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ml.chartshapes+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3.xml" ContentType="application/vnd.openxmlformats-officedocument.drawingml.chartshapes+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fileSharing readOnlyRecommended="1"/>
  <workbookPr filterPrivacy="1" codeName="ThisWorkbook" defaultThemeVersion="124226"/>
  <workbookProtection workbookPassword="C90A" lockStructure="1"/>
  <bookViews>
    <workbookView xWindow="0" yWindow="0" windowWidth="20490" windowHeight="7710" tabRatio="746"/>
  </bookViews>
  <sheets>
    <sheet name="Info" sheetId="9" r:id="rId1"/>
    <sheet name="元データ" sheetId="11" state="hidden" r:id="rId2"/>
    <sheet name="2010年" sheetId="10" state="hidden" r:id="rId3"/>
    <sheet name="2015年" sheetId="5" state="hidden" r:id="rId4"/>
  </sheets>
  <definedNames>
    <definedName name="_xlnm._FilterDatabase" localSheetId="2" hidden="1">'2010年'!$A$5:$EU$570</definedName>
    <definedName name="_xlnm._FilterDatabase" localSheetId="3" hidden="1">'2015年'!$A$5:$EU$570</definedName>
    <definedName name="_xlnm._FilterDatabase" localSheetId="1" hidden="1">元データ!$A$6:$AD$542</definedName>
    <definedName name="G10農家数">OFFSET(Info!$H$12:$K$12,Info!$AC$11,0)</definedName>
    <definedName name="G21労働力L">OFFSET(Info!$G$23:$Q$23,Info!$Y$22,0)</definedName>
    <definedName name="G22労働力R">OFFSET(Info!$G$23:$Q$23,Info!$Z$22,0)</definedName>
    <definedName name="G31後継者L">OFFSET(Info!$H$51,Info!$Y$46,0)</definedName>
    <definedName name="G32後継者R">OFFSET(Info!$H$51,Info!$Z$46,0)</definedName>
    <definedName name="G33後継者L">OFFSET(Info!$H$51,Info!$Y$47,0)</definedName>
    <definedName name="G33後継者R">OFFSET(Info!$H$51,Info!$Z$47,0)</definedName>
    <definedName name="G50状態別">OFFSET(Info!$H$90:$M$90,Info!$AE$89,0)</definedName>
    <definedName name="G61品目別L">OFFSET(Info!$G$104:$S$104,Info!$W$104,0)</definedName>
    <definedName name="G62品目別R">OFFSET(Info!$G$104:$S$104,Info!$X$104,0)</definedName>
    <definedName name="_xlnm.Print_Area" localSheetId="0">Info!$A$2:$T$137</definedName>
    <definedName name="_xlnm.Print_Area" localSheetId="1">元データ!$Z$1:$AD$71</definedName>
    <definedName name="旧市2010">OFFSET('2010年'!$C$1,Info!$X$3-1,0,Info!$W$3+1,1)</definedName>
    <definedName name="旧市2015">OFFSET('2015年'!$C$1,Info!$X$4-1,0,Info!$W$4+1,1)</definedName>
    <definedName name="集落2010">OFFSET('2010年'!$D$1,Info!$AF$3-1,0,Info!$AE$3+1,1)</definedName>
    <definedName name="集落2015">OFFSET('2015年'!$D$1,Info!$AF$4-1,0,Info!$AE$4+1,1)</definedName>
  </definedNames>
  <calcPr calcId="152511" refMode="R1C1"/>
</workbook>
</file>

<file path=xl/calcChain.xml><?xml version="1.0" encoding="utf-8"?>
<calcChain xmlns="http://schemas.openxmlformats.org/spreadsheetml/2006/main">
  <c r="AA3" i="9" l="1"/>
  <c r="D122" i="9" l="1"/>
  <c r="AA49" i="9"/>
  <c r="P44" i="9"/>
  <c r="AA47" i="9" l="1"/>
  <c r="AA46" i="9"/>
  <c r="AA48" i="9"/>
  <c r="V94" i="9" l="1"/>
  <c r="V96" i="9" s="1"/>
  <c r="L92" i="9"/>
  <c r="V95" i="9" l="1"/>
  <c r="G93" i="9"/>
  <c r="G92" i="9"/>
  <c r="J92" i="9"/>
  <c r="M92" i="9"/>
  <c r="H93" i="9"/>
  <c r="L93" i="9"/>
  <c r="K93" i="9"/>
  <c r="K92" i="9"/>
  <c r="H92" i="9"/>
  <c r="M93" i="9"/>
  <c r="J93" i="9"/>
  <c r="I92" i="9"/>
  <c r="I93" i="9"/>
  <c r="F92" i="9"/>
  <c r="AA95" i="9" l="1"/>
  <c r="X95" i="9"/>
  <c r="X96" i="9" s="1"/>
  <c r="W95" i="9"/>
  <c r="W96" i="9" s="1"/>
  <c r="AA94" i="9"/>
  <c r="Z94" i="9"/>
  <c r="Y94" i="9"/>
  <c r="R9" i="9" l="1"/>
  <c r="J44" i="9" l="1"/>
  <c r="AA23" i="9"/>
  <c r="R88" i="9"/>
  <c r="Y104" i="9"/>
  <c r="H107" i="9"/>
  <c r="N87" i="9"/>
  <c r="G27" i="9"/>
  <c r="L8" i="9"/>
  <c r="X3" i="9"/>
  <c r="AF3" i="9" s="1"/>
  <c r="AD2" i="11" l="1"/>
  <c r="AC2" i="11"/>
  <c r="S2" i="11" s="1"/>
  <c r="AB2" i="11"/>
  <c r="K2" i="11" s="1"/>
  <c r="N542" i="11"/>
  <c r="K542" i="11"/>
  <c r="N541" i="11"/>
  <c r="K541" i="11"/>
  <c r="N540" i="11"/>
  <c r="K540" i="11"/>
  <c r="N539" i="11"/>
  <c r="K539" i="11"/>
  <c r="N538" i="11"/>
  <c r="K538" i="11"/>
  <c r="N537" i="11"/>
  <c r="K537" i="11"/>
  <c r="N536" i="11"/>
  <c r="K536" i="11"/>
  <c r="M536" i="11" s="1"/>
  <c r="N535" i="11"/>
  <c r="K535" i="11"/>
  <c r="N534" i="11"/>
  <c r="K534" i="11"/>
  <c r="N533" i="11"/>
  <c r="K533" i="11"/>
  <c r="M533" i="11" s="1"/>
  <c r="N532" i="11"/>
  <c r="K532" i="11"/>
  <c r="N531" i="11"/>
  <c r="K531" i="11"/>
  <c r="M531" i="11" s="1"/>
  <c r="N530" i="11"/>
  <c r="K530" i="11"/>
  <c r="N529" i="11"/>
  <c r="K529" i="11"/>
  <c r="N528" i="11"/>
  <c r="K528" i="11"/>
  <c r="N527" i="11"/>
  <c r="K527" i="11"/>
  <c r="N526" i="11"/>
  <c r="K526" i="11"/>
  <c r="N525" i="11"/>
  <c r="K525" i="11"/>
  <c r="M525" i="11" s="1"/>
  <c r="N524" i="11"/>
  <c r="K524" i="11"/>
  <c r="N523" i="11"/>
  <c r="K523" i="11"/>
  <c r="M523" i="11" s="1"/>
  <c r="N522" i="11"/>
  <c r="K522" i="11"/>
  <c r="N521" i="11"/>
  <c r="K521" i="11"/>
  <c r="M521" i="11" s="1"/>
  <c r="N520" i="11"/>
  <c r="K520" i="11"/>
  <c r="M520" i="11" s="1"/>
  <c r="N519" i="11"/>
  <c r="K519" i="11"/>
  <c r="M519" i="11" s="1"/>
  <c r="N518" i="11"/>
  <c r="K518" i="11"/>
  <c r="N517" i="11"/>
  <c r="K517" i="11"/>
  <c r="M517" i="11" s="1"/>
  <c r="N516" i="11"/>
  <c r="K516" i="11"/>
  <c r="M516" i="11" s="1"/>
  <c r="N515" i="11"/>
  <c r="K515" i="11"/>
  <c r="M515" i="11" s="1"/>
  <c r="N514" i="11"/>
  <c r="K514" i="11"/>
  <c r="N513" i="11"/>
  <c r="K513" i="11"/>
  <c r="N512" i="11"/>
  <c r="K512" i="11"/>
  <c r="N511" i="11"/>
  <c r="K511" i="11"/>
  <c r="N510" i="11"/>
  <c r="K510" i="11"/>
  <c r="N509" i="11"/>
  <c r="K509" i="11"/>
  <c r="M509" i="11" s="1"/>
  <c r="N508" i="11"/>
  <c r="K508" i="11"/>
  <c r="N507" i="11"/>
  <c r="K507" i="11"/>
  <c r="N506" i="11"/>
  <c r="K506" i="11"/>
  <c r="N505" i="11"/>
  <c r="K505" i="11"/>
  <c r="N504" i="11"/>
  <c r="K504" i="11"/>
  <c r="L504" i="11" s="1"/>
  <c r="N503" i="11"/>
  <c r="K503" i="11"/>
  <c r="L503" i="11" s="1"/>
  <c r="N502" i="11"/>
  <c r="K502" i="11"/>
  <c r="N501" i="11"/>
  <c r="K501" i="11"/>
  <c r="M501" i="11" s="1"/>
  <c r="N500" i="11"/>
  <c r="K500" i="11"/>
  <c r="N499" i="11"/>
  <c r="K499" i="11"/>
  <c r="L499" i="11" s="1"/>
  <c r="N498" i="11"/>
  <c r="K498" i="11"/>
  <c r="N497" i="11"/>
  <c r="K497" i="11"/>
  <c r="M497" i="11" s="1"/>
  <c r="N496" i="11"/>
  <c r="K496" i="11"/>
  <c r="L496" i="11" s="1"/>
  <c r="N495" i="11"/>
  <c r="K495" i="11"/>
  <c r="L495" i="11" s="1"/>
  <c r="N494" i="11"/>
  <c r="K494" i="11"/>
  <c r="N493" i="11"/>
  <c r="K493" i="11"/>
  <c r="M493" i="11" s="1"/>
  <c r="N492" i="11"/>
  <c r="K492" i="11"/>
  <c r="M492" i="11" s="1"/>
  <c r="N491" i="11"/>
  <c r="K491" i="11"/>
  <c r="L491" i="11" s="1"/>
  <c r="N490" i="11"/>
  <c r="K490" i="11"/>
  <c r="N489" i="11"/>
  <c r="K489" i="11"/>
  <c r="M489" i="11" s="1"/>
  <c r="N488" i="11"/>
  <c r="K488" i="11"/>
  <c r="N487" i="11"/>
  <c r="K487" i="11"/>
  <c r="N486" i="11"/>
  <c r="K486" i="11"/>
  <c r="N485" i="11"/>
  <c r="K485" i="11"/>
  <c r="M485" i="11" s="1"/>
  <c r="N484" i="11"/>
  <c r="K484" i="11"/>
  <c r="L484" i="11" s="1"/>
  <c r="N483" i="11"/>
  <c r="K483" i="11"/>
  <c r="N482" i="11"/>
  <c r="K482" i="11"/>
  <c r="N481" i="11"/>
  <c r="K481" i="11"/>
  <c r="M481" i="11" s="1"/>
  <c r="N480" i="11"/>
  <c r="K480" i="11"/>
  <c r="N479" i="11"/>
  <c r="K479" i="11"/>
  <c r="L479" i="11" s="1"/>
  <c r="N478" i="11"/>
  <c r="K478" i="11"/>
  <c r="N477" i="11"/>
  <c r="K477" i="11"/>
  <c r="M477" i="11" s="1"/>
  <c r="N476" i="11"/>
  <c r="K476" i="11"/>
  <c r="M476" i="11" s="1"/>
  <c r="N475" i="11"/>
  <c r="K475" i="11"/>
  <c r="M475" i="11" s="1"/>
  <c r="N474" i="11"/>
  <c r="K474" i="11"/>
  <c r="N473" i="11"/>
  <c r="K473" i="11"/>
  <c r="M473" i="11" s="1"/>
  <c r="N472" i="11"/>
  <c r="K472" i="11"/>
  <c r="M472" i="11" s="1"/>
  <c r="N471" i="11"/>
  <c r="K471" i="11"/>
  <c r="M471" i="11" s="1"/>
  <c r="N470" i="11"/>
  <c r="K470" i="11"/>
  <c r="N469" i="11"/>
  <c r="K469" i="11"/>
  <c r="M469" i="11" s="1"/>
  <c r="N468" i="11"/>
  <c r="K468" i="11"/>
  <c r="M468" i="11" s="1"/>
  <c r="N467" i="11"/>
  <c r="K467" i="11"/>
  <c r="M467" i="11" s="1"/>
  <c r="N466" i="11"/>
  <c r="K466" i="11"/>
  <c r="N465" i="11"/>
  <c r="K465" i="11"/>
  <c r="M465" i="11" s="1"/>
  <c r="N464" i="11"/>
  <c r="K464" i="11"/>
  <c r="M464" i="11" s="1"/>
  <c r="N463" i="11"/>
  <c r="K463" i="11"/>
  <c r="M463" i="11" s="1"/>
  <c r="N462" i="11"/>
  <c r="K462" i="11"/>
  <c r="N461" i="11"/>
  <c r="K461" i="11"/>
  <c r="N460" i="11"/>
  <c r="K460" i="11"/>
  <c r="L460" i="11" s="1"/>
  <c r="N459" i="11"/>
  <c r="K459" i="11"/>
  <c r="M459" i="11" s="1"/>
  <c r="N458" i="11"/>
  <c r="K458" i="11"/>
  <c r="N457" i="11"/>
  <c r="K457" i="11"/>
  <c r="M457" i="11" s="1"/>
  <c r="N456" i="11"/>
  <c r="K456" i="11"/>
  <c r="M456" i="11" s="1"/>
  <c r="N455" i="11"/>
  <c r="K455" i="11"/>
  <c r="M455" i="11" s="1"/>
  <c r="N454" i="11"/>
  <c r="K454" i="11"/>
  <c r="N453" i="11"/>
  <c r="K453" i="11"/>
  <c r="M453" i="11" s="1"/>
  <c r="N452" i="11"/>
  <c r="K452" i="11"/>
  <c r="M452" i="11" s="1"/>
  <c r="N451" i="11"/>
  <c r="K451" i="11"/>
  <c r="M451" i="11" s="1"/>
  <c r="N450" i="11"/>
  <c r="K450" i="11"/>
  <c r="N449" i="11"/>
  <c r="K449" i="11"/>
  <c r="M449" i="11" s="1"/>
  <c r="N448" i="11"/>
  <c r="K448" i="11"/>
  <c r="M448" i="11" s="1"/>
  <c r="N447" i="11"/>
  <c r="K447" i="11"/>
  <c r="M447" i="11" s="1"/>
  <c r="N446" i="11"/>
  <c r="K446" i="11"/>
  <c r="N445" i="11"/>
  <c r="K445" i="11"/>
  <c r="L445" i="11" s="1"/>
  <c r="N444" i="11"/>
  <c r="K444" i="11"/>
  <c r="N443" i="11"/>
  <c r="K443" i="11"/>
  <c r="N442" i="11"/>
  <c r="K442" i="11"/>
  <c r="N441" i="11"/>
  <c r="K441" i="11"/>
  <c r="M441" i="11" s="1"/>
  <c r="N440" i="11"/>
  <c r="K440" i="11"/>
  <c r="M440" i="11" s="1"/>
  <c r="N439" i="11"/>
  <c r="K439" i="11"/>
  <c r="M439" i="11" s="1"/>
  <c r="N438" i="11"/>
  <c r="K438" i="11"/>
  <c r="N437" i="11"/>
  <c r="K437" i="11"/>
  <c r="M437" i="11" s="1"/>
  <c r="N436" i="11"/>
  <c r="K436" i="11"/>
  <c r="N435" i="11"/>
  <c r="K435" i="11"/>
  <c r="M435" i="11" s="1"/>
  <c r="N434" i="11"/>
  <c r="K434" i="11"/>
  <c r="N433" i="11"/>
  <c r="K433" i="11"/>
  <c r="N432" i="11"/>
  <c r="K432" i="11"/>
  <c r="N431" i="11"/>
  <c r="K431" i="11"/>
  <c r="N430" i="11"/>
  <c r="K430" i="11"/>
  <c r="N429" i="11"/>
  <c r="K429" i="11"/>
  <c r="M429" i="11" s="1"/>
  <c r="N428" i="11"/>
  <c r="K428" i="11"/>
  <c r="M428" i="11" s="1"/>
  <c r="N427" i="11"/>
  <c r="K427" i="11"/>
  <c r="M427" i="11" s="1"/>
  <c r="N426" i="11"/>
  <c r="K426" i="11"/>
  <c r="N425" i="11"/>
  <c r="K425" i="11"/>
  <c r="M425" i="11" s="1"/>
  <c r="N424" i="11"/>
  <c r="K424" i="11"/>
  <c r="N423" i="11"/>
  <c r="K423" i="11"/>
  <c r="N422" i="11"/>
  <c r="K422" i="11"/>
  <c r="L422" i="11" s="1"/>
  <c r="N421" i="11"/>
  <c r="K421" i="11"/>
  <c r="M421" i="11" s="1"/>
  <c r="N420" i="11"/>
  <c r="K420" i="11"/>
  <c r="M420" i="11" s="1"/>
  <c r="N419" i="11"/>
  <c r="K419" i="11"/>
  <c r="N418" i="11"/>
  <c r="K418" i="11"/>
  <c r="N417" i="11"/>
  <c r="K417" i="11"/>
  <c r="M417" i="11" s="1"/>
  <c r="N416" i="11"/>
  <c r="K416" i="11"/>
  <c r="N415" i="11"/>
  <c r="K415" i="11"/>
  <c r="N414" i="11"/>
  <c r="K414" i="11"/>
  <c r="M414" i="11" s="1"/>
  <c r="N413" i="11"/>
  <c r="K413" i="11"/>
  <c r="N412" i="11"/>
  <c r="K412" i="11"/>
  <c r="N411" i="11"/>
  <c r="K411" i="11"/>
  <c r="N410" i="11"/>
  <c r="K410" i="11"/>
  <c r="M410" i="11" s="1"/>
  <c r="N409" i="11"/>
  <c r="K409" i="11"/>
  <c r="L409" i="11" s="1"/>
  <c r="N408" i="11"/>
  <c r="K408" i="11"/>
  <c r="N407" i="11"/>
  <c r="K407" i="11"/>
  <c r="N406" i="11"/>
  <c r="K406" i="11"/>
  <c r="M406" i="11" s="1"/>
  <c r="N405" i="11"/>
  <c r="K405" i="11"/>
  <c r="L405" i="11" s="1"/>
  <c r="N404" i="11"/>
  <c r="K404" i="11"/>
  <c r="N403" i="11"/>
  <c r="K403" i="11"/>
  <c r="N402" i="11"/>
  <c r="K402" i="11"/>
  <c r="M402" i="11" s="1"/>
  <c r="N401" i="11"/>
  <c r="K401" i="11"/>
  <c r="N400" i="11"/>
  <c r="K400" i="11"/>
  <c r="L400" i="11" s="1"/>
  <c r="N399" i="11"/>
  <c r="K399" i="11"/>
  <c r="N398" i="11"/>
  <c r="K398" i="11"/>
  <c r="M398" i="11" s="1"/>
  <c r="N397" i="11"/>
  <c r="K397" i="11"/>
  <c r="N396" i="11"/>
  <c r="K396" i="11"/>
  <c r="L396" i="11" s="1"/>
  <c r="N395" i="11"/>
  <c r="K395" i="11"/>
  <c r="N394" i="11"/>
  <c r="K394" i="11"/>
  <c r="M394" i="11" s="1"/>
  <c r="N393" i="11"/>
  <c r="K393" i="11"/>
  <c r="N392" i="11"/>
  <c r="K392" i="11"/>
  <c r="L392" i="11" s="1"/>
  <c r="N391" i="11"/>
  <c r="K391" i="11"/>
  <c r="N390" i="11"/>
  <c r="K390" i="11"/>
  <c r="N389" i="11"/>
  <c r="K389" i="11"/>
  <c r="M389" i="11" s="1"/>
  <c r="N388" i="11"/>
  <c r="K388" i="11"/>
  <c r="L388" i="11" s="1"/>
  <c r="N387" i="11"/>
  <c r="K387" i="11"/>
  <c r="N386" i="11"/>
  <c r="K386" i="11"/>
  <c r="M386" i="11" s="1"/>
  <c r="N385" i="11"/>
  <c r="K385" i="11"/>
  <c r="L385" i="11" s="1"/>
  <c r="N384" i="11"/>
  <c r="K384" i="11"/>
  <c r="N383" i="11"/>
  <c r="K383" i="11"/>
  <c r="N382" i="11"/>
  <c r="K382" i="11"/>
  <c r="M382" i="11" s="1"/>
  <c r="N381" i="11"/>
  <c r="K381" i="11"/>
  <c r="N380" i="11"/>
  <c r="K380" i="11"/>
  <c r="L380" i="11" s="1"/>
  <c r="N379" i="11"/>
  <c r="K379" i="11"/>
  <c r="N378" i="11"/>
  <c r="K378" i="11"/>
  <c r="M378" i="11" s="1"/>
  <c r="N377" i="11"/>
  <c r="K377" i="11"/>
  <c r="M377" i="11" s="1"/>
  <c r="N376" i="11"/>
  <c r="K376" i="11"/>
  <c r="L376" i="11" s="1"/>
  <c r="N375" i="11"/>
  <c r="K375" i="11"/>
  <c r="N374" i="11"/>
  <c r="K374" i="11"/>
  <c r="M374" i="11" s="1"/>
  <c r="N373" i="11"/>
  <c r="K373" i="11"/>
  <c r="M373" i="11" s="1"/>
  <c r="N372" i="11"/>
  <c r="K372" i="11"/>
  <c r="L372" i="11" s="1"/>
  <c r="N371" i="11"/>
  <c r="K371" i="11"/>
  <c r="N370" i="11"/>
  <c r="K370" i="11"/>
  <c r="M370" i="11" s="1"/>
  <c r="N369" i="11"/>
  <c r="K369" i="11"/>
  <c r="L369" i="11" s="1"/>
  <c r="N368" i="11"/>
  <c r="K368" i="11"/>
  <c r="L368" i="11" s="1"/>
  <c r="N367" i="11"/>
  <c r="K367" i="11"/>
  <c r="N366" i="11"/>
  <c r="K366" i="11"/>
  <c r="M366" i="11" s="1"/>
  <c r="N365" i="11"/>
  <c r="K365" i="11"/>
  <c r="M365" i="11" s="1"/>
  <c r="N364" i="11"/>
  <c r="K364" i="11"/>
  <c r="L364" i="11" s="1"/>
  <c r="N363" i="11"/>
  <c r="K363" i="11"/>
  <c r="N362" i="11"/>
  <c r="K362" i="11"/>
  <c r="M362" i="11" s="1"/>
  <c r="N361" i="11"/>
  <c r="K361" i="11"/>
  <c r="N360" i="11"/>
  <c r="K360" i="11"/>
  <c r="L360" i="11" s="1"/>
  <c r="N359" i="11"/>
  <c r="K359" i="11"/>
  <c r="N358" i="11"/>
  <c r="K358" i="11"/>
  <c r="M358" i="11" s="1"/>
  <c r="N357" i="11"/>
  <c r="K357" i="11"/>
  <c r="M357" i="11" s="1"/>
  <c r="N356" i="11"/>
  <c r="K356" i="11"/>
  <c r="L356" i="11" s="1"/>
  <c r="N355" i="11"/>
  <c r="K355" i="11"/>
  <c r="N354" i="11"/>
  <c r="K354" i="11"/>
  <c r="N353" i="11"/>
  <c r="K353" i="11"/>
  <c r="L353" i="11" s="1"/>
  <c r="N352" i="11"/>
  <c r="K352" i="11"/>
  <c r="N351" i="11"/>
  <c r="K351" i="11"/>
  <c r="N350" i="11"/>
  <c r="K350" i="11"/>
  <c r="M350" i="11" s="1"/>
  <c r="N349" i="11"/>
  <c r="K349" i="11"/>
  <c r="N348" i="11"/>
  <c r="K348" i="11"/>
  <c r="N347" i="11"/>
  <c r="K347" i="11"/>
  <c r="N346" i="11"/>
  <c r="K346" i="11"/>
  <c r="M346" i="11" s="1"/>
  <c r="N345" i="11"/>
  <c r="K345" i="11"/>
  <c r="M345" i="11" s="1"/>
  <c r="N344" i="11"/>
  <c r="K344" i="11"/>
  <c r="L344" i="11" s="1"/>
  <c r="N343" i="11"/>
  <c r="K343" i="11"/>
  <c r="N342" i="11"/>
  <c r="K342" i="11"/>
  <c r="N341" i="11"/>
  <c r="K341" i="11"/>
  <c r="M341" i="11" s="1"/>
  <c r="N340" i="11"/>
  <c r="K340" i="11"/>
  <c r="L340" i="11" s="1"/>
  <c r="N339" i="11"/>
  <c r="K339" i="11"/>
  <c r="N338" i="11"/>
  <c r="K338" i="11"/>
  <c r="M338" i="11" s="1"/>
  <c r="N337" i="11"/>
  <c r="K337" i="11"/>
  <c r="N336" i="11"/>
  <c r="K336" i="11"/>
  <c r="N335" i="11"/>
  <c r="K335" i="11"/>
  <c r="N334" i="11"/>
  <c r="K334" i="11"/>
  <c r="M334" i="11" s="1"/>
  <c r="N333" i="11"/>
  <c r="K333" i="11"/>
  <c r="M333" i="11" s="1"/>
  <c r="N332" i="11"/>
  <c r="K332" i="11"/>
  <c r="L332" i="11" s="1"/>
  <c r="N331" i="11"/>
  <c r="K331" i="11"/>
  <c r="N330" i="11"/>
  <c r="K330" i="11"/>
  <c r="M330" i="11" s="1"/>
  <c r="N329" i="11"/>
  <c r="K329" i="11"/>
  <c r="M329" i="11" s="1"/>
  <c r="N328" i="11"/>
  <c r="K328" i="11"/>
  <c r="L328" i="11" s="1"/>
  <c r="N327" i="11"/>
  <c r="K327" i="11"/>
  <c r="N326" i="11"/>
  <c r="K326" i="11"/>
  <c r="M326" i="11" s="1"/>
  <c r="N325" i="11"/>
  <c r="K325" i="11"/>
  <c r="N324" i="11"/>
  <c r="K324" i="11"/>
  <c r="L324" i="11" s="1"/>
  <c r="N323" i="11"/>
  <c r="K323" i="11"/>
  <c r="N322" i="11"/>
  <c r="K322" i="11"/>
  <c r="M322" i="11" s="1"/>
  <c r="N321" i="11"/>
  <c r="K321" i="11"/>
  <c r="M321" i="11" s="1"/>
  <c r="N320" i="11"/>
  <c r="K320" i="11"/>
  <c r="N319" i="11"/>
  <c r="K319" i="11"/>
  <c r="N318" i="11"/>
  <c r="K318" i="11"/>
  <c r="N317" i="11"/>
  <c r="K317" i="11"/>
  <c r="N316" i="11"/>
  <c r="K316" i="11"/>
  <c r="L316" i="11" s="1"/>
  <c r="N315" i="11"/>
  <c r="K315" i="11"/>
  <c r="N314" i="11"/>
  <c r="K314" i="11"/>
  <c r="M314" i="11" s="1"/>
  <c r="N313" i="11"/>
  <c r="K313" i="11"/>
  <c r="M313" i="11" s="1"/>
  <c r="N312" i="11"/>
  <c r="K312" i="11"/>
  <c r="L312" i="11" s="1"/>
  <c r="N311" i="11"/>
  <c r="K311" i="11"/>
  <c r="N310" i="11"/>
  <c r="K310" i="11"/>
  <c r="N309" i="11"/>
  <c r="K309" i="11"/>
  <c r="L309" i="11" s="1"/>
  <c r="N308" i="11"/>
  <c r="K308" i="11"/>
  <c r="N307" i="11"/>
  <c r="K307" i="11"/>
  <c r="N306" i="11"/>
  <c r="K306" i="11"/>
  <c r="M306" i="11" s="1"/>
  <c r="N305" i="11"/>
  <c r="K305" i="11"/>
  <c r="L305" i="11" s="1"/>
  <c r="N304" i="11"/>
  <c r="K304" i="11"/>
  <c r="L304" i="11" s="1"/>
  <c r="N303" i="11"/>
  <c r="K303" i="11"/>
  <c r="N302" i="11"/>
  <c r="K302" i="11"/>
  <c r="M302" i="11" s="1"/>
  <c r="N301" i="11"/>
  <c r="K301" i="11"/>
  <c r="N300" i="11"/>
  <c r="K300" i="11"/>
  <c r="L300" i="11" s="1"/>
  <c r="N299" i="11"/>
  <c r="K299" i="11"/>
  <c r="N298" i="11"/>
  <c r="K298" i="11"/>
  <c r="M298" i="11" s="1"/>
  <c r="N297" i="11"/>
  <c r="K297" i="11"/>
  <c r="N296" i="11"/>
  <c r="K296" i="11"/>
  <c r="L296" i="11" s="1"/>
  <c r="N295" i="11"/>
  <c r="K295" i="11"/>
  <c r="N294" i="11"/>
  <c r="K294" i="11"/>
  <c r="M294" i="11" s="1"/>
  <c r="N293" i="11"/>
  <c r="K293" i="11"/>
  <c r="L293" i="11" s="1"/>
  <c r="N292" i="11"/>
  <c r="K292" i="11"/>
  <c r="L292" i="11" s="1"/>
  <c r="N291" i="11"/>
  <c r="K291" i="11"/>
  <c r="N290" i="11"/>
  <c r="K290" i="11"/>
  <c r="M290" i="11" s="1"/>
  <c r="N289" i="11"/>
  <c r="K289" i="11"/>
  <c r="M289" i="11" s="1"/>
  <c r="N288" i="11"/>
  <c r="K288" i="11"/>
  <c r="N287" i="11"/>
  <c r="K287" i="11"/>
  <c r="N286" i="11"/>
  <c r="K286" i="11"/>
  <c r="M286" i="11" s="1"/>
  <c r="N285" i="11"/>
  <c r="K285" i="11"/>
  <c r="M285" i="11" s="1"/>
  <c r="N284" i="11"/>
  <c r="K284" i="11"/>
  <c r="M284" i="11" s="1"/>
  <c r="N283" i="11"/>
  <c r="K283" i="11"/>
  <c r="N282" i="11"/>
  <c r="K282" i="11"/>
  <c r="L282" i="11" s="1"/>
  <c r="N281" i="11"/>
  <c r="K281" i="11"/>
  <c r="M281" i="11" s="1"/>
  <c r="N280" i="11"/>
  <c r="K280" i="11"/>
  <c r="M280" i="11" s="1"/>
  <c r="N279" i="11"/>
  <c r="K279" i="11"/>
  <c r="N278" i="11"/>
  <c r="K278" i="11"/>
  <c r="N277" i="11"/>
  <c r="K277" i="11"/>
  <c r="N276" i="11"/>
  <c r="K276" i="11"/>
  <c r="M276" i="11" s="1"/>
  <c r="N275" i="11"/>
  <c r="K275" i="11"/>
  <c r="N274" i="11"/>
  <c r="K274" i="11"/>
  <c r="M274" i="11" s="1"/>
  <c r="N273" i="11"/>
  <c r="K273" i="11"/>
  <c r="M273" i="11" s="1"/>
  <c r="N272" i="11"/>
  <c r="K272" i="11"/>
  <c r="M272" i="11" s="1"/>
  <c r="N271" i="11"/>
  <c r="K271" i="11"/>
  <c r="N270" i="11"/>
  <c r="K270" i="11"/>
  <c r="M270" i="11" s="1"/>
  <c r="N269" i="11"/>
  <c r="K269" i="11"/>
  <c r="N268" i="11"/>
  <c r="K268" i="11"/>
  <c r="N267" i="11"/>
  <c r="K267" i="11"/>
  <c r="N266" i="11"/>
  <c r="K266" i="11"/>
  <c r="M266" i="11" s="1"/>
  <c r="N265" i="11"/>
  <c r="K265" i="11"/>
  <c r="L265" i="11" s="1"/>
  <c r="N264" i="11"/>
  <c r="K264" i="11"/>
  <c r="N263" i="11"/>
  <c r="K263" i="11"/>
  <c r="N262" i="11"/>
  <c r="K262" i="11"/>
  <c r="N261" i="11"/>
  <c r="K261" i="11"/>
  <c r="M261" i="11" s="1"/>
  <c r="N260" i="11"/>
  <c r="K260" i="11"/>
  <c r="M260" i="11" s="1"/>
  <c r="N259" i="11"/>
  <c r="K259" i="11"/>
  <c r="N258" i="11"/>
  <c r="K258" i="11"/>
  <c r="M258" i="11" s="1"/>
  <c r="N257" i="11"/>
  <c r="K257" i="11"/>
  <c r="N256" i="11"/>
  <c r="K256" i="11"/>
  <c r="L256" i="11" s="1"/>
  <c r="N255" i="11"/>
  <c r="K255" i="11"/>
  <c r="N254" i="11"/>
  <c r="K254" i="11"/>
  <c r="M254" i="11" s="1"/>
  <c r="N253" i="11"/>
  <c r="K253" i="11"/>
  <c r="L253" i="11" s="1"/>
  <c r="N252" i="11"/>
  <c r="K252" i="11"/>
  <c r="L252" i="11" s="1"/>
  <c r="N251" i="11"/>
  <c r="K251" i="11"/>
  <c r="N250" i="11"/>
  <c r="K250" i="11"/>
  <c r="N249" i="11"/>
  <c r="K249" i="11"/>
  <c r="N248" i="11"/>
  <c r="K248" i="11"/>
  <c r="L248" i="11" s="1"/>
  <c r="N247" i="11"/>
  <c r="K247" i="11"/>
  <c r="N246" i="11"/>
  <c r="K246" i="11"/>
  <c r="M246" i="11" s="1"/>
  <c r="N245" i="11"/>
  <c r="K245" i="11"/>
  <c r="L245" i="11" s="1"/>
  <c r="N244" i="11"/>
  <c r="K244" i="11"/>
  <c r="N243" i="11"/>
  <c r="K243" i="11"/>
  <c r="N242" i="11"/>
  <c r="K242" i="11"/>
  <c r="M242" i="11" s="1"/>
  <c r="N241" i="11"/>
  <c r="K241" i="11"/>
  <c r="M241" i="11" s="1"/>
  <c r="N240" i="11"/>
  <c r="K240" i="11"/>
  <c r="N239" i="11"/>
  <c r="K239" i="11"/>
  <c r="N238" i="11"/>
  <c r="K238" i="11"/>
  <c r="M238" i="11" s="1"/>
  <c r="N237" i="11"/>
  <c r="K237" i="11"/>
  <c r="M237" i="11" s="1"/>
  <c r="N236" i="11"/>
  <c r="K236" i="11"/>
  <c r="L236" i="11" s="1"/>
  <c r="N235" i="11"/>
  <c r="K235" i="11"/>
  <c r="N234" i="11"/>
  <c r="K234" i="11"/>
  <c r="M234" i="11" s="1"/>
  <c r="N233" i="11"/>
  <c r="K233" i="11"/>
  <c r="M233" i="11" s="1"/>
  <c r="N232" i="11"/>
  <c r="K232" i="11"/>
  <c r="L232" i="11" s="1"/>
  <c r="N231" i="11"/>
  <c r="K231" i="11"/>
  <c r="N230" i="11"/>
  <c r="K230" i="11"/>
  <c r="M230" i="11" s="1"/>
  <c r="N229" i="11"/>
  <c r="K229" i="11"/>
  <c r="M229" i="11" s="1"/>
  <c r="N228" i="11"/>
  <c r="K228" i="11"/>
  <c r="L228" i="11" s="1"/>
  <c r="N227" i="11"/>
  <c r="K227" i="11"/>
  <c r="N226" i="11"/>
  <c r="K226" i="11"/>
  <c r="M226" i="11" s="1"/>
  <c r="N225" i="11"/>
  <c r="K225" i="11"/>
  <c r="N224" i="11"/>
  <c r="K224" i="11"/>
  <c r="L224" i="11" s="1"/>
  <c r="N223" i="11"/>
  <c r="K223" i="11"/>
  <c r="N222" i="11"/>
  <c r="K222" i="11"/>
  <c r="M222" i="11" s="1"/>
  <c r="N221" i="11"/>
  <c r="K221" i="11"/>
  <c r="N220" i="11"/>
  <c r="K220" i="11"/>
  <c r="N219" i="11"/>
  <c r="K219" i="11"/>
  <c r="N218" i="11"/>
  <c r="K218" i="11"/>
  <c r="M218" i="11" s="1"/>
  <c r="N217" i="11"/>
  <c r="K217" i="11"/>
  <c r="N216" i="11"/>
  <c r="K216" i="11"/>
  <c r="L216" i="11" s="1"/>
  <c r="N215" i="11"/>
  <c r="K215" i="11"/>
  <c r="N214" i="11"/>
  <c r="K214" i="11"/>
  <c r="N213" i="11"/>
  <c r="K213" i="11"/>
  <c r="N212" i="11"/>
  <c r="K212" i="11"/>
  <c r="L212" i="11" s="1"/>
  <c r="N211" i="11"/>
  <c r="K211" i="11"/>
  <c r="N210" i="11"/>
  <c r="K210" i="11"/>
  <c r="M210" i="11" s="1"/>
  <c r="N209" i="11"/>
  <c r="K209" i="11"/>
  <c r="M209" i="11" s="1"/>
  <c r="N208" i="11"/>
  <c r="K208" i="11"/>
  <c r="L208" i="11" s="1"/>
  <c r="N207" i="11"/>
  <c r="K207" i="11"/>
  <c r="N206" i="11"/>
  <c r="K206" i="11"/>
  <c r="N205" i="11"/>
  <c r="K205" i="11"/>
  <c r="M205" i="11" s="1"/>
  <c r="N204" i="11"/>
  <c r="K204" i="11"/>
  <c r="L204" i="11" s="1"/>
  <c r="N203" i="11"/>
  <c r="K203" i="11"/>
  <c r="N202" i="11"/>
  <c r="K202" i="11"/>
  <c r="M202" i="11" s="1"/>
  <c r="N201" i="11"/>
  <c r="K201" i="11"/>
  <c r="N200" i="11"/>
  <c r="K200" i="11"/>
  <c r="L200" i="11" s="1"/>
  <c r="N199" i="11"/>
  <c r="K199" i="11"/>
  <c r="N198" i="11"/>
  <c r="K198" i="11"/>
  <c r="M198" i="11" s="1"/>
  <c r="N197" i="11"/>
  <c r="K197" i="11"/>
  <c r="M197" i="11" s="1"/>
  <c r="N196" i="11"/>
  <c r="K196" i="11"/>
  <c r="M196" i="11" s="1"/>
  <c r="N195" i="11"/>
  <c r="K195" i="11"/>
  <c r="N194" i="11"/>
  <c r="K194" i="11"/>
  <c r="M194" i="11" s="1"/>
  <c r="N193" i="11"/>
  <c r="K193" i="11"/>
  <c r="M193" i="11" s="1"/>
  <c r="N192" i="11"/>
  <c r="K192" i="11"/>
  <c r="M192" i="11" s="1"/>
  <c r="N191" i="11"/>
  <c r="K191" i="11"/>
  <c r="N190" i="11"/>
  <c r="K190" i="11"/>
  <c r="M190" i="11" s="1"/>
  <c r="N189" i="11"/>
  <c r="K189" i="11"/>
  <c r="M189" i="11" s="1"/>
  <c r="N188" i="11"/>
  <c r="K188" i="11"/>
  <c r="M188" i="11" s="1"/>
  <c r="N187" i="11"/>
  <c r="K187" i="11"/>
  <c r="N186" i="11"/>
  <c r="K186" i="11"/>
  <c r="M186" i="11" s="1"/>
  <c r="N185" i="11"/>
  <c r="K185" i="11"/>
  <c r="M185" i="11" s="1"/>
  <c r="N184" i="11"/>
  <c r="K184" i="11"/>
  <c r="M184" i="11" s="1"/>
  <c r="N183" i="11"/>
  <c r="K183" i="11"/>
  <c r="N182" i="11"/>
  <c r="K182" i="11"/>
  <c r="N181" i="11"/>
  <c r="K181" i="11"/>
  <c r="M181" i="11" s="1"/>
  <c r="N180" i="11"/>
  <c r="K180" i="11"/>
  <c r="N179" i="11"/>
  <c r="K179" i="11"/>
  <c r="N178" i="11"/>
  <c r="K178" i="11"/>
  <c r="M178" i="11" s="1"/>
  <c r="N177" i="11"/>
  <c r="K177" i="11"/>
  <c r="N176" i="11"/>
  <c r="K176" i="11"/>
  <c r="M176" i="11" s="1"/>
  <c r="N175" i="11"/>
  <c r="K175" i="11"/>
  <c r="N174" i="11"/>
  <c r="K174" i="11"/>
  <c r="M174" i="11" s="1"/>
  <c r="N173" i="11"/>
  <c r="K173" i="11"/>
  <c r="M173" i="11" s="1"/>
  <c r="N172" i="11"/>
  <c r="K172" i="11"/>
  <c r="N171" i="11"/>
  <c r="K171" i="11"/>
  <c r="N170" i="11"/>
  <c r="K170" i="11"/>
  <c r="M170" i="11" s="1"/>
  <c r="N169" i="11"/>
  <c r="K169" i="11"/>
  <c r="M169" i="11" s="1"/>
  <c r="N168" i="11"/>
  <c r="K168" i="11"/>
  <c r="M168" i="11" s="1"/>
  <c r="N167" i="11"/>
  <c r="K167" i="11"/>
  <c r="N166" i="11"/>
  <c r="K166" i="11"/>
  <c r="M166" i="11" s="1"/>
  <c r="N165" i="11"/>
  <c r="K165" i="11"/>
  <c r="N164" i="11"/>
  <c r="K164" i="11"/>
  <c r="M164" i="11" s="1"/>
  <c r="N163" i="11"/>
  <c r="K163" i="11"/>
  <c r="N162" i="11"/>
  <c r="K162" i="11"/>
  <c r="M162" i="11" s="1"/>
  <c r="N161" i="11"/>
  <c r="K161" i="11"/>
  <c r="M161" i="11" s="1"/>
  <c r="N160" i="11"/>
  <c r="K160" i="11"/>
  <c r="M160" i="11" s="1"/>
  <c r="N159" i="11"/>
  <c r="K159" i="11"/>
  <c r="N158" i="11"/>
  <c r="K158" i="11"/>
  <c r="M158" i="11" s="1"/>
  <c r="N157" i="11"/>
  <c r="K157" i="11"/>
  <c r="N156" i="11"/>
  <c r="K156" i="11"/>
  <c r="M156" i="11" s="1"/>
  <c r="N155" i="11"/>
  <c r="K155" i="11"/>
  <c r="N154" i="11"/>
  <c r="K154" i="11"/>
  <c r="M154" i="11" s="1"/>
  <c r="N153" i="11"/>
  <c r="K153" i="11"/>
  <c r="M153" i="11" s="1"/>
  <c r="N152" i="11"/>
  <c r="K152" i="11"/>
  <c r="M152" i="11" s="1"/>
  <c r="N151" i="11"/>
  <c r="K151" i="11"/>
  <c r="N150" i="11"/>
  <c r="K150" i="11"/>
  <c r="N149" i="11"/>
  <c r="K149" i="11"/>
  <c r="L149" i="11" s="1"/>
  <c r="N148" i="11"/>
  <c r="K148" i="11"/>
  <c r="N147" i="11"/>
  <c r="K147" i="11"/>
  <c r="N146" i="11"/>
  <c r="K146" i="11"/>
  <c r="M146" i="11" s="1"/>
  <c r="N145" i="11"/>
  <c r="K145" i="11"/>
  <c r="N144" i="11"/>
  <c r="K144" i="11"/>
  <c r="N143" i="11"/>
  <c r="K143" i="11"/>
  <c r="N142" i="11"/>
  <c r="K142" i="11"/>
  <c r="M142" i="11" s="1"/>
  <c r="N141" i="11"/>
  <c r="K141" i="11"/>
  <c r="L141" i="11" s="1"/>
  <c r="N140" i="11"/>
  <c r="K140" i="11"/>
  <c r="L140" i="11" s="1"/>
  <c r="N139" i="11"/>
  <c r="K139" i="11"/>
  <c r="N138" i="11"/>
  <c r="K138" i="11"/>
  <c r="M138" i="11" s="1"/>
  <c r="N137" i="11"/>
  <c r="K137" i="11"/>
  <c r="L137" i="11" s="1"/>
  <c r="N136" i="11"/>
  <c r="K136" i="11"/>
  <c r="L136" i="11" s="1"/>
  <c r="N135" i="11"/>
  <c r="K135" i="11"/>
  <c r="N134" i="11"/>
  <c r="K134" i="11"/>
  <c r="M134" i="11" s="1"/>
  <c r="N133" i="11"/>
  <c r="K133" i="11"/>
  <c r="N132" i="11"/>
  <c r="K132" i="11"/>
  <c r="N131" i="11"/>
  <c r="K131" i="11"/>
  <c r="N130" i="11"/>
  <c r="K130" i="11"/>
  <c r="M130" i="11" s="1"/>
  <c r="N129" i="11"/>
  <c r="K129" i="11"/>
  <c r="L129" i="11" s="1"/>
  <c r="N128" i="11"/>
  <c r="K128" i="11"/>
  <c r="N127" i="11"/>
  <c r="K127" i="11"/>
  <c r="N126" i="11"/>
  <c r="K126" i="11"/>
  <c r="M126" i="11" s="1"/>
  <c r="N125" i="11"/>
  <c r="K125" i="11"/>
  <c r="M125" i="11" s="1"/>
  <c r="N124" i="11"/>
  <c r="K124" i="11"/>
  <c r="L124" i="11" s="1"/>
  <c r="N123" i="11"/>
  <c r="K123" i="11"/>
  <c r="N122" i="11"/>
  <c r="K122" i="11"/>
  <c r="M122" i="11" s="1"/>
  <c r="N121" i="11"/>
  <c r="K121" i="11"/>
  <c r="M121" i="11" s="1"/>
  <c r="N120" i="11"/>
  <c r="K120" i="11"/>
  <c r="M120" i="11" s="1"/>
  <c r="N119" i="11"/>
  <c r="K119" i="11"/>
  <c r="N118" i="11"/>
  <c r="K118" i="11"/>
  <c r="M118" i="11" s="1"/>
  <c r="N117" i="11"/>
  <c r="K117" i="11"/>
  <c r="M117" i="11" s="1"/>
  <c r="N116" i="11"/>
  <c r="K116" i="11"/>
  <c r="M116" i="11" s="1"/>
  <c r="N115" i="11"/>
  <c r="K115" i="11"/>
  <c r="N114" i="11"/>
  <c r="K114" i="11"/>
  <c r="M114" i="11" s="1"/>
  <c r="N113" i="11"/>
  <c r="K113" i="11"/>
  <c r="M113" i="11" s="1"/>
  <c r="N112" i="11"/>
  <c r="K112" i="11"/>
  <c r="M112" i="11" s="1"/>
  <c r="N111" i="11"/>
  <c r="K111" i="11"/>
  <c r="N110" i="11"/>
  <c r="K110" i="11"/>
  <c r="M110" i="11" s="1"/>
  <c r="N109" i="11"/>
  <c r="K109" i="11"/>
  <c r="N108" i="11"/>
  <c r="K108" i="11"/>
  <c r="L108" i="11" s="1"/>
  <c r="N107" i="11"/>
  <c r="K107" i="11"/>
  <c r="N106" i="11"/>
  <c r="K106" i="11"/>
  <c r="M106" i="11" s="1"/>
  <c r="N105" i="11"/>
  <c r="K105" i="11"/>
  <c r="M105" i="11" s="1"/>
  <c r="N104" i="11"/>
  <c r="K104" i="11"/>
  <c r="M104" i="11" s="1"/>
  <c r="N103" i="11"/>
  <c r="K103" i="11"/>
  <c r="N102" i="11"/>
  <c r="K102" i="11"/>
  <c r="M102" i="11" s="1"/>
  <c r="N101" i="11"/>
  <c r="K101" i="11"/>
  <c r="L101" i="11" s="1"/>
  <c r="N100" i="11"/>
  <c r="K100" i="11"/>
  <c r="L100" i="11" s="1"/>
  <c r="N99" i="11"/>
  <c r="K99" i="11"/>
  <c r="N98" i="11"/>
  <c r="K98" i="11"/>
  <c r="M98" i="11" s="1"/>
  <c r="N97" i="11"/>
  <c r="K97" i="11"/>
  <c r="M97" i="11" s="1"/>
  <c r="N96" i="11"/>
  <c r="K96" i="11"/>
  <c r="M96" i="11" s="1"/>
  <c r="N95" i="11"/>
  <c r="K95" i="11"/>
  <c r="N94" i="11"/>
  <c r="K94" i="11"/>
  <c r="M94" i="11" s="1"/>
  <c r="N93" i="11"/>
  <c r="K93" i="11"/>
  <c r="M93" i="11" s="1"/>
  <c r="N92" i="11"/>
  <c r="K92" i="11"/>
  <c r="M92" i="11" s="1"/>
  <c r="N91" i="11"/>
  <c r="K91" i="11"/>
  <c r="N90" i="11"/>
  <c r="K90" i="11"/>
  <c r="N89" i="11"/>
  <c r="K89" i="11"/>
  <c r="M89" i="11" s="1"/>
  <c r="N88" i="11"/>
  <c r="K88" i="11"/>
  <c r="M88" i="11" s="1"/>
  <c r="N87" i="11"/>
  <c r="K87" i="11"/>
  <c r="N86" i="11"/>
  <c r="K86" i="11"/>
  <c r="M86" i="11" s="1"/>
  <c r="N85" i="11"/>
  <c r="K85" i="11"/>
  <c r="M85" i="11" s="1"/>
  <c r="N84" i="11"/>
  <c r="K84" i="11"/>
  <c r="M84" i="11" s="1"/>
  <c r="N83" i="11"/>
  <c r="K83" i="11"/>
  <c r="L83" i="11" s="1"/>
  <c r="N82" i="11"/>
  <c r="K82" i="11"/>
  <c r="M82" i="11" s="1"/>
  <c r="N81" i="11"/>
  <c r="K81" i="11"/>
  <c r="L81" i="11" s="1"/>
  <c r="N80" i="11"/>
  <c r="K80" i="11"/>
  <c r="M80" i="11" s="1"/>
  <c r="N79" i="11"/>
  <c r="K79" i="11"/>
  <c r="M79" i="11" s="1"/>
  <c r="N78" i="11"/>
  <c r="K78" i="11"/>
  <c r="N77" i="11"/>
  <c r="K77" i="11"/>
  <c r="N76" i="11"/>
  <c r="K76" i="11"/>
  <c r="M76" i="11" s="1"/>
  <c r="N75" i="11"/>
  <c r="K75" i="11"/>
  <c r="L75" i="11" s="1"/>
  <c r="N74" i="11"/>
  <c r="K74" i="11"/>
  <c r="N73" i="11"/>
  <c r="K73" i="11"/>
  <c r="L73" i="11" s="1"/>
  <c r="N72" i="11"/>
  <c r="K72" i="11"/>
  <c r="M72" i="11" s="1"/>
  <c r="N71" i="11"/>
  <c r="K71" i="11"/>
  <c r="M71" i="11" s="1"/>
  <c r="N70" i="11"/>
  <c r="K70" i="11"/>
  <c r="M70" i="11" s="1"/>
  <c r="N69" i="11"/>
  <c r="K69" i="11"/>
  <c r="L69" i="11" s="1"/>
  <c r="N68" i="11"/>
  <c r="K68" i="11"/>
  <c r="M68" i="11" s="1"/>
  <c r="N67" i="11"/>
  <c r="K67" i="11"/>
  <c r="L67" i="11" s="1"/>
  <c r="N66" i="11"/>
  <c r="K66" i="11"/>
  <c r="M66" i="11" s="1"/>
  <c r="N65" i="11"/>
  <c r="K65" i="11"/>
  <c r="L65" i="11" s="1"/>
  <c r="N64" i="11"/>
  <c r="K64" i="11"/>
  <c r="M64" i="11" s="1"/>
  <c r="N63" i="11"/>
  <c r="K63" i="11"/>
  <c r="L63" i="11" s="1"/>
  <c r="N62" i="11"/>
  <c r="K62" i="11"/>
  <c r="N61" i="11"/>
  <c r="K61" i="11"/>
  <c r="L61" i="11" s="1"/>
  <c r="N60" i="11"/>
  <c r="K60" i="11"/>
  <c r="M60" i="11" s="1"/>
  <c r="N59" i="11"/>
  <c r="K59" i="11"/>
  <c r="L59" i="11" s="1"/>
  <c r="N58" i="11"/>
  <c r="K58" i="11"/>
  <c r="M58" i="11" s="1"/>
  <c r="N57" i="11"/>
  <c r="K57" i="11"/>
  <c r="L57" i="11" s="1"/>
  <c r="N56" i="11"/>
  <c r="K56" i="11"/>
  <c r="N55" i="11"/>
  <c r="K55" i="11"/>
  <c r="L55" i="11" s="1"/>
  <c r="N54" i="11"/>
  <c r="K54" i="11"/>
  <c r="N53" i="11"/>
  <c r="K53" i="11"/>
  <c r="L53" i="11" s="1"/>
  <c r="N52" i="11"/>
  <c r="K52" i="11"/>
  <c r="N51" i="11"/>
  <c r="K51" i="11"/>
  <c r="L51" i="11" s="1"/>
  <c r="N50" i="11"/>
  <c r="K50" i="11"/>
  <c r="N49" i="11"/>
  <c r="K49" i="11"/>
  <c r="N48" i="11"/>
  <c r="K48" i="11"/>
  <c r="N47" i="11"/>
  <c r="K47" i="11"/>
  <c r="L47" i="11" s="1"/>
  <c r="N46" i="11"/>
  <c r="K46" i="11"/>
  <c r="L46" i="11" s="1"/>
  <c r="N45" i="11"/>
  <c r="K45" i="11"/>
  <c r="L45" i="11" s="1"/>
  <c r="N44" i="11"/>
  <c r="K44" i="11"/>
  <c r="N43" i="11"/>
  <c r="K43" i="11"/>
  <c r="L43" i="11" s="1"/>
  <c r="N42" i="11"/>
  <c r="K42" i="11"/>
  <c r="N41" i="11"/>
  <c r="K41" i="11"/>
  <c r="L41" i="11" s="1"/>
  <c r="N40" i="11"/>
  <c r="K40" i="11"/>
  <c r="N39" i="11"/>
  <c r="K39" i="11"/>
  <c r="N38" i="11"/>
  <c r="K38" i="11"/>
  <c r="N37" i="11"/>
  <c r="K37" i="11"/>
  <c r="L37" i="11" s="1"/>
  <c r="N36" i="11"/>
  <c r="K36" i="11"/>
  <c r="N35" i="11"/>
  <c r="K35" i="11"/>
  <c r="L35" i="11" s="1"/>
  <c r="N34" i="11"/>
  <c r="K34" i="11"/>
  <c r="N33" i="11"/>
  <c r="K33" i="11"/>
  <c r="L33" i="11" s="1"/>
  <c r="N32" i="11"/>
  <c r="K32" i="11"/>
  <c r="N31" i="11"/>
  <c r="K31" i="11"/>
  <c r="N30" i="11"/>
  <c r="K30" i="11"/>
  <c r="N29" i="11"/>
  <c r="K29" i="11"/>
  <c r="L29" i="11" s="1"/>
  <c r="N28" i="11"/>
  <c r="K28" i="11"/>
  <c r="N27" i="11"/>
  <c r="K27" i="11"/>
  <c r="L27" i="11" s="1"/>
  <c r="N26" i="11"/>
  <c r="K26" i="11"/>
  <c r="N25" i="11"/>
  <c r="K25" i="11"/>
  <c r="L25" i="11" s="1"/>
  <c r="N24" i="11"/>
  <c r="K24" i="11"/>
  <c r="N23" i="11"/>
  <c r="K23" i="11"/>
  <c r="N22" i="11"/>
  <c r="K22" i="11"/>
  <c r="L22" i="11" s="1"/>
  <c r="N21" i="11"/>
  <c r="K21" i="11"/>
  <c r="N20" i="11"/>
  <c r="K20" i="11"/>
  <c r="N19" i="11"/>
  <c r="K19" i="11"/>
  <c r="N18" i="11"/>
  <c r="K18" i="11"/>
  <c r="N17" i="11"/>
  <c r="K17" i="11"/>
  <c r="L17" i="11" s="1"/>
  <c r="N16" i="11"/>
  <c r="K16" i="11"/>
  <c r="N15" i="11"/>
  <c r="K15" i="11"/>
  <c r="N14" i="11"/>
  <c r="K14" i="11"/>
  <c r="L14" i="11" s="1"/>
  <c r="N13" i="11"/>
  <c r="K13" i="11"/>
  <c r="L13" i="11" s="1"/>
  <c r="N12" i="11"/>
  <c r="K12" i="11"/>
  <c r="N11" i="11"/>
  <c r="K11" i="11"/>
  <c r="N10" i="11"/>
  <c r="K10" i="11"/>
  <c r="N9" i="11"/>
  <c r="K9" i="11"/>
  <c r="L9" i="11" s="1"/>
  <c r="N8" i="11"/>
  <c r="K8" i="11"/>
  <c r="AA7" i="11"/>
  <c r="N7" i="11"/>
  <c r="K7" i="11"/>
  <c r="M7" i="11" s="1"/>
  <c r="M15" i="11" l="1"/>
  <c r="M31" i="11"/>
  <c r="M157" i="11"/>
  <c r="M301" i="11"/>
  <c r="M505" i="11"/>
  <c r="M511" i="11"/>
  <c r="M513" i="11"/>
  <c r="M537" i="11"/>
  <c r="M539" i="11"/>
  <c r="M23" i="11"/>
  <c r="M177" i="11"/>
  <c r="M201" i="11"/>
  <c r="M10" i="11"/>
  <c r="M12" i="11"/>
  <c r="M16" i="11"/>
  <c r="M18" i="11"/>
  <c r="M20" i="11"/>
  <c r="M24" i="11"/>
  <c r="M26" i="11"/>
  <c r="M28" i="11"/>
  <c r="M30" i="11"/>
  <c r="M32" i="11"/>
  <c r="M34" i="11"/>
  <c r="M36" i="11"/>
  <c r="M38" i="11"/>
  <c r="M40" i="11"/>
  <c r="M42" i="11"/>
  <c r="M48" i="11"/>
  <c r="M52" i="11"/>
  <c r="M54" i="11"/>
  <c r="M56" i="11"/>
  <c r="M150" i="11"/>
  <c r="M250" i="11"/>
  <c r="M278" i="11"/>
  <c r="M310" i="11"/>
  <c r="M318" i="11"/>
  <c r="M342" i="11"/>
  <c r="M354" i="11"/>
  <c r="M418" i="11"/>
  <c r="M524" i="11"/>
  <c r="L285" i="11"/>
  <c r="M100" i="11"/>
  <c r="L377" i="11"/>
  <c r="M499" i="11"/>
  <c r="M248" i="11"/>
  <c r="M368" i="11"/>
  <c r="L428" i="11"/>
  <c r="L321" i="11"/>
  <c r="L427" i="11"/>
  <c r="L18" i="11"/>
  <c r="M292" i="11"/>
  <c r="L420" i="11"/>
  <c r="L520" i="11"/>
  <c r="L77" i="11"/>
  <c r="M77" i="11"/>
  <c r="L157" i="11"/>
  <c r="M424" i="11"/>
  <c r="L424" i="11"/>
  <c r="M140" i="11"/>
  <c r="L148" i="11"/>
  <c r="M148" i="11"/>
  <c r="L209" i="11"/>
  <c r="L34" i="11"/>
  <c r="M74" i="11"/>
  <c r="L74" i="11"/>
  <c r="M129" i="11"/>
  <c r="L133" i="11"/>
  <c r="M133" i="11"/>
  <c r="M182" i="11"/>
  <c r="L182" i="11"/>
  <c r="L365" i="11"/>
  <c r="M416" i="11"/>
  <c r="L416" i="11"/>
  <c r="M432" i="11"/>
  <c r="L432" i="11"/>
  <c r="L336" i="11"/>
  <c r="M336" i="11"/>
  <c r="M532" i="11"/>
  <c r="L532" i="11"/>
  <c r="L128" i="11"/>
  <c r="M128" i="11"/>
  <c r="M165" i="11"/>
  <c r="L165" i="11"/>
  <c r="L264" i="11"/>
  <c r="M264" i="11"/>
  <c r="L397" i="11"/>
  <c r="M397" i="11"/>
  <c r="M496" i="11"/>
  <c r="L519" i="11"/>
  <c r="L325" i="11"/>
  <c r="M325" i="11"/>
  <c r="L417" i="11"/>
  <c r="L435" i="11"/>
  <c r="L483" i="11"/>
  <c r="M483" i="11"/>
  <c r="L169" i="11"/>
  <c r="M253" i="11"/>
  <c r="M293" i="11"/>
  <c r="M324" i="11"/>
  <c r="L333" i="11"/>
  <c r="M369" i="11"/>
  <c r="M380" i="11"/>
  <c r="M409" i="11"/>
  <c r="L421" i="11"/>
  <c r="L429" i="11"/>
  <c r="L531" i="11"/>
  <c r="L268" i="11"/>
  <c r="M268" i="11"/>
  <c r="M61" i="11"/>
  <c r="L164" i="11"/>
  <c r="L225" i="11"/>
  <c r="M225" i="11"/>
  <c r="L280" i="11"/>
  <c r="L348" i="11"/>
  <c r="M348" i="11"/>
  <c r="L401" i="11"/>
  <c r="M401" i="11"/>
  <c r="L487" i="11"/>
  <c r="M487" i="11"/>
  <c r="M540" i="11"/>
  <c r="L540" i="11"/>
  <c r="L58" i="11"/>
  <c r="M141" i="11"/>
  <c r="L152" i="11"/>
  <c r="L153" i="11"/>
  <c r="M252" i="11"/>
  <c r="M277" i="11"/>
  <c r="L277" i="11"/>
  <c r="L49" i="11"/>
  <c r="M49" i="11"/>
  <c r="L160" i="11"/>
  <c r="L166" i="11"/>
  <c r="L177" i="11"/>
  <c r="M214" i="11"/>
  <c r="L214" i="11"/>
  <c r="L220" i="11"/>
  <c r="M220" i="11"/>
  <c r="L244" i="11"/>
  <c r="M244" i="11"/>
  <c r="L408" i="11"/>
  <c r="M408" i="11"/>
  <c r="L507" i="11"/>
  <c r="M507" i="11"/>
  <c r="M528" i="11"/>
  <c r="L528" i="11"/>
  <c r="L144" i="11"/>
  <c r="M144" i="11"/>
  <c r="L320" i="11"/>
  <c r="M320" i="11"/>
  <c r="M443" i="11"/>
  <c r="L443" i="11"/>
  <c r="L21" i="11"/>
  <c r="M21" i="11"/>
  <c r="M46" i="11"/>
  <c r="L156" i="11"/>
  <c r="M213" i="11"/>
  <c r="L213" i="11"/>
  <c r="M217" i="11"/>
  <c r="L217" i="11"/>
  <c r="M512" i="11"/>
  <c r="L512" i="11"/>
  <c r="L161" i="11"/>
  <c r="M245" i="11"/>
  <c r="L413" i="11"/>
  <c r="M413" i="11"/>
  <c r="M431" i="11"/>
  <c r="L431" i="11"/>
  <c r="L205" i="11"/>
  <c r="M212" i="11"/>
  <c r="M216" i="11"/>
  <c r="M224" i="11"/>
  <c r="L237" i="11"/>
  <c r="M256" i="11"/>
  <c r="M265" i="11"/>
  <c r="L272" i="11"/>
  <c r="L286" i="11"/>
  <c r="M296" i="11"/>
  <c r="M309" i="11"/>
  <c r="L345" i="11"/>
  <c r="M400" i="11"/>
  <c r="M405" i="11"/>
  <c r="L440" i="11"/>
  <c r="M479" i="11"/>
  <c r="M484" i="11"/>
  <c r="M504" i="11"/>
  <c r="L511" i="11"/>
  <c r="L525" i="11"/>
  <c r="L539" i="11"/>
  <c r="L78" i="11"/>
  <c r="M78" i="11"/>
  <c r="L221" i="11"/>
  <c r="M221" i="11"/>
  <c r="L249" i="11"/>
  <c r="M249" i="11"/>
  <c r="M317" i="11"/>
  <c r="L317" i="11"/>
  <c r="L132" i="11"/>
  <c r="M132" i="11"/>
  <c r="L241" i="11"/>
  <c r="L261" i="11"/>
  <c r="L308" i="11"/>
  <c r="M308" i="11"/>
  <c r="M349" i="11"/>
  <c r="L349" i="11"/>
  <c r="M364" i="11"/>
  <c r="M22" i="11"/>
  <c r="L50" i="11"/>
  <c r="M50" i="11"/>
  <c r="L110" i="11"/>
  <c r="M149" i="11"/>
  <c r="L168" i="11"/>
  <c r="L173" i="11"/>
  <c r="M180" i="11"/>
  <c r="L180" i="11"/>
  <c r="L238" i="11"/>
  <c r="L240" i="11"/>
  <c r="M240" i="11"/>
  <c r="L260" i="11"/>
  <c r="L273" i="11"/>
  <c r="L281" i="11"/>
  <c r="L289" i="11"/>
  <c r="L297" i="11"/>
  <c r="M297" i="11"/>
  <c r="M353" i="11"/>
  <c r="M361" i="11"/>
  <c r="L361" i="11"/>
  <c r="M385" i="11"/>
  <c r="M393" i="11"/>
  <c r="L393" i="11"/>
  <c r="L439" i="11"/>
  <c r="M444" i="11"/>
  <c r="L444" i="11"/>
  <c r="M495" i="11"/>
  <c r="L500" i="11"/>
  <c r="M500" i="11"/>
  <c r="L515" i="11"/>
  <c r="L523" i="11"/>
  <c r="L536" i="11"/>
  <c r="M541" i="11"/>
  <c r="L541" i="11"/>
  <c r="L145" i="11"/>
  <c r="M145" i="11"/>
  <c r="L269" i="11"/>
  <c r="M269" i="11"/>
  <c r="L412" i="11"/>
  <c r="M412" i="11"/>
  <c r="L480" i="11"/>
  <c r="M480" i="11"/>
  <c r="M527" i="11"/>
  <c r="L527" i="11"/>
  <c r="L62" i="11"/>
  <c r="M62" i="11"/>
  <c r="L125" i="11"/>
  <c r="L176" i="11"/>
  <c r="L181" i="11"/>
  <c r="M206" i="11"/>
  <c r="L206" i="11"/>
  <c r="L276" i="11"/>
  <c r="L284" i="11"/>
  <c r="M381" i="11"/>
  <c r="L381" i="11"/>
  <c r="M396" i="11"/>
  <c r="L404" i="11"/>
  <c r="M404" i="11"/>
  <c r="M461" i="11"/>
  <c r="L461" i="11"/>
  <c r="M503" i="11"/>
  <c r="L508" i="11"/>
  <c r="M508" i="11"/>
  <c r="L516" i="11"/>
  <c r="L524" i="11"/>
  <c r="M8" i="11"/>
  <c r="M109" i="11"/>
  <c r="L109" i="11"/>
  <c r="M172" i="11"/>
  <c r="L172" i="11"/>
  <c r="L257" i="11"/>
  <c r="M257" i="11"/>
  <c r="M288" i="11"/>
  <c r="L288" i="11"/>
  <c r="M337" i="11"/>
  <c r="L337" i="11"/>
  <c r="L352" i="11"/>
  <c r="M352" i="11"/>
  <c r="L384" i="11"/>
  <c r="M384" i="11"/>
  <c r="M436" i="11"/>
  <c r="L436" i="11"/>
  <c r="L488" i="11"/>
  <c r="M488" i="11"/>
  <c r="M535" i="11"/>
  <c r="L535" i="11"/>
  <c r="M57" i="11"/>
  <c r="M17" i="11"/>
  <c r="L30" i="11"/>
  <c r="L42" i="11"/>
  <c r="M45" i="11"/>
  <c r="L70" i="11"/>
  <c r="M73" i="11"/>
  <c r="L10" i="11"/>
  <c r="M13" i="11"/>
  <c r="M14" i="11"/>
  <c r="L26" i="11"/>
  <c r="M29" i="11"/>
  <c r="M41" i="11"/>
  <c r="L66" i="11"/>
  <c r="L82" i="11"/>
  <c r="L85" i="11"/>
  <c r="L88" i="11"/>
  <c r="L89" i="11"/>
  <c r="L92" i="11"/>
  <c r="L93" i="11"/>
  <c r="L96" i="11"/>
  <c r="L97" i="11"/>
  <c r="L98" i="11"/>
  <c r="L104" i="11"/>
  <c r="L105" i="11"/>
  <c r="M108" i="11"/>
  <c r="L112" i="11"/>
  <c r="L113" i="11"/>
  <c r="L116" i="11"/>
  <c r="L117" i="11"/>
  <c r="L120" i="11"/>
  <c r="L121" i="11"/>
  <c r="M124" i="11"/>
  <c r="L184" i="11"/>
  <c r="L185" i="11"/>
  <c r="L188" i="11"/>
  <c r="L189" i="11"/>
  <c r="L192" i="11"/>
  <c r="L193" i="11"/>
  <c r="L196" i="11"/>
  <c r="L197" i="11"/>
  <c r="L198" i="11"/>
  <c r="L201" i="11"/>
  <c r="M204" i="11"/>
  <c r="M208" i="11"/>
  <c r="L229" i="11"/>
  <c r="L230" i="11"/>
  <c r="L233" i="11"/>
  <c r="L301" i="11"/>
  <c r="M304" i="11"/>
  <c r="L313" i="11"/>
  <c r="M316" i="11"/>
  <c r="L329" i="11"/>
  <c r="M332" i="11"/>
  <c r="L341" i="11"/>
  <c r="M344" i="11"/>
  <c r="L357" i="11"/>
  <c r="M360" i="11"/>
  <c r="L373" i="11"/>
  <c r="M376" i="11"/>
  <c r="L389" i="11"/>
  <c r="M392" i="11"/>
  <c r="L447" i="11"/>
  <c r="L448" i="11"/>
  <c r="L451" i="11"/>
  <c r="L452" i="11"/>
  <c r="L455" i="11"/>
  <c r="L456" i="11"/>
  <c r="L459" i="11"/>
  <c r="L463" i="11"/>
  <c r="L464" i="11"/>
  <c r="L467" i="11"/>
  <c r="L468" i="11"/>
  <c r="L471" i="11"/>
  <c r="L472" i="11"/>
  <c r="L475" i="11"/>
  <c r="L476" i="11"/>
  <c r="L477" i="11"/>
  <c r="L492" i="11"/>
  <c r="L493" i="11"/>
  <c r="L7" i="11"/>
  <c r="M33" i="11"/>
  <c r="L54" i="11"/>
  <c r="L38" i="11"/>
  <c r="M69" i="11"/>
  <c r="M25" i="11"/>
  <c r="M65" i="11"/>
  <c r="M81" i="11"/>
  <c r="M136" i="11"/>
  <c r="L150" i="11"/>
  <c r="M200" i="11"/>
  <c r="L222" i="11"/>
  <c r="M228" i="11"/>
  <c r="M232" i="11"/>
  <c r="L246" i="11"/>
  <c r="L258" i="11"/>
  <c r="L270" i="11"/>
  <c r="M300" i="11"/>
  <c r="M312" i="11"/>
  <c r="M328" i="11"/>
  <c r="M356" i="11"/>
  <c r="M372" i="11"/>
  <c r="M388" i="11"/>
  <c r="L414" i="11"/>
  <c r="L509" i="11"/>
  <c r="M53" i="11"/>
  <c r="M39" i="11"/>
  <c r="M44" i="11"/>
  <c r="M340" i="11"/>
  <c r="M9" i="11"/>
  <c r="M19" i="11"/>
  <c r="O15" i="11"/>
  <c r="Q15" i="11" s="1"/>
  <c r="R15" i="11" s="1"/>
  <c r="O59" i="11"/>
  <c r="Q59" i="11" s="1"/>
  <c r="R59" i="11" s="1"/>
  <c r="O190" i="11"/>
  <c r="Q190" i="11" s="1"/>
  <c r="R190" i="11" s="1"/>
  <c r="O234" i="11"/>
  <c r="Q234" i="11" s="1"/>
  <c r="R234" i="11" s="1"/>
  <c r="O506" i="11"/>
  <c r="P506" i="11" s="1"/>
  <c r="O83" i="11"/>
  <c r="P83" i="11" s="1"/>
  <c r="O218" i="11"/>
  <c r="Q218" i="11" s="1"/>
  <c r="R218" i="11" s="1"/>
  <c r="O255" i="11"/>
  <c r="P255" i="11" s="1"/>
  <c r="O31" i="11"/>
  <c r="Q31" i="11" s="1"/>
  <c r="O51" i="11"/>
  <c r="P51" i="11" s="1"/>
  <c r="O75" i="11"/>
  <c r="P75" i="11" s="1"/>
  <c r="O106" i="11"/>
  <c r="Q106" i="11" s="1"/>
  <c r="R106" i="11" s="1"/>
  <c r="O147" i="11"/>
  <c r="Q147" i="11" s="1"/>
  <c r="O202" i="11"/>
  <c r="Q202" i="11" s="1"/>
  <c r="R202" i="11" s="1"/>
  <c r="O250" i="11"/>
  <c r="Q250" i="11" s="1"/>
  <c r="R250" i="11" s="1"/>
  <c r="O335" i="11"/>
  <c r="P335" i="11" s="1"/>
  <c r="O375" i="11"/>
  <c r="P375" i="11" s="1"/>
  <c r="O411" i="11"/>
  <c r="Q411" i="11" s="1"/>
  <c r="O422" i="11"/>
  <c r="Q422" i="11" s="1"/>
  <c r="R422" i="11" s="1"/>
  <c r="O469" i="11"/>
  <c r="Q469" i="11" s="1"/>
  <c r="R469" i="11" s="1"/>
  <c r="O343" i="11"/>
  <c r="Q343" i="11" s="1"/>
  <c r="O517" i="11"/>
  <c r="Q517" i="11" s="1"/>
  <c r="R517" i="11" s="1"/>
  <c r="O399" i="11"/>
  <c r="P399" i="11" s="1"/>
  <c r="O426" i="11"/>
  <c r="P426" i="11" s="1"/>
  <c r="O474" i="11"/>
  <c r="P474" i="11" s="1"/>
  <c r="O501" i="11"/>
  <c r="Q501" i="11" s="1"/>
  <c r="R501" i="11" s="1"/>
  <c r="O23" i="11"/>
  <c r="Q23" i="11" s="1"/>
  <c r="R23" i="11" s="1"/>
  <c r="O43" i="11"/>
  <c r="P43" i="11" s="1"/>
  <c r="O67" i="11"/>
  <c r="Q67" i="11" s="1"/>
  <c r="S67" i="11" s="1"/>
  <c r="O195" i="11"/>
  <c r="Q195" i="11" s="1"/>
  <c r="O295" i="11"/>
  <c r="Q295" i="11" s="1"/>
  <c r="O327" i="11"/>
  <c r="Q327" i="11" s="1"/>
  <c r="O367" i="11"/>
  <c r="P367" i="11" s="1"/>
  <c r="O406" i="11"/>
  <c r="Q406" i="11" s="1"/>
  <c r="R406" i="11" s="1"/>
  <c r="O522" i="11"/>
  <c r="Q522" i="11" s="1"/>
  <c r="V534" i="11"/>
  <c r="X534" i="11" s="1"/>
  <c r="V515" i="11"/>
  <c r="V498" i="11"/>
  <c r="X498" i="11" s="1"/>
  <c r="V482" i="11"/>
  <c r="V470" i="11"/>
  <c r="V463" i="11"/>
  <c r="W463" i="11" s="1"/>
  <c r="V447" i="11"/>
  <c r="V434" i="11"/>
  <c r="V423" i="11"/>
  <c r="X423" i="11" s="1"/>
  <c r="V416" i="11"/>
  <c r="W416" i="11" s="1"/>
  <c r="V392" i="11"/>
  <c r="W392" i="11" s="1"/>
  <c r="V384" i="11"/>
  <c r="W384" i="11" s="1"/>
  <c r="V376" i="11"/>
  <c r="V371" i="11"/>
  <c r="X371" i="11" s="1"/>
  <c r="V320" i="11"/>
  <c r="X320" i="11" s="1"/>
  <c r="V312" i="11"/>
  <c r="V288" i="11"/>
  <c r="X288" i="11" s="1"/>
  <c r="V275" i="11"/>
  <c r="V248" i="11"/>
  <c r="V243" i="11"/>
  <c r="V235" i="11"/>
  <c r="V200" i="11"/>
  <c r="X200" i="11" s="1"/>
  <c r="V188" i="11"/>
  <c r="W188" i="11" s="1"/>
  <c r="V175" i="11"/>
  <c r="X175" i="11" s="1"/>
  <c r="V152" i="11"/>
  <c r="V115" i="11"/>
  <c r="V104" i="11"/>
  <c r="V88" i="11"/>
  <c r="W88" i="11" s="1"/>
  <c r="V77" i="11"/>
  <c r="V76" i="11"/>
  <c r="W76" i="11" s="1"/>
  <c r="V57" i="11"/>
  <c r="V56" i="11"/>
  <c r="W56" i="11" s="1"/>
  <c r="V52" i="11"/>
  <c r="W52" i="11" s="1"/>
  <c r="V29" i="11"/>
  <c r="V28" i="11"/>
  <c r="W28" i="11" s="1"/>
  <c r="V17" i="11"/>
  <c r="V16" i="11"/>
  <c r="V531" i="11"/>
  <c r="W531" i="11" s="1"/>
  <c r="V514" i="11"/>
  <c r="X514" i="11" s="1"/>
  <c r="V502" i="11"/>
  <c r="X502" i="11" s="1"/>
  <c r="V495" i="11"/>
  <c r="W495" i="11" s="1"/>
  <c r="V479" i="11"/>
  <c r="V454" i="11"/>
  <c r="V431" i="11"/>
  <c r="V404" i="11"/>
  <c r="V368" i="11"/>
  <c r="W368" i="11" s="1"/>
  <c r="V363" i="11"/>
  <c r="X363" i="11" s="1"/>
  <c r="V355" i="11"/>
  <c r="X355" i="11" s="1"/>
  <c r="V347" i="11"/>
  <c r="V339" i="11"/>
  <c r="X339" i="11" s="1"/>
  <c r="V272" i="11"/>
  <c r="V240" i="11"/>
  <c r="V527" i="11"/>
  <c r="W527" i="11" s="1"/>
  <c r="V466" i="11"/>
  <c r="V438" i="11"/>
  <c r="V400" i="11"/>
  <c r="V395" i="11"/>
  <c r="V352" i="11"/>
  <c r="V299" i="11"/>
  <c r="V276" i="11"/>
  <c r="W276" i="11" s="1"/>
  <c r="V216" i="11"/>
  <c r="V211" i="11"/>
  <c r="X211" i="11" s="1"/>
  <c r="V191" i="11"/>
  <c r="X191" i="11" s="1"/>
  <c r="V135" i="11"/>
  <c r="V127" i="11"/>
  <c r="V107" i="11"/>
  <c r="V91" i="11"/>
  <c r="V73" i="11"/>
  <c r="V72" i="11"/>
  <c r="V61" i="11"/>
  <c r="V60" i="11"/>
  <c r="W60" i="11" s="1"/>
  <c r="V41" i="11"/>
  <c r="V40" i="11"/>
  <c r="W40" i="11" s="1"/>
  <c r="V36" i="11"/>
  <c r="X36" i="11" s="1"/>
  <c r="V21" i="11"/>
  <c r="V20" i="11"/>
  <c r="V511" i="11"/>
  <c r="X511" i="11" s="1"/>
  <c r="V499" i="11"/>
  <c r="X499" i="11" s="1"/>
  <c r="V451" i="11"/>
  <c r="X451" i="11" s="1"/>
  <c r="V435" i="11"/>
  <c r="V420" i="11"/>
  <c r="W420" i="11" s="1"/>
  <c r="V407" i="11"/>
  <c r="V360" i="11"/>
  <c r="X360" i="11" s="1"/>
  <c r="V307" i="11"/>
  <c r="V304" i="11"/>
  <c r="V296" i="11"/>
  <c r="W296" i="11" s="1"/>
  <c r="V291" i="11"/>
  <c r="V263" i="11"/>
  <c r="V251" i="11"/>
  <c r="X251" i="11" s="1"/>
  <c r="V232" i="11"/>
  <c r="W232" i="11" s="1"/>
  <c r="V227" i="11"/>
  <c r="V208" i="11"/>
  <c r="W208" i="11" s="1"/>
  <c r="V203" i="11"/>
  <c r="X203" i="11" s="1"/>
  <c r="V172" i="11"/>
  <c r="W172" i="11" s="1"/>
  <c r="V159" i="11"/>
  <c r="X159" i="11" s="1"/>
  <c r="V143" i="11"/>
  <c r="V132" i="11"/>
  <c r="W132" i="11" s="1"/>
  <c r="V124" i="11"/>
  <c r="W124" i="11" s="1"/>
  <c r="V119" i="11"/>
  <c r="V87" i="11"/>
  <c r="V69" i="11"/>
  <c r="V68" i="11"/>
  <c r="V53" i="11"/>
  <c r="V49" i="11"/>
  <c r="V48" i="11"/>
  <c r="V37" i="11"/>
  <c r="V33" i="11"/>
  <c r="V32" i="11"/>
  <c r="V13" i="11"/>
  <c r="V12" i="11"/>
  <c r="V486" i="11"/>
  <c r="V450" i="11"/>
  <c r="X450" i="11" s="1"/>
  <c r="V419" i="11"/>
  <c r="X419" i="11" s="1"/>
  <c r="V379" i="11"/>
  <c r="X379" i="11" s="1"/>
  <c r="V336" i="11"/>
  <c r="W336" i="11" s="1"/>
  <c r="V331" i="11"/>
  <c r="V315" i="11"/>
  <c r="V260" i="11"/>
  <c r="W260" i="11" s="1"/>
  <c r="V224" i="11"/>
  <c r="W224" i="11" s="1"/>
  <c r="V219" i="11"/>
  <c r="V187" i="11"/>
  <c r="X187" i="11" s="1"/>
  <c r="V171" i="11"/>
  <c r="X171" i="11" s="1"/>
  <c r="V156" i="11"/>
  <c r="X156" i="11" s="1"/>
  <c r="V140" i="11"/>
  <c r="W140" i="11" s="1"/>
  <c r="V116" i="11"/>
  <c r="W116" i="11" s="1"/>
  <c r="V103" i="11"/>
  <c r="V100" i="11"/>
  <c r="W100" i="11" s="1"/>
  <c r="V45" i="11"/>
  <c r="V44" i="11"/>
  <c r="W44" i="11" s="1"/>
  <c r="V25" i="11"/>
  <c r="V24" i="11"/>
  <c r="W24" i="11" s="1"/>
  <c r="V9" i="11"/>
  <c r="V8" i="11"/>
  <c r="X8" i="11" s="1"/>
  <c r="V530" i="11"/>
  <c r="V518" i="11"/>
  <c r="X518" i="11" s="1"/>
  <c r="V483" i="11"/>
  <c r="V467" i="11"/>
  <c r="W467" i="11" s="1"/>
  <c r="V403" i="11"/>
  <c r="V387" i="11"/>
  <c r="X387" i="11" s="1"/>
  <c r="V344" i="11"/>
  <c r="V328" i="11"/>
  <c r="V323" i="11"/>
  <c r="V279" i="11"/>
  <c r="V184" i="11"/>
  <c r="V168" i="11"/>
  <c r="X168" i="11" s="1"/>
  <c r="V155" i="11"/>
  <c r="X155" i="11" s="1"/>
  <c r="V112" i="11"/>
  <c r="V81" i="11"/>
  <c r="V80" i="11"/>
  <c r="V65" i="11"/>
  <c r="V64" i="11"/>
  <c r="O11" i="11"/>
  <c r="Q11" i="11" s="1"/>
  <c r="S11" i="11" s="1"/>
  <c r="O19" i="11"/>
  <c r="Q19" i="11" s="1"/>
  <c r="R19" i="11" s="1"/>
  <c r="O27" i="11"/>
  <c r="Q27" i="11" s="1"/>
  <c r="S27" i="11" s="1"/>
  <c r="O35" i="11"/>
  <c r="Q35" i="11" s="1"/>
  <c r="O55" i="11"/>
  <c r="P55" i="11" s="1"/>
  <c r="O63" i="11"/>
  <c r="P63" i="11" s="1"/>
  <c r="O71" i="11"/>
  <c r="Q71" i="11" s="1"/>
  <c r="R71" i="11" s="1"/>
  <c r="O79" i="11"/>
  <c r="P79" i="11" s="1"/>
  <c r="O118" i="11"/>
  <c r="Q118" i="11" s="1"/>
  <c r="R118" i="11" s="1"/>
  <c r="O123" i="11"/>
  <c r="P123" i="11" s="1"/>
  <c r="O174" i="11"/>
  <c r="Q174" i="11" s="1"/>
  <c r="R174" i="11" s="1"/>
  <c r="O179" i="11"/>
  <c r="P179" i="11" s="1"/>
  <c r="O242" i="11"/>
  <c r="Q242" i="11" s="1"/>
  <c r="R242" i="11" s="1"/>
  <c r="O278" i="11"/>
  <c r="Q278" i="11" s="1"/>
  <c r="R278" i="11" s="1"/>
  <c r="O283" i="11"/>
  <c r="Q283" i="11" s="1"/>
  <c r="O303" i="11"/>
  <c r="Q303" i="11" s="1"/>
  <c r="O311" i="11"/>
  <c r="Q311" i="11" s="1"/>
  <c r="O351" i="11"/>
  <c r="Q351" i="11" s="1"/>
  <c r="O383" i="11"/>
  <c r="P383" i="11" s="1"/>
  <c r="O453" i="11"/>
  <c r="Q453" i="11" s="1"/>
  <c r="R453" i="11" s="1"/>
  <c r="O458" i="11"/>
  <c r="Q458" i="11" s="1"/>
  <c r="O39" i="11"/>
  <c r="Q39" i="11" s="1"/>
  <c r="R39" i="11" s="1"/>
  <c r="O47" i="11"/>
  <c r="P47" i="11" s="1"/>
  <c r="O90" i="11"/>
  <c r="Q90" i="11" s="1"/>
  <c r="R90" i="11" s="1"/>
  <c r="O95" i="11"/>
  <c r="P95" i="11" s="1"/>
  <c r="O131" i="11"/>
  <c r="P131" i="11" s="1"/>
  <c r="O139" i="11"/>
  <c r="Q139" i="11" s="1"/>
  <c r="O158" i="11"/>
  <c r="Q158" i="11" s="1"/>
  <c r="R158" i="11" s="1"/>
  <c r="O163" i="11"/>
  <c r="P163" i="11" s="1"/>
  <c r="O210" i="11"/>
  <c r="Q210" i="11" s="1"/>
  <c r="R210" i="11" s="1"/>
  <c r="O226" i="11"/>
  <c r="Q226" i="11" s="1"/>
  <c r="R226" i="11" s="1"/>
  <c r="O267" i="11"/>
  <c r="Q267" i="11" s="1"/>
  <c r="O319" i="11"/>
  <c r="Q319" i="11" s="1"/>
  <c r="S319" i="11" s="1"/>
  <c r="O359" i="11"/>
  <c r="Q359" i="11" s="1"/>
  <c r="O391" i="11"/>
  <c r="P391" i="11" s="1"/>
  <c r="O437" i="11"/>
  <c r="Q437" i="11" s="1"/>
  <c r="R437" i="11" s="1"/>
  <c r="O442" i="11"/>
  <c r="Q442" i="11" s="1"/>
  <c r="O485" i="11"/>
  <c r="Q485" i="11" s="1"/>
  <c r="R485" i="11" s="1"/>
  <c r="O490" i="11"/>
  <c r="Q490" i="11" s="1"/>
  <c r="O533" i="11"/>
  <c r="Q533" i="11" s="1"/>
  <c r="R533" i="11" s="1"/>
  <c r="O538" i="11"/>
  <c r="P538" i="11" s="1"/>
  <c r="M37" i="11"/>
  <c r="M87" i="11"/>
  <c r="L87" i="11"/>
  <c r="M137" i="11"/>
  <c r="M187" i="11"/>
  <c r="L187" i="11"/>
  <c r="M263" i="11"/>
  <c r="L263" i="11"/>
  <c r="M275" i="11"/>
  <c r="L275" i="11"/>
  <c r="M299" i="11"/>
  <c r="L299" i="11"/>
  <c r="M307" i="11"/>
  <c r="L307" i="11"/>
  <c r="M331" i="11"/>
  <c r="L331" i="11"/>
  <c r="M347" i="11"/>
  <c r="L347" i="11"/>
  <c r="M355" i="11"/>
  <c r="L355" i="11"/>
  <c r="M363" i="11"/>
  <c r="L363" i="11"/>
  <c r="M371" i="11"/>
  <c r="L371" i="11"/>
  <c r="M390" i="11"/>
  <c r="M403" i="11"/>
  <c r="L403" i="11"/>
  <c r="M419" i="11"/>
  <c r="L419" i="11"/>
  <c r="M434" i="11"/>
  <c r="L434" i="11"/>
  <c r="M530" i="11"/>
  <c r="L530" i="11"/>
  <c r="O540" i="11"/>
  <c r="O536" i="11"/>
  <c r="O532" i="11"/>
  <c r="O528" i="11"/>
  <c r="O524" i="11"/>
  <c r="O520" i="11"/>
  <c r="O516" i="11"/>
  <c r="O512" i="11"/>
  <c r="O508" i="11"/>
  <c r="O504" i="11"/>
  <c r="O500" i="11"/>
  <c r="O496" i="11"/>
  <c r="O492" i="11"/>
  <c r="O488" i="11"/>
  <c r="O484" i="11"/>
  <c r="O480" i="11"/>
  <c r="O476" i="11"/>
  <c r="O472" i="11"/>
  <c r="O468" i="11"/>
  <c r="O464" i="11"/>
  <c r="O460" i="11"/>
  <c r="O456" i="11"/>
  <c r="O452" i="11"/>
  <c r="O448" i="11"/>
  <c r="O444" i="11"/>
  <c r="O440" i="11"/>
  <c r="O436" i="11"/>
  <c r="O432" i="11"/>
  <c r="O428" i="11"/>
  <c r="O421" i="11"/>
  <c r="O417" i="11"/>
  <c r="O413" i="11"/>
  <c r="O409" i="11"/>
  <c r="O405" i="11"/>
  <c r="O401" i="11"/>
  <c r="O397" i="11"/>
  <c r="O393" i="11"/>
  <c r="O389" i="11"/>
  <c r="O385" i="11"/>
  <c r="O381" i="11"/>
  <c r="O377" i="11"/>
  <c r="O373" i="11"/>
  <c r="O369" i="11"/>
  <c r="O365" i="11"/>
  <c r="O361" i="11"/>
  <c r="O357" i="11"/>
  <c r="O353" i="11"/>
  <c r="O349" i="11"/>
  <c r="O345" i="11"/>
  <c r="O341" i="11"/>
  <c r="O337" i="11"/>
  <c r="O333" i="11"/>
  <c r="O329" i="11"/>
  <c r="O325" i="11"/>
  <c r="O321" i="11"/>
  <c r="O317" i="11"/>
  <c r="O313" i="11"/>
  <c r="O309" i="11"/>
  <c r="O305" i="11"/>
  <c r="O301" i="11"/>
  <c r="O297" i="11"/>
  <c r="O293" i="11"/>
  <c r="O289" i="11"/>
  <c r="O285" i="11"/>
  <c r="O281" i="11"/>
  <c r="O277" i="11"/>
  <c r="O273" i="11"/>
  <c r="O269" i="11"/>
  <c r="O265" i="11"/>
  <c r="O261" i="11"/>
  <c r="O257" i="11"/>
  <c r="O253" i="11"/>
  <c r="O249" i="11"/>
  <c r="O245" i="11"/>
  <c r="O241" i="11"/>
  <c r="O237" i="11"/>
  <c r="O233" i="11"/>
  <c r="O229" i="11"/>
  <c r="O225" i="11"/>
  <c r="O221" i="11"/>
  <c r="O217" i="11"/>
  <c r="O213" i="11"/>
  <c r="O209" i="11"/>
  <c r="O205" i="11"/>
  <c r="O201" i="11"/>
  <c r="O197" i="11"/>
  <c r="O193" i="11"/>
  <c r="O189" i="11"/>
  <c r="O185" i="11"/>
  <c r="O181" i="11"/>
  <c r="O177" i="11"/>
  <c r="O173" i="11"/>
  <c r="O169" i="11"/>
  <c r="O165" i="11"/>
  <c r="O161" i="11"/>
  <c r="O157" i="11"/>
  <c r="O153" i="11"/>
  <c r="O149" i="11"/>
  <c r="O145" i="11"/>
  <c r="O141" i="11"/>
  <c r="O137" i="11"/>
  <c r="O133" i="11"/>
  <c r="O129" i="11"/>
  <c r="O125" i="11"/>
  <c r="O121" i="11"/>
  <c r="O117" i="11"/>
  <c r="O113" i="11"/>
  <c r="O109" i="11"/>
  <c r="O105" i="11"/>
  <c r="O101" i="11"/>
  <c r="O97" i="11"/>
  <c r="O93" i="11"/>
  <c r="O89" i="11"/>
  <c r="O539" i="11"/>
  <c r="O535" i="11"/>
  <c r="O531" i="11"/>
  <c r="O527" i="11"/>
  <c r="O523" i="11"/>
  <c r="O519" i="11"/>
  <c r="O515" i="11"/>
  <c r="O511" i="11"/>
  <c r="O507" i="11"/>
  <c r="O503" i="11"/>
  <c r="O499" i="11"/>
  <c r="O495" i="11"/>
  <c r="O491" i="11"/>
  <c r="O487" i="11"/>
  <c r="O483" i="11"/>
  <c r="O479" i="11"/>
  <c r="O475" i="11"/>
  <c r="O471" i="11"/>
  <c r="O467" i="11"/>
  <c r="O463" i="11"/>
  <c r="O459" i="11"/>
  <c r="O455" i="11"/>
  <c r="O451" i="11"/>
  <c r="O447" i="11"/>
  <c r="O443" i="11"/>
  <c r="O439" i="11"/>
  <c r="O435" i="11"/>
  <c r="O431" i="11"/>
  <c r="O427" i="11"/>
  <c r="O424" i="11"/>
  <c r="O420" i="11"/>
  <c r="O416" i="11"/>
  <c r="O412" i="11"/>
  <c r="O408" i="11"/>
  <c r="O404" i="11"/>
  <c r="O400" i="11"/>
  <c r="O396" i="11"/>
  <c r="O392" i="11"/>
  <c r="O388" i="11"/>
  <c r="O384" i="11"/>
  <c r="O380" i="11"/>
  <c r="O376" i="11"/>
  <c r="O372" i="11"/>
  <c r="O368" i="11"/>
  <c r="O364" i="11"/>
  <c r="O360" i="11"/>
  <c r="O356" i="11"/>
  <c r="O352" i="11"/>
  <c r="O348" i="11"/>
  <c r="O344" i="11"/>
  <c r="O340" i="11"/>
  <c r="O336" i="11"/>
  <c r="O332" i="11"/>
  <c r="O328" i="11"/>
  <c r="O324" i="11"/>
  <c r="O320" i="11"/>
  <c r="O316" i="11"/>
  <c r="O312" i="11"/>
  <c r="O308" i="11"/>
  <c r="O304" i="11"/>
  <c r="O300" i="11"/>
  <c r="O296" i="11"/>
  <c r="O292" i="11"/>
  <c r="O288" i="11"/>
  <c r="O284" i="11"/>
  <c r="O280" i="11"/>
  <c r="O276" i="11"/>
  <c r="O272" i="11"/>
  <c r="O268" i="11"/>
  <c r="O264" i="11"/>
  <c r="O260" i="11"/>
  <c r="O256" i="11"/>
  <c r="O252" i="11"/>
  <c r="O248" i="11"/>
  <c r="O244" i="11"/>
  <c r="O240" i="11"/>
  <c r="O236" i="11"/>
  <c r="O232" i="11"/>
  <c r="O228" i="11"/>
  <c r="O224" i="11"/>
  <c r="O220" i="11"/>
  <c r="O216" i="11"/>
  <c r="O212" i="11"/>
  <c r="O208" i="11"/>
  <c r="O204" i="11"/>
  <c r="O200" i="11"/>
  <c r="O196" i="11"/>
  <c r="O192" i="11"/>
  <c r="O188" i="11"/>
  <c r="O184" i="11"/>
  <c r="O180" i="11"/>
  <c r="O176" i="11"/>
  <c r="O172" i="11"/>
  <c r="O168" i="11"/>
  <c r="O164" i="11"/>
  <c r="O160" i="11"/>
  <c r="O156" i="11"/>
  <c r="O152" i="11"/>
  <c r="O148" i="11"/>
  <c r="O144" i="11"/>
  <c r="O140" i="11"/>
  <c r="O136" i="11"/>
  <c r="O132" i="11"/>
  <c r="O128" i="11"/>
  <c r="O124" i="11"/>
  <c r="O120" i="11"/>
  <c r="O116" i="11"/>
  <c r="O112" i="11"/>
  <c r="O108" i="11"/>
  <c r="O104" i="11"/>
  <c r="O100" i="11"/>
  <c r="O96" i="11"/>
  <c r="O92" i="11"/>
  <c r="O88" i="11"/>
  <c r="O8" i="11"/>
  <c r="L11" i="11"/>
  <c r="O12" i="11"/>
  <c r="L15" i="11"/>
  <c r="O28" i="11"/>
  <c r="O32" i="11"/>
  <c r="L39" i="11"/>
  <c r="O40" i="11"/>
  <c r="L71" i="11"/>
  <c r="O72" i="11"/>
  <c r="L79" i="11"/>
  <c r="O80" i="11"/>
  <c r="M90" i="11"/>
  <c r="L94" i="11"/>
  <c r="O102" i="11"/>
  <c r="O107" i="11"/>
  <c r="O114" i="11"/>
  <c r="L122" i="11"/>
  <c r="L130" i="11"/>
  <c r="L138" i="11"/>
  <c r="M151" i="11"/>
  <c r="L151" i="11"/>
  <c r="O154" i="11"/>
  <c r="O170" i="11"/>
  <c r="M183" i="11"/>
  <c r="L183" i="11"/>
  <c r="L194" i="11"/>
  <c r="M199" i="11"/>
  <c r="L199" i="11"/>
  <c r="O203" i="11"/>
  <c r="M215" i="11"/>
  <c r="L215" i="11"/>
  <c r="O219" i="11"/>
  <c r="M223" i="11"/>
  <c r="L223" i="11"/>
  <c r="O227" i="11"/>
  <c r="M231" i="11"/>
  <c r="L231" i="11"/>
  <c r="O235" i="11"/>
  <c r="O243" i="11"/>
  <c r="M247" i="11"/>
  <c r="L247" i="11"/>
  <c r="L254" i="11"/>
  <c r="M259" i="11"/>
  <c r="L259" i="11"/>
  <c r="O262" i="11"/>
  <c r="O274" i="11"/>
  <c r="M287" i="11"/>
  <c r="L287" i="11"/>
  <c r="O290" i="11"/>
  <c r="L294" i="11"/>
  <c r="O298" i="11"/>
  <c r="L302" i="11"/>
  <c r="O306" i="11"/>
  <c r="L310" i="11"/>
  <c r="L318" i="11"/>
  <c r="L326" i="11"/>
  <c r="L334" i="11"/>
  <c r="O338" i="11"/>
  <c r="O346" i="11"/>
  <c r="L350" i="11"/>
  <c r="O354" i="11"/>
  <c r="O370" i="11"/>
  <c r="L374" i="11"/>
  <c r="O386" i="11"/>
  <c r="O402" i="11"/>
  <c r="L410" i="11"/>
  <c r="M415" i="11"/>
  <c r="L415" i="11"/>
  <c r="O418" i="11"/>
  <c r="O423" i="11"/>
  <c r="L425" i="11"/>
  <c r="L441" i="11"/>
  <c r="O454" i="11"/>
  <c r="L457" i="11"/>
  <c r="M462" i="11"/>
  <c r="L462" i="11"/>
  <c r="O465" i="11"/>
  <c r="L473" i="11"/>
  <c r="M491" i="11"/>
  <c r="M494" i="11"/>
  <c r="L494" i="11"/>
  <c r="O497" i="11"/>
  <c r="L505" i="11"/>
  <c r="M510" i="11"/>
  <c r="L510" i="11"/>
  <c r="M526" i="11"/>
  <c r="L526" i="11"/>
  <c r="O529" i="11"/>
  <c r="L537" i="11"/>
  <c r="V541" i="11"/>
  <c r="V537" i="11"/>
  <c r="V533" i="11"/>
  <c r="V529" i="11"/>
  <c r="V525" i="11"/>
  <c r="V521" i="11"/>
  <c r="V517" i="11"/>
  <c r="V513" i="11"/>
  <c r="V509" i="11"/>
  <c r="V505" i="11"/>
  <c r="V501" i="11"/>
  <c r="V497" i="11"/>
  <c r="V493" i="11"/>
  <c r="V489" i="11"/>
  <c r="V485" i="11"/>
  <c r="V481" i="11"/>
  <c r="V477" i="11"/>
  <c r="V473" i="11"/>
  <c r="V469" i="11"/>
  <c r="V465" i="11"/>
  <c r="V461" i="11"/>
  <c r="V457" i="11"/>
  <c r="V453" i="11"/>
  <c r="V449" i="11"/>
  <c r="V445" i="11"/>
  <c r="V441" i="11"/>
  <c r="V437" i="11"/>
  <c r="V433" i="11"/>
  <c r="V429" i="11"/>
  <c r="V425" i="11"/>
  <c r="V422" i="11"/>
  <c r="V418" i="11"/>
  <c r="V414" i="11"/>
  <c r="V410" i="11"/>
  <c r="V406" i="11"/>
  <c r="V402" i="11"/>
  <c r="V398" i="11"/>
  <c r="V394" i="11"/>
  <c r="V390" i="11"/>
  <c r="V386" i="11"/>
  <c r="V382" i="11"/>
  <c r="V378" i="11"/>
  <c r="V374" i="11"/>
  <c r="V370" i="11"/>
  <c r="V366" i="11"/>
  <c r="V362" i="11"/>
  <c r="V358" i="11"/>
  <c r="V354" i="11"/>
  <c r="V350" i="11"/>
  <c r="V346" i="11"/>
  <c r="V342" i="11"/>
  <c r="V338" i="11"/>
  <c r="V334" i="11"/>
  <c r="V330" i="11"/>
  <c r="V326" i="11"/>
  <c r="V322" i="11"/>
  <c r="V318" i="11"/>
  <c r="V314" i="11"/>
  <c r="V310" i="11"/>
  <c r="V306" i="11"/>
  <c r="V302" i="11"/>
  <c r="V298" i="11"/>
  <c r="V294" i="11"/>
  <c r="V290" i="11"/>
  <c r="V286" i="11"/>
  <c r="V282" i="11"/>
  <c r="V278" i="11"/>
  <c r="V274" i="11"/>
  <c r="V270" i="11"/>
  <c r="V266" i="11"/>
  <c r="V262" i="11"/>
  <c r="V258" i="11"/>
  <c r="V254" i="11"/>
  <c r="V250" i="11"/>
  <c r="V246" i="11"/>
  <c r="V242" i="11"/>
  <c r="V238" i="11"/>
  <c r="V234" i="11"/>
  <c r="V230" i="11"/>
  <c r="V226" i="11"/>
  <c r="V222" i="11"/>
  <c r="V218" i="11"/>
  <c r="V214" i="11"/>
  <c r="V210" i="11"/>
  <c r="V206" i="11"/>
  <c r="V202" i="11"/>
  <c r="V198" i="11"/>
  <c r="V194" i="11"/>
  <c r="V190" i="11"/>
  <c r="V186" i="11"/>
  <c r="V182" i="11"/>
  <c r="V178" i="11"/>
  <c r="V174" i="11"/>
  <c r="V170" i="11"/>
  <c r="V166" i="11"/>
  <c r="V162" i="11"/>
  <c r="V158" i="11"/>
  <c r="V154" i="11"/>
  <c r="V150" i="11"/>
  <c r="V146" i="11"/>
  <c r="V142" i="11"/>
  <c r="V138" i="11"/>
  <c r="V134" i="11"/>
  <c r="V130" i="11"/>
  <c r="V126" i="11"/>
  <c r="V122" i="11"/>
  <c r="V118" i="11"/>
  <c r="V114" i="11"/>
  <c r="V110" i="11"/>
  <c r="V106" i="11"/>
  <c r="V102" i="11"/>
  <c r="V98" i="11"/>
  <c r="V94" i="11"/>
  <c r="V90" i="11"/>
  <c r="V86" i="11"/>
  <c r="V540" i="11"/>
  <c r="V536" i="11"/>
  <c r="V532" i="11"/>
  <c r="V528" i="11"/>
  <c r="V524" i="11"/>
  <c r="V520" i="11"/>
  <c r="V516" i="11"/>
  <c r="V512" i="11"/>
  <c r="V508" i="11"/>
  <c r="V504" i="11"/>
  <c r="V500" i="11"/>
  <c r="V496" i="11"/>
  <c r="V492" i="11"/>
  <c r="V488" i="11"/>
  <c r="V484" i="11"/>
  <c r="V480" i="11"/>
  <c r="V476" i="11"/>
  <c r="V472" i="11"/>
  <c r="V468" i="11"/>
  <c r="V464" i="11"/>
  <c r="V460" i="11"/>
  <c r="V456" i="11"/>
  <c r="V452" i="11"/>
  <c r="V448" i="11"/>
  <c r="V444" i="11"/>
  <c r="V440" i="11"/>
  <c r="V436" i="11"/>
  <c r="V432" i="11"/>
  <c r="V428" i="11"/>
  <c r="V421" i="11"/>
  <c r="V417" i="11"/>
  <c r="V413" i="11"/>
  <c r="V409" i="11"/>
  <c r="V405" i="11"/>
  <c r="V401" i="11"/>
  <c r="V397" i="11"/>
  <c r="V393" i="11"/>
  <c r="V389" i="11"/>
  <c r="V385" i="11"/>
  <c r="V381" i="11"/>
  <c r="V377" i="11"/>
  <c r="V373" i="11"/>
  <c r="V369" i="11"/>
  <c r="V365" i="11"/>
  <c r="V361" i="11"/>
  <c r="V357" i="11"/>
  <c r="V353" i="11"/>
  <c r="V349" i="11"/>
  <c r="V345" i="11"/>
  <c r="V341" i="11"/>
  <c r="V337" i="11"/>
  <c r="V333" i="11"/>
  <c r="V329" i="11"/>
  <c r="V325" i="11"/>
  <c r="V321" i="11"/>
  <c r="V317" i="11"/>
  <c r="V313" i="11"/>
  <c r="V309" i="11"/>
  <c r="V305" i="11"/>
  <c r="V301" i="11"/>
  <c r="V297" i="11"/>
  <c r="V293" i="11"/>
  <c r="V289" i="11"/>
  <c r="V285" i="11"/>
  <c r="V281" i="11"/>
  <c r="V277" i="11"/>
  <c r="V273" i="11"/>
  <c r="V269" i="11"/>
  <c r="V265" i="11"/>
  <c r="V261" i="11"/>
  <c r="V257" i="11"/>
  <c r="V253" i="11"/>
  <c r="V249" i="11"/>
  <c r="V245" i="11"/>
  <c r="V241" i="11"/>
  <c r="V237" i="11"/>
  <c r="V233" i="11"/>
  <c r="V229" i="11"/>
  <c r="V225" i="11"/>
  <c r="V221" i="11"/>
  <c r="V217" i="11"/>
  <c r="V213" i="11"/>
  <c r="V209" i="11"/>
  <c r="V205" i="11"/>
  <c r="V201" i="11"/>
  <c r="V197" i="11"/>
  <c r="V193" i="11"/>
  <c r="V189" i="11"/>
  <c r="V185" i="11"/>
  <c r="V181" i="11"/>
  <c r="V177" i="11"/>
  <c r="V173" i="11"/>
  <c r="V169" i="11"/>
  <c r="V165" i="11"/>
  <c r="V161" i="11"/>
  <c r="V157" i="11"/>
  <c r="V153" i="11"/>
  <c r="V149" i="11"/>
  <c r="V145" i="11"/>
  <c r="V141" i="11"/>
  <c r="V137" i="11"/>
  <c r="V133" i="11"/>
  <c r="V129" i="11"/>
  <c r="V125" i="11"/>
  <c r="V121" i="11"/>
  <c r="V117" i="11"/>
  <c r="V113" i="11"/>
  <c r="V109" i="11"/>
  <c r="V105" i="11"/>
  <c r="V101" i="11"/>
  <c r="V97" i="11"/>
  <c r="V93" i="11"/>
  <c r="V89" i="11"/>
  <c r="V85" i="11"/>
  <c r="V7" i="11"/>
  <c r="L8" i="11"/>
  <c r="O9" i="11"/>
  <c r="V10" i="11"/>
  <c r="M11" i="11"/>
  <c r="L12" i="11"/>
  <c r="O13" i="11"/>
  <c r="V14" i="11"/>
  <c r="O17" i="11"/>
  <c r="O25" i="11"/>
  <c r="V26" i="11"/>
  <c r="M27" i="11"/>
  <c r="L28" i="11"/>
  <c r="O29" i="11"/>
  <c r="V34" i="11"/>
  <c r="M35" i="11"/>
  <c r="L40" i="11"/>
  <c r="V42" i="11"/>
  <c r="M43" i="11"/>
  <c r="L44" i="11"/>
  <c r="O45" i="11"/>
  <c r="V46" i="11"/>
  <c r="M47" i="11"/>
  <c r="L48" i="11"/>
  <c r="O49" i="11"/>
  <c r="V50" i="11"/>
  <c r="M51" i="11"/>
  <c r="L52" i="11"/>
  <c r="O53" i="11"/>
  <c r="V54" i="11"/>
  <c r="M55" i="11"/>
  <c r="L56" i="11"/>
  <c r="O57" i="11"/>
  <c r="V58" i="11"/>
  <c r="M59" i="11"/>
  <c r="L60" i="11"/>
  <c r="O61" i="11"/>
  <c r="V62" i="11"/>
  <c r="M63" i="11"/>
  <c r="L64" i="11"/>
  <c r="O65" i="11"/>
  <c r="V66" i="11"/>
  <c r="M67" i="11"/>
  <c r="L68" i="11"/>
  <c r="O69" i="11"/>
  <c r="V70" i="11"/>
  <c r="L72" i="11"/>
  <c r="O73" i="11"/>
  <c r="V74" i="11"/>
  <c r="M75" i="11"/>
  <c r="L76" i="11"/>
  <c r="O77" i="11"/>
  <c r="V78" i="11"/>
  <c r="L80" i="11"/>
  <c r="O81" i="11"/>
  <c r="V82" i="11"/>
  <c r="M83" i="11"/>
  <c r="L84" i="11"/>
  <c r="O87" i="11"/>
  <c r="L90" i="11"/>
  <c r="M95" i="11"/>
  <c r="L95" i="11"/>
  <c r="V96" i="11"/>
  <c r="O98" i="11"/>
  <c r="V99" i="11"/>
  <c r="M101" i="11"/>
  <c r="O103" i="11"/>
  <c r="L106" i="11"/>
  <c r="V108" i="11"/>
  <c r="O110" i="11"/>
  <c r="V111" i="11"/>
  <c r="O115" i="11"/>
  <c r="L118" i="11"/>
  <c r="M123" i="11"/>
  <c r="L123" i="11"/>
  <c r="O127" i="11"/>
  <c r="M131" i="11"/>
  <c r="L131" i="11"/>
  <c r="O135" i="11"/>
  <c r="M139" i="11"/>
  <c r="L139" i="11"/>
  <c r="O143" i="11"/>
  <c r="M147" i="11"/>
  <c r="L147" i="11"/>
  <c r="V148" i="11"/>
  <c r="O150" i="11"/>
  <c r="V151" i="11"/>
  <c r="O155" i="11"/>
  <c r="L158" i="11"/>
  <c r="M163" i="11"/>
  <c r="L163" i="11"/>
  <c r="V164" i="11"/>
  <c r="O166" i="11"/>
  <c r="V167" i="11"/>
  <c r="O171" i="11"/>
  <c r="L174" i="11"/>
  <c r="M179" i="11"/>
  <c r="L179" i="11"/>
  <c r="V180" i="11"/>
  <c r="O182" i="11"/>
  <c r="V183" i="11"/>
  <c r="O187" i="11"/>
  <c r="L190" i="11"/>
  <c r="M195" i="11"/>
  <c r="L195" i="11"/>
  <c r="V196" i="11"/>
  <c r="O198" i="11"/>
  <c r="V199" i="11"/>
  <c r="L202" i="11"/>
  <c r="V204" i="11"/>
  <c r="O206" i="11"/>
  <c r="V207" i="11"/>
  <c r="L210" i="11"/>
  <c r="V212" i="11"/>
  <c r="O214" i="11"/>
  <c r="V215" i="11"/>
  <c r="L218" i="11"/>
  <c r="V220" i="11"/>
  <c r="O222" i="11"/>
  <c r="V223" i="11"/>
  <c r="L226" i="11"/>
  <c r="V228" i="11"/>
  <c r="O230" i="11"/>
  <c r="V231" i="11"/>
  <c r="L234" i="11"/>
  <c r="V236" i="11"/>
  <c r="O238" i="11"/>
  <c r="V239" i="11"/>
  <c r="L242" i="11"/>
  <c r="V244" i="11"/>
  <c r="O246" i="11"/>
  <c r="V247" i="11"/>
  <c r="L250" i="11"/>
  <c r="M255" i="11"/>
  <c r="L255" i="11"/>
  <c r="V256" i="11"/>
  <c r="O258" i="11"/>
  <c r="V259" i="11"/>
  <c r="M262" i="11"/>
  <c r="O263" i="11"/>
  <c r="M267" i="11"/>
  <c r="L267" i="11"/>
  <c r="V268" i="11"/>
  <c r="O270" i="11"/>
  <c r="V271" i="11"/>
  <c r="O275" i="11"/>
  <c r="L278" i="11"/>
  <c r="M283" i="11"/>
  <c r="L283" i="11"/>
  <c r="V284" i="11"/>
  <c r="O286" i="11"/>
  <c r="V287" i="11"/>
  <c r="O291" i="11"/>
  <c r="M295" i="11"/>
  <c r="L295" i="11"/>
  <c r="O299" i="11"/>
  <c r="M303" i="11"/>
  <c r="L303" i="11"/>
  <c r="M305" i="11"/>
  <c r="O307" i="11"/>
  <c r="M311" i="11"/>
  <c r="L311" i="11"/>
  <c r="O315" i="11"/>
  <c r="M319" i="11"/>
  <c r="L319" i="11"/>
  <c r="O323" i="11"/>
  <c r="M327" i="11"/>
  <c r="L327" i="11"/>
  <c r="O331" i="11"/>
  <c r="M335" i="11"/>
  <c r="L335" i="11"/>
  <c r="O339" i="11"/>
  <c r="M343" i="11"/>
  <c r="L343" i="11"/>
  <c r="O347" i="11"/>
  <c r="M351" i="11"/>
  <c r="L351" i="11"/>
  <c r="O355" i="11"/>
  <c r="M359" i="11"/>
  <c r="L359" i="11"/>
  <c r="O363" i="11"/>
  <c r="M367" i="11"/>
  <c r="L367" i="11"/>
  <c r="O371" i="11"/>
  <c r="M375" i="11"/>
  <c r="L375" i="11"/>
  <c r="O379" i="11"/>
  <c r="M383" i="11"/>
  <c r="L383" i="11"/>
  <c r="O387" i="11"/>
  <c r="M391" i="11"/>
  <c r="L391" i="11"/>
  <c r="O395" i="11"/>
  <c r="M399" i="11"/>
  <c r="L399" i="11"/>
  <c r="O403" i="11"/>
  <c r="L406" i="11"/>
  <c r="M411" i="11"/>
  <c r="L411" i="11"/>
  <c r="V412" i="11"/>
  <c r="O414" i="11"/>
  <c r="V415" i="11"/>
  <c r="O419" i="11"/>
  <c r="M426" i="11"/>
  <c r="L426" i="11"/>
  <c r="V427" i="11"/>
  <c r="O429" i="11"/>
  <c r="V430" i="11"/>
  <c r="M433" i="11"/>
  <c r="O434" i="11"/>
  <c r="L437" i="11"/>
  <c r="M442" i="11"/>
  <c r="L442" i="11"/>
  <c r="V443" i="11"/>
  <c r="O445" i="11"/>
  <c r="V446" i="11"/>
  <c r="O450" i="11"/>
  <c r="L453" i="11"/>
  <c r="M458" i="11"/>
  <c r="L458" i="11"/>
  <c r="V459" i="11"/>
  <c r="O461" i="11"/>
  <c r="V462" i="11"/>
  <c r="O466" i="11"/>
  <c r="L469" i="11"/>
  <c r="M474" i="11"/>
  <c r="L474" i="11"/>
  <c r="V475" i="11"/>
  <c r="O477" i="11"/>
  <c r="V478" i="11"/>
  <c r="O482" i="11"/>
  <c r="L485" i="11"/>
  <c r="M490" i="11"/>
  <c r="L490" i="11"/>
  <c r="V491" i="11"/>
  <c r="O493" i="11"/>
  <c r="V494" i="11"/>
  <c r="O498" i="11"/>
  <c r="L501" i="11"/>
  <c r="M506" i="11"/>
  <c r="L506" i="11"/>
  <c r="V507" i="11"/>
  <c r="O509" i="11"/>
  <c r="V510" i="11"/>
  <c r="O514" i="11"/>
  <c r="L517" i="11"/>
  <c r="M522" i="11"/>
  <c r="L522" i="11"/>
  <c r="V523" i="11"/>
  <c r="O525" i="11"/>
  <c r="V526" i="11"/>
  <c r="M529" i="11"/>
  <c r="O530" i="11"/>
  <c r="L533" i="11"/>
  <c r="M538" i="11"/>
  <c r="L538" i="11"/>
  <c r="V539" i="11"/>
  <c r="O541" i="11"/>
  <c r="V542" i="11"/>
  <c r="M103" i="11"/>
  <c r="L103" i="11"/>
  <c r="M115" i="11"/>
  <c r="L115" i="11"/>
  <c r="M127" i="11"/>
  <c r="L127" i="11"/>
  <c r="M135" i="11"/>
  <c r="L135" i="11"/>
  <c r="M143" i="11"/>
  <c r="L143" i="11"/>
  <c r="M155" i="11"/>
  <c r="L155" i="11"/>
  <c r="M171" i="11"/>
  <c r="L171" i="11"/>
  <c r="M282" i="11"/>
  <c r="M291" i="11"/>
  <c r="L291" i="11"/>
  <c r="M315" i="11"/>
  <c r="L315" i="11"/>
  <c r="M323" i="11"/>
  <c r="L323" i="11"/>
  <c r="M339" i="11"/>
  <c r="L339" i="11"/>
  <c r="M379" i="11"/>
  <c r="L379" i="11"/>
  <c r="M387" i="11"/>
  <c r="L387" i="11"/>
  <c r="M395" i="11"/>
  <c r="L395" i="11"/>
  <c r="M450" i="11"/>
  <c r="L450" i="11"/>
  <c r="M466" i="11"/>
  <c r="L466" i="11"/>
  <c r="M482" i="11"/>
  <c r="L482" i="11"/>
  <c r="M498" i="11"/>
  <c r="L498" i="11"/>
  <c r="M514" i="11"/>
  <c r="L514" i="11"/>
  <c r="O16" i="11"/>
  <c r="L19" i="11"/>
  <c r="O20" i="11"/>
  <c r="L23" i="11"/>
  <c r="O24" i="11"/>
  <c r="L31" i="11"/>
  <c r="O36" i="11"/>
  <c r="O44" i="11"/>
  <c r="O48" i="11"/>
  <c r="O52" i="11"/>
  <c r="O56" i="11"/>
  <c r="O60" i="11"/>
  <c r="O64" i="11"/>
  <c r="O68" i="11"/>
  <c r="O76" i="11"/>
  <c r="O84" i="11"/>
  <c r="O86" i="11"/>
  <c r="O91" i="11"/>
  <c r="M99" i="11"/>
  <c r="L99" i="11"/>
  <c r="M111" i="11"/>
  <c r="L111" i="11"/>
  <c r="O119" i="11"/>
  <c r="O126" i="11"/>
  <c r="O134" i="11"/>
  <c r="O142" i="11"/>
  <c r="L146" i="11"/>
  <c r="O159" i="11"/>
  <c r="L162" i="11"/>
  <c r="M167" i="11"/>
  <c r="L167" i="11"/>
  <c r="O175" i="11"/>
  <c r="L178" i="11"/>
  <c r="O186" i="11"/>
  <c r="O191" i="11"/>
  <c r="M207" i="11"/>
  <c r="L207" i="11"/>
  <c r="O211" i="11"/>
  <c r="M236" i="11"/>
  <c r="M239" i="11"/>
  <c r="L239" i="11"/>
  <c r="O251" i="11"/>
  <c r="L266" i="11"/>
  <c r="M271" i="11"/>
  <c r="L271" i="11"/>
  <c r="O279" i="11"/>
  <c r="O314" i="11"/>
  <c r="O322" i="11"/>
  <c r="O330" i="11"/>
  <c r="L342" i="11"/>
  <c r="L358" i="11"/>
  <c r="O362" i="11"/>
  <c r="L366" i="11"/>
  <c r="O378" i="11"/>
  <c r="L382" i="11"/>
  <c r="L390" i="11"/>
  <c r="O394" i="11"/>
  <c r="L398" i="11"/>
  <c r="O407" i="11"/>
  <c r="M422" i="11"/>
  <c r="M430" i="11"/>
  <c r="L430" i="11"/>
  <c r="O433" i="11"/>
  <c r="O438" i="11"/>
  <c r="M446" i="11"/>
  <c r="L446" i="11"/>
  <c r="O449" i="11"/>
  <c r="O470" i="11"/>
  <c r="M478" i="11"/>
  <c r="L478" i="11"/>
  <c r="O481" i="11"/>
  <c r="O486" i="11"/>
  <c r="L489" i="11"/>
  <c r="O502" i="11"/>
  <c r="O513" i="11"/>
  <c r="O518" i="11"/>
  <c r="L521" i="11"/>
  <c r="O534" i="11"/>
  <c r="M542" i="11"/>
  <c r="L542" i="11"/>
  <c r="L16" i="11"/>
  <c r="V18" i="11"/>
  <c r="L20" i="11"/>
  <c r="O21" i="11"/>
  <c r="V22" i="11"/>
  <c r="L24" i="11"/>
  <c r="V30" i="11"/>
  <c r="L32" i="11"/>
  <c r="O33" i="11"/>
  <c r="L36" i="11"/>
  <c r="O37" i="11"/>
  <c r="V38" i="11"/>
  <c r="O41" i="11"/>
  <c r="O7" i="11"/>
  <c r="O10" i="11"/>
  <c r="V11" i="11"/>
  <c r="O14" i="11"/>
  <c r="V15" i="11"/>
  <c r="O18" i="11"/>
  <c r="V19" i="11"/>
  <c r="O22" i="11"/>
  <c r="V23" i="11"/>
  <c r="O26" i="11"/>
  <c r="V27" i="11"/>
  <c r="O30" i="11"/>
  <c r="V31" i="11"/>
  <c r="O34" i="11"/>
  <c r="V35" i="11"/>
  <c r="O38" i="11"/>
  <c r="V39" i="11"/>
  <c r="O42" i="11"/>
  <c r="V43" i="11"/>
  <c r="O46" i="11"/>
  <c r="V47" i="11"/>
  <c r="O50" i="11"/>
  <c r="V51" i="11"/>
  <c r="O54" i="11"/>
  <c r="V55" i="11"/>
  <c r="O58" i="11"/>
  <c r="V59" i="11"/>
  <c r="O62" i="11"/>
  <c r="V63" i="11"/>
  <c r="O66" i="11"/>
  <c r="V67" i="11"/>
  <c r="O70" i="11"/>
  <c r="V71" i="11"/>
  <c r="O74" i="11"/>
  <c r="V75" i="11"/>
  <c r="O78" i="11"/>
  <c r="V79" i="11"/>
  <c r="O82" i="11"/>
  <c r="V83" i="11"/>
  <c r="V84" i="11"/>
  <c r="O85" i="11"/>
  <c r="L86" i="11"/>
  <c r="M91" i="11"/>
  <c r="L91" i="11"/>
  <c r="V92" i="11"/>
  <c r="O94" i="11"/>
  <c r="V95" i="11"/>
  <c r="O99" i="11"/>
  <c r="L102" i="11"/>
  <c r="M107" i="11"/>
  <c r="L107" i="11"/>
  <c r="O111" i="11"/>
  <c r="L114" i="11"/>
  <c r="M119" i="11"/>
  <c r="L119" i="11"/>
  <c r="V120" i="11"/>
  <c r="O122" i="11"/>
  <c r="V123" i="11"/>
  <c r="L126" i="11"/>
  <c r="V128" i="11"/>
  <c r="O130" i="11"/>
  <c r="V131" i="11"/>
  <c r="L134" i="11"/>
  <c r="V136" i="11"/>
  <c r="O138" i="11"/>
  <c r="V139" i="11"/>
  <c r="L142" i="11"/>
  <c r="V144" i="11"/>
  <c r="O146" i="11"/>
  <c r="V147" i="11"/>
  <c r="O151" i="11"/>
  <c r="L154" i="11"/>
  <c r="M159" i="11"/>
  <c r="L159" i="11"/>
  <c r="V160" i="11"/>
  <c r="O162" i="11"/>
  <c r="V163" i="11"/>
  <c r="O167" i="11"/>
  <c r="L170" i="11"/>
  <c r="M175" i="11"/>
  <c r="L175" i="11"/>
  <c r="V176" i="11"/>
  <c r="O178" i="11"/>
  <c r="V179" i="11"/>
  <c r="O183" i="11"/>
  <c r="L186" i="11"/>
  <c r="M191" i="11"/>
  <c r="L191" i="11"/>
  <c r="V192" i="11"/>
  <c r="O194" i="11"/>
  <c r="V195" i="11"/>
  <c r="O199" i="11"/>
  <c r="M203" i="11"/>
  <c r="L203" i="11"/>
  <c r="O207" i="11"/>
  <c r="M211" i="11"/>
  <c r="L211" i="11"/>
  <c r="O215" i="11"/>
  <c r="M219" i="11"/>
  <c r="L219" i="11"/>
  <c r="O223" i="11"/>
  <c r="M227" i="11"/>
  <c r="L227" i="11"/>
  <c r="O231" i="11"/>
  <c r="M235" i="11"/>
  <c r="L235" i="11"/>
  <c r="O239" i="11"/>
  <c r="M243" i="11"/>
  <c r="L243" i="11"/>
  <c r="O247" i="11"/>
  <c r="M251" i="11"/>
  <c r="L251" i="11"/>
  <c r="V252" i="11"/>
  <c r="O254" i="11"/>
  <c r="V255" i="11"/>
  <c r="O259" i="11"/>
  <c r="L262" i="11"/>
  <c r="V264" i="11"/>
  <c r="O266" i="11"/>
  <c r="V267" i="11"/>
  <c r="O271" i="11"/>
  <c r="L274" i="11"/>
  <c r="M279" i="11"/>
  <c r="L279" i="11"/>
  <c r="V280" i="11"/>
  <c r="O282" i="11"/>
  <c r="V283" i="11"/>
  <c r="O287" i="11"/>
  <c r="L290" i="11"/>
  <c r="V292" i="11"/>
  <c r="O294" i="11"/>
  <c r="V295" i="11"/>
  <c r="L298" i="11"/>
  <c r="V300" i="11"/>
  <c r="O302" i="11"/>
  <c r="V303" i="11"/>
  <c r="L306" i="11"/>
  <c r="V308" i="11"/>
  <c r="O310" i="11"/>
  <c r="V311" i="11"/>
  <c r="L314" i="11"/>
  <c r="V316" i="11"/>
  <c r="O318" i="11"/>
  <c r="V319" i="11"/>
  <c r="L322" i="11"/>
  <c r="V324" i="11"/>
  <c r="O326" i="11"/>
  <c r="V327" i="11"/>
  <c r="L330" i="11"/>
  <c r="V332" i="11"/>
  <c r="O334" i="11"/>
  <c r="V335" i="11"/>
  <c r="L338" i="11"/>
  <c r="V340" i="11"/>
  <c r="O342" i="11"/>
  <c r="V343" i="11"/>
  <c r="L346" i="11"/>
  <c r="V348" i="11"/>
  <c r="O350" i="11"/>
  <c r="V351" i="11"/>
  <c r="L354" i="11"/>
  <c r="V356" i="11"/>
  <c r="O358" i="11"/>
  <c r="V359" i="11"/>
  <c r="L362" i="11"/>
  <c r="V364" i="11"/>
  <c r="O366" i="11"/>
  <c r="V367" i="11"/>
  <c r="L370" i="11"/>
  <c r="V372" i="11"/>
  <c r="O374" i="11"/>
  <c r="V375" i="11"/>
  <c r="L378" i="11"/>
  <c r="V380" i="11"/>
  <c r="O382" i="11"/>
  <c r="V383" i="11"/>
  <c r="L386" i="11"/>
  <c r="V388" i="11"/>
  <c r="O390" i="11"/>
  <c r="V391" i="11"/>
  <c r="L394" i="11"/>
  <c r="V396" i="11"/>
  <c r="O398" i="11"/>
  <c r="V399" i="11"/>
  <c r="L402" i="11"/>
  <c r="M407" i="11"/>
  <c r="L407" i="11"/>
  <c r="V408" i="11"/>
  <c r="O410" i="11"/>
  <c r="V411" i="11"/>
  <c r="O415" i="11"/>
  <c r="L418" i="11"/>
  <c r="M423" i="11"/>
  <c r="L423" i="11"/>
  <c r="V424" i="11"/>
  <c r="O425" i="11"/>
  <c r="V426" i="11"/>
  <c r="O430" i="11"/>
  <c r="L433" i="11"/>
  <c r="M438" i="11"/>
  <c r="L438" i="11"/>
  <c r="V439" i="11"/>
  <c r="O441" i="11"/>
  <c r="V442" i="11"/>
  <c r="M445" i="11"/>
  <c r="O446" i="11"/>
  <c r="L449" i="11"/>
  <c r="M454" i="11"/>
  <c r="L454" i="11"/>
  <c r="V455" i="11"/>
  <c r="O457" i="11"/>
  <c r="V458" i="11"/>
  <c r="M460" i="11"/>
  <c r="O462" i="11"/>
  <c r="L465" i="11"/>
  <c r="M470" i="11"/>
  <c r="L470" i="11"/>
  <c r="V471" i="11"/>
  <c r="O473" i="11"/>
  <c r="V474" i="11"/>
  <c r="O478" i="11"/>
  <c r="L481" i="11"/>
  <c r="M486" i="11"/>
  <c r="L486" i="11"/>
  <c r="V487" i="11"/>
  <c r="O489" i="11"/>
  <c r="V490" i="11"/>
  <c r="O494" i="11"/>
  <c r="L497" i="11"/>
  <c r="M502" i="11"/>
  <c r="L502" i="11"/>
  <c r="V503" i="11"/>
  <c r="O505" i="11"/>
  <c r="V506" i="11"/>
  <c r="O510" i="11"/>
  <c r="L513" i="11"/>
  <c r="M518" i="11"/>
  <c r="L518" i="11"/>
  <c r="V519" i="11"/>
  <c r="O521" i="11"/>
  <c r="V522" i="11"/>
  <c r="O526" i="11"/>
  <c r="L529" i="11"/>
  <c r="M534" i="11"/>
  <c r="L534" i="11"/>
  <c r="V535" i="11"/>
  <c r="O537" i="11"/>
  <c r="V538" i="11"/>
  <c r="O542" i="11"/>
  <c r="AL3" i="9"/>
  <c r="AP3" i="9"/>
  <c r="AL4" i="9"/>
  <c r="X530" i="11" l="1"/>
  <c r="X515" i="11"/>
  <c r="X483" i="11"/>
  <c r="X486" i="11"/>
  <c r="X482" i="11"/>
  <c r="X479" i="11"/>
  <c r="X454" i="11"/>
  <c r="X431" i="11"/>
  <c r="X447" i="11"/>
  <c r="X404" i="11"/>
  <c r="X403" i="11"/>
  <c r="X407" i="11"/>
  <c r="X395" i="11"/>
  <c r="X400" i="11"/>
  <c r="X376" i="11"/>
  <c r="X323" i="11"/>
  <c r="X328" i="11"/>
  <c r="X331" i="11"/>
  <c r="X312" i="11"/>
  <c r="X315" i="11"/>
  <c r="X307" i="11"/>
  <c r="X304" i="11"/>
  <c r="X299" i="11"/>
  <c r="X291" i="11"/>
  <c r="X263" i="11"/>
  <c r="X243" i="11"/>
  <c r="X248" i="11"/>
  <c r="X72" i="11"/>
  <c r="R35" i="11"/>
  <c r="S35" i="11"/>
  <c r="T35" i="11" s="1"/>
  <c r="R31" i="11"/>
  <c r="S31" i="11"/>
  <c r="X152" i="11"/>
  <c r="X53" i="11"/>
  <c r="X9" i="11"/>
  <c r="X37" i="11"/>
  <c r="X435" i="11"/>
  <c r="X438" i="11"/>
  <c r="X434" i="11"/>
  <c r="X352" i="11"/>
  <c r="X347" i="11"/>
  <c r="X344" i="11"/>
  <c r="X240" i="11"/>
  <c r="X227" i="11"/>
  <c r="X235" i="11"/>
  <c r="X216" i="11"/>
  <c r="X219" i="11"/>
  <c r="X184" i="11"/>
  <c r="X143" i="11"/>
  <c r="X91" i="11"/>
  <c r="X73" i="11"/>
  <c r="X64" i="11"/>
  <c r="X61" i="11"/>
  <c r="X57" i="11"/>
  <c r="X65" i="11"/>
  <c r="X68" i="11"/>
  <c r="X69" i="11"/>
  <c r="X49" i="11"/>
  <c r="X45" i="11"/>
  <c r="X48" i="11"/>
  <c r="X41" i="11"/>
  <c r="X80" i="11"/>
  <c r="X77" i="11"/>
  <c r="X81" i="11"/>
  <c r="X87" i="11"/>
  <c r="X470" i="11"/>
  <c r="X466" i="11"/>
  <c r="Q474" i="11"/>
  <c r="R474" i="11" s="1"/>
  <c r="X32" i="11"/>
  <c r="X21" i="11"/>
  <c r="X25" i="11"/>
  <c r="X33" i="11"/>
  <c r="X29" i="11"/>
  <c r="X20" i="11"/>
  <c r="P15" i="11"/>
  <c r="Q335" i="11"/>
  <c r="R335" i="11" s="1"/>
  <c r="S106" i="11"/>
  <c r="U106" i="11" s="1"/>
  <c r="X17" i="11"/>
  <c r="X279" i="11"/>
  <c r="X272" i="11"/>
  <c r="X275" i="11"/>
  <c r="X119" i="11"/>
  <c r="X107" i="11"/>
  <c r="X104" i="11"/>
  <c r="X115" i="11"/>
  <c r="X112" i="11"/>
  <c r="X103" i="11"/>
  <c r="X127" i="11"/>
  <c r="X135" i="11"/>
  <c r="X12" i="11"/>
  <c r="X13" i="11"/>
  <c r="X16" i="11"/>
  <c r="P533" i="11"/>
  <c r="R67" i="11"/>
  <c r="Q506" i="11"/>
  <c r="S506" i="11" s="1"/>
  <c r="Q367" i="11"/>
  <c r="S367" i="11" s="1"/>
  <c r="Q123" i="11"/>
  <c r="S123" i="11" s="1"/>
  <c r="S218" i="11"/>
  <c r="T218" i="11" s="1"/>
  <c r="X188" i="11"/>
  <c r="W498" i="11"/>
  <c r="W347" i="11"/>
  <c r="X260" i="11"/>
  <c r="W152" i="11"/>
  <c r="W57" i="11"/>
  <c r="W25" i="11"/>
  <c r="W515" i="11"/>
  <c r="W530" i="11"/>
  <c r="W187" i="11"/>
  <c r="W107" i="11"/>
  <c r="W352" i="11"/>
  <c r="W61" i="11"/>
  <c r="P442" i="11"/>
  <c r="P351" i="11"/>
  <c r="P218" i="11"/>
  <c r="S15" i="11"/>
  <c r="T15" i="11" s="1"/>
  <c r="P469" i="11"/>
  <c r="P278" i="11"/>
  <c r="P106" i="11"/>
  <c r="P90" i="11"/>
  <c r="P19" i="11"/>
  <c r="S533" i="11"/>
  <c r="T533" i="11" s="1"/>
  <c r="S469" i="11"/>
  <c r="U469" i="11" s="1"/>
  <c r="S453" i="11"/>
  <c r="U453" i="11" s="1"/>
  <c r="S202" i="11"/>
  <c r="U202" i="11" s="1"/>
  <c r="P67" i="11"/>
  <c r="S19" i="11"/>
  <c r="U19" i="11" s="1"/>
  <c r="P359" i="11"/>
  <c r="X463" i="11"/>
  <c r="X232" i="11"/>
  <c r="W115" i="11"/>
  <c r="W37" i="11"/>
  <c r="X124" i="11"/>
  <c r="W200" i="11"/>
  <c r="P485" i="11"/>
  <c r="P267" i="11"/>
  <c r="S23" i="11"/>
  <c r="Q383" i="11"/>
  <c r="R383" i="11" s="1"/>
  <c r="P303" i="11"/>
  <c r="P202" i="11"/>
  <c r="W29" i="11"/>
  <c r="X527" i="11"/>
  <c r="W499" i="11"/>
  <c r="W240" i="11"/>
  <c r="X116" i="11"/>
  <c r="W419" i="11"/>
  <c r="W371" i="11"/>
  <c r="W68" i="11"/>
  <c r="W216" i="11"/>
  <c r="W323" i="11"/>
  <c r="W315" i="11"/>
  <c r="W155" i="11"/>
  <c r="X76" i="11"/>
  <c r="W502" i="11"/>
  <c r="W431" i="11"/>
  <c r="X416" i="11"/>
  <c r="W407" i="11"/>
  <c r="X296" i="11"/>
  <c r="W91" i="11"/>
  <c r="W72" i="11"/>
  <c r="W8" i="11"/>
  <c r="X172" i="11"/>
  <c r="W355" i="11"/>
  <c r="W275" i="11"/>
  <c r="X44" i="11"/>
  <c r="X40" i="11"/>
  <c r="P522" i="11"/>
  <c r="P295" i="11"/>
  <c r="Q179" i="11"/>
  <c r="R179" i="11" s="1"/>
  <c r="Q399" i="11"/>
  <c r="R399" i="11" s="1"/>
  <c r="S190" i="11"/>
  <c r="U190" i="11" s="1"/>
  <c r="Q51" i="11"/>
  <c r="P411" i="11"/>
  <c r="Q131" i="11"/>
  <c r="S131" i="11" s="1"/>
  <c r="P453" i="11"/>
  <c r="Q538" i="11"/>
  <c r="Q391" i="11"/>
  <c r="R391" i="11" s="1"/>
  <c r="Q255" i="11"/>
  <c r="R255" i="11" s="1"/>
  <c r="P195" i="11"/>
  <c r="Q163" i="11"/>
  <c r="R163" i="11" s="1"/>
  <c r="R27" i="11"/>
  <c r="P501" i="11"/>
  <c r="P406" i="11"/>
  <c r="Q375" i="11"/>
  <c r="S375" i="11" s="1"/>
  <c r="P147" i="11"/>
  <c r="P283" i="11"/>
  <c r="Q95" i="11"/>
  <c r="S95" i="11" s="1"/>
  <c r="S71" i="11"/>
  <c r="T71" i="11" s="1"/>
  <c r="P174" i="11"/>
  <c r="P27" i="11"/>
  <c r="P319" i="11"/>
  <c r="S59" i="11"/>
  <c r="S501" i="11"/>
  <c r="S422" i="11"/>
  <c r="T422" i="11" s="1"/>
  <c r="S406" i="11"/>
  <c r="S118" i="11"/>
  <c r="T118" i="11" s="1"/>
  <c r="Q426" i="11"/>
  <c r="S426" i="11" s="1"/>
  <c r="S250" i="11"/>
  <c r="T250" i="11" s="1"/>
  <c r="S174" i="11"/>
  <c r="P71" i="11"/>
  <c r="P59" i="11"/>
  <c r="P31" i="11"/>
  <c r="P490" i="11"/>
  <c r="P139" i="11"/>
  <c r="W482" i="11"/>
  <c r="W112" i="11"/>
  <c r="W466" i="11"/>
  <c r="W171" i="11"/>
  <c r="X495" i="11"/>
  <c r="X392" i="11"/>
  <c r="W360" i="11"/>
  <c r="W320" i="11"/>
  <c r="W279" i="11"/>
  <c r="W227" i="11"/>
  <c r="W404" i="11"/>
  <c r="W447" i="11"/>
  <c r="W403" i="11"/>
  <c r="W395" i="11"/>
  <c r="W127" i="11"/>
  <c r="W65" i="11"/>
  <c r="W248" i="11"/>
  <c r="W486" i="11"/>
  <c r="W479" i="11"/>
  <c r="X100" i="11"/>
  <c r="W32" i="11"/>
  <c r="W379" i="11"/>
  <c r="W159" i="11"/>
  <c r="X531" i="11"/>
  <c r="W104" i="11"/>
  <c r="X88" i="11"/>
  <c r="W211" i="11"/>
  <c r="W483" i="11"/>
  <c r="W451" i="11"/>
  <c r="X208" i="11"/>
  <c r="W387" i="11"/>
  <c r="W291" i="11"/>
  <c r="W103" i="11"/>
  <c r="W53" i="11"/>
  <c r="X28" i="11"/>
  <c r="W33" i="11"/>
  <c r="X384" i="11"/>
  <c r="W87" i="11"/>
  <c r="W12" i="11"/>
  <c r="X224" i="11"/>
  <c r="P517" i="11"/>
  <c r="P250" i="11"/>
  <c r="P458" i="11"/>
  <c r="Q83" i="11"/>
  <c r="S83" i="11" s="1"/>
  <c r="Q47" i="11"/>
  <c r="S47" i="11" s="1"/>
  <c r="P422" i="11"/>
  <c r="P242" i="11"/>
  <c r="P23" i="11"/>
  <c r="P327" i="11"/>
  <c r="S485" i="11"/>
  <c r="U485" i="11" s="1"/>
  <c r="S234" i="11"/>
  <c r="U234" i="11" s="1"/>
  <c r="Q79" i="11"/>
  <c r="R79" i="11" s="1"/>
  <c r="Q55" i="11"/>
  <c r="P234" i="11"/>
  <c r="P210" i="11"/>
  <c r="P343" i="11"/>
  <c r="P311" i="11"/>
  <c r="R11" i="11"/>
  <c r="P118" i="11"/>
  <c r="S517" i="11"/>
  <c r="S242" i="11"/>
  <c r="U242" i="11" s="1"/>
  <c r="P190" i="11"/>
  <c r="P35" i="11"/>
  <c r="S226" i="11"/>
  <c r="U226" i="11" s="1"/>
  <c r="Q75" i="11"/>
  <c r="S75" i="11" s="1"/>
  <c r="Q43" i="11"/>
  <c r="S43" i="11" s="1"/>
  <c r="P226" i="11"/>
  <c r="P11" i="11"/>
  <c r="W45" i="11"/>
  <c r="X140" i="11"/>
  <c r="X420" i="11"/>
  <c r="X336" i="11"/>
  <c r="W363" i="11"/>
  <c r="W339" i="11"/>
  <c r="W331" i="11"/>
  <c r="W307" i="11"/>
  <c r="W263" i="11"/>
  <c r="W49" i="11"/>
  <c r="W400" i="11"/>
  <c r="W243" i="11"/>
  <c r="W175" i="11"/>
  <c r="X368" i="11"/>
  <c r="W299" i="11"/>
  <c r="X56" i="11"/>
  <c r="W518" i="11"/>
  <c r="W272" i="11"/>
  <c r="W191" i="11"/>
  <c r="W119" i="11"/>
  <c r="W64" i="11"/>
  <c r="W36" i="11"/>
  <c r="W454" i="11"/>
  <c r="W376" i="11"/>
  <c r="W219" i="11"/>
  <c r="W48" i="11"/>
  <c r="W9" i="11"/>
  <c r="W328" i="11"/>
  <c r="W184" i="11"/>
  <c r="W168" i="11"/>
  <c r="X132" i="11"/>
  <c r="W435" i="11"/>
  <c r="W514" i="11"/>
  <c r="W450" i="11"/>
  <c r="W434" i="11"/>
  <c r="W143" i="11"/>
  <c r="W135" i="11"/>
  <c r="W81" i="11"/>
  <c r="W73" i="11"/>
  <c r="W69" i="11"/>
  <c r="X60" i="11"/>
  <c r="X24" i="11"/>
  <c r="W511" i="11"/>
  <c r="W344" i="11"/>
  <c r="W312" i="11"/>
  <c r="W304" i="11"/>
  <c r="W288" i="11"/>
  <c r="W251" i="11"/>
  <c r="W80" i="11"/>
  <c r="W20" i="11"/>
  <c r="X467" i="11"/>
  <c r="X276" i="11"/>
  <c r="W156" i="11"/>
  <c r="W41" i="11"/>
  <c r="W13" i="11"/>
  <c r="W534" i="11"/>
  <c r="W21" i="11"/>
  <c r="W17" i="11"/>
  <c r="W423" i="11"/>
  <c r="W77" i="11"/>
  <c r="X52" i="11"/>
  <c r="W470" i="11"/>
  <c r="W438" i="11"/>
  <c r="W235" i="11"/>
  <c r="W203" i="11"/>
  <c r="W16" i="11"/>
  <c r="P158" i="11"/>
  <c r="S437" i="11"/>
  <c r="U437" i="11" s="1"/>
  <c r="S278" i="11"/>
  <c r="U278" i="11" s="1"/>
  <c r="S158" i="11"/>
  <c r="U158" i="11" s="1"/>
  <c r="S39" i="11"/>
  <c r="S210" i="11"/>
  <c r="T210" i="11" s="1"/>
  <c r="S90" i="11"/>
  <c r="U90" i="11" s="1"/>
  <c r="Q63" i="11"/>
  <c r="R63" i="11" s="1"/>
  <c r="P437" i="11"/>
  <c r="P39" i="11"/>
  <c r="X538" i="11"/>
  <c r="W538" i="11"/>
  <c r="X519" i="11"/>
  <c r="W519" i="11"/>
  <c r="Q510" i="11"/>
  <c r="P510" i="11"/>
  <c r="Q489" i="11"/>
  <c r="P489" i="11"/>
  <c r="X474" i="11"/>
  <c r="W474" i="11"/>
  <c r="X442" i="11"/>
  <c r="W442" i="11"/>
  <c r="X408" i="11"/>
  <c r="W408" i="11"/>
  <c r="X399" i="11"/>
  <c r="W399" i="11"/>
  <c r="X388" i="11"/>
  <c r="W388" i="11"/>
  <c r="X367" i="11"/>
  <c r="W367" i="11"/>
  <c r="X356" i="11"/>
  <c r="W356" i="11"/>
  <c r="X303" i="11"/>
  <c r="W303" i="11"/>
  <c r="X292" i="11"/>
  <c r="W292" i="11"/>
  <c r="X283" i="11"/>
  <c r="W283" i="11"/>
  <c r="P41" i="11"/>
  <c r="Q41" i="11"/>
  <c r="Q211" i="11"/>
  <c r="P211" i="11"/>
  <c r="Q159" i="11"/>
  <c r="P159" i="11"/>
  <c r="Q134" i="11"/>
  <c r="P134" i="11"/>
  <c r="Q84" i="11"/>
  <c r="P84" i="11"/>
  <c r="Q56" i="11"/>
  <c r="P56" i="11"/>
  <c r="Q16" i="11"/>
  <c r="P16" i="11"/>
  <c r="X542" i="11"/>
  <c r="W542" i="11"/>
  <c r="X526" i="11"/>
  <c r="W526" i="11"/>
  <c r="X462" i="11"/>
  <c r="W462" i="11"/>
  <c r="Q429" i="11"/>
  <c r="P429" i="11"/>
  <c r="Q387" i="11"/>
  <c r="P387" i="11"/>
  <c r="Q275" i="11"/>
  <c r="P275" i="11"/>
  <c r="X231" i="11"/>
  <c r="W231" i="11"/>
  <c r="X199" i="11"/>
  <c r="W199" i="11"/>
  <c r="Q182" i="11"/>
  <c r="P182" i="11"/>
  <c r="Q171" i="11"/>
  <c r="P171" i="11"/>
  <c r="P53" i="11"/>
  <c r="Q53" i="11"/>
  <c r="S53" i="11" s="1"/>
  <c r="P49" i="11"/>
  <c r="Q49" i="11"/>
  <c r="P25" i="11"/>
  <c r="Q25" i="11"/>
  <c r="W109" i="11"/>
  <c r="X109" i="11"/>
  <c r="W141" i="11"/>
  <c r="X141" i="11"/>
  <c r="W173" i="11"/>
  <c r="X173" i="11"/>
  <c r="W189" i="11"/>
  <c r="X189" i="11"/>
  <c r="W221" i="11"/>
  <c r="X221" i="11"/>
  <c r="W253" i="11"/>
  <c r="X253" i="11"/>
  <c r="W285" i="11"/>
  <c r="X285" i="11"/>
  <c r="W317" i="11"/>
  <c r="X317" i="11"/>
  <c r="W349" i="11"/>
  <c r="X349" i="11"/>
  <c r="W381" i="11"/>
  <c r="X381" i="11"/>
  <c r="W413" i="11"/>
  <c r="X413" i="11"/>
  <c r="W448" i="11"/>
  <c r="X448" i="11"/>
  <c r="W480" i="11"/>
  <c r="X480" i="11"/>
  <c r="W512" i="11"/>
  <c r="X512" i="11"/>
  <c r="W90" i="11"/>
  <c r="X90" i="11"/>
  <c r="W122" i="11"/>
  <c r="X122" i="11"/>
  <c r="X154" i="11"/>
  <c r="W154" i="11"/>
  <c r="W186" i="11"/>
  <c r="X186" i="11"/>
  <c r="W218" i="11"/>
  <c r="X218" i="11"/>
  <c r="W250" i="11"/>
  <c r="X250" i="11"/>
  <c r="W282" i="11"/>
  <c r="X282" i="11"/>
  <c r="W314" i="11"/>
  <c r="X314" i="11"/>
  <c r="X346" i="11"/>
  <c r="W346" i="11"/>
  <c r="W378" i="11"/>
  <c r="X378" i="11"/>
  <c r="W394" i="11"/>
  <c r="X394" i="11"/>
  <c r="W425" i="11"/>
  <c r="X425" i="11"/>
  <c r="W473" i="11"/>
  <c r="X473" i="11"/>
  <c r="W505" i="11"/>
  <c r="X505" i="11"/>
  <c r="W537" i="11"/>
  <c r="X537" i="11"/>
  <c r="Q402" i="11"/>
  <c r="P402" i="11"/>
  <c r="Q354" i="11"/>
  <c r="P354" i="11"/>
  <c r="P92" i="11"/>
  <c r="Q92" i="11"/>
  <c r="P124" i="11"/>
  <c r="Q124" i="11"/>
  <c r="P156" i="11"/>
  <c r="Q156" i="11"/>
  <c r="P188" i="11"/>
  <c r="Q188" i="11"/>
  <c r="P220" i="11"/>
  <c r="Q220" i="11"/>
  <c r="P252" i="11"/>
  <c r="Q252" i="11"/>
  <c r="P284" i="11"/>
  <c r="Q284" i="11"/>
  <c r="P316" i="11"/>
  <c r="Q316" i="11"/>
  <c r="P348" i="11"/>
  <c r="Q348" i="11"/>
  <c r="P380" i="11"/>
  <c r="Q380" i="11"/>
  <c r="P412" i="11"/>
  <c r="Q412" i="11"/>
  <c r="P443" i="11"/>
  <c r="Q443" i="11"/>
  <c r="P475" i="11"/>
  <c r="Q475" i="11"/>
  <c r="P507" i="11"/>
  <c r="Q507" i="11"/>
  <c r="P539" i="11"/>
  <c r="Q539" i="11"/>
  <c r="Q101" i="11"/>
  <c r="P101" i="11"/>
  <c r="Q133" i="11"/>
  <c r="P133" i="11"/>
  <c r="Q165" i="11"/>
  <c r="P165" i="11"/>
  <c r="P197" i="11"/>
  <c r="Q197" i="11"/>
  <c r="Q229" i="11"/>
  <c r="P229" i="11"/>
  <c r="Q261" i="11"/>
  <c r="P261" i="11"/>
  <c r="Q293" i="11"/>
  <c r="P293" i="11"/>
  <c r="Q325" i="11"/>
  <c r="P325" i="11"/>
  <c r="Q357" i="11"/>
  <c r="P357" i="11"/>
  <c r="Q389" i="11"/>
  <c r="P389" i="11"/>
  <c r="P421" i="11"/>
  <c r="Q421" i="11"/>
  <c r="Q456" i="11"/>
  <c r="P456" i="11"/>
  <c r="Q488" i="11"/>
  <c r="P488" i="11"/>
  <c r="Q520" i="11"/>
  <c r="P520" i="11"/>
  <c r="S442" i="11"/>
  <c r="R442" i="11"/>
  <c r="X391" i="11"/>
  <c r="W391" i="11"/>
  <c r="X380" i="11"/>
  <c r="W380" i="11"/>
  <c r="Q366" i="11"/>
  <c r="P366" i="11"/>
  <c r="X359" i="11"/>
  <c r="W359" i="11"/>
  <c r="X348" i="11"/>
  <c r="W348" i="11"/>
  <c r="X327" i="11"/>
  <c r="W327" i="11"/>
  <c r="X316" i="11"/>
  <c r="W316" i="11"/>
  <c r="Q302" i="11"/>
  <c r="S302" i="11" s="1"/>
  <c r="P302" i="11"/>
  <c r="X295" i="11"/>
  <c r="W295" i="11"/>
  <c r="Q282" i="11"/>
  <c r="P282" i="11"/>
  <c r="X267" i="11"/>
  <c r="W267" i="11"/>
  <c r="Q254" i="11"/>
  <c r="P254" i="11"/>
  <c r="Q194" i="11"/>
  <c r="P194" i="11"/>
  <c r="X179" i="11"/>
  <c r="W179" i="11"/>
  <c r="X160" i="11"/>
  <c r="W160" i="11"/>
  <c r="Q151" i="11"/>
  <c r="P151" i="11"/>
  <c r="Q138" i="11"/>
  <c r="P138" i="11"/>
  <c r="X131" i="11"/>
  <c r="W131" i="11"/>
  <c r="X120" i="11"/>
  <c r="W120" i="11"/>
  <c r="Q111" i="11"/>
  <c r="P111" i="11"/>
  <c r="Q94" i="11"/>
  <c r="P94" i="11"/>
  <c r="X83" i="11"/>
  <c r="W83" i="11"/>
  <c r="Q78" i="11"/>
  <c r="P78" i="11"/>
  <c r="X67" i="11"/>
  <c r="W67" i="11"/>
  <c r="Q62" i="11"/>
  <c r="P62" i="11"/>
  <c r="X51" i="11"/>
  <c r="W51" i="11"/>
  <c r="Q46" i="11"/>
  <c r="P46" i="11"/>
  <c r="X35" i="11"/>
  <c r="W35" i="11"/>
  <c r="Q30" i="11"/>
  <c r="P30" i="11"/>
  <c r="X19" i="11"/>
  <c r="W19" i="11"/>
  <c r="Q14" i="11"/>
  <c r="P14" i="11"/>
  <c r="W30" i="11"/>
  <c r="X30" i="11"/>
  <c r="Q534" i="11"/>
  <c r="P534" i="11"/>
  <c r="Q513" i="11"/>
  <c r="P513" i="11"/>
  <c r="Q438" i="11"/>
  <c r="P438" i="11"/>
  <c r="Q407" i="11"/>
  <c r="P407" i="11"/>
  <c r="Q186" i="11"/>
  <c r="P186" i="11"/>
  <c r="Q24" i="11"/>
  <c r="P24" i="11"/>
  <c r="S411" i="11"/>
  <c r="R411" i="11"/>
  <c r="Q541" i="11"/>
  <c r="P541" i="11"/>
  <c r="Q530" i="11"/>
  <c r="P530" i="11"/>
  <c r="Q525" i="11"/>
  <c r="S525" i="11" s="1"/>
  <c r="P525" i="11"/>
  <c r="Q514" i="11"/>
  <c r="P514" i="11"/>
  <c r="X491" i="11"/>
  <c r="W491" i="11"/>
  <c r="X478" i="11"/>
  <c r="W478" i="11"/>
  <c r="Q461" i="11"/>
  <c r="P461" i="11"/>
  <c r="Q450" i="11"/>
  <c r="P450" i="11"/>
  <c r="Q347" i="11"/>
  <c r="P347" i="11"/>
  <c r="Q291" i="11"/>
  <c r="P291" i="11"/>
  <c r="X268" i="11"/>
  <c r="W268" i="11"/>
  <c r="Q258" i="11"/>
  <c r="P258" i="11"/>
  <c r="Q246" i="11"/>
  <c r="P246" i="11"/>
  <c r="X236" i="11"/>
  <c r="W236" i="11"/>
  <c r="Q214" i="11"/>
  <c r="P214" i="11"/>
  <c r="Q198" i="11"/>
  <c r="P198" i="11"/>
  <c r="Q187" i="11"/>
  <c r="P187" i="11"/>
  <c r="X164" i="11"/>
  <c r="W164" i="11"/>
  <c r="Q115" i="11"/>
  <c r="P115" i="11"/>
  <c r="P81" i="11"/>
  <c r="Q81" i="11"/>
  <c r="P61" i="11"/>
  <c r="Q61" i="11"/>
  <c r="W46" i="11"/>
  <c r="X46" i="11"/>
  <c r="W97" i="11"/>
  <c r="X97" i="11"/>
  <c r="W129" i="11"/>
  <c r="X129" i="11"/>
  <c r="W161" i="11"/>
  <c r="X161" i="11"/>
  <c r="W193" i="11"/>
  <c r="X193" i="11"/>
  <c r="W225" i="11"/>
  <c r="X225" i="11"/>
  <c r="W257" i="11"/>
  <c r="X257" i="11"/>
  <c r="W289" i="11"/>
  <c r="X289" i="11"/>
  <c r="W305" i="11"/>
  <c r="X305" i="11"/>
  <c r="W337" i="11"/>
  <c r="X337" i="11"/>
  <c r="W369" i="11"/>
  <c r="X369" i="11"/>
  <c r="W401" i="11"/>
  <c r="X401" i="11"/>
  <c r="W436" i="11"/>
  <c r="X436" i="11"/>
  <c r="W468" i="11"/>
  <c r="X468" i="11"/>
  <c r="W500" i="11"/>
  <c r="X500" i="11"/>
  <c r="W532" i="11"/>
  <c r="X532" i="11"/>
  <c r="W94" i="11"/>
  <c r="X94" i="11"/>
  <c r="W126" i="11"/>
  <c r="X126" i="11"/>
  <c r="X158" i="11"/>
  <c r="W158" i="11"/>
  <c r="W190" i="11"/>
  <c r="X190" i="11"/>
  <c r="X222" i="11"/>
  <c r="W222" i="11"/>
  <c r="W254" i="11"/>
  <c r="X254" i="11"/>
  <c r="X286" i="11"/>
  <c r="W286" i="11"/>
  <c r="W318" i="11"/>
  <c r="X318" i="11"/>
  <c r="W350" i="11"/>
  <c r="X350" i="11"/>
  <c r="W382" i="11"/>
  <c r="X382" i="11"/>
  <c r="X414" i="11"/>
  <c r="W414" i="11"/>
  <c r="X445" i="11"/>
  <c r="W445" i="11"/>
  <c r="X461" i="11"/>
  <c r="W461" i="11"/>
  <c r="X493" i="11"/>
  <c r="W493" i="11"/>
  <c r="X525" i="11"/>
  <c r="W525" i="11"/>
  <c r="Q529" i="11"/>
  <c r="P529" i="11"/>
  <c r="Q497" i="11"/>
  <c r="P497" i="11"/>
  <c r="Q423" i="11"/>
  <c r="P423" i="11"/>
  <c r="Q298" i="11"/>
  <c r="P298" i="11"/>
  <c r="Q274" i="11"/>
  <c r="P274" i="11"/>
  <c r="Q262" i="11"/>
  <c r="P262" i="11"/>
  <c r="Q40" i="11"/>
  <c r="P40" i="11"/>
  <c r="P96" i="11"/>
  <c r="Q96" i="11"/>
  <c r="P128" i="11"/>
  <c r="Q128" i="11"/>
  <c r="P160" i="11"/>
  <c r="Q160" i="11"/>
  <c r="P192" i="11"/>
  <c r="Q192" i="11"/>
  <c r="P224" i="11"/>
  <c r="Q224" i="11"/>
  <c r="P256" i="11"/>
  <c r="Q256" i="11"/>
  <c r="P288" i="11"/>
  <c r="Q288" i="11"/>
  <c r="P320" i="11"/>
  <c r="Q320" i="11"/>
  <c r="P352" i="11"/>
  <c r="Q352" i="11"/>
  <c r="P384" i="11"/>
  <c r="Q384" i="11"/>
  <c r="P416" i="11"/>
  <c r="Q416" i="11"/>
  <c r="P447" i="11"/>
  <c r="Q447" i="11"/>
  <c r="P479" i="11"/>
  <c r="Q479" i="11"/>
  <c r="P511" i="11"/>
  <c r="Q511" i="11"/>
  <c r="P89" i="11"/>
  <c r="Q89" i="11"/>
  <c r="Q121" i="11"/>
  <c r="P121" i="11"/>
  <c r="Q153" i="11"/>
  <c r="P153" i="11"/>
  <c r="P201" i="11"/>
  <c r="Q201" i="11"/>
  <c r="P233" i="11"/>
  <c r="Q233" i="11"/>
  <c r="Q265" i="11"/>
  <c r="P265" i="11"/>
  <c r="Q297" i="11"/>
  <c r="P297" i="11"/>
  <c r="Q329" i="11"/>
  <c r="P329" i="11"/>
  <c r="P361" i="11"/>
  <c r="Q361" i="11"/>
  <c r="Q393" i="11"/>
  <c r="P393" i="11"/>
  <c r="Q409" i="11"/>
  <c r="P409" i="11"/>
  <c r="Q444" i="11"/>
  <c r="P444" i="11"/>
  <c r="P476" i="11"/>
  <c r="Q476" i="11"/>
  <c r="P508" i="11"/>
  <c r="Q508" i="11"/>
  <c r="Q540" i="11"/>
  <c r="P540" i="11"/>
  <c r="Q542" i="11"/>
  <c r="P542" i="11"/>
  <c r="Q521" i="11"/>
  <c r="P521" i="11"/>
  <c r="X506" i="11"/>
  <c r="W506" i="11"/>
  <c r="X487" i="11"/>
  <c r="W487" i="11"/>
  <c r="Q478" i="11"/>
  <c r="P478" i="11"/>
  <c r="X458" i="11"/>
  <c r="W458" i="11"/>
  <c r="Q425" i="11"/>
  <c r="P425" i="11"/>
  <c r="Q410" i="11"/>
  <c r="P410" i="11"/>
  <c r="Q390" i="11"/>
  <c r="P390" i="11"/>
  <c r="X383" i="11"/>
  <c r="W383" i="11"/>
  <c r="X372" i="11"/>
  <c r="W372" i="11"/>
  <c r="Q358" i="11"/>
  <c r="P358" i="11"/>
  <c r="X351" i="11"/>
  <c r="W351" i="11"/>
  <c r="X340" i="11"/>
  <c r="W340" i="11"/>
  <c r="Q326" i="11"/>
  <c r="P326" i="11"/>
  <c r="X319" i="11"/>
  <c r="W319" i="11"/>
  <c r="X308" i="11"/>
  <c r="W308" i="11"/>
  <c r="Q294" i="11"/>
  <c r="P294" i="11"/>
  <c r="Q287" i="11"/>
  <c r="P287" i="11"/>
  <c r="Q266" i="11"/>
  <c r="P266" i="11"/>
  <c r="Q259" i="11"/>
  <c r="P259" i="11"/>
  <c r="Q247" i="11"/>
  <c r="P247" i="11"/>
  <c r="Q239" i="11"/>
  <c r="P239" i="11"/>
  <c r="Q231" i="11"/>
  <c r="P231" i="11"/>
  <c r="Q223" i="11"/>
  <c r="P223" i="11"/>
  <c r="Q215" i="11"/>
  <c r="P215" i="11"/>
  <c r="Q207" i="11"/>
  <c r="P207" i="11"/>
  <c r="Q199" i="11"/>
  <c r="P199" i="11"/>
  <c r="Q178" i="11"/>
  <c r="P178" i="11"/>
  <c r="X163" i="11"/>
  <c r="W163" i="11"/>
  <c r="X144" i="11"/>
  <c r="W144" i="11"/>
  <c r="Q130" i="11"/>
  <c r="P130" i="11"/>
  <c r="X123" i="11"/>
  <c r="W123" i="11"/>
  <c r="Q99" i="11"/>
  <c r="P99" i="11"/>
  <c r="Q82" i="11"/>
  <c r="P82" i="11"/>
  <c r="X71" i="11"/>
  <c r="W71" i="11"/>
  <c r="Q66" i="11"/>
  <c r="P66" i="11"/>
  <c r="X55" i="11"/>
  <c r="W55" i="11"/>
  <c r="Q50" i="11"/>
  <c r="P50" i="11"/>
  <c r="X39" i="11"/>
  <c r="W39" i="11"/>
  <c r="Q34" i="11"/>
  <c r="P34" i="11"/>
  <c r="X23" i="11"/>
  <c r="W23" i="11"/>
  <c r="Q18" i="11"/>
  <c r="P18" i="11"/>
  <c r="Q7" i="11"/>
  <c r="P7" i="11"/>
  <c r="W22" i="11"/>
  <c r="X22" i="11"/>
  <c r="W18" i="11"/>
  <c r="X18" i="11"/>
  <c r="Q433" i="11"/>
  <c r="P433" i="11"/>
  <c r="Q378" i="11"/>
  <c r="P378" i="11"/>
  <c r="Q362" i="11"/>
  <c r="P362" i="11"/>
  <c r="Q175" i="11"/>
  <c r="P175" i="11"/>
  <c r="Q142" i="11"/>
  <c r="P142" i="11"/>
  <c r="Q91" i="11"/>
  <c r="P91" i="11"/>
  <c r="Q64" i="11"/>
  <c r="P64" i="11"/>
  <c r="Q52" i="11"/>
  <c r="P52" i="11"/>
  <c r="R147" i="11"/>
  <c r="S147" i="11"/>
  <c r="X507" i="11"/>
  <c r="W507" i="11"/>
  <c r="X494" i="11"/>
  <c r="W494" i="11"/>
  <c r="Q477" i="11"/>
  <c r="P477" i="11"/>
  <c r="Q466" i="11"/>
  <c r="P466" i="11"/>
  <c r="X443" i="11"/>
  <c r="W443" i="11"/>
  <c r="X427" i="11"/>
  <c r="W427" i="11"/>
  <c r="Q414" i="11"/>
  <c r="P414" i="11"/>
  <c r="Q403" i="11"/>
  <c r="P403" i="11"/>
  <c r="Q371" i="11"/>
  <c r="P371" i="11"/>
  <c r="Q339" i="11"/>
  <c r="P339" i="11"/>
  <c r="Q307" i="11"/>
  <c r="P307" i="11"/>
  <c r="X284" i="11"/>
  <c r="W284" i="11"/>
  <c r="X271" i="11"/>
  <c r="W271" i="11"/>
  <c r="X239" i="11"/>
  <c r="W239" i="11"/>
  <c r="X223" i="11"/>
  <c r="W223" i="11"/>
  <c r="X207" i="11"/>
  <c r="W207" i="11"/>
  <c r="X180" i="11"/>
  <c r="W180" i="11"/>
  <c r="X167" i="11"/>
  <c r="W167" i="11"/>
  <c r="Q150" i="11"/>
  <c r="P150" i="11"/>
  <c r="Q127" i="11"/>
  <c r="P127" i="11"/>
  <c r="X108" i="11"/>
  <c r="W108" i="11"/>
  <c r="Q103" i="11"/>
  <c r="P103" i="11"/>
  <c r="Q98" i="11"/>
  <c r="P98" i="11"/>
  <c r="Q87" i="11"/>
  <c r="P87" i="11"/>
  <c r="W70" i="11"/>
  <c r="X70" i="11"/>
  <c r="P65" i="11"/>
  <c r="Q65" i="11"/>
  <c r="W58" i="11"/>
  <c r="X58" i="11"/>
  <c r="W54" i="11"/>
  <c r="X54" i="11"/>
  <c r="W50" i="11"/>
  <c r="X50" i="11"/>
  <c r="P45" i="11"/>
  <c r="Q45" i="11"/>
  <c r="S45" i="11" s="1"/>
  <c r="W14" i="11"/>
  <c r="X14" i="11"/>
  <c r="W10" i="11"/>
  <c r="X10" i="11"/>
  <c r="W85" i="11"/>
  <c r="X85" i="11"/>
  <c r="W101" i="11"/>
  <c r="X101" i="11"/>
  <c r="W117" i="11"/>
  <c r="X117" i="11"/>
  <c r="W133" i="11"/>
  <c r="X133" i="11"/>
  <c r="W149" i="11"/>
  <c r="X149" i="11"/>
  <c r="W165" i="11"/>
  <c r="X165" i="11"/>
  <c r="W181" i="11"/>
  <c r="X181" i="11"/>
  <c r="W197" i="11"/>
  <c r="X197" i="11"/>
  <c r="W213" i="11"/>
  <c r="X213" i="11"/>
  <c r="W229" i="11"/>
  <c r="X229" i="11"/>
  <c r="W245" i="11"/>
  <c r="X245" i="11"/>
  <c r="W261" i="11"/>
  <c r="X261" i="11"/>
  <c r="W277" i="11"/>
  <c r="X277" i="11"/>
  <c r="W293" i="11"/>
  <c r="X293" i="11"/>
  <c r="W309" i="11"/>
  <c r="X309" i="11"/>
  <c r="W325" i="11"/>
  <c r="X325" i="11"/>
  <c r="W341" i="11"/>
  <c r="X341" i="11"/>
  <c r="W357" i="11"/>
  <c r="X357" i="11"/>
  <c r="W373" i="11"/>
  <c r="X373" i="11"/>
  <c r="W389" i="11"/>
  <c r="X389" i="11"/>
  <c r="W405" i="11"/>
  <c r="X405" i="11"/>
  <c r="W421" i="11"/>
  <c r="X421" i="11"/>
  <c r="W440" i="11"/>
  <c r="X440" i="11"/>
  <c r="W456" i="11"/>
  <c r="X456" i="11"/>
  <c r="W472" i="11"/>
  <c r="X472" i="11"/>
  <c r="W488" i="11"/>
  <c r="X488" i="11"/>
  <c r="W504" i="11"/>
  <c r="X504" i="11"/>
  <c r="W520" i="11"/>
  <c r="X520" i="11"/>
  <c r="W536" i="11"/>
  <c r="X536" i="11"/>
  <c r="X98" i="11"/>
  <c r="W98" i="11"/>
  <c r="X114" i="11"/>
  <c r="W114" i="11"/>
  <c r="W130" i="11"/>
  <c r="X130" i="11"/>
  <c r="W146" i="11"/>
  <c r="X146" i="11"/>
  <c r="W162" i="11"/>
  <c r="X162" i="11"/>
  <c r="W178" i="11"/>
  <c r="X178" i="11"/>
  <c r="W194" i="11"/>
  <c r="X194" i="11"/>
  <c r="X210" i="11"/>
  <c r="W210" i="11"/>
  <c r="X226" i="11"/>
  <c r="W226" i="11"/>
  <c r="X242" i="11"/>
  <c r="W242" i="11"/>
  <c r="X258" i="11"/>
  <c r="W258" i="11"/>
  <c r="X274" i="11"/>
  <c r="W274" i="11"/>
  <c r="X290" i="11"/>
  <c r="W290" i="11"/>
  <c r="X306" i="11"/>
  <c r="W306" i="11"/>
  <c r="W322" i="11"/>
  <c r="X322" i="11"/>
  <c r="X338" i="11"/>
  <c r="W338" i="11"/>
  <c r="X354" i="11"/>
  <c r="W354" i="11"/>
  <c r="X370" i="11"/>
  <c r="W370" i="11"/>
  <c r="X386" i="11"/>
  <c r="W386" i="11"/>
  <c r="X402" i="11"/>
  <c r="W402" i="11"/>
  <c r="X418" i="11"/>
  <c r="W418" i="11"/>
  <c r="W433" i="11"/>
  <c r="X433" i="11"/>
  <c r="W449" i="11"/>
  <c r="X449" i="11"/>
  <c r="X465" i="11"/>
  <c r="W465" i="11"/>
  <c r="W481" i="11"/>
  <c r="X481" i="11"/>
  <c r="X497" i="11"/>
  <c r="W497" i="11"/>
  <c r="W513" i="11"/>
  <c r="X513" i="11"/>
  <c r="X529" i="11"/>
  <c r="W529" i="11"/>
  <c r="Q465" i="11"/>
  <c r="P465" i="11"/>
  <c r="Q386" i="11"/>
  <c r="P386" i="11"/>
  <c r="Q290" i="11"/>
  <c r="P290" i="11"/>
  <c r="Q243" i="11"/>
  <c r="P243" i="11"/>
  <c r="Q227" i="11"/>
  <c r="P227" i="11"/>
  <c r="Q72" i="11"/>
  <c r="P72" i="11"/>
  <c r="Q28" i="11"/>
  <c r="P28" i="11"/>
  <c r="Q12" i="11"/>
  <c r="P12" i="11"/>
  <c r="Q8" i="11"/>
  <c r="P8" i="11"/>
  <c r="P100" i="11"/>
  <c r="Q100" i="11"/>
  <c r="P116" i="11"/>
  <c r="Q116" i="11"/>
  <c r="P132" i="11"/>
  <c r="Q132" i="11"/>
  <c r="P148" i="11"/>
  <c r="Q148" i="11"/>
  <c r="P164" i="11"/>
  <c r="Q164" i="11"/>
  <c r="P180" i="11"/>
  <c r="Q180" i="11"/>
  <c r="P196" i="11"/>
  <c r="Q196" i="11"/>
  <c r="P212" i="11"/>
  <c r="Q212" i="11"/>
  <c r="P228" i="11"/>
  <c r="Q228" i="11"/>
  <c r="P244" i="11"/>
  <c r="Q244" i="11"/>
  <c r="P260" i="11"/>
  <c r="Q260" i="11"/>
  <c r="P276" i="11"/>
  <c r="Q276" i="11"/>
  <c r="P292" i="11"/>
  <c r="Q292" i="11"/>
  <c r="P308" i="11"/>
  <c r="Q308" i="11"/>
  <c r="P324" i="11"/>
  <c r="Q324" i="11"/>
  <c r="P340" i="11"/>
  <c r="Q340" i="11"/>
  <c r="P356" i="11"/>
  <c r="Q356" i="11"/>
  <c r="P372" i="11"/>
  <c r="Q372" i="11"/>
  <c r="P388" i="11"/>
  <c r="Q388" i="11"/>
  <c r="P404" i="11"/>
  <c r="Q404" i="11"/>
  <c r="P420" i="11"/>
  <c r="Q420" i="11"/>
  <c r="P435" i="11"/>
  <c r="Q435" i="11"/>
  <c r="P451" i="11"/>
  <c r="Q451" i="11"/>
  <c r="P467" i="11"/>
  <c r="Q467" i="11"/>
  <c r="P483" i="11"/>
  <c r="Q483" i="11"/>
  <c r="P499" i="11"/>
  <c r="Q499" i="11"/>
  <c r="P515" i="11"/>
  <c r="Q515" i="11"/>
  <c r="P531" i="11"/>
  <c r="Q531" i="11"/>
  <c r="Q93" i="11"/>
  <c r="P93" i="11"/>
  <c r="Q109" i="11"/>
  <c r="P109" i="11"/>
  <c r="Q125" i="11"/>
  <c r="P125" i="11"/>
  <c r="Q141" i="11"/>
  <c r="P141" i="11"/>
  <c r="P157" i="11"/>
  <c r="Q157" i="11"/>
  <c r="P173" i="11"/>
  <c r="Q173" i="11"/>
  <c r="P189" i="11"/>
  <c r="Q189" i="11"/>
  <c r="Q205" i="11"/>
  <c r="P205" i="11"/>
  <c r="P221" i="11"/>
  <c r="Q221" i="11"/>
  <c r="Q237" i="11"/>
  <c r="P237" i="11"/>
  <c r="Q253" i="11"/>
  <c r="P253" i="11"/>
  <c r="Q269" i="11"/>
  <c r="P269" i="11"/>
  <c r="P285" i="11"/>
  <c r="Q285" i="11"/>
  <c r="Q301" i="11"/>
  <c r="P301" i="11"/>
  <c r="Q317" i="11"/>
  <c r="P317" i="11"/>
  <c r="Q333" i="11"/>
  <c r="P333" i="11"/>
  <c r="Q349" i="11"/>
  <c r="P349" i="11"/>
  <c r="Q365" i="11"/>
  <c r="P365" i="11"/>
  <c r="Q381" i="11"/>
  <c r="P381" i="11"/>
  <c r="Q397" i="11"/>
  <c r="P397" i="11"/>
  <c r="Q413" i="11"/>
  <c r="P413" i="11"/>
  <c r="Q432" i="11"/>
  <c r="P432" i="11"/>
  <c r="Q448" i="11"/>
  <c r="P448" i="11"/>
  <c r="Q464" i="11"/>
  <c r="P464" i="11"/>
  <c r="Q480" i="11"/>
  <c r="P480" i="11"/>
  <c r="P496" i="11"/>
  <c r="Q496" i="11"/>
  <c r="Q512" i="11"/>
  <c r="P512" i="11"/>
  <c r="P528" i="11"/>
  <c r="Q528" i="11"/>
  <c r="T27" i="11"/>
  <c r="T11" i="11"/>
  <c r="T67" i="11"/>
  <c r="Q374" i="11"/>
  <c r="P374" i="11"/>
  <c r="Q342" i="11"/>
  <c r="P342" i="11"/>
  <c r="X335" i="11"/>
  <c r="W335" i="11"/>
  <c r="X324" i="11"/>
  <c r="W324" i="11"/>
  <c r="Q310" i="11"/>
  <c r="P310" i="11"/>
  <c r="X264" i="11"/>
  <c r="W264" i="11"/>
  <c r="X255" i="11"/>
  <c r="W255" i="11"/>
  <c r="X195" i="11"/>
  <c r="W195" i="11"/>
  <c r="X176" i="11"/>
  <c r="W176" i="11"/>
  <c r="Q167" i="11"/>
  <c r="P167" i="11"/>
  <c r="Q146" i="11"/>
  <c r="P146" i="11"/>
  <c r="X139" i="11"/>
  <c r="W139" i="11"/>
  <c r="X128" i="11"/>
  <c r="W128" i="11"/>
  <c r="X95" i="11"/>
  <c r="W95" i="11"/>
  <c r="W84" i="11"/>
  <c r="X84" i="11"/>
  <c r="X79" i="11"/>
  <c r="W79" i="11"/>
  <c r="Q74" i="11"/>
  <c r="P74" i="11"/>
  <c r="X63" i="11"/>
  <c r="W63" i="11"/>
  <c r="Q58" i="11"/>
  <c r="P58" i="11"/>
  <c r="X47" i="11"/>
  <c r="W47" i="11"/>
  <c r="Q42" i="11"/>
  <c r="P42" i="11"/>
  <c r="X31" i="11"/>
  <c r="W31" i="11"/>
  <c r="Q26" i="11"/>
  <c r="P26" i="11"/>
  <c r="X15" i="11"/>
  <c r="W15" i="11"/>
  <c r="Q10" i="11"/>
  <c r="P10" i="11"/>
  <c r="P21" i="11"/>
  <c r="Q21" i="11"/>
  <c r="Q486" i="11"/>
  <c r="P486" i="11"/>
  <c r="Q394" i="11"/>
  <c r="P394" i="11"/>
  <c r="Q126" i="11"/>
  <c r="P126" i="11"/>
  <c r="Q44" i="11"/>
  <c r="P44" i="11"/>
  <c r="Q20" i="11"/>
  <c r="P20" i="11"/>
  <c r="Q509" i="11"/>
  <c r="P509" i="11"/>
  <c r="Q498" i="11"/>
  <c r="P498" i="11"/>
  <c r="X475" i="11"/>
  <c r="W475" i="11"/>
  <c r="Q445" i="11"/>
  <c r="P445" i="11"/>
  <c r="Q434" i="11"/>
  <c r="P434" i="11"/>
  <c r="X412" i="11"/>
  <c r="W412" i="11"/>
  <c r="Q355" i="11"/>
  <c r="P355" i="11"/>
  <c r="Q323" i="11"/>
  <c r="P323" i="11"/>
  <c r="Q299" i="11"/>
  <c r="P299" i="11"/>
  <c r="Q286" i="11"/>
  <c r="P286" i="11"/>
  <c r="X259" i="11"/>
  <c r="W259" i="11"/>
  <c r="X247" i="11"/>
  <c r="W247" i="11"/>
  <c r="X215" i="11"/>
  <c r="W215" i="11"/>
  <c r="X148" i="11"/>
  <c r="W148" i="11"/>
  <c r="Q143" i="11"/>
  <c r="P143" i="11"/>
  <c r="Q110" i="11"/>
  <c r="P110" i="11"/>
  <c r="X96" i="11"/>
  <c r="W96" i="11"/>
  <c r="P69" i="11"/>
  <c r="Q69" i="11"/>
  <c r="W66" i="11"/>
  <c r="X66" i="11"/>
  <c r="P57" i="11"/>
  <c r="Q57" i="11"/>
  <c r="W42" i="11"/>
  <c r="X42" i="11"/>
  <c r="P17" i="11"/>
  <c r="Q17" i="11"/>
  <c r="W93" i="11"/>
  <c r="X93" i="11"/>
  <c r="W125" i="11"/>
  <c r="X125" i="11"/>
  <c r="W157" i="11"/>
  <c r="X157" i="11"/>
  <c r="W205" i="11"/>
  <c r="X205" i="11"/>
  <c r="W237" i="11"/>
  <c r="X237" i="11"/>
  <c r="W269" i="11"/>
  <c r="X269" i="11"/>
  <c r="W301" i="11"/>
  <c r="X301" i="11"/>
  <c r="W333" i="11"/>
  <c r="X333" i="11"/>
  <c r="W365" i="11"/>
  <c r="X365" i="11"/>
  <c r="W397" i="11"/>
  <c r="X397" i="11"/>
  <c r="W432" i="11"/>
  <c r="X432" i="11"/>
  <c r="W464" i="11"/>
  <c r="X464" i="11"/>
  <c r="W496" i="11"/>
  <c r="X496" i="11"/>
  <c r="W528" i="11"/>
  <c r="X528" i="11"/>
  <c r="W106" i="11"/>
  <c r="X106" i="11"/>
  <c r="W138" i="11"/>
  <c r="X138" i="11"/>
  <c r="X170" i="11"/>
  <c r="W170" i="11"/>
  <c r="W202" i="11"/>
  <c r="X202" i="11"/>
  <c r="W234" i="11"/>
  <c r="X234" i="11"/>
  <c r="W266" i="11"/>
  <c r="X266" i="11"/>
  <c r="X298" i="11"/>
  <c r="W298" i="11"/>
  <c r="W330" i="11"/>
  <c r="X330" i="11"/>
  <c r="W362" i="11"/>
  <c r="X362" i="11"/>
  <c r="W410" i="11"/>
  <c r="X410" i="11"/>
  <c r="W441" i="11"/>
  <c r="X441" i="11"/>
  <c r="W457" i="11"/>
  <c r="X457" i="11"/>
  <c r="W489" i="11"/>
  <c r="X489" i="11"/>
  <c r="W521" i="11"/>
  <c r="X521" i="11"/>
  <c r="Q370" i="11"/>
  <c r="P370" i="11"/>
  <c r="Q306" i="11"/>
  <c r="P306" i="11"/>
  <c r="Q235" i="11"/>
  <c r="P235" i="11"/>
  <c r="Q219" i="11"/>
  <c r="P219" i="11"/>
  <c r="Q203" i="11"/>
  <c r="P203" i="11"/>
  <c r="Q154" i="11"/>
  <c r="P154" i="11"/>
  <c r="Q107" i="11"/>
  <c r="P107" i="11"/>
  <c r="P108" i="11"/>
  <c r="Q108" i="11"/>
  <c r="P140" i="11"/>
  <c r="Q140" i="11"/>
  <c r="P172" i="11"/>
  <c r="Q172" i="11"/>
  <c r="P204" i="11"/>
  <c r="Q204" i="11"/>
  <c r="P236" i="11"/>
  <c r="Q236" i="11"/>
  <c r="P268" i="11"/>
  <c r="Q268" i="11"/>
  <c r="P300" i="11"/>
  <c r="Q300" i="11"/>
  <c r="P332" i="11"/>
  <c r="Q332" i="11"/>
  <c r="P364" i="11"/>
  <c r="Q364" i="11"/>
  <c r="P396" i="11"/>
  <c r="Q396" i="11"/>
  <c r="P427" i="11"/>
  <c r="Q427" i="11"/>
  <c r="P459" i="11"/>
  <c r="Q459" i="11"/>
  <c r="P491" i="11"/>
  <c r="Q491" i="11"/>
  <c r="P523" i="11"/>
  <c r="Q523" i="11"/>
  <c r="P117" i="11"/>
  <c r="Q117" i="11"/>
  <c r="P149" i="11"/>
  <c r="Q149" i="11"/>
  <c r="P181" i="11"/>
  <c r="Q181" i="11"/>
  <c r="P213" i="11"/>
  <c r="Q213" i="11"/>
  <c r="S213" i="11" s="1"/>
  <c r="Q245" i="11"/>
  <c r="P245" i="11"/>
  <c r="P277" i="11"/>
  <c r="Q277" i="11"/>
  <c r="Q309" i="11"/>
  <c r="P309" i="11"/>
  <c r="Q341" i="11"/>
  <c r="S341" i="11" s="1"/>
  <c r="P341" i="11"/>
  <c r="Q373" i="11"/>
  <c r="P373" i="11"/>
  <c r="P405" i="11"/>
  <c r="Q405" i="11"/>
  <c r="Q440" i="11"/>
  <c r="P440" i="11"/>
  <c r="Q472" i="11"/>
  <c r="P472" i="11"/>
  <c r="Q504" i="11"/>
  <c r="P504" i="11"/>
  <c r="Q536" i="11"/>
  <c r="P536" i="11"/>
  <c r="R490" i="11"/>
  <c r="S490" i="11"/>
  <c r="Q537" i="11"/>
  <c r="P537" i="11"/>
  <c r="X522" i="11"/>
  <c r="W522" i="11"/>
  <c r="X503" i="11"/>
  <c r="W503" i="11"/>
  <c r="Q494" i="11"/>
  <c r="P494" i="11"/>
  <c r="Q473" i="11"/>
  <c r="P473" i="11"/>
  <c r="X455" i="11"/>
  <c r="W455" i="11"/>
  <c r="Q446" i="11"/>
  <c r="P446" i="11"/>
  <c r="Q441" i="11"/>
  <c r="P441" i="11"/>
  <c r="X426" i="11"/>
  <c r="W426" i="11"/>
  <c r="X411" i="11"/>
  <c r="W411" i="11"/>
  <c r="Q398" i="11"/>
  <c r="P398" i="11"/>
  <c r="Q334" i="11"/>
  <c r="P334" i="11"/>
  <c r="W38" i="11"/>
  <c r="X38" i="11"/>
  <c r="Q470" i="11"/>
  <c r="P470" i="11"/>
  <c r="Q314" i="11"/>
  <c r="P314" i="11"/>
  <c r="Q119" i="11"/>
  <c r="P119" i="11"/>
  <c r="Q86" i="11"/>
  <c r="P86" i="11"/>
  <c r="Q68" i="11"/>
  <c r="P68" i="11"/>
  <c r="Q36" i="11"/>
  <c r="P36" i="11"/>
  <c r="S303" i="11"/>
  <c r="R303" i="11"/>
  <c r="X415" i="11"/>
  <c r="W415" i="11"/>
  <c r="Q379" i="11"/>
  <c r="P379" i="11"/>
  <c r="Q315" i="11"/>
  <c r="P315" i="11"/>
  <c r="Q263" i="11"/>
  <c r="P263" i="11"/>
  <c r="Q230" i="11"/>
  <c r="P230" i="11"/>
  <c r="X220" i="11"/>
  <c r="W220" i="11"/>
  <c r="X204" i="11"/>
  <c r="W204" i="11"/>
  <c r="X151" i="11"/>
  <c r="W151" i="11"/>
  <c r="Q135" i="11"/>
  <c r="P135" i="11"/>
  <c r="X99" i="11"/>
  <c r="W99" i="11"/>
  <c r="W78" i="11"/>
  <c r="X78" i="11"/>
  <c r="W74" i="11"/>
  <c r="X74" i="11"/>
  <c r="W34" i="11"/>
  <c r="X34" i="11"/>
  <c r="W7" i="11"/>
  <c r="X7" i="11"/>
  <c r="W113" i="11"/>
  <c r="X113" i="11"/>
  <c r="W145" i="11"/>
  <c r="X145" i="11"/>
  <c r="W177" i="11"/>
  <c r="X177" i="11"/>
  <c r="W209" i="11"/>
  <c r="X209" i="11"/>
  <c r="W241" i="11"/>
  <c r="X241" i="11"/>
  <c r="W273" i="11"/>
  <c r="X273" i="11"/>
  <c r="W321" i="11"/>
  <c r="X321" i="11"/>
  <c r="W353" i="11"/>
  <c r="X353" i="11"/>
  <c r="W385" i="11"/>
  <c r="X385" i="11"/>
  <c r="W417" i="11"/>
  <c r="X417" i="11"/>
  <c r="W452" i="11"/>
  <c r="X452" i="11"/>
  <c r="W484" i="11"/>
  <c r="X484" i="11"/>
  <c r="W516" i="11"/>
  <c r="X516" i="11"/>
  <c r="X110" i="11"/>
  <c r="W110" i="11"/>
  <c r="W142" i="11"/>
  <c r="X142" i="11"/>
  <c r="X174" i="11"/>
  <c r="W174" i="11"/>
  <c r="X206" i="11"/>
  <c r="W206" i="11"/>
  <c r="X238" i="11"/>
  <c r="W238" i="11"/>
  <c r="X270" i="11"/>
  <c r="W270" i="11"/>
  <c r="W302" i="11"/>
  <c r="X302" i="11"/>
  <c r="W334" i="11"/>
  <c r="X334" i="11"/>
  <c r="W366" i="11"/>
  <c r="X366" i="11"/>
  <c r="W398" i="11"/>
  <c r="X398" i="11"/>
  <c r="X429" i="11"/>
  <c r="W429" i="11"/>
  <c r="X477" i="11"/>
  <c r="W477" i="11"/>
  <c r="X509" i="11"/>
  <c r="W509" i="11"/>
  <c r="X541" i="11"/>
  <c r="W541" i="11"/>
  <c r="Q170" i="11"/>
  <c r="P170" i="11"/>
  <c r="Q114" i="11"/>
  <c r="P114" i="11"/>
  <c r="Q102" i="11"/>
  <c r="P102" i="11"/>
  <c r="P112" i="11"/>
  <c r="Q112" i="11"/>
  <c r="P144" i="11"/>
  <c r="Q144" i="11"/>
  <c r="P176" i="11"/>
  <c r="Q176" i="11"/>
  <c r="P208" i="11"/>
  <c r="Q208" i="11"/>
  <c r="P240" i="11"/>
  <c r="Q240" i="11"/>
  <c r="P272" i="11"/>
  <c r="Q272" i="11"/>
  <c r="P304" i="11"/>
  <c r="Q304" i="11"/>
  <c r="P336" i="11"/>
  <c r="Q336" i="11"/>
  <c r="P368" i="11"/>
  <c r="Q368" i="11"/>
  <c r="P400" i="11"/>
  <c r="Q400" i="11"/>
  <c r="P431" i="11"/>
  <c r="Q431" i="11"/>
  <c r="P463" i="11"/>
  <c r="Q463" i="11"/>
  <c r="P495" i="11"/>
  <c r="Q495" i="11"/>
  <c r="P527" i="11"/>
  <c r="Q527" i="11"/>
  <c r="P105" i="11"/>
  <c r="Q105" i="11"/>
  <c r="Q137" i="11"/>
  <c r="P137" i="11"/>
  <c r="P169" i="11"/>
  <c r="Q169" i="11"/>
  <c r="Q185" i="11"/>
  <c r="P185" i="11"/>
  <c r="P217" i="11"/>
  <c r="Q217" i="11"/>
  <c r="P249" i="11"/>
  <c r="Q249" i="11"/>
  <c r="Q281" i="11"/>
  <c r="P281" i="11"/>
  <c r="P313" i="11"/>
  <c r="Q313" i="11"/>
  <c r="Q345" i="11"/>
  <c r="P345" i="11"/>
  <c r="Q377" i="11"/>
  <c r="P377" i="11"/>
  <c r="Q428" i="11"/>
  <c r="P428" i="11"/>
  <c r="P460" i="11"/>
  <c r="Q460" i="11"/>
  <c r="P492" i="11"/>
  <c r="Q492" i="11"/>
  <c r="P524" i="11"/>
  <c r="Q524" i="11"/>
  <c r="R359" i="11"/>
  <c r="S359" i="11"/>
  <c r="R319" i="11"/>
  <c r="S283" i="11"/>
  <c r="R283" i="11"/>
  <c r="R195" i="11"/>
  <c r="S195" i="11"/>
  <c r="X535" i="11"/>
  <c r="W535" i="11"/>
  <c r="Q526" i="11"/>
  <c r="P526" i="11"/>
  <c r="Q505" i="11"/>
  <c r="P505" i="11"/>
  <c r="X490" i="11"/>
  <c r="W490" i="11"/>
  <c r="X471" i="11"/>
  <c r="W471" i="11"/>
  <c r="Q462" i="11"/>
  <c r="P462" i="11"/>
  <c r="Q457" i="11"/>
  <c r="P457" i="11"/>
  <c r="X439" i="11"/>
  <c r="W439" i="11"/>
  <c r="Q430" i="11"/>
  <c r="P430" i="11"/>
  <c r="X424" i="11"/>
  <c r="W424" i="11"/>
  <c r="Q415" i="11"/>
  <c r="P415" i="11"/>
  <c r="X396" i="11"/>
  <c r="W396" i="11"/>
  <c r="Q382" i="11"/>
  <c r="P382" i="11"/>
  <c r="X375" i="11"/>
  <c r="W375" i="11"/>
  <c r="X364" i="11"/>
  <c r="W364" i="11"/>
  <c r="Q350" i="11"/>
  <c r="P350" i="11"/>
  <c r="X343" i="11"/>
  <c r="W343" i="11"/>
  <c r="X332" i="11"/>
  <c r="W332" i="11"/>
  <c r="Q318" i="11"/>
  <c r="P318" i="11"/>
  <c r="X311" i="11"/>
  <c r="W311" i="11"/>
  <c r="X300" i="11"/>
  <c r="W300" i="11"/>
  <c r="X280" i="11"/>
  <c r="W280" i="11"/>
  <c r="Q271" i="11"/>
  <c r="P271" i="11"/>
  <c r="X252" i="11"/>
  <c r="W252" i="11"/>
  <c r="X192" i="11"/>
  <c r="W192" i="11"/>
  <c r="Q183" i="11"/>
  <c r="P183" i="11"/>
  <c r="Q162" i="11"/>
  <c r="P162" i="11"/>
  <c r="X147" i="11"/>
  <c r="W147" i="11"/>
  <c r="X136" i="11"/>
  <c r="W136" i="11"/>
  <c r="Q122" i="11"/>
  <c r="P122" i="11"/>
  <c r="X92" i="11"/>
  <c r="W92" i="11"/>
  <c r="Q85" i="11"/>
  <c r="P85" i="11"/>
  <c r="X75" i="11"/>
  <c r="W75" i="11"/>
  <c r="Q70" i="11"/>
  <c r="P70" i="11"/>
  <c r="X59" i="11"/>
  <c r="W59" i="11"/>
  <c r="P54" i="11"/>
  <c r="Q54" i="11"/>
  <c r="X43" i="11"/>
  <c r="W43" i="11"/>
  <c r="Q38" i="11"/>
  <c r="P38" i="11"/>
  <c r="W27" i="11"/>
  <c r="X27" i="11"/>
  <c r="Q22" i="11"/>
  <c r="P22" i="11"/>
  <c r="W11" i="11"/>
  <c r="X11" i="11"/>
  <c r="P37" i="11"/>
  <c r="Q37" i="11"/>
  <c r="S37" i="11" s="1"/>
  <c r="P33" i="11"/>
  <c r="Q33" i="11"/>
  <c r="Q518" i="11"/>
  <c r="P518" i="11"/>
  <c r="Q502" i="11"/>
  <c r="P502" i="11"/>
  <c r="Q481" i="11"/>
  <c r="P481" i="11"/>
  <c r="Q449" i="11"/>
  <c r="P449" i="11"/>
  <c r="Q330" i="11"/>
  <c r="P330" i="11"/>
  <c r="Q322" i="11"/>
  <c r="P322" i="11"/>
  <c r="Q279" i="11"/>
  <c r="P279" i="11"/>
  <c r="Q251" i="11"/>
  <c r="P251" i="11"/>
  <c r="Q191" i="11"/>
  <c r="P191" i="11"/>
  <c r="Q76" i="11"/>
  <c r="P76" i="11"/>
  <c r="Q60" i="11"/>
  <c r="P60" i="11"/>
  <c r="Q48" i="11"/>
  <c r="P48" i="11"/>
  <c r="R522" i="11"/>
  <c r="S522" i="11"/>
  <c r="R458" i="11"/>
  <c r="S458" i="11"/>
  <c r="R351" i="11"/>
  <c r="S351" i="11"/>
  <c r="S327" i="11"/>
  <c r="R327" i="11"/>
  <c r="R295" i="11"/>
  <c r="S295" i="11"/>
  <c r="X539" i="11"/>
  <c r="W539" i="11"/>
  <c r="X523" i="11"/>
  <c r="W523" i="11"/>
  <c r="X510" i="11"/>
  <c r="W510" i="11"/>
  <c r="Q493" i="11"/>
  <c r="P493" i="11"/>
  <c r="Q482" i="11"/>
  <c r="P482" i="11"/>
  <c r="X459" i="11"/>
  <c r="W459" i="11"/>
  <c r="X446" i="11"/>
  <c r="W446" i="11"/>
  <c r="X430" i="11"/>
  <c r="W430" i="11"/>
  <c r="Q419" i="11"/>
  <c r="P419" i="11"/>
  <c r="Q395" i="11"/>
  <c r="P395" i="11"/>
  <c r="Q363" i="11"/>
  <c r="P363" i="11"/>
  <c r="Q331" i="11"/>
  <c r="P331" i="11"/>
  <c r="X287" i="11"/>
  <c r="W287" i="11"/>
  <c r="Q270" i="11"/>
  <c r="P270" i="11"/>
  <c r="X256" i="11"/>
  <c r="W256" i="11"/>
  <c r="X244" i="11"/>
  <c r="W244" i="11"/>
  <c r="Q238" i="11"/>
  <c r="P238" i="11"/>
  <c r="X228" i="11"/>
  <c r="W228" i="11"/>
  <c r="Q222" i="11"/>
  <c r="P222" i="11"/>
  <c r="X212" i="11"/>
  <c r="W212" i="11"/>
  <c r="Q206" i="11"/>
  <c r="P206" i="11"/>
  <c r="X196" i="11"/>
  <c r="W196" i="11"/>
  <c r="X183" i="11"/>
  <c r="W183" i="11"/>
  <c r="Q166" i="11"/>
  <c r="P166" i="11"/>
  <c r="Q155" i="11"/>
  <c r="P155" i="11"/>
  <c r="X111" i="11"/>
  <c r="W111" i="11"/>
  <c r="W82" i="11"/>
  <c r="X82" i="11"/>
  <c r="P77" i="11"/>
  <c r="Q77" i="11"/>
  <c r="P73" i="11"/>
  <c r="Q73" i="11"/>
  <c r="W62" i="11"/>
  <c r="X62" i="11"/>
  <c r="P29" i="11"/>
  <c r="Q29" i="11"/>
  <c r="S29" i="11" s="1"/>
  <c r="W26" i="11"/>
  <c r="X26" i="11"/>
  <c r="P13" i="11"/>
  <c r="Q13" i="11"/>
  <c r="P9" i="11"/>
  <c r="Q9" i="11"/>
  <c r="W89" i="11"/>
  <c r="X89" i="11"/>
  <c r="W105" i="11"/>
  <c r="X105" i="11"/>
  <c r="W121" i="11"/>
  <c r="X121" i="11"/>
  <c r="W137" i="11"/>
  <c r="X137" i="11"/>
  <c r="W153" i="11"/>
  <c r="X153" i="11"/>
  <c r="W169" i="11"/>
  <c r="X169" i="11"/>
  <c r="W185" i="11"/>
  <c r="X185" i="11"/>
  <c r="W201" i="11"/>
  <c r="X201" i="11"/>
  <c r="W217" i="11"/>
  <c r="X217" i="11"/>
  <c r="W233" i="11"/>
  <c r="X233" i="11"/>
  <c r="W249" i="11"/>
  <c r="X249" i="11"/>
  <c r="W265" i="11"/>
  <c r="X265" i="11"/>
  <c r="W281" i="11"/>
  <c r="X281" i="11"/>
  <c r="W297" i="11"/>
  <c r="X297" i="11"/>
  <c r="W313" i="11"/>
  <c r="X313" i="11"/>
  <c r="W329" i="11"/>
  <c r="X329" i="11"/>
  <c r="W345" i="11"/>
  <c r="X345" i="11"/>
  <c r="W361" i="11"/>
  <c r="X361" i="11"/>
  <c r="W377" i="11"/>
  <c r="X377" i="11"/>
  <c r="W393" i="11"/>
  <c r="X393" i="11"/>
  <c r="W409" i="11"/>
  <c r="X409" i="11"/>
  <c r="W428" i="11"/>
  <c r="X428" i="11"/>
  <c r="W444" i="11"/>
  <c r="X444" i="11"/>
  <c r="W460" i="11"/>
  <c r="X460" i="11"/>
  <c r="W476" i="11"/>
  <c r="X476" i="11"/>
  <c r="W492" i="11"/>
  <c r="X492" i="11"/>
  <c r="W508" i="11"/>
  <c r="X508" i="11"/>
  <c r="W524" i="11"/>
  <c r="X524" i="11"/>
  <c r="W540" i="11"/>
  <c r="X540" i="11"/>
  <c r="W86" i="11"/>
  <c r="X86" i="11"/>
  <c r="X102" i="11"/>
  <c r="W102" i="11"/>
  <c r="X118" i="11"/>
  <c r="W118" i="11"/>
  <c r="W134" i="11"/>
  <c r="X134" i="11"/>
  <c r="X150" i="11"/>
  <c r="W150" i="11"/>
  <c r="X166" i="11"/>
  <c r="W166" i="11"/>
  <c r="X182" i="11"/>
  <c r="W182" i="11"/>
  <c r="X198" i="11"/>
  <c r="W198" i="11"/>
  <c r="X214" i="11"/>
  <c r="W214" i="11"/>
  <c r="X230" i="11"/>
  <c r="W230" i="11"/>
  <c r="X246" i="11"/>
  <c r="W246" i="11"/>
  <c r="X262" i="11"/>
  <c r="W262" i="11"/>
  <c r="X278" i="11"/>
  <c r="W278" i="11"/>
  <c r="W294" i="11"/>
  <c r="X294" i="11"/>
  <c r="W310" i="11"/>
  <c r="X310" i="11"/>
  <c r="W326" i="11"/>
  <c r="X326" i="11"/>
  <c r="W342" i="11"/>
  <c r="X342" i="11"/>
  <c r="W358" i="11"/>
  <c r="X358" i="11"/>
  <c r="W374" i="11"/>
  <c r="X374" i="11"/>
  <c r="W390" i="11"/>
  <c r="X390" i="11"/>
  <c r="X406" i="11"/>
  <c r="W406" i="11"/>
  <c r="X422" i="11"/>
  <c r="W422" i="11"/>
  <c r="W437" i="11"/>
  <c r="X437" i="11"/>
  <c r="X453" i="11"/>
  <c r="W453" i="11"/>
  <c r="X469" i="11"/>
  <c r="W469" i="11"/>
  <c r="X485" i="11"/>
  <c r="W485" i="11"/>
  <c r="X501" i="11"/>
  <c r="W501" i="11"/>
  <c r="X517" i="11"/>
  <c r="W517" i="11"/>
  <c r="X533" i="11"/>
  <c r="W533" i="11"/>
  <c r="Q454" i="11"/>
  <c r="P454" i="11"/>
  <c r="Q418" i="11"/>
  <c r="P418" i="11"/>
  <c r="Q346" i="11"/>
  <c r="P346" i="11"/>
  <c r="Q338" i="11"/>
  <c r="P338" i="11"/>
  <c r="Q80" i="11"/>
  <c r="P80" i="11"/>
  <c r="Q32" i="11"/>
  <c r="P32" i="11"/>
  <c r="P88" i="11"/>
  <c r="Q88" i="11"/>
  <c r="P104" i="11"/>
  <c r="Q104" i="11"/>
  <c r="P120" i="11"/>
  <c r="Q120" i="11"/>
  <c r="P136" i="11"/>
  <c r="Q136" i="11"/>
  <c r="P152" i="11"/>
  <c r="Q152" i="11"/>
  <c r="P168" i="11"/>
  <c r="Q168" i="11"/>
  <c r="P184" i="11"/>
  <c r="Q184" i="11"/>
  <c r="P200" i="11"/>
  <c r="Q200" i="11"/>
  <c r="P216" i="11"/>
  <c r="Q216" i="11"/>
  <c r="P232" i="11"/>
  <c r="Q232" i="11"/>
  <c r="P248" i="11"/>
  <c r="Q248" i="11"/>
  <c r="P264" i="11"/>
  <c r="Q264" i="11"/>
  <c r="P280" i="11"/>
  <c r="Q280" i="11"/>
  <c r="P296" i="11"/>
  <c r="Q296" i="11"/>
  <c r="P312" i="11"/>
  <c r="Q312" i="11"/>
  <c r="P328" i="11"/>
  <c r="Q328" i="11"/>
  <c r="P344" i="11"/>
  <c r="Q344" i="11"/>
  <c r="P360" i="11"/>
  <c r="Q360" i="11"/>
  <c r="P376" i="11"/>
  <c r="Q376" i="11"/>
  <c r="P392" i="11"/>
  <c r="Q392" i="11"/>
  <c r="P408" i="11"/>
  <c r="Q408" i="11"/>
  <c r="P424" i="11"/>
  <c r="Q424" i="11"/>
  <c r="P439" i="11"/>
  <c r="Q439" i="11"/>
  <c r="P455" i="11"/>
  <c r="Q455" i="11"/>
  <c r="P471" i="11"/>
  <c r="Q471" i="11"/>
  <c r="P487" i="11"/>
  <c r="Q487" i="11"/>
  <c r="P503" i="11"/>
  <c r="Q503" i="11"/>
  <c r="P519" i="11"/>
  <c r="Q519" i="11"/>
  <c r="P535" i="11"/>
  <c r="Q535" i="11"/>
  <c r="Q97" i="11"/>
  <c r="P97" i="11"/>
  <c r="Q113" i="11"/>
  <c r="P113" i="11"/>
  <c r="Q129" i="11"/>
  <c r="P129" i="11"/>
  <c r="Q145" i="11"/>
  <c r="P145" i="11"/>
  <c r="Q161" i="11"/>
  <c r="P161" i="11"/>
  <c r="Q177" i="11"/>
  <c r="P177" i="11"/>
  <c r="Q193" i="11"/>
  <c r="P193" i="11"/>
  <c r="P209" i="11"/>
  <c r="Q209" i="11"/>
  <c r="P225" i="11"/>
  <c r="Q225" i="11"/>
  <c r="P241" i="11"/>
  <c r="Q241" i="11"/>
  <c r="P257" i="11"/>
  <c r="Q257" i="11"/>
  <c r="Q273" i="11"/>
  <c r="P273" i="11"/>
  <c r="Q289" i="11"/>
  <c r="P289" i="11"/>
  <c r="P305" i="11"/>
  <c r="Q305" i="11"/>
  <c r="Q321" i="11"/>
  <c r="S321" i="11" s="1"/>
  <c r="P321" i="11"/>
  <c r="Q337" i="11"/>
  <c r="P337" i="11"/>
  <c r="Q353" i="11"/>
  <c r="P353" i="11"/>
  <c r="Q369" i="11"/>
  <c r="P369" i="11"/>
  <c r="Q385" i="11"/>
  <c r="P385" i="11"/>
  <c r="P401" i="11"/>
  <c r="Q401" i="11"/>
  <c r="Q417" i="11"/>
  <c r="P417" i="11"/>
  <c r="P436" i="11"/>
  <c r="Q436" i="11"/>
  <c r="P452" i="11"/>
  <c r="Q452" i="11"/>
  <c r="P468" i="11"/>
  <c r="Q468" i="11"/>
  <c r="P484" i="11"/>
  <c r="Q484" i="11"/>
  <c r="P500" i="11"/>
  <c r="Q500" i="11"/>
  <c r="P516" i="11"/>
  <c r="Q516" i="11"/>
  <c r="P532" i="11"/>
  <c r="Q532" i="11"/>
  <c r="R343" i="11"/>
  <c r="S343" i="11"/>
  <c r="R311" i="11"/>
  <c r="S311" i="11"/>
  <c r="S267" i="11"/>
  <c r="R267" i="11"/>
  <c r="R139" i="11"/>
  <c r="S139" i="11"/>
  <c r="AE3" i="9"/>
  <c r="V3" i="9" s="1"/>
  <c r="AE4" i="9"/>
  <c r="F89" i="9"/>
  <c r="R538" i="11" l="1"/>
  <c r="S538" i="11"/>
  <c r="T538" i="11" s="1"/>
  <c r="R55" i="11"/>
  <c r="S55" i="11"/>
  <c r="R51" i="11"/>
  <c r="S51" i="11"/>
  <c r="T51" i="11" s="1"/>
  <c r="AD9" i="11"/>
  <c r="AD13" i="11"/>
  <c r="AD17" i="11"/>
  <c r="AD21" i="11"/>
  <c r="AD25" i="11"/>
  <c r="AD29" i="11"/>
  <c r="AD33" i="11"/>
  <c r="AD10" i="11"/>
  <c r="AD14" i="11"/>
  <c r="AD18" i="11"/>
  <c r="AD22" i="11"/>
  <c r="AD26" i="11"/>
  <c r="AD30" i="11"/>
  <c r="AD34" i="11"/>
  <c r="AD11" i="11"/>
  <c r="AD19" i="11"/>
  <c r="AD27" i="11"/>
  <c r="AD35" i="11"/>
  <c r="AD12" i="11"/>
  <c r="AD20" i="11"/>
  <c r="AD28" i="11"/>
  <c r="AD36" i="11"/>
  <c r="AD15" i="11"/>
  <c r="AD23" i="11"/>
  <c r="AD31" i="11"/>
  <c r="AD7" i="11"/>
  <c r="AD8" i="11"/>
  <c r="AD16" i="11"/>
  <c r="AD32" i="11"/>
  <c r="AD24" i="11"/>
  <c r="T59" i="11"/>
  <c r="S335" i="11"/>
  <c r="U335" i="11" s="1"/>
  <c r="S474" i="11"/>
  <c r="U474" i="11" s="1"/>
  <c r="T106" i="11"/>
  <c r="R367" i="11"/>
  <c r="U218" i="11"/>
  <c r="R506" i="11"/>
  <c r="R123" i="11"/>
  <c r="S383" i="11"/>
  <c r="U383" i="11" s="1"/>
  <c r="T202" i="11"/>
  <c r="T19" i="11"/>
  <c r="T453" i="11"/>
  <c r="T469" i="11"/>
  <c r="U35" i="11"/>
  <c r="S255" i="11"/>
  <c r="U255" i="11" s="1"/>
  <c r="R83" i="11"/>
  <c r="T23" i="11"/>
  <c r="U250" i="11"/>
  <c r="S399" i="11"/>
  <c r="T399" i="11" s="1"/>
  <c r="S179" i="11"/>
  <c r="T179" i="11" s="1"/>
  <c r="S163" i="11"/>
  <c r="U163" i="11" s="1"/>
  <c r="R375" i="11"/>
  <c r="R95" i="11"/>
  <c r="T517" i="11"/>
  <c r="T31" i="11"/>
  <c r="U210" i="11"/>
  <c r="T190" i="11"/>
  <c r="S391" i="11"/>
  <c r="T391" i="11" s="1"/>
  <c r="U118" i="11"/>
  <c r="U422" i="11"/>
  <c r="R43" i="11"/>
  <c r="R426" i="11"/>
  <c r="R131" i="11"/>
  <c r="T90" i="11"/>
  <c r="T406" i="11"/>
  <c r="T501" i="11"/>
  <c r="T485" i="11"/>
  <c r="T39" i="11"/>
  <c r="T278" i="11"/>
  <c r="T437" i="11"/>
  <c r="R75" i="11"/>
  <c r="T174" i="11"/>
  <c r="T242" i="11"/>
  <c r="R47" i="11"/>
  <c r="S63" i="11"/>
  <c r="T63" i="11" s="1"/>
  <c r="T226" i="11"/>
  <c r="T158" i="11"/>
  <c r="S79" i="11"/>
  <c r="U79" i="11" s="1"/>
  <c r="T234" i="11"/>
  <c r="S289" i="11"/>
  <c r="R289" i="11"/>
  <c r="S73" i="11"/>
  <c r="R73" i="11"/>
  <c r="S77" i="11"/>
  <c r="R77" i="11"/>
  <c r="U327" i="11"/>
  <c r="T327" i="11"/>
  <c r="U375" i="11"/>
  <c r="T375" i="11"/>
  <c r="R122" i="11"/>
  <c r="S122" i="11"/>
  <c r="S377" i="11"/>
  <c r="R377" i="11"/>
  <c r="S185" i="11"/>
  <c r="R185" i="11"/>
  <c r="S137" i="11"/>
  <c r="R137" i="11"/>
  <c r="R230" i="11"/>
  <c r="S230" i="11"/>
  <c r="R315" i="11"/>
  <c r="S315" i="11"/>
  <c r="R537" i="11"/>
  <c r="S537" i="11"/>
  <c r="S235" i="11"/>
  <c r="R235" i="11"/>
  <c r="S167" i="11"/>
  <c r="R167" i="11"/>
  <c r="R310" i="11"/>
  <c r="S310" i="11"/>
  <c r="S496" i="11"/>
  <c r="R496" i="11"/>
  <c r="S499" i="11"/>
  <c r="R499" i="11"/>
  <c r="S65" i="11"/>
  <c r="R65" i="11"/>
  <c r="R371" i="11"/>
  <c r="S371" i="11"/>
  <c r="R466" i="11"/>
  <c r="S466" i="11"/>
  <c r="S52" i="11"/>
  <c r="R52" i="11"/>
  <c r="R142" i="11"/>
  <c r="S142" i="11"/>
  <c r="S50" i="11"/>
  <c r="R50" i="11"/>
  <c r="S259" i="11"/>
  <c r="R259" i="11"/>
  <c r="R390" i="11"/>
  <c r="S390" i="11"/>
  <c r="S476" i="11"/>
  <c r="R476" i="11"/>
  <c r="S361" i="11"/>
  <c r="R361" i="11"/>
  <c r="S233" i="11"/>
  <c r="R233" i="11"/>
  <c r="S89" i="11"/>
  <c r="R89" i="11"/>
  <c r="S479" i="11"/>
  <c r="R479" i="11"/>
  <c r="S416" i="11"/>
  <c r="R416" i="11"/>
  <c r="S352" i="11"/>
  <c r="R352" i="11"/>
  <c r="S288" i="11"/>
  <c r="R288" i="11"/>
  <c r="S224" i="11"/>
  <c r="R224" i="11"/>
  <c r="S160" i="11"/>
  <c r="R160" i="11"/>
  <c r="S96" i="11"/>
  <c r="R96" i="11"/>
  <c r="S40" i="11"/>
  <c r="R40" i="11"/>
  <c r="R274" i="11"/>
  <c r="S274" i="11"/>
  <c r="R24" i="11"/>
  <c r="S24" i="11"/>
  <c r="S534" i="11"/>
  <c r="R534" i="11"/>
  <c r="S14" i="11"/>
  <c r="R14" i="11"/>
  <c r="S78" i="11"/>
  <c r="R78" i="11"/>
  <c r="R94" i="11"/>
  <c r="S94" i="11"/>
  <c r="R138" i="11"/>
  <c r="S138" i="11"/>
  <c r="R254" i="11"/>
  <c r="S254" i="11"/>
  <c r="R282" i="11"/>
  <c r="S282" i="11"/>
  <c r="R302" i="11"/>
  <c r="R366" i="11"/>
  <c r="S366" i="11"/>
  <c r="S197" i="11"/>
  <c r="R197" i="11"/>
  <c r="S539" i="11"/>
  <c r="R539" i="11"/>
  <c r="S475" i="11"/>
  <c r="R475" i="11"/>
  <c r="S412" i="11"/>
  <c r="R412" i="11"/>
  <c r="S348" i="11"/>
  <c r="R348" i="11"/>
  <c r="S284" i="11"/>
  <c r="R284" i="11"/>
  <c r="S220" i="11"/>
  <c r="R220" i="11"/>
  <c r="S156" i="11"/>
  <c r="R156" i="11"/>
  <c r="S92" i="11"/>
  <c r="R92" i="11"/>
  <c r="R171" i="11"/>
  <c r="S171" i="11"/>
  <c r="R134" i="11"/>
  <c r="S134" i="11"/>
  <c r="S211" i="11"/>
  <c r="R211" i="11"/>
  <c r="R489" i="11"/>
  <c r="S489" i="11"/>
  <c r="S417" i="11"/>
  <c r="R417" i="11"/>
  <c r="S385" i="11"/>
  <c r="R385" i="11"/>
  <c r="R321" i="11"/>
  <c r="S161" i="11"/>
  <c r="R161" i="11"/>
  <c r="S97" i="11"/>
  <c r="R97" i="11"/>
  <c r="S32" i="11"/>
  <c r="R32" i="11"/>
  <c r="S9" i="11"/>
  <c r="R9" i="11"/>
  <c r="R395" i="11"/>
  <c r="S395" i="11"/>
  <c r="R493" i="11"/>
  <c r="S493" i="11"/>
  <c r="S279" i="11"/>
  <c r="R279" i="11"/>
  <c r="R330" i="11"/>
  <c r="S330" i="11"/>
  <c r="R449" i="11"/>
  <c r="S449" i="11"/>
  <c r="R457" i="11"/>
  <c r="S457" i="11"/>
  <c r="S526" i="11"/>
  <c r="R526" i="11"/>
  <c r="S536" i="11"/>
  <c r="R536" i="11"/>
  <c r="S472" i="11"/>
  <c r="R472" i="11"/>
  <c r="R341" i="11"/>
  <c r="S203" i="11"/>
  <c r="R203" i="11"/>
  <c r="R445" i="11"/>
  <c r="S445" i="11"/>
  <c r="R509" i="11"/>
  <c r="S509" i="11"/>
  <c r="S58" i="11"/>
  <c r="R58" i="11"/>
  <c r="S528" i="11"/>
  <c r="R528" i="11"/>
  <c r="S173" i="11"/>
  <c r="R173" i="11"/>
  <c r="S531" i="11"/>
  <c r="R531" i="11"/>
  <c r="S467" i="11"/>
  <c r="R467" i="11"/>
  <c r="S435" i="11"/>
  <c r="R435" i="11"/>
  <c r="S404" i="11"/>
  <c r="R404" i="11"/>
  <c r="S372" i="11"/>
  <c r="R372" i="11"/>
  <c r="S340" i="11"/>
  <c r="R340" i="11"/>
  <c r="S308" i="11"/>
  <c r="R308" i="11"/>
  <c r="S276" i="11"/>
  <c r="R276" i="11"/>
  <c r="S244" i="11"/>
  <c r="R244" i="11"/>
  <c r="S212" i="11"/>
  <c r="R212" i="11"/>
  <c r="S180" i="11"/>
  <c r="R180" i="11"/>
  <c r="S148" i="11"/>
  <c r="R148" i="11"/>
  <c r="S116" i="11"/>
  <c r="R116" i="11"/>
  <c r="S72" i="11"/>
  <c r="R72" i="11"/>
  <c r="S227" i="11"/>
  <c r="R227" i="11"/>
  <c r="T343" i="11"/>
  <c r="S532" i="11"/>
  <c r="R532" i="11"/>
  <c r="S500" i="11"/>
  <c r="R500" i="11"/>
  <c r="S468" i="11"/>
  <c r="R468" i="11"/>
  <c r="S436" i="11"/>
  <c r="R436" i="11"/>
  <c r="S401" i="11"/>
  <c r="R401" i="11"/>
  <c r="S305" i="11"/>
  <c r="R305" i="11"/>
  <c r="S241" i="11"/>
  <c r="R241" i="11"/>
  <c r="S209" i="11"/>
  <c r="R209" i="11"/>
  <c r="S535" i="11"/>
  <c r="R535" i="11"/>
  <c r="S503" i="11"/>
  <c r="R503" i="11"/>
  <c r="S471" i="11"/>
  <c r="R471" i="11"/>
  <c r="S439" i="11"/>
  <c r="R439" i="11"/>
  <c r="S408" i="11"/>
  <c r="R408" i="11"/>
  <c r="S376" i="11"/>
  <c r="R376" i="11"/>
  <c r="S344" i="11"/>
  <c r="R344" i="11"/>
  <c r="S312" i="11"/>
  <c r="R312" i="11"/>
  <c r="S280" i="11"/>
  <c r="R280" i="11"/>
  <c r="S248" i="11"/>
  <c r="R248" i="11"/>
  <c r="S216" i="11"/>
  <c r="R216" i="11"/>
  <c r="S184" i="11"/>
  <c r="R184" i="11"/>
  <c r="S152" i="11"/>
  <c r="R152" i="11"/>
  <c r="S120" i="11"/>
  <c r="R120" i="11"/>
  <c r="S88" i="11"/>
  <c r="R88" i="11"/>
  <c r="U458" i="11"/>
  <c r="T458" i="11"/>
  <c r="R37" i="11"/>
  <c r="R382" i="11"/>
  <c r="S382" i="11"/>
  <c r="R505" i="11"/>
  <c r="S505" i="11"/>
  <c r="S492" i="11"/>
  <c r="R492" i="11"/>
  <c r="S169" i="11"/>
  <c r="R169" i="11"/>
  <c r="S431" i="11"/>
  <c r="R431" i="11"/>
  <c r="S304" i="11"/>
  <c r="R304" i="11"/>
  <c r="S112" i="11"/>
  <c r="R112" i="11"/>
  <c r="R114" i="11"/>
  <c r="S114" i="11"/>
  <c r="R135" i="11"/>
  <c r="S135" i="11"/>
  <c r="U303" i="11"/>
  <c r="T303" i="11"/>
  <c r="S119" i="11"/>
  <c r="R119" i="11"/>
  <c r="R398" i="11"/>
  <c r="S398" i="11"/>
  <c r="S446" i="11"/>
  <c r="R446" i="11"/>
  <c r="S494" i="11"/>
  <c r="R494" i="11"/>
  <c r="R370" i="11"/>
  <c r="S370" i="11"/>
  <c r="S17" i="11"/>
  <c r="R17" i="11"/>
  <c r="R57" i="11"/>
  <c r="S57" i="11"/>
  <c r="S69" i="11"/>
  <c r="R69" i="11"/>
  <c r="R110" i="11"/>
  <c r="S110" i="11"/>
  <c r="R299" i="11"/>
  <c r="S299" i="11"/>
  <c r="S74" i="11"/>
  <c r="R74" i="11"/>
  <c r="R146" i="11"/>
  <c r="S146" i="11"/>
  <c r="R374" i="11"/>
  <c r="S374" i="11"/>
  <c r="S464" i="11"/>
  <c r="R464" i="11"/>
  <c r="S432" i="11"/>
  <c r="R432" i="11"/>
  <c r="S397" i="11"/>
  <c r="R397" i="11"/>
  <c r="S365" i="11"/>
  <c r="R365" i="11"/>
  <c r="S333" i="11"/>
  <c r="R333" i="11"/>
  <c r="S301" i="11"/>
  <c r="R301" i="11"/>
  <c r="S269" i="11"/>
  <c r="R269" i="11"/>
  <c r="S237" i="11"/>
  <c r="R237" i="11"/>
  <c r="S205" i="11"/>
  <c r="R205" i="11"/>
  <c r="S141" i="11"/>
  <c r="R141" i="11"/>
  <c r="S109" i="11"/>
  <c r="R109" i="11"/>
  <c r="S8" i="11"/>
  <c r="R8" i="11"/>
  <c r="S28" i="11"/>
  <c r="R28" i="11"/>
  <c r="R465" i="11"/>
  <c r="S465" i="11"/>
  <c r="S353" i="11"/>
  <c r="R353" i="11"/>
  <c r="S193" i="11"/>
  <c r="R193" i="11"/>
  <c r="S129" i="11"/>
  <c r="R129" i="11"/>
  <c r="S60" i="11"/>
  <c r="R60" i="11"/>
  <c r="S38" i="11"/>
  <c r="R38" i="11"/>
  <c r="S54" i="11"/>
  <c r="R54" i="11"/>
  <c r="U319" i="11"/>
  <c r="T319" i="11"/>
  <c r="R170" i="11"/>
  <c r="S170" i="11"/>
  <c r="R68" i="11"/>
  <c r="S68" i="11"/>
  <c r="R44" i="11"/>
  <c r="S44" i="11"/>
  <c r="R346" i="11"/>
  <c r="S346" i="11"/>
  <c r="R418" i="11"/>
  <c r="S418" i="11"/>
  <c r="R166" i="11"/>
  <c r="S166" i="11"/>
  <c r="R363" i="11"/>
  <c r="S363" i="11"/>
  <c r="U295" i="11"/>
  <c r="T295" i="11"/>
  <c r="U351" i="11"/>
  <c r="T351" i="11"/>
  <c r="U522" i="11"/>
  <c r="T522" i="11"/>
  <c r="S502" i="11"/>
  <c r="R502" i="11"/>
  <c r="S271" i="11"/>
  <c r="R271" i="11"/>
  <c r="S217" i="11"/>
  <c r="R217" i="11"/>
  <c r="S105" i="11"/>
  <c r="R105" i="11"/>
  <c r="S495" i="11"/>
  <c r="R495" i="11"/>
  <c r="S368" i="11"/>
  <c r="R368" i="11"/>
  <c r="S240" i="11"/>
  <c r="R240" i="11"/>
  <c r="S176" i="11"/>
  <c r="R176" i="11"/>
  <c r="U490" i="11"/>
  <c r="T490" i="11"/>
  <c r="S181" i="11"/>
  <c r="R181" i="11"/>
  <c r="S117" i="11"/>
  <c r="R117" i="11"/>
  <c r="S491" i="11"/>
  <c r="R491" i="11"/>
  <c r="S427" i="11"/>
  <c r="R427" i="11"/>
  <c r="S364" i="11"/>
  <c r="R364" i="11"/>
  <c r="S300" i="11"/>
  <c r="R300" i="11"/>
  <c r="S236" i="11"/>
  <c r="R236" i="11"/>
  <c r="S172" i="11"/>
  <c r="R172" i="11"/>
  <c r="S108" i="11"/>
  <c r="R108" i="11"/>
  <c r="R355" i="11"/>
  <c r="S355" i="11"/>
  <c r="S10" i="11"/>
  <c r="U506" i="11" s="1"/>
  <c r="R10" i="11"/>
  <c r="R339" i="11"/>
  <c r="S339" i="11"/>
  <c r="R414" i="11"/>
  <c r="S414" i="11"/>
  <c r="S66" i="11"/>
  <c r="R66" i="11"/>
  <c r="S99" i="11"/>
  <c r="R99" i="11"/>
  <c r="S199" i="11"/>
  <c r="R199" i="11"/>
  <c r="S215" i="11"/>
  <c r="R215" i="11"/>
  <c r="R231" i="11"/>
  <c r="S231" i="11"/>
  <c r="S247" i="11"/>
  <c r="R247" i="11"/>
  <c r="S287" i="11"/>
  <c r="R287" i="11"/>
  <c r="R358" i="11"/>
  <c r="S358" i="11"/>
  <c r="R198" i="11"/>
  <c r="S198" i="11"/>
  <c r="R258" i="11"/>
  <c r="S258" i="11"/>
  <c r="R347" i="11"/>
  <c r="S347" i="11"/>
  <c r="R450" i="11"/>
  <c r="S450" i="11"/>
  <c r="R514" i="11"/>
  <c r="S514" i="11"/>
  <c r="R530" i="11"/>
  <c r="S530" i="11"/>
  <c r="T367" i="11"/>
  <c r="T506" i="11"/>
  <c r="R186" i="11"/>
  <c r="S186" i="11"/>
  <c r="S407" i="11"/>
  <c r="R407" i="11"/>
  <c r="S30" i="11"/>
  <c r="R30" i="11"/>
  <c r="S520" i="11"/>
  <c r="R520" i="11"/>
  <c r="S456" i="11"/>
  <c r="R456" i="11"/>
  <c r="S389" i="11"/>
  <c r="R389" i="11"/>
  <c r="S325" i="11"/>
  <c r="R325" i="11"/>
  <c r="S261" i="11"/>
  <c r="R261" i="11"/>
  <c r="S133" i="11"/>
  <c r="R133" i="11"/>
  <c r="R16" i="11"/>
  <c r="S16" i="11"/>
  <c r="S84" i="11"/>
  <c r="R84" i="11"/>
  <c r="U267" i="11"/>
  <c r="T267" i="11"/>
  <c r="S369" i="11"/>
  <c r="R369" i="11"/>
  <c r="S337" i="11"/>
  <c r="R337" i="11"/>
  <c r="S273" i="11"/>
  <c r="R273" i="11"/>
  <c r="S177" i="11"/>
  <c r="R177" i="11"/>
  <c r="S145" i="11"/>
  <c r="R145" i="11"/>
  <c r="S113" i="11"/>
  <c r="R113" i="11"/>
  <c r="S13" i="11"/>
  <c r="R13" i="11"/>
  <c r="T47" i="11"/>
  <c r="T75" i="11"/>
  <c r="U75" i="11"/>
  <c r="R270" i="11"/>
  <c r="S270" i="11"/>
  <c r="R331" i="11"/>
  <c r="S331" i="11"/>
  <c r="R419" i="11"/>
  <c r="S419" i="11"/>
  <c r="R482" i="11"/>
  <c r="S482" i="11"/>
  <c r="S48" i="11"/>
  <c r="R48" i="11"/>
  <c r="R76" i="11"/>
  <c r="S76" i="11"/>
  <c r="S251" i="11"/>
  <c r="R251" i="11"/>
  <c r="R322" i="11"/>
  <c r="S322" i="11"/>
  <c r="S70" i="11"/>
  <c r="R70" i="11"/>
  <c r="S183" i="11"/>
  <c r="R183" i="11"/>
  <c r="R350" i="11"/>
  <c r="S350" i="11"/>
  <c r="S462" i="11"/>
  <c r="R462" i="11"/>
  <c r="T283" i="11"/>
  <c r="S428" i="11"/>
  <c r="R428" i="11"/>
  <c r="S345" i="11"/>
  <c r="R345" i="11"/>
  <c r="S281" i="11"/>
  <c r="R281" i="11"/>
  <c r="R263" i="11"/>
  <c r="S263" i="11"/>
  <c r="R36" i="11"/>
  <c r="S36" i="11"/>
  <c r="R86" i="11"/>
  <c r="S86" i="11"/>
  <c r="S470" i="11"/>
  <c r="R470" i="11"/>
  <c r="R473" i="11"/>
  <c r="S473" i="11"/>
  <c r="S504" i="11"/>
  <c r="R504" i="11"/>
  <c r="S440" i="11"/>
  <c r="R440" i="11"/>
  <c r="S373" i="11"/>
  <c r="R373" i="11"/>
  <c r="S309" i="11"/>
  <c r="R309" i="11"/>
  <c r="S245" i="11"/>
  <c r="R245" i="11"/>
  <c r="R154" i="11"/>
  <c r="S154" i="11"/>
  <c r="S219" i="11"/>
  <c r="R219" i="11"/>
  <c r="R306" i="11"/>
  <c r="S306" i="11"/>
  <c r="R434" i="11"/>
  <c r="S434" i="11"/>
  <c r="R498" i="11"/>
  <c r="S498" i="11"/>
  <c r="S20" i="11"/>
  <c r="R20" i="11"/>
  <c r="R394" i="11"/>
  <c r="S394" i="11"/>
  <c r="S486" i="11"/>
  <c r="R486" i="11"/>
  <c r="R21" i="11"/>
  <c r="S21" i="11"/>
  <c r="S26" i="11"/>
  <c r="R26" i="11"/>
  <c r="R342" i="11"/>
  <c r="S342" i="11"/>
  <c r="S285" i="11"/>
  <c r="R285" i="11"/>
  <c r="S221" i="11"/>
  <c r="R221" i="11"/>
  <c r="S189" i="11"/>
  <c r="R189" i="11"/>
  <c r="S157" i="11"/>
  <c r="R157" i="11"/>
  <c r="S515" i="11"/>
  <c r="R515" i="11"/>
  <c r="S483" i="11"/>
  <c r="R483" i="11"/>
  <c r="S451" i="11"/>
  <c r="R451" i="11"/>
  <c r="S420" i="11"/>
  <c r="R420" i="11"/>
  <c r="S388" i="11"/>
  <c r="R388" i="11"/>
  <c r="S356" i="11"/>
  <c r="R356" i="11"/>
  <c r="S324" i="11"/>
  <c r="R324" i="11"/>
  <c r="S292" i="11"/>
  <c r="R292" i="11"/>
  <c r="S260" i="11"/>
  <c r="R260" i="11"/>
  <c r="S228" i="11"/>
  <c r="R228" i="11"/>
  <c r="S196" i="11"/>
  <c r="R196" i="11"/>
  <c r="S164" i="11"/>
  <c r="R164" i="11"/>
  <c r="S132" i="11"/>
  <c r="R132" i="11"/>
  <c r="S100" i="11"/>
  <c r="R100" i="11"/>
  <c r="R386" i="11"/>
  <c r="S386" i="11"/>
  <c r="R127" i="11"/>
  <c r="S127" i="11"/>
  <c r="R307" i="11"/>
  <c r="S307" i="11"/>
  <c r="R477" i="11"/>
  <c r="S477" i="11"/>
  <c r="S64" i="11"/>
  <c r="R64" i="11"/>
  <c r="S91" i="11"/>
  <c r="R91" i="11"/>
  <c r="S18" i="11"/>
  <c r="U283" i="11" s="1"/>
  <c r="R18" i="11"/>
  <c r="S82" i="11"/>
  <c r="R82" i="11"/>
  <c r="R130" i="11"/>
  <c r="S130" i="11"/>
  <c r="R178" i="11"/>
  <c r="S178" i="11"/>
  <c r="R266" i="11"/>
  <c r="S266" i="11"/>
  <c r="R326" i="11"/>
  <c r="S326" i="11"/>
  <c r="R521" i="11"/>
  <c r="S521" i="11"/>
  <c r="S508" i="11"/>
  <c r="R508" i="11"/>
  <c r="S201" i="11"/>
  <c r="R201" i="11"/>
  <c r="S511" i="11"/>
  <c r="R511" i="11"/>
  <c r="S447" i="11"/>
  <c r="R447" i="11"/>
  <c r="S384" i="11"/>
  <c r="R384" i="11"/>
  <c r="S320" i="11"/>
  <c r="R320" i="11"/>
  <c r="S256" i="11"/>
  <c r="R256" i="11"/>
  <c r="S192" i="11"/>
  <c r="R192" i="11"/>
  <c r="S128" i="11"/>
  <c r="R128" i="11"/>
  <c r="R262" i="11"/>
  <c r="S262" i="11"/>
  <c r="R298" i="11"/>
  <c r="S298" i="11"/>
  <c r="S81" i="11"/>
  <c r="R81" i="11"/>
  <c r="R291" i="11"/>
  <c r="S291" i="11"/>
  <c r="R513" i="11"/>
  <c r="S513" i="11"/>
  <c r="S46" i="11"/>
  <c r="R46" i="11"/>
  <c r="S111" i="11"/>
  <c r="R111" i="11"/>
  <c r="R194" i="11"/>
  <c r="S194" i="11"/>
  <c r="S421" i="11"/>
  <c r="R421" i="11"/>
  <c r="S507" i="11"/>
  <c r="R507" i="11"/>
  <c r="S443" i="11"/>
  <c r="R443" i="11"/>
  <c r="S380" i="11"/>
  <c r="R380" i="11"/>
  <c r="S316" i="11"/>
  <c r="R316" i="11"/>
  <c r="S252" i="11"/>
  <c r="R252" i="11"/>
  <c r="S188" i="11"/>
  <c r="R188" i="11"/>
  <c r="S124" i="11"/>
  <c r="R124" i="11"/>
  <c r="R402" i="11"/>
  <c r="S402" i="11"/>
  <c r="R182" i="11"/>
  <c r="S182" i="11"/>
  <c r="R387" i="11"/>
  <c r="S387" i="11"/>
  <c r="S159" i="11"/>
  <c r="R159" i="11"/>
  <c r="S41" i="11"/>
  <c r="R41" i="11"/>
  <c r="T43" i="11"/>
  <c r="R98" i="11"/>
  <c r="S98" i="11"/>
  <c r="R150" i="11"/>
  <c r="S150" i="11"/>
  <c r="R378" i="11"/>
  <c r="S378" i="11"/>
  <c r="R425" i="11"/>
  <c r="S425" i="11"/>
  <c r="S542" i="11"/>
  <c r="R542" i="11"/>
  <c r="S540" i="11"/>
  <c r="R540" i="11"/>
  <c r="S409" i="11"/>
  <c r="R409" i="11"/>
  <c r="S297" i="11"/>
  <c r="R297" i="11"/>
  <c r="S153" i="11"/>
  <c r="R153" i="11"/>
  <c r="R497" i="11"/>
  <c r="S497" i="11"/>
  <c r="R115" i="11"/>
  <c r="S115" i="11"/>
  <c r="S25" i="11"/>
  <c r="R25" i="11"/>
  <c r="R53" i="11"/>
  <c r="R275" i="11"/>
  <c r="S275" i="11"/>
  <c r="R429" i="11"/>
  <c r="S429" i="11"/>
  <c r="U139" i="11"/>
  <c r="T139" i="11"/>
  <c r="T311" i="11"/>
  <c r="S516" i="11"/>
  <c r="R516" i="11"/>
  <c r="S484" i="11"/>
  <c r="R484" i="11"/>
  <c r="S452" i="11"/>
  <c r="R452" i="11"/>
  <c r="S257" i="11"/>
  <c r="R257" i="11"/>
  <c r="S225" i="11"/>
  <c r="R225" i="11"/>
  <c r="S519" i="11"/>
  <c r="R519" i="11"/>
  <c r="S487" i="11"/>
  <c r="R487" i="11"/>
  <c r="S455" i="11"/>
  <c r="R455" i="11"/>
  <c r="S424" i="11"/>
  <c r="R424" i="11"/>
  <c r="S392" i="11"/>
  <c r="R392" i="11"/>
  <c r="S360" i="11"/>
  <c r="R360" i="11"/>
  <c r="S328" i="11"/>
  <c r="R328" i="11"/>
  <c r="S296" i="11"/>
  <c r="R296" i="11"/>
  <c r="S264" i="11"/>
  <c r="R264" i="11"/>
  <c r="S232" i="11"/>
  <c r="R232" i="11"/>
  <c r="S200" i="11"/>
  <c r="R200" i="11"/>
  <c r="S168" i="11"/>
  <c r="R168" i="11"/>
  <c r="S136" i="11"/>
  <c r="R136" i="11"/>
  <c r="S104" i="11"/>
  <c r="R104" i="11"/>
  <c r="S80" i="11"/>
  <c r="R80" i="11"/>
  <c r="R338" i="11"/>
  <c r="S338" i="11"/>
  <c r="S454" i="11"/>
  <c r="R454" i="11"/>
  <c r="R29" i="11"/>
  <c r="R155" i="11"/>
  <c r="S155" i="11"/>
  <c r="R206" i="11"/>
  <c r="S206" i="11"/>
  <c r="R222" i="11"/>
  <c r="S222" i="11"/>
  <c r="R238" i="11"/>
  <c r="S238" i="11"/>
  <c r="U426" i="11"/>
  <c r="T426" i="11"/>
  <c r="S191" i="11"/>
  <c r="R191" i="11"/>
  <c r="R481" i="11"/>
  <c r="S481" i="11"/>
  <c r="S518" i="11"/>
  <c r="R518" i="11"/>
  <c r="S33" i="11"/>
  <c r="R33" i="11"/>
  <c r="S22" i="11"/>
  <c r="R22" i="11"/>
  <c r="S85" i="11"/>
  <c r="R85" i="11"/>
  <c r="R162" i="11"/>
  <c r="S162" i="11"/>
  <c r="R318" i="11"/>
  <c r="S318" i="11"/>
  <c r="R415" i="11"/>
  <c r="S415" i="11"/>
  <c r="S430" i="11"/>
  <c r="R430" i="11"/>
  <c r="U195" i="11"/>
  <c r="T195" i="11"/>
  <c r="T359" i="11"/>
  <c r="S524" i="11"/>
  <c r="R524" i="11"/>
  <c r="S460" i="11"/>
  <c r="R460" i="11"/>
  <c r="S313" i="11"/>
  <c r="R313" i="11"/>
  <c r="S249" i="11"/>
  <c r="R249" i="11"/>
  <c r="S527" i="11"/>
  <c r="R527" i="11"/>
  <c r="S463" i="11"/>
  <c r="R463" i="11"/>
  <c r="S400" i="11"/>
  <c r="R400" i="11"/>
  <c r="S336" i="11"/>
  <c r="R336" i="11"/>
  <c r="S272" i="11"/>
  <c r="R272" i="11"/>
  <c r="S208" i="11"/>
  <c r="R208" i="11"/>
  <c r="S144" i="11"/>
  <c r="R144" i="11"/>
  <c r="R102" i="11"/>
  <c r="S102" i="11"/>
  <c r="T83" i="11"/>
  <c r="U83" i="11"/>
  <c r="R379" i="11"/>
  <c r="S379" i="11"/>
  <c r="R314" i="11"/>
  <c r="S314" i="11"/>
  <c r="R334" i="11"/>
  <c r="S334" i="11"/>
  <c r="R441" i="11"/>
  <c r="S441" i="11"/>
  <c r="U95" i="11"/>
  <c r="T95" i="11"/>
  <c r="S405" i="11"/>
  <c r="R405" i="11"/>
  <c r="S277" i="11"/>
  <c r="R277" i="11"/>
  <c r="R213" i="11"/>
  <c r="S149" i="11"/>
  <c r="R149" i="11"/>
  <c r="S523" i="11"/>
  <c r="R523" i="11"/>
  <c r="S459" i="11"/>
  <c r="R459" i="11"/>
  <c r="S396" i="11"/>
  <c r="R396" i="11"/>
  <c r="S332" i="11"/>
  <c r="R332" i="11"/>
  <c r="S268" i="11"/>
  <c r="R268" i="11"/>
  <c r="S204" i="11"/>
  <c r="R204" i="11"/>
  <c r="S140" i="11"/>
  <c r="R140" i="11"/>
  <c r="S107" i="11"/>
  <c r="R107" i="11"/>
  <c r="R143" i="11"/>
  <c r="S143" i="11"/>
  <c r="R286" i="11"/>
  <c r="S286" i="11"/>
  <c r="R323" i="11"/>
  <c r="S323" i="11"/>
  <c r="T123" i="11"/>
  <c r="R126" i="11"/>
  <c r="S126" i="11"/>
  <c r="S42" i="11"/>
  <c r="R42" i="11"/>
  <c r="S512" i="11"/>
  <c r="R512" i="11"/>
  <c r="S480" i="11"/>
  <c r="R480" i="11"/>
  <c r="S448" i="11"/>
  <c r="R448" i="11"/>
  <c r="S413" i="11"/>
  <c r="R413" i="11"/>
  <c r="S381" i="11"/>
  <c r="R381" i="11"/>
  <c r="S349" i="11"/>
  <c r="R349" i="11"/>
  <c r="S317" i="11"/>
  <c r="R317" i="11"/>
  <c r="S253" i="11"/>
  <c r="R253" i="11"/>
  <c r="S125" i="11"/>
  <c r="R125" i="11"/>
  <c r="S93" i="11"/>
  <c r="R93" i="11"/>
  <c r="S12" i="11"/>
  <c r="R12" i="11"/>
  <c r="S243" i="11"/>
  <c r="R243" i="11"/>
  <c r="R290" i="11"/>
  <c r="S290" i="11"/>
  <c r="R45" i="11"/>
  <c r="R87" i="11"/>
  <c r="S87" i="11"/>
  <c r="R103" i="11"/>
  <c r="S103" i="11"/>
  <c r="R403" i="11"/>
  <c r="S403" i="11"/>
  <c r="T147" i="11"/>
  <c r="S175" i="11"/>
  <c r="R175" i="11"/>
  <c r="R362" i="11"/>
  <c r="S362" i="11"/>
  <c r="R433" i="11"/>
  <c r="S433" i="11"/>
  <c r="S7" i="11"/>
  <c r="R7" i="11"/>
  <c r="S34" i="11"/>
  <c r="R34" i="11"/>
  <c r="R207" i="11"/>
  <c r="S207" i="11"/>
  <c r="S223" i="11"/>
  <c r="R223" i="11"/>
  <c r="S239" i="11"/>
  <c r="R239" i="11"/>
  <c r="R294" i="11"/>
  <c r="S294" i="11"/>
  <c r="R410" i="11"/>
  <c r="S410" i="11"/>
  <c r="S478" i="11"/>
  <c r="R478" i="11"/>
  <c r="S444" i="11"/>
  <c r="R444" i="11"/>
  <c r="S393" i="11"/>
  <c r="R393" i="11"/>
  <c r="S329" i="11"/>
  <c r="R329" i="11"/>
  <c r="S265" i="11"/>
  <c r="R265" i="11"/>
  <c r="S121" i="11"/>
  <c r="R121" i="11"/>
  <c r="S423" i="11"/>
  <c r="R423" i="11"/>
  <c r="R529" i="11"/>
  <c r="S529" i="11"/>
  <c r="R61" i="11"/>
  <c r="S61" i="11"/>
  <c r="U311" i="11" s="1"/>
  <c r="R187" i="11"/>
  <c r="S187" i="11"/>
  <c r="R214" i="11"/>
  <c r="S214" i="11"/>
  <c r="R246" i="11"/>
  <c r="S246" i="11"/>
  <c r="R461" i="11"/>
  <c r="S461" i="11"/>
  <c r="R525" i="11"/>
  <c r="R541" i="11"/>
  <c r="S541" i="11"/>
  <c r="U411" i="11"/>
  <c r="T411" i="11"/>
  <c r="S438" i="11"/>
  <c r="R438" i="11"/>
  <c r="S62" i="11"/>
  <c r="R62" i="11"/>
  <c r="S151" i="11"/>
  <c r="R151" i="11"/>
  <c r="U442" i="11"/>
  <c r="T442" i="11"/>
  <c r="S488" i="11"/>
  <c r="R488" i="11"/>
  <c r="S357" i="11"/>
  <c r="R357" i="11"/>
  <c r="S293" i="11"/>
  <c r="R293" i="11"/>
  <c r="S229" i="11"/>
  <c r="R229" i="11"/>
  <c r="S165" i="11"/>
  <c r="R165" i="11"/>
  <c r="S101" i="11"/>
  <c r="R101" i="11"/>
  <c r="R354" i="11"/>
  <c r="S354" i="11"/>
  <c r="S49" i="11"/>
  <c r="R49" i="11"/>
  <c r="U131" i="11"/>
  <c r="T131" i="11"/>
  <c r="S56" i="11"/>
  <c r="R56" i="11"/>
  <c r="S510" i="11"/>
  <c r="R510" i="11"/>
  <c r="V125" i="9"/>
  <c r="V103" i="9"/>
  <c r="V89" i="9"/>
  <c r="X47" i="9"/>
  <c r="X46" i="9"/>
  <c r="G89" i="9"/>
  <c r="L89" i="9"/>
  <c r="M89" i="9"/>
  <c r="K89" i="9"/>
  <c r="J89" i="9"/>
  <c r="H89" i="9"/>
  <c r="I89" i="9"/>
  <c r="H46" i="9"/>
  <c r="U43" i="11" l="1"/>
  <c r="U27" i="11"/>
  <c r="U533" i="11"/>
  <c r="U501" i="11"/>
  <c r="U359" i="11"/>
  <c r="U367" i="11"/>
  <c r="U343" i="11"/>
  <c r="U55" i="11"/>
  <c r="U47" i="11"/>
  <c r="U39" i="11"/>
  <c r="U31" i="11"/>
  <c r="U71" i="11"/>
  <c r="U15" i="11"/>
  <c r="U23" i="11"/>
  <c r="U11" i="11"/>
  <c r="U406" i="11"/>
  <c r="U67" i="11"/>
  <c r="U59" i="11"/>
  <c r="T335" i="11"/>
  <c r="U147" i="11"/>
  <c r="U174" i="11"/>
  <c r="U517" i="11"/>
  <c r="U391" i="11"/>
  <c r="T474" i="11"/>
  <c r="U123" i="11"/>
  <c r="T383" i="11"/>
  <c r="T163" i="11"/>
  <c r="T79" i="11"/>
  <c r="T255" i="11"/>
  <c r="U538" i="11"/>
  <c r="U399" i="11"/>
  <c r="U179" i="11"/>
  <c r="T55" i="11"/>
  <c r="U51" i="11"/>
  <c r="U63" i="11"/>
  <c r="U357" i="11"/>
  <c r="T357" i="11"/>
  <c r="T444" i="11"/>
  <c r="U444" i="11"/>
  <c r="T34" i="11"/>
  <c r="U34" i="11"/>
  <c r="T381" i="11"/>
  <c r="U381" i="11"/>
  <c r="T523" i="11"/>
  <c r="U523" i="11"/>
  <c r="T524" i="11"/>
  <c r="U524" i="11"/>
  <c r="U85" i="11"/>
  <c r="T85" i="11"/>
  <c r="T200" i="11"/>
  <c r="U200" i="11"/>
  <c r="T455" i="11"/>
  <c r="U455" i="11"/>
  <c r="U516" i="11"/>
  <c r="T516" i="11"/>
  <c r="T540" i="11"/>
  <c r="U540" i="11"/>
  <c r="T320" i="11"/>
  <c r="U320" i="11"/>
  <c r="T508" i="11"/>
  <c r="U508" i="11"/>
  <c r="T196" i="11"/>
  <c r="U196" i="11"/>
  <c r="T451" i="11"/>
  <c r="U451" i="11"/>
  <c r="T157" i="11"/>
  <c r="U157" i="11"/>
  <c r="U26" i="11"/>
  <c r="T26" i="11"/>
  <c r="U70" i="11"/>
  <c r="T70" i="11"/>
  <c r="U337" i="11"/>
  <c r="T337" i="11"/>
  <c r="U456" i="11"/>
  <c r="T456" i="11"/>
  <c r="U407" i="11"/>
  <c r="T407" i="11"/>
  <c r="U66" i="11"/>
  <c r="T66" i="11"/>
  <c r="T300" i="11"/>
  <c r="U300" i="11"/>
  <c r="T117" i="11"/>
  <c r="U117" i="11"/>
  <c r="U60" i="11"/>
  <c r="T60" i="11"/>
  <c r="T237" i="11"/>
  <c r="U237" i="11"/>
  <c r="T69" i="11"/>
  <c r="U69" i="11"/>
  <c r="U446" i="11"/>
  <c r="T446" i="11"/>
  <c r="U114" i="11"/>
  <c r="T114" i="11"/>
  <c r="U395" i="11"/>
  <c r="T395" i="11"/>
  <c r="U134" i="11"/>
  <c r="T134" i="11"/>
  <c r="U94" i="11"/>
  <c r="T94" i="11"/>
  <c r="U354" i="11"/>
  <c r="T354" i="11"/>
  <c r="U541" i="11"/>
  <c r="T541" i="11"/>
  <c r="T61" i="11"/>
  <c r="U61" i="11"/>
  <c r="U290" i="11"/>
  <c r="T290" i="11"/>
  <c r="U143" i="11"/>
  <c r="T143" i="11"/>
  <c r="U379" i="11"/>
  <c r="T379" i="11"/>
  <c r="U206" i="11"/>
  <c r="T206" i="11"/>
  <c r="U115" i="11"/>
  <c r="T115" i="11"/>
  <c r="U98" i="11"/>
  <c r="T98" i="11"/>
  <c r="U513" i="11"/>
  <c r="T513" i="11"/>
  <c r="U307" i="11"/>
  <c r="T307" i="11"/>
  <c r="U342" i="11"/>
  <c r="T342" i="11"/>
  <c r="U36" i="11"/>
  <c r="T36" i="11"/>
  <c r="U419" i="11"/>
  <c r="T419" i="11"/>
  <c r="U358" i="11"/>
  <c r="T358" i="11"/>
  <c r="T165" i="11"/>
  <c r="U165" i="11"/>
  <c r="U151" i="11"/>
  <c r="T151" i="11"/>
  <c r="U393" i="11"/>
  <c r="T393" i="11"/>
  <c r="U349" i="11"/>
  <c r="T349" i="11"/>
  <c r="U42" i="11"/>
  <c r="T42" i="11"/>
  <c r="T332" i="11"/>
  <c r="U332" i="11"/>
  <c r="T149" i="11"/>
  <c r="U149" i="11"/>
  <c r="T272" i="11"/>
  <c r="U272" i="11"/>
  <c r="T249" i="11"/>
  <c r="U249" i="11"/>
  <c r="U518" i="11"/>
  <c r="T518" i="11"/>
  <c r="T29" i="11"/>
  <c r="U29" i="11"/>
  <c r="T232" i="11"/>
  <c r="U232" i="11"/>
  <c r="T360" i="11"/>
  <c r="U360" i="11"/>
  <c r="U153" i="11"/>
  <c r="T153" i="11"/>
  <c r="T41" i="11"/>
  <c r="U41" i="11"/>
  <c r="T124" i="11"/>
  <c r="U124" i="11"/>
  <c r="T507" i="11"/>
  <c r="U507" i="11"/>
  <c r="T128" i="11"/>
  <c r="U128" i="11"/>
  <c r="T511" i="11"/>
  <c r="U511" i="11"/>
  <c r="T164" i="11"/>
  <c r="U164" i="11"/>
  <c r="T356" i="11"/>
  <c r="U356" i="11"/>
  <c r="T285" i="11"/>
  <c r="U285" i="11"/>
  <c r="U440" i="11"/>
  <c r="T440" i="11"/>
  <c r="U183" i="11"/>
  <c r="T183" i="11"/>
  <c r="U251" i="11"/>
  <c r="T251" i="11"/>
  <c r="T84" i="11"/>
  <c r="U84" i="11"/>
  <c r="T520" i="11"/>
  <c r="U520" i="11"/>
  <c r="U215" i="11"/>
  <c r="T215" i="11"/>
  <c r="T108" i="11"/>
  <c r="U108" i="11"/>
  <c r="T491" i="11"/>
  <c r="U491" i="11"/>
  <c r="U217" i="11"/>
  <c r="T217" i="11"/>
  <c r="U271" i="11"/>
  <c r="T271" i="11"/>
  <c r="T109" i="11"/>
  <c r="U109" i="11"/>
  <c r="U333" i="11"/>
  <c r="T333" i="11"/>
  <c r="U382" i="11"/>
  <c r="T382" i="11"/>
  <c r="U445" i="11"/>
  <c r="T445" i="11"/>
  <c r="U457" i="11"/>
  <c r="T457" i="11"/>
  <c r="U330" i="11"/>
  <c r="T330" i="11"/>
  <c r="U493" i="11"/>
  <c r="T493" i="11"/>
  <c r="U489" i="11"/>
  <c r="T489" i="11"/>
  <c r="U366" i="11"/>
  <c r="T366" i="11"/>
  <c r="U282" i="11"/>
  <c r="T282" i="11"/>
  <c r="U138" i="11"/>
  <c r="T138" i="11"/>
  <c r="U24" i="11"/>
  <c r="T24" i="11"/>
  <c r="U142" i="11"/>
  <c r="T142" i="11"/>
  <c r="U466" i="11"/>
  <c r="T466" i="11"/>
  <c r="U310" i="11"/>
  <c r="T310" i="11"/>
  <c r="U230" i="11"/>
  <c r="T230" i="11"/>
  <c r="U122" i="11"/>
  <c r="T122" i="11"/>
  <c r="T49" i="11"/>
  <c r="U49" i="11"/>
  <c r="U101" i="11"/>
  <c r="T101" i="11"/>
  <c r="U121" i="11"/>
  <c r="T121" i="11"/>
  <c r="U478" i="11"/>
  <c r="T478" i="11"/>
  <c r="U125" i="11"/>
  <c r="T125" i="11"/>
  <c r="U448" i="11"/>
  <c r="T448" i="11"/>
  <c r="T140" i="11"/>
  <c r="U140" i="11"/>
  <c r="T396" i="11"/>
  <c r="U396" i="11"/>
  <c r="U405" i="11"/>
  <c r="T405" i="11"/>
  <c r="T208" i="11"/>
  <c r="U208" i="11"/>
  <c r="T463" i="11"/>
  <c r="U463" i="11"/>
  <c r="U313" i="11"/>
  <c r="T313" i="11"/>
  <c r="U430" i="11"/>
  <c r="T430" i="11"/>
  <c r="T33" i="11"/>
  <c r="U33" i="11"/>
  <c r="U80" i="11"/>
  <c r="T80" i="11"/>
  <c r="T264" i="11"/>
  <c r="U264" i="11"/>
  <c r="T328" i="11"/>
  <c r="U328" i="11"/>
  <c r="T519" i="11"/>
  <c r="U519" i="11"/>
  <c r="U225" i="11"/>
  <c r="T225" i="11"/>
  <c r="U297" i="11"/>
  <c r="T297" i="11"/>
  <c r="T188" i="11"/>
  <c r="U188" i="11"/>
  <c r="T443" i="11"/>
  <c r="U443" i="11"/>
  <c r="T192" i="11"/>
  <c r="U192" i="11"/>
  <c r="T447" i="11"/>
  <c r="U447" i="11"/>
  <c r="T18" i="11"/>
  <c r="U18" i="11"/>
  <c r="U64" i="11"/>
  <c r="T64" i="11"/>
  <c r="T132" i="11"/>
  <c r="U132" i="11"/>
  <c r="T260" i="11"/>
  <c r="U260" i="11"/>
  <c r="T388" i="11"/>
  <c r="U388" i="11"/>
  <c r="U20" i="11"/>
  <c r="T20" i="11"/>
  <c r="U373" i="11"/>
  <c r="T373" i="11"/>
  <c r="T428" i="11"/>
  <c r="U428" i="11"/>
  <c r="T13" i="11"/>
  <c r="U13" i="11"/>
  <c r="U113" i="11"/>
  <c r="T113" i="11"/>
  <c r="U325" i="11"/>
  <c r="T325" i="11"/>
  <c r="U287" i="11"/>
  <c r="T287" i="11"/>
  <c r="T10" i="11"/>
  <c r="U10" i="11"/>
  <c r="T172" i="11"/>
  <c r="U172" i="11"/>
  <c r="T427" i="11"/>
  <c r="U427" i="11"/>
  <c r="T368" i="11"/>
  <c r="U368" i="11"/>
  <c r="U54" i="11"/>
  <c r="T54" i="11"/>
  <c r="U353" i="11"/>
  <c r="T353" i="11"/>
  <c r="U28" i="11"/>
  <c r="T28" i="11"/>
  <c r="U301" i="11"/>
  <c r="T301" i="11"/>
  <c r="U432" i="11"/>
  <c r="T432" i="11"/>
  <c r="U505" i="11"/>
  <c r="T505" i="11"/>
  <c r="U509" i="11"/>
  <c r="T509" i="11"/>
  <c r="U302" i="11"/>
  <c r="T302" i="11"/>
  <c r="U390" i="11"/>
  <c r="T390" i="11"/>
  <c r="U371" i="11"/>
  <c r="T371" i="11"/>
  <c r="U537" i="11"/>
  <c r="T537" i="11"/>
  <c r="U461" i="11"/>
  <c r="T461" i="11"/>
  <c r="U214" i="11"/>
  <c r="T214" i="11"/>
  <c r="U410" i="11"/>
  <c r="T410" i="11"/>
  <c r="U433" i="11"/>
  <c r="T433" i="11"/>
  <c r="U103" i="11"/>
  <c r="T103" i="11"/>
  <c r="U323" i="11"/>
  <c r="T323" i="11"/>
  <c r="U441" i="11"/>
  <c r="T441" i="11"/>
  <c r="U162" i="11"/>
  <c r="T162" i="11"/>
  <c r="U238" i="11"/>
  <c r="T238" i="11"/>
  <c r="U338" i="11"/>
  <c r="T338" i="11"/>
  <c r="U497" i="11"/>
  <c r="T497" i="11"/>
  <c r="U194" i="11"/>
  <c r="T194" i="11"/>
  <c r="U298" i="11"/>
  <c r="T298" i="11"/>
  <c r="U326" i="11"/>
  <c r="T326" i="11"/>
  <c r="T21" i="11"/>
  <c r="U21" i="11"/>
  <c r="U434" i="11"/>
  <c r="T434" i="11"/>
  <c r="U270" i="11"/>
  <c r="T270" i="11"/>
  <c r="U514" i="11"/>
  <c r="T514" i="11"/>
  <c r="U198" i="11"/>
  <c r="T198" i="11"/>
  <c r="U363" i="11"/>
  <c r="T363" i="11"/>
  <c r="U346" i="11"/>
  <c r="T346" i="11"/>
  <c r="U44" i="11"/>
  <c r="T44" i="11"/>
  <c r="U68" i="11"/>
  <c r="T68" i="11"/>
  <c r="U465" i="11"/>
  <c r="T465" i="11"/>
  <c r="U374" i="11"/>
  <c r="T374" i="11"/>
  <c r="U110" i="11"/>
  <c r="T110" i="11"/>
  <c r="T57" i="11"/>
  <c r="U57" i="11"/>
  <c r="U398" i="11"/>
  <c r="T398" i="11"/>
  <c r="U56" i="11"/>
  <c r="T56" i="11"/>
  <c r="U293" i="11"/>
  <c r="T293" i="11"/>
  <c r="U488" i="11"/>
  <c r="T488" i="11"/>
  <c r="U438" i="11"/>
  <c r="T438" i="11"/>
  <c r="U423" i="11"/>
  <c r="T423" i="11"/>
  <c r="U265" i="11"/>
  <c r="T265" i="11"/>
  <c r="U239" i="11"/>
  <c r="T239" i="11"/>
  <c r="U7" i="11"/>
  <c r="T7" i="11"/>
  <c r="U175" i="11"/>
  <c r="T175" i="11"/>
  <c r="T45" i="11"/>
  <c r="U45" i="11"/>
  <c r="U12" i="11"/>
  <c r="T12" i="11"/>
  <c r="U93" i="11"/>
  <c r="T93" i="11"/>
  <c r="U253" i="11"/>
  <c r="T253" i="11"/>
  <c r="T413" i="11"/>
  <c r="U413" i="11"/>
  <c r="U480" i="11"/>
  <c r="T480" i="11"/>
  <c r="U107" i="11"/>
  <c r="T107" i="11"/>
  <c r="T204" i="11"/>
  <c r="U204" i="11"/>
  <c r="T459" i="11"/>
  <c r="U459" i="11"/>
  <c r="T277" i="11"/>
  <c r="U277" i="11"/>
  <c r="T144" i="11"/>
  <c r="U144" i="11"/>
  <c r="T400" i="11"/>
  <c r="U400" i="11"/>
  <c r="T527" i="11"/>
  <c r="U527" i="11"/>
  <c r="T460" i="11"/>
  <c r="U460" i="11"/>
  <c r="U22" i="11"/>
  <c r="T22" i="11"/>
  <c r="U191" i="11"/>
  <c r="T191" i="11"/>
  <c r="T104" i="11"/>
  <c r="U104" i="11"/>
  <c r="T168" i="11"/>
  <c r="U168" i="11"/>
  <c r="T296" i="11"/>
  <c r="U296" i="11"/>
  <c r="T424" i="11"/>
  <c r="U424" i="11"/>
  <c r="T487" i="11"/>
  <c r="U487" i="11"/>
  <c r="T257" i="11"/>
  <c r="U257" i="11"/>
  <c r="T484" i="11"/>
  <c r="U484" i="11"/>
  <c r="T25" i="11"/>
  <c r="U25" i="11"/>
  <c r="T409" i="11"/>
  <c r="U409" i="11"/>
  <c r="U542" i="11"/>
  <c r="T542" i="11"/>
  <c r="U159" i="11"/>
  <c r="T159" i="11"/>
  <c r="T252" i="11"/>
  <c r="U252" i="11"/>
  <c r="T380" i="11"/>
  <c r="U380" i="11"/>
  <c r="U421" i="11"/>
  <c r="T421" i="11"/>
  <c r="U46" i="11"/>
  <c r="T46" i="11"/>
  <c r="T81" i="11"/>
  <c r="U81" i="11"/>
  <c r="T256" i="11"/>
  <c r="U256" i="11"/>
  <c r="T384" i="11"/>
  <c r="U384" i="11"/>
  <c r="U201" i="11"/>
  <c r="T201" i="11"/>
  <c r="U82" i="11"/>
  <c r="T82" i="11"/>
  <c r="U91" i="11"/>
  <c r="T91" i="11"/>
  <c r="T100" i="11"/>
  <c r="U100" i="11"/>
  <c r="T228" i="11"/>
  <c r="U228" i="11"/>
  <c r="T292" i="11"/>
  <c r="U292" i="11"/>
  <c r="T420" i="11"/>
  <c r="U420" i="11"/>
  <c r="T483" i="11"/>
  <c r="U483" i="11"/>
  <c r="T189" i="11"/>
  <c r="U189" i="11"/>
  <c r="U219" i="11"/>
  <c r="T219" i="11"/>
  <c r="U309" i="11"/>
  <c r="T309" i="11"/>
  <c r="U470" i="11"/>
  <c r="T470" i="11"/>
  <c r="U345" i="11"/>
  <c r="T345" i="11"/>
  <c r="U462" i="11"/>
  <c r="T462" i="11"/>
  <c r="U48" i="11"/>
  <c r="T48" i="11"/>
  <c r="T145" i="11"/>
  <c r="U145" i="11"/>
  <c r="U273" i="11"/>
  <c r="T273" i="11"/>
  <c r="U369" i="11"/>
  <c r="T369" i="11"/>
  <c r="U261" i="11"/>
  <c r="T261" i="11"/>
  <c r="T389" i="11"/>
  <c r="U389" i="11"/>
  <c r="U30" i="11"/>
  <c r="T30" i="11"/>
  <c r="U247" i="11"/>
  <c r="T247" i="11"/>
  <c r="U99" i="11"/>
  <c r="T99" i="11"/>
  <c r="T236" i="11"/>
  <c r="U236" i="11"/>
  <c r="T364" i="11"/>
  <c r="U364" i="11"/>
  <c r="T181" i="11"/>
  <c r="U181" i="11"/>
  <c r="T240" i="11"/>
  <c r="U240" i="11"/>
  <c r="T495" i="11"/>
  <c r="U495" i="11"/>
  <c r="U38" i="11"/>
  <c r="T38" i="11"/>
  <c r="U193" i="11"/>
  <c r="T193" i="11"/>
  <c r="U8" i="11"/>
  <c r="T8" i="11"/>
  <c r="T205" i="11"/>
  <c r="U205" i="11"/>
  <c r="T269" i="11"/>
  <c r="U269" i="11"/>
  <c r="T397" i="11"/>
  <c r="U397" i="11"/>
  <c r="U464" i="11"/>
  <c r="T464" i="11"/>
  <c r="U74" i="11"/>
  <c r="T74" i="11"/>
  <c r="T17" i="11"/>
  <c r="U17" i="11"/>
  <c r="U494" i="11"/>
  <c r="T494" i="11"/>
  <c r="U119" i="11"/>
  <c r="T119" i="11"/>
  <c r="U525" i="11"/>
  <c r="T525" i="11"/>
  <c r="U246" i="11"/>
  <c r="T246" i="11"/>
  <c r="U187" i="11"/>
  <c r="T187" i="11"/>
  <c r="U529" i="11"/>
  <c r="T529" i="11"/>
  <c r="U294" i="11"/>
  <c r="T294" i="11"/>
  <c r="U362" i="11"/>
  <c r="T362" i="11"/>
  <c r="U403" i="11"/>
  <c r="T403" i="11"/>
  <c r="U87" i="11"/>
  <c r="T87" i="11"/>
  <c r="U126" i="11"/>
  <c r="T126" i="11"/>
  <c r="U286" i="11"/>
  <c r="T286" i="11"/>
  <c r="U334" i="11"/>
  <c r="T334" i="11"/>
  <c r="U102" i="11"/>
  <c r="T102" i="11"/>
  <c r="U318" i="11"/>
  <c r="T318" i="11"/>
  <c r="U481" i="11"/>
  <c r="T481" i="11"/>
  <c r="U222" i="11"/>
  <c r="T222" i="11"/>
  <c r="U155" i="11"/>
  <c r="T155" i="11"/>
  <c r="U429" i="11"/>
  <c r="T429" i="11"/>
  <c r="T53" i="11"/>
  <c r="U53" i="11"/>
  <c r="U425" i="11"/>
  <c r="T425" i="11"/>
  <c r="U150" i="11"/>
  <c r="T150" i="11"/>
  <c r="U387" i="11"/>
  <c r="T387" i="11"/>
  <c r="U402" i="11"/>
  <c r="T402" i="11"/>
  <c r="U291" i="11"/>
  <c r="T291" i="11"/>
  <c r="U262" i="11"/>
  <c r="T262" i="11"/>
  <c r="U521" i="11"/>
  <c r="T521" i="11"/>
  <c r="U266" i="11"/>
  <c r="T266" i="11"/>
  <c r="U130" i="11"/>
  <c r="T130" i="11"/>
  <c r="U477" i="11"/>
  <c r="T477" i="11"/>
  <c r="U127" i="11"/>
  <c r="T127" i="11"/>
  <c r="U386" i="11"/>
  <c r="T386" i="11"/>
  <c r="U498" i="11"/>
  <c r="T498" i="11"/>
  <c r="U306" i="11"/>
  <c r="T306" i="11"/>
  <c r="U154" i="11"/>
  <c r="T154" i="11"/>
  <c r="U473" i="11"/>
  <c r="T473" i="11"/>
  <c r="U86" i="11"/>
  <c r="T86" i="11"/>
  <c r="U263" i="11"/>
  <c r="T263" i="11"/>
  <c r="U350" i="11"/>
  <c r="T350" i="11"/>
  <c r="U322" i="11"/>
  <c r="T322" i="11"/>
  <c r="U76" i="11"/>
  <c r="T76" i="11"/>
  <c r="U482" i="11"/>
  <c r="T482" i="11"/>
  <c r="U331" i="11"/>
  <c r="T331" i="11"/>
  <c r="U16" i="11"/>
  <c r="T16" i="11"/>
  <c r="U530" i="11"/>
  <c r="T530" i="11"/>
  <c r="U450" i="11"/>
  <c r="T450" i="11"/>
  <c r="U258" i="11"/>
  <c r="T258" i="11"/>
  <c r="U231" i="11"/>
  <c r="T231" i="11"/>
  <c r="U414" i="11"/>
  <c r="T414" i="11"/>
  <c r="U355" i="11"/>
  <c r="T355" i="11"/>
  <c r="U166" i="11"/>
  <c r="T166" i="11"/>
  <c r="U418" i="11"/>
  <c r="T418" i="11"/>
  <c r="U170" i="11"/>
  <c r="T170" i="11"/>
  <c r="U146" i="11"/>
  <c r="T146" i="11"/>
  <c r="U299" i="11"/>
  <c r="T299" i="11"/>
  <c r="U370" i="11"/>
  <c r="T370" i="11"/>
  <c r="U135" i="11"/>
  <c r="T135" i="11"/>
  <c r="T112" i="11"/>
  <c r="U112" i="11"/>
  <c r="T431" i="11"/>
  <c r="U431" i="11"/>
  <c r="T492" i="11"/>
  <c r="U492" i="11"/>
  <c r="T120" i="11"/>
  <c r="U120" i="11"/>
  <c r="T184" i="11"/>
  <c r="U184" i="11"/>
  <c r="T248" i="11"/>
  <c r="U248" i="11"/>
  <c r="T312" i="11"/>
  <c r="U312" i="11"/>
  <c r="T376" i="11"/>
  <c r="U376" i="11"/>
  <c r="T439" i="11"/>
  <c r="U439" i="11"/>
  <c r="T503" i="11"/>
  <c r="U503" i="11"/>
  <c r="T241" i="11"/>
  <c r="U241" i="11"/>
  <c r="U401" i="11"/>
  <c r="T401" i="11"/>
  <c r="T468" i="11"/>
  <c r="U468" i="11"/>
  <c r="T532" i="11"/>
  <c r="U532" i="11"/>
  <c r="U227" i="11"/>
  <c r="T227" i="11"/>
  <c r="T116" i="11"/>
  <c r="U116" i="11"/>
  <c r="T180" i="11"/>
  <c r="U180" i="11"/>
  <c r="T244" i="11"/>
  <c r="U244" i="11"/>
  <c r="T308" i="11"/>
  <c r="U308" i="11"/>
  <c r="T372" i="11"/>
  <c r="U372" i="11"/>
  <c r="T435" i="11"/>
  <c r="U435" i="11"/>
  <c r="T531" i="11"/>
  <c r="U531" i="11"/>
  <c r="U173" i="11"/>
  <c r="T173" i="11"/>
  <c r="U58" i="11"/>
  <c r="T58" i="11"/>
  <c r="U472" i="11"/>
  <c r="T472" i="11"/>
  <c r="T9" i="11"/>
  <c r="U9" i="11"/>
  <c r="T97" i="11"/>
  <c r="U97" i="11"/>
  <c r="U321" i="11"/>
  <c r="T321" i="11"/>
  <c r="U417" i="11"/>
  <c r="T417" i="11"/>
  <c r="U211" i="11"/>
  <c r="T211" i="11"/>
  <c r="T92" i="11"/>
  <c r="U92" i="11"/>
  <c r="T220" i="11"/>
  <c r="U220" i="11"/>
  <c r="T348" i="11"/>
  <c r="U348" i="11"/>
  <c r="T475" i="11"/>
  <c r="U475" i="11"/>
  <c r="U78" i="11"/>
  <c r="T78" i="11"/>
  <c r="U40" i="11"/>
  <c r="T40" i="11"/>
  <c r="T160" i="11"/>
  <c r="U160" i="11"/>
  <c r="T288" i="11"/>
  <c r="U288" i="11"/>
  <c r="T416" i="11"/>
  <c r="U416" i="11"/>
  <c r="T89" i="11"/>
  <c r="U89" i="11"/>
  <c r="U361" i="11"/>
  <c r="T361" i="11"/>
  <c r="U259" i="11"/>
  <c r="T259" i="11"/>
  <c r="T65" i="11"/>
  <c r="U65" i="11"/>
  <c r="T499" i="11"/>
  <c r="U499" i="11"/>
  <c r="U235" i="11"/>
  <c r="T235" i="11"/>
  <c r="U185" i="11"/>
  <c r="T185" i="11"/>
  <c r="T73" i="11"/>
  <c r="U73" i="11"/>
  <c r="U510" i="11"/>
  <c r="T510" i="11"/>
  <c r="T229" i="11"/>
  <c r="U229" i="11"/>
  <c r="U62" i="11"/>
  <c r="T62" i="11"/>
  <c r="U329" i="11"/>
  <c r="T329" i="11"/>
  <c r="U223" i="11"/>
  <c r="T223" i="11"/>
  <c r="U243" i="11"/>
  <c r="T243" i="11"/>
  <c r="U317" i="11"/>
  <c r="T317" i="11"/>
  <c r="U512" i="11"/>
  <c r="T512" i="11"/>
  <c r="T268" i="11"/>
  <c r="U268" i="11"/>
  <c r="T213" i="11"/>
  <c r="U213" i="11"/>
  <c r="T336" i="11"/>
  <c r="U336" i="11"/>
  <c r="U454" i="11"/>
  <c r="T454" i="11"/>
  <c r="T136" i="11"/>
  <c r="U136" i="11"/>
  <c r="T392" i="11"/>
  <c r="U392" i="11"/>
  <c r="U452" i="11"/>
  <c r="T452" i="11"/>
  <c r="T316" i="11"/>
  <c r="U316" i="11"/>
  <c r="U111" i="11"/>
  <c r="T111" i="11"/>
  <c r="T324" i="11"/>
  <c r="U324" i="11"/>
  <c r="T515" i="11"/>
  <c r="U515" i="11"/>
  <c r="T221" i="11"/>
  <c r="U221" i="11"/>
  <c r="U486" i="11"/>
  <c r="T486" i="11"/>
  <c r="T245" i="11"/>
  <c r="U245" i="11"/>
  <c r="U504" i="11"/>
  <c r="T504" i="11"/>
  <c r="U281" i="11"/>
  <c r="T281" i="11"/>
  <c r="T177" i="11"/>
  <c r="U177" i="11"/>
  <c r="U133" i="11"/>
  <c r="T133" i="11"/>
  <c r="U199" i="11"/>
  <c r="T199" i="11"/>
  <c r="T176" i="11"/>
  <c r="U176" i="11"/>
  <c r="T105" i="11"/>
  <c r="U105" i="11"/>
  <c r="U502" i="11"/>
  <c r="T502" i="11"/>
  <c r="U129" i="11"/>
  <c r="T129" i="11"/>
  <c r="U141" i="11"/>
  <c r="T141" i="11"/>
  <c r="U365" i="11"/>
  <c r="T365" i="11"/>
  <c r="U449" i="11"/>
  <c r="T449" i="11"/>
  <c r="U171" i="11"/>
  <c r="T171" i="11"/>
  <c r="U254" i="11"/>
  <c r="T254" i="11"/>
  <c r="U274" i="11"/>
  <c r="T274" i="11"/>
  <c r="U315" i="11"/>
  <c r="T315" i="11"/>
  <c r="U207" i="11"/>
  <c r="T207" i="11"/>
  <c r="U314" i="11"/>
  <c r="T314" i="11"/>
  <c r="U415" i="11"/>
  <c r="T415" i="11"/>
  <c r="U275" i="11"/>
  <c r="T275" i="11"/>
  <c r="U378" i="11"/>
  <c r="T378" i="11"/>
  <c r="U182" i="11"/>
  <c r="T182" i="11"/>
  <c r="U178" i="11"/>
  <c r="T178" i="11"/>
  <c r="U394" i="11"/>
  <c r="T394" i="11"/>
  <c r="U186" i="11"/>
  <c r="T186" i="11"/>
  <c r="U347" i="11"/>
  <c r="T347" i="11"/>
  <c r="U339" i="11"/>
  <c r="T339" i="11"/>
  <c r="T304" i="11"/>
  <c r="U304" i="11"/>
  <c r="U169" i="11"/>
  <c r="T169" i="11"/>
  <c r="T37" i="11"/>
  <c r="U37" i="11"/>
  <c r="T88" i="11"/>
  <c r="U88" i="11"/>
  <c r="T152" i="11"/>
  <c r="U152" i="11"/>
  <c r="T216" i="11"/>
  <c r="U216" i="11"/>
  <c r="T280" i="11"/>
  <c r="U280" i="11"/>
  <c r="T344" i="11"/>
  <c r="U344" i="11"/>
  <c r="T408" i="11"/>
  <c r="U408" i="11"/>
  <c r="T471" i="11"/>
  <c r="U471" i="11"/>
  <c r="T535" i="11"/>
  <c r="U535" i="11"/>
  <c r="U209" i="11"/>
  <c r="T209" i="11"/>
  <c r="U305" i="11"/>
  <c r="T305" i="11"/>
  <c r="U436" i="11"/>
  <c r="T436" i="11"/>
  <c r="T500" i="11"/>
  <c r="U500" i="11"/>
  <c r="U72" i="11"/>
  <c r="T72" i="11"/>
  <c r="T148" i="11"/>
  <c r="U148" i="11"/>
  <c r="T212" i="11"/>
  <c r="U212" i="11"/>
  <c r="T276" i="11"/>
  <c r="U276" i="11"/>
  <c r="T340" i="11"/>
  <c r="U340" i="11"/>
  <c r="T404" i="11"/>
  <c r="U404" i="11"/>
  <c r="T467" i="11"/>
  <c r="U467" i="11"/>
  <c r="U528" i="11"/>
  <c r="T528" i="11"/>
  <c r="U203" i="11"/>
  <c r="T203" i="11"/>
  <c r="U341" i="11"/>
  <c r="T341" i="11"/>
  <c r="U536" i="11"/>
  <c r="T536" i="11"/>
  <c r="U526" i="11"/>
  <c r="T526" i="11"/>
  <c r="U279" i="11"/>
  <c r="T279" i="11"/>
  <c r="U32" i="11"/>
  <c r="T32" i="11"/>
  <c r="U161" i="11"/>
  <c r="T161" i="11"/>
  <c r="U385" i="11"/>
  <c r="T385" i="11"/>
  <c r="T156" i="11"/>
  <c r="U156" i="11"/>
  <c r="T284" i="11"/>
  <c r="U284" i="11"/>
  <c r="T412" i="11"/>
  <c r="U412" i="11"/>
  <c r="T539" i="11"/>
  <c r="U539" i="11"/>
  <c r="T197" i="11"/>
  <c r="U197" i="11"/>
  <c r="T14" i="11"/>
  <c r="U14" i="11"/>
  <c r="U534" i="11"/>
  <c r="T534" i="11"/>
  <c r="T96" i="11"/>
  <c r="U96" i="11"/>
  <c r="T224" i="11"/>
  <c r="U224" i="11"/>
  <c r="T352" i="11"/>
  <c r="U352" i="11"/>
  <c r="T479" i="11"/>
  <c r="U479" i="11"/>
  <c r="U233" i="11"/>
  <c r="T233" i="11"/>
  <c r="T476" i="11"/>
  <c r="U476" i="11"/>
  <c r="U50" i="11"/>
  <c r="T50" i="11"/>
  <c r="U52" i="11"/>
  <c r="T52" i="11"/>
  <c r="U496" i="11"/>
  <c r="T496" i="11"/>
  <c r="U167" i="11"/>
  <c r="T167" i="11"/>
  <c r="U137" i="11"/>
  <c r="T137" i="11"/>
  <c r="U377" i="11"/>
  <c r="T377" i="11"/>
  <c r="T77" i="11"/>
  <c r="U77" i="11"/>
  <c r="U289" i="11"/>
  <c r="T289" i="11"/>
  <c r="V11" i="9"/>
  <c r="AC8" i="11" l="1"/>
  <c r="AC12" i="11"/>
  <c r="AC16" i="11"/>
  <c r="AC7" i="11"/>
  <c r="AC9" i="11"/>
  <c r="AC13" i="11"/>
  <c r="AC10" i="11"/>
  <c r="AC14" i="11"/>
  <c r="AC11" i="11"/>
  <c r="AC15" i="11"/>
  <c r="W3" i="9"/>
  <c r="AM3" i="9" l="1"/>
  <c r="AF4" i="9"/>
  <c r="V4" i="9" s="1"/>
  <c r="Z3" i="9"/>
  <c r="I90" i="9"/>
  <c r="AD3" i="9" l="1"/>
  <c r="AD4" i="9"/>
  <c r="AK3" i="9"/>
  <c r="D15" i="9"/>
  <c r="Z4" i="9"/>
  <c r="AH4" i="9"/>
  <c r="L90" i="9"/>
  <c r="F11" i="9"/>
  <c r="J90" i="9"/>
  <c r="M90" i="9"/>
  <c r="G90" i="9"/>
  <c r="I11" i="9"/>
  <c r="J11" i="9"/>
  <c r="K90" i="9"/>
  <c r="H11" i="9"/>
  <c r="K11" i="9"/>
  <c r="AH3" i="9"/>
  <c r="P103" i="9"/>
  <c r="G11" i="9"/>
  <c r="F90" i="9"/>
  <c r="H90" i="9"/>
  <c r="AO3" i="9"/>
  <c r="Y1" i="9" l="1"/>
  <c r="D129" i="9"/>
  <c r="S103" i="9"/>
  <c r="Q103" i="9"/>
  <c r="R103" i="9"/>
  <c r="X77" i="9" l="1"/>
  <c r="X4" i="9" l="1"/>
  <c r="AM4" i="9" s="1"/>
  <c r="AK4" i="9" s="1"/>
  <c r="AO4" i="9"/>
  <c r="N86" i="9" l="1"/>
  <c r="AI3" i="9" l="1"/>
  <c r="W4" i="9"/>
  <c r="AA22" i="9" l="1"/>
  <c r="Y103" i="9"/>
  <c r="W104" i="9"/>
  <c r="X78" i="9" l="1"/>
  <c r="V22" i="9" l="1"/>
  <c r="V24" i="9" l="1"/>
  <c r="V23" i="9"/>
  <c r="V126" i="9"/>
  <c r="V104" i="9"/>
  <c r="V90" i="9"/>
  <c r="V78" i="9"/>
  <c r="V77" i="9"/>
  <c r="W47" i="9"/>
  <c r="W46" i="9"/>
  <c r="V12" i="9"/>
  <c r="C6" i="9"/>
  <c r="D107" i="9"/>
  <c r="J125" i="9"/>
  <c r="H25" i="9"/>
  <c r="L80" i="9"/>
  <c r="G22" i="9"/>
  <c r="G125" i="9"/>
  <c r="K12" i="9"/>
  <c r="I126" i="9"/>
  <c r="X104" i="9" l="1"/>
  <c r="G126" i="9"/>
  <c r="I106" i="9"/>
  <c r="M106" i="9"/>
  <c r="S106" i="9"/>
  <c r="P25" i="9"/>
  <c r="G25" i="9"/>
  <c r="R104" i="9"/>
  <c r="K14" i="9"/>
  <c r="G14" i="9"/>
  <c r="I14" i="9"/>
  <c r="Q106" i="9"/>
  <c r="P106" i="9"/>
  <c r="H125" i="9"/>
  <c r="I128" i="9"/>
  <c r="P104" i="9"/>
  <c r="H128" i="9"/>
  <c r="N106" i="9"/>
  <c r="Q104" i="9"/>
  <c r="K25" i="9"/>
  <c r="K128" i="9"/>
  <c r="F23" i="9"/>
  <c r="J128" i="9"/>
  <c r="F25" i="9"/>
  <c r="N25" i="9"/>
  <c r="L25" i="9"/>
  <c r="S26" i="9"/>
  <c r="I25" i="9"/>
  <c r="J106" i="9"/>
  <c r="Q25" i="9"/>
  <c r="J25" i="9"/>
  <c r="H80" i="9"/>
  <c r="G23" i="9"/>
  <c r="G80" i="9"/>
  <c r="J12" i="9"/>
  <c r="I80" i="9"/>
  <c r="M25" i="9"/>
  <c r="I125" i="9"/>
  <c r="H106" i="9"/>
  <c r="H126" i="9"/>
  <c r="J126" i="9"/>
  <c r="S104" i="9"/>
  <c r="K106" i="9"/>
  <c r="O106" i="9"/>
  <c r="I12" i="9"/>
  <c r="F12" i="9"/>
  <c r="H12" i="9"/>
  <c r="R106" i="9"/>
  <c r="K80" i="9"/>
  <c r="G12" i="9"/>
  <c r="J80" i="9"/>
  <c r="G106" i="9"/>
  <c r="O25" i="9"/>
  <c r="L106" i="9"/>
  <c r="J14" i="9"/>
  <c r="H52" i="9"/>
  <c r="H14" i="9"/>
  <c r="J13" i="9" l="1"/>
  <c r="G127" i="9"/>
  <c r="I127" i="9"/>
  <c r="F24" i="9"/>
  <c r="N26" i="9"/>
  <c r="R25" i="9"/>
  <c r="R26" i="9" s="1"/>
  <c r="J26" i="9"/>
  <c r="O26" i="9"/>
  <c r="M26" i="9"/>
  <c r="G26" i="9"/>
  <c r="H26" i="9"/>
  <c r="P26" i="9"/>
  <c r="Q26" i="9"/>
  <c r="L26" i="9"/>
  <c r="I26" i="9"/>
  <c r="G24" i="9"/>
  <c r="K26" i="9"/>
  <c r="H13" i="9"/>
  <c r="K13" i="9"/>
  <c r="G13" i="9"/>
  <c r="F13" i="9"/>
  <c r="I13" i="9"/>
  <c r="H127" i="9"/>
  <c r="J127" i="9"/>
  <c r="AE89" i="9"/>
  <c r="D27" i="9"/>
  <c r="Z22" i="9"/>
  <c r="Y22" i="9"/>
  <c r="AC11" i="9"/>
  <c r="H104" i="9"/>
  <c r="H23" i="9"/>
  <c r="H50" i="9"/>
  <c r="P23" i="9"/>
  <c r="Q23" i="9"/>
  <c r="P22" i="9"/>
  <c r="K22" i="9"/>
  <c r="O23" i="9"/>
  <c r="F78" i="9"/>
  <c r="F126" i="9"/>
  <c r="H22" i="9"/>
  <c r="I78" i="9"/>
  <c r="J22" i="9"/>
  <c r="L104" i="9"/>
  <c r="J78" i="9"/>
  <c r="L23" i="9"/>
  <c r="K104" i="9"/>
  <c r="F104" i="9"/>
  <c r="K23" i="9"/>
  <c r="H78" i="9"/>
  <c r="M22" i="9"/>
  <c r="I23" i="9"/>
  <c r="N23" i="9"/>
  <c r="I104" i="9"/>
  <c r="N22" i="9"/>
  <c r="J104" i="9"/>
  <c r="G78" i="9"/>
  <c r="H49" i="9"/>
  <c r="L22" i="9"/>
  <c r="M104" i="9"/>
  <c r="Q22" i="9"/>
  <c r="L78" i="9"/>
  <c r="O22" i="9"/>
  <c r="J23" i="9"/>
  <c r="I22" i="9"/>
  <c r="K78" i="9"/>
  <c r="G104" i="9"/>
  <c r="O104" i="9"/>
  <c r="M23" i="9"/>
  <c r="R22" i="9" l="1"/>
  <c r="P105" i="9"/>
  <c r="Q105" i="9"/>
  <c r="R105" i="9"/>
  <c r="S105" i="9"/>
  <c r="K126" i="9"/>
  <c r="L105" i="9"/>
  <c r="H105" i="9"/>
  <c r="O105" i="9"/>
  <c r="K105" i="9"/>
  <c r="G105" i="9"/>
  <c r="J105" i="9"/>
  <c r="F105" i="9"/>
  <c r="M105" i="9"/>
  <c r="I105" i="9"/>
  <c r="M91" i="9"/>
  <c r="I91" i="9"/>
  <c r="G91" i="9"/>
  <c r="J91" i="9"/>
  <c r="L91" i="9"/>
  <c r="H91" i="9"/>
  <c r="K91" i="9"/>
  <c r="F91" i="9"/>
  <c r="L79" i="9"/>
  <c r="H79" i="9"/>
  <c r="K79" i="9"/>
  <c r="G79" i="9"/>
  <c r="J79" i="9"/>
  <c r="F79" i="9"/>
  <c r="I79" i="9"/>
  <c r="H51" i="9"/>
  <c r="J24" i="9"/>
  <c r="K24" i="9"/>
  <c r="N24" i="9"/>
  <c r="Q24" i="9"/>
  <c r="L24" i="9"/>
  <c r="I24" i="9"/>
  <c r="O24" i="9"/>
  <c r="H24" i="9"/>
  <c r="P24" i="9"/>
  <c r="M24" i="9"/>
  <c r="R23" i="9"/>
  <c r="R24" i="9" s="1"/>
  <c r="N104" i="9"/>
  <c r="AI103" i="9" l="1"/>
  <c r="AB103" i="9"/>
  <c r="AN103" i="9"/>
  <c r="AF103" i="9"/>
  <c r="AL103" i="9"/>
  <c r="AH103" i="9"/>
  <c r="AG103" i="9"/>
  <c r="AK103" i="9"/>
  <c r="AE103" i="9"/>
  <c r="AC103" i="9"/>
  <c r="AJ103" i="9"/>
  <c r="AM103" i="9"/>
  <c r="AD103" i="9"/>
  <c r="AB48" i="9"/>
  <c r="N105" i="9"/>
  <c r="X12" i="9"/>
  <c r="Z78" i="9"/>
  <c r="Y78" i="9"/>
  <c r="AA78" i="9"/>
  <c r="W89" i="9"/>
  <c r="W90" i="9" s="1"/>
  <c r="AM106" i="9" l="1"/>
  <c r="AM107" i="9"/>
  <c r="AM104" i="9"/>
  <c r="AM105" i="9"/>
  <c r="AK104" i="9"/>
  <c r="AK105" i="9"/>
  <c r="AK106" i="9"/>
  <c r="AK107" i="9"/>
  <c r="AF107" i="9"/>
  <c r="AF104" i="9"/>
  <c r="AF105" i="9"/>
  <c r="AF106" i="9"/>
  <c r="AJ107" i="9"/>
  <c r="AJ104" i="9"/>
  <c r="AJ105" i="9"/>
  <c r="AJ106" i="9"/>
  <c r="AG104" i="9"/>
  <c r="AG105" i="9"/>
  <c r="AG106" i="9"/>
  <c r="AG107" i="9"/>
  <c r="AN107" i="9"/>
  <c r="AN104" i="9"/>
  <c r="AN105" i="9"/>
  <c r="AN106" i="9"/>
  <c r="AC104" i="9"/>
  <c r="AC105" i="9"/>
  <c r="AC106" i="9"/>
  <c r="AC107" i="9"/>
  <c r="AH105" i="9"/>
  <c r="AH106" i="9"/>
  <c r="AH107" i="9"/>
  <c r="AH104" i="9"/>
  <c r="AB107" i="9"/>
  <c r="Z105" i="9"/>
  <c r="Z106" i="9"/>
  <c r="AB104" i="9"/>
  <c r="Z107" i="9"/>
  <c r="AB105" i="9"/>
  <c r="AB106" i="9"/>
  <c r="AD105" i="9"/>
  <c r="AD106" i="9"/>
  <c r="AD107" i="9"/>
  <c r="AD104" i="9"/>
  <c r="AE106" i="9"/>
  <c r="AE107" i="9"/>
  <c r="AE104" i="9"/>
  <c r="AE105" i="9"/>
  <c r="AL105" i="9"/>
  <c r="AL106" i="9"/>
  <c r="AL107" i="9"/>
  <c r="AL104" i="9"/>
  <c r="AI106" i="9"/>
  <c r="AI107" i="9"/>
  <c r="AI104" i="9"/>
  <c r="AI105" i="9"/>
  <c r="AB49" i="9"/>
  <c r="D42" i="9" s="1"/>
  <c r="X13" i="9"/>
  <c r="L103" i="9"/>
  <c r="F77" i="9"/>
  <c r="H77" i="9"/>
  <c r="N103" i="9"/>
  <c r="I77" i="9"/>
  <c r="K77" i="9"/>
  <c r="G103" i="9"/>
  <c r="M103" i="9"/>
  <c r="K103" i="9"/>
  <c r="F103" i="9"/>
  <c r="F125" i="9"/>
  <c r="H47" i="9"/>
  <c r="J103" i="9"/>
  <c r="O103" i="9"/>
  <c r="I103" i="9"/>
  <c r="S23" i="9"/>
  <c r="H103" i="9"/>
  <c r="S22" i="9"/>
  <c r="AA107" i="9" l="1"/>
  <c r="Z104" i="9"/>
  <c r="AA106" i="9"/>
  <c r="D99" i="9" s="1"/>
  <c r="AA105" i="9"/>
  <c r="K125" i="9"/>
  <c r="H48" i="9"/>
  <c r="AB46" i="9" s="1"/>
  <c r="X23" i="9"/>
  <c r="W12" i="9"/>
  <c r="W13" i="9" s="1"/>
  <c r="G6" i="9" s="1"/>
  <c r="X24" i="9" l="1"/>
  <c r="X125" i="9"/>
  <c r="I121" i="9" s="1"/>
  <c r="L77" i="9"/>
  <c r="J77" i="9"/>
  <c r="G77" i="9"/>
  <c r="AB47" i="9" l="1"/>
  <c r="D43" i="9" s="1"/>
  <c r="AA77" i="9"/>
  <c r="Z77" i="9"/>
  <c r="Y77" i="9"/>
  <c r="W77" i="9"/>
  <c r="W78" i="9" s="1"/>
  <c r="D73" i="9" l="1"/>
  <c r="X89" i="9"/>
  <c r="F22" i="9"/>
  <c r="X90" i="9" l="1"/>
  <c r="W23" i="9"/>
  <c r="D85" i="9" l="1"/>
  <c r="W24" i="9"/>
  <c r="D19" i="9" s="1"/>
</calcChain>
</file>

<file path=xl/sharedStrings.xml><?xml version="1.0" encoding="utf-8"?>
<sst xmlns="http://schemas.openxmlformats.org/spreadsheetml/2006/main" count="54960" uniqueCount="828">
  <si>
    <t>計</t>
    <rPh sb="0" eb="1">
      <t>ケイ</t>
    </rPh>
    <phoneticPr fontId="14"/>
  </si>
  <si>
    <t>-</t>
  </si>
  <si>
    <t>総農家数</t>
    <rPh sb="0" eb="1">
      <t>ソウ</t>
    </rPh>
    <rPh sb="1" eb="2">
      <t>ノウ</t>
    </rPh>
    <rPh sb="2" eb="3">
      <t>イエ</t>
    </rPh>
    <rPh sb="3" eb="4">
      <t>スウ</t>
    </rPh>
    <phoneticPr fontId="14"/>
  </si>
  <si>
    <t>総農家</t>
    <rPh sb="0" eb="1">
      <t>ソウ</t>
    </rPh>
    <rPh sb="1" eb="3">
      <t>ノウカ</t>
    </rPh>
    <phoneticPr fontId="10"/>
  </si>
  <si>
    <t>単位：戸</t>
    <rPh sb="0" eb="2">
      <t>タンイ</t>
    </rPh>
    <rPh sb="3" eb="4">
      <t>コ</t>
    </rPh>
    <phoneticPr fontId="10"/>
  </si>
  <si>
    <t>単位：ha</t>
    <rPh sb="0" eb="2">
      <t>タンイ</t>
    </rPh>
    <phoneticPr fontId="10"/>
  </si>
  <si>
    <t>男</t>
    <rPh sb="0" eb="1">
      <t>オトコ</t>
    </rPh>
    <phoneticPr fontId="14"/>
  </si>
  <si>
    <t>85歳以上</t>
    <rPh sb="2" eb="3">
      <t>サイ</t>
    </rPh>
    <rPh sb="3" eb="5">
      <t>イジョウ</t>
    </rPh>
    <phoneticPr fontId="14"/>
  </si>
  <si>
    <t>主業農家</t>
    <rPh sb="0" eb="4">
      <t>シュギョウノウカ</t>
    </rPh>
    <phoneticPr fontId="14"/>
  </si>
  <si>
    <t>準主業農家</t>
    <rPh sb="0" eb="1">
      <t>ジュン</t>
    </rPh>
    <rPh sb="1" eb="5">
      <t>シュギョウノウカ</t>
    </rPh>
    <phoneticPr fontId="14"/>
  </si>
  <si>
    <t>副業的農家</t>
    <rPh sb="0" eb="3">
      <t>フクギョウテキ</t>
    </rPh>
    <rPh sb="3" eb="5">
      <t>ノウカ</t>
    </rPh>
    <phoneticPr fontId="14"/>
  </si>
  <si>
    <t>自給的農家</t>
  </si>
  <si>
    <t>女</t>
    <rPh sb="0" eb="1">
      <t>オンナ</t>
    </rPh>
    <phoneticPr fontId="14"/>
  </si>
  <si>
    <t>60～64</t>
  </si>
  <si>
    <t>65～69</t>
  </si>
  <si>
    <t>70～74</t>
  </si>
  <si>
    <t>75～79</t>
  </si>
  <si>
    <t>80～84</t>
  </si>
  <si>
    <t>2010年</t>
    <rPh sb="4" eb="5">
      <t>ネン</t>
    </rPh>
    <phoneticPr fontId="14"/>
  </si>
  <si>
    <t>2015年</t>
    <rPh sb="4" eb="5">
      <t>ネン</t>
    </rPh>
    <phoneticPr fontId="14"/>
  </si>
  <si>
    <t>55～59</t>
    <phoneticPr fontId="14"/>
  </si>
  <si>
    <t>50～54</t>
    <phoneticPr fontId="14"/>
  </si>
  <si>
    <t>45～49</t>
    <phoneticPr fontId="14"/>
  </si>
  <si>
    <t>40～44</t>
    <phoneticPr fontId="14"/>
  </si>
  <si>
    <t>15～39歳</t>
    <rPh sb="5" eb="6">
      <t>サイ</t>
    </rPh>
    <phoneticPr fontId="14"/>
  </si>
  <si>
    <t>工芸農作物</t>
    <rPh sb="0" eb="2">
      <t>コウゲイ</t>
    </rPh>
    <rPh sb="2" eb="5">
      <t>ノウサクモツ</t>
    </rPh>
    <phoneticPr fontId="14"/>
  </si>
  <si>
    <t>野菜類</t>
    <phoneticPr fontId="14"/>
  </si>
  <si>
    <t>都道府県名
（支庁名）</t>
    <rPh sb="0" eb="4">
      <t>トドウフケン</t>
    </rPh>
    <rPh sb="4" eb="5">
      <t>メイ</t>
    </rPh>
    <rPh sb="7" eb="10">
      <t>シチョウメイ</t>
    </rPh>
    <phoneticPr fontId="14"/>
  </si>
  <si>
    <t>市区町村名</t>
    <rPh sb="0" eb="2">
      <t>シク</t>
    </rPh>
    <rPh sb="2" eb="4">
      <t>チョウソン</t>
    </rPh>
    <rPh sb="4" eb="5">
      <t>メイ</t>
    </rPh>
    <phoneticPr fontId="14"/>
  </si>
  <si>
    <t>旧市区町村名</t>
    <rPh sb="0" eb="1">
      <t>キュウ</t>
    </rPh>
    <rPh sb="1" eb="3">
      <t>シク</t>
    </rPh>
    <rPh sb="3" eb="5">
      <t>チョウソン</t>
    </rPh>
    <rPh sb="5" eb="6">
      <t>メイ</t>
    </rPh>
    <phoneticPr fontId="14"/>
  </si>
  <si>
    <t>販売
農家</t>
    <rPh sb="0" eb="2">
      <t>ハンバイ</t>
    </rPh>
    <rPh sb="3" eb="5">
      <t>ノウカ</t>
    </rPh>
    <phoneticPr fontId="10"/>
  </si>
  <si>
    <t>主業
農家</t>
    <rPh sb="0" eb="1">
      <t>シュ</t>
    </rPh>
    <rPh sb="1" eb="2">
      <t>ギョウ</t>
    </rPh>
    <rPh sb="3" eb="5">
      <t>ノウカ</t>
    </rPh>
    <phoneticPr fontId="14"/>
  </si>
  <si>
    <t>準主業
農家</t>
    <rPh sb="0" eb="1">
      <t>ジュン</t>
    </rPh>
    <rPh sb="1" eb="2">
      <t>シュ</t>
    </rPh>
    <rPh sb="2" eb="3">
      <t>ギョウ</t>
    </rPh>
    <rPh sb="4" eb="6">
      <t>ノウカ</t>
    </rPh>
    <phoneticPr fontId="14"/>
  </si>
  <si>
    <t>副業的
農家</t>
    <phoneticPr fontId="14"/>
  </si>
  <si>
    <t>主業農家</t>
    <rPh sb="0" eb="1">
      <t>シュ</t>
    </rPh>
    <rPh sb="1" eb="2">
      <t>ギョウ</t>
    </rPh>
    <rPh sb="2" eb="4">
      <t>ノウカ</t>
    </rPh>
    <phoneticPr fontId="14"/>
  </si>
  <si>
    <t>準主業農家</t>
    <rPh sb="0" eb="1">
      <t>ジュン</t>
    </rPh>
    <rPh sb="1" eb="2">
      <t>シュ</t>
    </rPh>
    <rPh sb="2" eb="3">
      <t>ギョウ</t>
    </rPh>
    <rPh sb="3" eb="5">
      <t>ノウカ</t>
    </rPh>
    <phoneticPr fontId="14"/>
  </si>
  <si>
    <t>副業的農家</t>
    <phoneticPr fontId="14"/>
  </si>
  <si>
    <t>男女計の
平均年齢</t>
    <rPh sb="0" eb="3">
      <t>ダンジョケイ</t>
    </rPh>
    <rPh sb="5" eb="7">
      <t>ヘイキン</t>
    </rPh>
    <rPh sb="7" eb="9">
      <t>ネンレイ</t>
    </rPh>
    <phoneticPr fontId="14"/>
  </si>
  <si>
    <t>男女計</t>
    <rPh sb="0" eb="3">
      <t>ダンジョケイ</t>
    </rPh>
    <phoneticPr fontId="14"/>
  </si>
  <si>
    <t>基幹的農業従事者
平均年齢</t>
    <rPh sb="0" eb="3">
      <t>キカンテキ</t>
    </rPh>
    <rPh sb="3" eb="5">
      <t>ノウギョウ</t>
    </rPh>
    <rPh sb="5" eb="8">
      <t>ジュウジシャ</t>
    </rPh>
    <rPh sb="9" eb="11">
      <t>ヘイキン</t>
    </rPh>
    <rPh sb="11" eb="13">
      <t>ネンレイ</t>
    </rPh>
    <phoneticPr fontId="14"/>
  </si>
  <si>
    <t>列番号</t>
    <rPh sb="0" eb="3">
      <t>レツバンゴウ</t>
    </rPh>
    <phoneticPr fontId="14"/>
  </si>
  <si>
    <t>凡例用</t>
    <rPh sb="0" eb="2">
      <t>ハンレイ</t>
    </rPh>
    <rPh sb="2" eb="3">
      <t>ヨウ</t>
    </rPh>
    <phoneticPr fontId="14"/>
  </si>
  <si>
    <t>30歳未満</t>
    <rPh sb="2" eb="5">
      <t>サイミマン</t>
    </rPh>
    <phoneticPr fontId="14"/>
  </si>
  <si>
    <t>田</t>
    <rPh sb="0" eb="1">
      <t>デン</t>
    </rPh>
    <phoneticPr fontId="14"/>
  </si>
  <si>
    <t>畑</t>
    <rPh sb="0" eb="1">
      <t>ハタ</t>
    </rPh>
    <phoneticPr fontId="14"/>
  </si>
  <si>
    <t>樹園地</t>
    <rPh sb="0" eb="1">
      <t>ジュ</t>
    </rPh>
    <rPh sb="1" eb="3">
      <t>エンチ</t>
    </rPh>
    <phoneticPr fontId="14"/>
  </si>
  <si>
    <t>経　営
耕　地
のある農家数</t>
    <rPh sb="13" eb="14">
      <t>カズ</t>
    </rPh>
    <phoneticPr fontId="14"/>
  </si>
  <si>
    <t>１戸当たり経営耕地面積</t>
    <rPh sb="1" eb="2">
      <t>コ</t>
    </rPh>
    <rPh sb="2" eb="3">
      <t>ア</t>
    </rPh>
    <rPh sb="5" eb="7">
      <t>ケイエイ</t>
    </rPh>
    <rPh sb="7" eb="9">
      <t>コウチ</t>
    </rPh>
    <rPh sb="9" eb="11">
      <t>メンセキ</t>
    </rPh>
    <phoneticPr fontId="14"/>
  </si>
  <si>
    <t>果樹類</t>
  </si>
  <si>
    <t>工芸農作物</t>
  </si>
  <si>
    <t>年齢別の農業就業人口（自営農業に主として従事した世帯員数）男女計</t>
    <rPh sb="0" eb="3">
      <t>ネンレイベツ</t>
    </rPh>
    <rPh sb="4" eb="6">
      <t>ノウギョウ</t>
    </rPh>
    <rPh sb="6" eb="8">
      <t>シュウギョウ</t>
    </rPh>
    <rPh sb="8" eb="10">
      <t>ジンコウ</t>
    </rPh>
    <rPh sb="11" eb="13">
      <t>ジエイ</t>
    </rPh>
    <rPh sb="13" eb="15">
      <t>ノウギョウ</t>
    </rPh>
    <rPh sb="16" eb="17">
      <t>シュ</t>
    </rPh>
    <rPh sb="20" eb="22">
      <t>ジュウジ</t>
    </rPh>
    <rPh sb="24" eb="27">
      <t>セタイイン</t>
    </rPh>
    <rPh sb="27" eb="28">
      <t>スウ</t>
    </rPh>
    <rPh sb="29" eb="32">
      <t>ダンジョケイ</t>
    </rPh>
    <phoneticPr fontId="14"/>
  </si>
  <si>
    <t>（11）年齢別の基幹的農業従事者数（自営農業に主として従事した世帯員のうち仕事が主の世帯員数）男女計</t>
    <rPh sb="4" eb="7">
      <t>ネンレイベツ</t>
    </rPh>
    <rPh sb="8" eb="11">
      <t>キカンテキ</t>
    </rPh>
    <rPh sb="11" eb="13">
      <t>ノウギョウ</t>
    </rPh>
    <rPh sb="13" eb="16">
      <t>ジュウジシャ</t>
    </rPh>
    <rPh sb="16" eb="17">
      <t>スウ</t>
    </rPh>
    <rPh sb="18" eb="20">
      <t>ジエイ</t>
    </rPh>
    <rPh sb="20" eb="22">
      <t>ノウギョウ</t>
    </rPh>
    <rPh sb="23" eb="24">
      <t>シュ</t>
    </rPh>
    <rPh sb="27" eb="29">
      <t>ジュウジ</t>
    </rPh>
    <rPh sb="31" eb="34">
      <t>セタイイン</t>
    </rPh>
    <rPh sb="37" eb="39">
      <t>シゴト</t>
    </rPh>
    <rPh sb="40" eb="41">
      <t>シュ</t>
    </rPh>
    <rPh sb="42" eb="45">
      <t>セタイイン</t>
    </rPh>
    <rPh sb="45" eb="46">
      <t>スウ</t>
    </rPh>
    <rPh sb="47" eb="50">
      <t>ダンジョケイ</t>
    </rPh>
    <phoneticPr fontId="14"/>
  </si>
  <si>
    <t>（７）年齢別の農業従事者数（自営農業に従事した世帯員数）男女計</t>
    <rPh sb="3" eb="6">
      <t>ネンレイベツ</t>
    </rPh>
    <rPh sb="7" eb="9">
      <t>ノウギョウ</t>
    </rPh>
    <rPh sb="9" eb="12">
      <t>ジュウジシャ</t>
    </rPh>
    <rPh sb="12" eb="13">
      <t>スウ</t>
    </rPh>
    <rPh sb="14" eb="16">
      <t>ジエイ</t>
    </rPh>
    <rPh sb="16" eb="18">
      <t>ノウギョウ</t>
    </rPh>
    <rPh sb="19" eb="21">
      <t>ジュウジ</t>
    </rPh>
    <rPh sb="23" eb="26">
      <t>セタイイン</t>
    </rPh>
    <rPh sb="26" eb="27">
      <t>スウ</t>
    </rPh>
    <rPh sb="28" eb="31">
      <t>ダンジョケイ</t>
    </rPh>
    <phoneticPr fontId="14"/>
  </si>
  <si>
    <t>農業従事者の平均年齢</t>
    <rPh sb="0" eb="2">
      <t>ノウギョウ</t>
    </rPh>
    <rPh sb="2" eb="5">
      <t>ジュウジシャ</t>
    </rPh>
    <rPh sb="6" eb="8">
      <t>ヘイキン</t>
    </rPh>
    <rPh sb="8" eb="10">
      <t>ネンレイ</t>
    </rPh>
    <phoneticPr fontId="14"/>
  </si>
  <si>
    <t>経営耕地面積（販売農家）</t>
    <rPh sb="0" eb="2">
      <t>ケイエイ</t>
    </rPh>
    <rPh sb="2" eb="4">
      <t>コウチ</t>
    </rPh>
    <rPh sb="4" eb="6">
      <t>メンセキ</t>
    </rPh>
    <rPh sb="7" eb="9">
      <t>ハンバイ</t>
    </rPh>
    <rPh sb="9" eb="11">
      <t>ノウカ</t>
    </rPh>
    <phoneticPr fontId="10"/>
  </si>
  <si>
    <t>（１）経営耕地の状況</t>
    <rPh sb="3" eb="7">
      <t>ケイエイコウチ</t>
    </rPh>
    <rPh sb="8" eb="10">
      <t>ジョウキョウ</t>
    </rPh>
    <phoneticPr fontId="14"/>
  </si>
  <si>
    <t>経営耕地
のある
農家数</t>
    <rPh sb="11" eb="12">
      <t>カズ</t>
    </rPh>
    <phoneticPr fontId="14"/>
  </si>
  <si>
    <t>経営耕地
総面積</t>
    <rPh sb="5" eb="6">
      <t>フサ</t>
    </rPh>
    <rPh sb="6" eb="7">
      <t>メン</t>
    </rPh>
    <rPh sb="7" eb="8">
      <t>セキ</t>
    </rPh>
    <phoneticPr fontId="14"/>
  </si>
  <si>
    <t>田</t>
  </si>
  <si>
    <t>畑（樹園地を除く）</t>
    <rPh sb="2" eb="3">
      <t>ジュ</t>
    </rPh>
    <rPh sb="3" eb="5">
      <t>エンチ</t>
    </rPh>
    <rPh sb="6" eb="7">
      <t>ノゾ</t>
    </rPh>
    <phoneticPr fontId="14"/>
  </si>
  <si>
    <r>
      <t xml:space="preserve">畑
</t>
    </r>
    <r>
      <rPr>
        <sz val="8"/>
        <color theme="1"/>
        <rFont val="ＭＳ Ｐゴシック"/>
        <family val="3"/>
        <charset val="128"/>
      </rPr>
      <t>（樹園地を除く）</t>
    </r>
    <rPh sb="0" eb="1">
      <t>ハタ</t>
    </rPh>
    <rPh sb="3" eb="4">
      <t>ジュ</t>
    </rPh>
    <rPh sb="4" eb="6">
      <t>エンチ</t>
    </rPh>
    <rPh sb="7" eb="8">
      <t>ノゾ</t>
    </rPh>
    <phoneticPr fontId="14"/>
  </si>
  <si>
    <t>露地</t>
    <phoneticPr fontId="14"/>
  </si>
  <si>
    <t>施設</t>
    <rPh sb="0" eb="2">
      <t>シセツ</t>
    </rPh>
    <phoneticPr fontId="14"/>
  </si>
  <si>
    <t>一人家族経営</t>
    <rPh sb="0" eb="2">
      <t>ヒトリ</t>
    </rPh>
    <rPh sb="2" eb="4">
      <t>カゾク</t>
    </rPh>
    <rPh sb="4" eb="6">
      <t>ケイエイ</t>
    </rPh>
    <phoneticPr fontId="14"/>
  </si>
  <si>
    <t>夫婦家族経営</t>
    <rPh sb="0" eb="2">
      <t>フウフ</t>
    </rPh>
    <rPh sb="2" eb="4">
      <t>カゾク</t>
    </rPh>
    <rPh sb="4" eb="6">
      <t>ケイエイ</t>
    </rPh>
    <phoneticPr fontId="14"/>
  </si>
  <si>
    <t>計</t>
    <rPh sb="0" eb="1">
      <t>ケイ</t>
    </rPh>
    <phoneticPr fontId="14"/>
  </si>
  <si>
    <t>二世代家族
経営</t>
    <rPh sb="0" eb="1">
      <t>ニ</t>
    </rPh>
    <rPh sb="1" eb="3">
      <t>セダイ</t>
    </rPh>
    <rPh sb="3" eb="5">
      <t>カゾク</t>
    </rPh>
    <rPh sb="6" eb="8">
      <t>ケイエイ</t>
    </rPh>
    <phoneticPr fontId="14"/>
  </si>
  <si>
    <t>三世代家族
経営</t>
    <rPh sb="0" eb="1">
      <t>3</t>
    </rPh>
    <rPh sb="1" eb="3">
      <t>セダイ</t>
    </rPh>
    <rPh sb="3" eb="5">
      <t>カゾク</t>
    </rPh>
    <rPh sb="6" eb="8">
      <t>ケイエイ</t>
    </rPh>
    <phoneticPr fontId="14"/>
  </si>
  <si>
    <t>その他</t>
    <rPh sb="2" eb="3">
      <t>タ</t>
    </rPh>
    <phoneticPr fontId="14"/>
  </si>
  <si>
    <t>学生</t>
    <rPh sb="0" eb="2">
      <t>ガクセイ</t>
    </rPh>
    <phoneticPr fontId="14"/>
  </si>
  <si>
    <t>主に
家事・育児</t>
    <rPh sb="0" eb="1">
      <t>オモ</t>
    </rPh>
    <rPh sb="3" eb="5">
      <t>カジ</t>
    </rPh>
    <rPh sb="6" eb="8">
      <t>イクジ</t>
    </rPh>
    <phoneticPr fontId="14"/>
  </si>
  <si>
    <t>自営農業が主</t>
    <rPh sb="0" eb="2">
      <t>ジエイ</t>
    </rPh>
    <rPh sb="2" eb="4">
      <t>ノウギョウ</t>
    </rPh>
    <rPh sb="5" eb="6">
      <t>シュ</t>
    </rPh>
    <phoneticPr fontId="14"/>
  </si>
  <si>
    <t>勤務が主</t>
    <rPh sb="0" eb="2">
      <t>キンム</t>
    </rPh>
    <rPh sb="3" eb="4">
      <t>シュ</t>
    </rPh>
    <phoneticPr fontId="14"/>
  </si>
  <si>
    <t>農業以外の自営が主</t>
    <rPh sb="0" eb="2">
      <t>ノウギョウ</t>
    </rPh>
    <rPh sb="2" eb="4">
      <t>イガイ</t>
    </rPh>
    <rPh sb="5" eb="7">
      <t>ジエイ</t>
    </rPh>
    <rPh sb="8" eb="9">
      <t>シュ</t>
    </rPh>
    <phoneticPr fontId="14"/>
  </si>
  <si>
    <t>主に仕事</t>
    <rPh sb="0" eb="1">
      <t>オモ</t>
    </rPh>
    <rPh sb="2" eb="4">
      <t>シゴト</t>
    </rPh>
    <phoneticPr fontId="14"/>
  </si>
  <si>
    <t>小計</t>
    <rPh sb="0" eb="2">
      <t>ショウケイ</t>
    </rPh>
    <phoneticPr fontId="14"/>
  </si>
  <si>
    <t>単位：戸</t>
    <rPh sb="0" eb="2">
      <t>タンイ</t>
    </rPh>
    <rPh sb="3" eb="4">
      <t>コ</t>
    </rPh>
    <phoneticPr fontId="14"/>
  </si>
  <si>
    <t>単位：人</t>
    <rPh sb="0" eb="2">
      <t>タンイ</t>
    </rPh>
    <rPh sb="3" eb="4">
      <t>ニン</t>
    </rPh>
    <phoneticPr fontId="14"/>
  </si>
  <si>
    <t>三世代等
家族経営</t>
    <rPh sb="0" eb="1">
      <t>サン</t>
    </rPh>
    <rPh sb="1" eb="3">
      <t>セダイ</t>
    </rPh>
    <rPh sb="3" eb="4">
      <t>トウ</t>
    </rPh>
    <rPh sb="5" eb="7">
      <t>カゾク</t>
    </rPh>
    <rPh sb="7" eb="9">
      <t>ケイエイ</t>
    </rPh>
    <phoneticPr fontId="14"/>
  </si>
  <si>
    <t>家族経営</t>
    <rPh sb="0" eb="2">
      <t>カゾク</t>
    </rPh>
    <rPh sb="2" eb="4">
      <t>ケイエイ</t>
    </rPh>
    <phoneticPr fontId="14"/>
  </si>
  <si>
    <t>（４）家族経営構成別農家数</t>
    <rPh sb="3" eb="5">
      <t>カゾク</t>
    </rPh>
    <rPh sb="5" eb="7">
      <t>ケイエイ</t>
    </rPh>
    <rPh sb="7" eb="9">
      <t>コウセイ</t>
    </rPh>
    <rPh sb="9" eb="10">
      <t>ベツ</t>
    </rPh>
    <phoneticPr fontId="14"/>
  </si>
  <si>
    <t>一世代家族
経営</t>
    <rPh sb="0" eb="1">
      <t>イッ</t>
    </rPh>
    <rPh sb="1" eb="3">
      <t>セダイ</t>
    </rPh>
    <rPh sb="3" eb="4">
      <t>イエ</t>
    </rPh>
    <rPh sb="4" eb="5">
      <t>ゾク</t>
    </rPh>
    <rPh sb="6" eb="8">
      <t>ケイエイ</t>
    </rPh>
    <phoneticPr fontId="14"/>
  </si>
  <si>
    <t>二世代</t>
    <rPh sb="0" eb="1">
      <t>ニ</t>
    </rPh>
    <rPh sb="1" eb="3">
      <t>セダイ</t>
    </rPh>
    <phoneticPr fontId="14"/>
  </si>
  <si>
    <t>三世代</t>
    <rPh sb="0" eb="1">
      <t>3</t>
    </rPh>
    <rPh sb="1" eb="3">
      <t>セダイ</t>
    </rPh>
    <phoneticPr fontId="14"/>
  </si>
  <si>
    <t>一世代</t>
    <rPh sb="0" eb="1">
      <t>イッ</t>
    </rPh>
    <rPh sb="1" eb="3">
      <t>セダイ</t>
    </rPh>
    <phoneticPr fontId="14"/>
  </si>
  <si>
    <t>主に家事
・育児</t>
    <rPh sb="0" eb="1">
      <t>オモ</t>
    </rPh>
    <rPh sb="2" eb="4">
      <t>カジ</t>
    </rPh>
    <rPh sb="6" eb="8">
      <t>イクジ</t>
    </rPh>
    <phoneticPr fontId="14"/>
  </si>
  <si>
    <t>（６）過去１年間の生活の主な状態別世帯員数</t>
    <rPh sb="3" eb="5">
      <t>カコ</t>
    </rPh>
    <rPh sb="6" eb="8">
      <t>ネンカン</t>
    </rPh>
    <rPh sb="9" eb="11">
      <t>セイカツ</t>
    </rPh>
    <rPh sb="12" eb="13">
      <t>オモ</t>
    </rPh>
    <rPh sb="14" eb="17">
      <t>ジョウタイベツ</t>
    </rPh>
    <rPh sb="17" eb="19">
      <t>セタイ</t>
    </rPh>
    <rPh sb="19" eb="21">
      <t>インズウ</t>
    </rPh>
    <phoneticPr fontId="14"/>
  </si>
  <si>
    <t>農家数</t>
    <rPh sb="0" eb="2">
      <t>ノウカ</t>
    </rPh>
    <rPh sb="2" eb="3">
      <t>スウ</t>
    </rPh>
    <phoneticPr fontId="14"/>
  </si>
  <si>
    <t>後継者がいる農家数</t>
    <rPh sb="0" eb="3">
      <t>コウケイシャ</t>
    </rPh>
    <rPh sb="6" eb="8">
      <t>ノウカ</t>
    </rPh>
    <rPh sb="8" eb="9">
      <t>スウ</t>
    </rPh>
    <phoneticPr fontId="14"/>
  </si>
  <si>
    <t>後継者がいる割合(%)</t>
    <rPh sb="0" eb="3">
      <t>コウケイシャ</t>
    </rPh>
    <rPh sb="6" eb="8">
      <t>ワリアイ</t>
    </rPh>
    <phoneticPr fontId="14"/>
  </si>
  <si>
    <t>自営農業</t>
    <rPh sb="0" eb="2">
      <t>ジエイ</t>
    </rPh>
    <rPh sb="2" eb="4">
      <t>ノウギョウ</t>
    </rPh>
    <phoneticPr fontId="14"/>
  </si>
  <si>
    <t>勤務</t>
    <rPh sb="0" eb="2">
      <t>キンム</t>
    </rPh>
    <phoneticPr fontId="14"/>
  </si>
  <si>
    <t>家事・育児</t>
    <rPh sb="0" eb="2">
      <t>カジ</t>
    </rPh>
    <rPh sb="3" eb="5">
      <t>イクジ</t>
    </rPh>
    <phoneticPr fontId="14"/>
  </si>
  <si>
    <t>稲作</t>
  </si>
  <si>
    <t>稲作</t>
    <rPh sb="0" eb="1">
      <t>イネ</t>
    </rPh>
    <rPh sb="1" eb="2">
      <t>サク</t>
    </rPh>
    <phoneticPr fontId="13"/>
  </si>
  <si>
    <t>麦類作</t>
  </si>
  <si>
    <t>麦類作</t>
    <rPh sb="0" eb="1">
      <t>ムギ</t>
    </rPh>
    <rPh sb="1" eb="2">
      <t>タグイ</t>
    </rPh>
    <rPh sb="2" eb="3">
      <t>サク</t>
    </rPh>
    <phoneticPr fontId="13"/>
  </si>
  <si>
    <t>果樹類</t>
    <rPh sb="0" eb="1">
      <t>ハタシ</t>
    </rPh>
    <rPh sb="1" eb="2">
      <t>キ</t>
    </rPh>
    <rPh sb="2" eb="3">
      <t>タグイ</t>
    </rPh>
    <phoneticPr fontId="13"/>
  </si>
  <si>
    <t>その他の作物</t>
  </si>
  <si>
    <t>畜産</t>
  </si>
  <si>
    <t>計</t>
  </si>
  <si>
    <t>順位</t>
    <rPh sb="0" eb="2">
      <t>ジュンイ</t>
    </rPh>
    <phoneticPr fontId="14"/>
  </si>
  <si>
    <t>露地野菜</t>
    <rPh sb="0" eb="2">
      <t>ロジ</t>
    </rPh>
    <rPh sb="2" eb="4">
      <t>ヤサイ</t>
    </rPh>
    <phoneticPr fontId="14"/>
  </si>
  <si>
    <t>施設野菜</t>
    <rPh sb="0" eb="2">
      <t>シセツ</t>
    </rPh>
    <rPh sb="2" eb="4">
      <t>ヤサイ</t>
    </rPh>
    <phoneticPr fontId="14"/>
  </si>
  <si>
    <t>花き・花木</t>
    <rPh sb="0" eb="1">
      <t>カ</t>
    </rPh>
    <rPh sb="3" eb="5">
      <t>カボク</t>
    </rPh>
    <phoneticPr fontId="14"/>
  </si>
  <si>
    <t>（４）農産物販売金額１位の部門別農家数</t>
    <rPh sb="3" eb="6">
      <t>ノウサンブツ</t>
    </rPh>
    <rPh sb="6" eb="8">
      <t>ハンバイ</t>
    </rPh>
    <rPh sb="8" eb="10">
      <t>キンガク</t>
    </rPh>
    <rPh sb="11" eb="12">
      <t>イ</t>
    </rPh>
    <rPh sb="13" eb="16">
      <t>ブモンベツ</t>
    </rPh>
    <rPh sb="18" eb="19">
      <t>スウ</t>
    </rPh>
    <phoneticPr fontId="14"/>
  </si>
  <si>
    <t>花き・
花木</t>
    <phoneticPr fontId="14"/>
  </si>
  <si>
    <t>工芸
農作物</t>
    <rPh sb="0" eb="2">
      <t>コウゲイ</t>
    </rPh>
    <rPh sb="3" eb="6">
      <t>ノウサクモツ</t>
    </rPh>
    <phoneticPr fontId="13"/>
  </si>
  <si>
    <t>露地
野菜</t>
    <rPh sb="0" eb="2">
      <t>ロジ</t>
    </rPh>
    <rPh sb="3" eb="5">
      <t>ヤサイ</t>
    </rPh>
    <phoneticPr fontId="13"/>
  </si>
  <si>
    <t>施設
野菜</t>
    <rPh sb="0" eb="2">
      <t>シセツ</t>
    </rPh>
    <rPh sb="3" eb="5">
      <t>ヤサイ</t>
    </rPh>
    <phoneticPr fontId="13"/>
  </si>
  <si>
    <t>花き・
花木</t>
    <rPh sb="0" eb="1">
      <t>カ</t>
    </rPh>
    <rPh sb="4" eb="6">
      <t>カボク</t>
    </rPh>
    <phoneticPr fontId="13"/>
  </si>
  <si>
    <t>その他
の作物</t>
    <rPh sb="2" eb="3">
      <t>タ</t>
    </rPh>
    <rPh sb="5" eb="6">
      <t>サク</t>
    </rPh>
    <rPh sb="6" eb="7">
      <t>ブツ</t>
    </rPh>
    <phoneticPr fontId="13"/>
  </si>
  <si>
    <t>雑穀・
いも類・
豆類</t>
    <rPh sb="6" eb="7">
      <t>ルイ</t>
    </rPh>
    <phoneticPr fontId="13"/>
  </si>
  <si>
    <t>農産物販売金額１位の部門別農家数（販売のあった農家）</t>
    <rPh sb="17" eb="19">
      <t>ハンバイ</t>
    </rPh>
    <rPh sb="23" eb="25">
      <t>ノウカ</t>
    </rPh>
    <phoneticPr fontId="14"/>
  </si>
  <si>
    <t>平均
年齢
（歳）</t>
    <rPh sb="0" eb="2">
      <t>ヘイキン</t>
    </rPh>
    <rPh sb="3" eb="5">
      <t>ネンレイ</t>
    </rPh>
    <rPh sb="7" eb="8">
      <t>サイ</t>
    </rPh>
    <phoneticPr fontId="14"/>
  </si>
  <si>
    <t>平均年齢</t>
    <rPh sb="0" eb="2">
      <t>ヘイキン</t>
    </rPh>
    <rPh sb="2" eb="4">
      <t>ネンレイ</t>
    </rPh>
    <phoneticPr fontId="14"/>
  </si>
  <si>
    <t>概要</t>
    <rPh sb="0" eb="2">
      <t>ガイヨウ</t>
    </rPh>
    <phoneticPr fontId="14"/>
  </si>
  <si>
    <t>凡例</t>
    <rPh sb="0" eb="2">
      <t>ハンレイ</t>
    </rPh>
    <phoneticPr fontId="14"/>
  </si>
  <si>
    <t>縦棒
左</t>
    <rPh sb="0" eb="2">
      <t>タテボウ</t>
    </rPh>
    <rPh sb="3" eb="4">
      <t>ヒダリ</t>
    </rPh>
    <phoneticPr fontId="14"/>
  </si>
  <si>
    <t>縦棒
右</t>
    <rPh sb="0" eb="2">
      <t>タテボウ</t>
    </rPh>
    <rPh sb="3" eb="4">
      <t>ミギ</t>
    </rPh>
    <phoneticPr fontId="14"/>
  </si>
  <si>
    <t>グラフ用</t>
    <rPh sb="3" eb="4">
      <t>ヨウ</t>
    </rPh>
    <phoneticPr fontId="14"/>
  </si>
  <si>
    <t>縦棒左</t>
    <rPh sb="0" eb="2">
      <t>タテボウ</t>
    </rPh>
    <rPh sb="2" eb="3">
      <t>ヒダリ</t>
    </rPh>
    <phoneticPr fontId="14"/>
  </si>
  <si>
    <t>縦棒右</t>
    <rPh sb="0" eb="2">
      <t>タテボウ</t>
    </rPh>
    <rPh sb="2" eb="3">
      <t>ミギ</t>
    </rPh>
    <phoneticPr fontId="14"/>
  </si>
  <si>
    <t>１戸当たり増減</t>
    <rPh sb="1" eb="2">
      <t>コ</t>
    </rPh>
    <rPh sb="2" eb="3">
      <t>ア</t>
    </rPh>
    <rPh sb="5" eb="7">
      <t>ゾウゲン</t>
    </rPh>
    <phoneticPr fontId="14"/>
  </si>
  <si>
    <t>自営農業の増減</t>
    <rPh sb="0" eb="2">
      <t>ジエイ</t>
    </rPh>
    <rPh sb="2" eb="4">
      <t>ノウギョウ</t>
    </rPh>
    <rPh sb="5" eb="7">
      <t>ゾウゲン</t>
    </rPh>
    <phoneticPr fontId="14"/>
  </si>
  <si>
    <t>凡例用</t>
    <rPh sb="0" eb="2">
      <t>ハンレイ</t>
    </rPh>
    <rPh sb="2" eb="3">
      <t>ヨウ</t>
    </rPh>
    <phoneticPr fontId="14"/>
  </si>
  <si>
    <t>内円</t>
    <rPh sb="0" eb="1">
      <t>ウチ</t>
    </rPh>
    <rPh sb="1" eb="2">
      <t>エン</t>
    </rPh>
    <phoneticPr fontId="14"/>
  </si>
  <si>
    <t>offset
行数</t>
    <rPh sb="7" eb="8">
      <t>ギョウ</t>
    </rPh>
    <rPh sb="8" eb="9">
      <t>スウ</t>
    </rPh>
    <phoneticPr fontId="14"/>
  </si>
  <si>
    <t>県</t>
    <rPh sb="0" eb="1">
      <t>ケン</t>
    </rPh>
    <phoneticPr fontId="14"/>
  </si>
  <si>
    <t>前回</t>
    <rPh sb="0" eb="2">
      <t>ゼンカイ</t>
    </rPh>
    <phoneticPr fontId="14"/>
  </si>
  <si>
    <t>offset行数</t>
    <rPh sb="6" eb="8">
      <t>ギョウスウ</t>
    </rPh>
    <phoneticPr fontId="14"/>
  </si>
  <si>
    <t>３品目計</t>
    <rPh sb="1" eb="3">
      <t>ヒンモク</t>
    </rPh>
    <rPh sb="3" eb="4">
      <t>ケイ</t>
    </rPh>
    <phoneticPr fontId="14"/>
  </si>
  <si>
    <t>上位</t>
    <rPh sb="0" eb="2">
      <t>ジョウイ</t>
    </rPh>
    <phoneticPr fontId="14"/>
  </si>
  <si>
    <t>単位：人</t>
    <rPh sb="0" eb="2">
      <t>タンイ</t>
    </rPh>
    <rPh sb="3" eb="4">
      <t>ニン</t>
    </rPh>
    <phoneticPr fontId="10"/>
  </si>
  <si>
    <t>市町村行</t>
    <rPh sb="0" eb="3">
      <t>シチョウソン</t>
    </rPh>
    <rPh sb="3" eb="4">
      <t>ギョウ</t>
    </rPh>
    <phoneticPr fontId="14"/>
  </si>
  <si>
    <t>参照シート、セル</t>
    <rPh sb="0" eb="2">
      <t>サンショウ</t>
    </rPh>
    <phoneticPr fontId="14"/>
  </si>
  <si>
    <t>県、前回との差</t>
    <rPh sb="0" eb="1">
      <t>ケン</t>
    </rPh>
    <rPh sb="2" eb="4">
      <t>ゼンカイ</t>
    </rPh>
    <rPh sb="6" eb="7">
      <t>サ</t>
    </rPh>
    <phoneticPr fontId="14"/>
  </si>
  <si>
    <t>農業就業人口</t>
    <rPh sb="0" eb="2">
      <t>ノウギョウ</t>
    </rPh>
    <rPh sb="2" eb="4">
      <t>シュウギョウ</t>
    </rPh>
    <rPh sb="4" eb="6">
      <t>ジンコウ</t>
    </rPh>
    <phoneticPr fontId="14"/>
  </si>
  <si>
    <t>後継者有</t>
    <rPh sb="0" eb="3">
      <t>コウケイシャ</t>
    </rPh>
    <rPh sb="3" eb="4">
      <t>ア</t>
    </rPh>
    <phoneticPr fontId="14"/>
  </si>
  <si>
    <t>2015年</t>
    <rPh sb="4" eb="5">
      <t>ネン</t>
    </rPh>
    <phoneticPr fontId="14"/>
  </si>
  <si>
    <t>2010年</t>
    <rPh sb="4" eb="5">
      <t>ネン</t>
    </rPh>
    <phoneticPr fontId="14"/>
  </si>
  <si>
    <t>差</t>
    <rPh sb="0" eb="1">
      <t>サ</t>
    </rPh>
    <phoneticPr fontId="14"/>
  </si>
  <si>
    <t>65歳以上</t>
    <phoneticPr fontId="14"/>
  </si>
  <si>
    <t>構成比(%)</t>
  </si>
  <si>
    <t>85歳以上</t>
    <phoneticPr fontId="14"/>
  </si>
  <si>
    <t>2015年</t>
    <rPh sb="4" eb="5">
      <t>ネン</t>
    </rPh>
    <phoneticPr fontId="14"/>
  </si>
  <si>
    <t>2010年</t>
    <rPh sb="4" eb="5">
      <t>ネン</t>
    </rPh>
    <phoneticPr fontId="14"/>
  </si>
  <si>
    <t>県計</t>
    <rPh sb="0" eb="1">
      <t>ケン</t>
    </rPh>
    <rPh sb="1" eb="2">
      <t>ケイ</t>
    </rPh>
    <phoneticPr fontId="14"/>
  </si>
  <si>
    <t>割合(%)</t>
    <rPh sb="0" eb="2">
      <t>ワリアイ</t>
    </rPh>
    <phoneticPr fontId="14"/>
  </si>
  <si>
    <t>親子家族経営</t>
    <phoneticPr fontId="14"/>
  </si>
  <si>
    <t>県計 構成比(%)</t>
    <phoneticPr fontId="14"/>
  </si>
  <si>
    <t>農業以外の自営</t>
    <rPh sb="0" eb="2">
      <t>ノウギョウ</t>
    </rPh>
    <rPh sb="2" eb="4">
      <t>イガイ</t>
    </rPh>
    <rPh sb="5" eb="7">
      <t>ジエイ</t>
    </rPh>
    <phoneticPr fontId="14"/>
  </si>
  <si>
    <t>旧市町村数</t>
    <rPh sb="0" eb="4">
      <t>キュウシチョウソン</t>
    </rPh>
    <rPh sb="4" eb="5">
      <t>スウ</t>
    </rPh>
    <phoneticPr fontId="14"/>
  </si>
  <si>
    <t>表示行</t>
    <rPh sb="0" eb="3">
      <t>ヒョウジギョウ</t>
    </rPh>
    <phoneticPr fontId="14"/>
  </si>
  <si>
    <t>県計 実数</t>
    <rPh sb="3" eb="5">
      <t>ジッスウ</t>
    </rPh>
    <phoneticPr fontId="14"/>
  </si>
  <si>
    <t>市町村名</t>
    <rPh sb="0" eb="3">
      <t>シチョウソン</t>
    </rPh>
    <rPh sb="3" eb="4">
      <t>メイ</t>
    </rPh>
    <phoneticPr fontId="10"/>
  </si>
  <si>
    <t>県名</t>
    <rPh sb="0" eb="2">
      <t>ケンメイ</t>
    </rPh>
    <phoneticPr fontId="10"/>
  </si>
  <si>
    <t>'2010年'!$A$1</t>
    <phoneticPr fontId="14"/>
  </si>
  <si>
    <t>'2015年'!$A$1</t>
    <phoneticPr fontId="10"/>
  </si>
  <si>
    <t>check</t>
    <phoneticPr fontId="14"/>
  </si>
  <si>
    <t>雑穀・
いも類・
豆類</t>
    <phoneticPr fontId="14"/>
  </si>
  <si>
    <t>人数</t>
    <rPh sb="0" eb="2">
      <t>ニンズウ</t>
    </rPh>
    <phoneticPr fontId="14"/>
  </si>
  <si>
    <t>75～79</t>
    <phoneticPr fontId="14"/>
  </si>
  <si>
    <t>80～84</t>
    <phoneticPr fontId="14"/>
  </si>
  <si>
    <t>農業以外の</t>
    <rPh sb="0" eb="2">
      <t>ノウギョウ</t>
    </rPh>
    <rPh sb="2" eb="4">
      <t>イガイ</t>
    </rPh>
    <phoneticPr fontId="14"/>
  </si>
  <si>
    <t>65歳未満の</t>
    <rPh sb="2" eb="3">
      <t>サイ</t>
    </rPh>
    <rPh sb="3" eb="4">
      <t>ミ</t>
    </rPh>
    <rPh sb="4" eb="5">
      <t>マン</t>
    </rPh>
    <phoneticPr fontId="14"/>
  </si>
  <si>
    <t>自営業が主</t>
  </si>
  <si>
    <t>農業専従者がいる</t>
    <phoneticPr fontId="10"/>
  </si>
  <si>
    <t>表示名</t>
    <rPh sb="0" eb="2">
      <t>ヒョウジ</t>
    </rPh>
    <rPh sb="2" eb="3">
      <t>メイ</t>
    </rPh>
    <phoneticPr fontId="14"/>
  </si>
  <si>
    <t xml:space="preserve">　《主副業別割合》 </t>
  </si>
  <si>
    <t>販売農家</t>
    <rPh sb="0" eb="2">
      <t>ハンバイ</t>
    </rPh>
    <rPh sb="2" eb="4">
      <t>ノウカ</t>
    </rPh>
    <phoneticPr fontId="14"/>
  </si>
  <si>
    <t>対県</t>
    <rPh sb="0" eb="1">
      <t>タイ</t>
    </rPh>
    <rPh sb="1" eb="2">
      <t>ケン</t>
    </rPh>
    <phoneticPr fontId="14"/>
  </si>
  <si>
    <t>日野町</t>
  </si>
  <si>
    <t>市区町村名</t>
    <rPh sb="0" eb="2">
      <t>シク</t>
    </rPh>
    <rPh sb="2" eb="4">
      <t>チョウソン</t>
    </rPh>
    <rPh sb="4" eb="5">
      <t>メイ</t>
    </rPh>
    <phoneticPr fontId="10"/>
  </si>
  <si>
    <t>…</t>
  </si>
  <si>
    <t>１位</t>
    <rPh sb="1" eb="2">
      <t>イ</t>
    </rPh>
    <phoneticPr fontId="14"/>
  </si>
  <si>
    <t>２位</t>
    <rPh sb="1" eb="2">
      <t>イ</t>
    </rPh>
    <phoneticPr fontId="14"/>
  </si>
  <si>
    <t>３位</t>
    <rPh sb="1" eb="2">
      <t>イ</t>
    </rPh>
    <phoneticPr fontId="14"/>
  </si>
  <si>
    <t>経　営
耕　地
面　積</t>
    <rPh sb="8" eb="9">
      <t>メン</t>
    </rPh>
    <rPh sb="10" eb="11">
      <t>セキ</t>
    </rPh>
    <phoneticPr fontId="14"/>
  </si>
  <si>
    <t>前回との比較</t>
  </si>
  <si>
    <t>都道府県名（支庁名）</t>
    <rPh sb="0" eb="4">
      <t>トドウフケン</t>
    </rPh>
    <rPh sb="4" eb="5">
      <t>メイ</t>
    </rPh>
    <rPh sb="6" eb="9">
      <t>シチョウメイ</t>
    </rPh>
    <phoneticPr fontId="14"/>
  </si>
  <si>
    <t>農業集落名</t>
    <rPh sb="0" eb="2">
      <t>ノウギョウ</t>
    </rPh>
    <rPh sb="2" eb="4">
      <t>シュウラク</t>
    </rPh>
    <rPh sb="4" eb="5">
      <t>メイ</t>
    </rPh>
    <phoneticPr fontId="14"/>
  </si>
  <si>
    <t>家族経営構成別農家数</t>
    <rPh sb="0" eb="2">
      <t>カゾク</t>
    </rPh>
    <rPh sb="2" eb="4">
      <t>ケイエイ</t>
    </rPh>
    <rPh sb="4" eb="6">
      <t>コウセイ</t>
    </rPh>
    <rPh sb="6" eb="7">
      <t>ベツ</t>
    </rPh>
    <rPh sb="7" eb="9">
      <t>ノウカ</t>
    </rPh>
    <rPh sb="9" eb="10">
      <t>スウ</t>
    </rPh>
    <phoneticPr fontId="10"/>
  </si>
  <si>
    <t>販売農家数</t>
    <rPh sb="0" eb="1">
      <t>ハン</t>
    </rPh>
    <rPh sb="1" eb="2">
      <t>バイ</t>
    </rPh>
    <rPh sb="2" eb="3">
      <t>ノウ</t>
    </rPh>
    <rPh sb="3" eb="4">
      <t>イエ</t>
    </rPh>
    <rPh sb="4" eb="5">
      <t>スウ</t>
    </rPh>
    <phoneticPr fontId="14"/>
  </si>
  <si>
    <t>75～79</t>
    <phoneticPr fontId="14"/>
  </si>
  <si>
    <t>80～84</t>
    <phoneticPr fontId="14"/>
  </si>
  <si>
    <t>主業農家</t>
  </si>
  <si>
    <t>準主業農家</t>
  </si>
  <si>
    <t>副業的農家</t>
  </si>
  <si>
    <t>65歳未満の農業専従者がいる</t>
  </si>
  <si>
    <t>x</t>
  </si>
  <si>
    <t>@</t>
  </si>
  <si>
    <t>中里</t>
  </si>
  <si>
    <t>和田</t>
  </si>
  <si>
    <t>中原</t>
  </si>
  <si>
    <t>峰</t>
  </si>
  <si>
    <t>田中</t>
  </si>
  <si>
    <t>元町</t>
  </si>
  <si>
    <t>本村</t>
  </si>
  <si>
    <t>本宿</t>
  </si>
  <si>
    <t>宮沢</t>
  </si>
  <si>
    <t>神明</t>
  </si>
  <si>
    <t>坂下</t>
  </si>
  <si>
    <t>原</t>
  </si>
  <si>
    <t>諏訪</t>
  </si>
  <si>
    <t>長沢</t>
  </si>
  <si>
    <t>蔵敷</t>
  </si>
  <si>
    <t>中町</t>
  </si>
  <si>
    <t>東町</t>
  </si>
  <si>
    <t>石神</t>
  </si>
  <si>
    <t>仲町</t>
  </si>
  <si>
    <t>大沢</t>
  </si>
  <si>
    <t>中平</t>
  </si>
  <si>
    <t>下宿</t>
  </si>
  <si>
    <t>清水</t>
  </si>
  <si>
    <t>本町</t>
  </si>
  <si>
    <t>久保</t>
  </si>
  <si>
    <t>東</t>
  </si>
  <si>
    <t>中宿</t>
  </si>
  <si>
    <t>青柳</t>
  </si>
  <si>
    <t>大町</t>
  </si>
  <si>
    <t>岡田</t>
  </si>
  <si>
    <t>坂上</t>
  </si>
  <si>
    <t>神戸</t>
  </si>
  <si>
    <t>梅沢</t>
  </si>
  <si>
    <t>宮地</t>
  </si>
  <si>
    <t>中央</t>
  </si>
  <si>
    <t>神明町</t>
  </si>
  <si>
    <t>南</t>
  </si>
  <si>
    <t>別紙 2</t>
    <rPh sb="0" eb="2">
      <t>ベッシ</t>
    </rPh>
    <phoneticPr fontId="10"/>
  </si>
  <si>
    <t>市区町村名</t>
    <rPh sb="0" eb="2">
      <t>シク</t>
    </rPh>
    <rPh sb="2" eb="4">
      <t>チョウソン</t>
    </rPh>
    <rPh sb="4" eb="5">
      <t>ナ</t>
    </rPh>
    <phoneticPr fontId="10"/>
  </si>
  <si>
    <t>旧市区町村</t>
    <rPh sb="0" eb="1">
      <t>キュウ</t>
    </rPh>
    <rPh sb="1" eb="3">
      <t>シク</t>
    </rPh>
    <rPh sb="3" eb="5">
      <t>チョウソン</t>
    </rPh>
    <phoneticPr fontId="10"/>
  </si>
  <si>
    <t>農業集落</t>
    <rPh sb="0" eb="2">
      <t>ノウギョウ</t>
    </rPh>
    <rPh sb="2" eb="4">
      <t>シュウラク</t>
    </rPh>
    <phoneticPr fontId="10"/>
  </si>
  <si>
    <t>県名</t>
    <rPh sb="0" eb="1">
      <t>ケン</t>
    </rPh>
    <rPh sb="1" eb="2">
      <t>ナ</t>
    </rPh>
    <phoneticPr fontId="10"/>
  </si>
  <si>
    <t>市町村名</t>
    <rPh sb="0" eb="3">
      <t>シチョウソン</t>
    </rPh>
    <rPh sb="3" eb="4">
      <t>ナ</t>
    </rPh>
    <phoneticPr fontId="10"/>
  </si>
  <si>
    <t>旧市町村名</t>
    <rPh sb="0" eb="1">
      <t>キュウ</t>
    </rPh>
    <rPh sb="1" eb="4">
      <t>シチョウソン</t>
    </rPh>
    <rPh sb="4" eb="5">
      <t>ナ</t>
    </rPh>
    <phoneticPr fontId="10"/>
  </si>
  <si>
    <t>農業集落名</t>
    <rPh sb="0" eb="2">
      <t>ノウギョウ</t>
    </rPh>
    <rPh sb="2" eb="4">
      <t>シュウラク</t>
    </rPh>
    <rPh sb="4" eb="5">
      <t>ナ</t>
    </rPh>
    <phoneticPr fontId="10"/>
  </si>
  <si>
    <t>判定１</t>
    <rPh sb="0" eb="2">
      <t>ハンテイ</t>
    </rPh>
    <phoneticPr fontId="10"/>
  </si>
  <si>
    <t>抽出１</t>
    <rPh sb="0" eb="2">
      <t>チュウシュツ</t>
    </rPh>
    <phoneticPr fontId="10"/>
  </si>
  <si>
    <t>判定2</t>
    <rPh sb="0" eb="2">
      <t>ハンテイ</t>
    </rPh>
    <phoneticPr fontId="10"/>
  </si>
  <si>
    <t>抽出2</t>
    <rPh sb="0" eb="2">
      <t>チュウシュツ</t>
    </rPh>
    <phoneticPr fontId="10"/>
  </si>
  <si>
    <t>抽出3</t>
    <rPh sb="0" eb="2">
      <t>チュウシュツ</t>
    </rPh>
    <phoneticPr fontId="10"/>
  </si>
  <si>
    <t>都県名</t>
    <rPh sb="0" eb="1">
      <t>ト</t>
    </rPh>
    <rPh sb="1" eb="2">
      <t>ケン</t>
    </rPh>
    <rPh sb="2" eb="3">
      <t>ナ</t>
    </rPh>
    <phoneticPr fontId="10"/>
  </si>
  <si>
    <t>判定</t>
    <rPh sb="0" eb="2">
      <t>ハンテイ</t>
    </rPh>
    <phoneticPr fontId="10"/>
  </si>
  <si>
    <t>連番</t>
    <rPh sb="0" eb="2">
      <t>レンバン</t>
    </rPh>
    <phoneticPr fontId="10"/>
  </si>
  <si>
    <t>補記</t>
    <rPh sb="0" eb="2">
      <t>ホキ</t>
    </rPh>
    <phoneticPr fontId="10"/>
  </si>
  <si>
    <t>抽出</t>
    <rPh sb="0" eb="2">
      <t>チュウシュツ</t>
    </rPh>
    <phoneticPr fontId="10"/>
  </si>
  <si>
    <t>名</t>
    <rPh sb="0" eb="1">
      <t>ナ</t>
    </rPh>
    <phoneticPr fontId="10"/>
  </si>
  <si>
    <t>旧区市町村名</t>
    <rPh sb="0" eb="1">
      <t>キュウ</t>
    </rPh>
    <rPh sb="1" eb="2">
      <t>ク</t>
    </rPh>
    <rPh sb="2" eb="3">
      <t>シ</t>
    </rPh>
    <rPh sb="3" eb="5">
      <t>チョウソン</t>
    </rPh>
    <rPh sb="5" eb="6">
      <t>ナ</t>
    </rPh>
    <phoneticPr fontId="10"/>
  </si>
  <si>
    <t>表示行</t>
    <rPh sb="0" eb="2">
      <t>ヒョウジ</t>
    </rPh>
    <rPh sb="2" eb="3">
      <t>ギョウ</t>
    </rPh>
    <phoneticPr fontId="14"/>
  </si>
  <si>
    <t>集落数</t>
    <rPh sb="0" eb="2">
      <t>シュウラク</t>
    </rPh>
    <rPh sb="2" eb="3">
      <t>スウ</t>
    </rPh>
    <phoneticPr fontId="14"/>
  </si>
  <si>
    <t>旧市町村行</t>
    <rPh sb="0" eb="1">
      <t>キュウ</t>
    </rPh>
    <rPh sb="1" eb="4">
      <t>シチョウソン</t>
    </rPh>
    <rPh sb="4" eb="5">
      <t>ギョウ</t>
    </rPh>
    <phoneticPr fontId="14"/>
  </si>
  <si>
    <t>参照シート</t>
    <rPh sb="0" eb="2">
      <t>サンショウ</t>
    </rPh>
    <phoneticPr fontId="14"/>
  </si>
  <si>
    <t>農業集落名</t>
    <rPh sb="0" eb="2">
      <t>ノウギョウ</t>
    </rPh>
    <rPh sb="2" eb="4">
      <t>シュウラク</t>
    </rPh>
    <rPh sb="4" eb="5">
      <t>メイ</t>
    </rPh>
    <phoneticPr fontId="14"/>
  </si>
  <si>
    <t>check</t>
  </si>
  <si>
    <t>酪農</t>
    <rPh sb="0" eb="2">
      <t>ラクノウ</t>
    </rPh>
    <phoneticPr fontId="11"/>
  </si>
  <si>
    <t>肉用牛</t>
    <rPh sb="0" eb="3">
      <t>ニクヨウギュウ</t>
    </rPh>
    <phoneticPr fontId="11"/>
  </si>
  <si>
    <t>養豚</t>
    <rPh sb="0" eb="2">
      <t>ヨウトン</t>
    </rPh>
    <phoneticPr fontId="11"/>
  </si>
  <si>
    <t>養鶏</t>
    <rPh sb="0" eb="2">
      <t>ヨウケイ</t>
    </rPh>
    <phoneticPr fontId="11"/>
  </si>
  <si>
    <t>酪農</t>
    <rPh sb="0" eb="2">
      <t>ラクノウ</t>
    </rPh>
    <phoneticPr fontId="13"/>
  </si>
  <si>
    <t>肉用牛</t>
    <rPh sb="0" eb="3">
      <t>ニクヨウギュウ</t>
    </rPh>
    <phoneticPr fontId="14"/>
  </si>
  <si>
    <t>養豚</t>
    <rPh sb="0" eb="2">
      <t>ヨウトン</t>
    </rPh>
    <phoneticPr fontId="14"/>
  </si>
  <si>
    <t>養鶏</t>
    <rPh sb="0" eb="2">
      <t>ヨウケイ</t>
    </rPh>
    <phoneticPr fontId="14"/>
  </si>
  <si>
    <t>v</t>
    <phoneticPr fontId="14"/>
  </si>
  <si>
    <t>表示行</t>
    <rPh sb="0" eb="2">
      <t>ヒョウジ</t>
    </rPh>
    <rPh sb="2" eb="3">
      <t>ギョウ</t>
    </rPh>
    <phoneticPr fontId="14"/>
  </si>
  <si>
    <t>ｖ</t>
    <phoneticPr fontId="14"/>
  </si>
  <si>
    <t>旧市町村名</t>
    <rPh sb="0" eb="1">
      <t>キュウ</t>
    </rPh>
    <rPh sb="1" eb="4">
      <t>シチョウソン</t>
    </rPh>
    <rPh sb="4" eb="5">
      <t>メイ</t>
    </rPh>
    <phoneticPr fontId="14"/>
  </si>
  <si>
    <t>注意事項</t>
    <phoneticPr fontId="10"/>
  </si>
  <si>
    <t>･･･</t>
    <phoneticPr fontId="10"/>
  </si>
  <si>
    <t>空欄追記:『調査外(湖､無人島等)』</t>
    <phoneticPr fontId="10"/>
  </si>
  <si>
    <t>･･･</t>
    <phoneticPr fontId="10"/>
  </si>
  <si>
    <t>全角変換:『2-1』⇒『2-1』</t>
    <phoneticPr fontId="10"/>
  </si>
  <si>
    <t>市町村</t>
    <phoneticPr fontId="10"/>
  </si>
  <si>
    <t>旧市区町村</t>
    <phoneticPr fontId="10"/>
  </si>
  <si>
    <t>農業集落</t>
    <phoneticPr fontId="10"/>
  </si>
  <si>
    <t>県</t>
    <phoneticPr fontId="10"/>
  </si>
  <si>
    <t>市区町村</t>
    <phoneticPr fontId="10"/>
  </si>
  <si>
    <t>通し</t>
    <phoneticPr fontId="10"/>
  </si>
  <si>
    <t>市区町村名</t>
    <phoneticPr fontId="10"/>
  </si>
  <si>
    <t>旧区市町村名</t>
    <phoneticPr fontId="10"/>
  </si>
  <si>
    <t>ｺｰﾄﾞ</t>
    <phoneticPr fontId="10"/>
  </si>
  <si>
    <t>番号</t>
    <phoneticPr fontId="10"/>
  </si>
  <si>
    <t>№</t>
    <phoneticPr fontId="10"/>
  </si>
  <si>
    <t>後継者がいる農家数（販売農家）</t>
    <rPh sb="0" eb="3">
      <t>コウケイシャ</t>
    </rPh>
    <rPh sb="6" eb="8">
      <t>ノウカ</t>
    </rPh>
    <rPh sb="8" eb="9">
      <t>スウ</t>
    </rPh>
    <rPh sb="10" eb="12">
      <t>ハンバイ</t>
    </rPh>
    <rPh sb="12" eb="14">
      <t>ノウカ</t>
    </rPh>
    <phoneticPr fontId="14"/>
  </si>
  <si>
    <t>農業以外の
自営業が主</t>
    <rPh sb="0" eb="2">
      <t>ノウギョウ</t>
    </rPh>
    <rPh sb="2" eb="4">
      <t>イガイ</t>
    </rPh>
    <rPh sb="6" eb="9">
      <t>ジエイギョウ</t>
    </rPh>
    <rPh sb="10" eb="11">
      <t>シュ</t>
    </rPh>
    <phoneticPr fontId="14"/>
  </si>
  <si>
    <t>（６）過去１年間の生活の主な状態別世帯員数(男)</t>
    <rPh sb="22" eb="23">
      <t>オトコ</t>
    </rPh>
    <phoneticPr fontId="14"/>
  </si>
  <si>
    <t>（６）過去１年間の生活の主な状態別世帯員数(女)</t>
    <rPh sb="22" eb="23">
      <t>オンナ</t>
    </rPh>
    <phoneticPr fontId="14"/>
  </si>
  <si>
    <t>計</t>
    <rPh sb="0" eb="1">
      <t>ケイ</t>
    </rPh>
    <phoneticPr fontId="13"/>
  </si>
  <si>
    <t>主に仕事</t>
    <rPh sb="0" eb="1">
      <t>オモ</t>
    </rPh>
    <rPh sb="2" eb="4">
      <t>シゴト</t>
    </rPh>
    <phoneticPr fontId="13"/>
  </si>
  <si>
    <t>主に家事
・育児</t>
    <rPh sb="0" eb="1">
      <t>オモ</t>
    </rPh>
    <rPh sb="2" eb="4">
      <t>カジ</t>
    </rPh>
    <rPh sb="6" eb="8">
      <t>イクジ</t>
    </rPh>
    <phoneticPr fontId="13"/>
  </si>
  <si>
    <t>学生</t>
    <rPh sb="0" eb="2">
      <t>ガクセイ</t>
    </rPh>
    <phoneticPr fontId="13"/>
  </si>
  <si>
    <t>その他</t>
    <rPh sb="2" eb="3">
      <t>タ</t>
    </rPh>
    <phoneticPr fontId="13"/>
  </si>
  <si>
    <t>小計</t>
    <rPh sb="0" eb="2">
      <t>ショウケイ</t>
    </rPh>
    <phoneticPr fontId="13"/>
  </si>
  <si>
    <t>勤務が主</t>
    <rPh sb="0" eb="2">
      <t>キンム</t>
    </rPh>
    <rPh sb="3" eb="4">
      <t>シュ</t>
    </rPh>
    <phoneticPr fontId="13"/>
  </si>
  <si>
    <t>農業以外の
自営業が主</t>
    <rPh sb="0" eb="2">
      <t>ノウギョウ</t>
    </rPh>
    <rPh sb="2" eb="4">
      <t>イガイ</t>
    </rPh>
    <rPh sb="6" eb="9">
      <t>ジエイギョウ</t>
    </rPh>
    <rPh sb="10" eb="11">
      <t>シュ</t>
    </rPh>
    <phoneticPr fontId="13"/>
  </si>
  <si>
    <t>（６）過去１年間の生活の主な状態別世帯員数(男)</t>
    <rPh sb="22" eb="23">
      <t>オトコ</t>
    </rPh>
    <phoneticPr fontId="13"/>
  </si>
  <si>
    <t>（６）過去１年間の生活の主な状態別世帯員数(女)</t>
    <rPh sb="22" eb="23">
      <t>オンナ</t>
    </rPh>
    <phoneticPr fontId="13"/>
  </si>
  <si>
    <t>県との比較</t>
    <rPh sb="0" eb="1">
      <t>ケン</t>
    </rPh>
    <rPh sb="3" eb="5">
      <t>ヒカク</t>
    </rPh>
    <phoneticPr fontId="14"/>
  </si>
  <si>
    <t>前回との比較</t>
    <rPh sb="0" eb="2">
      <t>ゼンカイ</t>
    </rPh>
    <rPh sb="4" eb="6">
      <t>ヒカク</t>
    </rPh>
    <phoneticPr fontId="14"/>
  </si>
  <si>
    <t>東京都</t>
  </si>
  <si>
    <t>千代田区</t>
  </si>
  <si>
    <t>千代田区全域</t>
  </si>
  <si>
    <t>中央区</t>
  </si>
  <si>
    <t>中央区全域</t>
  </si>
  <si>
    <t>港区</t>
  </si>
  <si>
    <t>港区全域</t>
  </si>
  <si>
    <t>新宿区</t>
  </si>
  <si>
    <t>新宿区全域</t>
  </si>
  <si>
    <t>文京区</t>
  </si>
  <si>
    <t>文京区全域</t>
  </si>
  <si>
    <t>台東区</t>
  </si>
  <si>
    <t>台東区全域</t>
  </si>
  <si>
    <t>墨田区</t>
  </si>
  <si>
    <t>墨田区全域</t>
  </si>
  <si>
    <t>江東区</t>
  </si>
  <si>
    <t>江東区全域</t>
  </si>
  <si>
    <t>品川区</t>
  </si>
  <si>
    <t>品川区全域</t>
  </si>
  <si>
    <t>目黒区</t>
  </si>
  <si>
    <t>目黒区全域</t>
  </si>
  <si>
    <t>大田区</t>
  </si>
  <si>
    <t>大田区全域</t>
  </si>
  <si>
    <t>世田谷区</t>
  </si>
  <si>
    <t>世田谷区全域</t>
  </si>
  <si>
    <t>渋谷区</t>
  </si>
  <si>
    <t>渋谷区全域</t>
  </si>
  <si>
    <t>中野区</t>
  </si>
  <si>
    <t>中野区全域</t>
  </si>
  <si>
    <t>杉並区</t>
  </si>
  <si>
    <t>杉並区全域</t>
  </si>
  <si>
    <t>豊島区</t>
  </si>
  <si>
    <t>豊島区全域</t>
  </si>
  <si>
    <t>北区</t>
  </si>
  <si>
    <t>北区全域</t>
  </si>
  <si>
    <t>荒川区</t>
  </si>
  <si>
    <t>荒川区全域</t>
  </si>
  <si>
    <t>板橋区</t>
  </si>
  <si>
    <t>板橋区全域</t>
  </si>
  <si>
    <t>練馬区</t>
  </si>
  <si>
    <t>練馬</t>
  </si>
  <si>
    <t>大泉</t>
  </si>
  <si>
    <t>石神井</t>
  </si>
  <si>
    <t>足立区</t>
  </si>
  <si>
    <t>足立区全域</t>
  </si>
  <si>
    <t>葛飾区</t>
  </si>
  <si>
    <t>葛飾区全域</t>
  </si>
  <si>
    <t>江戸川区</t>
  </si>
  <si>
    <t>江戸川区全域</t>
  </si>
  <si>
    <t>八王子市</t>
  </si>
  <si>
    <t>横山村</t>
  </si>
  <si>
    <t>浅川町</t>
  </si>
  <si>
    <t>元八王子村</t>
  </si>
  <si>
    <t>恩方村</t>
  </si>
  <si>
    <t>川口村</t>
  </si>
  <si>
    <t>加住村２－１</t>
  </si>
  <si>
    <t>加住村</t>
  </si>
  <si>
    <t>由井村</t>
  </si>
  <si>
    <t>由木村</t>
  </si>
  <si>
    <t>立川市</t>
  </si>
  <si>
    <t>富士見３－６</t>
  </si>
  <si>
    <t>富士見４－５</t>
  </si>
  <si>
    <t>柴崎１</t>
  </si>
  <si>
    <t>柴崎４</t>
  </si>
  <si>
    <t>錦５</t>
  </si>
  <si>
    <t>錦６</t>
  </si>
  <si>
    <t>高松１・錦２</t>
  </si>
  <si>
    <t>砂川町</t>
  </si>
  <si>
    <t>殿ケ谷</t>
  </si>
  <si>
    <t>一番組</t>
  </si>
  <si>
    <t>二番組</t>
  </si>
  <si>
    <t>三番組</t>
  </si>
  <si>
    <t>四番組</t>
  </si>
  <si>
    <t>五番組</t>
  </si>
  <si>
    <t>六番組</t>
  </si>
  <si>
    <t>七番組</t>
  </si>
  <si>
    <t>八番組</t>
  </si>
  <si>
    <t>中砂</t>
  </si>
  <si>
    <t>九番組</t>
  </si>
  <si>
    <t>十番組</t>
  </si>
  <si>
    <t>南砂川</t>
  </si>
  <si>
    <t>武蔵野市</t>
  </si>
  <si>
    <t>野田第１</t>
  </si>
  <si>
    <t>野田第２</t>
  </si>
  <si>
    <t>西窪</t>
  </si>
  <si>
    <t>関前第１</t>
  </si>
  <si>
    <t>関前第２</t>
  </si>
  <si>
    <t>境東部</t>
  </si>
  <si>
    <t>境西部第１</t>
  </si>
  <si>
    <t>境西部第２</t>
  </si>
  <si>
    <t>境南部</t>
  </si>
  <si>
    <t>三鷹市</t>
  </si>
  <si>
    <t>井口上</t>
  </si>
  <si>
    <t>井口中</t>
  </si>
  <si>
    <t>井口下</t>
  </si>
  <si>
    <t>深大寺</t>
  </si>
  <si>
    <t>大沢原</t>
  </si>
  <si>
    <t>大沢宿</t>
  </si>
  <si>
    <t>大沢下原</t>
  </si>
  <si>
    <t>上連雀南</t>
  </si>
  <si>
    <t>上連雀通</t>
  </si>
  <si>
    <t>上連雀堀合</t>
  </si>
  <si>
    <t>下連雀</t>
  </si>
  <si>
    <t>牟礼西</t>
  </si>
  <si>
    <t>牟礼南</t>
  </si>
  <si>
    <t>牟礼上</t>
  </si>
  <si>
    <t>牟礼中</t>
  </si>
  <si>
    <t>牟礼東</t>
  </si>
  <si>
    <t>新川宿</t>
  </si>
  <si>
    <t>新川本町</t>
  </si>
  <si>
    <t>北野第１</t>
  </si>
  <si>
    <t>北野第２</t>
  </si>
  <si>
    <t>北野第３</t>
  </si>
  <si>
    <t>野崎</t>
  </si>
  <si>
    <t>中仙川</t>
  </si>
  <si>
    <t>青梅市</t>
  </si>
  <si>
    <t>霞村</t>
  </si>
  <si>
    <t>小曽木村</t>
  </si>
  <si>
    <t>成木村</t>
  </si>
  <si>
    <t>青梅町</t>
  </si>
  <si>
    <t>調布村</t>
  </si>
  <si>
    <t>吉野村</t>
  </si>
  <si>
    <t>三田村</t>
  </si>
  <si>
    <t>府中市</t>
  </si>
  <si>
    <t>西府村</t>
  </si>
  <si>
    <t>府中町</t>
  </si>
  <si>
    <t>多磨村</t>
  </si>
  <si>
    <t>昭島市</t>
  </si>
  <si>
    <t>昭和町</t>
  </si>
  <si>
    <t>郷地</t>
  </si>
  <si>
    <t>福島</t>
  </si>
  <si>
    <t>築地</t>
  </si>
  <si>
    <t>中神</t>
  </si>
  <si>
    <t>大神</t>
  </si>
  <si>
    <t>上川原</t>
  </si>
  <si>
    <t>拝島村</t>
  </si>
  <si>
    <t>道下</t>
  </si>
  <si>
    <t>道合</t>
  </si>
  <si>
    <t>道上</t>
  </si>
  <si>
    <t>森の上</t>
  </si>
  <si>
    <t>堀向</t>
  </si>
  <si>
    <t>調布市</t>
  </si>
  <si>
    <t>調布町</t>
  </si>
  <si>
    <t>飛田給</t>
  </si>
  <si>
    <t>上石原</t>
  </si>
  <si>
    <t>下石原</t>
  </si>
  <si>
    <t>小島</t>
  </si>
  <si>
    <t>上布田</t>
  </si>
  <si>
    <t>下布田</t>
  </si>
  <si>
    <t>下布田下山谷</t>
  </si>
  <si>
    <t>国領</t>
  </si>
  <si>
    <t>国領矢ケ崎</t>
  </si>
  <si>
    <t>上ケ給</t>
  </si>
  <si>
    <t>神代村</t>
  </si>
  <si>
    <t>深大寺絵堂</t>
  </si>
  <si>
    <t>深大寺野ヶ谷</t>
  </si>
  <si>
    <t>深大寺山野</t>
  </si>
  <si>
    <t>深大寺宿</t>
  </si>
  <si>
    <t>深大寺又住</t>
  </si>
  <si>
    <t>佐須</t>
  </si>
  <si>
    <t>柴崎</t>
  </si>
  <si>
    <t>金子</t>
  </si>
  <si>
    <t>入間</t>
  </si>
  <si>
    <t>仙川</t>
  </si>
  <si>
    <t>町田市</t>
  </si>
  <si>
    <t>鶴川村２－１</t>
  </si>
  <si>
    <t>鶴川村</t>
  </si>
  <si>
    <t>南村</t>
  </si>
  <si>
    <t>町田町</t>
  </si>
  <si>
    <t>忠生村</t>
  </si>
  <si>
    <t>堺村</t>
  </si>
  <si>
    <t>小金井市</t>
  </si>
  <si>
    <t>梶野町</t>
  </si>
  <si>
    <t>関野町</t>
  </si>
  <si>
    <t>緑町</t>
  </si>
  <si>
    <t>前原町</t>
  </si>
  <si>
    <t>桜町</t>
  </si>
  <si>
    <t>貫井北町</t>
  </si>
  <si>
    <t>貫井南町</t>
  </si>
  <si>
    <t>小平市</t>
  </si>
  <si>
    <t>小平第一</t>
  </si>
  <si>
    <t>小平第二</t>
  </si>
  <si>
    <t>小平第三</t>
  </si>
  <si>
    <t>小平第四</t>
  </si>
  <si>
    <t>小平第五</t>
  </si>
  <si>
    <t>小平第六</t>
  </si>
  <si>
    <t>小平第七</t>
  </si>
  <si>
    <t>小平第八</t>
  </si>
  <si>
    <t>仲町第一</t>
  </si>
  <si>
    <t>仲町第二</t>
  </si>
  <si>
    <t>大沼町第一</t>
  </si>
  <si>
    <t>大沼町第二</t>
  </si>
  <si>
    <t>大沼町第三</t>
  </si>
  <si>
    <t>大沼町第四</t>
  </si>
  <si>
    <t>天神町</t>
  </si>
  <si>
    <t>野中東</t>
  </si>
  <si>
    <t>野中北</t>
  </si>
  <si>
    <t>鈴木第一</t>
  </si>
  <si>
    <t>鈴木第二</t>
  </si>
  <si>
    <t>花小金井南町</t>
  </si>
  <si>
    <t>御幸町</t>
  </si>
  <si>
    <t>回田町</t>
  </si>
  <si>
    <t>上水南町</t>
  </si>
  <si>
    <t>喜平町</t>
  </si>
  <si>
    <t>小平学園</t>
  </si>
  <si>
    <t>上水本町</t>
  </si>
  <si>
    <t>日野市</t>
  </si>
  <si>
    <t>七生村</t>
  </si>
  <si>
    <t>東村山市</t>
  </si>
  <si>
    <t>秋津</t>
  </si>
  <si>
    <t>久米川</t>
  </si>
  <si>
    <t>恩多</t>
  </si>
  <si>
    <t>野口</t>
  </si>
  <si>
    <t>多摩湖</t>
  </si>
  <si>
    <t>廻田</t>
  </si>
  <si>
    <t>南地区</t>
  </si>
  <si>
    <t>国分寺市</t>
  </si>
  <si>
    <t>国分寺</t>
  </si>
  <si>
    <t>本多</t>
  </si>
  <si>
    <t>恋ケ窪</t>
  </si>
  <si>
    <t>戸倉</t>
  </si>
  <si>
    <t>共東</t>
  </si>
  <si>
    <t>共中</t>
  </si>
  <si>
    <t>内藤</t>
  </si>
  <si>
    <t>共西</t>
  </si>
  <si>
    <t>高木</t>
  </si>
  <si>
    <t>光</t>
  </si>
  <si>
    <t>上谷保</t>
  </si>
  <si>
    <t>中藤</t>
  </si>
  <si>
    <t>弁天</t>
  </si>
  <si>
    <t>国立市</t>
  </si>
  <si>
    <t>四軒在家</t>
  </si>
  <si>
    <t>千丑</t>
  </si>
  <si>
    <t>下谷保</t>
  </si>
  <si>
    <t>下組</t>
  </si>
  <si>
    <t>福生市</t>
  </si>
  <si>
    <t>武蔵野</t>
  </si>
  <si>
    <t>内出</t>
  </si>
  <si>
    <t>鍋ケ谷戸</t>
  </si>
  <si>
    <t>熊牛</t>
  </si>
  <si>
    <t>福牛</t>
  </si>
  <si>
    <t>志茂１</t>
  </si>
  <si>
    <t>志茂２</t>
  </si>
  <si>
    <t>永田</t>
  </si>
  <si>
    <t>加美</t>
  </si>
  <si>
    <t>狛江市</t>
  </si>
  <si>
    <t>東大和市</t>
  </si>
  <si>
    <t>芋窪</t>
  </si>
  <si>
    <t>奈良橋</t>
  </si>
  <si>
    <t>狭山</t>
  </si>
  <si>
    <t>清瀬市</t>
  </si>
  <si>
    <t>上清戸</t>
  </si>
  <si>
    <t>中清戸</t>
  </si>
  <si>
    <t>下清戸</t>
  </si>
  <si>
    <t>野塩</t>
  </si>
  <si>
    <t>松山</t>
  </si>
  <si>
    <t>東久留米市</t>
  </si>
  <si>
    <t>武蔵村山市</t>
  </si>
  <si>
    <t>岸</t>
  </si>
  <si>
    <t>三ツ木</t>
  </si>
  <si>
    <t>残堀</t>
  </si>
  <si>
    <t>伊奈平</t>
  </si>
  <si>
    <t>三ツ藤</t>
  </si>
  <si>
    <t>榎</t>
  </si>
  <si>
    <t>学園</t>
  </si>
  <si>
    <t>大南</t>
  </si>
  <si>
    <t>緑が丘</t>
  </si>
  <si>
    <t>多摩市</t>
  </si>
  <si>
    <t>多摩村</t>
  </si>
  <si>
    <t>鶴川村２－２</t>
  </si>
  <si>
    <t>稲城市</t>
  </si>
  <si>
    <t>羽村市</t>
  </si>
  <si>
    <t>川崎東</t>
  </si>
  <si>
    <t>川崎西</t>
  </si>
  <si>
    <t>五ノ神</t>
  </si>
  <si>
    <t>奈賀</t>
  </si>
  <si>
    <t>田ノ上</t>
  </si>
  <si>
    <t>間坂</t>
  </si>
  <si>
    <t>美原</t>
  </si>
  <si>
    <t>小作</t>
  </si>
  <si>
    <t>あきる野市</t>
  </si>
  <si>
    <t>多西村</t>
  </si>
  <si>
    <t>東秋留村</t>
  </si>
  <si>
    <t>西秋留村</t>
  </si>
  <si>
    <t>加住村２－２</t>
  </si>
  <si>
    <t>増戸村</t>
  </si>
  <si>
    <t>戸倉村</t>
  </si>
  <si>
    <t>小宮村</t>
  </si>
  <si>
    <t>五日市町</t>
  </si>
  <si>
    <t>西東京市</t>
  </si>
  <si>
    <t>田無市</t>
  </si>
  <si>
    <t>第１・３・４・１０区</t>
  </si>
  <si>
    <t>第５区</t>
  </si>
  <si>
    <t>第６区</t>
  </si>
  <si>
    <t>第７区</t>
  </si>
  <si>
    <t>第８区</t>
  </si>
  <si>
    <t>第９区</t>
  </si>
  <si>
    <t>保谷市</t>
  </si>
  <si>
    <t>第１区</t>
  </si>
  <si>
    <t>第２・３区</t>
  </si>
  <si>
    <t>第４区</t>
  </si>
  <si>
    <t>瑞穂町</t>
  </si>
  <si>
    <t>長岡町</t>
  </si>
  <si>
    <t>春日町</t>
  </si>
  <si>
    <t>愛宕町</t>
  </si>
  <si>
    <t>水保町</t>
  </si>
  <si>
    <t>東西１丁目</t>
  </si>
  <si>
    <t>２丁目</t>
  </si>
  <si>
    <t>東・中・西３丁目・松原町</t>
  </si>
  <si>
    <t>４丁目</t>
  </si>
  <si>
    <t>市街地</t>
  </si>
  <si>
    <t>７丁目</t>
  </si>
  <si>
    <t>８・９丁目さかえ町</t>
  </si>
  <si>
    <t>旭町</t>
  </si>
  <si>
    <t>上仲町</t>
  </si>
  <si>
    <t>表上町</t>
  </si>
  <si>
    <t>表東町</t>
  </si>
  <si>
    <t>丸町</t>
  </si>
  <si>
    <t>西砂町</t>
  </si>
  <si>
    <t>東砂町</t>
  </si>
  <si>
    <t>中芝町</t>
  </si>
  <si>
    <t>表町</t>
  </si>
  <si>
    <t>安住町</t>
  </si>
  <si>
    <t>元狭山村２－１</t>
  </si>
  <si>
    <t>二本木町</t>
  </si>
  <si>
    <t>駒形町</t>
  </si>
  <si>
    <t>高根町</t>
  </si>
  <si>
    <t>富士山町</t>
  </si>
  <si>
    <t>栗原町</t>
  </si>
  <si>
    <t>日の出町</t>
  </si>
  <si>
    <t>平井村</t>
  </si>
  <si>
    <t>平井</t>
  </si>
  <si>
    <t>大久野村</t>
  </si>
  <si>
    <t>大久野</t>
  </si>
  <si>
    <t>檜原村</t>
  </si>
  <si>
    <t>下元郷</t>
  </si>
  <si>
    <t>上元郷</t>
  </si>
  <si>
    <t>笹野</t>
  </si>
  <si>
    <t>柏木野</t>
  </si>
  <si>
    <t>出畑</t>
  </si>
  <si>
    <t>下川乗</t>
  </si>
  <si>
    <t>上川乗</t>
  </si>
  <si>
    <t>事貫</t>
  </si>
  <si>
    <t>上平</t>
  </si>
  <si>
    <t>笛吹</t>
  </si>
  <si>
    <t>数馬下</t>
  </si>
  <si>
    <t>数馬上</t>
  </si>
  <si>
    <t>茅倉</t>
  </si>
  <si>
    <t>千足</t>
  </si>
  <si>
    <t>白倉</t>
  </si>
  <si>
    <t>宮ケ谷戸</t>
  </si>
  <si>
    <t>夏地</t>
  </si>
  <si>
    <t>湯久保</t>
  </si>
  <si>
    <t>笹久保</t>
  </si>
  <si>
    <t>小岩</t>
  </si>
  <si>
    <t>藤倉</t>
  </si>
  <si>
    <t>奥多摩町</t>
  </si>
  <si>
    <t>古里村</t>
  </si>
  <si>
    <t>小丹波（東，中組）</t>
  </si>
  <si>
    <t>小丹波（西，上組）</t>
  </si>
  <si>
    <t>小丹波（寸庭、古里付組）</t>
  </si>
  <si>
    <t>棚沢（東、和、花立、峰組）</t>
  </si>
  <si>
    <t>棚沢（西，中組）</t>
  </si>
  <si>
    <t>棚沢（鳩ノ巣，坂下組）</t>
  </si>
  <si>
    <t>白丸</t>
  </si>
  <si>
    <t>丹三郎</t>
  </si>
  <si>
    <t>川井（下、中組）</t>
  </si>
  <si>
    <t>川井（上、桜木組）</t>
  </si>
  <si>
    <t>大丹波（八桑、日向、中茶屋組）</t>
  </si>
  <si>
    <t>大丹波（南平、入屋ケ谷、日影組</t>
  </si>
  <si>
    <t>氷川町</t>
  </si>
  <si>
    <t>大氷川</t>
  </si>
  <si>
    <t>長畑、登計</t>
  </si>
  <si>
    <t>小留浦</t>
  </si>
  <si>
    <t>南氷川</t>
  </si>
  <si>
    <t>三ノ木戸</t>
  </si>
  <si>
    <t>栃久保</t>
  </si>
  <si>
    <t>大沢，倉沢</t>
  </si>
  <si>
    <t>日原</t>
  </si>
  <si>
    <t>神庭</t>
  </si>
  <si>
    <t>中野，大加</t>
  </si>
  <si>
    <t>下野</t>
  </si>
  <si>
    <t>境</t>
  </si>
  <si>
    <t>道所</t>
  </si>
  <si>
    <t>水根</t>
  </si>
  <si>
    <t>小河内村</t>
  </si>
  <si>
    <t>川野</t>
  </si>
  <si>
    <t>留浦</t>
  </si>
  <si>
    <t>下り</t>
  </si>
  <si>
    <t>奥</t>
  </si>
  <si>
    <t>大島町</t>
  </si>
  <si>
    <t>元村</t>
  </si>
  <si>
    <t>北の山</t>
  </si>
  <si>
    <t>岡田村</t>
  </si>
  <si>
    <t>泉津村</t>
  </si>
  <si>
    <t>泉津</t>
  </si>
  <si>
    <t>野増村</t>
  </si>
  <si>
    <t>野増</t>
  </si>
  <si>
    <t>間伏</t>
  </si>
  <si>
    <t>差木地村</t>
  </si>
  <si>
    <t>クダッチ</t>
  </si>
  <si>
    <t>差木地</t>
  </si>
  <si>
    <t>波浮港村</t>
  </si>
  <si>
    <t>波浮港</t>
  </si>
  <si>
    <t>利島村</t>
  </si>
  <si>
    <t>新島村</t>
  </si>
  <si>
    <t>若郷村</t>
  </si>
  <si>
    <t>若郷</t>
  </si>
  <si>
    <t>新島本村</t>
  </si>
  <si>
    <t>式根島</t>
  </si>
  <si>
    <t>神津島村</t>
  </si>
  <si>
    <t>三宅村</t>
  </si>
  <si>
    <t>神着</t>
  </si>
  <si>
    <t>伊豆</t>
  </si>
  <si>
    <t>伊ケ谷</t>
  </si>
  <si>
    <t>阿古村</t>
  </si>
  <si>
    <t>阿古</t>
  </si>
  <si>
    <t>東山部落</t>
  </si>
  <si>
    <t>坪田村</t>
  </si>
  <si>
    <t>坪田東部落</t>
  </si>
  <si>
    <t>三池部落</t>
  </si>
  <si>
    <t>御蔵島村</t>
  </si>
  <si>
    <t>八丈町</t>
  </si>
  <si>
    <t>大賀郷村</t>
  </si>
  <si>
    <t>大賀郷</t>
  </si>
  <si>
    <t>三根村</t>
  </si>
  <si>
    <t>三根</t>
  </si>
  <si>
    <t>樫立村</t>
  </si>
  <si>
    <t>樫立</t>
  </si>
  <si>
    <t>中之郷村</t>
  </si>
  <si>
    <t>中之郷</t>
  </si>
  <si>
    <t>末吉村</t>
  </si>
  <si>
    <t>末吉</t>
  </si>
  <si>
    <t>青ヶ島村</t>
  </si>
  <si>
    <t>青ヶ島</t>
  </si>
  <si>
    <t>小笠原村</t>
  </si>
  <si>
    <t>父島</t>
  </si>
  <si>
    <t>母島</t>
  </si>
  <si>
    <t>東京都</t>
    <rPh sb="0" eb="3">
      <t>トウキョウト</t>
    </rPh>
    <phoneticPr fontId="10"/>
  </si>
  <si>
    <t>東京都</t>
    <rPh sb="0" eb="2">
      <t>トウキョウ</t>
    </rPh>
    <rPh sb="2" eb="3">
      <t>ト</t>
    </rPh>
    <phoneticPr fontId="10"/>
  </si>
  <si>
    <t>千代田区</t>
    <rPh sb="0" eb="4">
      <t>チヨダク</t>
    </rPh>
    <phoneticPr fontId="10"/>
  </si>
  <si>
    <t>中央区</t>
    <rPh sb="0" eb="3">
      <t>チュウオウク</t>
    </rPh>
    <phoneticPr fontId="10"/>
  </si>
  <si>
    <t>港区</t>
    <rPh sb="0" eb="2">
      <t>ミナトク</t>
    </rPh>
    <phoneticPr fontId="10"/>
  </si>
  <si>
    <t>新宿区</t>
    <rPh sb="0" eb="3">
      <t>シンジュクク</t>
    </rPh>
    <phoneticPr fontId="10"/>
  </si>
  <si>
    <t>文京区</t>
    <rPh sb="0" eb="3">
      <t>ブンキョウク</t>
    </rPh>
    <phoneticPr fontId="10"/>
  </si>
  <si>
    <t>台東区</t>
    <rPh sb="0" eb="3">
      <t>タイトウク</t>
    </rPh>
    <phoneticPr fontId="10"/>
  </si>
  <si>
    <t>墨田区</t>
    <rPh sb="0" eb="3">
      <t>スミダク</t>
    </rPh>
    <phoneticPr fontId="10"/>
  </si>
  <si>
    <t>江東区</t>
    <rPh sb="0" eb="3">
      <t>コウトウク</t>
    </rPh>
    <phoneticPr fontId="10"/>
  </si>
  <si>
    <t>品川区</t>
    <rPh sb="0" eb="3">
      <t>シナガワク</t>
    </rPh>
    <phoneticPr fontId="10"/>
  </si>
  <si>
    <t>目黒区</t>
    <rPh sb="0" eb="3">
      <t>メグロク</t>
    </rPh>
    <phoneticPr fontId="10"/>
  </si>
  <si>
    <t>大田区</t>
    <rPh sb="0" eb="3">
      <t>オオタク</t>
    </rPh>
    <phoneticPr fontId="10"/>
  </si>
  <si>
    <t>世田谷区</t>
    <rPh sb="0" eb="4">
      <t>セタガヤク</t>
    </rPh>
    <phoneticPr fontId="10"/>
  </si>
  <si>
    <t>渋谷区</t>
    <rPh sb="0" eb="3">
      <t>シブヤク</t>
    </rPh>
    <phoneticPr fontId="10"/>
  </si>
  <si>
    <t>中野区</t>
    <rPh sb="0" eb="3">
      <t>ナカノク</t>
    </rPh>
    <phoneticPr fontId="10"/>
  </si>
  <si>
    <t>杉並区</t>
    <rPh sb="0" eb="3">
      <t>スギナミク</t>
    </rPh>
    <phoneticPr fontId="10"/>
  </si>
  <si>
    <t>豊島区</t>
    <rPh sb="0" eb="2">
      <t>トシマ</t>
    </rPh>
    <rPh sb="2" eb="3">
      <t>ク</t>
    </rPh>
    <phoneticPr fontId="10"/>
  </si>
  <si>
    <t>北区</t>
    <rPh sb="0" eb="2">
      <t>キタク</t>
    </rPh>
    <phoneticPr fontId="10"/>
  </si>
  <si>
    <t>荒川区</t>
    <rPh sb="0" eb="3">
      <t>アラカワク</t>
    </rPh>
    <phoneticPr fontId="10"/>
  </si>
  <si>
    <t>板橋区</t>
    <rPh sb="0" eb="3">
      <t>イタバシク</t>
    </rPh>
    <phoneticPr fontId="10"/>
  </si>
  <si>
    <t>練馬区</t>
    <rPh sb="0" eb="3">
      <t>ネリマク</t>
    </rPh>
    <phoneticPr fontId="10"/>
  </si>
  <si>
    <t>足立区</t>
    <rPh sb="0" eb="3">
      <t>アダチク</t>
    </rPh>
    <phoneticPr fontId="10"/>
  </si>
  <si>
    <t>葛飾区</t>
    <rPh sb="0" eb="3">
      <t>カツシカク</t>
    </rPh>
    <phoneticPr fontId="10"/>
  </si>
  <si>
    <t>江戸川区</t>
    <rPh sb="0" eb="4">
      <t>エドガワク</t>
    </rPh>
    <phoneticPr fontId="10"/>
  </si>
  <si>
    <t>千代田区</t>
    <rPh sb="0" eb="4">
      <t>チヨダク</t>
    </rPh>
    <phoneticPr fontId="14"/>
  </si>
  <si>
    <t>中央区</t>
    <rPh sb="0" eb="3">
      <t>チュウオウク</t>
    </rPh>
    <phoneticPr fontId="14"/>
  </si>
  <si>
    <t>港区</t>
    <rPh sb="0" eb="2">
      <t>ミナトク</t>
    </rPh>
    <phoneticPr fontId="14"/>
  </si>
  <si>
    <t>新宿区</t>
    <rPh sb="0" eb="3">
      <t>シンジュクク</t>
    </rPh>
    <phoneticPr fontId="14"/>
  </si>
  <si>
    <t>文京区</t>
    <rPh sb="0" eb="3">
      <t>ブンキョウク</t>
    </rPh>
    <phoneticPr fontId="14"/>
  </si>
  <si>
    <t>台東区</t>
    <rPh sb="0" eb="3">
      <t>タイトウク</t>
    </rPh>
    <phoneticPr fontId="14"/>
  </si>
  <si>
    <t>墨田区</t>
    <rPh sb="0" eb="3">
      <t>スミダク</t>
    </rPh>
    <phoneticPr fontId="14"/>
  </si>
  <si>
    <t>江東区</t>
    <rPh sb="0" eb="3">
      <t>コウトウク</t>
    </rPh>
    <phoneticPr fontId="14"/>
  </si>
  <si>
    <t>品川区</t>
    <rPh sb="0" eb="3">
      <t>シナガワク</t>
    </rPh>
    <phoneticPr fontId="14"/>
  </si>
  <si>
    <t>目黒区</t>
    <rPh sb="0" eb="3">
      <t>メグロク</t>
    </rPh>
    <phoneticPr fontId="14"/>
  </si>
  <si>
    <t>大田区</t>
    <rPh sb="0" eb="3">
      <t>オオタク</t>
    </rPh>
    <phoneticPr fontId="14"/>
  </si>
  <si>
    <t>世田谷区</t>
    <rPh sb="0" eb="4">
      <t>セタガヤク</t>
    </rPh>
    <phoneticPr fontId="14"/>
  </si>
  <si>
    <t>渋谷区</t>
    <rPh sb="0" eb="3">
      <t>シブヤク</t>
    </rPh>
    <phoneticPr fontId="14"/>
  </si>
  <si>
    <t>中野区</t>
    <rPh sb="0" eb="3">
      <t>ナカノク</t>
    </rPh>
    <phoneticPr fontId="14"/>
  </si>
  <si>
    <t>杉並区</t>
    <rPh sb="0" eb="3">
      <t>スギナミク</t>
    </rPh>
    <phoneticPr fontId="14"/>
  </si>
  <si>
    <t>豊島区</t>
    <rPh sb="0" eb="2">
      <t>トシマ</t>
    </rPh>
    <rPh sb="2" eb="3">
      <t>ク</t>
    </rPh>
    <phoneticPr fontId="14"/>
  </si>
  <si>
    <t>北区</t>
    <rPh sb="0" eb="2">
      <t>キタク</t>
    </rPh>
    <phoneticPr fontId="14"/>
  </si>
  <si>
    <t>荒川区</t>
    <rPh sb="0" eb="3">
      <t>アラカワク</t>
    </rPh>
    <phoneticPr fontId="14"/>
  </si>
  <si>
    <t>板橋区</t>
    <rPh sb="0" eb="3">
      <t>イタバシク</t>
    </rPh>
    <phoneticPr fontId="14"/>
  </si>
  <si>
    <t>足立区</t>
    <rPh sb="0" eb="3">
      <t>アダチク</t>
    </rPh>
    <phoneticPr fontId="14"/>
  </si>
  <si>
    <t>葛飾区</t>
    <rPh sb="0" eb="3">
      <t>カツシカク</t>
    </rPh>
    <phoneticPr fontId="14"/>
  </si>
  <si>
    <t>江戸川区</t>
    <rPh sb="0" eb="4">
      <t>エドガワク</t>
    </rPh>
    <phoneticPr fontId="14"/>
  </si>
  <si>
    <t>練馬区</t>
    <rPh sb="0" eb="3">
      <t>ネリマク</t>
    </rPh>
    <phoneticPr fontId="14"/>
  </si>
  <si>
    <t>練馬区</t>
    <rPh sb="0" eb="3">
      <t>ネリマク</t>
    </rPh>
    <phoneticPr fontId="14"/>
  </si>
  <si>
    <t>三鷹市</t>
    <phoneticPr fontId="10"/>
  </si>
  <si>
    <t>県計 構成比(%)</t>
    <phoneticPr fontId="14"/>
  </si>
  <si>
    <t>基幹的農業従事者数</t>
  </si>
  <si>
    <t/>
  </si>
  <si>
    <t>15～19歳</t>
    <rPh sb="5" eb="6">
      <t>サイ</t>
    </rPh>
    <phoneticPr fontId="14"/>
  </si>
  <si>
    <t>20～24</t>
  </si>
  <si>
    <t>25～29</t>
  </si>
  <si>
    <t>30～34</t>
  </si>
  <si>
    <t>35～39</t>
  </si>
  <si>
    <t>40～44</t>
  </si>
  <si>
    <t>45～49</t>
  </si>
  <si>
    <t>50～54</t>
  </si>
  <si>
    <t>55～59</t>
  </si>
  <si>
    <t>男女計</t>
  </si>
  <si>
    <t>男女計</t>
    <rPh sb="0" eb="1">
      <t>オトコ</t>
    </rPh>
    <rPh sb="1" eb="2">
      <t>オンナ</t>
    </rPh>
    <rPh sb="2" eb="3">
      <t>ケイ</t>
    </rPh>
    <phoneticPr fontId="14"/>
  </si>
  <si>
    <t>雑穀・</t>
    <rPh sb="0" eb="1">
      <t>ザツ</t>
    </rPh>
    <rPh sb="1" eb="2">
      <t>コク</t>
    </rPh>
    <phoneticPr fontId="14"/>
  </si>
  <si>
    <t>麦類作</t>
    <rPh sb="0" eb="1">
      <t>ムギ</t>
    </rPh>
    <rPh sb="1" eb="2">
      <t>タグイ</t>
    </rPh>
    <rPh sb="2" eb="3">
      <t>サク</t>
    </rPh>
    <phoneticPr fontId="14"/>
  </si>
  <si>
    <t>いも類</t>
    <rPh sb="2" eb="3">
      <t>ルイ</t>
    </rPh>
    <phoneticPr fontId="14"/>
  </si>
  <si>
    <t>果樹類</t>
    <rPh sb="0" eb="1">
      <t>ハタシ</t>
    </rPh>
    <rPh sb="1" eb="2">
      <t>キ</t>
    </rPh>
    <rPh sb="2" eb="3">
      <t>タグイ</t>
    </rPh>
    <phoneticPr fontId="14"/>
  </si>
  <si>
    <t>肉用牛</t>
    <rPh sb="0" eb="1">
      <t>ニク</t>
    </rPh>
    <rPh sb="1" eb="2">
      <t>ヨウ</t>
    </rPh>
    <rPh sb="2" eb="3">
      <t>ウシ</t>
    </rPh>
    <phoneticPr fontId="14"/>
  </si>
  <si>
    <t>・豆類</t>
    <rPh sb="1" eb="2">
      <t>マメ</t>
    </rPh>
    <rPh sb="2" eb="3">
      <t>ルイ</t>
    </rPh>
    <phoneticPr fontId="14"/>
  </si>
  <si>
    <t>（２）年齢別の経営者数男女計</t>
    <rPh sb="11" eb="12">
      <t>オトコ</t>
    </rPh>
    <rPh sb="12" eb="13">
      <t>オンナ</t>
    </rPh>
    <rPh sb="13" eb="14">
      <t>ケイ</t>
    </rPh>
    <phoneticPr fontId="14"/>
  </si>
  <si>
    <t>ウ後継者がいる経営者</t>
    <rPh sb="1" eb="4">
      <t>コウケイシャ</t>
    </rPh>
    <rPh sb="7" eb="10">
      <t>ケイエイシャ</t>
    </rPh>
    <phoneticPr fontId="14"/>
  </si>
  <si>
    <t>男の
平均年齢</t>
    <rPh sb="0" eb="1">
      <t>オトコ</t>
    </rPh>
    <rPh sb="3" eb="5">
      <t>ヘイキン</t>
    </rPh>
    <rPh sb="5" eb="7">
      <t>ネンレイ</t>
    </rPh>
    <phoneticPr fontId="14"/>
  </si>
  <si>
    <t>女の
平均年齢</t>
    <rPh sb="0" eb="1">
      <t>オンナ</t>
    </rPh>
    <rPh sb="3" eb="5">
      <t>ヘイキン</t>
    </rPh>
    <rPh sb="5" eb="7">
      <t>ネンレイ</t>
    </rPh>
    <phoneticPr fontId="14"/>
  </si>
  <si>
    <t>自営農業
が主</t>
    <rPh sb="0" eb="2">
      <t>ジエイ</t>
    </rPh>
    <rPh sb="2" eb="4">
      <t>ノウギョウ</t>
    </rPh>
    <rPh sb="6" eb="7">
      <t>シュ</t>
    </rPh>
    <phoneticPr fontId="14"/>
  </si>
  <si>
    <t>稲作</t>
    <rPh sb="0" eb="1">
      <t>イネ</t>
    </rPh>
    <rPh sb="1" eb="2">
      <t>サク</t>
    </rPh>
    <phoneticPr fontId="14"/>
  </si>
  <si>
    <t>その他の
作物</t>
  </si>
  <si>
    <t>酪農</t>
    <rPh sb="0" eb="1">
      <t>ラク</t>
    </rPh>
    <rPh sb="1" eb="2">
      <t>ノウ</t>
    </rPh>
    <phoneticPr fontId="14"/>
  </si>
  <si>
    <t>養豚</t>
    <rPh sb="0" eb="1">
      <t>オサム</t>
    </rPh>
    <rPh sb="1" eb="2">
      <t>ブタ</t>
    </rPh>
    <phoneticPr fontId="14"/>
  </si>
  <si>
    <t>養鶏</t>
    <rPh sb="0" eb="1">
      <t>オサム</t>
    </rPh>
    <rPh sb="1" eb="2">
      <t>ニワトリ</t>
    </rPh>
    <phoneticPr fontId="14"/>
  </si>
  <si>
    <t>養蚕</t>
    <rPh sb="0" eb="1">
      <t>オサム</t>
    </rPh>
    <rPh sb="1" eb="2">
      <t>カイコ</t>
    </rPh>
    <phoneticPr fontId="14"/>
  </si>
  <si>
    <t>その他の
畜産</t>
    <rPh sb="2" eb="3">
      <t>タ</t>
    </rPh>
    <rPh sb="5" eb="6">
      <t>チク</t>
    </rPh>
    <rPh sb="6" eb="7">
      <t>サン</t>
    </rPh>
    <phoneticPr fontId="14"/>
  </si>
  <si>
    <t>自営農業
が主</t>
    <rPh sb="0" eb="2">
      <t>ジエイ</t>
    </rPh>
    <rPh sb="2" eb="4">
      <t>ノウギョウ</t>
    </rPh>
    <rPh sb="6" eb="7">
      <t>シュ</t>
    </rPh>
    <phoneticPr fontId="13"/>
  </si>
  <si>
    <t>自給的農家数</t>
    <rPh sb="0" eb="1">
      <t>ジ</t>
    </rPh>
    <rPh sb="1" eb="2">
      <t>キュウ</t>
    </rPh>
    <rPh sb="2" eb="3">
      <t>マト</t>
    </rPh>
    <rPh sb="3" eb="4">
      <t>ノウ</t>
    </rPh>
    <rPh sb="4" eb="5">
      <t>イエ</t>
    </rPh>
    <rPh sb="5" eb="6">
      <t>スウ</t>
    </rPh>
    <phoneticPr fontId="14"/>
  </si>
  <si>
    <t>一世代
家族経営</t>
    <rPh sb="0" eb="1">
      <t>イチ</t>
    </rPh>
    <rPh sb="1" eb="2">
      <t>ヨ</t>
    </rPh>
    <rPh sb="2" eb="3">
      <t>ダイ</t>
    </rPh>
    <rPh sb="4" eb="6">
      <t>カゾク</t>
    </rPh>
    <rPh sb="6" eb="8">
      <t>ケイエイ</t>
    </rPh>
    <phoneticPr fontId="14"/>
  </si>
  <si>
    <t>二世代
家族経営</t>
    <rPh sb="0" eb="1">
      <t>ニ</t>
    </rPh>
    <rPh sb="1" eb="2">
      <t>ヨ</t>
    </rPh>
    <rPh sb="2" eb="3">
      <t>ダイ</t>
    </rPh>
    <rPh sb="4" eb="6">
      <t>カゾク</t>
    </rPh>
    <rPh sb="6" eb="8">
      <t>ケイエイ</t>
    </rPh>
    <phoneticPr fontId="14"/>
  </si>
  <si>
    <t>一人</t>
    <rPh sb="0" eb="1">
      <t>イチ</t>
    </rPh>
    <rPh sb="1" eb="2">
      <t>ジン</t>
    </rPh>
    <phoneticPr fontId="14"/>
  </si>
  <si>
    <t>夫婦</t>
    <rPh sb="0" eb="1">
      <t>オット</t>
    </rPh>
    <rPh sb="1" eb="2">
      <t>フ</t>
    </rPh>
    <phoneticPr fontId="14"/>
  </si>
  <si>
    <t>親子</t>
    <rPh sb="0" eb="1">
      <t>オヤ</t>
    </rPh>
    <rPh sb="1" eb="2">
      <t>コ</t>
    </rPh>
    <phoneticPr fontId="14"/>
  </si>
  <si>
    <t>過去１年間の生活の主な状態別世帯員数（計）</t>
  </si>
  <si>
    <t>％</t>
    <phoneticPr fontId="14"/>
  </si>
</sst>
</file>

<file path=xl/styles.xml><?xml version="1.0" encoding="utf-8"?>
<styleSheet xmlns="http://schemas.openxmlformats.org/spreadsheetml/2006/main" xmlns:mc="http://schemas.openxmlformats.org/markup-compatibility/2006" xmlns:x14ac="http://schemas.microsoft.com/office/spreadsheetml/2009/9/ac" mc:Ignorable="x14ac">
  <numFmts count="21">
    <numFmt numFmtId="176" formatCode="#,##0_ "/>
    <numFmt numFmtId="177" formatCode="#,##0.0_ "/>
    <numFmt numFmtId="178" formatCode="#,##0.0"/>
    <numFmt numFmtId="179" formatCode="#,##0.0;[Red]\-#,##0.0"/>
    <numFmt numFmtId="180" formatCode="#,##0;;&quot;- &quot;"/>
    <numFmt numFmtId="181" formatCode="#,##0.0;;&quot;- &quot;"/>
    <numFmt numFmtId="182" formatCode="0.0_);[Red]\(0.0\)"/>
    <numFmt numFmtId="183" formatCode="#,##0.00;;&quot;- &quot;"/>
    <numFmt numFmtId="184" formatCode="###\ ###\ ##0"/>
    <numFmt numFmtId="185" formatCode="#,##0.00_ ;[Red]\-#,##0.00\ "/>
    <numFmt numFmtId="186" formatCode="0.0"/>
    <numFmt numFmtId="187" formatCode="0.0;;&quot;-&quot;;@"/>
    <numFmt numFmtId="188" formatCode="#,###;;&quot;-&quot;;@"/>
    <numFmt numFmtId="189" formatCode="###\ ###\ ###\ ###\ ###\ ###\ ##0.0"/>
    <numFmt numFmtId="190" formatCode="#,##0;;&quot;-&quot;"/>
    <numFmt numFmtId="191" formatCode="0.0;;0.0;@"/>
    <numFmt numFmtId="192" formatCode="0;\-0;0;@&quot;（販売農家）&quot;"/>
    <numFmt numFmtId="193" formatCode="000\ "/>
    <numFmt numFmtId="194" formatCode="00"/>
    <numFmt numFmtId="195" formatCode="00\ "/>
    <numFmt numFmtId="196" formatCode="0.00000000000000_ "/>
  </numFmts>
  <fonts count="52">
    <font>
      <sz val="11"/>
      <color theme="1"/>
      <name val="ＭＳ Ｐゴシック"/>
      <family val="2"/>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3"/>
      <charset val="128"/>
      <scheme val="minor"/>
    </font>
    <font>
      <sz val="6"/>
      <name val="ＭＳ Ｐゴシック"/>
      <family val="3"/>
      <charset val="128"/>
      <scheme val="minor"/>
    </font>
    <font>
      <sz val="9"/>
      <name val="ＭＳ 明朝"/>
      <family val="1"/>
      <charset val="128"/>
    </font>
    <font>
      <sz val="11"/>
      <name val="ＭＳ Ｐゴシック"/>
      <family val="3"/>
      <charset val="128"/>
    </font>
    <font>
      <b/>
      <sz val="9"/>
      <name val="ＭＳ ゴシック"/>
      <family val="3"/>
      <charset val="128"/>
    </font>
    <font>
      <sz val="6"/>
      <name val="ＭＳ Ｐゴシック"/>
      <family val="3"/>
      <charset val="128"/>
    </font>
    <font>
      <sz val="11"/>
      <color theme="1"/>
      <name val="ＭＳ Ｐゴシック"/>
      <family val="2"/>
      <scheme val="minor"/>
    </font>
    <font>
      <sz val="9"/>
      <color indexed="8"/>
      <name val="ＭＳ 明朝"/>
      <family val="1"/>
      <charset val="128"/>
    </font>
    <font>
      <sz val="9"/>
      <color theme="1"/>
      <name val="ＭＳ Ｐ明朝"/>
      <family val="1"/>
      <charset val="128"/>
    </font>
    <font>
      <sz val="9"/>
      <color theme="1"/>
      <name val="ＭＳ Ｐゴシック"/>
      <family val="3"/>
      <charset val="128"/>
    </font>
    <font>
      <sz val="11"/>
      <color theme="1"/>
      <name val="ＭＳ Ｐゴシック"/>
      <family val="3"/>
      <charset val="128"/>
    </font>
    <font>
      <i/>
      <sz val="16"/>
      <color theme="9" tint="-0.499984740745262"/>
      <name val="ＭＳ Ｐゴシック"/>
      <family val="3"/>
      <charset val="128"/>
    </font>
    <font>
      <b/>
      <i/>
      <sz val="12"/>
      <color theme="1"/>
      <name val="ＭＳ Ｐゴシック"/>
      <family val="3"/>
      <charset val="128"/>
    </font>
    <font>
      <b/>
      <sz val="9"/>
      <color theme="1"/>
      <name val="ＭＳ Ｐゴシック"/>
      <family val="3"/>
      <charset val="128"/>
    </font>
    <font>
      <b/>
      <sz val="10"/>
      <color theme="1"/>
      <name val="ＭＳ Ｐゴシック"/>
      <family val="3"/>
      <charset val="128"/>
    </font>
    <font>
      <sz val="8"/>
      <color theme="1"/>
      <name val="ＭＳ Ｐゴシック"/>
      <family val="3"/>
      <charset val="128"/>
    </font>
    <font>
      <sz val="10"/>
      <color theme="1"/>
      <name val="ＭＳ Ｐゴシック"/>
      <family val="3"/>
      <charset val="128"/>
    </font>
    <font>
      <b/>
      <i/>
      <sz val="10"/>
      <color theme="1"/>
      <name val="ＭＳ Ｐゴシック"/>
      <family val="3"/>
      <charset val="128"/>
    </font>
    <font>
      <b/>
      <sz val="10"/>
      <color theme="1"/>
      <name val="ＭＳ Ｐ明朝"/>
      <family val="1"/>
      <charset val="128"/>
    </font>
    <font>
      <b/>
      <sz val="9"/>
      <color theme="1"/>
      <name val="ＭＳ Ｐ明朝"/>
      <family val="1"/>
      <charset val="128"/>
    </font>
    <font>
      <b/>
      <shadow/>
      <sz val="9"/>
      <color rgb="FF000000"/>
      <name val="ＭＳ Ｐゴシック"/>
      <family val="3"/>
      <charset val="128"/>
      <scheme val="minor"/>
    </font>
    <font>
      <sz val="9"/>
      <color rgb="FFFF0000"/>
      <name val="ＭＳ Ｐゴシック"/>
      <family val="3"/>
      <charset val="128"/>
    </font>
    <font>
      <b/>
      <sz val="11"/>
      <color theme="1"/>
      <name val="ＭＳ Ｐゴシック"/>
      <family val="3"/>
      <charset val="128"/>
    </font>
    <font>
      <sz val="9"/>
      <color theme="1"/>
      <name val="ＭＳ Ｐゴシック"/>
      <family val="2"/>
      <scheme val="minor"/>
    </font>
    <font>
      <sz val="9"/>
      <color theme="1"/>
      <name val="ＭＳ Ｐゴシック"/>
      <family val="3"/>
      <charset val="128"/>
      <scheme val="minor"/>
    </font>
    <font>
      <sz val="11"/>
      <color rgb="FFFF0000"/>
      <name val="ＭＳ Ｐゴシック"/>
      <family val="2"/>
      <charset val="128"/>
      <scheme val="minor"/>
    </font>
    <font>
      <sz val="11"/>
      <color rgb="FFFF0000"/>
      <name val="HG創英角ﾎﾟｯﾌﾟ体"/>
      <family val="3"/>
      <charset val="128"/>
    </font>
    <font>
      <sz val="12"/>
      <color theme="1"/>
      <name val="ＭＳ Ｐゴシック"/>
      <family val="3"/>
      <charset val="128"/>
      <scheme val="minor"/>
    </font>
    <font>
      <sz val="10"/>
      <color theme="1"/>
      <name val="ＭＳ Ｐゴシック"/>
      <family val="2"/>
      <scheme val="minor"/>
    </font>
    <font>
      <sz val="10"/>
      <color theme="1"/>
      <name val="ＭＳ Ｐゴシック"/>
      <family val="3"/>
      <charset val="128"/>
      <scheme val="minor"/>
    </font>
    <font>
      <sz val="11"/>
      <color theme="1"/>
      <name val="HG丸ｺﾞｼｯｸM-PRO"/>
      <family val="3"/>
      <charset val="128"/>
    </font>
    <font>
      <sz val="11"/>
      <color rgb="FFFF0000"/>
      <name val="ＭＳ Ｐゴシック"/>
      <family val="3"/>
      <charset val="128"/>
      <scheme val="minor"/>
    </font>
    <font>
      <b/>
      <sz val="12"/>
      <color theme="1"/>
      <name val="ＭＳ Ｐゴシック"/>
      <family val="3"/>
      <charset val="128"/>
    </font>
    <font>
      <b/>
      <sz val="10"/>
      <color theme="1"/>
      <name val="ＭＳ Ｐゴシック"/>
      <family val="3"/>
      <charset val="128"/>
      <scheme val="major"/>
    </font>
    <font>
      <b/>
      <sz val="11"/>
      <color theme="1"/>
      <name val="ＭＳ Ｐゴシック"/>
      <family val="3"/>
      <charset val="128"/>
      <scheme val="major"/>
    </font>
    <font>
      <b/>
      <sz val="9"/>
      <color theme="1"/>
      <name val="ＭＳ Ｐゴシック"/>
      <family val="3"/>
      <charset val="128"/>
      <scheme val="major"/>
    </font>
    <font>
      <sz val="11"/>
      <color theme="1"/>
      <name val="ＭＳ Ｐゴシック"/>
      <family val="3"/>
      <charset val="128"/>
      <scheme val="major"/>
    </font>
    <font>
      <sz val="9"/>
      <color theme="1"/>
      <name val="ＭＳ Ｐゴシック"/>
      <family val="3"/>
      <charset val="128"/>
      <scheme val="major"/>
    </font>
    <font>
      <sz val="12"/>
      <color theme="1"/>
      <name val="ＭＳ Ｐゴシック"/>
      <family val="3"/>
      <charset val="128"/>
    </font>
    <font>
      <sz val="11"/>
      <color rgb="FFFF0000"/>
      <name val="ＭＳ Ｐゴシック"/>
      <family val="3"/>
      <charset val="128"/>
      <scheme val="major"/>
    </font>
    <font>
      <sz val="11"/>
      <name val="ＭＳ Ｐゴシック"/>
      <family val="3"/>
      <charset val="128"/>
      <scheme val="major"/>
    </font>
    <font>
      <sz val="11"/>
      <color indexed="8"/>
      <name val="ＭＳ Ｐゴシック"/>
      <family val="3"/>
      <charset val="128"/>
      <scheme val="major"/>
    </font>
    <font>
      <sz val="9"/>
      <name val="ＭＳ ゴシック"/>
      <family val="3"/>
      <charset val="128"/>
    </font>
  </fonts>
  <fills count="11">
    <fill>
      <patternFill patternType="none"/>
    </fill>
    <fill>
      <patternFill patternType="gray125"/>
    </fill>
    <fill>
      <patternFill patternType="solid">
        <fgColor rgb="FFFFFF66"/>
        <bgColor indexed="64"/>
      </patternFill>
    </fill>
    <fill>
      <patternFill patternType="solid">
        <fgColor theme="8" tint="0.59999389629810485"/>
        <bgColor indexed="64"/>
      </patternFill>
    </fill>
    <fill>
      <patternFill patternType="solid">
        <fgColor rgb="FF92D050"/>
        <bgColor indexed="64"/>
      </patternFill>
    </fill>
    <fill>
      <patternFill patternType="solid">
        <fgColor rgb="FFFFCC99"/>
        <bgColor indexed="64"/>
      </patternFill>
    </fill>
    <fill>
      <patternFill patternType="solid">
        <fgColor theme="5" tint="0.59999389629810485"/>
        <bgColor indexed="64"/>
      </patternFill>
    </fill>
    <fill>
      <patternFill patternType="solid">
        <fgColor rgb="FFFFFF00"/>
        <bgColor indexed="64"/>
      </patternFill>
    </fill>
    <fill>
      <patternFill patternType="solid">
        <fgColor theme="6" tint="0.59999389629810485"/>
        <bgColor indexed="64"/>
      </patternFill>
    </fill>
    <fill>
      <patternFill patternType="solid">
        <fgColor rgb="FFFFFFCC"/>
        <bgColor indexed="64"/>
      </patternFill>
    </fill>
    <fill>
      <patternFill patternType="solid">
        <fgColor theme="5" tint="0.39994506668294322"/>
        <bgColor indexed="64"/>
      </patternFill>
    </fill>
  </fills>
  <borders count="4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double">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style="double">
        <color indexed="64"/>
      </top>
      <bottom style="thin">
        <color indexed="64"/>
      </bottom>
      <diagonal/>
    </border>
    <border>
      <left/>
      <right/>
      <top style="thin">
        <color indexed="64"/>
      </top>
      <bottom style="thin">
        <color indexed="64"/>
      </bottom>
      <diagonal/>
    </border>
    <border>
      <left style="thin">
        <color indexed="64"/>
      </left>
      <right style="thin">
        <color indexed="64"/>
      </right>
      <top style="double">
        <color indexed="64"/>
      </top>
      <bottom/>
      <diagonal/>
    </border>
    <border>
      <left/>
      <right style="thin">
        <color indexed="64"/>
      </right>
      <top style="thin">
        <color indexed="64"/>
      </top>
      <bottom style="thin">
        <color indexed="64"/>
      </bottom>
      <diagonal/>
    </border>
    <border diagonalUp="1">
      <left style="thin">
        <color indexed="64"/>
      </left>
      <right/>
      <top/>
      <bottom style="thin">
        <color indexed="64"/>
      </bottom>
      <diagonal style="thin">
        <color indexed="64"/>
      </diagonal>
    </border>
    <border>
      <left style="thin">
        <color indexed="64"/>
      </left>
      <right style="thin">
        <color indexed="64"/>
      </right>
      <top style="medium">
        <color indexed="64"/>
      </top>
      <bottom/>
      <diagonal/>
    </border>
    <border>
      <left style="thin">
        <color indexed="64"/>
      </left>
      <right style="thin">
        <color indexed="64"/>
      </right>
      <top/>
      <bottom style="thin">
        <color indexed="64"/>
      </bottom>
      <diagonal/>
    </border>
    <border>
      <left style="thin">
        <color indexed="64"/>
      </left>
      <right style="thin">
        <color indexed="64"/>
      </right>
      <top/>
      <bottom style="medium">
        <color indexed="64"/>
      </bottom>
      <diagonal/>
    </border>
    <border diagonalUp="1">
      <left style="thin">
        <color indexed="64"/>
      </left>
      <right style="thin">
        <color indexed="64"/>
      </right>
      <top/>
      <bottom style="thin">
        <color indexed="64"/>
      </bottom>
      <diagonal style="thin">
        <color indexed="64"/>
      </diagonal>
    </border>
    <border>
      <left/>
      <right/>
      <top/>
      <bottom style="thick">
        <color theme="9" tint="-0.24994659260841701"/>
      </bottom>
      <diagonal/>
    </border>
    <border>
      <left style="thick">
        <color theme="9" tint="-0.24994659260841701"/>
      </left>
      <right/>
      <top style="thick">
        <color theme="9" tint="-0.24994659260841701"/>
      </top>
      <bottom style="thick">
        <color theme="9" tint="-0.24994659260841701"/>
      </bottom>
      <diagonal/>
    </border>
    <border>
      <left/>
      <right style="thick">
        <color theme="9" tint="-0.24994659260841701"/>
      </right>
      <top style="thick">
        <color theme="9" tint="-0.24994659260841701"/>
      </top>
      <bottom style="thick">
        <color theme="9" tint="-0.24994659260841701"/>
      </bottom>
      <diagonal/>
    </border>
    <border>
      <left style="thick">
        <color theme="9" tint="-0.24994659260841701"/>
      </left>
      <right/>
      <top/>
      <bottom style="thin">
        <color indexed="64"/>
      </bottom>
      <diagonal/>
    </border>
    <border>
      <left style="thick">
        <color theme="9" tint="-0.24994659260841701"/>
      </left>
      <right style="thick">
        <color theme="9" tint="-0.24994659260841701"/>
      </right>
      <top/>
      <bottom/>
      <diagonal/>
    </border>
    <border>
      <left style="thick">
        <color theme="9" tint="-0.24994659260841701"/>
      </left>
      <right/>
      <top/>
      <bottom/>
      <diagonal/>
    </border>
    <border>
      <left style="thick">
        <color theme="9" tint="-0.24994659260841701"/>
      </left>
      <right style="thick">
        <color theme="9" tint="-0.24994659260841701"/>
      </right>
      <top style="thick">
        <color theme="9" tint="-0.24994659260841701"/>
      </top>
      <bottom style="thick">
        <color theme="9" tint="-0.24994659260841701"/>
      </bottom>
      <diagonal/>
    </border>
    <border>
      <left style="thin">
        <color theme="1"/>
      </left>
      <right style="thin">
        <color theme="1"/>
      </right>
      <top style="thin">
        <color theme="1"/>
      </top>
      <bottom style="thin">
        <color theme="1"/>
      </bottom>
      <diagonal/>
    </border>
    <border>
      <left style="thin">
        <color theme="1"/>
      </left>
      <right style="thin">
        <color theme="1"/>
      </right>
      <top style="thin">
        <color theme="1"/>
      </top>
      <bottom/>
      <diagonal/>
    </border>
    <border>
      <left style="thin">
        <color theme="1"/>
      </left>
      <right style="thin">
        <color theme="1"/>
      </right>
      <top/>
      <bottom/>
      <diagonal/>
    </border>
    <border>
      <left style="thick">
        <color theme="5" tint="-0.24994659260841701"/>
      </left>
      <right/>
      <top style="thick">
        <color theme="5" tint="-0.24994659260841701"/>
      </top>
      <bottom style="thick">
        <color theme="5" tint="-0.24994659260841701"/>
      </bottom>
      <diagonal/>
    </border>
    <border>
      <left/>
      <right style="thick">
        <color theme="5" tint="-0.24994659260841701"/>
      </right>
      <top style="thick">
        <color theme="5" tint="-0.24994659260841701"/>
      </top>
      <bottom style="thick">
        <color theme="5" tint="-0.24994659260841701"/>
      </bottom>
      <diagonal/>
    </border>
    <border>
      <left/>
      <right style="thick">
        <color rgb="FFFFCC99"/>
      </right>
      <top/>
      <bottom style="thick">
        <color rgb="FFFFCC99"/>
      </bottom>
      <diagonal/>
    </border>
    <border>
      <left/>
      <right/>
      <top/>
      <bottom style="thick">
        <color rgb="FFFFCC99"/>
      </bottom>
      <diagonal/>
    </border>
    <border>
      <left/>
      <right style="thick">
        <color rgb="FFFFCC99"/>
      </right>
      <top/>
      <bottom/>
      <diagonal/>
    </border>
    <border>
      <left/>
      <right/>
      <top/>
      <bottom style="thick">
        <color rgb="FFFFFFCC"/>
      </bottom>
      <diagonal/>
    </border>
    <border>
      <left/>
      <right style="thick">
        <color rgb="FFFFFFCC"/>
      </right>
      <top/>
      <bottom/>
      <diagonal/>
    </border>
  </borders>
  <cellStyleXfs count="13">
    <xf numFmtId="0" fontId="0" fillId="0" borderId="0"/>
    <xf numFmtId="0" fontId="9" fillId="0" borderId="0">
      <alignment vertical="center"/>
    </xf>
    <xf numFmtId="0" fontId="12" fillId="0" borderId="0">
      <alignment vertical="center"/>
    </xf>
    <xf numFmtId="0" fontId="12" fillId="0" borderId="0"/>
    <xf numFmtId="38" fontId="12" fillId="0" borderId="0" applyFont="0" applyFill="0" applyBorder="0" applyAlignment="0" applyProtection="0">
      <alignment vertical="center"/>
    </xf>
    <xf numFmtId="0" fontId="12" fillId="0" borderId="0"/>
    <xf numFmtId="38" fontId="15" fillId="0" borderId="0" applyFont="0" applyFill="0" applyBorder="0" applyAlignment="0" applyProtection="0">
      <alignment vertical="center"/>
    </xf>
    <xf numFmtId="0" fontId="12" fillId="0" borderId="0">
      <alignment vertical="center"/>
    </xf>
    <xf numFmtId="0" fontId="12" fillId="0" borderId="0">
      <alignment vertical="center"/>
    </xf>
    <xf numFmtId="0" fontId="8" fillId="0" borderId="0">
      <alignment vertical="center"/>
    </xf>
    <xf numFmtId="0" fontId="8" fillId="0" borderId="0">
      <alignment vertical="center"/>
    </xf>
    <xf numFmtId="0" fontId="7" fillId="0" borderId="0">
      <alignment vertical="center"/>
    </xf>
    <xf numFmtId="0" fontId="6" fillId="0" borderId="0">
      <alignment vertical="center"/>
    </xf>
  </cellStyleXfs>
  <cellXfs count="779">
    <xf numFmtId="0" fontId="0" fillId="0" borderId="0" xfId="0"/>
    <xf numFmtId="0" fontId="11" fillId="0" borderId="0" xfId="2" applyFont="1" applyFill="1">
      <alignment vertical="center"/>
    </xf>
    <xf numFmtId="49" fontId="12" fillId="0" borderId="0" xfId="1" applyNumberFormat="1" applyFont="1" applyBorder="1" applyAlignment="1">
      <alignment horizontal="right" vertical="center"/>
    </xf>
    <xf numFmtId="0" fontId="11" fillId="0" borderId="16" xfId="2" applyNumberFormat="1" applyFont="1" applyFill="1" applyBorder="1" applyAlignment="1">
      <alignment vertical="center"/>
    </xf>
    <xf numFmtId="0" fontId="11" fillId="0" borderId="2" xfId="2" applyNumberFormat="1" applyFont="1" applyFill="1" applyBorder="1" applyAlignment="1">
      <alignment vertical="center"/>
    </xf>
    <xf numFmtId="0" fontId="11" fillId="0" borderId="17" xfId="2" applyNumberFormat="1" applyFont="1" applyFill="1" applyBorder="1" applyAlignment="1">
      <alignment vertical="center"/>
    </xf>
    <xf numFmtId="0" fontId="11" fillId="0" borderId="5" xfId="2" applyNumberFormat="1" applyFont="1" applyFill="1" applyBorder="1" applyAlignment="1">
      <alignment vertical="center"/>
    </xf>
    <xf numFmtId="0" fontId="11" fillId="0" borderId="20" xfId="2" applyFont="1" applyFill="1" applyBorder="1" applyAlignment="1">
      <alignment horizontal="distributed" vertical="center" justifyLastLine="1"/>
    </xf>
    <xf numFmtId="0" fontId="11" fillId="0" borderId="16" xfId="2" applyNumberFormat="1" applyFont="1" applyFill="1" applyBorder="1" applyAlignment="1">
      <alignment vertical="center" wrapText="1" justifyLastLine="1"/>
    </xf>
    <xf numFmtId="0" fontId="11" fillId="0" borderId="17" xfId="2" applyNumberFormat="1" applyFont="1" applyFill="1" applyBorder="1" applyAlignment="1">
      <alignment vertical="center" wrapText="1" justifyLastLine="1"/>
    </xf>
    <xf numFmtId="0" fontId="11" fillId="0" borderId="2" xfId="2" applyFont="1" applyFill="1" applyBorder="1" applyAlignment="1">
      <alignment vertical="center" justifyLastLine="1"/>
    </xf>
    <xf numFmtId="3" fontId="11" fillId="0" borderId="0" xfId="2" applyNumberFormat="1" applyFont="1" applyFill="1" applyBorder="1" applyAlignment="1">
      <alignment horizontal="right" vertical="center"/>
    </xf>
    <xf numFmtId="0" fontId="11" fillId="0" borderId="16" xfId="2" applyNumberFormat="1" applyFont="1" applyFill="1" applyBorder="1" applyAlignment="1">
      <alignment vertical="center" wrapText="1"/>
    </xf>
    <xf numFmtId="0" fontId="11" fillId="0" borderId="0" xfId="2" applyFont="1" applyFill="1" applyAlignment="1">
      <alignment horizontal="center" vertical="center"/>
    </xf>
    <xf numFmtId="0" fontId="19" fillId="0" borderId="0" xfId="0" applyFont="1"/>
    <xf numFmtId="0" fontId="18" fillId="0" borderId="0" xfId="0" applyFont="1"/>
    <xf numFmtId="0" fontId="19" fillId="0" borderId="0" xfId="0" applyFont="1" applyFill="1"/>
    <xf numFmtId="176" fontId="11" fillId="0" borderId="0" xfId="2" applyNumberFormat="1" applyFont="1" applyFill="1" applyAlignment="1">
      <alignment horizontal="right" vertical="center"/>
    </xf>
    <xf numFmtId="0" fontId="11" fillId="0" borderId="17" xfId="2" applyNumberFormat="1" applyFont="1" applyFill="1" applyBorder="1" applyAlignment="1">
      <alignment vertical="center" wrapText="1"/>
    </xf>
    <xf numFmtId="0" fontId="12" fillId="0" borderId="0" xfId="1" applyNumberFormat="1" applyFont="1">
      <alignment vertical="center"/>
    </xf>
    <xf numFmtId="0" fontId="19" fillId="0" borderId="0" xfId="0" applyFont="1" applyAlignment="1">
      <alignment vertical="center"/>
    </xf>
    <xf numFmtId="0" fontId="19" fillId="0" borderId="0" xfId="0" applyFont="1" applyBorder="1"/>
    <xf numFmtId="0" fontId="19" fillId="0" borderId="0" xfId="0" applyFont="1" applyFill="1" applyAlignment="1">
      <alignment vertical="center"/>
    </xf>
    <xf numFmtId="0" fontId="18" fillId="0" borderId="0" xfId="0" applyFont="1" applyAlignment="1">
      <alignment vertical="top"/>
    </xf>
    <xf numFmtId="0" fontId="18" fillId="0" borderId="2" xfId="0" applyFont="1" applyBorder="1"/>
    <xf numFmtId="0" fontId="11" fillId="0" borderId="17" xfId="8" applyNumberFormat="1" applyFont="1" applyFill="1" applyBorder="1" applyAlignment="1">
      <alignment horizontal="center" vertical="center"/>
    </xf>
    <xf numFmtId="0" fontId="11" fillId="0" borderId="17" xfId="8" applyNumberFormat="1" applyFont="1" applyFill="1" applyBorder="1" applyAlignment="1">
      <alignment vertical="center"/>
    </xf>
    <xf numFmtId="0" fontId="19" fillId="0" borderId="6" xfId="0" applyFont="1" applyBorder="1"/>
    <xf numFmtId="0" fontId="18" fillId="0" borderId="0" xfId="0" applyFont="1" applyAlignment="1">
      <alignment vertical="center"/>
    </xf>
    <xf numFmtId="0" fontId="18" fillId="0" borderId="0" xfId="0" applyFont="1" applyAlignment="1">
      <alignment horizontal="center" vertical="center"/>
    </xf>
    <xf numFmtId="0" fontId="18" fillId="0" borderId="7" xfId="0" applyFont="1" applyBorder="1" applyAlignment="1">
      <alignment horizontal="center" vertical="center"/>
    </xf>
    <xf numFmtId="0" fontId="18" fillId="0" borderId="2" xfId="0" applyFont="1" applyBorder="1" applyAlignment="1">
      <alignment vertical="center" shrinkToFit="1"/>
    </xf>
    <xf numFmtId="0" fontId="18" fillId="0" borderId="5" xfId="0" applyFont="1" applyBorder="1" applyAlignment="1">
      <alignment vertical="center"/>
    </xf>
    <xf numFmtId="0" fontId="18" fillId="0" borderId="7" xfId="0" applyFont="1" applyBorder="1" applyAlignment="1">
      <alignment vertical="center"/>
    </xf>
    <xf numFmtId="0" fontId="18" fillId="0" borderId="9" xfId="0" applyFont="1" applyBorder="1" applyAlignment="1">
      <alignment vertical="center"/>
    </xf>
    <xf numFmtId="0" fontId="18" fillId="0" borderId="1" xfId="0" applyFont="1" applyBorder="1" applyAlignment="1">
      <alignment horizontal="center" vertical="center"/>
    </xf>
    <xf numFmtId="0" fontId="18" fillId="0" borderId="22" xfId="0" applyFont="1" applyBorder="1" applyAlignment="1">
      <alignment horizontal="center" vertical="center"/>
    </xf>
    <xf numFmtId="0" fontId="18" fillId="0" borderId="2" xfId="0" applyFont="1" applyBorder="1" applyAlignment="1">
      <alignment horizontal="center" vertical="center"/>
    </xf>
    <xf numFmtId="0" fontId="18" fillId="0" borderId="0" xfId="0" applyFont="1" applyBorder="1" applyAlignment="1">
      <alignment vertical="center"/>
    </xf>
    <xf numFmtId="0" fontId="18" fillId="0" borderId="18" xfId="0" applyFont="1" applyBorder="1" applyAlignment="1">
      <alignment vertical="center"/>
    </xf>
    <xf numFmtId="0" fontId="18" fillId="0" borderId="22" xfId="0" applyFont="1" applyBorder="1" applyAlignment="1">
      <alignment vertical="center"/>
    </xf>
    <xf numFmtId="0" fontId="18" fillId="0" borderId="4" xfId="0" applyFont="1" applyBorder="1" applyAlignment="1">
      <alignment vertical="center"/>
    </xf>
    <xf numFmtId="0" fontId="18" fillId="0" borderId="16" xfId="0" applyFont="1" applyBorder="1" applyAlignment="1">
      <alignment horizontal="center" vertical="center"/>
    </xf>
    <xf numFmtId="0" fontId="18" fillId="0" borderId="25" xfId="0" applyFont="1" applyBorder="1" applyAlignment="1">
      <alignment horizontal="center" vertical="center"/>
    </xf>
    <xf numFmtId="0" fontId="18" fillId="0" borderId="1" xfId="0" applyFont="1" applyBorder="1" applyAlignment="1">
      <alignment horizontal="center" vertical="center" wrapText="1"/>
    </xf>
    <xf numFmtId="0" fontId="18" fillId="0" borderId="2" xfId="0" applyFont="1" applyBorder="1" applyAlignment="1">
      <alignment horizontal="center" vertical="center" wrapText="1"/>
    </xf>
    <xf numFmtId="0" fontId="18" fillId="0" borderId="4" xfId="0" applyFont="1" applyBorder="1" applyAlignment="1">
      <alignment horizontal="center" vertical="center" wrapText="1"/>
    </xf>
    <xf numFmtId="0" fontId="18" fillId="0" borderId="0" xfId="0" applyFont="1" applyBorder="1" applyAlignment="1">
      <alignment horizontal="center" vertical="center"/>
    </xf>
    <xf numFmtId="0" fontId="18" fillId="0" borderId="20" xfId="0" applyFont="1" applyBorder="1" applyAlignment="1">
      <alignment horizontal="center" vertical="center" shrinkToFit="1"/>
    </xf>
    <xf numFmtId="0" fontId="18" fillId="0" borderId="0" xfId="0" quotePrefix="1" applyFont="1"/>
    <xf numFmtId="0" fontId="18" fillId="0" borderId="0" xfId="0" applyFont="1" applyFill="1"/>
    <xf numFmtId="0" fontId="18" fillId="0" borderId="0" xfId="0" applyFont="1" applyFill="1" applyAlignment="1">
      <alignment wrapText="1"/>
    </xf>
    <xf numFmtId="0" fontId="18" fillId="0" borderId="18" xfId="0" applyFont="1" applyFill="1" applyBorder="1"/>
    <xf numFmtId="0" fontId="18" fillId="0" borderId="20" xfId="0" applyFont="1" applyFill="1" applyBorder="1"/>
    <xf numFmtId="0" fontId="18" fillId="0" borderId="22" xfId="0" applyFont="1" applyFill="1" applyBorder="1"/>
    <xf numFmtId="0" fontId="18" fillId="0" borderId="18" xfId="0" applyFont="1" applyFill="1" applyBorder="1" applyAlignment="1">
      <alignment wrapText="1"/>
    </xf>
    <xf numFmtId="0" fontId="18" fillId="0" borderId="20" xfId="0" applyFont="1" applyFill="1" applyBorder="1" applyAlignment="1">
      <alignment wrapText="1"/>
    </xf>
    <xf numFmtId="0" fontId="18" fillId="0" borderId="22" xfId="0" applyFont="1" applyFill="1" applyBorder="1" applyAlignment="1">
      <alignment wrapText="1"/>
    </xf>
    <xf numFmtId="0" fontId="18" fillId="0" borderId="18" xfId="0" applyFont="1" applyBorder="1" applyAlignment="1">
      <alignment horizontal="center" vertical="center" shrinkToFit="1"/>
    </xf>
    <xf numFmtId="0" fontId="19" fillId="0" borderId="0" xfId="0" applyFont="1" applyBorder="1" applyAlignment="1">
      <alignment shrinkToFit="1"/>
    </xf>
    <xf numFmtId="0" fontId="18" fillId="0" borderId="18" xfId="0" applyFont="1" applyBorder="1" applyAlignment="1">
      <alignment horizontal="center" vertical="center"/>
    </xf>
    <xf numFmtId="0" fontId="18" fillId="0" borderId="1" xfId="0" applyFont="1" applyBorder="1" applyAlignment="1">
      <alignment wrapText="1"/>
    </xf>
    <xf numFmtId="0" fontId="18" fillId="0" borderId="1" xfId="0" applyNumberFormat="1" applyFont="1" applyBorder="1"/>
    <xf numFmtId="0" fontId="18" fillId="0" borderId="6" xfId="0" applyFont="1" applyBorder="1" applyAlignment="1">
      <alignment shrinkToFit="1"/>
    </xf>
    <xf numFmtId="0" fontId="18" fillId="0" borderId="9" xfId="0" applyFont="1" applyBorder="1" applyAlignment="1">
      <alignment shrinkToFit="1"/>
    </xf>
    <xf numFmtId="0" fontId="18" fillId="0" borderId="20" xfId="0" applyFont="1" applyBorder="1"/>
    <xf numFmtId="0" fontId="18" fillId="0" borderId="20" xfId="0" applyFont="1" applyBorder="1" applyAlignment="1">
      <alignment wrapText="1"/>
    </xf>
    <xf numFmtId="0" fontId="18" fillId="0" borderId="22" xfId="0" applyFont="1" applyBorder="1"/>
    <xf numFmtId="0" fontId="18" fillId="0" borderId="1" xfId="0" applyFont="1" applyBorder="1"/>
    <xf numFmtId="0" fontId="18" fillId="0" borderId="1" xfId="0" applyFont="1" applyFill="1" applyBorder="1" applyAlignment="1">
      <alignment wrapText="1"/>
    </xf>
    <xf numFmtId="0" fontId="24" fillId="0" borderId="2" xfId="0" applyFont="1" applyFill="1" applyBorder="1" applyAlignment="1">
      <alignment vertical="center"/>
    </xf>
    <xf numFmtId="0" fontId="18" fillId="0" borderId="18" xfId="0" applyFont="1" applyFill="1" applyBorder="1" applyAlignment="1">
      <alignment vertical="center"/>
    </xf>
    <xf numFmtId="0" fontId="18" fillId="0" borderId="20" xfId="0" applyFont="1" applyFill="1" applyBorder="1" applyAlignment="1">
      <alignment vertical="center"/>
    </xf>
    <xf numFmtId="0" fontId="18" fillId="0" borderId="22" xfId="0" applyFont="1" applyFill="1" applyBorder="1" applyAlignment="1">
      <alignment vertical="center"/>
    </xf>
    <xf numFmtId="0" fontId="18" fillId="0" borderId="16" xfId="0" applyFont="1" applyFill="1" applyBorder="1" applyAlignment="1">
      <alignment vertical="center"/>
    </xf>
    <xf numFmtId="186" fontId="18" fillId="0" borderId="0" xfId="0" applyNumberFormat="1" applyFont="1" applyFill="1" applyBorder="1" applyAlignment="1">
      <alignment vertical="center"/>
    </xf>
    <xf numFmtId="186" fontId="18" fillId="0" borderId="6" xfId="0" applyNumberFormat="1" applyFont="1" applyFill="1" applyBorder="1" applyAlignment="1">
      <alignment vertical="center"/>
    </xf>
    <xf numFmtId="0" fontId="18" fillId="0" borderId="25" xfId="0" applyFont="1" applyFill="1" applyBorder="1" applyAlignment="1">
      <alignment vertical="center"/>
    </xf>
    <xf numFmtId="186" fontId="18" fillId="0" borderId="8" xfId="0" applyNumberFormat="1" applyFont="1" applyFill="1" applyBorder="1" applyAlignment="1">
      <alignment vertical="center"/>
    </xf>
    <xf numFmtId="186" fontId="18" fillId="0" borderId="9" xfId="0" applyNumberFormat="1" applyFont="1" applyFill="1" applyBorder="1" applyAlignment="1">
      <alignment vertical="center"/>
    </xf>
    <xf numFmtId="0" fontId="19" fillId="0" borderId="16" xfId="0" applyFont="1" applyFill="1" applyBorder="1"/>
    <xf numFmtId="0" fontId="18" fillId="0" borderId="25" xfId="0" applyFont="1" applyBorder="1" applyAlignment="1">
      <alignment horizontal="center" vertical="center" wrapText="1"/>
    </xf>
    <xf numFmtId="0" fontId="18" fillId="0" borderId="16" xfId="0" applyFont="1" applyFill="1" applyBorder="1" applyAlignment="1">
      <alignment horizontal="center" wrapText="1"/>
    </xf>
    <xf numFmtId="0" fontId="18" fillId="0" borderId="7" xfId="0" applyFont="1" applyBorder="1" applyAlignment="1">
      <alignment horizontal="center" vertical="center" wrapText="1"/>
    </xf>
    <xf numFmtId="0" fontId="18" fillId="0" borderId="1" xfId="0" applyFont="1" applyFill="1" applyBorder="1" applyAlignment="1">
      <alignment horizontal="centerContinuous" vertical="center"/>
    </xf>
    <xf numFmtId="0" fontId="19" fillId="0" borderId="4" xfId="0" applyFont="1" applyBorder="1"/>
    <xf numFmtId="0" fontId="18" fillId="0" borderId="9" xfId="0" applyFont="1" applyBorder="1" applyAlignment="1">
      <alignment horizontal="center" vertical="center" wrapText="1"/>
    </xf>
    <xf numFmtId="0" fontId="18" fillId="0" borderId="16" xfId="0" applyFont="1" applyBorder="1" applyAlignment="1">
      <alignment vertical="center"/>
    </xf>
    <xf numFmtId="38" fontId="18" fillId="0" borderId="25" xfId="6" applyFont="1" applyBorder="1" applyAlignment="1">
      <alignment horizontal="right" vertical="center" shrinkToFit="1"/>
    </xf>
    <xf numFmtId="0" fontId="18" fillId="0" borderId="0" xfId="0" quotePrefix="1" applyFont="1" applyAlignment="1">
      <alignment vertical="top"/>
    </xf>
    <xf numFmtId="185" fontId="18" fillId="0" borderId="16" xfId="0" applyNumberFormat="1" applyFont="1" applyFill="1" applyBorder="1"/>
    <xf numFmtId="0" fontId="18" fillId="0" borderId="25" xfId="0" applyFont="1" applyFill="1" applyBorder="1"/>
    <xf numFmtId="0" fontId="11" fillId="0" borderId="16" xfId="8" applyNumberFormat="1" applyFont="1" applyFill="1" applyBorder="1" applyAlignment="1">
      <alignment vertical="center" wrapText="1"/>
    </xf>
    <xf numFmtId="0" fontId="11" fillId="0" borderId="17" xfId="8" applyNumberFormat="1" applyFont="1" applyFill="1" applyBorder="1" applyAlignment="1">
      <alignment vertical="center" wrapText="1"/>
    </xf>
    <xf numFmtId="0" fontId="18" fillId="0" borderId="2" xfId="0" applyFont="1" applyFill="1" applyBorder="1"/>
    <xf numFmtId="0" fontId="18" fillId="0" borderId="4" xfId="0" applyFont="1" applyBorder="1" applyAlignment="1">
      <alignment horizontal="center" vertical="center"/>
    </xf>
    <xf numFmtId="0" fontId="19" fillId="0" borderId="7" xfId="0" applyFont="1" applyFill="1" applyBorder="1" applyAlignment="1">
      <alignment shrinkToFit="1"/>
    </xf>
    <xf numFmtId="0" fontId="18" fillId="0" borderId="9" xfId="0" applyFont="1" applyBorder="1" applyAlignment="1">
      <alignment horizontal="center" vertical="center"/>
    </xf>
    <xf numFmtId="0" fontId="11" fillId="0" borderId="16" xfId="8" applyNumberFormat="1" applyFont="1" applyFill="1" applyBorder="1" applyAlignment="1">
      <alignment vertical="center"/>
    </xf>
    <xf numFmtId="0" fontId="11" fillId="0" borderId="16" xfId="0" applyNumberFormat="1" applyFont="1" applyFill="1" applyBorder="1" applyAlignment="1">
      <alignment vertical="center"/>
    </xf>
    <xf numFmtId="0" fontId="11" fillId="0" borderId="17" xfId="0" applyNumberFormat="1" applyFont="1" applyFill="1" applyBorder="1" applyAlignment="1">
      <alignment vertical="center"/>
    </xf>
    <xf numFmtId="0" fontId="18" fillId="0" borderId="3" xfId="0" applyFont="1" applyBorder="1" applyAlignment="1">
      <alignment horizontal="center" vertical="center"/>
    </xf>
    <xf numFmtId="0" fontId="18" fillId="0" borderId="8" xfId="0" applyFont="1" applyBorder="1" applyAlignment="1">
      <alignment horizontal="center" vertical="center"/>
    </xf>
    <xf numFmtId="0" fontId="18" fillId="0" borderId="25" xfId="0" applyFont="1" applyBorder="1" applyAlignment="1">
      <alignment horizontal="left" vertical="center"/>
    </xf>
    <xf numFmtId="0" fontId="19" fillId="0" borderId="20" xfId="0" applyFont="1" applyBorder="1"/>
    <xf numFmtId="0" fontId="19" fillId="0" borderId="22" xfId="0" applyFont="1" applyBorder="1"/>
    <xf numFmtId="0" fontId="18" fillId="0" borderId="0" xfId="0" applyFont="1" applyBorder="1" applyAlignment="1">
      <alignment horizontal="center" vertical="center" shrinkToFit="1"/>
    </xf>
    <xf numFmtId="0" fontId="18" fillId="0" borderId="22" xfId="0" applyFont="1" applyBorder="1" applyAlignment="1">
      <alignment horizontal="center" vertical="center" shrinkToFit="1"/>
    </xf>
    <xf numFmtId="0" fontId="18" fillId="0" borderId="0" xfId="0" applyFont="1" applyAlignment="1">
      <alignment horizontal="center" vertical="top"/>
    </xf>
    <xf numFmtId="0" fontId="19" fillId="0" borderId="0" xfId="0" applyFont="1" applyAlignment="1">
      <alignment horizontal="center"/>
    </xf>
    <xf numFmtId="0" fontId="18" fillId="0" borderId="0" xfId="0" applyFont="1" applyAlignment="1">
      <alignment horizontal="center" vertical="top"/>
    </xf>
    <xf numFmtId="0" fontId="18" fillId="0" borderId="0" xfId="0" applyFont="1" applyAlignment="1">
      <alignment horizontal="center"/>
    </xf>
    <xf numFmtId="0" fontId="24" fillId="0" borderId="0" xfId="0" applyFont="1" applyAlignment="1">
      <alignment shrinkToFit="1"/>
    </xf>
    <xf numFmtId="0" fontId="24" fillId="0" borderId="0" xfId="0" applyFont="1" applyAlignment="1">
      <alignment horizontal="right" shrinkToFit="1"/>
    </xf>
    <xf numFmtId="0" fontId="24" fillId="0" borderId="0" xfId="0" applyFont="1"/>
    <xf numFmtId="0" fontId="19" fillId="0" borderId="0" xfId="0" applyFont="1" applyAlignment="1">
      <alignment horizontal="left" vertical="center"/>
    </xf>
    <xf numFmtId="0" fontId="30" fillId="0" borderId="0" xfId="0" applyFont="1" applyAlignment="1">
      <alignment horizontal="centerContinuous" vertical="center"/>
    </xf>
    <xf numFmtId="0" fontId="11" fillId="0" borderId="3" xfId="0" applyNumberFormat="1" applyFont="1" applyFill="1" applyBorder="1" applyAlignment="1">
      <alignment horizontal="distributed" vertical="center" justifyLastLine="1"/>
    </xf>
    <xf numFmtId="0" fontId="11" fillId="0" borderId="22" xfId="2" applyFont="1" applyBorder="1" applyAlignment="1">
      <alignment horizontal="distributed" vertical="center" justifyLastLine="1"/>
    </xf>
    <xf numFmtId="0" fontId="11" fillId="0" borderId="20" xfId="2" applyFont="1" applyFill="1" applyBorder="1" applyAlignment="1">
      <alignment vertical="center"/>
    </xf>
    <xf numFmtId="0" fontId="11" fillId="0" borderId="22" xfId="2" applyFont="1" applyFill="1" applyBorder="1" applyAlignment="1">
      <alignment vertical="center"/>
    </xf>
    <xf numFmtId="0" fontId="11" fillId="0" borderId="18" xfId="2" applyNumberFormat="1" applyFont="1" applyFill="1" applyBorder="1" applyAlignment="1">
      <alignment vertical="center" justifyLastLine="1"/>
    </xf>
    <xf numFmtId="0" fontId="11" fillId="0" borderId="20" xfId="2" applyNumberFormat="1" applyFont="1" applyFill="1" applyBorder="1" applyAlignment="1">
      <alignment vertical="center" justifyLastLine="1"/>
    </xf>
    <xf numFmtId="0" fontId="11" fillId="0" borderId="22" xfId="2" applyNumberFormat="1" applyFont="1" applyFill="1" applyBorder="1" applyAlignment="1">
      <alignment vertical="center" justifyLastLine="1"/>
    </xf>
    <xf numFmtId="0" fontId="11" fillId="0" borderId="18" xfId="2" applyNumberFormat="1" applyFont="1" applyFill="1" applyBorder="1" applyAlignment="1">
      <alignment vertical="center"/>
    </xf>
    <xf numFmtId="0" fontId="11" fillId="0" borderId="18" xfId="8" applyNumberFormat="1" applyFont="1" applyFill="1" applyBorder="1" applyAlignment="1">
      <alignment vertical="center"/>
    </xf>
    <xf numFmtId="0" fontId="11" fillId="0" borderId="18" xfId="8" applyNumberFormat="1" applyFont="1" applyFill="1" applyBorder="1" applyAlignment="1">
      <alignment horizontal="left" vertical="center"/>
    </xf>
    <xf numFmtId="0" fontId="11" fillId="0" borderId="20" xfId="8" applyNumberFormat="1" applyFont="1" applyFill="1" applyBorder="1" applyAlignment="1">
      <alignment vertical="center" wrapText="1"/>
    </xf>
    <xf numFmtId="0" fontId="11" fillId="0" borderId="22" xfId="8" applyNumberFormat="1" applyFont="1" applyFill="1" applyBorder="1" applyAlignment="1">
      <alignment vertical="center" wrapText="1"/>
    </xf>
    <xf numFmtId="0" fontId="11" fillId="0" borderId="1" xfId="2" applyFont="1" applyFill="1" applyBorder="1" applyAlignment="1">
      <alignment vertical="center"/>
    </xf>
    <xf numFmtId="0" fontId="11" fillId="0" borderId="5" xfId="2" applyFont="1" applyFill="1" applyBorder="1" applyAlignment="1">
      <alignment vertical="center"/>
    </xf>
    <xf numFmtId="0" fontId="11" fillId="0" borderId="0" xfId="2" applyFont="1" applyFill="1" applyBorder="1" applyAlignment="1">
      <alignment vertical="center"/>
    </xf>
    <xf numFmtId="0" fontId="11" fillId="0" borderId="2" xfId="2" applyFont="1" applyFill="1" applyBorder="1">
      <alignment vertical="center"/>
    </xf>
    <xf numFmtId="0" fontId="11" fillId="0" borderId="16" xfId="8" applyNumberFormat="1" applyFont="1" applyFill="1" applyBorder="1" applyAlignment="1">
      <alignment horizontal="center" vertical="center"/>
    </xf>
    <xf numFmtId="0" fontId="11" fillId="0" borderId="18" xfId="8" applyNumberFormat="1" applyFont="1" applyFill="1" applyBorder="1" applyAlignment="1">
      <alignment vertical="center" wrapText="1"/>
    </xf>
    <xf numFmtId="0" fontId="11" fillId="0" borderId="3" xfId="2" applyNumberFormat="1" applyFont="1" applyFill="1" applyBorder="1" applyAlignment="1">
      <alignment vertical="center" wrapText="1"/>
    </xf>
    <xf numFmtId="0" fontId="11" fillId="0" borderId="16" xfId="8" applyNumberFormat="1" applyFont="1" applyFill="1" applyBorder="1" applyAlignment="1">
      <alignment horizontal="center" vertical="center" wrapText="1"/>
    </xf>
    <xf numFmtId="0" fontId="11" fillId="0" borderId="17" xfId="8" applyNumberFormat="1" applyFont="1" applyFill="1" applyBorder="1" applyAlignment="1">
      <alignment horizontal="center" vertical="center" wrapText="1"/>
    </xf>
    <xf numFmtId="0" fontId="11" fillId="0" borderId="0" xfId="2" applyNumberFormat="1" applyFont="1" applyFill="1" applyBorder="1" applyAlignment="1">
      <alignment vertical="center" wrapText="1"/>
    </xf>
    <xf numFmtId="0" fontId="11" fillId="0" borderId="7" xfId="1" applyNumberFormat="1" applyFont="1" applyFill="1" applyBorder="1" applyAlignment="1">
      <alignment horizontal="center" vertical="center" justifyLastLine="1"/>
    </xf>
    <xf numFmtId="0" fontId="11" fillId="0" borderId="25" xfId="1" applyNumberFormat="1" applyFont="1" applyFill="1" applyBorder="1" applyAlignment="1">
      <alignment horizontal="center" vertical="center" justifyLastLine="1"/>
    </xf>
    <xf numFmtId="0" fontId="19" fillId="0" borderId="0" xfId="0" applyFont="1" applyBorder="1" applyProtection="1">
      <protection hidden="1"/>
    </xf>
    <xf numFmtId="0" fontId="19" fillId="0" borderId="0" xfId="0" applyFont="1" applyBorder="1" applyAlignment="1" applyProtection="1">
      <protection hidden="1"/>
    </xf>
    <xf numFmtId="0" fontId="20" fillId="0" borderId="0" xfId="0" applyFont="1" applyBorder="1" applyProtection="1">
      <protection hidden="1"/>
    </xf>
    <xf numFmtId="0" fontId="19" fillId="0" borderId="0" xfId="0" applyFont="1" applyProtection="1">
      <protection hidden="1"/>
    </xf>
    <xf numFmtId="0" fontId="23" fillId="0" borderId="0" xfId="0" applyFont="1" applyFill="1" applyBorder="1" applyAlignment="1" applyProtection="1">
      <alignment shrinkToFit="1"/>
      <protection hidden="1"/>
    </xf>
    <xf numFmtId="0" fontId="19" fillId="0" borderId="0" xfId="0" applyFont="1" applyFill="1" applyProtection="1">
      <protection hidden="1"/>
    </xf>
    <xf numFmtId="0" fontId="18" fillId="0" borderId="0" xfId="0" applyFont="1" applyBorder="1" applyAlignment="1" applyProtection="1">
      <alignment horizontal="right"/>
      <protection hidden="1"/>
    </xf>
    <xf numFmtId="0" fontId="22" fillId="0" borderId="0" xfId="0" applyFont="1" applyFill="1" applyAlignment="1" applyProtection="1">
      <alignment horizontal="centerContinuous"/>
      <protection hidden="1"/>
    </xf>
    <xf numFmtId="0" fontId="19" fillId="0" borderId="0" xfId="0" applyFont="1" applyAlignment="1" applyProtection="1">
      <alignment horizontal="centerContinuous"/>
      <protection hidden="1"/>
    </xf>
    <xf numFmtId="0" fontId="22" fillId="0" borderId="0" xfId="0" applyFont="1" applyFill="1" applyAlignment="1" applyProtection="1">
      <alignment horizontal="center"/>
      <protection hidden="1"/>
    </xf>
    <xf numFmtId="0" fontId="22" fillId="0" borderId="0" xfId="0" applyFont="1" applyAlignment="1" applyProtection="1">
      <alignment horizontal="centerContinuous" vertical="top"/>
      <protection hidden="1"/>
    </xf>
    <xf numFmtId="0" fontId="31" fillId="0" borderId="0" xfId="0" applyFont="1" applyAlignment="1" applyProtection="1">
      <alignment horizontal="centerContinuous" vertical="top"/>
      <protection hidden="1"/>
    </xf>
    <xf numFmtId="0" fontId="22" fillId="0" borderId="0" xfId="0" applyFont="1" applyFill="1" applyAlignment="1" applyProtection="1">
      <alignment horizontal="center" vertical="top"/>
      <protection hidden="1"/>
    </xf>
    <xf numFmtId="0" fontId="18" fillId="0" borderId="0" xfId="0" applyFont="1" applyAlignment="1" applyProtection="1">
      <alignment wrapText="1"/>
      <protection hidden="1"/>
    </xf>
    <xf numFmtId="0" fontId="18" fillId="0" borderId="0" xfId="0" applyFont="1" applyProtection="1">
      <protection hidden="1"/>
    </xf>
    <xf numFmtId="0" fontId="19" fillId="0" borderId="0" xfId="0" applyFont="1" applyAlignment="1" applyProtection="1">
      <alignment shrinkToFit="1"/>
      <protection hidden="1"/>
    </xf>
    <xf numFmtId="38" fontId="18" fillId="0" borderId="0" xfId="6" applyFont="1" applyFill="1" applyBorder="1" applyAlignment="1" applyProtection="1">
      <alignment horizontal="centerContinuous" vertical="center"/>
      <protection hidden="1"/>
    </xf>
    <xf numFmtId="0" fontId="18" fillId="0" borderId="0" xfId="0" applyFont="1" applyFill="1" applyAlignment="1" applyProtection="1">
      <alignment horizontal="right"/>
      <protection hidden="1"/>
    </xf>
    <xf numFmtId="0" fontId="26" fillId="0" borderId="0" xfId="0" applyFont="1" applyFill="1" applyAlignment="1" applyProtection="1">
      <alignment horizontal="center" vertical="center"/>
      <protection hidden="1"/>
    </xf>
    <xf numFmtId="0" fontId="22" fillId="0" borderId="0" xfId="0" applyFont="1" applyFill="1" applyAlignment="1" applyProtection="1">
      <alignment horizontal="left"/>
      <protection hidden="1"/>
    </xf>
    <xf numFmtId="0" fontId="18" fillId="0" borderId="0" xfId="0" applyFont="1" applyFill="1" applyBorder="1" applyAlignment="1" applyProtection="1">
      <alignment vertical="top"/>
      <protection hidden="1"/>
    </xf>
    <xf numFmtId="0" fontId="18" fillId="0" borderId="0" xfId="0" applyFont="1" applyFill="1" applyBorder="1" applyAlignment="1" applyProtection="1">
      <alignment horizontal="right" vertical="top"/>
      <protection hidden="1"/>
    </xf>
    <xf numFmtId="0" fontId="23" fillId="0" borderId="0" xfId="0" applyFont="1" applyFill="1" applyBorder="1" applyAlignment="1" applyProtection="1">
      <alignment horizontal="left" vertical="top"/>
      <protection hidden="1"/>
    </xf>
    <xf numFmtId="0" fontId="23" fillId="0" borderId="0" xfId="0" applyFont="1" applyFill="1" applyBorder="1" applyAlignment="1" applyProtection="1">
      <alignment horizontal="right" vertical="top"/>
      <protection hidden="1"/>
    </xf>
    <xf numFmtId="0" fontId="17" fillId="0" borderId="0" xfId="0" applyFont="1" applyFill="1" applyBorder="1" applyAlignment="1" applyProtection="1">
      <alignment horizontal="left" vertical="top"/>
      <protection hidden="1"/>
    </xf>
    <xf numFmtId="0" fontId="23" fillId="0" borderId="0" xfId="0" applyFont="1" applyFill="1" applyBorder="1" applyAlignment="1" applyProtection="1">
      <alignment horizontal="center" vertical="top"/>
      <protection hidden="1"/>
    </xf>
    <xf numFmtId="0" fontId="17" fillId="0" borderId="0" xfId="0" applyFont="1" applyFill="1" applyBorder="1" applyAlignment="1" applyProtection="1">
      <alignment vertical="top"/>
      <protection hidden="1"/>
    </xf>
    <xf numFmtId="0" fontId="19" fillId="0" borderId="0" xfId="0" applyFont="1" applyFill="1" applyBorder="1" applyProtection="1">
      <protection hidden="1"/>
    </xf>
    <xf numFmtId="0" fontId="29" fillId="0" borderId="0" xfId="0" applyFont="1" applyAlignment="1" applyProtection="1">
      <alignment horizontal="left" vertical="center" readingOrder="1"/>
      <protection hidden="1"/>
    </xf>
    <xf numFmtId="38" fontId="18" fillId="0" borderId="0" xfId="6" applyFont="1" applyFill="1" applyAlignment="1" applyProtection="1">
      <protection hidden="1"/>
    </xf>
    <xf numFmtId="38" fontId="18" fillId="0" borderId="0" xfId="6" applyFont="1" applyFill="1" applyAlignment="1" applyProtection="1">
      <alignment horizontal="right" vertical="center"/>
      <protection hidden="1"/>
    </xf>
    <xf numFmtId="38" fontId="18" fillId="0" borderId="0" xfId="6" applyFont="1" applyFill="1" applyBorder="1" applyAlignment="1" applyProtection="1">
      <alignment horizontal="right" vertical="center"/>
      <protection hidden="1"/>
    </xf>
    <xf numFmtId="38" fontId="18" fillId="0" borderId="0" xfId="6" applyFont="1" applyFill="1" applyAlignment="1" applyProtection="1">
      <alignment horizontal="right"/>
      <protection hidden="1"/>
    </xf>
    <xf numFmtId="0" fontId="19" fillId="0" borderId="0" xfId="0" applyFont="1" applyFill="1" applyAlignment="1" applyProtection="1">
      <alignment horizontal="centerContinuous"/>
      <protection hidden="1"/>
    </xf>
    <xf numFmtId="38" fontId="18" fillId="0" borderId="0" xfId="6" applyFont="1" applyFill="1" applyAlignment="1" applyProtection="1">
      <alignment horizontal="centerContinuous"/>
      <protection hidden="1"/>
    </xf>
    <xf numFmtId="0" fontId="22" fillId="0" borderId="0" xfId="0" applyFont="1" applyFill="1" applyAlignment="1" applyProtection="1">
      <alignment horizontal="centerContinuous" vertical="top"/>
      <protection hidden="1"/>
    </xf>
    <xf numFmtId="38" fontId="22" fillId="0" borderId="0" xfId="6" applyFont="1" applyFill="1" applyAlignment="1" applyProtection="1">
      <alignment horizontal="centerContinuous" vertical="top"/>
      <protection hidden="1"/>
    </xf>
    <xf numFmtId="38" fontId="18" fillId="0" borderId="0" xfId="6" applyFont="1" applyFill="1" applyBorder="1" applyAlignment="1" applyProtection="1">
      <alignment horizontal="left" vertical="center"/>
      <protection hidden="1"/>
    </xf>
    <xf numFmtId="0" fontId="19" fillId="0" borderId="0" xfId="0" applyFont="1" applyFill="1" applyAlignment="1" applyProtection="1">
      <alignment horizontal="centerContinuous" vertical="top"/>
      <protection hidden="1"/>
    </xf>
    <xf numFmtId="38" fontId="18" fillId="0" borderId="0" xfId="6" applyFont="1" applyFill="1" applyAlignment="1" applyProtection="1">
      <alignment horizontal="centerContinuous" vertical="top"/>
      <protection hidden="1"/>
    </xf>
    <xf numFmtId="0" fontId="18" fillId="0" borderId="0" xfId="0" applyFont="1" applyAlignment="1" applyProtection="1">
      <protection hidden="1"/>
    </xf>
    <xf numFmtId="0" fontId="18" fillId="0" borderId="0" xfId="0" applyFont="1" applyAlignment="1" applyProtection="1">
      <alignment horizontal="right"/>
      <protection hidden="1"/>
    </xf>
    <xf numFmtId="0" fontId="18" fillId="0" borderId="0" xfId="0" applyFont="1" applyAlignment="1" applyProtection="1">
      <alignment vertical="top"/>
      <protection hidden="1"/>
    </xf>
    <xf numFmtId="0" fontId="18" fillId="0" borderId="0" xfId="0" applyFont="1" applyAlignment="1" applyProtection="1">
      <alignment horizontal="right" vertical="top"/>
      <protection hidden="1"/>
    </xf>
    <xf numFmtId="0" fontId="19" fillId="0" borderId="0" xfId="0" applyFont="1" applyAlignment="1" applyProtection="1">
      <alignment vertical="center"/>
      <protection hidden="1"/>
    </xf>
    <xf numFmtId="0" fontId="19" fillId="0" borderId="0" xfId="0" applyFont="1" applyFill="1" applyAlignment="1" applyProtection="1">
      <alignment vertical="center"/>
      <protection hidden="1"/>
    </xf>
    <xf numFmtId="0" fontId="0" fillId="0" borderId="0" xfId="0" applyAlignment="1">
      <alignment shrinkToFit="1"/>
    </xf>
    <xf numFmtId="0" fontId="19" fillId="0" borderId="0" xfId="0" applyFont="1" applyAlignment="1">
      <alignment shrinkToFit="1"/>
    </xf>
    <xf numFmtId="179" fontId="18" fillId="0" borderId="6" xfId="6" applyNumberFormat="1" applyFont="1" applyBorder="1" applyAlignment="1">
      <alignment vertical="center"/>
    </xf>
    <xf numFmtId="177" fontId="18" fillId="0" borderId="16" xfId="0" applyNumberFormat="1" applyFont="1" applyBorder="1" applyAlignment="1">
      <alignment horizontal="center" vertical="center"/>
    </xf>
    <xf numFmtId="0" fontId="18" fillId="0" borderId="0" xfId="0" applyFont="1" applyAlignment="1" applyProtection="1">
      <alignment horizontal="left" vertical="top" indent="1"/>
      <protection hidden="1"/>
    </xf>
    <xf numFmtId="0" fontId="18" fillId="0" borderId="16" xfId="0" applyFont="1" applyBorder="1"/>
    <xf numFmtId="0" fontId="18" fillId="0" borderId="0" xfId="0" applyFont="1" applyBorder="1"/>
    <xf numFmtId="0" fontId="18" fillId="0" borderId="6" xfId="0" applyFont="1" applyBorder="1"/>
    <xf numFmtId="0" fontId="18" fillId="0" borderId="8" xfId="0" applyFont="1" applyBorder="1"/>
    <xf numFmtId="0" fontId="18" fillId="0" borderId="9" xfId="0" applyFont="1" applyBorder="1"/>
    <xf numFmtId="0" fontId="18" fillId="0" borderId="2" xfId="0" applyFont="1" applyBorder="1" applyAlignment="1">
      <alignment horizontal="center"/>
    </xf>
    <xf numFmtId="0" fontId="18" fillId="0" borderId="3" xfId="0" applyFont="1" applyBorder="1"/>
    <xf numFmtId="0" fontId="18" fillId="0" borderId="4" xfId="0" applyFont="1" applyBorder="1"/>
    <xf numFmtId="0" fontId="18" fillId="0" borderId="5" xfId="0" applyFont="1" applyFill="1" applyBorder="1" applyAlignment="1">
      <alignment horizontal="center"/>
    </xf>
    <xf numFmtId="0" fontId="18" fillId="0" borderId="7" xfId="0" applyFont="1" applyFill="1" applyBorder="1" applyAlignment="1">
      <alignment horizontal="center"/>
    </xf>
    <xf numFmtId="0" fontId="11" fillId="0" borderId="3" xfId="2" applyFont="1" applyFill="1" applyBorder="1" applyAlignment="1">
      <alignment vertical="center" shrinkToFit="1"/>
    </xf>
    <xf numFmtId="0" fontId="11" fillId="0" borderId="3" xfId="1" applyNumberFormat="1" applyFont="1" applyFill="1" applyBorder="1" applyAlignment="1">
      <alignment horizontal="center" vertical="center" wrapText="1" justifyLastLine="1"/>
    </xf>
    <xf numFmtId="0" fontId="11" fillId="0" borderId="20" xfId="1" applyNumberFormat="1" applyFont="1" applyFill="1" applyBorder="1" applyAlignment="1">
      <alignment horizontal="center" vertical="center" justifyLastLine="1"/>
    </xf>
    <xf numFmtId="0" fontId="11" fillId="0" borderId="4" xfId="1" applyNumberFormat="1" applyFont="1" applyFill="1" applyBorder="1" applyAlignment="1">
      <alignment horizontal="center" vertical="center" justifyLastLine="1"/>
    </xf>
    <xf numFmtId="0" fontId="11" fillId="0" borderId="17" xfId="2" applyFont="1" applyFill="1" applyBorder="1" applyAlignment="1">
      <alignment vertical="center" justifyLastLine="1"/>
    </xf>
    <xf numFmtId="0" fontId="11" fillId="0" borderId="3" xfId="2" applyFont="1" applyFill="1" applyBorder="1" applyAlignment="1">
      <alignment horizontal="distributed" vertical="center" justifyLastLine="1"/>
    </xf>
    <xf numFmtId="0" fontId="11" fillId="0" borderId="3" xfId="1" applyNumberFormat="1" applyFont="1" applyFill="1" applyBorder="1" applyAlignment="1">
      <alignment horizontal="center" vertical="center" wrapText="1"/>
    </xf>
    <xf numFmtId="0" fontId="11" fillId="0" borderId="20" xfId="1" applyNumberFormat="1" applyFont="1" applyFill="1" applyBorder="1" applyAlignment="1">
      <alignment horizontal="center" vertical="center" wrapText="1"/>
    </xf>
    <xf numFmtId="0" fontId="11" fillId="0" borderId="16" xfId="0" applyNumberFormat="1" applyFont="1" applyFill="1" applyBorder="1" applyAlignment="1">
      <alignment horizontal="distributed" vertical="center" justifyLastLine="1"/>
    </xf>
    <xf numFmtId="0" fontId="11" fillId="0" borderId="2" xfId="0" applyNumberFormat="1" applyFont="1" applyFill="1" applyBorder="1" applyAlignment="1">
      <alignment vertical="center" justifyLastLine="1"/>
    </xf>
    <xf numFmtId="0" fontId="11" fillId="0" borderId="5" xfId="0" applyNumberFormat="1" applyFont="1" applyFill="1" applyBorder="1" applyAlignment="1">
      <alignment vertical="center" justifyLastLine="1"/>
    </xf>
    <xf numFmtId="0" fontId="11" fillId="0" borderId="17" xfId="2" applyFont="1" applyBorder="1" applyAlignment="1">
      <alignment vertical="center" justifyLastLine="1"/>
    </xf>
    <xf numFmtId="0" fontId="11" fillId="0" borderId="17" xfId="0" applyNumberFormat="1" applyFont="1" applyFill="1" applyBorder="1" applyAlignment="1">
      <alignment horizontal="distributed" vertical="center" justifyLastLine="1"/>
    </xf>
    <xf numFmtId="0" fontId="11" fillId="0" borderId="17" xfId="0" applyNumberFormat="1" applyFont="1" applyFill="1" applyBorder="1" applyAlignment="1">
      <alignment vertical="center" wrapText="1" justifyLastLine="1"/>
    </xf>
    <xf numFmtId="0" fontId="11" fillId="0" borderId="5" xfId="0" applyNumberFormat="1" applyFont="1" applyFill="1" applyBorder="1" applyAlignment="1">
      <alignment vertical="center" wrapText="1" justifyLastLine="1"/>
    </xf>
    <xf numFmtId="0" fontId="11" fillId="0" borderId="17" xfId="1" applyNumberFormat="1" applyFont="1" applyFill="1" applyBorder="1" applyAlignment="1">
      <alignment horizontal="center" vertical="center" justifyLastLine="1"/>
    </xf>
    <xf numFmtId="0" fontId="11" fillId="0" borderId="17" xfId="1" applyNumberFormat="1" applyFont="1" applyFill="1" applyBorder="1" applyAlignment="1">
      <alignment horizontal="center" vertical="center" wrapText="1" justifyLastLine="1"/>
    </xf>
    <xf numFmtId="0" fontId="11" fillId="0" borderId="5" xfId="2" applyFont="1" applyFill="1" applyBorder="1" applyAlignment="1">
      <alignment horizontal="center" vertical="center"/>
    </xf>
    <xf numFmtId="0" fontId="11" fillId="0" borderId="17" xfId="2" applyFont="1" applyFill="1" applyBorder="1" applyAlignment="1">
      <alignment horizontal="center" vertical="center"/>
    </xf>
    <xf numFmtId="0" fontId="11" fillId="0" borderId="5" xfId="1" applyNumberFormat="1" applyFont="1" applyFill="1" applyBorder="1" applyAlignment="1">
      <alignment horizontal="center" vertical="center" justifyLastLine="1"/>
    </xf>
    <xf numFmtId="0" fontId="11" fillId="0" borderId="0" xfId="1" applyNumberFormat="1" applyFont="1" applyFill="1" applyBorder="1" applyAlignment="1">
      <alignment horizontal="center" vertical="center" justifyLastLine="1"/>
    </xf>
    <xf numFmtId="0" fontId="35" fillId="0" borderId="0" xfId="0" applyFont="1" applyAlignment="1">
      <alignment horizontal="center" vertical="center"/>
    </xf>
    <xf numFmtId="0" fontId="0" fillId="5" borderId="1" xfId="0" applyFill="1" applyBorder="1" applyAlignment="1">
      <alignment horizontal="center" vertical="center"/>
    </xf>
    <xf numFmtId="0" fontId="0" fillId="0" borderId="0" xfId="0" applyAlignment="1">
      <alignment horizontal="center" vertical="center"/>
    </xf>
    <xf numFmtId="0" fontId="0" fillId="0" borderId="0" xfId="0" applyAlignment="1">
      <alignment horizontal="left" vertical="center"/>
    </xf>
    <xf numFmtId="49" fontId="0" fillId="0" borderId="0" xfId="0" applyNumberFormat="1" applyAlignment="1">
      <alignment horizontal="left" vertical="center" shrinkToFit="1"/>
    </xf>
    <xf numFmtId="49" fontId="0" fillId="0" borderId="0" xfId="0" applyNumberFormat="1" applyAlignment="1">
      <alignment vertical="center" shrinkToFit="1"/>
    </xf>
    <xf numFmtId="0" fontId="0" fillId="0" borderId="0" xfId="0" applyFill="1"/>
    <xf numFmtId="0" fontId="0" fillId="0" borderId="0" xfId="0" applyBorder="1" applyAlignment="1">
      <alignment horizontal="center" vertical="center"/>
    </xf>
    <xf numFmtId="0" fontId="0" fillId="0" borderId="0" xfId="0" applyBorder="1" applyAlignment="1">
      <alignment horizontal="center"/>
    </xf>
    <xf numFmtId="0" fontId="0" fillId="0" borderId="0" xfId="0" applyAlignment="1">
      <alignment horizontal="center" vertical="center" shrinkToFit="1"/>
    </xf>
    <xf numFmtId="0" fontId="0" fillId="0" borderId="0" xfId="0" applyFill="1" applyAlignment="1">
      <alignment shrinkToFit="1"/>
    </xf>
    <xf numFmtId="0" fontId="32" fillId="0" borderId="0" xfId="0" applyFont="1" applyAlignment="1">
      <alignment horizontal="center" vertical="center" shrinkToFit="1"/>
    </xf>
    <xf numFmtId="0" fontId="33" fillId="0" borderId="0" xfId="0" applyFont="1" applyAlignment="1">
      <alignment horizontal="center" vertical="center" shrinkToFit="1"/>
    </xf>
    <xf numFmtId="0" fontId="0" fillId="6" borderId="1" xfId="0" applyFill="1" applyBorder="1" applyAlignment="1">
      <alignment horizontal="center" vertical="center"/>
    </xf>
    <xf numFmtId="0" fontId="36" fillId="0" borderId="0" xfId="0" applyFont="1" applyFill="1"/>
    <xf numFmtId="0" fontId="0" fillId="0" borderId="31" xfId="0" applyBorder="1" applyAlignment="1">
      <alignment horizontal="center" vertical="center"/>
    </xf>
    <xf numFmtId="0" fontId="0" fillId="0" borderId="8" xfId="0" applyBorder="1" applyAlignment="1">
      <alignment horizontal="center" vertical="center"/>
    </xf>
    <xf numFmtId="0" fontId="36" fillId="0" borderId="0" xfId="0" applyFont="1"/>
    <xf numFmtId="0" fontId="36" fillId="0" borderId="32" xfId="0" applyFont="1" applyFill="1" applyBorder="1" applyAlignment="1">
      <alignment horizontal="center" vertical="center" shrinkToFit="1"/>
    </xf>
    <xf numFmtId="0" fontId="36" fillId="0" borderId="33" xfId="0" applyFont="1" applyFill="1" applyBorder="1" applyAlignment="1">
      <alignment horizontal="center" vertical="center" shrinkToFit="1"/>
    </xf>
    <xf numFmtId="0" fontId="0" fillId="0" borderId="0" xfId="0" applyBorder="1"/>
    <xf numFmtId="0" fontId="0" fillId="0" borderId="0" xfId="0" applyAlignment="1">
      <alignment horizontal="right" indent="1" shrinkToFit="1"/>
    </xf>
    <xf numFmtId="0" fontId="0" fillId="2" borderId="34" xfId="0" applyFill="1" applyBorder="1" applyAlignment="1">
      <alignment horizontal="center" vertical="center" shrinkToFit="1"/>
    </xf>
    <xf numFmtId="0" fontId="36" fillId="0" borderId="0" xfId="0" applyFont="1" applyAlignment="1">
      <alignment horizontal="center"/>
    </xf>
    <xf numFmtId="49" fontId="36" fillId="0" borderId="0" xfId="0" applyNumberFormat="1" applyFont="1" applyAlignment="1">
      <alignment vertical="center" shrinkToFit="1"/>
    </xf>
    <xf numFmtId="0" fontId="0" fillId="0" borderId="16" xfId="0" applyBorder="1" applyAlignment="1">
      <alignment horizontal="center" vertical="center" wrapText="1" shrinkToFit="1"/>
    </xf>
    <xf numFmtId="0" fontId="0" fillId="0" borderId="4" xfId="0" applyBorder="1" applyAlignment="1">
      <alignment horizontal="center" vertical="center" shrinkToFit="1"/>
    </xf>
    <xf numFmtId="0" fontId="0" fillId="0" borderId="16" xfId="0" applyBorder="1" applyAlignment="1">
      <alignment horizontal="center" vertical="center" shrinkToFit="1"/>
    </xf>
    <xf numFmtId="49" fontId="0" fillId="8" borderId="16" xfId="0" applyNumberFormat="1" applyFill="1" applyBorder="1" applyAlignment="1">
      <alignment horizontal="center" vertical="center" shrinkToFit="1"/>
    </xf>
    <xf numFmtId="49" fontId="0" fillId="8" borderId="2" xfId="0" applyNumberFormat="1" applyFill="1" applyBorder="1" applyAlignment="1">
      <alignment horizontal="center" vertical="center" shrinkToFit="1"/>
    </xf>
    <xf numFmtId="0" fontId="0" fillId="0" borderId="0" xfId="0" applyFill="1" applyBorder="1" applyAlignment="1">
      <alignment horizontal="center" vertical="center"/>
    </xf>
    <xf numFmtId="0" fontId="32" fillId="4" borderId="16" xfId="0" applyFont="1" applyFill="1" applyBorder="1" applyAlignment="1">
      <alignment horizontal="left" indent="1" shrinkToFit="1"/>
    </xf>
    <xf numFmtId="0" fontId="39" fillId="4" borderId="2" xfId="0" applyFont="1" applyFill="1" applyBorder="1" applyAlignment="1">
      <alignment horizontal="center" vertical="center" shrinkToFit="1"/>
    </xf>
    <xf numFmtId="0" fontId="39" fillId="4" borderId="16" xfId="0" applyFont="1" applyFill="1" applyBorder="1" applyAlignment="1">
      <alignment horizontal="center" shrinkToFit="1"/>
    </xf>
    <xf numFmtId="0" fontId="39" fillId="4" borderId="4" xfId="0" applyFont="1" applyFill="1" applyBorder="1" applyAlignment="1">
      <alignment horizontal="center" shrinkToFit="1"/>
    </xf>
    <xf numFmtId="0" fontId="0" fillId="0" borderId="25" xfId="0" applyBorder="1" applyAlignment="1">
      <alignment horizontal="center" vertical="center" shrinkToFit="1"/>
    </xf>
    <xf numFmtId="0" fontId="0" fillId="0" borderId="9" xfId="0" applyBorder="1" applyAlignment="1">
      <alignment horizontal="center" shrinkToFit="1"/>
    </xf>
    <xf numFmtId="0" fontId="0" fillId="0" borderId="25" xfId="0" applyBorder="1" applyAlignment="1">
      <alignment horizontal="center" shrinkToFit="1"/>
    </xf>
    <xf numFmtId="49" fontId="0" fillId="8" borderId="25" xfId="0" applyNumberFormat="1" applyFill="1" applyBorder="1" applyAlignment="1">
      <alignment vertical="center" shrinkToFit="1"/>
    </xf>
    <xf numFmtId="49" fontId="0" fillId="8" borderId="7" xfId="0" applyNumberFormat="1" applyFill="1" applyBorder="1" applyAlignment="1">
      <alignment horizontal="left" vertical="center" shrinkToFit="1"/>
    </xf>
    <xf numFmtId="49" fontId="0" fillId="8" borderId="25" xfId="0" applyNumberFormat="1" applyFill="1" applyBorder="1" applyAlignment="1">
      <alignment horizontal="left" vertical="center" shrinkToFit="1"/>
    </xf>
    <xf numFmtId="0" fontId="0" fillId="0" borderId="0" xfId="0" applyFill="1" applyBorder="1" applyAlignment="1">
      <alignment horizontal="left" vertical="center" wrapText="1"/>
    </xf>
    <xf numFmtId="0" fontId="38" fillId="3" borderId="18" xfId="0" applyFont="1" applyFill="1" applyBorder="1" applyAlignment="1">
      <alignment horizontal="center" vertical="center" wrapText="1"/>
    </xf>
    <xf numFmtId="0" fontId="38" fillId="3" borderId="20" xfId="0" applyFont="1" applyFill="1" applyBorder="1" applyAlignment="1">
      <alignment horizontal="center" vertical="center" wrapText="1"/>
    </xf>
    <xf numFmtId="0" fontId="38" fillId="3" borderId="1" xfId="0" applyFont="1" applyFill="1" applyBorder="1" applyAlignment="1">
      <alignment horizontal="center" vertical="center" wrapText="1"/>
    </xf>
    <xf numFmtId="0" fontId="33" fillId="4" borderId="25" xfId="0" applyFont="1" applyFill="1" applyBorder="1" applyAlignment="1">
      <alignment horizontal="left" indent="1" shrinkToFit="1"/>
    </xf>
    <xf numFmtId="0" fontId="39" fillId="4" borderId="7" xfId="0" applyFont="1" applyFill="1" applyBorder="1" applyAlignment="1">
      <alignment shrinkToFit="1"/>
    </xf>
    <xf numFmtId="0" fontId="39" fillId="4" borderId="25" xfId="0" applyFont="1" applyFill="1" applyBorder="1" applyAlignment="1">
      <alignment shrinkToFit="1"/>
    </xf>
    <xf numFmtId="0" fontId="39" fillId="4" borderId="9" xfId="0" applyFont="1" applyFill="1" applyBorder="1" applyAlignment="1">
      <alignment shrinkToFit="1"/>
    </xf>
    <xf numFmtId="193" fontId="0" fillId="0" borderId="0" xfId="0" applyNumberFormat="1" applyFill="1" applyBorder="1" applyAlignment="1">
      <alignment horizontal="center"/>
    </xf>
    <xf numFmtId="0" fontId="0" fillId="3" borderId="5" xfId="0" applyNumberFormat="1" applyFill="1" applyBorder="1" applyAlignment="1">
      <alignment horizontal="center"/>
    </xf>
    <xf numFmtId="0" fontId="0" fillId="3" borderId="6" xfId="0" applyNumberFormat="1" applyFill="1" applyBorder="1" applyAlignment="1">
      <alignment horizontal="center" shrinkToFit="1"/>
    </xf>
    <xf numFmtId="0" fontId="0" fillId="3" borderId="17" xfId="0" applyNumberFormat="1" applyFill="1" applyBorder="1" applyAlignment="1">
      <alignment horizontal="left"/>
    </xf>
    <xf numFmtId="0" fontId="0" fillId="3" borderId="17" xfId="0" applyNumberFormat="1" applyFill="1" applyBorder="1" applyAlignment="1">
      <alignment horizontal="center" shrinkToFit="1"/>
    </xf>
    <xf numFmtId="0" fontId="0" fillId="3" borderId="0" xfId="0" applyNumberFormat="1" applyFill="1" applyBorder="1" applyAlignment="1">
      <alignment horizontal="center"/>
    </xf>
    <xf numFmtId="0" fontId="0" fillId="0" borderId="17" xfId="0" applyBorder="1" applyAlignment="1">
      <alignment horizontal="right" indent="1" shrinkToFit="1"/>
    </xf>
    <xf numFmtId="0" fontId="0" fillId="8" borderId="17" xfId="0" applyFill="1" applyBorder="1" applyAlignment="1">
      <alignment shrinkToFit="1"/>
    </xf>
    <xf numFmtId="0" fontId="0" fillId="0" borderId="5" xfId="0" applyFill="1" applyBorder="1" applyAlignment="1">
      <alignment shrinkToFit="1"/>
    </xf>
    <xf numFmtId="193" fontId="40" fillId="0" borderId="0" xfId="0" applyNumberFormat="1" applyFont="1" applyFill="1" applyBorder="1" applyAlignment="1">
      <alignment horizontal="center"/>
    </xf>
    <xf numFmtId="0" fontId="0" fillId="0" borderId="0" xfId="0" applyFill="1" applyBorder="1" applyAlignment="1">
      <alignment vertical="center"/>
    </xf>
    <xf numFmtId="0" fontId="0" fillId="0" borderId="0" xfId="0" applyBorder="1" applyAlignment="1">
      <alignment vertical="center"/>
    </xf>
    <xf numFmtId="0" fontId="30" fillId="0" borderId="0" xfId="0" applyFont="1" applyAlignment="1">
      <alignment horizontal="center" vertical="center"/>
    </xf>
    <xf numFmtId="0" fontId="30" fillId="0" borderId="0" xfId="0" applyFont="1"/>
    <xf numFmtId="0" fontId="30" fillId="0" borderId="0" xfId="0" quotePrefix="1" applyFont="1"/>
    <xf numFmtId="0" fontId="30" fillId="0" borderId="0" xfId="0" applyFont="1" applyAlignment="1">
      <alignment horizontal="center" vertical="top"/>
    </xf>
    <xf numFmtId="0" fontId="30" fillId="0" borderId="0" xfId="0" applyFont="1" applyAlignment="1">
      <alignment vertical="top"/>
    </xf>
    <xf numFmtId="0" fontId="30" fillId="0" borderId="0" xfId="0" quotePrefix="1" applyFont="1" applyAlignment="1">
      <alignment vertical="top"/>
    </xf>
    <xf numFmtId="0" fontId="0" fillId="0" borderId="17" xfId="0" applyBorder="1" applyAlignment="1">
      <alignment horizontal="center" vertical="center" shrinkToFit="1"/>
    </xf>
    <xf numFmtId="0" fontId="0" fillId="0" borderId="0" xfId="0" applyBorder="1" applyAlignment="1">
      <alignment horizontal="center" shrinkToFit="1"/>
    </xf>
    <xf numFmtId="0" fontId="0" fillId="0" borderId="6" xfId="0" applyBorder="1" applyAlignment="1">
      <alignment horizontal="center" shrinkToFit="1"/>
    </xf>
    <xf numFmtId="49" fontId="0" fillId="8" borderId="17" xfId="0" applyNumberFormat="1" applyFill="1" applyBorder="1" applyAlignment="1">
      <alignment vertical="center" shrinkToFit="1"/>
    </xf>
    <xf numFmtId="49" fontId="0" fillId="8" borderId="5" xfId="0" applyNumberFormat="1" applyFill="1" applyBorder="1" applyAlignment="1">
      <alignment horizontal="left" vertical="center" shrinkToFit="1"/>
    </xf>
    <xf numFmtId="49" fontId="0" fillId="8" borderId="17" xfId="0" applyNumberFormat="1" applyFill="1" applyBorder="1" applyAlignment="1">
      <alignment horizontal="left" vertical="center" shrinkToFit="1"/>
    </xf>
    <xf numFmtId="0" fontId="39" fillId="0" borderId="5" xfId="0" applyFont="1" applyFill="1" applyBorder="1" applyAlignment="1">
      <alignment shrinkToFit="1"/>
    </xf>
    <xf numFmtId="0" fontId="27" fillId="9" borderId="0" xfId="0" applyFont="1" applyFill="1" applyBorder="1" applyAlignment="1" applyProtection="1">
      <alignment horizontal="left" vertical="center"/>
      <protection hidden="1"/>
    </xf>
    <xf numFmtId="0" fontId="28" fillId="9" borderId="0" xfId="0" applyFont="1" applyFill="1" applyBorder="1" applyAlignment="1" applyProtection="1">
      <alignment horizontal="left" vertical="center"/>
      <protection hidden="1"/>
    </xf>
    <xf numFmtId="0" fontId="19" fillId="9" borderId="0" xfId="0" applyFont="1" applyFill="1" applyBorder="1" applyAlignment="1" applyProtection="1">
      <alignment vertical="center"/>
      <protection hidden="1"/>
    </xf>
    <xf numFmtId="0" fontId="19" fillId="0" borderId="0" xfId="0" applyFont="1" applyBorder="1" applyAlignment="1" applyProtection="1">
      <alignment vertical="center"/>
      <protection hidden="1"/>
    </xf>
    <xf numFmtId="0" fontId="19" fillId="0" borderId="0" xfId="0" applyFont="1" applyFill="1" applyBorder="1" applyAlignment="1" applyProtection="1">
      <alignment vertical="center"/>
      <protection hidden="1"/>
    </xf>
    <xf numFmtId="0" fontId="18" fillId="9" borderId="10" xfId="0" applyFont="1" applyFill="1" applyBorder="1" applyProtection="1">
      <protection hidden="1"/>
    </xf>
    <xf numFmtId="0" fontId="18" fillId="9" borderId="11" xfId="0" applyFont="1" applyFill="1" applyBorder="1" applyAlignment="1" applyProtection="1">
      <alignment horizontal="center" vertical="center" shrinkToFit="1"/>
      <protection hidden="1"/>
    </xf>
    <xf numFmtId="0" fontId="18" fillId="9" borderId="13" xfId="0" applyFont="1" applyFill="1" applyBorder="1" applyProtection="1">
      <protection hidden="1"/>
    </xf>
    <xf numFmtId="0" fontId="18" fillId="9" borderId="0" xfId="0" applyFont="1" applyFill="1" applyBorder="1" applyProtection="1">
      <protection hidden="1"/>
    </xf>
    <xf numFmtId="0" fontId="18" fillId="9" borderId="6" xfId="0" applyFont="1" applyFill="1" applyBorder="1" applyAlignment="1" applyProtection="1">
      <alignment horizontal="center" vertical="center" shrinkToFit="1"/>
      <protection hidden="1"/>
    </xf>
    <xf numFmtId="0" fontId="18" fillId="9" borderId="20" xfId="0" applyFont="1" applyFill="1" applyBorder="1" applyProtection="1">
      <protection hidden="1"/>
    </xf>
    <xf numFmtId="0" fontId="18" fillId="9" borderId="8" xfId="0" applyFont="1" applyFill="1" applyBorder="1" applyProtection="1">
      <protection hidden="1"/>
    </xf>
    <xf numFmtId="0" fontId="18" fillId="9" borderId="9" xfId="0" applyFont="1" applyFill="1" applyBorder="1" applyAlignment="1" applyProtection="1">
      <alignment horizontal="center" vertical="center" shrinkToFit="1"/>
      <protection hidden="1"/>
    </xf>
    <xf numFmtId="0" fontId="18" fillId="9" borderId="1" xfId="0" applyFont="1" applyFill="1" applyBorder="1" applyAlignment="1" applyProtection="1">
      <alignment horizontal="center" vertical="center" wrapText="1"/>
      <protection hidden="1"/>
    </xf>
    <xf numFmtId="38" fontId="18" fillId="0" borderId="3" xfId="6" applyFont="1" applyFill="1" applyBorder="1" applyAlignment="1" applyProtection="1">
      <alignment horizontal="left" vertical="center"/>
      <protection hidden="1"/>
    </xf>
    <xf numFmtId="38" fontId="18" fillId="0" borderId="4" xfId="6" applyFont="1" applyFill="1" applyBorder="1" applyAlignment="1" applyProtection="1">
      <alignment horizontal="centerContinuous" vertical="center"/>
      <protection hidden="1"/>
    </xf>
    <xf numFmtId="38" fontId="18" fillId="0" borderId="6" xfId="6" applyFont="1" applyFill="1" applyBorder="1" applyAlignment="1" applyProtection="1">
      <alignment horizontal="centerContinuous" vertical="center"/>
      <protection hidden="1"/>
    </xf>
    <xf numFmtId="190" fontId="25" fillId="0" borderId="0" xfId="6" applyNumberFormat="1" applyFont="1" applyFill="1" applyBorder="1" applyAlignment="1" applyProtection="1">
      <alignment horizontal="right" vertical="center"/>
      <protection hidden="1"/>
    </xf>
    <xf numFmtId="38" fontId="18" fillId="0" borderId="8" xfId="6" applyFont="1" applyFill="1" applyBorder="1" applyAlignment="1" applyProtection="1">
      <alignment horizontal="centerContinuous" vertical="center"/>
      <protection hidden="1"/>
    </xf>
    <xf numFmtId="38" fontId="18" fillId="0" borderId="9" xfId="0" applyNumberFormat="1" applyFont="1" applyFill="1" applyBorder="1" applyAlignment="1" applyProtection="1">
      <alignment horizontal="right" vertical="center"/>
      <protection hidden="1"/>
    </xf>
    <xf numFmtId="179" fontId="25" fillId="0" borderId="8" xfId="6" applyNumberFormat="1" applyFont="1" applyFill="1" applyBorder="1" applyAlignment="1" applyProtection="1">
      <alignment horizontal="right" vertical="center"/>
      <protection hidden="1"/>
    </xf>
    <xf numFmtId="38" fontId="18" fillId="9" borderId="0" xfId="6" applyFont="1" applyFill="1" applyBorder="1" applyAlignment="1" applyProtection="1">
      <alignment horizontal="left" vertical="center"/>
      <protection hidden="1"/>
    </xf>
    <xf numFmtId="38" fontId="18" fillId="9" borderId="6" xfId="6" applyFont="1" applyFill="1" applyBorder="1" applyAlignment="1" applyProtection="1">
      <alignment horizontal="centerContinuous" vertical="center"/>
      <protection hidden="1"/>
    </xf>
    <xf numFmtId="38" fontId="18" fillId="9" borderId="8" xfId="6" applyFont="1" applyFill="1" applyBorder="1" applyAlignment="1" applyProtection="1">
      <alignment horizontal="centerContinuous" vertical="center"/>
      <protection hidden="1"/>
    </xf>
    <xf numFmtId="38" fontId="18" fillId="9" borderId="9" xfId="0" applyNumberFormat="1" applyFont="1" applyFill="1" applyBorder="1" applyAlignment="1" applyProtection="1">
      <alignment horizontal="right" vertical="center"/>
      <protection hidden="1"/>
    </xf>
    <xf numFmtId="179" fontId="25" fillId="9" borderId="8" xfId="6" applyNumberFormat="1" applyFont="1" applyFill="1" applyBorder="1" applyAlignment="1" applyProtection="1">
      <alignment horizontal="right" vertical="center"/>
      <protection hidden="1"/>
    </xf>
    <xf numFmtId="190" fontId="25" fillId="0" borderId="0" xfId="6" applyNumberFormat="1" applyFont="1" applyFill="1" applyAlignment="1" applyProtection="1">
      <alignment horizontal="right" vertical="center" shrinkToFit="1"/>
      <protection hidden="1"/>
    </xf>
    <xf numFmtId="190" fontId="25" fillId="0" borderId="2" xfId="6" applyNumberFormat="1" applyFont="1" applyFill="1" applyBorder="1" applyAlignment="1" applyProtection="1">
      <alignment horizontal="right" vertical="center" shrinkToFit="1"/>
      <protection hidden="1"/>
    </xf>
    <xf numFmtId="181" fontId="25" fillId="0" borderId="5" xfId="6" applyNumberFormat="1" applyFont="1" applyFill="1" applyBorder="1" applyAlignment="1" applyProtection="1">
      <alignment horizontal="right" vertical="center"/>
      <protection hidden="1"/>
    </xf>
    <xf numFmtId="187" fontId="25" fillId="0" borderId="8" xfId="6" applyNumberFormat="1" applyFont="1" applyFill="1" applyBorder="1" applyAlignment="1" applyProtection="1">
      <alignment horizontal="right" vertical="center"/>
      <protection hidden="1"/>
    </xf>
    <xf numFmtId="187" fontId="25" fillId="0" borderId="25" xfId="0" applyNumberFormat="1" applyFont="1" applyFill="1" applyBorder="1" applyAlignment="1" applyProtection="1">
      <alignment horizontal="right" vertical="center"/>
      <protection hidden="1"/>
    </xf>
    <xf numFmtId="38" fontId="18" fillId="0" borderId="17" xfId="6" applyFont="1" applyFill="1" applyBorder="1" applyAlignment="1" applyProtection="1">
      <alignment horizontal="right" vertical="center"/>
      <protection hidden="1"/>
    </xf>
    <xf numFmtId="181" fontId="25" fillId="0" borderId="7" xfId="6" applyNumberFormat="1" applyFont="1" applyFill="1" applyBorder="1" applyAlignment="1" applyProtection="1">
      <alignment horizontal="right" vertical="center"/>
      <protection hidden="1"/>
    </xf>
    <xf numFmtId="0" fontId="18" fillId="9" borderId="14" xfId="0" applyFont="1" applyFill="1" applyBorder="1" applyAlignment="1" applyProtection="1">
      <alignment horizontal="center" vertical="center" shrinkToFit="1"/>
      <protection hidden="1"/>
    </xf>
    <xf numFmtId="0" fontId="18" fillId="9" borderId="12" xfId="0" applyFont="1" applyFill="1" applyBorder="1" applyAlignment="1" applyProtection="1">
      <alignment horizontal="center" vertical="center" shrinkToFit="1"/>
      <protection hidden="1"/>
    </xf>
    <xf numFmtId="0" fontId="18" fillId="9" borderId="19" xfId="0" applyFont="1" applyFill="1" applyBorder="1" applyAlignment="1" applyProtection="1">
      <alignment horizontal="center" vertical="center" shrinkToFit="1"/>
      <protection hidden="1"/>
    </xf>
    <xf numFmtId="0" fontId="24" fillId="9" borderId="12" xfId="0" applyFont="1" applyFill="1" applyBorder="1" applyAlignment="1" applyProtection="1">
      <alignment horizontal="center" vertical="center" wrapText="1" shrinkToFit="1"/>
      <protection hidden="1"/>
    </xf>
    <xf numFmtId="190" fontId="25" fillId="9" borderId="0" xfId="6" applyNumberFormat="1" applyFont="1" applyFill="1" applyBorder="1" applyAlignment="1" applyProtection="1">
      <alignment horizontal="right" vertical="center" shrinkToFit="1"/>
      <protection hidden="1"/>
    </xf>
    <xf numFmtId="190" fontId="25" fillId="9" borderId="5" xfId="6" applyNumberFormat="1" applyFont="1" applyFill="1" applyBorder="1" applyAlignment="1" applyProtection="1">
      <alignment horizontal="right" vertical="center" shrinkToFit="1"/>
      <protection hidden="1"/>
    </xf>
    <xf numFmtId="181" fontId="25" fillId="9" borderId="5" xfId="6" applyNumberFormat="1" applyFont="1" applyFill="1" applyBorder="1" applyAlignment="1" applyProtection="1">
      <alignment horizontal="right" vertical="center"/>
      <protection hidden="1"/>
    </xf>
    <xf numFmtId="187" fontId="25" fillId="9" borderId="8" xfId="6" applyNumberFormat="1" applyFont="1" applyFill="1" applyBorder="1" applyAlignment="1" applyProtection="1">
      <alignment horizontal="right" vertical="center"/>
      <protection hidden="1"/>
    </xf>
    <xf numFmtId="187" fontId="25" fillId="9" borderId="25" xfId="0" applyNumberFormat="1" applyFont="1" applyFill="1" applyBorder="1" applyAlignment="1" applyProtection="1">
      <alignment horizontal="right" vertical="center"/>
      <protection hidden="1"/>
    </xf>
    <xf numFmtId="0" fontId="25" fillId="9" borderId="23" xfId="0" applyFont="1" applyFill="1" applyBorder="1" applyAlignment="1" applyProtection="1">
      <alignment horizontal="right" vertical="center"/>
      <protection hidden="1"/>
    </xf>
    <xf numFmtId="38" fontId="18" fillId="0" borderId="3" xfId="6" applyFont="1" applyFill="1" applyBorder="1" applyAlignment="1" applyProtection="1">
      <alignment horizontal="centerContinuous" vertical="center"/>
      <protection hidden="1"/>
    </xf>
    <xf numFmtId="190" fontId="25" fillId="0" borderId="0" xfId="6" applyNumberFormat="1" applyFont="1" applyFill="1" applyAlignment="1" applyProtection="1">
      <alignment horizontal="right" vertical="center"/>
      <protection hidden="1"/>
    </xf>
    <xf numFmtId="38" fontId="18" fillId="0" borderId="6" xfId="6" applyFont="1" applyFill="1" applyBorder="1" applyAlignment="1" applyProtection="1">
      <alignment horizontal="right" vertical="center"/>
      <protection hidden="1"/>
    </xf>
    <xf numFmtId="38" fontId="18" fillId="0" borderId="8" xfId="6" applyFont="1" applyFill="1" applyBorder="1" applyAlignment="1" applyProtection="1">
      <alignment horizontal="center" vertical="center"/>
      <protection hidden="1"/>
    </xf>
    <xf numFmtId="38" fontId="18" fillId="0" borderId="8" xfId="0" applyNumberFormat="1" applyFont="1" applyFill="1" applyBorder="1" applyAlignment="1" applyProtection="1">
      <alignment horizontal="right" vertical="center"/>
      <protection hidden="1"/>
    </xf>
    <xf numFmtId="38" fontId="18" fillId="0" borderId="8" xfId="6" applyFont="1" applyFill="1" applyBorder="1" applyAlignment="1" applyProtection="1">
      <alignment horizontal="right" vertical="center"/>
      <protection hidden="1"/>
    </xf>
    <xf numFmtId="38" fontId="18" fillId="0" borderId="20" xfId="6" applyFont="1" applyFill="1" applyBorder="1" applyAlignment="1" applyProtection="1">
      <alignment horizontal="centerContinuous" vertical="center"/>
      <protection hidden="1"/>
    </xf>
    <xf numFmtId="38" fontId="18" fillId="0" borderId="20" xfId="6" applyFont="1" applyFill="1" applyBorder="1" applyAlignment="1" applyProtection="1">
      <alignment horizontal="center" vertical="center"/>
      <protection hidden="1"/>
    </xf>
    <xf numFmtId="38" fontId="18" fillId="0" borderId="22" xfId="0" applyNumberFormat="1" applyFont="1" applyFill="1" applyBorder="1" applyAlignment="1" applyProtection="1">
      <alignment horizontal="right" vertical="center"/>
      <protection hidden="1"/>
    </xf>
    <xf numFmtId="0" fontId="18" fillId="9" borderId="13" xfId="0" applyFont="1" applyFill="1" applyBorder="1" applyAlignment="1" applyProtection="1">
      <alignment horizontal="center" vertical="center" shrinkToFit="1"/>
      <protection hidden="1"/>
    </xf>
    <xf numFmtId="38" fontId="18" fillId="9" borderId="3" xfId="6" applyFont="1" applyFill="1" applyBorder="1" applyAlignment="1" applyProtection="1">
      <alignment horizontal="centerContinuous" vertical="center"/>
      <protection hidden="1"/>
    </xf>
    <xf numFmtId="38" fontId="18" fillId="9" borderId="0" xfId="0" applyNumberFormat="1" applyFont="1" applyFill="1" applyBorder="1" applyAlignment="1" applyProtection="1">
      <alignment horizontal="centerContinuous" vertical="center"/>
      <protection hidden="1"/>
    </xf>
    <xf numFmtId="38" fontId="18" fillId="9" borderId="6" xfId="0" applyNumberFormat="1" applyFont="1" applyFill="1" applyBorder="1" applyAlignment="1" applyProtection="1">
      <alignment horizontal="centerContinuous" vertical="center"/>
      <protection hidden="1"/>
    </xf>
    <xf numFmtId="38" fontId="18" fillId="9" borderId="0" xfId="6" applyFont="1" applyFill="1" applyBorder="1" applyAlignment="1" applyProtection="1">
      <alignment horizontal="center" vertical="center"/>
      <protection hidden="1"/>
    </xf>
    <xf numFmtId="38" fontId="18" fillId="9" borderId="0" xfId="6" applyFont="1" applyFill="1" applyBorder="1" applyAlignment="1" applyProtection="1">
      <alignment horizontal="centerContinuous" vertical="center"/>
      <protection hidden="1"/>
    </xf>
    <xf numFmtId="38" fontId="18" fillId="9" borderId="6" xfId="6" applyFont="1" applyFill="1" applyBorder="1" applyAlignment="1" applyProtection="1">
      <alignment horizontal="right" vertical="center"/>
      <protection hidden="1"/>
    </xf>
    <xf numFmtId="38" fontId="18" fillId="9" borderId="8" xfId="6" applyFont="1" applyFill="1" applyBorder="1" applyAlignment="1" applyProtection="1">
      <alignment horizontal="center" vertical="center"/>
      <protection hidden="1"/>
    </xf>
    <xf numFmtId="38" fontId="18" fillId="9" borderId="8" xfId="0" applyNumberFormat="1" applyFont="1" applyFill="1" applyBorder="1" applyAlignment="1" applyProtection="1">
      <alignment horizontal="centerContinuous" vertical="center"/>
      <protection hidden="1"/>
    </xf>
    <xf numFmtId="180" fontId="25" fillId="0" borderId="0" xfId="6" applyNumberFormat="1" applyFont="1" applyFill="1" applyAlignment="1" applyProtection="1">
      <alignment horizontal="right" vertical="center" shrinkToFit="1"/>
      <protection hidden="1"/>
    </xf>
    <xf numFmtId="180" fontId="25" fillId="0" borderId="0" xfId="6" applyNumberFormat="1" applyFont="1" applyFill="1" applyAlignment="1" applyProtection="1">
      <alignment horizontal="right" vertical="center"/>
      <protection hidden="1"/>
    </xf>
    <xf numFmtId="38" fontId="18" fillId="9" borderId="10" xfId="6" applyFont="1" applyFill="1" applyBorder="1" applyAlignment="1" applyProtection="1">
      <alignment horizontal="center" vertical="center"/>
      <protection hidden="1"/>
    </xf>
    <xf numFmtId="0" fontId="19" fillId="9" borderId="11" xfId="0" applyFont="1" applyFill="1" applyBorder="1" applyProtection="1">
      <protection hidden="1"/>
    </xf>
    <xf numFmtId="0" fontId="19" fillId="9" borderId="9" xfId="0" applyFont="1" applyFill="1" applyBorder="1" applyProtection="1">
      <protection hidden="1"/>
    </xf>
    <xf numFmtId="38" fontId="18" fillId="9" borderId="7" xfId="6" applyFont="1" applyFill="1" applyBorder="1" applyAlignment="1" applyProtection="1">
      <alignment horizontal="center" vertical="center" wrapText="1"/>
      <protection hidden="1"/>
    </xf>
    <xf numFmtId="38" fontId="18" fillId="9" borderId="25" xfId="6" applyFont="1" applyFill="1" applyBorder="1" applyAlignment="1" applyProtection="1">
      <alignment horizontal="center" vertical="center" wrapText="1"/>
      <protection hidden="1"/>
    </xf>
    <xf numFmtId="180" fontId="25" fillId="9" borderId="0" xfId="6" applyNumberFormat="1" applyFont="1" applyFill="1" applyBorder="1" applyAlignment="1" applyProtection="1">
      <alignment horizontal="right" vertical="center" shrinkToFit="1"/>
      <protection hidden="1"/>
    </xf>
    <xf numFmtId="38" fontId="18" fillId="0" borderId="3" xfId="6" applyFont="1" applyFill="1" applyBorder="1" applyAlignment="1" applyProtection="1">
      <alignment horizontal="center" vertical="center"/>
      <protection hidden="1"/>
    </xf>
    <xf numFmtId="38" fontId="18" fillId="0" borderId="4" xfId="6" applyFont="1" applyFill="1" applyBorder="1" applyAlignment="1" applyProtection="1">
      <alignment horizontal="center" vertical="center"/>
      <protection hidden="1"/>
    </xf>
    <xf numFmtId="191" fontId="25" fillId="0" borderId="8" xfId="6" applyNumberFormat="1" applyFont="1" applyFill="1" applyBorder="1" applyAlignment="1" applyProtection="1">
      <alignment horizontal="right" vertical="center"/>
      <protection hidden="1"/>
    </xf>
    <xf numFmtId="0" fontId="18" fillId="9" borderId="1" xfId="0" applyFont="1" applyFill="1" applyBorder="1" applyAlignment="1" applyProtection="1">
      <alignment horizontal="center" vertical="center" shrinkToFit="1"/>
      <protection hidden="1"/>
    </xf>
    <xf numFmtId="38" fontId="18" fillId="9" borderId="6" xfId="6" applyFont="1" applyFill="1" applyBorder="1" applyAlignment="1" applyProtection="1">
      <alignment horizontal="center" vertical="center"/>
      <protection hidden="1"/>
    </xf>
    <xf numFmtId="183" fontId="25" fillId="0" borderId="2" xfId="6" applyNumberFormat="1" applyFont="1" applyFill="1" applyBorder="1" applyAlignment="1" applyProtection="1">
      <alignment horizontal="right" vertical="center"/>
      <protection hidden="1"/>
    </xf>
    <xf numFmtId="179" fontId="25" fillId="0" borderId="27" xfId="6" applyNumberFormat="1" applyFont="1" applyFill="1" applyBorder="1" applyAlignment="1" applyProtection="1">
      <alignment vertical="center"/>
      <protection hidden="1"/>
    </xf>
    <xf numFmtId="179" fontId="25" fillId="0" borderId="8" xfId="6" applyNumberFormat="1" applyFont="1" applyFill="1" applyBorder="1" applyAlignment="1" applyProtection="1">
      <alignment vertical="center"/>
      <protection hidden="1"/>
    </xf>
    <xf numFmtId="183" fontId="25" fillId="0" borderId="7" xfId="6" applyNumberFormat="1" applyFont="1" applyFill="1" applyBorder="1" applyAlignment="1" applyProtection="1">
      <alignment horizontal="right" vertical="center"/>
      <protection hidden="1"/>
    </xf>
    <xf numFmtId="0" fontId="24" fillId="9" borderId="14" xfId="0" applyFont="1" applyFill="1" applyBorder="1" applyAlignment="1" applyProtection="1">
      <alignment horizontal="center" vertical="center" shrinkToFit="1"/>
      <protection hidden="1"/>
    </xf>
    <xf numFmtId="0" fontId="18" fillId="9" borderId="1" xfId="0" applyFont="1" applyFill="1" applyBorder="1" applyAlignment="1" applyProtection="1">
      <alignment horizontal="center" vertical="center" wrapText="1" shrinkToFit="1"/>
      <protection hidden="1"/>
    </xf>
    <xf numFmtId="0" fontId="24" fillId="9" borderId="1" xfId="0" applyFont="1" applyFill="1" applyBorder="1" applyAlignment="1" applyProtection="1">
      <alignment horizontal="center" vertical="center" shrinkToFit="1"/>
      <protection hidden="1"/>
    </xf>
    <xf numFmtId="183" fontId="25" fillId="9" borderId="5" xfId="6" applyNumberFormat="1" applyFont="1" applyFill="1" applyBorder="1" applyAlignment="1" applyProtection="1">
      <alignment horizontal="right" vertical="center"/>
      <protection hidden="1"/>
    </xf>
    <xf numFmtId="179" fontId="25" fillId="9" borderId="27" xfId="6" applyNumberFormat="1" applyFont="1" applyFill="1" applyBorder="1" applyAlignment="1" applyProtection="1">
      <alignment vertical="center"/>
      <protection hidden="1"/>
    </xf>
    <xf numFmtId="179" fontId="25" fillId="9" borderId="23" xfId="6" applyNumberFormat="1" applyFont="1" applyFill="1" applyBorder="1" applyAlignment="1" applyProtection="1">
      <alignment horizontal="right" vertical="center"/>
      <protection hidden="1"/>
    </xf>
    <xf numFmtId="0" fontId="27" fillId="0" borderId="0" xfId="0" applyFont="1" applyFill="1" applyBorder="1" applyAlignment="1" applyProtection="1">
      <alignment horizontal="left" vertical="center"/>
      <protection hidden="1"/>
    </xf>
    <xf numFmtId="38" fontId="18" fillId="0" borderId="10" xfId="6" applyFont="1" applyFill="1" applyBorder="1" applyAlignment="1" applyProtection="1">
      <alignment horizontal="center" vertical="center"/>
      <protection hidden="1"/>
    </xf>
    <xf numFmtId="0" fontId="19" fillId="0" borderId="11" xfId="0" applyFont="1" applyFill="1" applyBorder="1" applyProtection="1">
      <protection hidden="1"/>
    </xf>
    <xf numFmtId="0" fontId="18" fillId="0" borderId="13" xfId="0" applyFont="1" applyFill="1" applyBorder="1" applyAlignment="1" applyProtection="1">
      <protection hidden="1"/>
    </xf>
    <xf numFmtId="0" fontId="18" fillId="0" borderId="14" xfId="0" applyFont="1" applyFill="1" applyBorder="1" applyAlignment="1" applyProtection="1">
      <protection hidden="1"/>
    </xf>
    <xf numFmtId="0" fontId="19" fillId="0" borderId="9" xfId="0" applyFont="1" applyFill="1" applyBorder="1" applyProtection="1">
      <protection hidden="1"/>
    </xf>
    <xf numFmtId="38" fontId="18" fillId="0" borderId="7" xfId="6" applyFont="1" applyFill="1" applyBorder="1" applyAlignment="1" applyProtection="1">
      <alignment horizontal="center" vertical="center" wrapText="1"/>
      <protection hidden="1"/>
    </xf>
    <xf numFmtId="0" fontId="18" fillId="0" borderId="0" xfId="0" applyFont="1" applyFill="1" applyBorder="1" applyAlignment="1">
      <alignment wrapText="1"/>
    </xf>
    <xf numFmtId="0" fontId="27" fillId="5" borderId="0" xfId="0" applyFont="1" applyFill="1" applyBorder="1" applyAlignment="1" applyProtection="1">
      <alignment vertical="center" shrinkToFit="1"/>
      <protection hidden="1"/>
    </xf>
    <xf numFmtId="38" fontId="18" fillId="5" borderId="0" xfId="6" applyFont="1" applyFill="1" applyAlignment="1" applyProtection="1">
      <alignment horizontal="right" vertical="center"/>
      <protection hidden="1"/>
    </xf>
    <xf numFmtId="38" fontId="18" fillId="5" borderId="0" xfId="6" applyFont="1" applyFill="1" applyBorder="1" applyAlignment="1" applyProtection="1">
      <alignment horizontal="right" vertical="center"/>
      <protection hidden="1"/>
    </xf>
    <xf numFmtId="0" fontId="19" fillId="5" borderId="0" xfId="0" applyFont="1" applyFill="1" applyProtection="1">
      <protection hidden="1"/>
    </xf>
    <xf numFmtId="0" fontId="19" fillId="5" borderId="0" xfId="0" applyFont="1" applyFill="1" applyAlignment="1" applyProtection="1">
      <alignment vertical="center"/>
      <protection hidden="1"/>
    </xf>
    <xf numFmtId="0" fontId="42" fillId="9" borderId="0" xfId="0" applyFont="1" applyFill="1" applyBorder="1" applyAlignment="1" applyProtection="1">
      <alignment horizontal="left" vertical="center"/>
      <protection hidden="1"/>
    </xf>
    <xf numFmtId="0" fontId="43" fillId="9" borderId="0" xfId="0" applyFont="1" applyFill="1" applyBorder="1" applyAlignment="1" applyProtection="1">
      <alignment horizontal="center" vertical="center" shrinkToFit="1"/>
      <protection hidden="1"/>
    </xf>
    <xf numFmtId="0" fontId="44" fillId="9" borderId="0" xfId="0" applyFont="1" applyFill="1" applyBorder="1" applyAlignment="1" applyProtection="1">
      <alignment horizontal="center" vertical="center"/>
      <protection hidden="1"/>
    </xf>
    <xf numFmtId="0" fontId="42" fillId="9" borderId="0" xfId="0" applyFont="1" applyFill="1" applyBorder="1" applyAlignment="1" applyProtection="1">
      <alignment vertical="center" shrinkToFit="1"/>
      <protection hidden="1"/>
    </xf>
    <xf numFmtId="0" fontId="44" fillId="9" borderId="0" xfId="0" applyFont="1" applyFill="1" applyBorder="1" applyAlignment="1" applyProtection="1">
      <alignment horizontal="left" vertical="center"/>
      <protection hidden="1"/>
    </xf>
    <xf numFmtId="0" fontId="45" fillId="9" borderId="0" xfId="0" applyFont="1" applyFill="1" applyBorder="1" applyAlignment="1" applyProtection="1">
      <alignment vertical="center"/>
      <protection hidden="1"/>
    </xf>
    <xf numFmtId="0" fontId="38" fillId="3" borderId="5" xfId="0" applyFont="1" applyFill="1" applyBorder="1" applyAlignment="1">
      <alignment horizontal="center" vertical="center" wrapText="1"/>
    </xf>
    <xf numFmtId="0" fontId="38" fillId="3" borderId="0" xfId="0" applyFont="1" applyFill="1" applyBorder="1" applyAlignment="1">
      <alignment horizontal="center" vertical="center" wrapText="1"/>
    </xf>
    <xf numFmtId="0" fontId="38" fillId="3" borderId="6" xfId="0" applyFont="1" applyFill="1" applyBorder="1" applyAlignment="1">
      <alignment horizontal="center" vertical="center" wrapText="1"/>
    </xf>
    <xf numFmtId="0" fontId="38" fillId="7" borderId="6" xfId="0" applyFont="1" applyFill="1" applyBorder="1" applyAlignment="1">
      <alignment horizontal="center" vertical="center" wrapText="1"/>
    </xf>
    <xf numFmtId="0" fontId="9" fillId="0" borderId="17" xfId="0" applyFont="1" applyFill="1" applyBorder="1" applyAlignment="1">
      <alignment horizontal="center" shrinkToFit="1"/>
    </xf>
    <xf numFmtId="0" fontId="39" fillId="0" borderId="17" xfId="0" applyFont="1" applyFill="1" applyBorder="1" applyAlignment="1">
      <alignment shrinkToFit="1"/>
    </xf>
    <xf numFmtId="0" fontId="39" fillId="0" borderId="6" xfId="0" applyFont="1" applyFill="1" applyBorder="1" applyAlignment="1">
      <alignment shrinkToFit="1"/>
    </xf>
    <xf numFmtId="0" fontId="6" fillId="0" borderId="0" xfId="12" applyAlignment="1"/>
    <xf numFmtId="193" fontId="6" fillId="0" borderId="0" xfId="12" applyNumberFormat="1" applyAlignment="1"/>
    <xf numFmtId="195" fontId="6" fillId="0" borderId="0" xfId="12" applyNumberFormat="1" applyAlignment="1"/>
    <xf numFmtId="0" fontId="34" fillId="0" borderId="0" xfId="12" applyFont="1" applyAlignment="1"/>
    <xf numFmtId="0" fontId="40" fillId="0" borderId="0" xfId="12" applyFont="1" applyAlignment="1"/>
    <xf numFmtId="0" fontId="5" fillId="0" borderId="0" xfId="12" applyFont="1" applyAlignment="1"/>
    <xf numFmtId="0" fontId="38" fillId="7" borderId="22" xfId="0" applyFont="1" applyFill="1" applyBorder="1" applyAlignment="1">
      <alignment horizontal="center" vertical="center" wrapText="1"/>
    </xf>
    <xf numFmtId="0" fontId="38" fillId="7" borderId="35" xfId="0" applyFont="1" applyFill="1" applyBorder="1" applyAlignment="1">
      <alignment horizontal="center" vertical="center" shrinkToFit="1"/>
    </xf>
    <xf numFmtId="0" fontId="38" fillId="7" borderId="36" xfId="0" applyFont="1" applyFill="1" applyBorder="1" applyAlignment="1">
      <alignment horizontal="center" vertical="center" shrinkToFit="1"/>
    </xf>
    <xf numFmtId="0" fontId="38" fillId="7" borderId="37" xfId="0" applyFont="1" applyFill="1" applyBorder="1" applyAlignment="1">
      <alignment horizontal="center" vertical="center" shrinkToFit="1"/>
    </xf>
    <xf numFmtId="0" fontId="0" fillId="3" borderId="37" xfId="0" applyNumberFormat="1" applyFill="1" applyBorder="1" applyAlignment="1">
      <alignment horizontal="center" shrinkToFit="1"/>
    </xf>
    <xf numFmtId="0" fontId="4" fillId="0" borderId="0" xfId="12" applyFont="1" applyAlignment="1"/>
    <xf numFmtId="0" fontId="18" fillId="0" borderId="0" xfId="0" applyFont="1" applyAlignment="1" applyProtection="1">
      <alignment horizontal="center" wrapText="1"/>
      <protection hidden="1"/>
    </xf>
    <xf numFmtId="0" fontId="3" fillId="0" borderId="0" xfId="12" applyFont="1" applyAlignment="1"/>
    <xf numFmtId="0" fontId="45" fillId="0" borderId="0" xfId="12" applyFont="1" applyAlignment="1"/>
    <xf numFmtId="0" fontId="49" fillId="0" borderId="2" xfId="2" applyFont="1" applyFill="1" applyBorder="1" applyAlignment="1">
      <alignment vertical="center" justifyLastLine="1"/>
    </xf>
    <xf numFmtId="0" fontId="49" fillId="0" borderId="20" xfId="2" applyFont="1" applyFill="1" applyBorder="1" applyAlignment="1">
      <alignment horizontal="distributed" vertical="center" justifyLastLine="1"/>
    </xf>
    <xf numFmtId="0" fontId="49" fillId="0" borderId="20" xfId="0" applyNumberFormat="1" applyFont="1" applyFill="1" applyBorder="1" applyAlignment="1">
      <alignment horizontal="distributed" vertical="center" justifyLastLine="1"/>
    </xf>
    <xf numFmtId="0" fontId="49" fillId="0" borderId="3" xfId="0" applyNumberFormat="1" applyFont="1" applyFill="1" applyBorder="1" applyAlignment="1">
      <alignment horizontal="distributed" vertical="center" justifyLastLine="1"/>
    </xf>
    <xf numFmtId="0" fontId="49" fillId="0" borderId="18" xfId="2" applyFont="1" applyFill="1" applyBorder="1" applyAlignment="1">
      <alignment vertical="center"/>
    </xf>
    <xf numFmtId="0" fontId="49" fillId="0" borderId="20" xfId="2" applyFont="1" applyFill="1" applyBorder="1" applyAlignment="1">
      <alignment vertical="center"/>
    </xf>
    <xf numFmtId="0" fontId="49" fillId="0" borderId="22" xfId="2" applyFont="1" applyFill="1" applyBorder="1" applyAlignment="1">
      <alignment vertical="center"/>
    </xf>
    <xf numFmtId="0" fontId="49" fillId="0" borderId="18" xfId="2" applyNumberFormat="1" applyFont="1" applyFill="1" applyBorder="1" applyAlignment="1">
      <alignment vertical="center" justifyLastLine="1"/>
    </xf>
    <xf numFmtId="0" fontId="49" fillId="0" borderId="20" xfId="2" applyNumberFormat="1" applyFont="1" applyFill="1" applyBorder="1" applyAlignment="1">
      <alignment vertical="center" justifyLastLine="1"/>
    </xf>
    <xf numFmtId="0" fontId="49" fillId="0" borderId="22" xfId="2" applyNumberFormat="1" applyFont="1" applyFill="1" applyBorder="1" applyAlignment="1">
      <alignment vertical="center" justifyLastLine="1"/>
    </xf>
    <xf numFmtId="0" fontId="49" fillId="0" borderId="18" xfId="2" applyNumberFormat="1" applyFont="1" applyFill="1" applyBorder="1" applyAlignment="1">
      <alignment vertical="center"/>
    </xf>
    <xf numFmtId="0" fontId="49" fillId="0" borderId="18" xfId="8" applyNumberFormat="1" applyFont="1" applyFill="1" applyBorder="1" applyAlignment="1">
      <alignment vertical="center"/>
    </xf>
    <xf numFmtId="0" fontId="49" fillId="0" borderId="20" xfId="2" applyFont="1" applyFill="1" applyBorder="1">
      <alignment vertical="center"/>
    </xf>
    <xf numFmtId="0" fontId="49" fillId="0" borderId="22" xfId="2" applyFont="1" applyFill="1" applyBorder="1">
      <alignment vertical="center"/>
    </xf>
    <xf numFmtId="0" fontId="49" fillId="0" borderId="18" xfId="8" applyNumberFormat="1" applyFont="1" applyFill="1" applyBorder="1" applyAlignment="1">
      <alignment horizontal="left" vertical="center"/>
    </xf>
    <xf numFmtId="0" fontId="49" fillId="0" borderId="20" xfId="8" applyNumberFormat="1" applyFont="1" applyFill="1" applyBorder="1" applyAlignment="1">
      <alignment vertical="center" wrapText="1"/>
    </xf>
    <xf numFmtId="0" fontId="49" fillId="0" borderId="22" xfId="8" applyNumberFormat="1" applyFont="1" applyFill="1" applyBorder="1" applyAlignment="1">
      <alignment vertical="center" wrapText="1"/>
    </xf>
    <xf numFmtId="0" fontId="49" fillId="0" borderId="1" xfId="2" applyFont="1" applyFill="1" applyBorder="1" applyAlignment="1">
      <alignment vertical="center"/>
    </xf>
    <xf numFmtId="0" fontId="49" fillId="0" borderId="0" xfId="2" applyFont="1" applyFill="1">
      <alignment vertical="center"/>
    </xf>
    <xf numFmtId="0" fontId="49" fillId="0" borderId="5" xfId="2" applyFont="1" applyFill="1" applyBorder="1" applyAlignment="1">
      <alignment vertical="center" justifyLastLine="1"/>
    </xf>
    <xf numFmtId="0" fontId="49" fillId="0" borderId="22" xfId="0" applyNumberFormat="1" applyFont="1" applyFill="1" applyBorder="1" applyAlignment="1">
      <alignment horizontal="distributed" vertical="center" justifyLastLine="1"/>
    </xf>
    <xf numFmtId="0" fontId="49" fillId="0" borderId="5" xfId="2" applyFont="1" applyFill="1" applyBorder="1" applyAlignment="1">
      <alignment vertical="center"/>
    </xf>
    <xf numFmtId="0" fontId="49" fillId="0" borderId="17" xfId="2" applyNumberFormat="1" applyFont="1" applyFill="1" applyBorder="1" applyAlignment="1">
      <alignment vertical="center"/>
    </xf>
    <xf numFmtId="0" fontId="49" fillId="0" borderId="16" xfId="2" applyNumberFormat="1" applyFont="1" applyFill="1" applyBorder="1" applyAlignment="1">
      <alignment vertical="center" wrapText="1" justifyLastLine="1"/>
    </xf>
    <xf numFmtId="0" fontId="49" fillId="0" borderId="16" xfId="8" applyNumberFormat="1" applyFont="1" applyFill="1" applyBorder="1" applyAlignment="1">
      <alignment vertical="center"/>
    </xf>
    <xf numFmtId="0" fontId="49" fillId="0" borderId="16" xfId="0" applyNumberFormat="1" applyFont="1" applyFill="1" applyBorder="1" applyAlignment="1">
      <alignment vertical="center"/>
    </xf>
    <xf numFmtId="0" fontId="49" fillId="0" borderId="16" xfId="2" applyNumberFormat="1" applyFont="1" applyFill="1" applyBorder="1" applyAlignment="1">
      <alignment vertical="center"/>
    </xf>
    <xf numFmtId="0" fontId="49" fillId="0" borderId="2" xfId="2" applyNumberFormat="1" applyFont="1" applyFill="1" applyBorder="1" applyAlignment="1">
      <alignment vertical="center"/>
    </xf>
    <xf numFmtId="0" fontId="49" fillId="0" borderId="16" xfId="2" applyFont="1" applyFill="1" applyBorder="1">
      <alignment vertical="center"/>
    </xf>
    <xf numFmtId="0" fontId="49" fillId="0" borderId="2" xfId="2" applyFont="1" applyFill="1" applyBorder="1">
      <alignment vertical="center"/>
    </xf>
    <xf numFmtId="0" fontId="49" fillId="0" borderId="3" xfId="2" applyFont="1" applyFill="1" applyBorder="1">
      <alignment vertical="center"/>
    </xf>
    <xf numFmtId="0" fontId="49" fillId="0" borderId="4" xfId="2" applyFont="1" applyFill="1" applyBorder="1">
      <alignment vertical="center"/>
    </xf>
    <xf numFmtId="0" fontId="49" fillId="0" borderId="2" xfId="2" applyFont="1" applyFill="1" applyBorder="1" applyAlignment="1">
      <alignment vertical="center" wrapText="1"/>
    </xf>
    <xf numFmtId="0" fontId="49" fillId="0" borderId="16" xfId="8" applyNumberFormat="1" applyFont="1" applyFill="1" applyBorder="1" applyAlignment="1">
      <alignment horizontal="center" vertical="center"/>
    </xf>
    <xf numFmtId="0" fontId="49" fillId="0" borderId="18" xfId="8" applyNumberFormat="1" applyFont="1" applyFill="1" applyBorder="1" applyAlignment="1">
      <alignment vertical="center" wrapText="1"/>
    </xf>
    <xf numFmtId="0" fontId="49" fillId="0" borderId="2" xfId="0" applyNumberFormat="1" applyFont="1" applyFill="1" applyBorder="1" applyAlignment="1">
      <alignment horizontal="distributed" vertical="center" justifyLastLine="1"/>
    </xf>
    <xf numFmtId="0" fontId="49" fillId="0" borderId="22" xfId="0" applyNumberFormat="1" applyFont="1" applyFill="1" applyBorder="1" applyAlignment="1">
      <alignment vertical="center" justifyLastLine="1"/>
    </xf>
    <xf numFmtId="0" fontId="49" fillId="0" borderId="2" xfId="0" applyNumberFormat="1" applyFont="1" applyFill="1" applyBorder="1" applyAlignment="1">
      <alignment vertical="center"/>
    </xf>
    <xf numFmtId="0" fontId="49" fillId="0" borderId="6" xfId="0" applyNumberFormat="1" applyFont="1" applyFill="1" applyBorder="1" applyAlignment="1">
      <alignment horizontal="center" vertical="center" wrapText="1" justifyLastLine="1"/>
    </xf>
    <xf numFmtId="0" fontId="49" fillId="0" borderId="17" xfId="2" applyNumberFormat="1" applyFont="1" applyFill="1" applyBorder="1" applyAlignment="1">
      <alignment vertical="center" wrapText="1" justifyLastLine="1"/>
    </xf>
    <xf numFmtId="0" fontId="49" fillId="0" borderId="0" xfId="2" applyFont="1" applyFill="1" applyBorder="1" applyAlignment="1">
      <alignment vertical="center"/>
    </xf>
    <xf numFmtId="0" fontId="49" fillId="0" borderId="16" xfId="8" applyNumberFormat="1" applyFont="1" applyFill="1" applyBorder="1" applyAlignment="1">
      <alignment vertical="center" wrapText="1"/>
    </xf>
    <xf numFmtId="0" fontId="49" fillId="0" borderId="16" xfId="2" applyNumberFormat="1" applyFont="1" applyFill="1" applyBorder="1" applyAlignment="1">
      <alignment vertical="center" wrapText="1"/>
    </xf>
    <xf numFmtId="0" fontId="49" fillId="0" borderId="3" xfId="2" applyNumberFormat="1" applyFont="1" applyFill="1" applyBorder="1" applyAlignment="1">
      <alignment vertical="center" wrapText="1"/>
    </xf>
    <xf numFmtId="0" fontId="49" fillId="0" borderId="17" xfId="8" applyNumberFormat="1" applyFont="1" applyFill="1" applyBorder="1" applyAlignment="1">
      <alignment vertical="center"/>
    </xf>
    <xf numFmtId="0" fontId="49" fillId="0" borderId="17" xfId="0" applyNumberFormat="1" applyFont="1" applyFill="1" applyBorder="1" applyAlignment="1">
      <alignment vertical="center"/>
    </xf>
    <xf numFmtId="0" fontId="49" fillId="0" borderId="5" xfId="2" applyNumberFormat="1" applyFont="1" applyFill="1" applyBorder="1" applyAlignment="1">
      <alignment vertical="center"/>
    </xf>
    <xf numFmtId="0" fontId="49" fillId="0" borderId="17" xfId="2" applyFont="1" applyFill="1" applyBorder="1">
      <alignment vertical="center"/>
    </xf>
    <xf numFmtId="0" fontId="49" fillId="0" borderId="5" xfId="2" applyFont="1" applyFill="1" applyBorder="1">
      <alignment vertical="center"/>
    </xf>
    <xf numFmtId="0" fontId="49" fillId="0" borderId="17" xfId="8" applyNumberFormat="1" applyFont="1" applyFill="1" applyBorder="1" applyAlignment="1">
      <alignment horizontal="center" vertical="center"/>
    </xf>
    <xf numFmtId="0" fontId="49" fillId="0" borderId="16" xfId="8" applyNumberFormat="1" applyFont="1" applyFill="1" applyBorder="1" applyAlignment="1">
      <alignment horizontal="center" vertical="center" wrapText="1"/>
    </xf>
    <xf numFmtId="0" fontId="49" fillId="0" borderId="17" xfId="8" applyNumberFormat="1" applyFont="1" applyFill="1" applyBorder="1" applyAlignment="1">
      <alignment horizontal="center" vertical="center" wrapText="1"/>
    </xf>
    <xf numFmtId="0" fontId="49" fillId="0" borderId="17" xfId="8" applyNumberFormat="1" applyFont="1" applyFill="1" applyBorder="1" applyAlignment="1">
      <alignment vertical="center" wrapText="1"/>
    </xf>
    <xf numFmtId="0" fontId="49" fillId="0" borderId="5" xfId="0" applyNumberFormat="1" applyFont="1" applyFill="1" applyBorder="1" applyAlignment="1">
      <alignment horizontal="distributed" vertical="center" justifyLastLine="1"/>
    </xf>
    <xf numFmtId="0" fontId="49" fillId="0" borderId="16" xfId="0" applyNumberFormat="1" applyFont="1" applyFill="1" applyBorder="1" applyAlignment="1">
      <alignment vertical="center" wrapText="1" justifyLastLine="1"/>
    </xf>
    <xf numFmtId="0" fontId="49" fillId="0" borderId="6" xfId="0" applyNumberFormat="1" applyFont="1" applyFill="1" applyBorder="1" applyAlignment="1">
      <alignment horizontal="distributed" vertical="center" justifyLastLine="1"/>
    </xf>
    <xf numFmtId="0" fontId="49" fillId="0" borderId="17" xfId="2" applyNumberFormat="1" applyFont="1" applyFill="1" applyBorder="1" applyAlignment="1">
      <alignment vertical="center" wrapText="1"/>
    </xf>
    <xf numFmtId="0" fontId="49" fillId="0" borderId="0" xfId="2" applyNumberFormat="1" applyFont="1" applyFill="1" applyBorder="1" applyAlignment="1">
      <alignment vertical="center" wrapText="1"/>
    </xf>
    <xf numFmtId="0" fontId="49" fillId="0" borderId="7" xfId="1" applyNumberFormat="1" applyFont="1" applyFill="1" applyBorder="1" applyAlignment="1">
      <alignment horizontal="center" vertical="center" justifyLastLine="1"/>
    </xf>
    <xf numFmtId="0" fontId="49" fillId="0" borderId="25" xfId="1" applyNumberFormat="1" applyFont="1" applyFill="1" applyBorder="1" applyAlignment="1">
      <alignment horizontal="center" vertical="center" wrapText="1" justifyLastLine="1"/>
    </xf>
    <xf numFmtId="0" fontId="49" fillId="0" borderId="9" xfId="1" applyNumberFormat="1" applyFont="1" applyFill="1" applyBorder="1" applyAlignment="1">
      <alignment horizontal="center" vertical="center" justifyLastLine="1"/>
    </xf>
    <xf numFmtId="0" fontId="49" fillId="0" borderId="25" xfId="1" applyNumberFormat="1" applyFont="1" applyFill="1" applyBorder="1" applyAlignment="1">
      <alignment horizontal="center" vertical="center" justifyLastLine="1"/>
    </xf>
    <xf numFmtId="0" fontId="49" fillId="0" borderId="8" xfId="1" applyNumberFormat="1" applyFont="1" applyFill="1" applyBorder="1" applyAlignment="1">
      <alignment horizontal="center" vertical="center" justifyLastLine="1"/>
    </xf>
    <xf numFmtId="189" fontId="50" fillId="0" borderId="0" xfId="7" applyNumberFormat="1" applyFont="1" applyFill="1" applyBorder="1" applyAlignment="1">
      <alignment horizontal="right" vertical="center"/>
    </xf>
    <xf numFmtId="189" fontId="50" fillId="0" borderId="0" xfId="7" applyNumberFormat="1" applyFont="1" applyFill="1" applyBorder="1" applyAlignment="1">
      <alignment horizontal="right" vertical="center" wrapText="1"/>
    </xf>
    <xf numFmtId="182" fontId="50" fillId="0" borderId="0" xfId="0" applyNumberFormat="1" applyFont="1" applyBorder="1" applyAlignment="1">
      <alignment horizontal="right" vertical="center"/>
    </xf>
    <xf numFmtId="184" fontId="50" fillId="0" borderId="0" xfId="7" applyNumberFormat="1" applyFont="1" applyFill="1" applyBorder="1" applyAlignment="1">
      <alignment horizontal="right" vertical="center"/>
    </xf>
    <xf numFmtId="184" fontId="50" fillId="0" borderId="0" xfId="7" applyNumberFormat="1" applyFont="1" applyFill="1" applyBorder="1" applyAlignment="1">
      <alignment horizontal="right" vertical="center" wrapText="1"/>
    </xf>
    <xf numFmtId="3" fontId="49" fillId="0" borderId="0" xfId="2" applyNumberFormat="1" applyFont="1" applyFill="1" applyBorder="1" applyAlignment="1">
      <alignment horizontal="right" vertical="center"/>
    </xf>
    <xf numFmtId="178" fontId="49" fillId="0" borderId="0" xfId="2" applyNumberFormat="1" applyFont="1" applyFill="1" applyBorder="1" applyAlignment="1">
      <alignment horizontal="right" vertical="center"/>
    </xf>
    <xf numFmtId="176" fontId="49" fillId="0" borderId="0" xfId="2" applyNumberFormat="1" applyFont="1" applyFill="1" applyAlignment="1">
      <alignment horizontal="right" vertical="center"/>
    </xf>
    <xf numFmtId="189" fontId="50" fillId="0" borderId="0" xfId="0" applyNumberFormat="1" applyFont="1" applyBorder="1" applyAlignment="1">
      <alignment horizontal="right" vertical="center"/>
    </xf>
    <xf numFmtId="184" fontId="50" fillId="0" borderId="0" xfId="0" applyNumberFormat="1" applyFont="1" applyBorder="1" applyAlignment="1">
      <alignment horizontal="right" vertical="center"/>
    </xf>
    <xf numFmtId="3" fontId="49" fillId="7" borderId="0" xfId="2" applyNumberFormat="1" applyFont="1" applyFill="1" applyBorder="1" applyAlignment="1">
      <alignment horizontal="right" vertical="center"/>
    </xf>
    <xf numFmtId="176" fontId="49" fillId="7" borderId="0" xfId="2" applyNumberFormat="1" applyFont="1" applyFill="1" applyAlignment="1">
      <alignment horizontal="right" vertical="center"/>
    </xf>
    <xf numFmtId="177" fontId="49" fillId="0" borderId="0" xfId="2" applyNumberFormat="1" applyFont="1" applyFill="1" applyAlignment="1">
      <alignment horizontal="right" vertical="center"/>
    </xf>
    <xf numFmtId="0" fontId="45" fillId="7" borderId="0" xfId="12" applyFont="1" applyFill="1" applyAlignment="1"/>
    <xf numFmtId="178" fontId="49" fillId="7" borderId="0" xfId="2" applyNumberFormat="1" applyFont="1" applyFill="1" applyBorder="1" applyAlignment="1">
      <alignment horizontal="right" vertical="center"/>
    </xf>
    <xf numFmtId="189" fontId="50" fillId="7" borderId="0" xfId="0" applyNumberFormat="1" applyFont="1" applyFill="1" applyBorder="1" applyAlignment="1">
      <alignment horizontal="right" vertical="center"/>
    </xf>
    <xf numFmtId="182" fontId="50" fillId="7" borderId="0" xfId="0" applyNumberFormat="1" applyFont="1" applyFill="1" applyBorder="1" applyAlignment="1">
      <alignment horizontal="right" vertical="center"/>
    </xf>
    <xf numFmtId="184" fontId="50" fillId="7" borderId="0" xfId="0" applyNumberFormat="1" applyFont="1" applyFill="1" applyBorder="1" applyAlignment="1">
      <alignment horizontal="right" vertical="center"/>
    </xf>
    <xf numFmtId="0" fontId="45" fillId="0" borderId="0" xfId="12" applyFont="1" applyFill="1" applyAlignment="1"/>
    <xf numFmtId="189" fontId="50" fillId="0" borderId="0" xfId="0" applyNumberFormat="1" applyFont="1" applyFill="1" applyBorder="1" applyAlignment="1">
      <alignment horizontal="right" vertical="center"/>
    </xf>
    <xf numFmtId="182" fontId="50" fillId="0" borderId="0" xfId="0" applyNumberFormat="1" applyFont="1" applyFill="1" applyBorder="1" applyAlignment="1">
      <alignment horizontal="right" vertical="center"/>
    </xf>
    <xf numFmtId="184" fontId="50" fillId="0" borderId="0" xfId="0" applyNumberFormat="1" applyFont="1" applyFill="1" applyBorder="1" applyAlignment="1">
      <alignment horizontal="right" vertical="center"/>
    </xf>
    <xf numFmtId="38" fontId="18" fillId="9" borderId="25" xfId="6" applyFont="1" applyFill="1" applyBorder="1" applyAlignment="1" applyProtection="1">
      <alignment horizontal="center" vertical="center" wrapText="1"/>
      <protection hidden="1"/>
    </xf>
    <xf numFmtId="38" fontId="18" fillId="9" borderId="7" xfId="6" applyFont="1" applyFill="1" applyBorder="1" applyAlignment="1" applyProtection="1">
      <alignment horizontal="center" vertical="center" wrapText="1"/>
      <protection hidden="1"/>
    </xf>
    <xf numFmtId="179" fontId="25" fillId="0" borderId="0" xfId="6" applyNumberFormat="1" applyFont="1" applyFill="1" applyBorder="1" applyAlignment="1" applyProtection="1">
      <alignment horizontal="right" vertical="center"/>
      <protection hidden="1"/>
    </xf>
    <xf numFmtId="187" fontId="25" fillId="0" borderId="0" xfId="6" applyNumberFormat="1" applyFont="1" applyFill="1" applyBorder="1" applyAlignment="1" applyProtection="1">
      <alignment horizontal="right" vertical="center"/>
      <protection hidden="1"/>
    </xf>
    <xf numFmtId="0" fontId="18" fillId="0" borderId="0" xfId="0" applyFont="1" applyFill="1" applyBorder="1" applyAlignment="1" applyProtection="1">
      <alignment horizontal="center" vertical="center" shrinkToFit="1"/>
      <protection hidden="1"/>
    </xf>
    <xf numFmtId="196" fontId="18" fillId="0" borderId="16" xfId="0" applyNumberFormat="1" applyFont="1" applyBorder="1" applyAlignment="1">
      <alignment horizontal="center" vertical="center"/>
    </xf>
    <xf numFmtId="0" fontId="18" fillId="9" borderId="12" xfId="0" applyFont="1" applyFill="1" applyBorder="1" applyAlignment="1" applyProtection="1">
      <alignment horizontal="center" vertical="center"/>
      <protection hidden="1"/>
    </xf>
    <xf numFmtId="187" fontId="25" fillId="0" borderId="7" xfId="6" applyNumberFormat="1" applyFont="1" applyFill="1" applyBorder="1" applyAlignment="1" applyProtection="1">
      <alignment horizontal="right" vertical="center"/>
      <protection hidden="1"/>
    </xf>
    <xf numFmtId="187" fontId="25" fillId="9" borderId="7" xfId="6" applyNumberFormat="1" applyFont="1" applyFill="1" applyBorder="1" applyAlignment="1" applyProtection="1">
      <alignment horizontal="right" vertical="center"/>
      <protection hidden="1"/>
    </xf>
    <xf numFmtId="179" fontId="25" fillId="0" borderId="18" xfId="6" applyNumberFormat="1" applyFont="1" applyFill="1" applyBorder="1" applyAlignment="1" applyProtection="1">
      <alignment horizontal="right" vertical="center"/>
      <protection hidden="1"/>
    </xf>
    <xf numFmtId="0" fontId="0" fillId="0" borderId="0" xfId="0" applyBorder="1" applyAlignment="1">
      <alignment horizontal="right" vertical="center"/>
    </xf>
    <xf numFmtId="0" fontId="49" fillId="0" borderId="18" xfId="2" applyFont="1" applyFill="1" applyBorder="1">
      <alignment vertical="center"/>
    </xf>
    <xf numFmtId="0" fontId="49" fillId="0" borderId="25" xfId="2" applyFont="1" applyFill="1" applyBorder="1">
      <alignment vertical="center"/>
    </xf>
    <xf numFmtId="0" fontId="11" fillId="0" borderId="18" xfId="2" applyFont="1" applyFill="1" applyBorder="1">
      <alignment vertical="center"/>
    </xf>
    <xf numFmtId="0" fontId="11" fillId="0" borderId="20" xfId="2" applyFont="1" applyFill="1" applyBorder="1">
      <alignment vertical="center"/>
    </xf>
    <xf numFmtId="0" fontId="11" fillId="0" borderId="22" xfId="2" applyFont="1" applyFill="1" applyBorder="1">
      <alignment vertical="center"/>
    </xf>
    <xf numFmtId="0" fontId="11" fillId="0" borderId="16" xfId="2" applyFont="1" applyFill="1" applyBorder="1">
      <alignment vertical="center"/>
    </xf>
    <xf numFmtId="0" fontId="11" fillId="0" borderId="17" xfId="2" applyFont="1" applyFill="1" applyBorder="1">
      <alignment vertical="center"/>
    </xf>
    <xf numFmtId="0" fontId="11" fillId="0" borderId="25" xfId="2" applyFont="1" applyFill="1" applyBorder="1" applyAlignment="1">
      <alignment horizontal="center" vertical="center"/>
    </xf>
    <xf numFmtId="196" fontId="19" fillId="0" borderId="0" xfId="0" applyNumberFormat="1" applyFont="1" applyFill="1"/>
    <xf numFmtId="0" fontId="18" fillId="0" borderId="0" xfId="0" applyFont="1" applyAlignment="1" applyProtection="1">
      <alignment horizontal="center"/>
      <protection hidden="1"/>
    </xf>
    <xf numFmtId="0" fontId="42" fillId="9" borderId="41" xfId="0" applyFont="1" applyFill="1" applyBorder="1" applyAlignment="1" applyProtection="1">
      <alignment horizontal="left" vertical="center"/>
      <protection hidden="1"/>
    </xf>
    <xf numFmtId="0" fontId="43" fillId="9" borderId="41" xfId="0" applyFont="1" applyFill="1" applyBorder="1" applyAlignment="1" applyProtection="1">
      <alignment horizontal="center" vertical="center" shrinkToFit="1"/>
      <protection hidden="1"/>
    </xf>
    <xf numFmtId="0" fontId="44" fillId="9" borderId="41" xfId="0" applyFont="1" applyFill="1" applyBorder="1" applyAlignment="1" applyProtection="1">
      <alignment horizontal="center" vertical="center"/>
      <protection hidden="1"/>
    </xf>
    <xf numFmtId="0" fontId="42" fillId="9" borderId="41" xfId="0" applyFont="1" applyFill="1" applyBorder="1" applyAlignment="1" applyProtection="1">
      <alignment vertical="center" shrinkToFit="1"/>
      <protection hidden="1"/>
    </xf>
    <xf numFmtId="0" fontId="44" fillId="9" borderId="41" xfId="0" applyFont="1" applyFill="1" applyBorder="1" applyAlignment="1" applyProtection="1">
      <alignment horizontal="left" vertical="center"/>
      <protection hidden="1"/>
    </xf>
    <xf numFmtId="0" fontId="28" fillId="9" borderId="41" xfId="0" applyFont="1" applyFill="1" applyBorder="1" applyAlignment="1" applyProtection="1">
      <alignment horizontal="left" vertical="center"/>
      <protection hidden="1"/>
    </xf>
    <xf numFmtId="0" fontId="28" fillId="9" borderId="40" xfId="0" applyFont="1" applyFill="1" applyBorder="1" applyAlignment="1" applyProtection="1">
      <alignment horizontal="left" vertical="center"/>
      <protection hidden="1"/>
    </xf>
    <xf numFmtId="0" fontId="27" fillId="9" borderId="41" xfId="0" applyFont="1" applyFill="1" applyBorder="1" applyAlignment="1" applyProtection="1">
      <alignment horizontal="left" vertical="center"/>
      <protection hidden="1"/>
    </xf>
    <xf numFmtId="0" fontId="28" fillId="9" borderId="42" xfId="0" applyFont="1" applyFill="1" applyBorder="1" applyAlignment="1" applyProtection="1">
      <alignment horizontal="left" vertical="center"/>
      <protection hidden="1"/>
    </xf>
    <xf numFmtId="0" fontId="42" fillId="9" borderId="41" xfId="0" applyFont="1" applyFill="1" applyBorder="1" applyAlignment="1" applyProtection="1">
      <alignment horizontal="left" vertical="top"/>
      <protection hidden="1"/>
    </xf>
    <xf numFmtId="0" fontId="19" fillId="9" borderId="41" xfId="0" applyFont="1" applyFill="1" applyBorder="1"/>
    <xf numFmtId="0" fontId="45" fillId="9" borderId="41" xfId="0" applyFont="1" applyFill="1" applyBorder="1" applyAlignment="1" applyProtection="1">
      <alignment vertical="center"/>
      <protection hidden="1"/>
    </xf>
    <xf numFmtId="0" fontId="19" fillId="9" borderId="41" xfId="0" applyFont="1" applyFill="1" applyBorder="1" applyAlignment="1" applyProtection="1">
      <alignment vertical="center"/>
      <protection hidden="1"/>
    </xf>
    <xf numFmtId="0" fontId="19" fillId="9" borderId="40" xfId="0" applyFont="1" applyFill="1" applyBorder="1" applyAlignment="1" applyProtection="1">
      <alignment vertical="center"/>
      <protection hidden="1"/>
    </xf>
    <xf numFmtId="0" fontId="44" fillId="9" borderId="41" xfId="0" applyFont="1" applyFill="1" applyBorder="1" applyAlignment="1" applyProtection="1">
      <alignment horizontal="right" vertical="center"/>
      <protection hidden="1"/>
    </xf>
    <xf numFmtId="0" fontId="46" fillId="9" borderId="41" xfId="0" applyFont="1" applyFill="1" applyBorder="1" applyAlignment="1" applyProtection="1">
      <alignment horizontal="right" vertical="center"/>
      <protection hidden="1"/>
    </xf>
    <xf numFmtId="0" fontId="44" fillId="9" borderId="41" xfId="0" applyFont="1" applyFill="1" applyBorder="1" applyAlignment="1" applyProtection="1">
      <alignment vertical="center"/>
      <protection hidden="1"/>
    </xf>
    <xf numFmtId="0" fontId="27" fillId="5" borderId="44" xfId="0" applyFont="1" applyFill="1" applyBorder="1" applyAlignment="1" applyProtection="1">
      <alignment vertical="center" shrinkToFit="1"/>
      <protection hidden="1"/>
    </xf>
    <xf numFmtId="0" fontId="19" fillId="5" borderId="44" xfId="0" applyFont="1" applyFill="1" applyBorder="1" applyProtection="1">
      <protection hidden="1"/>
    </xf>
    <xf numFmtId="0" fontId="19" fillId="5" borderId="44" xfId="0" applyFont="1" applyFill="1" applyBorder="1" applyAlignment="1" applyProtection="1">
      <alignment vertical="center"/>
      <protection hidden="1"/>
    </xf>
    <xf numFmtId="182" fontId="49" fillId="0" borderId="0" xfId="2" applyNumberFormat="1" applyFont="1" applyFill="1" applyBorder="1" applyAlignment="1">
      <alignment horizontal="right" vertical="center"/>
    </xf>
    <xf numFmtId="182" fontId="49" fillId="0" borderId="0" xfId="2" applyNumberFormat="1" applyFont="1" applyFill="1" applyAlignment="1">
      <alignment horizontal="right" vertical="center"/>
    </xf>
    <xf numFmtId="0" fontId="2" fillId="0" borderId="0" xfId="12" applyFont="1" applyAlignment="1"/>
    <xf numFmtId="0" fontId="1" fillId="0" borderId="0" xfId="12" applyFont="1" applyAlignment="1"/>
    <xf numFmtId="0" fontId="48" fillId="0" borderId="0" xfId="12" applyFont="1" applyFill="1" applyAlignment="1"/>
    <xf numFmtId="0" fontId="49" fillId="0" borderId="22" xfId="2" applyFont="1" applyFill="1" applyBorder="1" applyAlignment="1">
      <alignment horizontal="distributed" vertical="center" justifyLastLine="1"/>
    </xf>
    <xf numFmtId="0" fontId="49" fillId="0" borderId="4" xfId="2" applyFont="1" applyFill="1" applyBorder="1" applyAlignment="1">
      <alignment horizontal="distributed" vertical="center" justifyLastLine="1"/>
    </xf>
    <xf numFmtId="0" fontId="49" fillId="0" borderId="6" xfId="2" applyFont="1" applyFill="1" applyBorder="1" applyAlignment="1">
      <alignment vertical="center" justifyLastLine="1"/>
    </xf>
    <xf numFmtId="0" fontId="49" fillId="0" borderId="0" xfId="1" applyNumberFormat="1" applyFont="1" applyFill="1">
      <alignment vertical="center"/>
    </xf>
    <xf numFmtId="49" fontId="49" fillId="0" borderId="0" xfId="1" applyNumberFormat="1" applyFont="1" applyFill="1" applyBorder="1" applyAlignment="1">
      <alignment horizontal="right" vertical="center"/>
    </xf>
    <xf numFmtId="0" fontId="0" fillId="0" borderId="0" xfId="0" applyFill="1" applyBorder="1" applyAlignment="1">
      <alignment horizontal="center"/>
    </xf>
    <xf numFmtId="0" fontId="0" fillId="0" borderId="0" xfId="0" applyFill="1" applyBorder="1"/>
    <xf numFmtId="0" fontId="0" fillId="0" borderId="0" xfId="0" applyNumberFormat="1" applyFill="1" applyBorder="1" applyAlignment="1">
      <alignment horizontal="center"/>
    </xf>
    <xf numFmtId="0" fontId="0" fillId="0" borderId="0" xfId="0" applyNumberFormat="1" applyFill="1" applyBorder="1" applyAlignment="1">
      <alignment horizontal="center" shrinkToFit="1"/>
    </xf>
    <xf numFmtId="49" fontId="12" fillId="0" borderId="0" xfId="1" applyNumberFormat="1" applyFont="1" applyFill="1" applyBorder="1" applyAlignment="1">
      <alignment horizontal="right" vertical="center"/>
    </xf>
    <xf numFmtId="0" fontId="19" fillId="0" borderId="0" xfId="0" applyFont="1" applyFill="1" applyBorder="1"/>
    <xf numFmtId="0" fontId="35" fillId="0" borderId="0" xfId="0" applyFont="1" applyFill="1" applyBorder="1" applyAlignment="1">
      <alignment horizontal="center" vertical="center"/>
    </xf>
    <xf numFmtId="0" fontId="0" fillId="0" borderId="0" xfId="0" applyFill="1" applyBorder="1" applyAlignment="1">
      <alignment horizontal="left" vertical="center"/>
    </xf>
    <xf numFmtId="49" fontId="0" fillId="0" borderId="0" xfId="0" applyNumberFormat="1" applyFill="1" applyBorder="1" applyAlignment="1">
      <alignment horizontal="left" vertical="center" shrinkToFit="1"/>
    </xf>
    <xf numFmtId="49" fontId="0" fillId="0" borderId="0" xfId="0" applyNumberFormat="1" applyFill="1" applyBorder="1" applyAlignment="1">
      <alignment vertical="center" shrinkToFit="1"/>
    </xf>
    <xf numFmtId="0" fontId="0" fillId="0" borderId="0" xfId="0" applyFill="1" applyBorder="1" applyAlignment="1">
      <alignment horizontal="center" vertical="center" shrinkToFit="1"/>
    </xf>
    <xf numFmtId="0" fontId="0" fillId="0" borderId="0" xfId="0" applyFill="1" applyBorder="1" applyAlignment="1">
      <alignment shrinkToFit="1"/>
    </xf>
    <xf numFmtId="0" fontId="32" fillId="0" borderId="0" xfId="0" applyFont="1" applyFill="1" applyBorder="1" applyAlignment="1">
      <alignment horizontal="center" vertical="center" shrinkToFit="1"/>
    </xf>
    <xf numFmtId="0" fontId="33" fillId="0" borderId="0" xfId="0" applyFont="1" applyFill="1" applyBorder="1" applyAlignment="1">
      <alignment horizontal="center" vertical="center" shrinkToFit="1"/>
    </xf>
    <xf numFmtId="0" fontId="36" fillId="0" borderId="0" xfId="0" applyFont="1" applyFill="1" applyBorder="1"/>
    <xf numFmtId="0" fontId="36" fillId="0" borderId="0" xfId="0" applyFont="1" applyFill="1" applyBorder="1" applyAlignment="1">
      <alignment horizontal="center" vertical="center" shrinkToFit="1"/>
    </xf>
    <xf numFmtId="0" fontId="0" fillId="0" borderId="0" xfId="0" applyFill="1" applyBorder="1" applyAlignment="1">
      <alignment horizontal="right" indent="1" shrinkToFit="1"/>
    </xf>
    <xf numFmtId="0" fontId="36" fillId="0" borderId="0" xfId="0" applyFont="1" applyFill="1" applyBorder="1" applyAlignment="1">
      <alignment horizontal="center"/>
    </xf>
    <xf numFmtId="49" fontId="36" fillId="0" borderId="0" xfId="0" applyNumberFormat="1" applyFont="1" applyFill="1" applyBorder="1" applyAlignment="1">
      <alignment vertical="center" shrinkToFit="1"/>
    </xf>
    <xf numFmtId="0" fontId="0" fillId="0" borderId="0" xfId="0" applyFill="1" applyBorder="1" applyAlignment="1">
      <alignment horizontal="center" vertical="center" wrapText="1" shrinkToFit="1"/>
    </xf>
    <xf numFmtId="49" fontId="0" fillId="0" borderId="0" xfId="0" applyNumberFormat="1" applyFill="1" applyBorder="1" applyAlignment="1">
      <alignment horizontal="center" vertical="center" shrinkToFit="1"/>
    </xf>
    <xf numFmtId="0" fontId="32" fillId="0" borderId="0" xfId="0" applyFont="1" applyFill="1" applyBorder="1" applyAlignment="1">
      <alignment horizontal="left" indent="1" shrinkToFit="1"/>
    </xf>
    <xf numFmtId="0" fontId="39" fillId="0" borderId="0" xfId="0" applyFont="1" applyFill="1" applyBorder="1" applyAlignment="1">
      <alignment horizontal="center" vertical="center" shrinkToFit="1"/>
    </xf>
    <xf numFmtId="0" fontId="39" fillId="0" borderId="0" xfId="0" applyFont="1" applyFill="1" applyBorder="1" applyAlignment="1">
      <alignment horizontal="center" shrinkToFit="1"/>
    </xf>
    <xf numFmtId="0" fontId="0" fillId="0" borderId="0" xfId="0" applyFill="1" applyBorder="1" applyAlignment="1">
      <alignment horizontal="center" shrinkToFit="1"/>
    </xf>
    <xf numFmtId="0" fontId="38" fillId="0" borderId="0" xfId="0" applyFont="1" applyFill="1" applyBorder="1" applyAlignment="1">
      <alignment horizontal="center" vertical="center" wrapText="1"/>
    </xf>
    <xf numFmtId="0" fontId="38" fillId="0" borderId="0" xfId="0" applyFont="1" applyFill="1" applyBorder="1" applyAlignment="1">
      <alignment horizontal="center" vertical="center" shrinkToFit="1"/>
    </xf>
    <xf numFmtId="0" fontId="33" fillId="0" borderId="0" xfId="0" applyFont="1" applyFill="1" applyBorder="1" applyAlignment="1">
      <alignment horizontal="left" indent="1" shrinkToFit="1"/>
    </xf>
    <xf numFmtId="0" fontId="39" fillId="0" borderId="0" xfId="0" applyFont="1" applyFill="1" applyBorder="1" applyAlignment="1">
      <alignment shrinkToFit="1"/>
    </xf>
    <xf numFmtId="0" fontId="7" fillId="0" borderId="0" xfId="11" applyFill="1" applyBorder="1">
      <alignment vertical="center"/>
    </xf>
    <xf numFmtId="0" fontId="7" fillId="0" borderId="0" xfId="11" applyNumberFormat="1" applyFill="1" applyBorder="1" applyAlignment="1"/>
    <xf numFmtId="193" fontId="7" fillId="0" borderId="0" xfId="11" applyNumberFormat="1" applyFill="1" applyBorder="1" applyAlignment="1">
      <alignment horizontal="right"/>
    </xf>
    <xf numFmtId="194" fontId="7" fillId="0" borderId="0" xfId="11" applyNumberFormat="1" applyFill="1" applyBorder="1" applyAlignment="1">
      <alignment horizontal="right"/>
    </xf>
    <xf numFmtId="0" fontId="7" fillId="0" borderId="0" xfId="11" applyFill="1" applyBorder="1" applyAlignment="1"/>
    <xf numFmtId="0" fontId="0" fillId="0" borderId="0" xfId="0" applyNumberFormat="1" applyFill="1" applyBorder="1" applyAlignment="1">
      <alignment horizontal="left"/>
    </xf>
    <xf numFmtId="0" fontId="0" fillId="0" borderId="0" xfId="0" applyNumberFormat="1" applyFill="1" applyBorder="1" applyAlignment="1">
      <alignment shrinkToFit="1"/>
    </xf>
    <xf numFmtId="0" fontId="7" fillId="0" borderId="0" xfId="11" applyFont="1" applyFill="1" applyBorder="1" applyAlignment="1"/>
    <xf numFmtId="49" fontId="0" fillId="0" borderId="0" xfId="0" applyNumberFormat="1" applyFill="1" applyBorder="1" applyAlignment="1">
      <alignment horizontal="center" shrinkToFit="1"/>
    </xf>
    <xf numFmtId="0" fontId="34" fillId="0" borderId="0" xfId="11" applyFont="1" applyFill="1" applyBorder="1" applyAlignment="1"/>
    <xf numFmtId="0" fontId="40" fillId="0" borderId="0" xfId="11" applyFont="1" applyFill="1" applyBorder="1" applyAlignment="1"/>
    <xf numFmtId="0" fontId="12" fillId="0" borderId="0" xfId="2" applyNumberFormat="1" applyFont="1" applyFill="1" applyBorder="1" applyAlignment="1">
      <alignment horizontal="left" vertical="center"/>
    </xf>
    <xf numFmtId="0" fontId="12" fillId="0" borderId="0" xfId="2" applyNumberFormat="1" applyFont="1" applyFill="1" applyBorder="1" applyAlignment="1">
      <alignment horizontal="right" vertical="center"/>
    </xf>
    <xf numFmtId="194" fontId="12" fillId="0" borderId="0" xfId="2" applyNumberFormat="1" applyFont="1" applyFill="1" applyBorder="1" applyAlignment="1">
      <alignment horizontal="right" vertical="center"/>
    </xf>
    <xf numFmtId="193" fontId="12" fillId="0" borderId="0" xfId="2" applyNumberFormat="1" applyFont="1" applyFill="1" applyBorder="1" applyAlignment="1">
      <alignment horizontal="right" vertical="center"/>
    </xf>
    <xf numFmtId="0" fontId="12" fillId="0" borderId="0" xfId="1" applyNumberFormat="1" applyFont="1" applyFill="1" applyBorder="1">
      <alignment vertical="center"/>
    </xf>
    <xf numFmtId="49" fontId="12" fillId="0" borderId="0" xfId="2" applyNumberFormat="1" applyFont="1" applyFill="1" applyBorder="1" applyAlignment="1">
      <alignment horizontal="left" vertical="center"/>
    </xf>
    <xf numFmtId="0" fontId="0" fillId="0" borderId="4" xfId="0" applyFont="1" applyBorder="1" applyAlignment="1">
      <alignment vertical="center" wrapText="1"/>
    </xf>
    <xf numFmtId="0" fontId="0" fillId="0" borderId="6" xfId="0" applyFont="1" applyBorder="1" applyAlignment="1">
      <alignment vertical="center" wrapText="1"/>
    </xf>
    <xf numFmtId="38" fontId="51" fillId="7" borderId="5" xfId="2" applyNumberFormat="1" applyFont="1" applyFill="1" applyBorder="1" applyAlignment="1">
      <alignment horizontal="right" vertical="center" shrinkToFit="1"/>
    </xf>
    <xf numFmtId="38" fontId="51" fillId="0" borderId="5" xfId="2" applyNumberFormat="1" applyFont="1" applyFill="1" applyBorder="1" applyAlignment="1">
      <alignment horizontal="right" vertical="center" shrinkToFit="1"/>
    </xf>
    <xf numFmtId="179" fontId="51" fillId="0" borderId="5" xfId="2" applyNumberFormat="1" applyFont="1" applyFill="1" applyBorder="1" applyAlignment="1">
      <alignment horizontal="right" vertical="center" shrinkToFit="1"/>
    </xf>
    <xf numFmtId="176" fontId="51" fillId="0" borderId="0" xfId="2" applyNumberFormat="1" applyFont="1" applyFill="1" applyAlignment="1">
      <alignment horizontal="right" vertical="center"/>
    </xf>
    <xf numFmtId="0" fontId="1" fillId="7" borderId="0" xfId="12" applyFont="1" applyFill="1" applyAlignment="1"/>
    <xf numFmtId="3" fontId="49" fillId="0" borderId="3" xfId="2" applyNumberFormat="1" applyFont="1" applyFill="1" applyBorder="1" applyAlignment="1">
      <alignment horizontal="right" vertical="center"/>
    </xf>
    <xf numFmtId="178" fontId="49" fillId="0" borderId="3" xfId="2" applyNumberFormat="1" applyFont="1" applyFill="1" applyBorder="1" applyAlignment="1">
      <alignment horizontal="right" vertical="center"/>
    </xf>
    <xf numFmtId="176" fontId="49" fillId="0" borderId="0" xfId="2" applyNumberFormat="1" applyFont="1" applyFill="1" applyAlignment="1">
      <alignment horizontal="right" vertical="center" shrinkToFit="1"/>
    </xf>
    <xf numFmtId="0" fontId="0" fillId="0" borderId="5" xfId="0" applyNumberFormat="1" applyFill="1" applyBorder="1" applyAlignment="1">
      <alignment shrinkToFit="1"/>
    </xf>
    <xf numFmtId="0" fontId="0" fillId="0" borderId="17" xfId="0" applyFill="1" applyBorder="1" applyAlignment="1">
      <alignment shrinkToFit="1"/>
    </xf>
    <xf numFmtId="0" fontId="11" fillId="0" borderId="20" xfId="8" applyNumberFormat="1" applyFont="1" applyFill="1" applyBorder="1" applyAlignment="1">
      <alignment horizontal="center" vertical="center"/>
    </xf>
    <xf numFmtId="0" fontId="11" fillId="0" borderId="22" xfId="8" applyNumberFormat="1" applyFont="1" applyFill="1" applyBorder="1" applyAlignment="1">
      <alignment horizontal="center" vertical="center"/>
    </xf>
    <xf numFmtId="0" fontId="11" fillId="0" borderId="18" xfId="2" applyFont="1" applyFill="1" applyBorder="1" applyAlignment="1">
      <alignment vertical="center"/>
    </xf>
    <xf numFmtId="0" fontId="49" fillId="0" borderId="20" xfId="8" applyNumberFormat="1" applyFont="1" applyFill="1" applyBorder="1" applyAlignment="1">
      <alignment horizontal="center" vertical="center"/>
    </xf>
    <xf numFmtId="0" fontId="49" fillId="0" borderId="22" xfId="8" applyNumberFormat="1" applyFont="1" applyFill="1" applyBorder="1" applyAlignment="1">
      <alignment horizontal="center" vertical="center"/>
    </xf>
    <xf numFmtId="0" fontId="11" fillId="0" borderId="16" xfId="2" applyFont="1" applyFill="1" applyBorder="1" applyAlignment="1">
      <alignment vertical="center" wrapText="1"/>
    </xf>
    <xf numFmtId="0" fontId="49" fillId="0" borderId="16" xfId="2" applyFont="1" applyFill="1" applyBorder="1" applyAlignment="1">
      <alignment vertical="center" wrapText="1"/>
    </xf>
    <xf numFmtId="190" fontId="25" fillId="0" borderId="3" xfId="6" applyNumberFormat="1" applyFont="1" applyFill="1" applyBorder="1" applyAlignment="1" applyProtection="1">
      <alignment horizontal="right" vertical="center" shrinkToFit="1"/>
      <protection hidden="1"/>
    </xf>
    <xf numFmtId="190" fontId="25" fillId="0" borderId="5" xfId="6" applyNumberFormat="1" applyFont="1" applyFill="1" applyBorder="1" applyAlignment="1" applyProtection="1">
      <alignment horizontal="right" vertical="center" shrinkToFit="1"/>
      <protection hidden="1"/>
    </xf>
    <xf numFmtId="190" fontId="25" fillId="9" borderId="2" xfId="6" applyNumberFormat="1" applyFont="1" applyFill="1" applyBorder="1" applyAlignment="1" applyProtection="1">
      <alignment horizontal="right" vertical="center" shrinkToFit="1"/>
      <protection hidden="1"/>
    </xf>
    <xf numFmtId="188" fontId="25" fillId="0" borderId="0" xfId="6" applyNumberFormat="1" applyFont="1" applyFill="1" applyAlignment="1" applyProtection="1">
      <alignment horizontal="right" vertical="center" shrinkToFit="1"/>
      <protection hidden="1"/>
    </xf>
    <xf numFmtId="188" fontId="25" fillId="9" borderId="0" xfId="6" applyNumberFormat="1" applyFont="1" applyFill="1" applyBorder="1" applyAlignment="1" applyProtection="1">
      <alignment horizontal="right" vertical="center" shrinkToFit="1"/>
      <protection hidden="1"/>
    </xf>
    <xf numFmtId="180" fontId="25" fillId="0" borderId="17" xfId="6" applyNumberFormat="1" applyFont="1" applyFill="1" applyBorder="1" applyAlignment="1" applyProtection="1">
      <alignment horizontal="right" vertical="center" shrinkToFit="1"/>
      <protection hidden="1"/>
    </xf>
    <xf numFmtId="38" fontId="25" fillId="0" borderId="0" xfId="6" applyFont="1" applyFill="1" applyAlignment="1" applyProtection="1">
      <alignment horizontal="right" vertical="center" shrinkToFit="1"/>
      <protection hidden="1"/>
    </xf>
    <xf numFmtId="180" fontId="25" fillId="9" borderId="17" xfId="6" applyNumberFormat="1" applyFont="1" applyFill="1" applyBorder="1" applyAlignment="1" applyProtection="1">
      <alignment horizontal="right" vertical="center" shrinkToFit="1"/>
      <protection hidden="1"/>
    </xf>
    <xf numFmtId="38" fontId="25" fillId="9" borderId="0" xfId="6" applyFont="1" applyFill="1" applyBorder="1" applyAlignment="1" applyProtection="1">
      <alignment horizontal="right" vertical="center" shrinkToFit="1"/>
      <protection hidden="1"/>
    </xf>
    <xf numFmtId="0" fontId="18" fillId="0" borderId="0" xfId="0" applyFont="1" applyFill="1" applyBorder="1" applyAlignment="1" applyProtection="1">
      <alignment horizontal="center" vertical="center"/>
      <protection locked="0"/>
    </xf>
    <xf numFmtId="0" fontId="0" fillId="0" borderId="0" xfId="0" applyFill="1" applyBorder="1" applyAlignment="1">
      <alignment horizontal="center" vertical="center"/>
    </xf>
    <xf numFmtId="0" fontId="0" fillId="0" borderId="0" xfId="0" applyFill="1" applyBorder="1" applyAlignment="1">
      <alignment horizontal="center"/>
    </xf>
    <xf numFmtId="0" fontId="0" fillId="0" borderId="0" xfId="0" applyFill="1" applyBorder="1" applyAlignment="1">
      <alignment horizontal="center" shrinkToFit="1"/>
    </xf>
    <xf numFmtId="0" fontId="36" fillId="0" borderId="0" xfId="0" applyFont="1" applyFill="1" applyBorder="1" applyAlignment="1">
      <alignment horizontal="center" vertical="center" shrinkToFit="1"/>
    </xf>
    <xf numFmtId="0" fontId="18" fillId="0" borderId="18" xfId="0" applyFont="1" applyFill="1" applyBorder="1" applyAlignment="1" applyProtection="1">
      <alignment horizontal="center" vertical="center"/>
      <protection locked="0"/>
    </xf>
    <xf numFmtId="0" fontId="18" fillId="0" borderId="22" xfId="0" applyFont="1" applyFill="1" applyBorder="1" applyAlignment="1" applyProtection="1">
      <alignment horizontal="center" vertical="center"/>
      <protection locked="0"/>
    </xf>
    <xf numFmtId="0" fontId="18" fillId="10" borderId="38" xfId="0" applyFont="1" applyFill="1" applyBorder="1" applyAlignment="1" applyProtection="1">
      <alignment horizontal="center" vertical="center"/>
      <protection locked="0"/>
    </xf>
    <xf numFmtId="0" fontId="18" fillId="10" borderId="39" xfId="0" applyFont="1" applyFill="1" applyBorder="1" applyAlignment="1" applyProtection="1">
      <alignment horizontal="center" vertical="center"/>
      <protection locked="0"/>
    </xf>
    <xf numFmtId="0" fontId="0" fillId="0" borderId="0" xfId="0" applyFill="1" applyBorder="1" applyAlignment="1">
      <alignment horizontal="center" vertical="center" shrinkToFit="1"/>
    </xf>
    <xf numFmtId="0" fontId="37" fillId="0" borderId="0" xfId="0" applyFont="1" applyFill="1" applyBorder="1" applyAlignment="1">
      <alignment horizontal="center" vertical="center" wrapText="1"/>
    </xf>
    <xf numFmtId="0" fontId="38" fillId="0" borderId="0" xfId="0" applyFont="1" applyFill="1" applyBorder="1" applyAlignment="1">
      <alignment horizontal="center" vertical="center" wrapText="1"/>
    </xf>
    <xf numFmtId="0" fontId="18" fillId="0" borderId="0" xfId="0" applyFont="1" applyBorder="1" applyAlignment="1" applyProtection="1">
      <alignment horizontal="center" vertical="center" wrapText="1"/>
      <protection hidden="1"/>
    </xf>
    <xf numFmtId="0" fontId="18" fillId="9" borderId="2" xfId="0" applyFont="1" applyFill="1" applyBorder="1" applyAlignment="1" applyProtection="1">
      <alignment horizontal="center" vertical="center" wrapText="1"/>
      <protection hidden="1"/>
    </xf>
    <xf numFmtId="0" fontId="18" fillId="9" borderId="7" xfId="0" applyFont="1" applyFill="1" applyBorder="1" applyAlignment="1" applyProtection="1">
      <alignment horizontal="center" vertical="center" wrapText="1"/>
      <protection hidden="1"/>
    </xf>
    <xf numFmtId="0" fontId="18" fillId="9" borderId="12" xfId="0" applyFont="1" applyFill="1" applyBorder="1" applyAlignment="1" applyProtection="1">
      <alignment horizontal="center"/>
      <protection hidden="1"/>
    </xf>
    <xf numFmtId="0" fontId="18" fillId="9" borderId="13" xfId="0" applyFont="1" applyFill="1" applyBorder="1" applyAlignment="1" applyProtection="1">
      <alignment horizontal="center"/>
      <protection hidden="1"/>
    </xf>
    <xf numFmtId="0" fontId="18" fillId="9" borderId="14" xfId="0" applyFont="1" applyFill="1" applyBorder="1" applyAlignment="1" applyProtection="1">
      <alignment horizontal="center"/>
      <protection hidden="1"/>
    </xf>
    <xf numFmtId="0" fontId="18" fillId="0" borderId="15" xfId="0" applyFont="1" applyFill="1" applyBorder="1" applyAlignment="1" applyProtection="1">
      <alignment horizontal="center" vertical="center" wrapText="1"/>
      <protection hidden="1"/>
    </xf>
    <xf numFmtId="0" fontId="18" fillId="0" borderId="7" xfId="0" applyFont="1" applyFill="1" applyBorder="1" applyAlignment="1" applyProtection="1">
      <alignment horizontal="center" vertical="center" wrapText="1"/>
      <protection hidden="1"/>
    </xf>
    <xf numFmtId="38" fontId="18" fillId="0" borderId="15" xfId="6" applyFont="1" applyFill="1" applyBorder="1" applyAlignment="1" applyProtection="1">
      <alignment horizontal="center" vertical="center" wrapText="1"/>
      <protection hidden="1"/>
    </xf>
    <xf numFmtId="38" fontId="18" fillId="0" borderId="7" xfId="6" applyFont="1" applyFill="1" applyBorder="1" applyAlignment="1" applyProtection="1">
      <alignment horizontal="center" vertical="center" wrapText="1"/>
      <protection hidden="1"/>
    </xf>
    <xf numFmtId="0" fontId="18" fillId="0" borderId="0" xfId="0" applyFont="1" applyAlignment="1" applyProtection="1">
      <alignment horizontal="center" vertical="top"/>
      <protection hidden="1"/>
    </xf>
    <xf numFmtId="0" fontId="41" fillId="5" borderId="0" xfId="0" applyFont="1" applyFill="1" applyBorder="1" applyAlignment="1" applyProtection="1">
      <alignment horizontal="left" vertical="center" indent="1"/>
      <protection hidden="1"/>
    </xf>
    <xf numFmtId="0" fontId="41" fillId="5" borderId="44" xfId="0" applyFont="1" applyFill="1" applyBorder="1" applyAlignment="1" applyProtection="1">
      <alignment horizontal="left" vertical="center" indent="1"/>
      <protection hidden="1"/>
    </xf>
    <xf numFmtId="38" fontId="18" fillId="9" borderId="21" xfId="6" applyFont="1" applyFill="1" applyBorder="1" applyAlignment="1" applyProtection="1">
      <alignment horizontal="center" vertical="center" wrapText="1"/>
      <protection hidden="1"/>
    </xf>
    <xf numFmtId="38" fontId="18" fillId="9" borderId="25" xfId="6" applyFont="1" applyFill="1" applyBorder="1" applyAlignment="1" applyProtection="1">
      <alignment horizontal="center" vertical="center" wrapText="1"/>
      <protection hidden="1"/>
    </xf>
    <xf numFmtId="38" fontId="18" fillId="9" borderId="15" xfId="6" applyFont="1" applyFill="1" applyBorder="1" applyAlignment="1" applyProtection="1">
      <alignment horizontal="center" vertical="center"/>
      <protection hidden="1"/>
    </xf>
    <xf numFmtId="38" fontId="18" fillId="9" borderId="5" xfId="6" applyFont="1" applyFill="1" applyBorder="1" applyAlignment="1" applyProtection="1">
      <alignment horizontal="center" vertical="center"/>
      <protection hidden="1"/>
    </xf>
    <xf numFmtId="38" fontId="18" fillId="9" borderId="7" xfId="6" applyFont="1" applyFill="1" applyBorder="1" applyAlignment="1" applyProtection="1">
      <alignment horizontal="center" vertical="center"/>
      <protection hidden="1"/>
    </xf>
    <xf numFmtId="0" fontId="42" fillId="9" borderId="41" xfId="0" applyFont="1" applyFill="1" applyBorder="1" applyAlignment="1" applyProtection="1">
      <alignment horizontal="left" vertical="center" shrinkToFit="1"/>
      <protection hidden="1"/>
    </xf>
    <xf numFmtId="0" fontId="42" fillId="9" borderId="40" xfId="0" applyFont="1" applyFill="1" applyBorder="1" applyAlignment="1" applyProtection="1">
      <alignment horizontal="left" vertical="center" shrinkToFit="1"/>
      <protection hidden="1"/>
    </xf>
    <xf numFmtId="192" fontId="41" fillId="5" borderId="0" xfId="0" applyNumberFormat="1" applyFont="1" applyFill="1" applyBorder="1" applyAlignment="1" applyProtection="1">
      <alignment horizontal="left" vertical="center" indent="1" shrinkToFit="1"/>
      <protection locked="0" hidden="1"/>
    </xf>
    <xf numFmtId="192" fontId="41" fillId="5" borderId="0" xfId="0" applyNumberFormat="1" applyFont="1" applyFill="1" applyBorder="1" applyAlignment="1" applyProtection="1">
      <alignment horizontal="left" vertical="center" indent="1"/>
      <protection locked="0" hidden="1"/>
    </xf>
    <xf numFmtId="0" fontId="18" fillId="9" borderId="11" xfId="0" applyFont="1" applyFill="1" applyBorder="1" applyAlignment="1" applyProtection="1">
      <alignment horizontal="center" vertical="center"/>
      <protection hidden="1"/>
    </xf>
    <xf numFmtId="0" fontId="33" fillId="9" borderId="9" xfId="0" applyFont="1" applyFill="1" applyBorder="1" applyAlignment="1">
      <alignment horizontal="center" vertical="center"/>
    </xf>
    <xf numFmtId="0" fontId="18" fillId="9" borderId="21" xfId="0" applyFont="1" applyFill="1" applyBorder="1" applyAlignment="1" applyProtection="1">
      <alignment horizontal="center" vertical="center" wrapText="1" shrinkToFit="1"/>
      <protection hidden="1"/>
    </xf>
    <xf numFmtId="0" fontId="18" fillId="9" borderId="25" xfId="0" applyFont="1" applyFill="1" applyBorder="1" applyAlignment="1" applyProtection="1">
      <alignment horizontal="center" vertical="center" wrapText="1" shrinkToFit="1"/>
      <protection hidden="1"/>
    </xf>
    <xf numFmtId="0" fontId="18" fillId="9" borderId="12" xfId="0" applyFont="1" applyFill="1" applyBorder="1" applyAlignment="1" applyProtection="1">
      <alignment horizontal="center" vertical="center" shrinkToFit="1"/>
      <protection hidden="1"/>
    </xf>
    <xf numFmtId="0" fontId="18" fillId="9" borderId="14" xfId="0" applyFont="1" applyFill="1" applyBorder="1" applyAlignment="1" applyProtection="1">
      <alignment horizontal="center" vertical="center" shrinkToFit="1"/>
      <protection hidden="1"/>
    </xf>
    <xf numFmtId="0" fontId="18" fillId="9" borderId="10" xfId="0" applyFont="1" applyFill="1" applyBorder="1" applyAlignment="1" applyProtection="1">
      <alignment horizontal="center" vertical="center" wrapText="1" shrinkToFit="1"/>
      <protection hidden="1"/>
    </xf>
    <xf numFmtId="0" fontId="18" fillId="9" borderId="8" xfId="0" applyFont="1" applyFill="1" applyBorder="1" applyAlignment="1" applyProtection="1">
      <alignment horizontal="center" vertical="center" wrapText="1" shrinkToFit="1"/>
      <protection hidden="1"/>
    </xf>
    <xf numFmtId="0" fontId="18" fillId="9" borderId="15" xfId="0" applyFont="1" applyFill="1" applyBorder="1" applyAlignment="1" applyProtection="1">
      <alignment horizontal="center" vertical="center" wrapText="1" shrinkToFit="1"/>
      <protection hidden="1"/>
    </xf>
    <xf numFmtId="0" fontId="18" fillId="9" borderId="7" xfId="0" applyFont="1" applyFill="1" applyBorder="1" applyAlignment="1" applyProtection="1">
      <alignment horizontal="center" vertical="center" wrapText="1" shrinkToFit="1"/>
      <protection hidden="1"/>
    </xf>
    <xf numFmtId="0" fontId="41" fillId="5" borderId="43" xfId="0" applyFont="1" applyFill="1" applyBorder="1" applyAlignment="1" applyProtection="1">
      <alignment horizontal="left" vertical="center" indent="1"/>
      <protection hidden="1"/>
    </xf>
    <xf numFmtId="38" fontId="18" fillId="9" borderId="15" xfId="6" applyFont="1" applyFill="1" applyBorder="1" applyAlignment="1" applyProtection="1">
      <alignment horizontal="center" vertical="center" wrapText="1"/>
      <protection hidden="1"/>
    </xf>
    <xf numFmtId="38" fontId="18" fillId="9" borderId="7" xfId="6" applyFont="1" applyFill="1" applyBorder="1" applyAlignment="1" applyProtection="1">
      <alignment horizontal="center" vertical="center" wrapText="1"/>
      <protection hidden="1"/>
    </xf>
    <xf numFmtId="0" fontId="18" fillId="9" borderId="21" xfId="0" applyFont="1" applyFill="1" applyBorder="1" applyAlignment="1" applyProtection="1">
      <alignment horizontal="center" vertical="center" shrinkToFit="1"/>
      <protection hidden="1"/>
    </xf>
    <xf numFmtId="0" fontId="18" fillId="9" borderId="25" xfId="0" applyFont="1" applyFill="1" applyBorder="1" applyAlignment="1" applyProtection="1">
      <alignment horizontal="center" vertical="center" shrinkToFit="1"/>
      <protection hidden="1"/>
    </xf>
    <xf numFmtId="0" fontId="18" fillId="0" borderId="0" xfId="0" applyFont="1" applyFill="1" applyBorder="1" applyAlignment="1" applyProtection="1">
      <alignment horizontal="center"/>
      <protection hidden="1"/>
    </xf>
    <xf numFmtId="0" fontId="18" fillId="0" borderId="0" xfId="0" applyFont="1" applyBorder="1" applyAlignment="1" applyProtection="1">
      <alignment horizontal="center" wrapText="1"/>
      <protection hidden="1"/>
    </xf>
    <xf numFmtId="0" fontId="47" fillId="9" borderId="41" xfId="0" applyFont="1" applyFill="1" applyBorder="1" applyAlignment="1" applyProtection="1">
      <alignment horizontal="center" vertical="center" shrinkToFit="1"/>
      <protection locked="0"/>
    </xf>
    <xf numFmtId="0" fontId="47" fillId="9" borderId="40" xfId="0" applyFont="1" applyFill="1" applyBorder="1" applyAlignment="1" applyProtection="1">
      <alignment horizontal="center" vertical="center" shrinkToFit="1"/>
      <protection locked="0"/>
    </xf>
    <xf numFmtId="0" fontId="47" fillId="9" borderId="41" xfId="0" applyFont="1" applyFill="1" applyBorder="1" applyAlignment="1" applyProtection="1">
      <alignment horizontal="center" vertical="center"/>
    </xf>
    <xf numFmtId="0" fontId="47" fillId="9" borderId="40" xfId="0" applyFont="1" applyFill="1" applyBorder="1" applyAlignment="1" applyProtection="1">
      <alignment horizontal="center" vertical="center"/>
    </xf>
    <xf numFmtId="0" fontId="0" fillId="0" borderId="40" xfId="0" applyBorder="1" applyAlignment="1" applyProtection="1">
      <protection locked="0"/>
    </xf>
    <xf numFmtId="0" fontId="18" fillId="0" borderId="0" xfId="0" applyFont="1" applyAlignment="1" applyProtection="1">
      <alignment horizontal="center"/>
      <protection hidden="1"/>
    </xf>
    <xf numFmtId="0" fontId="33" fillId="0" borderId="0" xfId="0" applyFont="1" applyAlignment="1">
      <alignment horizontal="center"/>
    </xf>
    <xf numFmtId="0" fontId="0" fillId="0" borderId="0" xfId="0" applyAlignment="1"/>
    <xf numFmtId="0" fontId="29" fillId="0" borderId="0" xfId="0" applyFont="1" applyAlignment="1" applyProtection="1">
      <alignment horizontal="left" vertical="center"/>
      <protection hidden="1"/>
    </xf>
    <xf numFmtId="0" fontId="0" fillId="0" borderId="0" xfId="0" applyAlignment="1">
      <alignment horizontal="left"/>
    </xf>
    <xf numFmtId="0" fontId="0" fillId="0" borderId="0" xfId="0" applyAlignment="1">
      <alignment horizontal="left" vertical="center"/>
    </xf>
    <xf numFmtId="0" fontId="18" fillId="0" borderId="0" xfId="0" applyFont="1" applyAlignment="1" applyProtection="1">
      <alignment horizontal="center" vertical="top" wrapText="1"/>
      <protection hidden="1"/>
    </xf>
    <xf numFmtId="0" fontId="0" fillId="0" borderId="0" xfId="0" applyAlignment="1">
      <alignment horizontal="center" vertical="top" wrapText="1"/>
    </xf>
    <xf numFmtId="0" fontId="18" fillId="9" borderId="21" xfId="0" applyFont="1" applyFill="1" applyBorder="1" applyAlignment="1" applyProtection="1">
      <alignment horizontal="center" vertical="center"/>
      <protection hidden="1"/>
    </xf>
    <xf numFmtId="0" fontId="33" fillId="9" borderId="25" xfId="0" applyFont="1" applyFill="1" applyBorder="1" applyAlignment="1">
      <alignment horizontal="center" vertical="center"/>
    </xf>
    <xf numFmtId="0" fontId="18" fillId="9" borderId="15" xfId="0" applyFont="1" applyFill="1" applyBorder="1" applyAlignment="1" applyProtection="1">
      <alignment horizontal="center" vertical="center"/>
      <protection hidden="1"/>
    </xf>
    <xf numFmtId="0" fontId="33" fillId="9" borderId="7" xfId="0" applyFont="1" applyFill="1" applyBorder="1" applyAlignment="1">
      <alignment horizontal="center" vertical="center"/>
    </xf>
    <xf numFmtId="0" fontId="25" fillId="0" borderId="0" xfId="0" applyFont="1" applyFill="1" applyBorder="1" applyAlignment="1" applyProtection="1">
      <alignment horizontal="center" vertical="center" wrapText="1" shrinkToFit="1"/>
      <protection locked="0"/>
    </xf>
    <xf numFmtId="0" fontId="0" fillId="0" borderId="25" xfId="0" applyBorder="1" applyAlignment="1">
      <alignment horizontal="center" vertical="center" wrapText="1" shrinkToFit="1"/>
    </xf>
    <xf numFmtId="0" fontId="21" fillId="0" borderId="0" xfId="0" applyFont="1" applyFill="1" applyBorder="1" applyAlignment="1" applyProtection="1">
      <alignment horizontal="left" vertical="center" indent="1"/>
      <protection hidden="1"/>
    </xf>
    <xf numFmtId="38" fontId="18" fillId="0" borderId="21" xfId="6" applyFont="1" applyFill="1" applyBorder="1" applyAlignment="1" applyProtection="1">
      <alignment horizontal="center" vertical="center" wrapText="1"/>
      <protection hidden="1"/>
    </xf>
    <xf numFmtId="38" fontId="18" fillId="0" borderId="25" xfId="6" applyFont="1" applyFill="1" applyBorder="1" applyAlignment="1" applyProtection="1">
      <alignment horizontal="center" vertical="center" wrapText="1"/>
      <protection hidden="1"/>
    </xf>
    <xf numFmtId="0" fontId="18" fillId="9" borderId="19" xfId="0" applyFont="1" applyFill="1" applyBorder="1" applyAlignment="1" applyProtection="1">
      <alignment horizontal="center" vertical="center" wrapText="1" shrinkToFit="1"/>
      <protection hidden="1"/>
    </xf>
    <xf numFmtId="0" fontId="18" fillId="9" borderId="1" xfId="0" applyFont="1" applyFill="1" applyBorder="1" applyAlignment="1" applyProtection="1">
      <alignment horizontal="center" vertical="center" wrapText="1" shrinkToFit="1"/>
      <protection hidden="1"/>
    </xf>
    <xf numFmtId="0" fontId="18" fillId="0" borderId="0" xfId="0" applyFont="1" applyFill="1" applyBorder="1" applyAlignment="1" applyProtection="1">
      <alignment horizontal="center" vertical="center" wrapText="1"/>
      <protection hidden="1"/>
    </xf>
    <xf numFmtId="0" fontId="0" fillId="7" borderId="7" xfId="0" applyFill="1" applyBorder="1" applyAlignment="1">
      <alignment horizontal="center" vertical="center" shrinkToFit="1"/>
    </xf>
    <xf numFmtId="0" fontId="0" fillId="7" borderId="8" xfId="0" applyFill="1" applyBorder="1" applyAlignment="1">
      <alignment horizontal="center" vertical="center" shrinkToFit="1"/>
    </xf>
    <xf numFmtId="0" fontId="0" fillId="7" borderId="20" xfId="0" applyFill="1" applyBorder="1" applyAlignment="1">
      <alignment horizontal="center" vertical="center" shrinkToFit="1"/>
    </xf>
    <xf numFmtId="0" fontId="0" fillId="7" borderId="22" xfId="0" applyFill="1" applyBorder="1" applyAlignment="1">
      <alignment horizontal="center" vertical="center" shrinkToFit="1"/>
    </xf>
    <xf numFmtId="0" fontId="0" fillId="7" borderId="18" xfId="0" applyFill="1" applyBorder="1" applyAlignment="1">
      <alignment horizontal="center" vertical="center" shrinkToFit="1"/>
    </xf>
    <xf numFmtId="0" fontId="37" fillId="3" borderId="18" xfId="0" applyFont="1" applyFill="1" applyBorder="1" applyAlignment="1">
      <alignment horizontal="center" vertical="center" wrapText="1"/>
    </xf>
    <xf numFmtId="0" fontId="37" fillId="3" borderId="3" xfId="0" applyFont="1" applyFill="1" applyBorder="1" applyAlignment="1">
      <alignment horizontal="center" vertical="center" wrapText="1"/>
    </xf>
    <xf numFmtId="0" fontId="37" fillId="3" borderId="20" xfId="0" applyFont="1" applyFill="1" applyBorder="1" applyAlignment="1">
      <alignment horizontal="center" vertical="center" wrapText="1"/>
    </xf>
    <xf numFmtId="0" fontId="37" fillId="3" borderId="22" xfId="0" applyFont="1" applyFill="1" applyBorder="1" applyAlignment="1">
      <alignment horizontal="center" vertical="center" wrapText="1"/>
    </xf>
    <xf numFmtId="0" fontId="38" fillId="3" borderId="4" xfId="0" applyFont="1" applyFill="1" applyBorder="1" applyAlignment="1">
      <alignment horizontal="center" vertical="center" wrapText="1"/>
    </xf>
    <xf numFmtId="0" fontId="38" fillId="3" borderId="22" xfId="0" applyFont="1" applyFill="1" applyBorder="1" applyAlignment="1">
      <alignment horizontal="center" vertical="center" wrapText="1"/>
    </xf>
    <xf numFmtId="0" fontId="37" fillId="3" borderId="2" xfId="0" applyFont="1" applyFill="1" applyBorder="1" applyAlignment="1">
      <alignment horizontal="center" vertical="center" wrapText="1"/>
    </xf>
    <xf numFmtId="0" fontId="37" fillId="3" borderId="4" xfId="0" applyFont="1" applyFill="1" applyBorder="1" applyAlignment="1">
      <alignment horizontal="center" vertical="center" wrapText="1"/>
    </xf>
    <xf numFmtId="0" fontId="0" fillId="0" borderId="28" xfId="0" applyBorder="1" applyAlignment="1">
      <alignment horizontal="center" vertical="center"/>
    </xf>
    <xf numFmtId="0" fontId="0" fillId="0" borderId="28" xfId="0" applyBorder="1" applyAlignment="1">
      <alignment horizontal="center"/>
    </xf>
    <xf numFmtId="0" fontId="0" fillId="0" borderId="28" xfId="0" applyBorder="1" applyAlignment="1">
      <alignment horizontal="center" shrinkToFit="1"/>
    </xf>
    <xf numFmtId="0" fontId="36" fillId="5" borderId="29" xfId="0" applyFont="1" applyFill="1" applyBorder="1" applyAlignment="1">
      <alignment horizontal="center" vertical="center" shrinkToFit="1"/>
    </xf>
    <xf numFmtId="0" fontId="36" fillId="5" borderId="30" xfId="0" applyFont="1" applyFill="1" applyBorder="1" applyAlignment="1">
      <alignment horizontal="center" vertical="center" shrinkToFit="1"/>
    </xf>
    <xf numFmtId="0" fontId="32" fillId="0" borderId="16" xfId="0" applyFont="1" applyBorder="1" applyAlignment="1">
      <alignment vertical="center" wrapText="1" shrinkToFit="1"/>
    </xf>
    <xf numFmtId="0" fontId="33" fillId="0" borderId="17" xfId="0" applyFont="1" applyBorder="1" applyAlignment="1">
      <alignment vertical="center" wrapText="1" shrinkToFit="1"/>
    </xf>
    <xf numFmtId="0" fontId="32" fillId="0" borderId="16" xfId="0" applyFont="1" applyBorder="1" applyAlignment="1">
      <alignment vertical="center" wrapText="1"/>
    </xf>
    <xf numFmtId="0" fontId="33" fillId="0" borderId="17" xfId="0" applyFont="1" applyBorder="1" applyAlignment="1">
      <alignment vertical="center" wrapText="1"/>
    </xf>
    <xf numFmtId="0" fontId="11" fillId="0" borderId="18" xfId="8" applyNumberFormat="1" applyFont="1" applyFill="1" applyBorder="1" applyAlignment="1">
      <alignment horizontal="center" vertical="center"/>
    </xf>
    <xf numFmtId="0" fontId="11" fillId="0" borderId="20" xfId="8" applyNumberFormat="1" applyFont="1" applyFill="1" applyBorder="1" applyAlignment="1">
      <alignment horizontal="center" vertical="center"/>
    </xf>
    <xf numFmtId="0" fontId="11" fillId="0" borderId="22" xfId="8" applyNumberFormat="1" applyFont="1" applyFill="1" applyBorder="1" applyAlignment="1">
      <alignment horizontal="center" vertical="center"/>
    </xf>
    <xf numFmtId="0" fontId="11" fillId="0" borderId="18" xfId="2" applyFont="1" applyFill="1" applyBorder="1" applyAlignment="1">
      <alignment vertical="center"/>
    </xf>
    <xf numFmtId="0" fontId="0" fillId="0" borderId="20" xfId="0" applyFont="1" applyBorder="1" applyAlignment="1">
      <alignment vertical="center"/>
    </xf>
    <xf numFmtId="0" fontId="0" fillId="0" borderId="22" xfId="0" applyFont="1" applyBorder="1" applyAlignment="1">
      <alignment vertical="center"/>
    </xf>
    <xf numFmtId="0" fontId="16" fillId="0" borderId="24" xfId="9" applyNumberFormat="1" applyFont="1" applyFill="1" applyBorder="1" applyAlignment="1">
      <alignment horizontal="center" vertical="center" wrapText="1"/>
    </xf>
    <xf numFmtId="0" fontId="16" fillId="0" borderId="17" xfId="9" applyNumberFormat="1" applyFont="1" applyFill="1" applyBorder="1" applyAlignment="1">
      <alignment horizontal="center" vertical="center" wrapText="1"/>
    </xf>
    <xf numFmtId="0" fontId="16" fillId="0" borderId="26" xfId="9" applyNumberFormat="1" applyFont="1" applyFill="1" applyBorder="1" applyAlignment="1">
      <alignment horizontal="center" vertical="center" wrapText="1"/>
    </xf>
    <xf numFmtId="0" fontId="16" fillId="0" borderId="24" xfId="9" applyNumberFormat="1" applyFont="1" applyFill="1" applyBorder="1" applyAlignment="1">
      <alignment horizontal="center" vertical="center"/>
    </xf>
    <xf numFmtId="0" fontId="16" fillId="0" borderId="17" xfId="9" applyNumberFormat="1" applyFont="1" applyFill="1" applyBorder="1" applyAlignment="1">
      <alignment horizontal="center" vertical="center"/>
    </xf>
    <xf numFmtId="0" fontId="16" fillId="0" borderId="26" xfId="9" applyNumberFormat="1" applyFont="1" applyFill="1" applyBorder="1" applyAlignment="1">
      <alignment horizontal="center" vertical="center"/>
    </xf>
    <xf numFmtId="0" fontId="11" fillId="0" borderId="24" xfId="8" applyNumberFormat="1" applyFont="1" applyFill="1" applyBorder="1" applyAlignment="1">
      <alignment horizontal="distributed" vertical="center" indent="3"/>
    </xf>
    <xf numFmtId="0" fontId="11" fillId="0" borderId="25" xfId="8" applyNumberFormat="1" applyFont="1" applyFill="1" applyBorder="1" applyAlignment="1">
      <alignment horizontal="distributed" vertical="center" indent="3"/>
    </xf>
    <xf numFmtId="0" fontId="11" fillId="0" borderId="2" xfId="2" applyNumberFormat="1" applyFont="1" applyFill="1" applyBorder="1" applyAlignment="1">
      <alignment horizontal="center" vertical="center" wrapText="1"/>
    </xf>
    <xf numFmtId="0" fontId="11" fillId="0" borderId="3" xfId="2" applyNumberFormat="1" applyFont="1" applyFill="1" applyBorder="1" applyAlignment="1">
      <alignment horizontal="center" vertical="center"/>
    </xf>
    <xf numFmtId="0" fontId="11" fillId="0" borderId="4" xfId="2" applyNumberFormat="1" applyFont="1" applyFill="1" applyBorder="1" applyAlignment="1">
      <alignment horizontal="center" vertical="center"/>
    </xf>
    <xf numFmtId="0" fontId="11" fillId="0" borderId="7" xfId="2" applyNumberFormat="1" applyFont="1" applyFill="1" applyBorder="1" applyAlignment="1">
      <alignment horizontal="center" vertical="center"/>
    </xf>
    <xf numFmtId="0" fontId="11" fillId="0" borderId="8" xfId="2" applyNumberFormat="1" applyFont="1" applyFill="1" applyBorder="1" applyAlignment="1">
      <alignment horizontal="center" vertical="center"/>
    </xf>
    <xf numFmtId="0" fontId="11" fillId="0" borderId="9" xfId="2" applyNumberFormat="1" applyFont="1" applyFill="1" applyBorder="1" applyAlignment="1">
      <alignment horizontal="center" vertical="center"/>
    </xf>
    <xf numFmtId="0" fontId="11" fillId="0" borderId="16" xfId="2" applyNumberFormat="1" applyFont="1" applyFill="1" applyBorder="1" applyAlignment="1">
      <alignment horizontal="center" vertical="center" wrapText="1"/>
    </xf>
    <xf numFmtId="0" fontId="11" fillId="0" borderId="17" xfId="2" applyNumberFormat="1" applyFont="1" applyFill="1" applyBorder="1" applyAlignment="1">
      <alignment horizontal="center" vertical="center" wrapText="1"/>
    </xf>
    <xf numFmtId="0" fontId="11" fillId="0" borderId="16" xfId="2" applyNumberFormat="1" applyFont="1" applyFill="1" applyBorder="1" applyAlignment="1">
      <alignment horizontal="center" vertical="center"/>
    </xf>
    <xf numFmtId="0" fontId="11" fillId="0" borderId="17" xfId="2" applyNumberFormat="1" applyFont="1" applyFill="1" applyBorder="1" applyAlignment="1">
      <alignment horizontal="center" vertical="center"/>
    </xf>
    <xf numFmtId="0" fontId="49" fillId="0" borderId="24" xfId="0" applyNumberFormat="1" applyFont="1" applyFill="1" applyBorder="1" applyAlignment="1">
      <alignment horizontal="center" vertical="center" wrapText="1"/>
    </xf>
    <xf numFmtId="0" fontId="49" fillId="0" borderId="17" xfId="0" applyNumberFormat="1" applyFont="1" applyFill="1" applyBorder="1" applyAlignment="1">
      <alignment horizontal="center" vertical="center" wrapText="1"/>
    </xf>
    <xf numFmtId="0" fontId="49" fillId="0" borderId="26" xfId="0" applyNumberFormat="1" applyFont="1" applyFill="1" applyBorder="1" applyAlignment="1">
      <alignment horizontal="center" vertical="center" wrapText="1"/>
    </xf>
    <xf numFmtId="0" fontId="49" fillId="0" borderId="24" xfId="0" applyNumberFormat="1" applyFont="1" applyFill="1" applyBorder="1" applyAlignment="1">
      <alignment horizontal="center" vertical="center"/>
    </xf>
    <xf numFmtId="0" fontId="49" fillId="0" borderId="17" xfId="0" applyNumberFormat="1" applyFont="1" applyFill="1" applyBorder="1" applyAlignment="1">
      <alignment horizontal="center" vertical="center"/>
    </xf>
    <xf numFmtId="0" fontId="49" fillId="0" borderId="26" xfId="0" applyNumberFormat="1" applyFont="1" applyFill="1" applyBorder="1" applyAlignment="1">
      <alignment horizontal="center" vertical="center"/>
    </xf>
    <xf numFmtId="0" fontId="49" fillId="0" borderId="16" xfId="2" applyNumberFormat="1" applyFont="1" applyFill="1" applyBorder="1" applyAlignment="1">
      <alignment horizontal="center" vertical="center"/>
    </xf>
    <xf numFmtId="0" fontId="49" fillId="0" borderId="17" xfId="2" applyNumberFormat="1" applyFont="1" applyFill="1" applyBorder="1" applyAlignment="1">
      <alignment horizontal="center" vertical="center"/>
    </xf>
    <xf numFmtId="0" fontId="49" fillId="0" borderId="24" xfId="8" applyNumberFormat="1" applyFont="1" applyFill="1" applyBorder="1" applyAlignment="1">
      <alignment horizontal="distributed" vertical="center" indent="3"/>
    </xf>
    <xf numFmtId="0" fontId="49" fillId="0" borderId="25" xfId="8" applyNumberFormat="1" applyFont="1" applyFill="1" applyBorder="1" applyAlignment="1">
      <alignment horizontal="distributed" vertical="center" indent="3"/>
    </xf>
    <xf numFmtId="0" fontId="49" fillId="0" borderId="2" xfId="2" applyNumberFormat="1" applyFont="1" applyFill="1" applyBorder="1" applyAlignment="1">
      <alignment horizontal="center" vertical="center" wrapText="1"/>
    </xf>
    <xf numFmtId="0" fontId="49" fillId="0" borderId="3" xfId="2" applyNumberFormat="1" applyFont="1" applyFill="1" applyBorder="1" applyAlignment="1">
      <alignment horizontal="center" vertical="center"/>
    </xf>
    <xf numFmtId="0" fontId="49" fillId="0" borderId="4" xfId="2" applyNumberFormat="1" applyFont="1" applyFill="1" applyBorder="1" applyAlignment="1">
      <alignment horizontal="center" vertical="center"/>
    </xf>
    <xf numFmtId="0" fontId="49" fillId="0" borderId="7" xfId="2" applyNumberFormat="1" applyFont="1" applyFill="1" applyBorder="1" applyAlignment="1">
      <alignment horizontal="center" vertical="center"/>
    </xf>
    <xf numFmtId="0" fontId="49" fillId="0" borderId="8" xfId="2" applyNumberFormat="1" applyFont="1" applyFill="1" applyBorder="1" applyAlignment="1">
      <alignment horizontal="center" vertical="center"/>
    </xf>
    <xf numFmtId="0" fontId="49" fillId="0" borderId="9" xfId="2" applyNumberFormat="1" applyFont="1" applyFill="1" applyBorder="1" applyAlignment="1">
      <alignment horizontal="center" vertical="center"/>
    </xf>
    <xf numFmtId="0" fontId="49" fillId="0" borderId="18" xfId="8" applyNumberFormat="1" applyFont="1" applyFill="1" applyBorder="1" applyAlignment="1">
      <alignment horizontal="center" vertical="center"/>
    </xf>
    <xf numFmtId="0" fontId="49" fillId="0" borderId="20" xfId="8" applyNumberFormat="1" applyFont="1" applyFill="1" applyBorder="1" applyAlignment="1">
      <alignment horizontal="center" vertical="center"/>
    </xf>
    <xf numFmtId="0" fontId="49" fillId="0" borderId="22" xfId="8" applyNumberFormat="1" applyFont="1" applyFill="1" applyBorder="1" applyAlignment="1">
      <alignment horizontal="center" vertical="center"/>
    </xf>
    <xf numFmtId="0" fontId="49" fillId="0" borderId="16" xfId="2" applyNumberFormat="1" applyFont="1" applyFill="1" applyBorder="1" applyAlignment="1">
      <alignment horizontal="center" vertical="center" wrapText="1"/>
    </xf>
    <xf numFmtId="0" fontId="49" fillId="0" borderId="17" xfId="2" applyNumberFormat="1" applyFont="1" applyFill="1" applyBorder="1" applyAlignment="1">
      <alignment horizontal="center" vertical="center" wrapText="1"/>
    </xf>
    <xf numFmtId="49" fontId="49" fillId="0" borderId="21" xfId="1" applyNumberFormat="1" applyFont="1" applyFill="1" applyBorder="1" applyAlignment="1">
      <alignment horizontal="center" vertical="center"/>
    </xf>
    <xf numFmtId="0" fontId="45" fillId="0" borderId="17" xfId="0" applyFont="1" applyFill="1" applyBorder="1" applyAlignment="1">
      <alignment horizontal="center" vertical="center"/>
    </xf>
    <xf numFmtId="0" fontId="45" fillId="0" borderId="25" xfId="0" applyFont="1" applyFill="1" applyBorder="1" applyAlignment="1">
      <alignment horizontal="center" vertical="center"/>
    </xf>
    <xf numFmtId="0" fontId="18" fillId="0" borderId="17" xfId="0" applyFont="1" applyBorder="1" applyAlignment="1">
      <alignment horizontal="right"/>
    </xf>
  </cellXfs>
  <cellStyles count="13">
    <cellStyle name="桁区切り" xfId="6" builtinId="6"/>
    <cellStyle name="桁区切り 2" xfId="4"/>
    <cellStyle name="標準" xfId="0" builtinId="0"/>
    <cellStyle name="標準 2" xfId="1"/>
    <cellStyle name="標準 2 2" xfId="2"/>
    <cellStyle name="標準 2 2 2" xfId="5"/>
    <cellStyle name="標準 2 3" xfId="9"/>
    <cellStyle name="標準 2_第１巻_表頭_CD-ROM収録" xfId="3"/>
    <cellStyle name="標準 3" xfId="7"/>
    <cellStyle name="標準 4" xfId="12"/>
    <cellStyle name="標準 5" xfId="10"/>
    <cellStyle name="標準 5 2" xfId="11"/>
    <cellStyle name="標準_2010結果表・一覧表様式集（農林業経営体調査）扉・本文（印刷後の修正100713）" xfId="8"/>
  </cellStyles>
  <dxfs count="1">
    <dxf>
      <fill>
        <patternFill>
          <bgColor rgb="FFFFFF00"/>
        </patternFill>
      </fill>
    </dxf>
  </dxfs>
  <tableStyles count="0" defaultTableStyle="TableStyleMedium2" defaultPivotStyle="PivotStyleMedium9"/>
  <colors>
    <mruColors>
      <color rgb="FFFFCC99"/>
      <color rgb="FFFFFFCC"/>
      <color rgb="FFFFCCFF"/>
      <color rgb="FFFFCCCC"/>
      <color rgb="FFFFFFFF"/>
      <color rgb="FF99FFCC"/>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harts/_rels/chart1.xml.rels><?xml version="1.0" encoding="UTF-8" standalone="yes"?>
<Relationships xmlns="http://schemas.openxmlformats.org/package/2006/relationships"><Relationship Id="rId3" Type="http://schemas.openxmlformats.org/officeDocument/2006/relationships/chartUserShapes" Target="../drawings/drawing2.xml"/><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3" Type="http://schemas.openxmlformats.org/officeDocument/2006/relationships/chartUserShapes" Target="../drawings/drawing3.xml"/><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3.8370562187227862E-2"/>
          <c:y val="1.2537050999880948E-2"/>
          <c:w val="0.51012156038247125"/>
          <c:h val="0.96752769930068605"/>
        </c:manualLayout>
      </c:layout>
      <c:doughnutChart>
        <c:varyColors val="1"/>
        <c:ser>
          <c:idx val="1"/>
          <c:order val="0"/>
          <c:dPt>
            <c:idx val="0"/>
            <c:bubble3D val="0"/>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dPt>
          <c:dPt>
            <c:idx val="1"/>
            <c:bubble3D val="0"/>
            <c:spPr>
              <a:gradFill rotWithShape="1">
                <a:gsLst>
                  <a:gs pos="0">
                    <a:schemeClr val="accent2">
                      <a:shade val="51000"/>
                      <a:satMod val="130000"/>
                    </a:schemeClr>
                  </a:gs>
                  <a:gs pos="80000">
                    <a:schemeClr val="accent2">
                      <a:shade val="93000"/>
                      <a:satMod val="130000"/>
                    </a:schemeClr>
                  </a:gs>
                  <a:gs pos="100000">
                    <a:schemeClr val="accent2">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dPt>
          <c:dPt>
            <c:idx val="2"/>
            <c:bubble3D val="0"/>
            <c:spPr>
              <a:gradFill rotWithShape="1">
                <a:gsLst>
                  <a:gs pos="0">
                    <a:schemeClr val="accent3">
                      <a:shade val="51000"/>
                      <a:satMod val="130000"/>
                    </a:schemeClr>
                  </a:gs>
                  <a:gs pos="80000">
                    <a:schemeClr val="accent3">
                      <a:shade val="93000"/>
                      <a:satMod val="130000"/>
                    </a:schemeClr>
                  </a:gs>
                  <a:gs pos="100000">
                    <a:schemeClr val="accent3">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dPt>
          <c:dPt>
            <c:idx val="3"/>
            <c:bubble3D val="0"/>
            <c:spPr>
              <a:solidFill>
                <a:schemeClr val="bg1">
                  <a:lumMod val="85000"/>
                </a:schemeClr>
              </a:soli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dPt>
          <c:dLbls>
            <c:dLbl>
              <c:idx val="0"/>
              <c:layout>
                <c:manualLayout>
                  <c:x val="-1.5683476024653139E-2"/>
                  <c:y val="9.2821344926687192E-3"/>
                </c:manualLayout>
              </c:layout>
              <c:numFmt formatCode="0.0%;;" sourceLinked="0"/>
              <c:spPr>
                <a:noFill/>
                <a:ln>
                  <a:noFill/>
                </a:ln>
                <a:effectLst/>
              </c:spPr>
              <c:txPr>
                <a:bodyPr rot="0" spcFirstLastPara="1" vertOverflow="overflow" horzOverflow="overflow" vert="horz" wrap="none" lIns="36000" tIns="19050" rIns="0" bIns="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a:noFill/>
                    <a:ln>
                      <a:noFill/>
                    </a:ln>
                  </c15:spPr>
                  <c15:layout>
                    <c:manualLayout>
                      <c:w val="7.7244787807190352E-2"/>
                      <c:h val="0.11833998962948641"/>
                    </c:manualLayout>
                  </c15:layout>
                </c:ext>
              </c:extLst>
            </c:dLbl>
            <c:dLbl>
              <c:idx val="3"/>
              <c:layout>
                <c:manualLayout>
                  <c:x val="-2.9465392926992596E-17"/>
                  <c:y val="-1.9520902736717874E-2"/>
                </c:manualLayout>
              </c:layout>
              <c:showLegendKey val="0"/>
              <c:showVal val="0"/>
              <c:showCatName val="0"/>
              <c:showSerName val="0"/>
              <c:showPercent val="1"/>
              <c:showBubbleSize val="0"/>
              <c:extLst>
                <c:ext xmlns:c15="http://schemas.microsoft.com/office/drawing/2012/chart" uri="{CE6537A1-D6FC-4f65-9D91-7224C49458BB}">
                  <c15:layout/>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15:layout/>
              </c:ext>
            </c:extLst>
          </c:dLbls>
          <c:cat>
            <c:strRef>
              <c:f>Info!$Y$11:$AB$11</c:f>
              <c:strCache>
                <c:ptCount val="4"/>
                <c:pt idx="0">
                  <c:v>主業農家</c:v>
                </c:pt>
                <c:pt idx="1">
                  <c:v>準主業農家</c:v>
                </c:pt>
                <c:pt idx="2">
                  <c:v>副業的農家</c:v>
                </c:pt>
                <c:pt idx="3">
                  <c:v>自給的農家</c:v>
                </c:pt>
              </c:strCache>
            </c:strRef>
          </c:cat>
          <c:val>
            <c:numRef>
              <c:f>[0]!G10農家数</c:f>
              <c:numCache>
                <c:formatCode>#,##0;;"-"</c:formatCode>
                <c:ptCount val="4"/>
                <c:pt idx="0">
                  <c:v>2106</c:v>
                </c:pt>
                <c:pt idx="1">
                  <c:v>1943</c:v>
                </c:pt>
                <c:pt idx="2">
                  <c:v>2763</c:v>
                </c:pt>
                <c:pt idx="3">
                  <c:v>6287</c:v>
                </c:pt>
              </c:numCache>
            </c:numRef>
          </c:val>
        </c:ser>
        <c:ser>
          <c:idx val="0"/>
          <c:order val="1"/>
          <c:dPt>
            <c:idx val="0"/>
            <c:bubble3D val="0"/>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dPt>
          <c:dPt>
            <c:idx val="1"/>
            <c:bubble3D val="0"/>
            <c:spPr>
              <a:gradFill rotWithShape="1">
                <a:gsLst>
                  <a:gs pos="0">
                    <a:schemeClr val="accent2">
                      <a:shade val="51000"/>
                      <a:satMod val="130000"/>
                    </a:schemeClr>
                  </a:gs>
                  <a:gs pos="80000">
                    <a:schemeClr val="accent2">
                      <a:shade val="93000"/>
                      <a:satMod val="130000"/>
                    </a:schemeClr>
                  </a:gs>
                  <a:gs pos="100000">
                    <a:schemeClr val="accent2">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dPt>
          <c:dPt>
            <c:idx val="2"/>
            <c:bubble3D val="0"/>
            <c:spPr>
              <a:gradFill rotWithShape="1">
                <a:gsLst>
                  <a:gs pos="0">
                    <a:schemeClr val="accent3">
                      <a:shade val="51000"/>
                      <a:satMod val="130000"/>
                    </a:schemeClr>
                  </a:gs>
                  <a:gs pos="80000">
                    <a:schemeClr val="accent3">
                      <a:shade val="93000"/>
                      <a:satMod val="130000"/>
                    </a:schemeClr>
                  </a:gs>
                  <a:gs pos="100000">
                    <a:schemeClr val="accent3">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dPt>
          <c:dPt>
            <c:idx val="3"/>
            <c:bubble3D val="0"/>
            <c:spPr>
              <a:solidFill>
                <a:schemeClr val="bg1">
                  <a:lumMod val="85000"/>
                </a:schemeClr>
              </a:soli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dPt>
          <c:dLbls>
            <c:dLbl>
              <c:idx val="0"/>
              <c:layout>
                <c:manualLayout>
                  <c:x val="1.6849848618008061E-3"/>
                  <c:y val="-3.9335052294710661E-2"/>
                </c:manualLayout>
              </c:layout>
              <c:numFmt formatCode="0.0%;;" sourceLinked="0"/>
              <c:spPr>
                <a:noFill/>
                <a:ln>
                  <a:noFill/>
                </a:ln>
                <a:effectLst/>
              </c:spPr>
              <c:txPr>
                <a:bodyPr rot="0" spcFirstLastPara="1" vertOverflow="overflow" horzOverflow="overflow" vert="horz" wrap="none" lIns="36000" tIns="19050" rIns="0" bIns="18000" anchor="ctr" anchorCtr="0">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a:noFill/>
                    <a:ln>
                      <a:noFill/>
                    </a:ln>
                  </c15:spPr>
                  <c15:layout>
                    <c:manualLayout>
                      <c:w val="6.4602437313204766E-2"/>
                      <c:h val="0.11833998962948641"/>
                    </c:manualLayout>
                  </c15:layout>
                </c:ext>
              </c:extLst>
            </c:dLbl>
            <c:numFmt formatCode="0.0%;;" sourceLinked="0"/>
            <c:spPr>
              <a:noFill/>
              <a:ln>
                <a:noFill/>
              </a:ln>
              <a:effectLst/>
            </c:spPr>
            <c:txPr>
              <a:bodyPr rot="0" spcFirstLastPara="1" vertOverflow="overflow" horzOverflow="overflow" vert="horz" wrap="none" lIns="0" tIns="19050" rIns="0" bIns="1905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15:spPr xmlns:c15="http://schemas.microsoft.com/office/drawing/2012/chart">
                  <a:prstGeom prst="rect">
                    <a:avLst/>
                  </a:prstGeom>
                  <a:noFill/>
                  <a:ln>
                    <a:noFill/>
                  </a:ln>
                </c15:spPr>
                <c15:layout/>
              </c:ext>
            </c:extLst>
          </c:dLbls>
          <c:cat>
            <c:strRef>
              <c:f>Info!$Y$11:$AB$11</c:f>
              <c:strCache>
                <c:ptCount val="4"/>
                <c:pt idx="0">
                  <c:v>主業農家</c:v>
                </c:pt>
                <c:pt idx="1">
                  <c:v>準主業農家</c:v>
                </c:pt>
                <c:pt idx="2">
                  <c:v>副業的農家</c:v>
                </c:pt>
                <c:pt idx="3">
                  <c:v>自給的農家</c:v>
                </c:pt>
              </c:strCache>
            </c:strRef>
          </c:cat>
          <c:val>
            <c:numRef>
              <c:f>Info!$H$12:$K$12</c:f>
              <c:numCache>
                <c:formatCode>#,##0;;"-"</c:formatCode>
                <c:ptCount val="4"/>
                <c:pt idx="0">
                  <c:v>1871</c:v>
                </c:pt>
                <c:pt idx="1">
                  <c:v>1512</c:v>
                </c:pt>
                <c:pt idx="2">
                  <c:v>2240</c:v>
                </c:pt>
                <c:pt idx="3">
                  <c:v>5599</c:v>
                </c:pt>
              </c:numCache>
            </c:numRef>
          </c:val>
        </c:ser>
        <c:dLbls>
          <c:showLegendKey val="0"/>
          <c:showVal val="0"/>
          <c:showCatName val="0"/>
          <c:showSerName val="0"/>
          <c:showPercent val="1"/>
          <c:showBubbleSize val="0"/>
          <c:showLeaderLines val="1"/>
        </c:dLbls>
        <c:firstSliceAng val="0"/>
        <c:holeSize val="25"/>
      </c:doughnutChart>
      <c:spPr>
        <a:noFill/>
        <a:ln>
          <a:noFill/>
        </a:ln>
        <a:effectLst/>
      </c:spPr>
    </c:plotArea>
    <c:legend>
      <c:legendPos val="r"/>
      <c:layout>
        <c:manualLayout>
          <c:xMode val="edge"/>
          <c:yMode val="edge"/>
          <c:x val="0.54553284718459027"/>
          <c:y val="0.4187105547113007"/>
          <c:w val="0.26701826436748732"/>
          <c:h val="0.56140937843601191"/>
        </c:manualLayout>
      </c:layout>
      <c:overlay val="1"/>
      <c:spPr>
        <a:noFill/>
        <a:ln>
          <a:noFill/>
        </a:ln>
        <a:effectLst/>
      </c:spPr>
      <c:txPr>
        <a:bodyPr rot="0" spcFirstLastPara="1" vertOverflow="ellipsis" vert="horz" wrap="square" anchor="ctr" anchorCtr="1"/>
        <a:lstStyle/>
        <a:p>
          <a:pPr rtl="0">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userShapes r:id="rId3"/>
</c:chartSpace>
</file>

<file path=xl/charts/chart2.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75886455537869"/>
          <c:y val="0.10187284678699866"/>
          <c:w val="0.53631457056653709"/>
          <c:h val="0.77672027728417015"/>
        </c:manualLayout>
      </c:layout>
      <c:barChart>
        <c:barDir val="col"/>
        <c:grouping val="stacked"/>
        <c:varyColors val="0"/>
        <c:ser>
          <c:idx val="1"/>
          <c:order val="1"/>
          <c:tx>
            <c:strRef>
              <c:f>Info!$W$125</c:f>
              <c:strCache>
                <c:ptCount val="1"/>
                <c:pt idx="0">
                  <c:v>田</c:v>
                </c:pt>
              </c:strCache>
            </c:strRef>
          </c:tx>
          <c:spPr>
            <a:solidFill>
              <a:srgbClr val="FFFF66"/>
            </a:soli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dLblPos val="ct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a:solidFill>
                        <a:schemeClr val="tx1"/>
                      </a:solidFill>
                    </a:ln>
                    <a:effectLst/>
                  </c:spPr>
                </c15:leaderLines>
              </c:ext>
            </c:extLst>
          </c:dLbls>
          <c:cat>
            <c:numRef>
              <c:f>Info!$E$125:$E$126</c:f>
              <c:numCache>
                <c:formatCode>#,##0_);[Red]\(#,##0\)</c:formatCode>
                <c:ptCount val="2"/>
              </c:numCache>
            </c:numRef>
          </c:cat>
          <c:val>
            <c:numRef>
              <c:f>Info!$H$125:$H$126</c:f>
              <c:numCache>
                <c:formatCode>#,##0_);[Red]\(#,##0\)</c:formatCode>
                <c:ptCount val="2"/>
                <c:pt idx="0">
                  <c:v>281</c:v>
                </c:pt>
                <c:pt idx="1">
                  <c:v>202</c:v>
                </c:pt>
              </c:numCache>
            </c:numRef>
          </c:val>
        </c:ser>
        <c:ser>
          <c:idx val="2"/>
          <c:order val="2"/>
          <c:tx>
            <c:strRef>
              <c:f>Info!$W$126</c:f>
              <c:strCache>
                <c:ptCount val="1"/>
                <c:pt idx="0">
                  <c:v>畑</c:v>
                </c:pt>
              </c:strCache>
            </c:strRef>
          </c:tx>
          <c:spPr>
            <a:gradFill rotWithShape="1">
              <a:gsLst>
                <a:gs pos="0">
                  <a:schemeClr val="accent3">
                    <a:shade val="51000"/>
                    <a:satMod val="130000"/>
                  </a:schemeClr>
                </a:gs>
                <a:gs pos="80000">
                  <a:schemeClr val="accent3">
                    <a:shade val="93000"/>
                    <a:satMod val="130000"/>
                  </a:schemeClr>
                </a:gs>
                <a:gs pos="100000">
                  <a:schemeClr val="accent3">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dLbls>
            <c:dLbl>
              <c:idx val="0"/>
              <c:layout>
                <c:manualLayout>
                  <c:x val="0.13340682993249392"/>
                  <c:y val="6.3997037273656632E-2"/>
                </c:manualLayout>
              </c:layout>
              <c:showLegendKey val="0"/>
              <c:showVal val="1"/>
              <c:showCatName val="0"/>
              <c:showSerName val="0"/>
              <c:showPercent val="0"/>
              <c:showBubbleSize val="0"/>
              <c:extLst>
                <c:ext xmlns:c15="http://schemas.microsoft.com/office/drawing/2012/chart" uri="{CE6537A1-D6FC-4f65-9D91-7224C49458BB}">
                  <c15:layout/>
                </c:ext>
              </c:extLst>
            </c:dLbl>
            <c:dLbl>
              <c:idx val="1"/>
              <c:layout>
                <c:manualLayout>
                  <c:x val="0.14555729758377764"/>
                  <c:y val="8.450076350099299E-2"/>
                </c:manualLayout>
              </c:layout>
              <c:showLegendKey val="0"/>
              <c:showVal val="1"/>
              <c:showCatName val="0"/>
              <c:showSerName val="0"/>
              <c:showPercent val="0"/>
              <c:showBubbleSize val="0"/>
              <c:extLst>
                <c:ext xmlns:c15="http://schemas.microsoft.com/office/drawing/2012/chart" uri="{CE6537A1-D6FC-4f65-9D91-7224C49458BB}">
                  <c15:layout/>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numRef>
              <c:f>Info!$E$125:$E$126</c:f>
              <c:numCache>
                <c:formatCode>#,##0_);[Red]\(#,##0\)</c:formatCode>
                <c:ptCount val="2"/>
              </c:numCache>
            </c:numRef>
          </c:cat>
          <c:val>
            <c:numRef>
              <c:f>Info!$I$125:$I$126</c:f>
              <c:numCache>
                <c:formatCode>#,##0_);[Red]\(#,##0\)</c:formatCode>
                <c:ptCount val="2"/>
                <c:pt idx="0">
                  <c:v>3142</c:v>
                </c:pt>
                <c:pt idx="1">
                  <c:v>2761</c:v>
                </c:pt>
              </c:numCache>
            </c:numRef>
          </c:val>
        </c:ser>
        <c:ser>
          <c:idx val="3"/>
          <c:order val="3"/>
          <c:tx>
            <c:strRef>
              <c:f>Info!$W$127</c:f>
              <c:strCache>
                <c:ptCount val="1"/>
                <c:pt idx="0">
                  <c:v>樹園地</c:v>
                </c:pt>
              </c:strCache>
            </c:strRef>
          </c:tx>
          <c:spPr>
            <a:gradFill rotWithShape="1">
              <a:gsLst>
                <a:gs pos="0">
                  <a:schemeClr val="accent4">
                    <a:shade val="51000"/>
                    <a:satMod val="130000"/>
                  </a:schemeClr>
                </a:gs>
                <a:gs pos="80000">
                  <a:schemeClr val="accent4">
                    <a:shade val="93000"/>
                    <a:satMod val="130000"/>
                  </a:schemeClr>
                </a:gs>
                <a:gs pos="100000">
                  <a:schemeClr val="accent4">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dLbls>
            <c:dLbl>
              <c:idx val="0"/>
              <c:layout>
                <c:manualLayout>
                  <c:x val="0.12801308642215298"/>
                  <c:y val="-6.6423636354127199E-3"/>
                </c:manualLayout>
              </c:layout>
              <c:showLegendKey val="0"/>
              <c:showVal val="1"/>
              <c:showCatName val="0"/>
              <c:showSerName val="0"/>
              <c:showPercent val="0"/>
              <c:showBubbleSize val="0"/>
              <c:extLst>
                <c:ext xmlns:c15="http://schemas.microsoft.com/office/drawing/2012/chart" uri="{CE6537A1-D6FC-4f65-9D91-7224C49458BB}">
                  <c15:layout/>
                </c:ext>
              </c:extLst>
            </c:dLbl>
            <c:dLbl>
              <c:idx val="1"/>
              <c:layout>
                <c:manualLayout>
                  <c:x val="0.14226389559638927"/>
                  <c:y val="-2.45660543608905E-3"/>
                </c:manualLayout>
              </c:layout>
              <c:showLegendKey val="0"/>
              <c:showVal val="1"/>
              <c:showCatName val="0"/>
              <c:showSerName val="0"/>
              <c:showPercent val="0"/>
              <c:showBubbleSize val="0"/>
              <c:extLst>
                <c:ext xmlns:c15="http://schemas.microsoft.com/office/drawing/2012/chart" uri="{CE6537A1-D6FC-4f65-9D91-7224C49458BB}">
                  <c15:layout/>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numRef>
              <c:f>Info!$E$125:$E$126</c:f>
              <c:numCache>
                <c:formatCode>#,##0_);[Red]\(#,##0\)</c:formatCode>
                <c:ptCount val="2"/>
              </c:numCache>
            </c:numRef>
          </c:cat>
          <c:val>
            <c:numRef>
              <c:f>Info!$J$125:$J$126</c:f>
              <c:numCache>
                <c:formatCode>#,##0_);[Red]\(#,##0\)</c:formatCode>
                <c:ptCount val="2"/>
                <c:pt idx="0">
                  <c:v>1367</c:v>
                </c:pt>
                <c:pt idx="1">
                  <c:v>1049</c:v>
                </c:pt>
              </c:numCache>
            </c:numRef>
          </c:val>
        </c:ser>
        <c:dLbls>
          <c:showLegendKey val="0"/>
          <c:showVal val="0"/>
          <c:showCatName val="0"/>
          <c:showSerName val="0"/>
          <c:showPercent val="0"/>
          <c:showBubbleSize val="0"/>
        </c:dLbls>
        <c:gapWidth val="150"/>
        <c:overlap val="100"/>
        <c:axId val="255836000"/>
        <c:axId val="255836392"/>
      </c:barChart>
      <c:lineChart>
        <c:grouping val="standard"/>
        <c:varyColors val="0"/>
        <c:ser>
          <c:idx val="0"/>
          <c:order val="0"/>
          <c:tx>
            <c:strRef>
              <c:f>Info!$G$124</c:f>
              <c:strCache>
                <c:ptCount val="1"/>
              </c:strCache>
            </c:strRef>
          </c:tx>
          <c:spPr>
            <a:ln w="34925" cap="rnd">
              <a:noFill/>
              <a:round/>
            </a:ln>
            <a:effectLst>
              <a:outerShdw blurRad="40000" dist="23000" dir="5400000" rotWithShape="0">
                <a:srgbClr val="000000">
                  <a:alpha val="35000"/>
                </a:srgbClr>
              </a:outerShdw>
            </a:effectLst>
          </c:spPr>
          <c:marker>
            <c:symbol val="none"/>
          </c:marker>
          <c:dLbls>
            <c:numFmt formatCode="#,##0;;" sourceLinked="0"/>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chemeClr val="tx1"/>
                    </a:solidFill>
                    <a:latin typeface="+mn-lt"/>
                    <a:ea typeface="+mn-ea"/>
                    <a:cs typeface="+mn-cs"/>
                  </a:defRPr>
                </a:pPr>
                <a:endParaRPr lang="ja-JP"/>
              </a:p>
            </c:txPr>
            <c:dLblPos val="t"/>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pPr xmlns:c15="http://schemas.microsoft.com/office/drawing/2012/chart">
                  <a:prstGeom prst="rect">
                    <a:avLst/>
                  </a:prstGeom>
                  <a:noFill/>
                  <a:ln>
                    <a:noFill/>
                  </a:ln>
                </c15:spPr>
                <c15:layout/>
                <c15:showLeaderLines val="1"/>
                <c15:leaderLines>
                  <c:spPr>
                    <a:ln w="9525">
                      <a:solidFill>
                        <a:schemeClr val="lt1">
                          <a:lumMod val="95000"/>
                          <a:alpha val="54000"/>
                        </a:schemeClr>
                      </a:solidFill>
                    </a:ln>
                    <a:effectLst/>
                  </c:spPr>
                </c15:leaderLines>
              </c:ext>
            </c:extLst>
          </c:dLbls>
          <c:cat>
            <c:strRef>
              <c:f>Info!$D$125:$D$126</c:f>
              <c:strCache>
                <c:ptCount val="2"/>
                <c:pt idx="0">
                  <c:v>2010年</c:v>
                </c:pt>
                <c:pt idx="1">
                  <c:v>2015年</c:v>
                </c:pt>
              </c:strCache>
            </c:strRef>
          </c:cat>
          <c:val>
            <c:numRef>
              <c:f>Info!$G$125:$G$126</c:f>
              <c:numCache>
                <c:formatCode>#,##0_);[Red]\(#,##0\)</c:formatCode>
                <c:ptCount val="2"/>
                <c:pt idx="0">
                  <c:v>4791</c:v>
                </c:pt>
                <c:pt idx="1">
                  <c:v>4012</c:v>
                </c:pt>
              </c:numCache>
            </c:numRef>
          </c:val>
          <c:smooth val="0"/>
        </c:ser>
        <c:dLbls>
          <c:showLegendKey val="0"/>
          <c:showVal val="0"/>
          <c:showCatName val="0"/>
          <c:showSerName val="0"/>
          <c:showPercent val="0"/>
          <c:showBubbleSize val="0"/>
        </c:dLbls>
        <c:marker val="1"/>
        <c:smooth val="0"/>
        <c:axId val="255836000"/>
        <c:axId val="255836392"/>
      </c:lineChart>
      <c:catAx>
        <c:axId val="255836000"/>
        <c:scaling>
          <c:orientation val="minMax"/>
        </c:scaling>
        <c:delete val="0"/>
        <c:axPos val="b"/>
        <c:numFmt formatCode="#,##0_);[Red]\(#,##0\)"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255836392"/>
        <c:crosses val="autoZero"/>
        <c:auto val="1"/>
        <c:lblAlgn val="ctr"/>
        <c:lblOffset val="100"/>
        <c:noMultiLvlLbl val="0"/>
      </c:catAx>
      <c:valAx>
        <c:axId val="255836392"/>
        <c:scaling>
          <c:orientation val="minMax"/>
          <c:min val="0"/>
        </c:scaling>
        <c:delete val="0"/>
        <c:axPos val="l"/>
        <c:majorGridlines>
          <c:spPr>
            <a:ln w="9525" cap="flat" cmpd="sng" algn="ctr">
              <a:solidFill>
                <a:schemeClr val="lt1">
                  <a:lumMod val="95000"/>
                  <a:alpha val="10000"/>
                </a:schemeClr>
              </a:solidFill>
              <a:round/>
            </a:ln>
            <a:effectLst/>
          </c:spPr>
        </c:majorGridlines>
        <c:numFmt formatCode="#,##0;;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255836000"/>
        <c:crosses val="autoZero"/>
        <c:crossBetween val="between"/>
      </c:valAx>
      <c:spPr>
        <a:noFill/>
        <a:ln>
          <a:noFill/>
        </a:ln>
        <a:effectLst/>
      </c:spPr>
    </c:plotArea>
    <c:legend>
      <c:legendPos val="r"/>
      <c:layout>
        <c:manualLayout>
          <c:xMode val="edge"/>
          <c:yMode val="edge"/>
          <c:x val="0.74862140683616152"/>
          <c:y val="0.44650003825821971"/>
          <c:w val="0.23212464557874621"/>
          <c:h val="0.38486533344295931"/>
        </c:manualLayout>
      </c:layout>
      <c:overlay val="1"/>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c:printSettings>
  <c:userShapes r:id="rId3"/>
</c:chartSpace>
</file>

<file path=xl/charts/chart3.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5490588328431104E-2"/>
          <c:y val="2.8672529609466601E-2"/>
          <c:w val="0.92888996474048635"/>
          <c:h val="0.8543646212592132"/>
        </c:manualLayout>
      </c:layout>
      <c:barChart>
        <c:barDir val="col"/>
        <c:grouping val="clustered"/>
        <c:varyColors val="0"/>
        <c:ser>
          <c:idx val="0"/>
          <c:order val="0"/>
          <c:tx>
            <c:strRef>
              <c:f>Info!$AA$22</c:f>
              <c:strCache>
                <c:ptCount val="1"/>
                <c:pt idx="0">
                  <c:v>2010年</c:v>
                </c:pt>
              </c:strCache>
            </c:strRef>
          </c:tx>
          <c:spPr>
            <a:solidFill>
              <a:schemeClr val="tx2">
                <a:lumMod val="40000"/>
                <a:lumOff val="60000"/>
              </a:schemeClr>
            </a:soli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dLbls>
            <c:spPr>
              <a:noFill/>
              <a:ln>
                <a:noFill/>
              </a:ln>
              <a:effectLst/>
            </c:spPr>
            <c:txPr>
              <a:bodyPr rot="0" spcFirstLastPara="1" vertOverflow="overflow" horzOverflow="overflow" vert="horz" wrap="none" lIns="38100" tIns="19050" rIns="38100" bIns="19050" anchor="ctr" anchorCtr="1">
                <a:noAutofit/>
              </a:bodyPr>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pPr xmlns:c15="http://schemas.microsoft.com/office/drawing/2012/chart">
                  <a:prstGeom prst="rect">
                    <a:avLst/>
                  </a:prstGeom>
                  <a:noFill/>
                  <a:ln>
                    <a:noFill/>
                  </a:ln>
                </c15:spPr>
                <c15:layout/>
                <c15:showLeaderLines val="1"/>
                <c15:leaderLines>
                  <c:spPr>
                    <a:ln w="9525">
                      <a:solidFill>
                        <a:schemeClr val="lt1">
                          <a:lumMod val="95000"/>
                          <a:alpha val="54000"/>
                        </a:schemeClr>
                      </a:solidFill>
                    </a:ln>
                    <a:effectLst/>
                  </c:spPr>
                </c15:leaderLines>
              </c:ext>
            </c:extLst>
          </c:dLbls>
          <c:cat>
            <c:strRef>
              <c:f>Info!$G$21:$Q$21</c:f>
              <c:strCache>
                <c:ptCount val="11"/>
                <c:pt idx="0">
                  <c:v>15～39歳</c:v>
                </c:pt>
                <c:pt idx="1">
                  <c:v>40～44</c:v>
                </c:pt>
                <c:pt idx="2">
                  <c:v>45～49</c:v>
                </c:pt>
                <c:pt idx="3">
                  <c:v>50～54</c:v>
                </c:pt>
                <c:pt idx="4">
                  <c:v>55～59</c:v>
                </c:pt>
                <c:pt idx="5">
                  <c:v>60～64</c:v>
                </c:pt>
                <c:pt idx="6">
                  <c:v>65～69</c:v>
                </c:pt>
                <c:pt idx="7">
                  <c:v>70～74</c:v>
                </c:pt>
                <c:pt idx="8">
                  <c:v>75～79</c:v>
                </c:pt>
                <c:pt idx="9">
                  <c:v>80～84</c:v>
                </c:pt>
                <c:pt idx="10">
                  <c:v>85歳以上</c:v>
                </c:pt>
              </c:strCache>
            </c:strRef>
          </c:cat>
          <c:val>
            <c:numRef>
              <c:f>[0]!G21労働力L</c:f>
              <c:numCache>
                <c:formatCode>#,##0;;"-"</c:formatCode>
                <c:ptCount val="11"/>
                <c:pt idx="0">
                  <c:v>733</c:v>
                </c:pt>
                <c:pt idx="1">
                  <c:v>502</c:v>
                </c:pt>
                <c:pt idx="2">
                  <c:v>647</c:v>
                </c:pt>
                <c:pt idx="3">
                  <c:v>845</c:v>
                </c:pt>
                <c:pt idx="4">
                  <c:v>1070</c:v>
                </c:pt>
                <c:pt idx="5">
                  <c:v>1158</c:v>
                </c:pt>
                <c:pt idx="6">
                  <c:v>1209</c:v>
                </c:pt>
                <c:pt idx="7">
                  <c:v>1435</c:v>
                </c:pt>
                <c:pt idx="8">
                  <c:v>1514</c:v>
                </c:pt>
                <c:pt idx="9">
                  <c:v>1084</c:v>
                </c:pt>
                <c:pt idx="10">
                  <c:v>489</c:v>
                </c:pt>
              </c:numCache>
            </c:numRef>
          </c:val>
        </c:ser>
        <c:ser>
          <c:idx val="1"/>
          <c:order val="1"/>
          <c:tx>
            <c:strRef>
              <c:f>Info!$AA$23</c:f>
              <c:strCache>
                <c:ptCount val="1"/>
                <c:pt idx="0">
                  <c:v>2015年</c:v>
                </c:pt>
              </c:strCache>
            </c:strRef>
          </c:tx>
          <c:spPr>
            <a:gradFill rotWithShape="1">
              <a:gsLst>
                <a:gs pos="0">
                  <a:schemeClr val="accent2">
                    <a:shade val="51000"/>
                    <a:satMod val="130000"/>
                  </a:schemeClr>
                </a:gs>
                <a:gs pos="80000">
                  <a:schemeClr val="accent2">
                    <a:shade val="93000"/>
                    <a:satMod val="130000"/>
                  </a:schemeClr>
                </a:gs>
                <a:gs pos="100000">
                  <a:schemeClr val="accent2">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layout/>
                <c15:showLeaderLines val="0"/>
              </c:ext>
            </c:extLst>
          </c:dLbls>
          <c:cat>
            <c:strRef>
              <c:f>Info!$G$21:$Q$21</c:f>
              <c:strCache>
                <c:ptCount val="11"/>
                <c:pt idx="0">
                  <c:v>15～39歳</c:v>
                </c:pt>
                <c:pt idx="1">
                  <c:v>40～44</c:v>
                </c:pt>
                <c:pt idx="2">
                  <c:v>45～49</c:v>
                </c:pt>
                <c:pt idx="3">
                  <c:v>50～54</c:v>
                </c:pt>
                <c:pt idx="4">
                  <c:v>55～59</c:v>
                </c:pt>
                <c:pt idx="5">
                  <c:v>60～64</c:v>
                </c:pt>
                <c:pt idx="6">
                  <c:v>65～69</c:v>
                </c:pt>
                <c:pt idx="7">
                  <c:v>70～74</c:v>
                </c:pt>
                <c:pt idx="8">
                  <c:v>75～79</c:v>
                </c:pt>
                <c:pt idx="9">
                  <c:v>80～84</c:v>
                </c:pt>
                <c:pt idx="10">
                  <c:v>85歳以上</c:v>
                </c:pt>
              </c:strCache>
            </c:strRef>
          </c:cat>
          <c:val>
            <c:numRef>
              <c:f>[0]!G22労働力R</c:f>
              <c:numCache>
                <c:formatCode>#,##0;;"-"</c:formatCode>
                <c:ptCount val="11"/>
                <c:pt idx="0">
                  <c:v>685</c:v>
                </c:pt>
                <c:pt idx="1">
                  <c:v>408</c:v>
                </c:pt>
                <c:pt idx="2">
                  <c:v>507</c:v>
                </c:pt>
                <c:pt idx="3">
                  <c:v>747</c:v>
                </c:pt>
                <c:pt idx="4">
                  <c:v>920</c:v>
                </c:pt>
                <c:pt idx="5">
                  <c:v>1181</c:v>
                </c:pt>
                <c:pt idx="6">
                  <c:v>1198</c:v>
                </c:pt>
                <c:pt idx="7">
                  <c:v>1137</c:v>
                </c:pt>
                <c:pt idx="8">
                  <c:v>1182</c:v>
                </c:pt>
                <c:pt idx="9">
                  <c:v>1024</c:v>
                </c:pt>
                <c:pt idx="10">
                  <c:v>692</c:v>
                </c:pt>
              </c:numCache>
            </c:numRef>
          </c:val>
        </c:ser>
        <c:dLbls>
          <c:showLegendKey val="0"/>
          <c:showVal val="0"/>
          <c:showCatName val="0"/>
          <c:showSerName val="0"/>
          <c:showPercent val="0"/>
          <c:showBubbleSize val="0"/>
        </c:dLbls>
        <c:gapWidth val="110"/>
        <c:axId val="255837176"/>
        <c:axId val="255837568"/>
        <c:extLst/>
      </c:barChart>
      <c:catAx>
        <c:axId val="255837176"/>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255837568"/>
        <c:crosses val="autoZero"/>
        <c:auto val="1"/>
        <c:lblAlgn val="ctr"/>
        <c:lblOffset val="100"/>
        <c:noMultiLvlLbl val="0"/>
      </c:catAx>
      <c:valAx>
        <c:axId val="255837568"/>
        <c:scaling>
          <c:orientation val="minMax"/>
        </c:scaling>
        <c:delete val="0"/>
        <c:axPos val="l"/>
        <c:majorGridlines>
          <c:spPr>
            <a:ln w="9525" cap="flat" cmpd="sng" algn="ctr">
              <a:solidFill>
                <a:schemeClr val="lt1">
                  <a:lumMod val="95000"/>
                  <a:alpha val="10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255837176"/>
        <c:crosses val="autoZero"/>
        <c:crossBetween val="between"/>
      </c:valAx>
      <c:spPr>
        <a:noFill/>
        <a:ln>
          <a:noFill/>
        </a:ln>
        <a:effectLst/>
      </c:spPr>
    </c:plotArea>
    <c:legend>
      <c:legendPos val="b"/>
      <c:layout>
        <c:manualLayout>
          <c:xMode val="edge"/>
          <c:yMode val="edge"/>
          <c:x val="0.20816944609518151"/>
          <c:y val="5.4335784493115789E-3"/>
          <c:w val="0.3950480983509137"/>
          <c:h val="8.9250044540889473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8234319645021952E-2"/>
          <c:y val="3.0431885266678109E-2"/>
          <c:w val="0.93715632098678248"/>
          <c:h val="0.70365205517534613"/>
        </c:manualLayout>
      </c:layout>
      <c:barChart>
        <c:barDir val="col"/>
        <c:grouping val="clustered"/>
        <c:varyColors val="0"/>
        <c:ser>
          <c:idx val="1"/>
          <c:order val="0"/>
          <c:tx>
            <c:strRef>
              <c:f>Info!$Y$103</c:f>
              <c:strCache>
                <c:ptCount val="1"/>
                <c:pt idx="0">
                  <c:v>2010年</c:v>
                </c:pt>
              </c:strCache>
            </c:strRef>
          </c:tx>
          <c:spPr>
            <a:solidFill>
              <a:schemeClr val="tx2">
                <a:lumMod val="40000"/>
                <a:lumOff val="60000"/>
              </a:schemeClr>
            </a:soli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dLbls>
            <c:spPr>
              <a:noFill/>
              <a:ln>
                <a:noFill/>
              </a:ln>
              <a:effectLst/>
            </c:spPr>
            <c:txPr>
              <a:bodyPr rot="0" spcFirstLastPara="1" vertOverflow="overflow" horzOverflow="overflow" vert="horz" wrap="none" lIns="38100" tIns="19050" rIns="38100" bIns="19050" anchor="ctr" anchorCtr="0">
                <a:noAutofit/>
              </a:bodyPr>
              <a:lstStyle/>
              <a:p>
                <a:pPr>
                  <a:defRPr sz="900" b="0" i="0" u="none" strike="noStrike" kern="1200" baseline="0">
                    <a:solidFill>
                      <a:sysClr val="windowText" lastClr="000000"/>
                    </a:solidFill>
                    <a:latin typeface="+mn-lt"/>
                    <a:ea typeface="+mn-ea"/>
                    <a:cs typeface="+mn-cs"/>
                  </a:defRPr>
                </a:pPr>
                <a:endParaRPr lang="ja-JP"/>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layout/>
                <c15:showLeaderLines val="0"/>
              </c:ext>
            </c:extLst>
          </c:dLbls>
          <c:cat>
            <c:strRef>
              <c:f>Info!$AB$102:$AN$102</c:f>
              <c:strCache>
                <c:ptCount val="13"/>
                <c:pt idx="0">
                  <c:v>稲作</c:v>
                </c:pt>
                <c:pt idx="1">
                  <c:v>麦類作</c:v>
                </c:pt>
                <c:pt idx="2">
                  <c:v>雑穀・
いも類・
豆類</c:v>
                </c:pt>
                <c:pt idx="3">
                  <c:v>工芸
農作物</c:v>
                </c:pt>
                <c:pt idx="4">
                  <c:v>露地
野菜</c:v>
                </c:pt>
                <c:pt idx="5">
                  <c:v>施設
野菜</c:v>
                </c:pt>
                <c:pt idx="6">
                  <c:v>果樹類</c:v>
                </c:pt>
                <c:pt idx="7">
                  <c:v>花き・
花木</c:v>
                </c:pt>
                <c:pt idx="8">
                  <c:v>その他
の作物</c:v>
                </c:pt>
                <c:pt idx="9">
                  <c:v>酪農</c:v>
                </c:pt>
                <c:pt idx="10">
                  <c:v>肉用牛</c:v>
                </c:pt>
                <c:pt idx="11">
                  <c:v>養豚</c:v>
                </c:pt>
                <c:pt idx="12">
                  <c:v>養鶏</c:v>
                </c:pt>
              </c:strCache>
            </c:strRef>
          </c:cat>
          <c:val>
            <c:numRef>
              <c:f>[0]!G61品目別L</c:f>
              <c:numCache>
                <c:formatCode>#,###;;"-";@</c:formatCode>
                <c:ptCount val="13"/>
                <c:pt idx="0">
                  <c:v>102</c:v>
                </c:pt>
                <c:pt idx="1">
                  <c:v>11</c:v>
                </c:pt>
                <c:pt idx="2">
                  <c:v>182</c:v>
                </c:pt>
                <c:pt idx="3">
                  <c:v>108</c:v>
                </c:pt>
                <c:pt idx="4">
                  <c:v>3089</c:v>
                </c:pt>
                <c:pt idx="5">
                  <c:v>328</c:v>
                </c:pt>
                <c:pt idx="6">
                  <c:v>842</c:v>
                </c:pt>
                <c:pt idx="7">
                  <c:v>1062</c:v>
                </c:pt>
                <c:pt idx="8">
                  <c:v>128</c:v>
                </c:pt>
                <c:pt idx="9">
                  <c:v>58</c:v>
                </c:pt>
                <c:pt idx="10">
                  <c:v>14</c:v>
                </c:pt>
                <c:pt idx="11">
                  <c:v>13</c:v>
                </c:pt>
                <c:pt idx="12">
                  <c:v>33</c:v>
                </c:pt>
              </c:numCache>
            </c:numRef>
          </c:val>
        </c:ser>
        <c:ser>
          <c:idx val="0"/>
          <c:order val="1"/>
          <c:tx>
            <c:strRef>
              <c:f>Info!$Y$104</c:f>
              <c:strCache>
                <c:ptCount val="1"/>
                <c:pt idx="0">
                  <c:v>2015年</c:v>
                </c:pt>
              </c:strCache>
            </c:strRef>
          </c:tx>
          <c:spPr>
            <a:solidFill>
              <a:schemeClr val="accent2"/>
            </a:soli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layout/>
                <c15:showLeaderLines val="0"/>
              </c:ext>
            </c:extLst>
          </c:dLbls>
          <c:cat>
            <c:strRef>
              <c:f>Info!$AB$102:$AN$102</c:f>
              <c:strCache>
                <c:ptCount val="13"/>
                <c:pt idx="0">
                  <c:v>稲作</c:v>
                </c:pt>
                <c:pt idx="1">
                  <c:v>麦類作</c:v>
                </c:pt>
                <c:pt idx="2">
                  <c:v>雑穀・
いも類・
豆類</c:v>
                </c:pt>
                <c:pt idx="3">
                  <c:v>工芸
農作物</c:v>
                </c:pt>
                <c:pt idx="4">
                  <c:v>露地
野菜</c:v>
                </c:pt>
                <c:pt idx="5">
                  <c:v>施設
野菜</c:v>
                </c:pt>
                <c:pt idx="6">
                  <c:v>果樹類</c:v>
                </c:pt>
                <c:pt idx="7">
                  <c:v>花き・
花木</c:v>
                </c:pt>
                <c:pt idx="8">
                  <c:v>その他
の作物</c:v>
                </c:pt>
                <c:pt idx="9">
                  <c:v>酪農</c:v>
                </c:pt>
                <c:pt idx="10">
                  <c:v>肉用牛</c:v>
                </c:pt>
                <c:pt idx="11">
                  <c:v>養豚</c:v>
                </c:pt>
                <c:pt idx="12">
                  <c:v>養鶏</c:v>
                </c:pt>
              </c:strCache>
            </c:strRef>
          </c:cat>
          <c:val>
            <c:numRef>
              <c:f>[0]!G62品目別R</c:f>
              <c:numCache>
                <c:formatCode>#,###;;"-";@</c:formatCode>
                <c:ptCount val="13"/>
                <c:pt idx="0">
                  <c:v>86</c:v>
                </c:pt>
                <c:pt idx="1">
                  <c:v>6</c:v>
                </c:pt>
                <c:pt idx="2">
                  <c:v>139</c:v>
                </c:pt>
                <c:pt idx="3">
                  <c:v>86</c:v>
                </c:pt>
                <c:pt idx="4">
                  <c:v>2591</c:v>
                </c:pt>
                <c:pt idx="5">
                  <c:v>322</c:v>
                </c:pt>
                <c:pt idx="6">
                  <c:v>774</c:v>
                </c:pt>
                <c:pt idx="7">
                  <c:v>823</c:v>
                </c:pt>
                <c:pt idx="8">
                  <c:v>112</c:v>
                </c:pt>
                <c:pt idx="9">
                  <c:v>48</c:v>
                </c:pt>
                <c:pt idx="10">
                  <c:v>10</c:v>
                </c:pt>
                <c:pt idx="11">
                  <c:v>8</c:v>
                </c:pt>
                <c:pt idx="12">
                  <c:v>17</c:v>
                </c:pt>
              </c:numCache>
            </c:numRef>
          </c:val>
        </c:ser>
        <c:dLbls>
          <c:showLegendKey val="0"/>
          <c:showVal val="0"/>
          <c:showCatName val="0"/>
          <c:showSerName val="0"/>
          <c:showPercent val="0"/>
          <c:showBubbleSize val="0"/>
        </c:dLbls>
        <c:gapWidth val="75"/>
        <c:axId val="288720216"/>
        <c:axId val="288715904"/>
      </c:barChart>
      <c:catAx>
        <c:axId val="288720216"/>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0" spcFirstLastPara="1" vertOverflow="ellipsis"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288715904"/>
        <c:crosses val="autoZero"/>
        <c:auto val="1"/>
        <c:lblAlgn val="ctr"/>
        <c:lblOffset val="100"/>
        <c:noMultiLvlLbl val="0"/>
      </c:catAx>
      <c:valAx>
        <c:axId val="288715904"/>
        <c:scaling>
          <c:orientation val="minMax"/>
        </c:scaling>
        <c:delete val="0"/>
        <c:axPos val="l"/>
        <c:majorGridlines>
          <c:spPr>
            <a:ln w="9525" cap="flat" cmpd="sng" algn="ctr">
              <a:solidFill>
                <a:schemeClr val="lt1">
                  <a:lumMod val="95000"/>
                  <a:alpha val="10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288720216"/>
        <c:crosses val="autoZero"/>
        <c:crossBetween val="between"/>
      </c:valAx>
      <c:spPr>
        <a:noFill/>
        <a:ln>
          <a:noFill/>
        </a:ln>
        <a:effectLst/>
      </c:spPr>
    </c:plotArea>
    <c:legend>
      <c:legendPos val="b"/>
      <c:layout>
        <c:manualLayout>
          <c:xMode val="edge"/>
          <c:yMode val="edge"/>
          <c:x val="0.59348447505023194"/>
          <c:y val="2.2928917267707117E-2"/>
          <c:w val="0.29945860372377253"/>
          <c:h val="0.10238791620574421"/>
        </c:manualLayout>
      </c:layout>
      <c:overlay val="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996013297804344"/>
          <c:y val="0.16536430152934795"/>
          <c:w val="0.86003986702195656"/>
          <c:h val="0.69790055572662357"/>
        </c:manualLayout>
      </c:layout>
      <c:barChart>
        <c:barDir val="col"/>
        <c:grouping val="clustered"/>
        <c:varyColors val="0"/>
        <c:ser>
          <c:idx val="0"/>
          <c:order val="0"/>
          <c:tx>
            <c:strRef>
              <c:f>Info!$AA$46</c:f>
              <c:strCache>
                <c:ptCount val="1"/>
                <c:pt idx="0">
                  <c:v>2010年</c:v>
                </c:pt>
              </c:strCache>
            </c:strRef>
          </c:tx>
          <c:spPr>
            <a:solidFill>
              <a:schemeClr val="tx2">
                <a:lumMod val="40000"/>
                <a:lumOff val="60000"/>
              </a:schemeClr>
            </a:soli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layout/>
                <c15:showLeaderLines val="1"/>
                <c15:leaderLines>
                  <c:spPr>
                    <a:ln w="9525">
                      <a:solidFill>
                        <a:schemeClr val="lt1">
                          <a:lumMod val="95000"/>
                          <a:alpha val="54000"/>
                        </a:schemeClr>
                      </a:solidFill>
                    </a:ln>
                    <a:effectLst/>
                  </c:spPr>
                </c15:leaderLines>
              </c:ext>
            </c:extLst>
          </c:dLbls>
          <c:cat>
            <c:strRef>
              <c:f>Info!$H$45</c:f>
              <c:strCache>
                <c:ptCount val="1"/>
                <c:pt idx="0">
                  <c:v>計</c:v>
                </c:pt>
              </c:strCache>
            </c:strRef>
          </c:cat>
          <c:val>
            <c:numRef>
              <c:f>[0]!G33後継者L</c:f>
              <c:numCache>
                <c:formatCode>#,##0;;"-"</c:formatCode>
                <c:ptCount val="1"/>
                <c:pt idx="0">
                  <c:v>4291</c:v>
                </c:pt>
              </c:numCache>
            </c:numRef>
          </c:val>
        </c:ser>
        <c:ser>
          <c:idx val="1"/>
          <c:order val="1"/>
          <c:tx>
            <c:strRef>
              <c:f>Info!$AA$47</c:f>
              <c:strCache>
                <c:ptCount val="1"/>
                <c:pt idx="0">
                  <c:v>2015年</c:v>
                </c:pt>
              </c:strCache>
            </c:strRef>
          </c:tx>
          <c:spPr>
            <a:gradFill rotWithShape="1">
              <a:gsLst>
                <a:gs pos="0">
                  <a:schemeClr val="accent2">
                    <a:shade val="51000"/>
                    <a:satMod val="130000"/>
                  </a:schemeClr>
                </a:gs>
                <a:gs pos="80000">
                  <a:schemeClr val="accent2">
                    <a:shade val="93000"/>
                    <a:satMod val="130000"/>
                  </a:schemeClr>
                </a:gs>
                <a:gs pos="100000">
                  <a:schemeClr val="accent2">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layout/>
                <c15:showLeaderLines val="1"/>
                <c15:leaderLines>
                  <c:spPr>
                    <a:ln w="9525">
                      <a:solidFill>
                        <a:schemeClr val="lt1">
                          <a:lumMod val="95000"/>
                          <a:alpha val="54000"/>
                        </a:schemeClr>
                      </a:solidFill>
                    </a:ln>
                    <a:effectLst/>
                  </c:spPr>
                </c15:leaderLines>
              </c:ext>
            </c:extLst>
          </c:dLbls>
          <c:cat>
            <c:strRef>
              <c:f>Info!$H$45</c:f>
              <c:strCache>
                <c:ptCount val="1"/>
                <c:pt idx="0">
                  <c:v>計</c:v>
                </c:pt>
              </c:strCache>
            </c:strRef>
          </c:cat>
          <c:val>
            <c:numRef>
              <c:f>[0]!G33後継者R</c:f>
              <c:numCache>
                <c:formatCode>#,##0;;"-"</c:formatCode>
                <c:ptCount val="1"/>
                <c:pt idx="0">
                  <c:v>3126</c:v>
                </c:pt>
              </c:numCache>
            </c:numRef>
          </c:val>
        </c:ser>
        <c:dLbls>
          <c:showLegendKey val="0"/>
          <c:showVal val="0"/>
          <c:showCatName val="0"/>
          <c:showSerName val="0"/>
          <c:showPercent val="0"/>
          <c:showBubbleSize val="0"/>
        </c:dLbls>
        <c:gapWidth val="243"/>
        <c:overlap val="-84"/>
        <c:axId val="288722176"/>
        <c:axId val="288721784"/>
        <c:extLst/>
      </c:barChart>
      <c:catAx>
        <c:axId val="288722176"/>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288721784"/>
        <c:crosses val="autoZero"/>
        <c:auto val="1"/>
        <c:lblAlgn val="ctr"/>
        <c:lblOffset val="100"/>
        <c:noMultiLvlLbl val="0"/>
      </c:catAx>
      <c:valAx>
        <c:axId val="288721784"/>
        <c:scaling>
          <c:orientation val="minMax"/>
          <c:min val="0"/>
        </c:scaling>
        <c:delete val="0"/>
        <c:axPos val="l"/>
        <c:majorGridlines>
          <c:spPr>
            <a:ln w="9525" cap="flat" cmpd="sng" algn="ctr">
              <a:solidFill>
                <a:schemeClr val="lt1">
                  <a:lumMod val="95000"/>
                  <a:alpha val="10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288722176"/>
        <c:crosses val="autoZero"/>
        <c:crossBetween val="between"/>
      </c:valAx>
      <c:spPr>
        <a:noFill/>
        <a:ln>
          <a:noFill/>
        </a:ln>
        <a:effectLst/>
      </c:spPr>
    </c:plotArea>
    <c:legend>
      <c:legendPos val="b"/>
      <c:layout>
        <c:manualLayout>
          <c:xMode val="edge"/>
          <c:yMode val="edge"/>
          <c:x val="0.21651528909363968"/>
          <c:y val="9.564363113828649E-3"/>
          <c:w val="0.60933006264569634"/>
          <c:h val="8.6374065474914358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3.7094466823818888E-2"/>
          <c:y val="7.2048234874976455E-3"/>
          <c:w val="0.57731214004911402"/>
          <c:h val="0.90948066832923447"/>
        </c:manualLayout>
      </c:layout>
      <c:doughnutChart>
        <c:varyColors val="1"/>
        <c:ser>
          <c:idx val="0"/>
          <c:order val="0"/>
          <c:tx>
            <c:strRef>
              <c:f>Info!$D$92</c:f>
              <c:strCache>
                <c:ptCount val="1"/>
              </c:strCache>
            </c:strRef>
          </c:tx>
          <c:dPt>
            <c:idx val="0"/>
            <c:bubble3D val="0"/>
            <c:spPr>
              <a:solidFill>
                <a:schemeClr val="tx2">
                  <a:lumMod val="40000"/>
                  <a:lumOff val="60000"/>
                </a:schemeClr>
              </a:soli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dPt>
          <c:dPt>
            <c:idx val="1"/>
            <c:bubble3D val="0"/>
            <c:spPr>
              <a:solidFill>
                <a:schemeClr val="accent2">
                  <a:lumMod val="60000"/>
                  <a:lumOff val="40000"/>
                </a:schemeClr>
              </a:soli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dPt>
          <c:dPt>
            <c:idx val="2"/>
            <c:bubble3D val="0"/>
            <c:spPr>
              <a:solidFill>
                <a:schemeClr val="accent3">
                  <a:lumMod val="60000"/>
                  <a:lumOff val="40000"/>
                </a:schemeClr>
              </a:soli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dPt>
          <c:dPt>
            <c:idx val="3"/>
            <c:bubble3D val="0"/>
            <c:spPr>
              <a:solidFill>
                <a:schemeClr val="accent4">
                  <a:lumMod val="60000"/>
                  <a:lumOff val="40000"/>
                </a:schemeClr>
              </a:soli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dPt>
          <c:dPt>
            <c:idx val="4"/>
            <c:bubble3D val="0"/>
            <c:spPr>
              <a:solidFill>
                <a:schemeClr val="accent6">
                  <a:lumMod val="60000"/>
                  <a:lumOff val="40000"/>
                </a:schemeClr>
              </a:soli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dPt>
          <c:dPt>
            <c:idx val="5"/>
            <c:bubble3D val="0"/>
            <c:spPr>
              <a:solidFill>
                <a:schemeClr val="bg2">
                  <a:lumMod val="75000"/>
                </a:schemeClr>
              </a:soli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dPt>
          <c:dLbls>
            <c:dLbl>
              <c:idx val="2"/>
              <c:layout>
                <c:manualLayout>
                  <c:x val="-1.5487337424876506E-2"/>
                  <c:y val="1.8867924528301886E-2"/>
                </c:manualLayout>
              </c:layout>
              <c:showLegendKey val="0"/>
              <c:showVal val="0"/>
              <c:showCatName val="0"/>
              <c:showSerName val="0"/>
              <c:showPercent val="1"/>
              <c:showBubbleSize val="0"/>
              <c:extLst>
                <c:ext xmlns:c15="http://schemas.microsoft.com/office/drawing/2012/chart" uri="{CE6537A1-D6FC-4f65-9D91-7224C49458BB}">
                  <c15:layout/>
                </c:ext>
              </c:extLst>
            </c:dLbl>
            <c:dLbl>
              <c:idx val="4"/>
              <c:layout>
                <c:manualLayout>
                  <c:x val="-7.7436687124382529E-3"/>
                  <c:y val="-4.40251572327044E-2"/>
                </c:manualLayout>
              </c:layout>
              <c:showLegendKey val="0"/>
              <c:showVal val="0"/>
              <c:showCatName val="0"/>
              <c:showSerName val="0"/>
              <c:showPercent val="1"/>
              <c:showBubbleSize val="0"/>
              <c:extLst>
                <c:ext xmlns:c15="http://schemas.microsoft.com/office/drawing/2012/chart" uri="{CE6537A1-D6FC-4f65-9D91-7224C49458BB}">
                  <c15:layout/>
                </c:ext>
              </c:extLst>
            </c:dLbl>
            <c:dLbl>
              <c:idx val="5"/>
              <c:layout>
                <c:manualLayout>
                  <c:x val="1.1615503068657343E-2"/>
                  <c:y val="-1.8867924528301917E-2"/>
                </c:manualLayout>
              </c:layout>
              <c:showLegendKey val="0"/>
              <c:showVal val="0"/>
              <c:showCatName val="0"/>
              <c:showSerName val="0"/>
              <c:showPercent val="1"/>
              <c:showBubbleSize val="0"/>
              <c:extLst>
                <c:ext xmlns:c15="http://schemas.microsoft.com/office/drawing/2012/chart" uri="{CE6537A1-D6FC-4f65-9D91-7224C49458BB}">
                  <c15:layout/>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Info!$Y$88:$AD$88</c:f>
              <c:strCache>
                <c:ptCount val="6"/>
                <c:pt idx="0">
                  <c:v>自営農業</c:v>
                </c:pt>
                <c:pt idx="1">
                  <c:v>勤務</c:v>
                </c:pt>
                <c:pt idx="2">
                  <c:v>農業以外の自営</c:v>
                </c:pt>
                <c:pt idx="3">
                  <c:v>家事・育児</c:v>
                </c:pt>
                <c:pt idx="4">
                  <c:v>学生</c:v>
                </c:pt>
                <c:pt idx="5">
                  <c:v>その他</c:v>
                </c:pt>
              </c:strCache>
            </c:strRef>
          </c:cat>
          <c:val>
            <c:numRef>
              <c:f>[0]!G50状態別</c:f>
              <c:numCache>
                <c:formatCode>#,##0;;"- "</c:formatCode>
                <c:ptCount val="6"/>
                <c:pt idx="0">
                  <c:v>10689</c:v>
                </c:pt>
                <c:pt idx="1">
                  <c:v>4383</c:v>
                </c:pt>
                <c:pt idx="2">
                  <c:v>1169</c:v>
                </c:pt>
                <c:pt idx="3">
                  <c:v>3711</c:v>
                </c:pt>
                <c:pt idx="4">
                  <c:v>2268</c:v>
                </c:pt>
                <c:pt idx="5">
                  <c:v>2538</c:v>
                </c:pt>
              </c:numCache>
            </c:numRef>
          </c:val>
          <c:extLst/>
        </c:ser>
        <c:ser>
          <c:idx val="1"/>
          <c:order val="1"/>
          <c:tx>
            <c:strRef>
              <c:f>Info!$D$89</c:f>
              <c:strCache>
                <c:ptCount val="1"/>
                <c:pt idx="0">
                  <c:v>2010年</c:v>
                </c:pt>
              </c:strCache>
            </c:strRef>
          </c:tx>
          <c:dPt>
            <c:idx val="0"/>
            <c:bubble3D val="0"/>
            <c:spPr>
              <a:solidFill>
                <a:schemeClr val="tx2">
                  <a:lumMod val="40000"/>
                  <a:lumOff val="60000"/>
                </a:schemeClr>
              </a:soli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dPt>
          <c:dPt>
            <c:idx val="1"/>
            <c:bubble3D val="0"/>
            <c:spPr>
              <a:solidFill>
                <a:schemeClr val="accent2">
                  <a:lumMod val="60000"/>
                  <a:lumOff val="40000"/>
                </a:schemeClr>
              </a:soli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dPt>
          <c:dPt>
            <c:idx val="2"/>
            <c:bubble3D val="0"/>
            <c:spPr>
              <a:solidFill>
                <a:schemeClr val="accent3">
                  <a:lumMod val="60000"/>
                  <a:lumOff val="40000"/>
                </a:schemeClr>
              </a:soli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dPt>
          <c:dPt>
            <c:idx val="3"/>
            <c:bubble3D val="0"/>
            <c:spPr>
              <a:solidFill>
                <a:schemeClr val="accent4">
                  <a:lumMod val="60000"/>
                  <a:lumOff val="40000"/>
                </a:schemeClr>
              </a:soli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dPt>
          <c:dPt>
            <c:idx val="4"/>
            <c:bubble3D val="0"/>
            <c:spPr>
              <a:solidFill>
                <a:schemeClr val="accent6">
                  <a:lumMod val="60000"/>
                  <a:lumOff val="40000"/>
                </a:schemeClr>
              </a:soli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dPt>
          <c:dPt>
            <c:idx val="5"/>
            <c:bubble3D val="0"/>
            <c:spPr>
              <a:solidFill>
                <a:schemeClr val="bg2">
                  <a:lumMod val="75000"/>
                </a:schemeClr>
              </a:soli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dPt>
          <c:dLbls>
            <c:numFmt formatCode="0.0%;;" sourceLinked="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Info!$Y$88:$AD$88</c:f>
              <c:strCache>
                <c:ptCount val="6"/>
                <c:pt idx="0">
                  <c:v>自営農業</c:v>
                </c:pt>
                <c:pt idx="1">
                  <c:v>勤務</c:v>
                </c:pt>
                <c:pt idx="2">
                  <c:v>農業以外の自営</c:v>
                </c:pt>
                <c:pt idx="3">
                  <c:v>家事・育児</c:v>
                </c:pt>
                <c:pt idx="4">
                  <c:v>学生</c:v>
                </c:pt>
                <c:pt idx="5">
                  <c:v>その他</c:v>
                </c:pt>
              </c:strCache>
            </c:strRef>
          </c:cat>
          <c:val>
            <c:numRef>
              <c:f>Info!$H$90:$M$90</c:f>
              <c:numCache>
                <c:formatCode>#,##0;;"- "</c:formatCode>
                <c:ptCount val="6"/>
                <c:pt idx="0">
                  <c:v>9687</c:v>
                </c:pt>
                <c:pt idx="1">
                  <c:v>3182</c:v>
                </c:pt>
                <c:pt idx="2">
                  <c:v>1076</c:v>
                </c:pt>
                <c:pt idx="3">
                  <c:v>2325</c:v>
                </c:pt>
                <c:pt idx="4">
                  <c:v>1603</c:v>
                </c:pt>
                <c:pt idx="5">
                  <c:v>1585</c:v>
                </c:pt>
              </c:numCache>
            </c:numRef>
          </c:val>
          <c:extLst/>
        </c:ser>
        <c:dLbls>
          <c:showLegendKey val="0"/>
          <c:showVal val="0"/>
          <c:showCatName val="0"/>
          <c:showSerName val="0"/>
          <c:showPercent val="1"/>
          <c:showBubbleSize val="0"/>
          <c:showLeaderLines val="1"/>
        </c:dLbls>
        <c:firstSliceAng val="1"/>
        <c:holeSize val="25"/>
      </c:doughnutChart>
      <c:spPr>
        <a:noFill/>
        <a:ln>
          <a:noFill/>
        </a:ln>
        <a:effectLst/>
      </c:spPr>
    </c:plotArea>
    <c:legend>
      <c:legendPos val="r"/>
      <c:layout>
        <c:manualLayout>
          <c:xMode val="edge"/>
          <c:yMode val="edge"/>
          <c:x val="0.62063007445075391"/>
          <c:y val="0.31804882880206015"/>
          <c:w val="0.3667904535808218"/>
          <c:h val="0.61522705888179074"/>
        </c:manualLayout>
      </c:layout>
      <c:overlay val="0"/>
      <c:spPr>
        <a:noFill/>
        <a:ln>
          <a:noFill/>
        </a:ln>
        <a:effectLst/>
      </c:spPr>
      <c:txPr>
        <a:bodyPr rot="0" spcFirstLastPara="1" vertOverflow="ellipsis" vert="horz" wrap="square" anchor="ctr" anchorCtr="1"/>
        <a:lstStyle/>
        <a:p>
          <a:pPr rtl="0">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996013297804344"/>
          <c:y val="0.16536430152934795"/>
          <c:w val="0.86003986702195656"/>
          <c:h val="0.69790055572662357"/>
        </c:manualLayout>
      </c:layout>
      <c:barChart>
        <c:barDir val="col"/>
        <c:grouping val="clustered"/>
        <c:varyColors val="0"/>
        <c:ser>
          <c:idx val="0"/>
          <c:order val="0"/>
          <c:tx>
            <c:strRef>
              <c:f>Info!$AA$48</c:f>
              <c:strCache>
                <c:ptCount val="1"/>
                <c:pt idx="0">
                  <c:v>東京都</c:v>
                </c:pt>
              </c:strCache>
            </c:strRef>
          </c:tx>
          <c:spPr>
            <a:solidFill>
              <a:schemeClr val="tx2">
                <a:lumMod val="40000"/>
                <a:lumOff val="60000"/>
              </a:schemeClr>
            </a:soli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layout/>
                <c15:showLeaderLines val="1"/>
                <c15:leaderLines>
                  <c:spPr>
                    <a:ln w="9525">
                      <a:solidFill>
                        <a:schemeClr val="lt1">
                          <a:lumMod val="95000"/>
                          <a:alpha val="54000"/>
                        </a:schemeClr>
                      </a:solidFill>
                    </a:ln>
                    <a:effectLst/>
                  </c:spPr>
                </c15:leaderLines>
              </c:ext>
            </c:extLst>
          </c:dLbls>
          <c:cat>
            <c:strRef>
              <c:f>Info!$H$45</c:f>
              <c:strCache>
                <c:ptCount val="1"/>
                <c:pt idx="0">
                  <c:v>計</c:v>
                </c:pt>
              </c:strCache>
            </c:strRef>
          </c:cat>
          <c:val>
            <c:numRef>
              <c:f>[0]!G31後継者L</c:f>
              <c:numCache>
                <c:formatCode>#,##0.0;[Red]\-#,##0.0</c:formatCode>
                <c:ptCount val="1"/>
                <c:pt idx="0">
                  <c:v>55.593099768806688</c:v>
                </c:pt>
              </c:numCache>
            </c:numRef>
          </c:val>
        </c:ser>
        <c:ser>
          <c:idx val="1"/>
          <c:order val="1"/>
          <c:tx>
            <c:strRef>
              <c:f>Info!$AA$49</c:f>
              <c:strCache>
                <c:ptCount val="1"/>
                <c:pt idx="0">
                  <c:v>東京都</c:v>
                </c:pt>
              </c:strCache>
            </c:strRef>
          </c:tx>
          <c:spPr>
            <a:gradFill rotWithShape="1">
              <a:gsLst>
                <a:gs pos="0">
                  <a:schemeClr val="accent2">
                    <a:shade val="51000"/>
                    <a:satMod val="130000"/>
                  </a:schemeClr>
                </a:gs>
                <a:gs pos="80000">
                  <a:schemeClr val="accent2">
                    <a:shade val="93000"/>
                    <a:satMod val="130000"/>
                  </a:schemeClr>
                </a:gs>
                <a:gs pos="100000">
                  <a:schemeClr val="accent2">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layout/>
                <c15:showLeaderLines val="1"/>
                <c15:leaderLines>
                  <c:spPr>
                    <a:ln w="9525">
                      <a:solidFill>
                        <a:schemeClr val="lt1">
                          <a:lumMod val="95000"/>
                          <a:alpha val="54000"/>
                        </a:schemeClr>
                      </a:solidFill>
                    </a:ln>
                    <a:effectLst/>
                  </c:spPr>
                </c15:leaderLines>
              </c:ext>
            </c:extLst>
          </c:dLbls>
          <c:cat>
            <c:strRef>
              <c:f>Info!$H$45</c:f>
              <c:strCache>
                <c:ptCount val="1"/>
                <c:pt idx="0">
                  <c:v>計</c:v>
                </c:pt>
              </c:strCache>
            </c:strRef>
          </c:cat>
          <c:val>
            <c:numRef>
              <c:f>[0]!G32後継者R</c:f>
              <c:numCache>
                <c:formatCode>0.0;;"-";@</c:formatCode>
                <c:ptCount val="1"/>
                <c:pt idx="0">
                  <c:v>55.593099768806688</c:v>
                </c:pt>
              </c:numCache>
            </c:numRef>
          </c:val>
        </c:ser>
        <c:dLbls>
          <c:showLegendKey val="0"/>
          <c:showVal val="0"/>
          <c:showCatName val="0"/>
          <c:showSerName val="0"/>
          <c:showPercent val="0"/>
          <c:showBubbleSize val="0"/>
        </c:dLbls>
        <c:gapWidth val="243"/>
        <c:overlap val="-84"/>
        <c:axId val="255839136"/>
        <c:axId val="255839528"/>
        <c:extLst/>
      </c:barChart>
      <c:catAx>
        <c:axId val="255839136"/>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255839528"/>
        <c:crosses val="autoZero"/>
        <c:auto val="1"/>
        <c:lblAlgn val="ctr"/>
        <c:lblOffset val="100"/>
        <c:noMultiLvlLbl val="0"/>
      </c:catAx>
      <c:valAx>
        <c:axId val="255839528"/>
        <c:scaling>
          <c:orientation val="minMax"/>
          <c:min val="0"/>
        </c:scaling>
        <c:delete val="0"/>
        <c:axPos val="l"/>
        <c:majorGridlines>
          <c:spPr>
            <a:ln w="9525" cap="flat" cmpd="sng" algn="ctr">
              <a:solidFill>
                <a:schemeClr val="lt1">
                  <a:lumMod val="95000"/>
                  <a:alpha val="10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255839136"/>
        <c:crosses val="autoZero"/>
        <c:crossBetween val="between"/>
      </c:valAx>
      <c:spPr>
        <a:noFill/>
        <a:ln>
          <a:noFill/>
        </a:ln>
        <a:effectLst/>
      </c:spPr>
    </c:plotArea>
    <c:legend>
      <c:legendPos val="b"/>
      <c:layout>
        <c:manualLayout>
          <c:xMode val="edge"/>
          <c:yMode val="edge"/>
          <c:x val="0.22698924810994522"/>
          <c:y val="9.564363113828649E-3"/>
          <c:w val="0.60933006264569634"/>
          <c:h val="8.6374065474914358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7">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2.xml><?xml version="1.0" encoding="utf-8"?>
<cs:chartStyle xmlns:cs="http://schemas.microsoft.com/office/drawing/2012/chartStyle" xmlns:a="http://schemas.openxmlformats.org/drawingml/2006/main" id="304">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304">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304">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304">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57">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304">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drawings/_rels/drawing1.xml.rels><?xml version="1.0" encoding="UTF-8" standalone="yes"?>
<Relationships xmlns="http://schemas.openxmlformats.org/package/2006/relationships"><Relationship Id="rId8" Type="http://schemas.openxmlformats.org/officeDocument/2006/relationships/chart" Target="../charts/chart7.xml"/><Relationship Id="rId3" Type="http://schemas.openxmlformats.org/officeDocument/2006/relationships/chart" Target="../charts/chart3.xml"/><Relationship Id="rId7" Type="http://schemas.openxmlformats.org/officeDocument/2006/relationships/image" Target="../media/image1.emf"/><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5" Type="http://schemas.openxmlformats.org/officeDocument/2006/relationships/chart" Target="../charts/chart5.xml"/><Relationship Id="rId4" Type="http://schemas.openxmlformats.org/officeDocument/2006/relationships/chart" Target="../charts/chart4.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2.emf"/></Relationships>
</file>

<file path=xl/drawings/drawing1.xml><?xml version="1.0" encoding="utf-8"?>
<xdr:wsDr xmlns:xdr="http://schemas.openxmlformats.org/drawingml/2006/spreadsheetDrawing" xmlns:a="http://schemas.openxmlformats.org/drawingml/2006/main">
  <xdr:twoCellAnchor editAs="oneCell">
    <xdr:from>
      <xdr:col>11</xdr:col>
      <xdr:colOff>173408</xdr:colOff>
      <xdr:row>8</xdr:row>
      <xdr:rowOff>48496</xdr:rowOff>
    </xdr:from>
    <xdr:to>
      <xdr:col>19</xdr:col>
      <xdr:colOff>314325</xdr:colOff>
      <xdr:row>16</xdr:row>
      <xdr:rowOff>381000</xdr:rowOff>
    </xdr:to>
    <xdr:graphicFrame macro="">
      <xdr:nvGraphicFramePr>
        <xdr:cNvPr id="4" name="グラフ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12</xdr:col>
      <xdr:colOff>57150</xdr:colOff>
      <xdr:row>121</xdr:row>
      <xdr:rowOff>190499</xdr:rowOff>
    </xdr:from>
    <xdr:to>
      <xdr:col>19</xdr:col>
      <xdr:colOff>114300</xdr:colOff>
      <xdr:row>131</xdr:row>
      <xdr:rowOff>38099</xdr:rowOff>
    </xdr:to>
    <xdr:graphicFrame macro="">
      <xdr:nvGraphicFramePr>
        <xdr:cNvPr id="6" name="グラフ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2</xdr:col>
      <xdr:colOff>46182</xdr:colOff>
      <xdr:row>27</xdr:row>
      <xdr:rowOff>30480</xdr:rowOff>
    </xdr:from>
    <xdr:ext cx="6423198" cy="1901459"/>
    <xdr:graphicFrame macro="">
      <xdr:nvGraphicFramePr>
        <xdr:cNvPr id="8" name="グラフ 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oneCellAnchor>
  <xdr:oneCellAnchor>
    <xdr:from>
      <xdr:col>2</xdr:col>
      <xdr:colOff>17144</xdr:colOff>
      <xdr:row>107</xdr:row>
      <xdr:rowOff>142875</xdr:rowOff>
    </xdr:from>
    <xdr:ext cx="6593205" cy="2233904"/>
    <xdr:graphicFrame macro="">
      <xdr:nvGraphicFramePr>
        <xdr:cNvPr id="13" name="グラフ 1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oneCellAnchor>
  <xdr:oneCellAnchor>
    <xdr:from>
      <xdr:col>8</xdr:col>
      <xdr:colOff>337188</xdr:colOff>
      <xdr:row>44</xdr:row>
      <xdr:rowOff>47625</xdr:rowOff>
    </xdr:from>
    <xdr:ext cx="2425062" cy="1704975"/>
    <xdr:graphicFrame macro="">
      <xdr:nvGraphicFramePr>
        <xdr:cNvPr id="12" name="グラフ 1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oneCellAnchor>
  <xdr:twoCellAnchor editAs="oneCell">
    <xdr:from>
      <xdr:col>12</xdr:col>
      <xdr:colOff>463225</xdr:colOff>
      <xdr:row>87</xdr:row>
      <xdr:rowOff>295275</xdr:rowOff>
    </xdr:from>
    <xdr:to>
      <xdr:col>19</xdr:col>
      <xdr:colOff>409574</xdr:colOff>
      <xdr:row>96</xdr:row>
      <xdr:rowOff>152400</xdr:rowOff>
    </xdr:to>
    <xdr:graphicFrame macro="">
      <xdr:nvGraphicFramePr>
        <xdr:cNvPr id="9" name="グラフ 8"/>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2</xdr:col>
      <xdr:colOff>15932</xdr:colOff>
      <xdr:row>16</xdr:row>
      <xdr:rowOff>276224</xdr:rowOff>
    </xdr:from>
    <xdr:to>
      <xdr:col>7</xdr:col>
      <xdr:colOff>68329</xdr:colOff>
      <xdr:row>17</xdr:row>
      <xdr:rowOff>43016</xdr:rowOff>
    </xdr:to>
    <xdr:sp macro="" textlink="">
      <xdr:nvSpPr>
        <xdr:cNvPr id="2" name="下矢印吹き出し 1"/>
        <xdr:cNvSpPr/>
      </xdr:nvSpPr>
      <xdr:spPr>
        <a:xfrm>
          <a:off x="282632" y="4048124"/>
          <a:ext cx="2157422" cy="385917"/>
        </a:xfrm>
        <a:prstGeom prst="downArrowCallout">
          <a:avLst/>
        </a:prstGeom>
        <a:solidFill>
          <a:srgbClr val="FFFF00"/>
        </a:solidFill>
        <a:ln w="12700">
          <a:solidFill>
            <a:schemeClr val="tx2"/>
          </a:solidFill>
        </a:ln>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ctr"/>
          <a:r>
            <a:rPr kumimoji="1" lang="ja-JP" altLang="en-US" sz="900" b="1">
              <a:solidFill>
                <a:srgbClr val="FF0000"/>
              </a:solidFill>
              <a:latin typeface="ＭＳ Ｐゴシック" panose="020B0600070205080204" pitchFamily="50" charset="-128"/>
              <a:ea typeface="ＭＳ Ｐゴシック" panose="020B0600070205080204" pitchFamily="50" charset="-128"/>
            </a:rPr>
            <a:t>表示する項目を選択してください</a:t>
          </a:r>
        </a:p>
      </xdr:txBody>
    </xdr:sp>
    <xdr:clientData fPrintsWithSheet="0"/>
  </xdr:twoCellAnchor>
  <mc:AlternateContent xmlns:mc="http://schemas.openxmlformats.org/markup-compatibility/2006">
    <mc:Choice xmlns:a14="http://schemas.microsoft.com/office/drawing/2010/main" Requires="a14">
      <xdr:twoCellAnchor>
        <xdr:from>
          <xdr:col>2</xdr:col>
          <xdr:colOff>98475</xdr:colOff>
          <xdr:row>1</xdr:row>
          <xdr:rowOff>438150</xdr:rowOff>
        </xdr:from>
        <xdr:to>
          <xdr:col>8</xdr:col>
          <xdr:colOff>266698</xdr:colOff>
          <xdr:row>3</xdr:row>
          <xdr:rowOff>19050</xdr:rowOff>
        </xdr:to>
        <xdr:pic>
          <xdr:nvPicPr>
            <xdr:cNvPr id="30" name="図 29"/>
            <xdr:cNvPicPr>
              <a:picLocks noChangeAspect="1" noChangeArrowheads="1"/>
              <a:extLst>
                <a:ext uri="{84589F7E-364E-4C9E-8A38-B11213B215E9}">
                  <a14:cameraTool cellRange="$X$1:$Z$1" spid="_x0000_s2038"/>
                </a:ext>
              </a:extLst>
            </xdr:cNvPicPr>
          </xdr:nvPicPr>
          <xdr:blipFill>
            <a:blip xmlns:r="http://schemas.openxmlformats.org/officeDocument/2006/relationships" r:embed="rId7"/>
            <a:srcRect/>
            <a:stretch>
              <a:fillRect/>
            </a:stretch>
          </xdr:blipFill>
          <xdr:spPr bwMode="auto">
            <a:xfrm>
              <a:off x="365175" y="571500"/>
              <a:ext cx="2749498" cy="200025"/>
            </a:xfrm>
            <a:prstGeom prst="rect">
              <a:avLst/>
            </a:prstGeom>
            <a:noFill/>
            <a:extLst>
              <a:ext uri="{909E8E84-426E-40DD-AFC4-6F175D3DCCD1}">
                <a14:hiddenFill>
                  <a:solidFill>
                    <a:srgbClr val="FFFFFF"/>
                  </a:solidFill>
                </a14:hiddenFill>
              </a:ext>
            </a:extLst>
          </xdr:spPr>
        </xdr:pic>
        <xdr:clientData fPrintsWithSheet="0"/>
      </xdr:twoCellAnchor>
    </mc:Choice>
    <mc:Fallback/>
  </mc:AlternateContent>
  <xdr:twoCellAnchor>
    <xdr:from>
      <xdr:col>1</xdr:col>
      <xdr:colOff>142875</xdr:colOff>
      <xdr:row>1</xdr:row>
      <xdr:rowOff>57150</xdr:rowOff>
    </xdr:from>
    <xdr:to>
      <xdr:col>13</xdr:col>
      <xdr:colOff>304800</xdr:colOff>
      <xdr:row>1</xdr:row>
      <xdr:rowOff>466725</xdr:rowOff>
    </xdr:to>
    <xdr:sp macro="" textlink="">
      <xdr:nvSpPr>
        <xdr:cNvPr id="22" name="角丸四角形 21"/>
        <xdr:cNvSpPr/>
      </xdr:nvSpPr>
      <xdr:spPr>
        <a:xfrm>
          <a:off x="247650" y="190500"/>
          <a:ext cx="5286375" cy="409575"/>
        </a:xfrm>
        <a:prstGeom prst="roundRect">
          <a:avLst/>
        </a:prstGeom>
        <a:solidFill>
          <a:srgbClr val="FFFFCC"/>
        </a:solidFill>
        <a:ln>
          <a:solidFill>
            <a:srgbClr val="FFCC99"/>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spc="300" baseline="0">
              <a:solidFill>
                <a:sysClr val="windowText" lastClr="000000"/>
              </a:solidFill>
            </a:rPr>
            <a:t>関東農業地域別データファイル　農家編</a:t>
          </a:r>
          <a:r>
            <a:rPr kumimoji="1" lang="ja-JP" altLang="en-US" sz="1100"/>
            <a:t>　</a:t>
          </a:r>
        </a:p>
      </xdr:txBody>
    </xdr:sp>
    <xdr:clientData/>
  </xdr:twoCellAnchor>
  <xdr:oneCellAnchor>
    <xdr:from>
      <xdr:col>14</xdr:col>
      <xdr:colOff>200025</xdr:colOff>
      <xdr:row>2</xdr:row>
      <xdr:rowOff>143119</xdr:rowOff>
    </xdr:from>
    <xdr:ext cx="2153456" cy="218586"/>
    <xdr:sp macro="" textlink="">
      <xdr:nvSpPr>
        <xdr:cNvPr id="24" name="Text Box 1"/>
        <xdr:cNvSpPr txBox="1">
          <a:spLocks noChangeArrowheads="1"/>
        </xdr:cNvSpPr>
      </xdr:nvSpPr>
      <xdr:spPr bwMode="auto">
        <a:xfrm>
          <a:off x="5905500" y="762244"/>
          <a:ext cx="2153456" cy="218586"/>
        </a:xfrm>
        <a:prstGeom prst="rect">
          <a:avLst/>
        </a:prstGeom>
        <a:noFill/>
        <a:ln w="9525">
          <a:noFill/>
          <a:miter lim="800000"/>
          <a:headEnd/>
          <a:tailEnd/>
        </a:ln>
      </xdr:spPr>
      <xdr:txBody>
        <a:bodyPr vertOverflow="clip" wrap="square" lIns="144000" tIns="18288" rIns="0" bIns="0" anchor="ctr" upright="1">
          <a:spAutoFit/>
        </a:bodyPr>
        <a:lstStyle/>
        <a:p>
          <a:pPr algn="l" rtl="0">
            <a:defRPr sz="1000"/>
          </a:pPr>
          <a:r>
            <a:rPr lang="ja-JP" altLang="en-US" sz="1200" b="1" i="0" u="none" strike="noStrike" baseline="0">
              <a:solidFill>
                <a:schemeClr val="accent1">
                  <a:lumMod val="50000"/>
                </a:schemeClr>
              </a:solidFill>
              <a:latin typeface="ＭＳ Ｐゴシック"/>
              <a:ea typeface="ＭＳ Ｐゴシック"/>
            </a:rPr>
            <a:t>農林水産省関東農政局統計部</a:t>
          </a:r>
        </a:p>
      </xdr:txBody>
    </xdr:sp>
    <xdr:clientData/>
  </xdr:oneCellAnchor>
  <xdr:twoCellAnchor>
    <xdr:from>
      <xdr:col>6</xdr:col>
      <xdr:colOff>95250</xdr:colOff>
      <xdr:row>134</xdr:row>
      <xdr:rowOff>19050</xdr:rowOff>
    </xdr:from>
    <xdr:to>
      <xdr:col>15</xdr:col>
      <xdr:colOff>323850</xdr:colOff>
      <xdr:row>136</xdr:row>
      <xdr:rowOff>133350</xdr:rowOff>
    </xdr:to>
    <xdr:sp macro="" textlink="">
      <xdr:nvSpPr>
        <xdr:cNvPr id="21" name="角丸四角形 20"/>
        <xdr:cNvSpPr/>
      </xdr:nvSpPr>
      <xdr:spPr>
        <a:xfrm>
          <a:off x="1990725" y="23850600"/>
          <a:ext cx="4514850" cy="466725"/>
        </a:xfrm>
        <a:prstGeom prst="roundRect">
          <a:avLst/>
        </a:prstGeom>
        <a:solidFill>
          <a:srgbClr val="FFFFCC"/>
        </a:solidFill>
        <a:ln w="25400">
          <a:solidFill>
            <a:srgbClr val="FFCC99"/>
          </a:solidFill>
        </a:ln>
      </xdr:spPr>
      <xdr:style>
        <a:lnRef idx="1">
          <a:schemeClr val="accent3"/>
        </a:lnRef>
        <a:fillRef idx="2">
          <a:schemeClr val="accent3"/>
        </a:fillRef>
        <a:effectRef idx="1">
          <a:schemeClr val="accent3"/>
        </a:effectRef>
        <a:fontRef idx="minor">
          <a:schemeClr val="dk1"/>
        </a:fontRef>
      </xdr:style>
      <xdr:txBody>
        <a:bodyPr vertOverflow="overflow" horzOverflow="overflow" lIns="36000" tIns="0" rIns="36000" bIns="0" rtlCol="0" anchor="ctr"/>
        <a:lstStyle/>
        <a:p>
          <a:pPr algn="ctr"/>
          <a:r>
            <a:rPr kumimoji="1" lang="ja-JP" altLang="en-US" sz="1100" b="1" spc="50" baseline="0">
              <a:latin typeface="ＭＳ Ｐゴシック" panose="020B0600070205080204" pitchFamily="50" charset="-128"/>
              <a:ea typeface="ＭＳ Ｐゴシック" panose="020B0600070205080204" pitchFamily="50" charset="-128"/>
            </a:rPr>
            <a:t>お問合せ先：関東農政局統計部統計企画課 （</a:t>
          </a:r>
          <a:r>
            <a:rPr kumimoji="1" lang="en-US" altLang="ja-JP" sz="1100" b="1" spc="50" baseline="0">
              <a:latin typeface="ＭＳ Ｐゴシック" panose="020B0600070205080204" pitchFamily="50" charset="-128"/>
              <a:ea typeface="ＭＳ Ｐゴシック" panose="020B0600070205080204" pitchFamily="50" charset="-128"/>
            </a:rPr>
            <a:t>048</a:t>
          </a:r>
          <a:r>
            <a:rPr kumimoji="1" lang="ja-JP" altLang="en-US" sz="1100" b="1" spc="50" baseline="0">
              <a:latin typeface="ＭＳ Ｐゴシック" panose="020B0600070205080204" pitchFamily="50" charset="-128"/>
              <a:ea typeface="ＭＳ Ｐゴシック" panose="020B0600070205080204" pitchFamily="50" charset="-128"/>
            </a:rPr>
            <a:t>）</a:t>
          </a:r>
          <a:r>
            <a:rPr kumimoji="1" lang="en-US" altLang="ja-JP" sz="1100" b="1" spc="50" baseline="0">
              <a:latin typeface="ＭＳ Ｐゴシック" panose="020B0600070205080204" pitchFamily="50" charset="-128"/>
              <a:ea typeface="ＭＳ Ｐゴシック" panose="020B0600070205080204" pitchFamily="50" charset="-128"/>
            </a:rPr>
            <a:t>740-0058</a:t>
          </a:r>
          <a:endParaRPr kumimoji="1" lang="ja-JP" altLang="en-US" sz="1100" b="1" spc="50" baseline="0">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95250</xdr:colOff>
      <xdr:row>131</xdr:row>
      <xdr:rowOff>38100</xdr:rowOff>
    </xdr:from>
    <xdr:to>
      <xdr:col>18</xdr:col>
      <xdr:colOff>266700</xdr:colOff>
      <xdr:row>133</xdr:row>
      <xdr:rowOff>142875</xdr:rowOff>
    </xdr:to>
    <xdr:sp macro="" textlink="">
      <xdr:nvSpPr>
        <xdr:cNvPr id="3" name="テキスト ボックス 2"/>
        <xdr:cNvSpPr txBox="1"/>
      </xdr:nvSpPr>
      <xdr:spPr>
        <a:xfrm>
          <a:off x="561975" y="23488650"/>
          <a:ext cx="7315200" cy="3143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b="1" baseline="0">
              <a:solidFill>
                <a:schemeClr val="tx2">
                  <a:lumMod val="50000"/>
                </a:schemeClr>
              </a:solidFill>
            </a:rPr>
            <a:t>※</a:t>
          </a:r>
          <a:r>
            <a:rPr kumimoji="1" lang="ja-JP" altLang="en-US" sz="1100" b="1" baseline="0">
              <a:solidFill>
                <a:schemeClr val="tx2">
                  <a:lumMod val="50000"/>
                </a:schemeClr>
              </a:solidFill>
            </a:rPr>
            <a:t>すべての表、グラフにおいて単位未満を四捨五入しているため計と内訳の積み上げが一致しない場合がある</a:t>
          </a:r>
        </a:p>
      </xdr:txBody>
    </xdr:sp>
    <xdr:clientData/>
  </xdr:twoCellAnchor>
  <xdr:twoCellAnchor>
    <xdr:from>
      <xdr:col>2</xdr:col>
      <xdr:colOff>19050</xdr:colOff>
      <xdr:row>82</xdr:row>
      <xdr:rowOff>19050</xdr:rowOff>
    </xdr:from>
    <xdr:to>
      <xdr:col>7</xdr:col>
      <xdr:colOff>71447</xdr:colOff>
      <xdr:row>83</xdr:row>
      <xdr:rowOff>76200</xdr:rowOff>
    </xdr:to>
    <xdr:sp macro="" textlink="">
      <xdr:nvSpPr>
        <xdr:cNvPr id="15" name="下矢印吹き出し 14"/>
        <xdr:cNvSpPr/>
      </xdr:nvSpPr>
      <xdr:spPr>
        <a:xfrm>
          <a:off x="285750" y="11896725"/>
          <a:ext cx="2157422" cy="381000"/>
        </a:xfrm>
        <a:prstGeom prst="downArrowCallout">
          <a:avLst/>
        </a:prstGeom>
        <a:solidFill>
          <a:srgbClr val="FFFF00"/>
        </a:solidFill>
        <a:ln w="12700">
          <a:solidFill>
            <a:schemeClr val="tx2"/>
          </a:solidFill>
        </a:ln>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ctr"/>
          <a:r>
            <a:rPr kumimoji="1" lang="ja-JP" altLang="en-US" sz="900" b="1">
              <a:solidFill>
                <a:srgbClr val="FF0000"/>
              </a:solidFill>
              <a:latin typeface="ＭＳ Ｐゴシック" panose="020B0600070205080204" pitchFamily="50" charset="-128"/>
              <a:ea typeface="ＭＳ Ｐゴシック" panose="020B0600070205080204" pitchFamily="50" charset="-128"/>
            </a:rPr>
            <a:t>表示する項目を選択してください</a:t>
          </a:r>
        </a:p>
      </xdr:txBody>
    </xdr:sp>
    <xdr:clientData fPrintsWithSheet="0"/>
  </xdr:twoCellAnchor>
  <xdr:oneCellAnchor>
    <xdr:from>
      <xdr:col>14</xdr:col>
      <xdr:colOff>114300</xdr:colOff>
      <xdr:row>44</xdr:row>
      <xdr:rowOff>47625</xdr:rowOff>
    </xdr:from>
    <xdr:ext cx="2425062" cy="1704975"/>
    <xdr:graphicFrame macro="">
      <xdr:nvGraphicFramePr>
        <xdr:cNvPr id="16" name="グラフ 1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oneCellAnchor>
  <xdr:twoCellAnchor>
    <xdr:from>
      <xdr:col>9</xdr:col>
      <xdr:colOff>9525</xdr:colOff>
      <xdr:row>44</xdr:row>
      <xdr:rowOff>38100</xdr:rowOff>
    </xdr:from>
    <xdr:to>
      <xdr:col>10</xdr:col>
      <xdr:colOff>114300</xdr:colOff>
      <xdr:row>46</xdr:row>
      <xdr:rowOff>28575</xdr:rowOff>
    </xdr:to>
    <xdr:sp macro="" textlink="">
      <xdr:nvSpPr>
        <xdr:cNvPr id="5" name="テキスト ボックス 4"/>
        <xdr:cNvSpPr txBox="1"/>
      </xdr:nvSpPr>
      <xdr:spPr>
        <a:xfrm>
          <a:off x="3333750" y="10010775"/>
          <a:ext cx="581025" cy="3714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900"/>
            <a:t>（戸） </a:t>
          </a:r>
        </a:p>
      </xdr:txBody>
    </xdr:sp>
    <xdr:clientData/>
  </xdr:twoCellAnchor>
  <xdr:twoCellAnchor>
    <xdr:from>
      <xdr:col>14</xdr:col>
      <xdr:colOff>266699</xdr:colOff>
      <xdr:row>44</xdr:row>
      <xdr:rowOff>9525</xdr:rowOff>
    </xdr:from>
    <xdr:to>
      <xdr:col>15</xdr:col>
      <xdr:colOff>295274</xdr:colOff>
      <xdr:row>45</xdr:row>
      <xdr:rowOff>142875</xdr:rowOff>
    </xdr:to>
    <xdr:sp macro="" textlink="">
      <xdr:nvSpPr>
        <xdr:cNvPr id="7" name="テキスト ボックス 6"/>
        <xdr:cNvSpPr txBox="1"/>
      </xdr:nvSpPr>
      <xdr:spPr>
        <a:xfrm>
          <a:off x="5972174" y="9982200"/>
          <a:ext cx="504825" cy="3238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900"/>
            <a:t>（％） </a:t>
          </a:r>
        </a:p>
      </xdr:txBody>
    </xdr:sp>
    <xdr:clientData/>
  </xdr:twoCellAnchor>
</xdr:wsDr>
</file>

<file path=xl/drawings/drawing2.xml><?xml version="1.0" encoding="utf-8"?>
<c:userShapes xmlns:c="http://schemas.openxmlformats.org/drawingml/2006/chart">
  <cdr:relSizeAnchor xmlns:cdr="http://schemas.openxmlformats.org/drawingml/2006/chartDrawing">
    <cdr:from>
      <cdr:x>0.79916</cdr:x>
      <cdr:y>0.45829</cdr:y>
    </cdr:from>
    <cdr:to>
      <cdr:x>0.85053</cdr:x>
      <cdr:y>0.81599</cdr:y>
    </cdr:to>
    <cdr:sp macro="" textlink="">
      <cdr:nvSpPr>
        <cdr:cNvPr id="2" name="右中かっこ 1"/>
        <cdr:cNvSpPr/>
      </cdr:nvSpPr>
      <cdr:spPr>
        <a:xfrm xmlns:a="http://schemas.openxmlformats.org/drawingml/2006/main">
          <a:off x="3157398" y="894479"/>
          <a:ext cx="202969" cy="698133"/>
        </a:xfrm>
        <a:prstGeom xmlns:a="http://schemas.openxmlformats.org/drawingml/2006/main" prst="rightBrace">
          <a:avLst/>
        </a:prstGeom>
        <a:ln xmlns:a="http://schemas.openxmlformats.org/drawingml/2006/main">
          <a:solidFill>
            <a:sysClr val="windowText" lastClr="000000"/>
          </a:solidFill>
        </a:ln>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txBody>
        <a:bodyPr xmlns:a="http://schemas.openxmlformats.org/drawingml/2006/main" vertOverflow="overflow" horzOverflow="overflow" lIns="360000" anchor="ctr" anchorCtr="0"/>
        <a:lstStyle xmlns:a="http://schemas.openxmlformats.org/drawingml/2006/main"/>
        <a:p xmlns:a="http://schemas.openxmlformats.org/drawingml/2006/main">
          <a:r>
            <a:rPr lang="ja-JP" altLang="en-US" sz="900">
              <a:latin typeface="ＭＳ Ｐゴシック" panose="020B0600070205080204" pitchFamily="50" charset="-128"/>
              <a:ea typeface="ＭＳ Ｐゴシック" panose="020B0600070205080204" pitchFamily="50" charset="-128"/>
            </a:rPr>
            <a:t>販売農家</a:t>
          </a:r>
          <a:endParaRPr lang="ja-JP" sz="900">
            <a:latin typeface="ＭＳ Ｐゴシック" panose="020B0600070205080204" pitchFamily="50" charset="-128"/>
            <a:ea typeface="ＭＳ Ｐゴシック" panose="020B0600070205080204" pitchFamily="50" charset="-128"/>
          </a:endParaRPr>
        </a:p>
      </cdr:txBody>
    </cdr:sp>
  </cdr:relSizeAnchor>
</c:userShapes>
</file>

<file path=xl/drawings/drawing3.xml><?xml version="1.0" encoding="utf-8"?>
<c:userShapes xmlns:c="http://schemas.openxmlformats.org/drawingml/2006/chart">
  <cdr:absSizeAnchor xmlns:cdr="http://schemas.openxmlformats.org/drawingml/2006/chartDrawing">
    <cdr:from>
      <cdr:x>0.10436</cdr:x>
      <cdr:y>0</cdr:y>
    </cdr:from>
    <cdr:ext cx="537195" cy="143058"/>
    <cdr:sp macro="" textlink="">
      <cdr:nvSpPr>
        <cdr:cNvPr id="2" name="テキスト ボックス 1"/>
        <cdr:cNvSpPr txBox="1"/>
      </cdr:nvSpPr>
      <cdr:spPr>
        <a:xfrm xmlns:a="http://schemas.openxmlformats.org/drawingml/2006/main">
          <a:off x="348003" y="0"/>
          <a:ext cx="537195" cy="143058"/>
        </a:xfrm>
        <a:prstGeom xmlns:a="http://schemas.openxmlformats.org/drawingml/2006/main" prst="rect">
          <a:avLst/>
        </a:prstGeom>
      </cdr:spPr>
      <cdr:txBody>
        <a:bodyPr xmlns:a="http://schemas.openxmlformats.org/drawingml/2006/main" vertOverflow="overflow" horzOverflow="overflow" wrap="square" rtlCol="0" anchor="ctr" anchorCtr="0"/>
        <a:lstStyle xmlns:a="http://schemas.openxmlformats.org/drawingml/2006/main"/>
        <a:p xmlns:a="http://schemas.openxmlformats.org/drawingml/2006/main">
          <a:pPr algn="ctr"/>
          <a:r>
            <a:rPr lang="ja-JP" altLang="en-US" sz="900">
              <a:latin typeface="ＭＳ Ｐゴシック" panose="020B0600070205080204" pitchFamily="50" charset="-128"/>
              <a:ea typeface="ＭＳ Ｐゴシック" panose="020B0600070205080204" pitchFamily="50" charset="-128"/>
            </a:rPr>
            <a:t>（</a:t>
          </a:r>
          <a:r>
            <a:rPr lang="en-US" altLang="ja-JP" sz="900">
              <a:latin typeface="ＭＳ Ｐゴシック" panose="020B0600070205080204" pitchFamily="50" charset="-128"/>
              <a:ea typeface="ＭＳ Ｐゴシック" panose="020B0600070205080204" pitchFamily="50" charset="-128"/>
            </a:rPr>
            <a:t>ha</a:t>
          </a:r>
          <a:r>
            <a:rPr lang="ja-JP" altLang="en-US" sz="900">
              <a:latin typeface="ＭＳ Ｐゴシック" panose="020B0600070205080204" pitchFamily="50" charset="-128"/>
              <a:ea typeface="ＭＳ Ｐゴシック" panose="020B0600070205080204" pitchFamily="50" charset="-128"/>
            </a:rPr>
            <a:t>）</a:t>
          </a:r>
        </a:p>
      </cdr:txBody>
    </cdr:sp>
  </cdr:absSizeAnchor>
</c:userShape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2"/>
  <dimension ref="A1:BB2226"/>
  <sheetViews>
    <sheetView showGridLines="0" tabSelected="1" topLeftCell="A2" zoomScaleNormal="100" zoomScaleSheetLayoutView="100" workbookViewId="0">
      <selection activeCell="R8" sqref="R8:S8"/>
    </sheetView>
  </sheetViews>
  <sheetFormatPr defaultColWidth="8.875" defaultRowHeight="13.5"/>
  <cols>
    <col min="1" max="1" width="1.375" style="14" customWidth="1"/>
    <col min="2" max="2" width="2.125" style="14" customWidth="1"/>
    <col min="3" max="3" width="2.625" style="14" customWidth="1"/>
    <col min="4" max="19" width="6.25" style="14" customWidth="1"/>
    <col min="20" max="20" width="5.5" style="14" customWidth="1"/>
    <col min="21" max="21" width="8.875" style="14" hidden="1" customWidth="1"/>
    <col min="22" max="23" width="6.375" style="14" hidden="1" customWidth="1"/>
    <col min="24" max="24" width="9.25" style="14" hidden="1" customWidth="1"/>
    <col min="25" max="25" width="11.125" style="14" hidden="1" customWidth="1"/>
    <col min="26" max="26" width="18.375" style="14" hidden="1" customWidth="1"/>
    <col min="27" max="27" width="9.25" style="14" hidden="1" customWidth="1"/>
    <col min="28" max="28" width="19.375" style="14" hidden="1" customWidth="1"/>
    <col min="29" max="29" width="7.375" style="14" hidden="1" customWidth="1"/>
    <col min="30" max="31" width="6.375" style="14" hidden="1" customWidth="1"/>
    <col min="32" max="32" width="8.25" style="14" hidden="1" customWidth="1"/>
    <col min="33" max="33" width="10" style="14" hidden="1" customWidth="1"/>
    <col min="34" max="34" width="27.125" style="14" hidden="1" customWidth="1"/>
    <col min="35" max="35" width="8.5" style="14" hidden="1" customWidth="1"/>
    <col min="36" max="36" width="7.5" style="14" hidden="1" customWidth="1"/>
    <col min="37" max="37" width="6" style="14" hidden="1" customWidth="1"/>
    <col min="38" max="38" width="7" style="14" hidden="1" customWidth="1"/>
    <col min="39" max="40" width="9.75" style="14" hidden="1" customWidth="1"/>
    <col min="41" max="41" width="26.875" style="14" hidden="1" customWidth="1"/>
    <col min="42" max="42" width="11.25" style="14" hidden="1" customWidth="1"/>
    <col min="43" max="43" width="10.125" style="14" customWidth="1"/>
    <col min="44" max="16384" width="8.875" style="14"/>
  </cols>
  <sheetData>
    <row r="1" spans="1:42" ht="10.5" hidden="1" customHeight="1">
      <c r="D1" s="14">
        <v>-1</v>
      </c>
      <c r="E1" s="14">
        <v>0</v>
      </c>
      <c r="F1" s="14">
        <v>1</v>
      </c>
      <c r="G1" s="14">
        <v>2</v>
      </c>
      <c r="H1" s="14">
        <v>3</v>
      </c>
      <c r="I1" s="14">
        <v>4</v>
      </c>
      <c r="J1" s="14">
        <v>5</v>
      </c>
      <c r="K1" s="14">
        <v>6</v>
      </c>
      <c r="L1" s="14">
        <v>7</v>
      </c>
      <c r="M1" s="14">
        <v>8</v>
      </c>
      <c r="N1" s="14">
        <v>9</v>
      </c>
      <c r="O1" s="14">
        <v>10</v>
      </c>
      <c r="P1" s="14">
        <v>11</v>
      </c>
      <c r="Q1" s="14">
        <v>12</v>
      </c>
      <c r="R1" s="14">
        <v>13</v>
      </c>
      <c r="S1" s="14">
        <v>14</v>
      </c>
      <c r="T1" s="14">
        <v>15</v>
      </c>
      <c r="Y1" s="116" t="str">
        <f ca="1">IF(OR(Z3="",Z4=""),"※ 市町村（左側）から順に選択してください","")</f>
        <v>※ 市町村（左側）から順に選択してください</v>
      </c>
      <c r="AD1" s="14" t="s">
        <v>265</v>
      </c>
      <c r="AK1" s="14" t="s">
        <v>263</v>
      </c>
    </row>
    <row r="2" spans="1:42" ht="48.75" customHeight="1">
      <c r="A2" s="141"/>
      <c r="B2" s="141"/>
      <c r="C2" s="141"/>
      <c r="D2" s="142"/>
      <c r="E2" s="143"/>
      <c r="F2" s="143"/>
      <c r="G2" s="143"/>
      <c r="H2" s="143"/>
      <c r="I2" s="141"/>
      <c r="J2" s="141"/>
      <c r="K2" s="141"/>
      <c r="L2" s="141"/>
      <c r="M2" s="141"/>
      <c r="N2" s="141"/>
      <c r="O2" s="141"/>
      <c r="P2" s="141"/>
      <c r="Q2" s="141"/>
      <c r="R2" s="141"/>
      <c r="S2" s="142"/>
      <c r="T2" s="141"/>
      <c r="V2" s="112" t="s">
        <v>153</v>
      </c>
      <c r="W2" s="112" t="s">
        <v>152</v>
      </c>
      <c r="X2" s="113" t="s">
        <v>134</v>
      </c>
      <c r="Y2" s="114" t="s">
        <v>135</v>
      </c>
      <c r="Z2" s="14" t="s">
        <v>159</v>
      </c>
      <c r="AA2" s="188" t="s">
        <v>168</v>
      </c>
      <c r="AD2" s="114" t="s">
        <v>264</v>
      </c>
      <c r="AE2" s="15" t="s">
        <v>250</v>
      </c>
      <c r="AF2" s="114" t="s">
        <v>251</v>
      </c>
      <c r="AG2" s="114" t="s">
        <v>252</v>
      </c>
      <c r="AH2" s="14" t="s">
        <v>254</v>
      </c>
      <c r="AK2" s="114" t="s">
        <v>249</v>
      </c>
      <c r="AL2" s="15" t="s">
        <v>250</v>
      </c>
      <c r="AM2" s="114" t="s">
        <v>251</v>
      </c>
      <c r="AN2" s="114" t="s">
        <v>252</v>
      </c>
      <c r="AO2" s="14" t="s">
        <v>254</v>
      </c>
    </row>
    <row r="3" spans="1:42" ht="13.5" customHeight="1">
      <c r="A3" s="141"/>
      <c r="B3" s="141"/>
      <c r="C3" s="141"/>
      <c r="D3" s="681" t="s">
        <v>156</v>
      </c>
      <c r="E3" s="681"/>
      <c r="F3" s="144"/>
      <c r="G3" s="682" t="s">
        <v>155</v>
      </c>
      <c r="H3" s="682"/>
      <c r="I3" s="144"/>
      <c r="J3" s="688" t="s">
        <v>266</v>
      </c>
      <c r="K3" s="689"/>
      <c r="L3" s="690"/>
      <c r="M3" s="688"/>
      <c r="N3" s="689"/>
      <c r="O3" s="419"/>
      <c r="P3" s="694"/>
      <c r="Q3" s="694"/>
      <c r="R3" s="694"/>
      <c r="S3" s="694"/>
      <c r="T3" s="141"/>
      <c r="V3" s="111">
        <f ca="1">IF(M4="",-1,IFERROR(MATCH(M4,OFFSET(集落2010,1,0,ROWS(集落2010),1),0)-1,3000))+AF3</f>
        <v>5</v>
      </c>
      <c r="W3" s="29">
        <f>COUNTIF('2010年'!B:B,Info!G4)-1</f>
        <v>-1</v>
      </c>
      <c r="X3" s="15">
        <f>IF(G4="",6,MATCH(G4,'2010年'!B:B,0))</f>
        <v>6</v>
      </c>
      <c r="Y3" s="49" t="s">
        <v>157</v>
      </c>
      <c r="Z3" s="23" t="str">
        <f ca="1">OFFSET(INDIRECT(Y3),V3,1)&amp;OFFSET(INDIRECT(Y3),V3,2)&amp;OFFSET(INDIRECT(Y3),V3,3)</f>
        <v/>
      </c>
      <c r="AA3" s="14" t="str">
        <f>IF(OR(ISERROR(G4),ISERROR(J4),ISERROR(M4)),"表示できません",IF(G4&amp;J4&amp;M4="",D4,IF(M4&lt;&gt;"",M4,IF(J4&lt;&gt;"",IF($G$4=$J$4,"（旧）","")&amp;$J$4,IF(J4&lt;&gt;"",J4,G4)))))</f>
        <v>東京都</v>
      </c>
      <c r="AD3" s="111">
        <f ca="1">IF(M4="",-1,IFERROR(MATCH(M4,OFFSET(集落2010,1,0,ROWS(集落2010),1),0)-1,999))+AF3</f>
        <v>5</v>
      </c>
      <c r="AE3" s="284">
        <f>COUNTIF('2010年'!C:C,Info!J4)-1</f>
        <v>1048044</v>
      </c>
      <c r="AF3" s="285">
        <f>IF(J4="",X3,MATCH(J4,'2010年'!C:C,0))</f>
        <v>6</v>
      </c>
      <c r="AG3" s="286" t="s">
        <v>157</v>
      </c>
      <c r="AH3" s="288" t="str">
        <f ca="1">OFFSET(INDIRECT(AG3),AD3,1)&amp;OFFSET(INDIRECT(AG3),AD3,2)&amp;OFFSET(INDIRECT(AG3),AD3,3)</f>
        <v/>
      </c>
      <c r="AI3" s="14">
        <f ca="1">IF(OR(ISERROR(AJ3),ISERROR(AL3)),"表示できません",IF(V4&lt;&gt;"",V4,IF(R4&lt;&gt;"",IF($G$4=$J$4,"（旧）","")&amp;$J$4,IF(O4&lt;&gt;"",O4,L4))))</f>
        <v>5</v>
      </c>
      <c r="AK3" s="111">
        <f ca="1">IF(M4="",-1,IFERROR(MATCH(M4,OFFSET(集落2010,1,0,ROWS(集落2010),1),0)-1,999))+AM3</f>
        <v>5</v>
      </c>
      <c r="AL3" s="284">
        <f>COUNTIF('2010年'!C:C,Info!J4)-1</f>
        <v>1048044</v>
      </c>
      <c r="AM3" s="285">
        <f>IF(J4="",X3,MATCH(J4,'2010年'!C:C,0))</f>
        <v>6</v>
      </c>
      <c r="AN3" s="286" t="s">
        <v>157</v>
      </c>
      <c r="AO3" s="288" t="str">
        <f ca="1">OFFSET(INDIRECT(AN3),AK3,1)&amp;OFFSET(INDIRECT(AN3),AK3,2)&amp;OFFSET(INDIRECT(AN3),AK3,3)</f>
        <v/>
      </c>
      <c r="AP3" s="14" t="str">
        <f>IF(OR(ISERROR(AQ3),ISERROR(AS3)),"表示できません",IF(AC4&lt;&gt;"",AC4,IF(Y4&lt;&gt;"",IF($G$4=$J$4,"（旧）","")&amp;$J$4,IF(V4&lt;&gt;"",V4,S4))))</f>
        <v>（旧）</v>
      </c>
    </row>
    <row r="4" spans="1:42" ht="25.5" customHeight="1" thickBot="1">
      <c r="A4" s="144"/>
      <c r="B4" s="144"/>
      <c r="C4" s="144"/>
      <c r="D4" s="685" t="s">
        <v>738</v>
      </c>
      <c r="E4" s="686"/>
      <c r="F4" s="144"/>
      <c r="G4" s="683"/>
      <c r="H4" s="684"/>
      <c r="I4" s="144"/>
      <c r="J4" s="683" t="s">
        <v>789</v>
      </c>
      <c r="K4" s="683"/>
      <c r="L4" s="687"/>
      <c r="M4" s="700"/>
      <c r="N4" s="700"/>
      <c r="O4" s="144"/>
      <c r="P4" s="695"/>
      <c r="Q4" s="695"/>
      <c r="R4" s="695"/>
      <c r="S4" s="695"/>
      <c r="T4" s="144"/>
      <c r="V4" s="110">
        <f ca="1">IF(M4="",-1,IFERROR(MATCH(M4,OFFSET(集落2015,1,0,ROWS(集落2015),1),0)-1,3000))+AF4</f>
        <v>5</v>
      </c>
      <c r="W4" s="108">
        <f>COUNTIF('2015年'!B:B,Info!G4)-1</f>
        <v>-1</v>
      </c>
      <c r="X4" s="23">
        <f>IF(G4="",6,MATCH(G4,'2015年'!B:B,0))</f>
        <v>6</v>
      </c>
      <c r="Y4" s="89" t="s">
        <v>158</v>
      </c>
      <c r="Z4" s="23" t="str">
        <f ca="1">OFFSET(INDIRECT(Y4),V4,1)&amp;OFFSET(INDIRECT(Y4),V4,2)&amp;OFFSET(INDIRECT(Y4),V4,3)</f>
        <v/>
      </c>
      <c r="AD4" s="110">
        <f ca="1">IF(M4="",-1,IFERROR(MATCH(M4,OFFSET(集落2015,1,0,ROWS(集落2015),1),0)-1,999))+AF4</f>
        <v>5</v>
      </c>
      <c r="AE4" s="287">
        <f>COUNTIF('2015年'!C:C,Info!J4)-1</f>
        <v>1048044</v>
      </c>
      <c r="AF4" s="288">
        <f>IF(J4="",X3,MATCH(J4,'2015年'!C:C,0))</f>
        <v>6</v>
      </c>
      <c r="AG4" s="289" t="s">
        <v>158</v>
      </c>
      <c r="AH4" s="288" t="str">
        <f ca="1">OFFSET(INDIRECT(AG4),AD4,1)&amp;OFFSET(INDIRECT(AG4),AD4,2)&amp;OFFSET(INDIRECT(AG4),AD4,3)</f>
        <v/>
      </c>
      <c r="AK4" s="110">
        <f ca="1">IF(M4="",-1,IFERROR(MATCH(M4,OFFSET(集落2015,1,0,ROWS(集落2015),1),0)-1,999))+AM4</f>
        <v>5</v>
      </c>
      <c r="AL4" s="287">
        <f>COUNTIF('2015年'!C:C,Info!J4)-1</f>
        <v>1048044</v>
      </c>
      <c r="AM4" s="288">
        <f>IF(J4="",X4,MATCH(J4,'2010年'!C:C,0))</f>
        <v>6</v>
      </c>
      <c r="AN4" s="289" t="s">
        <v>158</v>
      </c>
      <c r="AO4" s="288" t="str">
        <f ca="1">OFFSET(INDIRECT(AN4),AK4,1)&amp;OFFSET(INDIRECT(AN4),AK4,2)&amp;OFFSET(INDIRECT(AN4),AK4,3)</f>
        <v/>
      </c>
    </row>
    <row r="5" spans="1:42" ht="24" customHeight="1" thickTop="1">
      <c r="A5" s="144"/>
      <c r="B5" s="144"/>
      <c r="C5" s="144"/>
      <c r="D5" s="144"/>
      <c r="E5" s="144"/>
      <c r="F5" s="144"/>
      <c r="G5" s="144"/>
      <c r="H5" s="144"/>
      <c r="I5" s="144"/>
      <c r="J5" s="144"/>
      <c r="K5" s="144"/>
      <c r="L5" s="144"/>
      <c r="M5" s="144"/>
      <c r="N5" s="144"/>
      <c r="O5" s="144"/>
      <c r="P5" s="144"/>
      <c r="Q5" s="144"/>
      <c r="R5" s="144"/>
      <c r="S5" s="144"/>
      <c r="T5" s="144"/>
    </row>
    <row r="6" spans="1:42" ht="20.25" customHeight="1" thickBot="1">
      <c r="A6" s="144"/>
      <c r="B6" s="141"/>
      <c r="C6" s="676" t="str">
        <f>"総農家数"</f>
        <v>総農家数</v>
      </c>
      <c r="D6" s="676"/>
      <c r="E6" s="676"/>
      <c r="F6" s="676"/>
      <c r="G6" s="528" t="str">
        <f ca="1">IFERROR("◎ "&amp;W11&amp;IF(LEFT(R8,1)="県","の総農家に占める割合は "&amp;TEXT(G13,"0.0")&amp;"% で、"&amp;D4&amp;"（"&amp;TEXT(G14,"0.0")&amp;"%） "&amp;X13,"は "&amp;TEXT(G12,"#,###戸 で ")&amp;W13&amp;"、"&amp;"総農家の "&amp;TEXT(G13,"0.0")&amp;"% を占める"),"")</f>
        <v>◎ 販売農家は 5,623戸 で 1,189戸（17.5%） 減少、総農家の 50.1% を占める</v>
      </c>
      <c r="H6" s="529"/>
      <c r="I6" s="529"/>
      <c r="J6" s="529"/>
      <c r="K6" s="529"/>
      <c r="L6" s="530"/>
      <c r="M6" s="531"/>
      <c r="N6" s="531"/>
      <c r="O6" s="532"/>
      <c r="P6" s="533"/>
      <c r="Q6" s="533"/>
      <c r="R6" s="533"/>
      <c r="S6" s="534"/>
      <c r="T6" s="145"/>
      <c r="U6" s="115"/>
    </row>
    <row r="7" spans="1:42" ht="18.75" customHeight="1" thickTop="1" thickBot="1">
      <c r="A7" s="144"/>
      <c r="B7" s="168"/>
      <c r="C7" s="168"/>
      <c r="D7" s="144"/>
      <c r="E7" s="144"/>
      <c r="F7" s="144"/>
      <c r="G7" s="144"/>
      <c r="H7" s="144"/>
      <c r="I7" s="144"/>
      <c r="J7" s="144"/>
      <c r="K7" s="147" t="s">
        <v>4</v>
      </c>
      <c r="L7" s="148" t="s">
        <v>169</v>
      </c>
      <c r="M7" s="149"/>
      <c r="N7" s="149"/>
      <c r="O7" s="149"/>
      <c r="P7" s="149"/>
      <c r="Q7" s="150"/>
      <c r="R7" s="144"/>
      <c r="S7" s="144"/>
      <c r="T7" s="144"/>
    </row>
    <row r="8" spans="1:42" ht="15.75" customHeight="1" thickTop="1" thickBot="1">
      <c r="A8" s="144"/>
      <c r="B8" s="168"/>
      <c r="C8" s="168"/>
      <c r="D8" s="302"/>
      <c r="E8" s="303"/>
      <c r="F8" s="659" t="s">
        <v>3</v>
      </c>
      <c r="G8" s="304"/>
      <c r="H8" s="304"/>
      <c r="I8" s="304"/>
      <c r="J8" s="304"/>
      <c r="K8" s="304"/>
      <c r="L8" s="151" t="str">
        <f>"　"&amp;IF(AND(LEFT(R8,1)&lt;&gt;"県",G4=""),D4,IF(LEFT(R8,1)="県",D12,$AA$3))</f>
        <v>　東京都</v>
      </c>
      <c r="M8" s="152"/>
      <c r="N8" s="152"/>
      <c r="O8" s="152"/>
      <c r="P8" s="152"/>
      <c r="Q8" s="153"/>
      <c r="R8" s="639" t="s">
        <v>179</v>
      </c>
      <c r="S8" s="640"/>
      <c r="T8" s="144"/>
    </row>
    <row r="9" spans="1:42" ht="13.9" customHeight="1" thickTop="1">
      <c r="A9" s="144"/>
      <c r="B9" s="168"/>
      <c r="C9" s="168"/>
      <c r="D9" s="305"/>
      <c r="E9" s="306"/>
      <c r="F9" s="660"/>
      <c r="G9" s="645" t="s">
        <v>30</v>
      </c>
      <c r="H9" s="307"/>
      <c r="I9" s="307"/>
      <c r="J9" s="307"/>
      <c r="K9" s="645" t="s">
        <v>11</v>
      </c>
      <c r="L9" s="144"/>
      <c r="M9" s="144"/>
      <c r="N9" s="144"/>
      <c r="O9" s="144"/>
      <c r="P9" s="144"/>
      <c r="Q9" s="144"/>
      <c r="R9" s="644" t="str">
        <f>"外円："&amp;IF(AND(LEFT(R8,1)="県",G4=""),D4,IF(LEFT(R8,1)="県",$AA$3,"2015年"))&amp;CHAR(10)&amp;"内円："&amp;IF(LEFT(R8,1)="県",$D$4,"2010年")</f>
        <v>外円：2015年
内円：2010年</v>
      </c>
      <c r="S9" s="644"/>
      <c r="T9" s="144"/>
      <c r="Z9" s="21"/>
      <c r="AA9" s="21"/>
      <c r="AB9" s="21"/>
    </row>
    <row r="10" spans="1:42" ht="24.6" customHeight="1">
      <c r="A10" s="144"/>
      <c r="B10" s="168"/>
      <c r="C10" s="168"/>
      <c r="D10" s="308"/>
      <c r="E10" s="309"/>
      <c r="F10" s="661"/>
      <c r="G10" s="646"/>
      <c r="H10" s="310" t="s">
        <v>31</v>
      </c>
      <c r="I10" s="310" t="s">
        <v>32</v>
      </c>
      <c r="J10" s="310" t="s">
        <v>33</v>
      </c>
      <c r="K10" s="646"/>
      <c r="L10" s="144"/>
      <c r="M10" s="144"/>
      <c r="N10" s="144"/>
      <c r="O10" s="144"/>
      <c r="P10" s="144"/>
      <c r="Q10" s="154"/>
      <c r="R10" s="644"/>
      <c r="S10" s="644"/>
      <c r="T10" s="144"/>
      <c r="V10" s="35" t="s">
        <v>40</v>
      </c>
      <c r="W10" s="39" t="s">
        <v>116</v>
      </c>
      <c r="X10" s="40"/>
      <c r="Y10" s="58" t="s">
        <v>117</v>
      </c>
      <c r="Z10" s="104"/>
      <c r="AA10" s="104"/>
      <c r="AB10" s="105"/>
      <c r="AC10" s="35" t="s">
        <v>126</v>
      </c>
    </row>
    <row r="11" spans="1:42" ht="15" customHeight="1">
      <c r="A11" s="144"/>
      <c r="B11" s="168"/>
      <c r="C11" s="168"/>
      <c r="D11" s="311" t="s">
        <v>18</v>
      </c>
      <c r="E11" s="312"/>
      <c r="F11" s="623">
        <f ca="1">IFERROR(OFFSET(INDIRECT($Y$3),$V$3,$V11+E$1),"nc")</f>
        <v>13099</v>
      </c>
      <c r="G11" s="623">
        <f ca="1">IFERROR(OFFSET(INDIRECT($Y$3),$V$3,$V11+F$1),"nc")</f>
        <v>6812</v>
      </c>
      <c r="H11" s="623">
        <f ca="1">IFERROR(OFFSET(INDIRECT($Y$3),$V$3,$V11+G$1),"nc")</f>
        <v>2106</v>
      </c>
      <c r="I11" s="623">
        <f ca="1">IFERROR(OFFSET(INDIRECT($Y$3),$V$3,$V11+I$1),"nc")</f>
        <v>1943</v>
      </c>
      <c r="J11" s="623">
        <f ca="1">IFERROR(OFFSET(INDIRECT($Y$3),$V$3,$V11+K$1),"nc")</f>
        <v>2763</v>
      </c>
      <c r="K11" s="623">
        <f ca="1">IFERROR(OFFSET(INDIRECT($Y$3),$V$3,$V11+L$1),"nc")</f>
        <v>6287</v>
      </c>
      <c r="L11" s="144"/>
      <c r="M11" s="155"/>
      <c r="N11" s="144"/>
      <c r="O11" s="144"/>
      <c r="P11" s="156"/>
      <c r="Q11" s="144"/>
      <c r="R11" s="644"/>
      <c r="S11" s="644"/>
      <c r="T11" s="144"/>
      <c r="V11" s="37">
        <f ca="1">CELL("col",'2010年'!E6)-1</f>
        <v>4</v>
      </c>
      <c r="W11" s="31" t="s">
        <v>170</v>
      </c>
      <c r="X11" s="41" t="s">
        <v>171</v>
      </c>
      <c r="Y11" s="48" t="s">
        <v>34</v>
      </c>
      <c r="Z11" s="48" t="s">
        <v>35</v>
      </c>
      <c r="AA11" s="48" t="s">
        <v>36</v>
      </c>
      <c r="AB11" s="107" t="s">
        <v>11</v>
      </c>
      <c r="AC11" s="35">
        <f>IF(LEFT(R8,1)="県",2,-1)</f>
        <v>-1</v>
      </c>
    </row>
    <row r="12" spans="1:42" ht="15" customHeight="1">
      <c r="A12" s="144"/>
      <c r="B12" s="168"/>
      <c r="C12" s="168"/>
      <c r="D12" s="318" t="s">
        <v>19</v>
      </c>
      <c r="E12" s="319"/>
      <c r="F12" s="334">
        <f ca="1">IFERROR(OFFSET(INDIRECT($Y$4),$V$4,$V12+E$1),"nc")</f>
        <v>11222</v>
      </c>
      <c r="G12" s="334">
        <f ca="1">IFERROR(OFFSET(INDIRECT($Y$4),$V$4,$V12+F$1),"nc")</f>
        <v>5623</v>
      </c>
      <c r="H12" s="334">
        <f ca="1">IFERROR(OFFSET(INDIRECT($Y$4),$V$4,$V12+G$1),"nc")</f>
        <v>1871</v>
      </c>
      <c r="I12" s="334">
        <f ca="1">IFERROR(OFFSET(INDIRECT($Y$4),$V$4,$V12+I$1),"nc")</f>
        <v>1512</v>
      </c>
      <c r="J12" s="334">
        <f ca="1">IFERROR(OFFSET(INDIRECT($Y$4),$V$4,$V12+K$1),"nc")</f>
        <v>2240</v>
      </c>
      <c r="K12" s="334">
        <f ca="1">IFERROR(OFFSET(INDIRECT($Y$4),$V$4,$V12+L$1),"nc")</f>
        <v>5599</v>
      </c>
      <c r="L12" s="144"/>
      <c r="M12" s="155"/>
      <c r="N12" s="144"/>
      <c r="O12" s="144"/>
      <c r="P12" s="156"/>
      <c r="Q12" s="144"/>
      <c r="R12" s="144"/>
      <c r="S12" s="144"/>
      <c r="T12" s="144"/>
      <c r="V12" s="30">
        <f ca="1">CELL("col",'2015年'!E6)-1</f>
        <v>4</v>
      </c>
      <c r="W12" s="32">
        <f ca="1">G12/G11-1</f>
        <v>-0.17454492072812688</v>
      </c>
      <c r="X12" s="189">
        <f ca="1">G13-G14</f>
        <v>0</v>
      </c>
      <c r="Y12" s="106"/>
      <c r="Z12" s="38"/>
      <c r="AA12" s="21"/>
      <c r="AB12" s="21"/>
    </row>
    <row r="13" spans="1:42" ht="15" customHeight="1">
      <c r="A13" s="144"/>
      <c r="B13" s="168"/>
      <c r="C13" s="168"/>
      <c r="D13" s="320"/>
      <c r="E13" s="321" t="s">
        <v>143</v>
      </c>
      <c r="F13" s="337">
        <f ca="1">IF(OR(AND(ISTEXT($F12),$F12&lt;&gt;"X",$F12&lt;&gt;"-"),AND(ISTEXT(F12),F12&lt;&gt;"X",F12&lt;&gt;"-")),"nc",IF(OR($F12="X",F12="X"),"X",IF(ROUND(SUM($F12),0)=0,"nc",SUM(F12)/$F12%)))</f>
        <v>100</v>
      </c>
      <c r="G13" s="337">
        <f ca="1">IF(OR(AND(ISTEXT($F12),$F12&lt;&gt;"X",$F12&lt;&gt;"-"),AND(ISTEXT(G12),G12&lt;&gt;"X",G12&lt;&gt;"-")),"nc",IF(OR($F12="X",G12="X"),"X",IF(ROUND(SUM($F12),0)=0,"nc",SUM(G12)/$F12%)))</f>
        <v>50.106932810550703</v>
      </c>
      <c r="H13" s="337">
        <f t="shared" ref="H13:K13" ca="1" si="0">IF(OR(AND(ISTEXT($F12),$F12&lt;&gt;"X",$F12&lt;&gt;"-"),AND(ISTEXT(H12),H12&lt;&gt;"X",H12&lt;&gt;"-")),"nc",IF(OR($F12="X",H12="X"),"X",IF(ROUND(SUM($F12),0)=0,"nc",SUM(H12)/$F12%)))</f>
        <v>16.672607378363928</v>
      </c>
      <c r="I13" s="337">
        <f t="shared" ca="1" si="0"/>
        <v>13.473534129388701</v>
      </c>
      <c r="J13" s="337">
        <f ca="1">IF(OR(AND(ISTEXT($F12),$F12&lt;&gt;"X",$F12&lt;&gt;"-"),AND(ISTEXT(J12),J12&lt;&gt;"X",J12&lt;&gt;"-")),"nc",IF(OR($F12="X",J12="X"),"X",IF(ROUND(SUM($F12),0)=0,"nc",SUM(J12)/$F12%)))</f>
        <v>19.960791302798075</v>
      </c>
      <c r="K13" s="337">
        <f t="shared" ca="1" si="0"/>
        <v>49.893067189449297</v>
      </c>
      <c r="L13" s="144"/>
      <c r="M13" s="155"/>
      <c r="N13" s="144"/>
      <c r="O13" s="144"/>
      <c r="P13" s="156"/>
      <c r="Q13" s="144"/>
      <c r="R13" s="144"/>
      <c r="S13" s="144"/>
      <c r="T13" s="144"/>
      <c r="V13" s="28"/>
      <c r="W13" s="33" t="str">
        <f ca="1">IF(W12=0,"変化なし",TEXT(ABS(G12-G11),"#,##0")&amp;"戸（"&amp;TEXT(ABS(W12),"0.0%")&amp;"） "&amp;IF(W12&gt;0,"増加","減少"))</f>
        <v>1,189戸（17.5%） 減少</v>
      </c>
      <c r="X13" s="34" t="str">
        <f ca="1">IF(X12=0,"と同率である","を"&amp;TEXT(ABS(X12),"#,##0.0")&amp;"ポイント "&amp;IF(X12&gt;0,"上回る","下回る"))</f>
        <v>と同率である</v>
      </c>
      <c r="Y13" s="106"/>
      <c r="Z13" s="38"/>
      <c r="AA13" s="21"/>
      <c r="AB13" s="21"/>
    </row>
    <row r="14" spans="1:42" ht="15" customHeight="1">
      <c r="A14" s="144"/>
      <c r="B14" s="168"/>
      <c r="C14" s="168"/>
      <c r="D14" s="315"/>
      <c r="E14" s="316" t="s">
        <v>787</v>
      </c>
      <c r="F14" s="317">
        <v>100</v>
      </c>
      <c r="G14" s="317">
        <f ca="1">IFERROR(OFFSET(INDIRECT($Y$4),5,$V$12+F1)/OFFSET(INDIRECT($Y$4),5,V12)*100,"nc")</f>
        <v>50.10693281055071</v>
      </c>
      <c r="H14" s="317">
        <f ca="1">IFERROR(OFFSET(INDIRECT($Y$4),5,$V$12+G1)/OFFSET(INDIRECT($Y$4),5,V12)*100,"nc")</f>
        <v>16.672607378363928</v>
      </c>
      <c r="I14" s="317">
        <f ca="1">IFERROR(OFFSET(INDIRECT($Y$4),5,$V$12+I1)/OFFSET(INDIRECT($Y$4),5,V12)*100,"nc")</f>
        <v>13.473534129388701</v>
      </c>
      <c r="J14" s="317">
        <f ca="1">IFERROR(OFFSET(INDIRECT($Y$4),5,$V$12+K1)/OFFSET(INDIRECT($Y$4),5,V12)*100,"nc")</f>
        <v>19.960791302798075</v>
      </c>
      <c r="K14" s="317">
        <f ca="1">IFERROR(OFFSET(INDIRECT($Y$4),5,$V$12+L1)/OFFSET(INDIRECT($Y$4),5,V12)*100,"nc")</f>
        <v>49.893067189449297</v>
      </c>
      <c r="L14" s="144"/>
      <c r="M14" s="144"/>
      <c r="N14" s="144"/>
      <c r="O14" s="144"/>
      <c r="P14" s="144"/>
      <c r="Q14" s="654"/>
      <c r="R14" s="654"/>
      <c r="S14" s="654"/>
      <c r="T14" s="144"/>
      <c r="Y14" s="21"/>
      <c r="Z14" s="21"/>
      <c r="AA14" s="21"/>
      <c r="AB14" s="21"/>
    </row>
    <row r="15" spans="1:42" ht="15" customHeight="1">
      <c r="A15" s="146"/>
      <c r="B15" s="168"/>
      <c r="C15" s="168"/>
      <c r="D15" s="155" t="str">
        <f ca="1">IFERROR("《参考》"&amp;G4&amp;"の総農家数の全国順位："&amp;TEXT(OFFSET(#REF!,MATCH(Info!G4,#REF!,0),0),"#,##0")&amp;"位","")</f>
        <v/>
      </c>
      <c r="F15" s="144"/>
      <c r="G15" s="144"/>
      <c r="H15" s="144"/>
      <c r="I15" s="144"/>
      <c r="J15" s="144"/>
      <c r="K15" s="144"/>
      <c r="L15" s="144"/>
      <c r="M15" s="144"/>
      <c r="N15" s="144"/>
      <c r="O15" s="144"/>
      <c r="P15" s="144"/>
      <c r="Q15" s="144"/>
      <c r="R15" s="144"/>
      <c r="S15" s="144"/>
      <c r="T15" s="144"/>
    </row>
    <row r="16" spans="1:42" ht="15" customHeight="1">
      <c r="A16" s="146"/>
      <c r="B16" s="168"/>
      <c r="C16" s="168"/>
      <c r="D16" s="144"/>
      <c r="E16" s="144"/>
      <c r="F16" s="144"/>
      <c r="G16" s="144"/>
      <c r="H16" s="144"/>
      <c r="I16" s="144"/>
      <c r="J16" s="144"/>
      <c r="K16" s="144"/>
      <c r="L16" s="144"/>
      <c r="M16" s="144"/>
      <c r="N16" s="144"/>
      <c r="O16" s="144"/>
      <c r="P16" s="144"/>
      <c r="Q16" s="144"/>
      <c r="R16" s="144"/>
      <c r="S16" s="144"/>
      <c r="T16" s="144"/>
    </row>
    <row r="17" spans="1:30" ht="48.75" customHeight="1">
      <c r="A17" s="144"/>
      <c r="B17" s="141"/>
      <c r="C17" s="144"/>
      <c r="D17" s="144"/>
      <c r="E17" s="144"/>
      <c r="F17" s="144"/>
      <c r="G17" s="144"/>
      <c r="H17" s="144"/>
      <c r="I17" s="144"/>
      <c r="J17" s="144"/>
      <c r="K17" s="144"/>
      <c r="L17" s="144"/>
      <c r="M17" s="144"/>
      <c r="N17" s="144"/>
      <c r="O17" s="144"/>
      <c r="P17" s="144"/>
      <c r="Q17" s="144"/>
      <c r="R17" s="144"/>
      <c r="S17" s="144"/>
      <c r="T17" s="144"/>
    </row>
    <row r="18" spans="1:30" ht="20.25" customHeight="1">
      <c r="A18" s="144"/>
      <c r="B18" s="141"/>
      <c r="C18" s="664" t="s">
        <v>788</v>
      </c>
      <c r="D18" s="664"/>
      <c r="E18" s="664"/>
      <c r="F18" s="664"/>
      <c r="G18" s="664"/>
      <c r="H18" s="664"/>
      <c r="I18" s="664"/>
      <c r="J18" s="389"/>
      <c r="K18" s="389"/>
      <c r="L18" s="389"/>
      <c r="M18" s="389"/>
      <c r="N18" s="389"/>
      <c r="O18" s="389"/>
      <c r="P18" s="389"/>
      <c r="Q18" s="389"/>
      <c r="R18" s="389"/>
      <c r="S18" s="545"/>
      <c r="T18" s="144"/>
      <c r="W18" s="109"/>
    </row>
    <row r="19" spans="1:30" ht="20.25" customHeight="1" thickBot="1">
      <c r="A19" s="144"/>
      <c r="B19" s="141"/>
      <c r="C19" s="535"/>
      <c r="D19" s="662" t="str">
        <f ca="1">IFERROR(IF(RIGHT(C18,4)="ください","","◎ "&amp;C18&amp;"は "&amp;TEXT(F23,"#,##0人 で ")&amp;W24&amp;IFERROR("、平均年齢 "&amp;TEXT(S23,"0.0歳は")&amp;IF(LEFT(R28,1)="県","県平均","2010年")&amp;X24,"")),"")</f>
        <v>◎ 基幹的農業従事者数は 9,681人 で 1,005人（9.4%） 減少、平均年齢 64.6歳は2010年を 0.5歳上回る</v>
      </c>
      <c r="E19" s="662"/>
      <c r="F19" s="662"/>
      <c r="G19" s="662"/>
      <c r="H19" s="662"/>
      <c r="I19" s="662"/>
      <c r="J19" s="662"/>
      <c r="K19" s="662"/>
      <c r="L19" s="662"/>
      <c r="M19" s="662"/>
      <c r="N19" s="662"/>
      <c r="O19" s="662"/>
      <c r="P19" s="662"/>
      <c r="Q19" s="662"/>
      <c r="R19" s="662"/>
      <c r="S19" s="663"/>
      <c r="T19" s="144"/>
      <c r="W19" s="109"/>
    </row>
    <row r="20" spans="1:30" ht="13.9" customHeight="1" thickTop="1" thickBot="1">
      <c r="A20" s="144"/>
      <c r="B20" s="168"/>
      <c r="C20" s="141"/>
      <c r="D20" s="144"/>
      <c r="E20" s="144"/>
      <c r="F20" s="144"/>
      <c r="G20" s="144"/>
      <c r="H20" s="144"/>
      <c r="I20" s="144"/>
      <c r="J20" s="144"/>
      <c r="K20" s="144"/>
      <c r="L20" s="144"/>
      <c r="M20" s="144"/>
      <c r="N20" s="144"/>
      <c r="O20" s="144"/>
      <c r="P20" s="144"/>
      <c r="Q20" s="144"/>
      <c r="R20" s="144"/>
      <c r="S20" s="147" t="s">
        <v>133</v>
      </c>
      <c r="T20" s="144"/>
    </row>
    <row r="21" spans="1:30" ht="33.6" customHeight="1" thickTop="1">
      <c r="A21" s="144"/>
      <c r="B21" s="168"/>
      <c r="C21" s="141"/>
      <c r="D21" s="304"/>
      <c r="E21" s="330"/>
      <c r="F21" s="330" t="s">
        <v>0</v>
      </c>
      <c r="G21" s="331" t="s">
        <v>24</v>
      </c>
      <c r="H21" s="331" t="s">
        <v>23</v>
      </c>
      <c r="I21" s="332" t="s">
        <v>22</v>
      </c>
      <c r="J21" s="332" t="s">
        <v>21</v>
      </c>
      <c r="K21" s="331" t="s">
        <v>20</v>
      </c>
      <c r="L21" s="332" t="s">
        <v>13</v>
      </c>
      <c r="M21" s="332" t="s">
        <v>14</v>
      </c>
      <c r="N21" s="331" t="s">
        <v>15</v>
      </c>
      <c r="O21" s="332" t="s">
        <v>16</v>
      </c>
      <c r="P21" s="332" t="s">
        <v>17</v>
      </c>
      <c r="Q21" s="331" t="s">
        <v>144</v>
      </c>
      <c r="R21" s="331" t="s">
        <v>142</v>
      </c>
      <c r="S21" s="333" t="s">
        <v>114</v>
      </c>
      <c r="T21" s="144"/>
      <c r="V21" s="35" t="s">
        <v>40</v>
      </c>
      <c r="W21" s="39" t="s">
        <v>116</v>
      </c>
      <c r="X21" s="40"/>
      <c r="Y21" s="45" t="s">
        <v>118</v>
      </c>
      <c r="Z21" s="46" t="s">
        <v>119</v>
      </c>
      <c r="AA21" s="35" t="s">
        <v>117</v>
      </c>
    </row>
    <row r="22" spans="1:30" ht="15" customHeight="1">
      <c r="A22" s="144"/>
      <c r="B22" s="168"/>
      <c r="C22" s="141"/>
      <c r="D22" s="311" t="s">
        <v>18</v>
      </c>
      <c r="E22" s="312"/>
      <c r="F22" s="323">
        <f ca="1">IFERROR(OFFSET(INDIRECT($Y$3),$V$3,V23-1),"nc")</f>
        <v>10686</v>
      </c>
      <c r="G22" s="323">
        <f ca="1">IFERROR(IF(COUNTIF(OFFSET(INDIRECT($Y$3),$V$3,V23,1,5),"@")&gt;0,"@",IF(COUNTIF(OFFSET(INDIRECT($Y$3),$V$3,V23,1,5),"X")&gt;0,"X",SUM(OFFSET(INDIRECT($Y$3),$V$3,V23,1,5)))),"nc")</f>
        <v>733</v>
      </c>
      <c r="H22" s="323">
        <f ca="1">IFERROR(OFFSET(INDIRECT($Y$3),$V$3,$V23+J$1),"nc")</f>
        <v>502</v>
      </c>
      <c r="I22" s="323">
        <f t="shared" ref="I22:Q22" ca="1" si="1">IFERROR(OFFSET(INDIRECT($Y$3),$V$3,$V23+K$1),"nc")</f>
        <v>647</v>
      </c>
      <c r="J22" s="323">
        <f t="shared" ca="1" si="1"/>
        <v>845</v>
      </c>
      <c r="K22" s="323">
        <f t="shared" ca="1" si="1"/>
        <v>1070</v>
      </c>
      <c r="L22" s="323">
        <f t="shared" ca="1" si="1"/>
        <v>1158</v>
      </c>
      <c r="M22" s="323">
        <f t="shared" ca="1" si="1"/>
        <v>1209</v>
      </c>
      <c r="N22" s="323">
        <f t="shared" ca="1" si="1"/>
        <v>1435</v>
      </c>
      <c r="O22" s="323">
        <f t="shared" ca="1" si="1"/>
        <v>1514</v>
      </c>
      <c r="P22" s="323">
        <f t="shared" ca="1" si="1"/>
        <v>1084</v>
      </c>
      <c r="Q22" s="323">
        <f t="shared" ca="1" si="1"/>
        <v>489</v>
      </c>
      <c r="R22" s="324">
        <f ca="1">IF(COUNTIF(M22:Q22,"@"),"@",(IF(COUNTIF(M22:Q22,"X"),"X",SUM(M22:Q22))))</f>
        <v>5731</v>
      </c>
      <c r="S22" s="325">
        <f ca="1">IFERROR(OFFSET(INDIRECT($Y$3),$V$3,V23+15),"nc")</f>
        <v>64.099999999999994</v>
      </c>
      <c r="T22" s="144"/>
      <c r="V22" s="35">
        <f>IF(C18="農業従事者数",1,IF(C18="農業就業人口",2,IF(C18="基幹的農業従事者数",3,ERROR.TYPE(5))))</f>
        <v>3</v>
      </c>
      <c r="W22" s="44" t="s">
        <v>161</v>
      </c>
      <c r="X22" s="188" t="s">
        <v>115</v>
      </c>
      <c r="Y22" s="48">
        <f>IF(LEFT(R28,1)="県",3,-1)</f>
        <v>-1</v>
      </c>
      <c r="Z22" s="36">
        <f>IF(LEFT(R28,1)="県",1,0)</f>
        <v>0</v>
      </c>
      <c r="AA22" s="42" t="str">
        <f>IF(LEFT(R28,1)="県",$D$4,$D22)</f>
        <v>2010年</v>
      </c>
    </row>
    <row r="23" spans="1:30" ht="15" customHeight="1">
      <c r="A23" s="144"/>
      <c r="B23" s="168"/>
      <c r="C23" s="141"/>
      <c r="D23" s="318" t="s">
        <v>19</v>
      </c>
      <c r="E23" s="319"/>
      <c r="F23" s="334">
        <f ca="1">IFERROR(OFFSET(INDIRECT($Y$4),$V$4,$V24-1),"nc")</f>
        <v>9681</v>
      </c>
      <c r="G23" s="334">
        <f ca="1">IFERROR(IF(COUNTIF(OFFSET(INDIRECT($Y$4),$V$4,$V24,1,5),"X")&gt;0,"X",SUM(OFFSET(INDIRECT($Y$4),$V$4,$V24,1,5))),"nc")</f>
        <v>685</v>
      </c>
      <c r="H23" s="334">
        <f ca="1">IFERROR(OFFSET(INDIRECT($Y$4),$V$4,$V24+5),"nc")</f>
        <v>408</v>
      </c>
      <c r="I23" s="334">
        <f ca="1">IFERROR(OFFSET(INDIRECT($Y$4),$V$4,$V24+6),"nc")</f>
        <v>507</v>
      </c>
      <c r="J23" s="334">
        <f ca="1">IFERROR(OFFSET(INDIRECT($Y$4),$V$4,$V24+7),"nc")</f>
        <v>747</v>
      </c>
      <c r="K23" s="334">
        <f ca="1">IFERROR(OFFSET(INDIRECT($Y$4),$V$4,$V24+8),"nc")</f>
        <v>920</v>
      </c>
      <c r="L23" s="334">
        <f ca="1">IFERROR(OFFSET(INDIRECT($Y$4),$V$4,$V24+9),"nc")</f>
        <v>1181</v>
      </c>
      <c r="M23" s="334">
        <f ca="1">IFERROR(OFFSET(INDIRECT($Y$4),$V$4,$V24+10),"nc")</f>
        <v>1198</v>
      </c>
      <c r="N23" s="334">
        <f ca="1">IFERROR(OFFSET(INDIRECT($Y$4),$V$4,$V24+11),"nc")</f>
        <v>1137</v>
      </c>
      <c r="O23" s="334">
        <f ca="1">IFERROR(OFFSET(INDIRECT($Y$4),$V$4,$V24+12),"nc")</f>
        <v>1182</v>
      </c>
      <c r="P23" s="334">
        <f ca="1">IFERROR(OFFSET(INDIRECT($Y$4),$V$4,$V24+13),"nc")</f>
        <v>1024</v>
      </c>
      <c r="Q23" s="334">
        <f ca="1">IFERROR(OFFSET(INDIRECT($Y$4),$V$4,$V24+14),"nc")</f>
        <v>692</v>
      </c>
      <c r="R23" s="335">
        <f ca="1">IF(COUNTIF(M23:Q23,"X"),"X",SUM(M23:Q23))</f>
        <v>5233</v>
      </c>
      <c r="S23" s="336">
        <f ca="1">IFERROR(OFFSET(INDIRECT($Y$4),$V$4,$V24+15),"nc")</f>
        <v>64.599999999999994</v>
      </c>
      <c r="T23" s="144"/>
      <c r="V23" s="42">
        <f ca="1">IFERROR(CHOOSE(V22,CELL("col",'2010年'!N6),CELL("col",'2010年'!AG6),CELL("col",'2010年'!AZ6))-1,555)</f>
        <v>51</v>
      </c>
      <c r="W23" s="32">
        <f ca="1">F23/F22-1</f>
        <v>-9.4048287478944448E-2</v>
      </c>
      <c r="X23" s="190">
        <f ca="1">S23-IF(LEFT(R28,1)="県",S26,S22)</f>
        <v>0.5</v>
      </c>
      <c r="Y23" s="47"/>
      <c r="Z23" s="47"/>
      <c r="AA23" s="43" t="str">
        <f>IF(AND(LEFT(R28,1)="県",G4=""),D4,IF(LEFT(R28,1)="県",AA3,D23))</f>
        <v>2015年</v>
      </c>
    </row>
    <row r="24" spans="1:30" s="16" customFormat="1" ht="15" customHeight="1">
      <c r="A24" s="146"/>
      <c r="B24" s="168"/>
      <c r="C24" s="168"/>
      <c r="D24" s="320"/>
      <c r="E24" s="321" t="s">
        <v>143</v>
      </c>
      <c r="F24" s="337">
        <f t="shared" ref="F24:R24" ca="1" si="2">IF(OR(AND(ISTEXT($F23),$F23&lt;&gt;"X",$F23&lt;&gt;"-"),AND(ISTEXT(F23),F23&lt;&gt;"X",F23&lt;&gt;"-")),"nc",IF(OR($F23="X",F23="X"),"X",IF(ROUND(SUM($F23),0)=0,"nc",SUM(F23)/$F23%)))</f>
        <v>100</v>
      </c>
      <c r="G24" s="337">
        <f t="shared" ca="1" si="2"/>
        <v>7.0757153186654271</v>
      </c>
      <c r="H24" s="337">
        <f t="shared" ca="1" si="2"/>
        <v>4.2144406569569259</v>
      </c>
      <c r="I24" s="337">
        <f t="shared" ca="1" si="2"/>
        <v>5.2370622869538268</v>
      </c>
      <c r="J24" s="337">
        <f t="shared" ca="1" si="2"/>
        <v>7.7161450263402536</v>
      </c>
      <c r="K24" s="337">
        <f t="shared" ca="1" si="2"/>
        <v>9.5031505009813042</v>
      </c>
      <c r="L24" s="337">
        <f t="shared" ca="1" si="2"/>
        <v>12.199152980064042</v>
      </c>
      <c r="M24" s="337">
        <f t="shared" ca="1" si="2"/>
        <v>12.374754674103915</v>
      </c>
      <c r="N24" s="337">
        <f t="shared" ca="1" si="2"/>
        <v>11.744654477843198</v>
      </c>
      <c r="O24" s="337">
        <f t="shared" ca="1" si="2"/>
        <v>12.209482491478154</v>
      </c>
      <c r="P24" s="337">
        <f t="shared" ca="1" si="2"/>
        <v>10.577419688048755</v>
      </c>
      <c r="Q24" s="337">
        <f t="shared" ca="1" si="2"/>
        <v>7.1480218985641981</v>
      </c>
      <c r="R24" s="338">
        <f t="shared" ca="1" si="2"/>
        <v>54.054333230038218</v>
      </c>
      <c r="S24" s="339"/>
      <c r="T24" s="146"/>
      <c r="V24" s="43">
        <f ca="1">IFERROR(CHOOSE(V22,CELL("col",'2015年'!N6),CELL("col",'2015年'!AG6),CELL("col",'2015年'!AZ6))-1,555)</f>
        <v>51</v>
      </c>
      <c r="W24" s="103" t="str">
        <f ca="1">IF(W23=0,"変化なし",TEXT(ABS(F23-F22),"#,##0人")&amp;"（"&amp;TEXT(ABS(W23),"0.0%")&amp;"） "&amp;IF(W23&gt;0,"増加","減少"))</f>
        <v>1,005人（9.4%） 減少</v>
      </c>
      <c r="X24" s="43" t="str">
        <f ca="1">IF(X23=0,"と同じである","を "&amp;TEXT(ABS(X23),"0.0歳")&amp;IF(X23&gt;0,"上回る","下回る"))</f>
        <v>を 0.5歳上回る</v>
      </c>
      <c r="Y24" s="14"/>
      <c r="Z24" s="14"/>
      <c r="AA24" s="14"/>
      <c r="AB24" s="14"/>
      <c r="AC24" s="14"/>
      <c r="AD24" s="14"/>
    </row>
    <row r="25" spans="1:30" ht="13.9" hidden="1" customHeight="1">
      <c r="A25" s="144"/>
      <c r="B25" s="168"/>
      <c r="C25" s="141"/>
      <c r="D25" s="157"/>
      <c r="E25" s="313" t="s">
        <v>19</v>
      </c>
      <c r="F25" s="171">
        <f ca="1">IFERROR(OFFSET(INDIRECT($Y$4),5,V24-1),"nc")</f>
        <v>9681</v>
      </c>
      <c r="G25" s="171">
        <f ca="1">IFERROR(SUM(OFFSET(INDIRECT($Y$4),5,V24,1,5)),"nc")</f>
        <v>685</v>
      </c>
      <c r="H25" s="171">
        <f ca="1">IFERROR(OFFSET(INDIRECT($Y$4),5,V24+5),"nc")</f>
        <v>408</v>
      </c>
      <c r="I25" s="171">
        <f ca="1">IFERROR(OFFSET(INDIRECT($Y$4),5,V24+6),"nc")</f>
        <v>507</v>
      </c>
      <c r="J25" s="171">
        <f ca="1">IFERROR(OFFSET(INDIRECT($Y$4),5,V24+7),"nc")</f>
        <v>747</v>
      </c>
      <c r="K25" s="171">
        <f ca="1">IFERROR(OFFSET(INDIRECT($Y$4),5,V24+8),"nc")</f>
        <v>920</v>
      </c>
      <c r="L25" s="171">
        <f ca="1">IFERROR(OFFSET(INDIRECT($Y$4),5,V24+9),"nc")</f>
        <v>1181</v>
      </c>
      <c r="M25" s="171">
        <f ca="1">IFERROR(OFFSET(INDIRECT($Y$4),5,V24+10),"nc")</f>
        <v>1198</v>
      </c>
      <c r="N25" s="171">
        <f ca="1">IFERROR(OFFSET(INDIRECT($Y$4),5,V24+11),"nc")</f>
        <v>1137</v>
      </c>
      <c r="O25" s="171">
        <f ca="1">IFERROR(OFFSET(INDIRECT($Y$4),5,V24+12),"nc")</f>
        <v>1182</v>
      </c>
      <c r="P25" s="171">
        <f ca="1">IFERROR(OFFSET(INDIRECT($Y$4),5,V24+13),"nc")</f>
        <v>1024</v>
      </c>
      <c r="Q25" s="171">
        <f ca="1">IFERROR(OFFSET(INDIRECT($Y$4),5,V24+14),"nc")</f>
        <v>692</v>
      </c>
      <c r="R25" s="328">
        <f ca="1">SUM(M25:Q25)</f>
        <v>5233</v>
      </c>
      <c r="S25" s="146"/>
      <c r="T25" s="144"/>
    </row>
    <row r="26" spans="1:30" ht="15" customHeight="1">
      <c r="A26" s="144"/>
      <c r="B26" s="168"/>
      <c r="C26" s="141"/>
      <c r="D26" s="315"/>
      <c r="E26" s="316" t="s">
        <v>150</v>
      </c>
      <c r="F26" s="326">
        <v>100</v>
      </c>
      <c r="G26" s="326">
        <f ca="1">IFERROR(ROUND(G25/$F25*100,1),"nc")</f>
        <v>7.1</v>
      </c>
      <c r="H26" s="326">
        <f t="shared" ref="H26:R26" ca="1" si="3">IFERROR(ROUND(H25/$F25*100,1),"nc")</f>
        <v>4.2</v>
      </c>
      <c r="I26" s="326">
        <f t="shared" ca="1" si="3"/>
        <v>5.2</v>
      </c>
      <c r="J26" s="326">
        <f t="shared" ca="1" si="3"/>
        <v>7.7</v>
      </c>
      <c r="K26" s="326">
        <f t="shared" ca="1" si="3"/>
        <v>9.5</v>
      </c>
      <c r="L26" s="326">
        <f t="shared" ca="1" si="3"/>
        <v>12.2</v>
      </c>
      <c r="M26" s="326">
        <f t="shared" ca="1" si="3"/>
        <v>12.4</v>
      </c>
      <c r="N26" s="326">
        <f t="shared" ca="1" si="3"/>
        <v>11.7</v>
      </c>
      <c r="O26" s="326">
        <f t="shared" ca="1" si="3"/>
        <v>12.2</v>
      </c>
      <c r="P26" s="326">
        <f t="shared" ca="1" si="3"/>
        <v>10.6</v>
      </c>
      <c r="Q26" s="326">
        <f t="shared" ca="1" si="3"/>
        <v>7.1</v>
      </c>
      <c r="R26" s="327">
        <f t="shared" ca="1" si="3"/>
        <v>54.1</v>
      </c>
      <c r="S26" s="329">
        <f ca="1">IFERROR(OFFSET(INDIRECT($Y$4),5,V24+15),"nc")</f>
        <v>64.599999999999994</v>
      </c>
      <c r="T26" s="144"/>
    </row>
    <row r="27" spans="1:30" s="16" customFormat="1" ht="27.75" customHeight="1" thickBot="1">
      <c r="A27" s="146"/>
      <c r="B27" s="168"/>
      <c r="C27" s="168"/>
      <c r="D27" s="158" t="str">
        <f>IF(LEFT(R28,1)="県","（％）","（人）")</f>
        <v>（人）</v>
      </c>
      <c r="E27" s="159"/>
      <c r="F27" s="159"/>
      <c r="G27" s="160" t="str">
        <f>"《年齢階層別"&amp;C18&amp;IF(LEFT(R28,1)="県","割合","")&amp;"》 "&amp;IF(AND(LEFT(R28,1)&lt;&gt;"県",G4=""),D4,IF(LEFT(R28,1)="県",D23,AA3))</f>
        <v>《年齢階層別基幹的農業従事者数》 東京都</v>
      </c>
      <c r="H27" s="159"/>
      <c r="I27" s="146"/>
      <c r="J27" s="161"/>
      <c r="K27" s="162"/>
      <c r="L27" s="163"/>
      <c r="M27" s="164"/>
      <c r="N27" s="165"/>
      <c r="O27" s="145"/>
      <c r="P27" s="166"/>
      <c r="Q27" s="167"/>
      <c r="R27" s="164"/>
      <c r="S27" s="168"/>
      <c r="T27" s="146"/>
    </row>
    <row r="28" spans="1:30" ht="15" customHeight="1" thickTop="1" thickBot="1">
      <c r="A28" s="144"/>
      <c r="B28" s="168"/>
      <c r="C28" s="141"/>
      <c r="D28" s="144"/>
      <c r="E28" s="144"/>
      <c r="F28" s="144"/>
      <c r="G28" s="144"/>
      <c r="H28" s="144"/>
      <c r="I28" s="144"/>
      <c r="J28" s="144"/>
      <c r="K28" s="144"/>
      <c r="L28" s="144"/>
      <c r="M28" s="144"/>
      <c r="N28" s="144"/>
      <c r="O28" s="144"/>
      <c r="P28" s="144"/>
      <c r="Q28" s="144"/>
      <c r="R28" s="639" t="s">
        <v>179</v>
      </c>
      <c r="S28" s="640"/>
      <c r="T28" s="144"/>
    </row>
    <row r="29" spans="1:30" ht="15" customHeight="1" thickTop="1">
      <c r="A29" s="144"/>
      <c r="B29" s="168"/>
      <c r="C29" s="141"/>
      <c r="D29" s="144"/>
      <c r="E29" s="144"/>
      <c r="F29" s="144"/>
      <c r="G29" s="144"/>
      <c r="H29" s="144"/>
      <c r="I29" s="144"/>
      <c r="J29" s="144"/>
      <c r="K29" s="144"/>
      <c r="L29" s="144"/>
      <c r="M29" s="144"/>
      <c r="N29" s="144"/>
      <c r="O29" s="144"/>
      <c r="P29" s="144"/>
      <c r="Q29" s="144"/>
      <c r="R29" s="144"/>
      <c r="S29" s="144"/>
      <c r="T29" s="144"/>
    </row>
    <row r="30" spans="1:30" ht="15" customHeight="1">
      <c r="A30" s="144"/>
      <c r="B30" s="168"/>
      <c r="C30" s="141"/>
      <c r="D30" s="144"/>
      <c r="E30" s="144"/>
      <c r="F30" s="144"/>
      <c r="G30" s="144"/>
      <c r="H30" s="144"/>
      <c r="I30" s="144"/>
      <c r="J30" s="144"/>
      <c r="K30" s="144"/>
      <c r="L30" s="144"/>
      <c r="M30" s="144"/>
      <c r="N30" s="144"/>
      <c r="O30" s="144"/>
      <c r="P30" s="144"/>
      <c r="Q30" s="144"/>
      <c r="R30" s="144"/>
      <c r="S30" s="144"/>
      <c r="T30" s="144"/>
    </row>
    <row r="31" spans="1:30" ht="15" customHeight="1">
      <c r="A31" s="144"/>
      <c r="B31" s="168"/>
      <c r="C31" s="141"/>
      <c r="D31" s="144"/>
      <c r="E31" s="144"/>
      <c r="F31" s="144"/>
      <c r="G31" s="144"/>
      <c r="H31" s="144"/>
      <c r="I31" s="144"/>
      <c r="J31" s="144"/>
      <c r="K31" s="144"/>
      <c r="L31" s="144"/>
      <c r="M31" s="144"/>
      <c r="N31" s="144"/>
      <c r="O31" s="144"/>
      <c r="P31" s="144"/>
      <c r="Q31" s="144"/>
      <c r="R31" s="144"/>
      <c r="S31" s="144"/>
      <c r="T31" s="144"/>
    </row>
    <row r="32" spans="1:30" ht="15" customHeight="1">
      <c r="A32" s="144"/>
      <c r="B32" s="168"/>
      <c r="C32" s="141"/>
      <c r="D32" s="144"/>
      <c r="E32" s="144"/>
      <c r="F32" s="144"/>
      <c r="G32" s="144"/>
      <c r="H32" s="144"/>
      <c r="I32" s="144"/>
      <c r="J32" s="144"/>
      <c r="K32" s="144"/>
      <c r="L32" s="144"/>
      <c r="M32" s="144"/>
      <c r="N32" s="144"/>
      <c r="O32" s="144"/>
      <c r="P32" s="144"/>
      <c r="Q32" s="144"/>
      <c r="R32" s="144"/>
      <c r="S32" s="144"/>
      <c r="T32" s="144"/>
    </row>
    <row r="33" spans="1:30" ht="15" customHeight="1">
      <c r="A33" s="144"/>
      <c r="B33" s="168"/>
      <c r="C33" s="141"/>
      <c r="D33" s="144"/>
      <c r="E33" s="144"/>
      <c r="F33" s="144"/>
      <c r="G33" s="144"/>
      <c r="H33" s="144"/>
      <c r="I33" s="144"/>
      <c r="J33" s="144"/>
      <c r="K33" s="144"/>
      <c r="L33" s="144"/>
      <c r="M33" s="144"/>
      <c r="N33" s="144"/>
      <c r="O33" s="144"/>
      <c r="P33" s="144"/>
      <c r="Q33" s="144"/>
      <c r="R33" s="144"/>
      <c r="S33" s="144"/>
      <c r="T33" s="144"/>
    </row>
    <row r="34" spans="1:30" ht="15" customHeight="1">
      <c r="A34" s="144"/>
      <c r="B34" s="168"/>
      <c r="C34" s="141"/>
      <c r="D34" s="144"/>
      <c r="E34" s="144"/>
      <c r="F34" s="144"/>
      <c r="G34" s="144"/>
      <c r="H34" s="144"/>
      <c r="I34" s="144"/>
      <c r="J34" s="144"/>
      <c r="K34" s="144"/>
      <c r="L34" s="144"/>
      <c r="M34" s="144"/>
      <c r="N34" s="144"/>
      <c r="O34" s="144"/>
      <c r="P34" s="144"/>
      <c r="Q34" s="144"/>
      <c r="R34" s="144"/>
      <c r="S34" s="144"/>
      <c r="T34" s="144"/>
    </row>
    <row r="35" spans="1:30" ht="15" customHeight="1">
      <c r="A35" s="144"/>
      <c r="B35" s="168"/>
      <c r="C35" s="141"/>
      <c r="D35" s="144"/>
      <c r="E35" s="144"/>
      <c r="F35" s="144"/>
      <c r="G35" s="144"/>
      <c r="H35" s="144"/>
      <c r="I35" s="144"/>
      <c r="J35" s="144"/>
      <c r="K35" s="144"/>
      <c r="L35" s="144"/>
      <c r="M35" s="144"/>
      <c r="N35" s="144"/>
      <c r="O35" s="144"/>
      <c r="P35" s="144"/>
      <c r="Q35" s="144"/>
      <c r="R35" s="144"/>
      <c r="S35" s="144"/>
      <c r="T35" s="144"/>
    </row>
    <row r="36" spans="1:30" ht="15" customHeight="1">
      <c r="A36" s="144"/>
      <c r="B36" s="168"/>
      <c r="C36" s="141"/>
      <c r="D36" s="144"/>
      <c r="E36" s="144"/>
      <c r="F36" s="144"/>
      <c r="G36" s="144"/>
      <c r="H36" s="144"/>
      <c r="I36" s="144"/>
      <c r="J36" s="144"/>
      <c r="K36" s="144"/>
      <c r="L36" s="144"/>
      <c r="M36" s="144"/>
      <c r="N36" s="144"/>
      <c r="O36" s="144"/>
      <c r="P36" s="144"/>
      <c r="Q36" s="144"/>
      <c r="R36" s="144"/>
      <c r="S36" s="144"/>
      <c r="T36" s="144"/>
    </row>
    <row r="37" spans="1:30" ht="15" customHeight="1">
      <c r="A37" s="144"/>
      <c r="B37" s="168"/>
      <c r="C37" s="141"/>
      <c r="D37" s="144"/>
      <c r="E37" s="144"/>
      <c r="F37" s="144"/>
      <c r="G37" s="144"/>
      <c r="H37" s="144"/>
      <c r="I37" s="144"/>
      <c r="J37" s="144"/>
      <c r="K37" s="144"/>
      <c r="L37" s="144"/>
      <c r="M37" s="144"/>
      <c r="N37" s="144"/>
      <c r="O37" s="144"/>
      <c r="P37" s="144"/>
      <c r="Q37" s="144"/>
      <c r="R37" s="144"/>
      <c r="S37" s="144"/>
      <c r="T37" s="144"/>
    </row>
    <row r="38" spans="1:30" ht="15" customHeight="1">
      <c r="A38" s="144"/>
      <c r="B38" s="168"/>
      <c r="C38" s="141"/>
      <c r="D38" s="144"/>
      <c r="E38" s="144"/>
      <c r="F38" s="144"/>
      <c r="G38" s="144"/>
      <c r="H38" s="144"/>
      <c r="I38" s="144"/>
      <c r="J38" s="144"/>
      <c r="K38" s="144"/>
      <c r="L38" s="144"/>
      <c r="M38" s="144"/>
      <c r="N38" s="144"/>
      <c r="O38" s="144"/>
      <c r="P38" s="144"/>
      <c r="Q38" s="144"/>
      <c r="R38" s="144"/>
      <c r="S38" s="144"/>
      <c r="T38" s="144"/>
    </row>
    <row r="39" spans="1:30" s="16" customFormat="1" ht="14.25" hidden="1" customHeight="1">
      <c r="A39" s="146"/>
      <c r="B39" s="168"/>
      <c r="C39" s="168"/>
      <c r="D39" s="146"/>
      <c r="E39" s="146"/>
      <c r="F39" s="146"/>
      <c r="G39" s="146"/>
      <c r="H39" s="146"/>
      <c r="I39" s="146"/>
      <c r="J39" s="146"/>
      <c r="K39" s="146"/>
      <c r="L39" s="146"/>
      <c r="M39" s="146"/>
      <c r="N39" s="146"/>
      <c r="O39" s="146"/>
      <c r="P39" s="146"/>
      <c r="Q39" s="146"/>
      <c r="R39" s="146"/>
      <c r="S39" s="146"/>
      <c r="T39" s="146"/>
      <c r="Y39" s="14"/>
      <c r="Z39" s="14"/>
      <c r="AA39" s="14"/>
      <c r="AB39" s="14"/>
      <c r="AC39" s="14"/>
      <c r="AD39" s="14"/>
    </row>
    <row r="40" spans="1:30" s="16" customFormat="1" ht="17.25" customHeight="1">
      <c r="A40" s="146"/>
      <c r="B40" s="168"/>
      <c r="C40" s="146"/>
      <c r="D40" s="146"/>
      <c r="E40" s="146"/>
      <c r="F40" s="146"/>
      <c r="G40" s="146"/>
      <c r="H40" s="146"/>
      <c r="I40" s="146"/>
      <c r="J40" s="146"/>
      <c r="K40" s="146"/>
      <c r="L40" s="146"/>
      <c r="M40" s="146"/>
      <c r="N40" s="146"/>
      <c r="O40" s="146"/>
      <c r="P40" s="146"/>
      <c r="Q40" s="146"/>
      <c r="R40" s="146"/>
      <c r="S40" s="146"/>
      <c r="T40" s="146"/>
      <c r="Y40" s="14"/>
      <c r="Z40" s="14"/>
      <c r="AA40" s="14"/>
      <c r="AB40" s="14"/>
      <c r="AC40" s="14"/>
      <c r="AD40" s="14"/>
    </row>
    <row r="41" spans="1:30" s="16" customFormat="1" ht="20.25" customHeight="1">
      <c r="A41" s="144"/>
      <c r="B41" s="168"/>
      <c r="C41" s="655" t="s">
        <v>283</v>
      </c>
      <c r="D41" s="655"/>
      <c r="E41" s="655"/>
      <c r="F41" s="655"/>
      <c r="G41" s="655"/>
      <c r="H41" s="655"/>
      <c r="I41" s="655"/>
      <c r="J41" s="655"/>
      <c r="K41" s="655"/>
      <c r="L41" s="655"/>
      <c r="M41" s="655"/>
      <c r="N41" s="655"/>
      <c r="O41" s="655"/>
      <c r="P41" s="655"/>
      <c r="Q41" s="655"/>
      <c r="R41" s="655"/>
      <c r="S41" s="656"/>
      <c r="T41" s="144"/>
      <c r="Y41" s="14"/>
      <c r="Z41" s="14"/>
      <c r="AA41" s="14"/>
      <c r="AB41" s="14"/>
      <c r="AC41" s="14"/>
      <c r="AD41" s="14"/>
    </row>
    <row r="42" spans="1:30" s="16" customFormat="1" ht="20.25" customHeight="1">
      <c r="A42" s="144"/>
      <c r="B42" s="168"/>
      <c r="C42" s="297"/>
      <c r="D42" s="394" t="str">
        <f ca="1">IFERROR("　◎ 後継者がいる農家数の割合は "&amp;TEXT(H51,"0.0")&amp;"％（"&amp;TEXT(H50,"#,##0")&amp;"戸）で、"&amp;IF(LEFT(Z48,1)="県","県平均の "&amp;TEXT(H52,"0.0"),"2010年の "&amp;TEXT(H48,"0.0"))&amp;"％"&amp;AB49,"")</f>
        <v>　◎ 後継者がいる農家数の割合は 55.6％（3,126戸）で、県平均の 55.6％と同率である</v>
      </c>
      <c r="E42" s="394"/>
      <c r="F42" s="394"/>
      <c r="G42" s="394"/>
      <c r="H42" s="394"/>
      <c r="I42" s="394"/>
      <c r="J42" s="395"/>
      <c r="K42" s="395"/>
      <c r="L42" s="396"/>
      <c r="M42" s="397"/>
      <c r="N42" s="397"/>
      <c r="O42" s="398"/>
      <c r="P42" s="298"/>
      <c r="Q42" s="298"/>
      <c r="R42" s="298"/>
      <c r="S42" s="536"/>
      <c r="T42" s="144"/>
      <c r="Y42" s="14"/>
      <c r="Z42" s="14"/>
      <c r="AA42" s="14"/>
      <c r="AB42" s="14"/>
      <c r="AC42" s="14"/>
      <c r="AD42" s="14"/>
    </row>
    <row r="43" spans="1:30" s="16" customFormat="1" ht="18.75" customHeight="1" thickBot="1">
      <c r="A43" s="144"/>
      <c r="B43" s="168"/>
      <c r="C43" s="535"/>
      <c r="D43" s="537" t="str">
        <f ca="1">IFERROR(IF(LEFT(Z49,1)="県","県平均の "&amp;TEXT(H52,"0.0"),"      2010年の "&amp;TEXT(H48,"0.0"))&amp;"％"&amp;AB47,"")</f>
        <v xml:space="preserve">      2010年の 63.0％ を 7.4ポイント 下回る</v>
      </c>
      <c r="E43" s="528"/>
      <c r="F43" s="528"/>
      <c r="G43" s="528"/>
      <c r="H43" s="528"/>
      <c r="I43" s="538"/>
      <c r="J43" s="529"/>
      <c r="K43" s="529"/>
      <c r="L43" s="530"/>
      <c r="M43" s="531"/>
      <c r="N43" s="531"/>
      <c r="O43" s="532"/>
      <c r="P43" s="533"/>
      <c r="Q43" s="533"/>
      <c r="R43" s="533"/>
      <c r="S43" s="534"/>
      <c r="T43" s="144"/>
      <c r="Y43" s="14"/>
      <c r="Z43" s="14"/>
      <c r="AA43" s="14"/>
      <c r="AB43" s="14"/>
      <c r="AC43" s="14"/>
      <c r="AD43" s="14"/>
    </row>
    <row r="44" spans="1:30" s="16" customFormat="1" ht="26.25" customHeight="1" thickTop="1" thickBot="1">
      <c r="A44" s="144"/>
      <c r="B44" s="168"/>
      <c r="C44" s="168"/>
      <c r="D44" s="144"/>
      <c r="E44" s="144"/>
      <c r="F44" s="144"/>
      <c r="G44" s="146"/>
      <c r="H44" s="155" t="s">
        <v>4</v>
      </c>
      <c r="I44" s="155"/>
      <c r="J44" s="691" t="str">
        <f>"《後継者のいる農家数"&amp;IF(LEFT(Z49,1)="県","割合","")&amp;"》　"&amp;IF(AND(LEFT(Z49,1)&lt;&gt;"県",G4=""),D4,IF(LEFT(Z49,1)="県","2015年",AA3))</f>
        <v>《後継者のいる農家数》　東京都</v>
      </c>
      <c r="K44" s="692"/>
      <c r="L44" s="692"/>
      <c r="M44" s="692"/>
      <c r="N44" s="692"/>
      <c r="O44" s="692"/>
      <c r="P44" s="691" t="str">
        <f>"《後継者のいる農家数"&amp;IF(LEFT(Z48,1)="県","割合","")&amp;"》　"&amp;IF(AND(LEFT(Z48,1)&lt;&gt;"県",M4=""),J4,IF(LEFT(Z48,1)="県","2015年",AA3))</f>
        <v>《後継者のいる農家数割合》　2015年</v>
      </c>
      <c r="Q44" s="693"/>
      <c r="R44" s="693"/>
      <c r="S44" s="693"/>
      <c r="T44" s="693"/>
      <c r="U44" s="693"/>
    </row>
    <row r="45" spans="1:30" s="16" customFormat="1" ht="15" customHeight="1" thickTop="1">
      <c r="A45" s="144"/>
      <c r="B45" s="168"/>
      <c r="C45" s="168"/>
      <c r="D45" s="304"/>
      <c r="E45" s="349"/>
      <c r="F45" s="304"/>
      <c r="G45" s="330"/>
      <c r="H45" s="513" t="s">
        <v>0</v>
      </c>
      <c r="I45" s="230"/>
      <c r="J45" s="511"/>
      <c r="K45" s="158"/>
      <c r="L45" s="511"/>
      <c r="M45" s="511"/>
      <c r="N45" s="511"/>
      <c r="O45" s="511"/>
      <c r="P45" s="511"/>
      <c r="Q45" s="511"/>
      <c r="R45" s="511"/>
      <c r="S45" s="511"/>
      <c r="T45" s="144"/>
      <c r="V45" s="60" t="s">
        <v>40</v>
      </c>
      <c r="W45" s="53" t="s">
        <v>139</v>
      </c>
      <c r="X45" s="54" t="s">
        <v>140</v>
      </c>
      <c r="Y45" s="45" t="s">
        <v>121</v>
      </c>
      <c r="Z45" s="46" t="s">
        <v>122</v>
      </c>
      <c r="AA45" s="35" t="s">
        <v>117</v>
      </c>
      <c r="AB45" s="44" t="s">
        <v>141</v>
      </c>
    </row>
    <row r="46" spans="1:30" s="16" customFormat="1" ht="15" customHeight="1">
      <c r="A46" s="144"/>
      <c r="B46" s="168"/>
      <c r="C46" s="168"/>
      <c r="D46" s="340" t="s">
        <v>146</v>
      </c>
      <c r="E46" s="157" t="s">
        <v>87</v>
      </c>
      <c r="F46" s="340"/>
      <c r="G46" s="313"/>
      <c r="H46" s="324">
        <f ca="1">IFERROR(OFFSET(INDIRECT($Y$3),$V$3,X46-1),"nc")</f>
        <v>6812</v>
      </c>
      <c r="I46" s="517"/>
      <c r="J46" s="314"/>
      <c r="L46" s="314"/>
      <c r="M46" s="314"/>
      <c r="N46" s="314"/>
      <c r="O46" s="314"/>
      <c r="P46" s="314"/>
      <c r="Q46" s="314"/>
      <c r="R46" s="632"/>
      <c r="S46" s="632"/>
      <c r="T46" s="144"/>
      <c r="V46" s="94" t="s">
        <v>87</v>
      </c>
      <c r="W46" s="101">
        <f ca="1">CELL("col",'2015年'!BS6)-1</f>
        <v>70</v>
      </c>
      <c r="X46" s="95">
        <f ca="1">CELL("col",'2010年'!BS6)-1</f>
        <v>70</v>
      </c>
      <c r="Y46" s="48">
        <v>1</v>
      </c>
      <c r="Z46" s="36">
        <v>0</v>
      </c>
      <c r="AA46" s="42" t="str">
        <f>IF(LEFT(Z49,1)="県",$D$4,$D46)</f>
        <v>2010年</v>
      </c>
      <c r="AB46" s="512">
        <f ca="1">H51-IF(LEFT(Z49,1)="県",H52,H48)</f>
        <v>-7.3986794443465698</v>
      </c>
    </row>
    <row r="47" spans="1:30" s="16" customFormat="1" ht="15" customHeight="1">
      <c r="A47" s="144"/>
      <c r="B47" s="168"/>
      <c r="C47" s="168"/>
      <c r="D47" s="178"/>
      <c r="E47" s="172"/>
      <c r="F47" s="172"/>
      <c r="G47" s="342" t="s">
        <v>88</v>
      </c>
      <c r="H47" s="624">
        <f ca="1">IFERROR(OFFSET(INDIRECT(Y3),V3,X47-1),"nc")</f>
        <v>4291</v>
      </c>
      <c r="I47" s="230"/>
      <c r="J47" s="314"/>
      <c r="K47" s="314"/>
      <c r="L47" s="314"/>
      <c r="M47" s="314"/>
      <c r="N47" s="314"/>
      <c r="O47" s="314"/>
      <c r="P47" s="314"/>
      <c r="Q47" s="314"/>
      <c r="R47" s="314"/>
      <c r="S47" s="314"/>
      <c r="T47" s="144"/>
      <c r="V47" s="96" t="s">
        <v>138</v>
      </c>
      <c r="W47" s="102">
        <f ca="1">CELL("col",'2015年'!CI5)-1</f>
        <v>86</v>
      </c>
      <c r="X47" s="97">
        <f ca="1">CELL("col",'2010年'!CI5)-1</f>
        <v>86</v>
      </c>
      <c r="Y47" s="16">
        <v>-4</v>
      </c>
      <c r="Z47" s="16">
        <v>-1</v>
      </c>
      <c r="AA47" s="43" t="str">
        <f>IF(AND(LEFT(Z49,1)="県",G4=""),D4,IF(LEFT(Z49,1)="県",AA3,D49))</f>
        <v>2015年</v>
      </c>
      <c r="AB47" s="103" t="str">
        <f ca="1">IF(AB46=0,"と同率である"," を "&amp;TEXT(ABS(AB46),"0.0")&amp;"ポイント "&amp;IF(AB46&gt;0,"上回る","下回る"))</f>
        <v xml:space="preserve"> を 7.4ポイント 下回る</v>
      </c>
    </row>
    <row r="48" spans="1:30" s="16" customFormat="1" ht="15" customHeight="1">
      <c r="A48" s="146"/>
      <c r="B48" s="168"/>
      <c r="C48" s="168"/>
      <c r="D48" s="343"/>
      <c r="E48" s="344"/>
      <c r="F48" s="345"/>
      <c r="G48" s="316" t="s">
        <v>148</v>
      </c>
      <c r="H48" s="514">
        <f ca="1">IF(OR(AND(ISTEXT(H46),H46&lt;&gt;"X",H46&lt;&gt;"-"),AND(ISTEXT(H47),H47&lt;&gt;"X",H47&lt;&gt;"-")),"nc",IF(OR(H46="X",H47="X"),"X",IF(ROUND(SUM(H46),0)=0,"nc",SUM(H47)/H46%)))</f>
        <v>62.991779213153258</v>
      </c>
      <c r="I48" s="230"/>
      <c r="J48" s="510"/>
      <c r="K48" s="510"/>
      <c r="L48" s="510"/>
      <c r="M48" s="510"/>
      <c r="N48" s="510"/>
      <c r="O48" s="510"/>
      <c r="P48" s="510"/>
      <c r="Q48" s="510"/>
      <c r="R48" s="510"/>
      <c r="S48" s="510"/>
      <c r="T48" s="146"/>
      <c r="Z48" s="16" t="s">
        <v>297</v>
      </c>
      <c r="AA48" s="16" t="str">
        <f>IF(LEFT(Z48,1)="県",$D$4,$D46)</f>
        <v>東京都</v>
      </c>
      <c r="AB48" s="526">
        <f ca="1">H51-IF(LEFT(Z48,1)="県",H52,H48)</f>
        <v>0</v>
      </c>
    </row>
    <row r="49" spans="1:28" s="16" customFormat="1" ht="15" customHeight="1">
      <c r="A49" s="146"/>
      <c r="B49" s="168"/>
      <c r="C49" s="168"/>
      <c r="D49" s="350" t="s">
        <v>145</v>
      </c>
      <c r="E49" s="351" t="s">
        <v>87</v>
      </c>
      <c r="F49" s="350"/>
      <c r="G49" s="352"/>
      <c r="H49" s="625">
        <f ca="1">IFERROR(OFFSET(INDIRECT($Y$4),$V$4,W46-1),"nc")</f>
        <v>5623</v>
      </c>
      <c r="I49" s="230"/>
      <c r="J49" s="314"/>
      <c r="K49" s="314"/>
      <c r="L49" s="314"/>
      <c r="M49" s="314"/>
      <c r="N49" s="314"/>
      <c r="O49" s="314"/>
      <c r="P49" s="314"/>
      <c r="Q49" s="314"/>
      <c r="R49" s="314"/>
      <c r="S49" s="314"/>
      <c r="T49" s="146"/>
      <c r="Z49" s="16" t="s">
        <v>298</v>
      </c>
      <c r="AA49" s="16" t="str">
        <f>AA3</f>
        <v>東京都</v>
      </c>
      <c r="AB49" s="16" t="str">
        <f ca="1">IF(AB48=0,"と同率である"," を "&amp;TEXT(ABS(AB48),"0.0")&amp;"ポイント "&amp;IF(AB48&gt;0,"上回る","下回る"))</f>
        <v>と同率である</v>
      </c>
    </row>
    <row r="50" spans="1:28" s="16" customFormat="1" ht="15" customHeight="1">
      <c r="A50" s="144"/>
      <c r="B50" s="168"/>
      <c r="C50" s="168"/>
      <c r="D50" s="353"/>
      <c r="E50" s="354"/>
      <c r="F50" s="354"/>
      <c r="G50" s="355" t="s">
        <v>88</v>
      </c>
      <c r="H50" s="335">
        <f ca="1">IFERROR(OFFSET(INDIRECT($Y$4),$V$4,$W47-1),"nc")</f>
        <v>3126</v>
      </c>
      <c r="I50" s="230"/>
      <c r="J50" s="314"/>
      <c r="K50" s="314"/>
      <c r="L50" s="314"/>
      <c r="M50" s="314"/>
      <c r="N50" s="314"/>
      <c r="O50" s="314"/>
      <c r="P50" s="314"/>
      <c r="Q50" s="314"/>
      <c r="R50" s="314"/>
      <c r="S50" s="314"/>
      <c r="T50" s="144"/>
    </row>
    <row r="51" spans="1:28" s="16" customFormat="1" ht="15" customHeight="1">
      <c r="A51" s="144"/>
      <c r="B51" s="168"/>
      <c r="C51" s="168"/>
      <c r="D51" s="356"/>
      <c r="E51" s="357"/>
      <c r="F51" s="320"/>
      <c r="G51" s="321" t="s">
        <v>148</v>
      </c>
      <c r="H51" s="515">
        <f ca="1">IF(OR(AND(ISTEXT(H49),H49&lt;&gt;"X",H49&lt;&gt;"-"),AND(ISTEXT(H50),H50&lt;&gt;"X",H50&lt;&gt;"-")),"nc",IF(OR(H49="X",H50="X"),"X",IF(ROUND(SUM(H49),0)=0,"nc",SUM(H50)/H49%)))</f>
        <v>55.593099768806688</v>
      </c>
      <c r="I51" s="230"/>
      <c r="J51" s="510"/>
      <c r="K51" s="510"/>
      <c r="L51" s="510"/>
      <c r="M51" s="510"/>
      <c r="N51" s="510"/>
      <c r="O51" s="510"/>
      <c r="P51" s="510"/>
      <c r="Q51" s="510"/>
      <c r="R51" s="510"/>
      <c r="S51" s="510"/>
      <c r="T51" s="144"/>
    </row>
    <row r="52" spans="1:28" s="16" customFormat="1" ht="15" customHeight="1">
      <c r="A52" s="144"/>
      <c r="B52" s="168"/>
      <c r="C52" s="168"/>
      <c r="D52" s="346" t="s">
        <v>147</v>
      </c>
      <c r="E52" s="347"/>
      <c r="F52" s="347"/>
      <c r="G52" s="348" t="s">
        <v>89</v>
      </c>
      <c r="H52" s="516">
        <f ca="1">IFERROR(OFFSET(INDIRECT($Y$4),5,$W$47-1)/OFFSET(INDIRECT($Y$4),5,$W$46-1)*100,"nc")</f>
        <v>55.593099768806688</v>
      </c>
      <c r="I52" s="230"/>
      <c r="J52" s="509"/>
      <c r="K52" s="509"/>
      <c r="L52" s="509"/>
      <c r="M52" s="509"/>
      <c r="N52" s="509"/>
      <c r="O52" s="509"/>
      <c r="P52" s="509"/>
      <c r="Q52" s="509"/>
      <c r="R52" s="509"/>
      <c r="S52" s="509"/>
      <c r="T52" s="144"/>
    </row>
    <row r="53" spans="1:28" s="16" customFormat="1" ht="15" customHeight="1">
      <c r="A53" s="146"/>
      <c r="B53" s="168"/>
      <c r="C53" s="168"/>
      <c r="D53" s="146"/>
      <c r="E53" s="146"/>
      <c r="F53" s="146"/>
      <c r="G53" s="146"/>
      <c r="H53" s="169"/>
      <c r="I53" s="146"/>
      <c r="J53" s="146"/>
      <c r="K53" s="146"/>
      <c r="L53" s="146"/>
      <c r="M53" s="146"/>
      <c r="N53" s="146"/>
      <c r="O53" s="146"/>
      <c r="P53" s="146"/>
      <c r="Q53" s="146"/>
      <c r="R53" s="146"/>
      <c r="S53" s="146"/>
      <c r="T53" s="146"/>
    </row>
    <row r="54" spans="1:28" s="16" customFormat="1" ht="13.9" customHeight="1">
      <c r="A54" s="144"/>
      <c r="B54" s="168"/>
      <c r="C54" s="168"/>
      <c r="D54" s="158"/>
      <c r="E54" s="144"/>
      <c r="F54" s="144"/>
      <c r="G54" s="144"/>
      <c r="H54" s="146"/>
      <c r="I54" s="144"/>
      <c r="J54" s="161"/>
      <c r="K54" s="162"/>
      <c r="L54" s="163"/>
      <c r="M54" s="164"/>
      <c r="N54" s="165"/>
      <c r="O54" s="145"/>
      <c r="P54" s="166"/>
      <c r="Q54" s="167"/>
      <c r="R54" s="632"/>
      <c r="S54" s="632"/>
      <c r="T54" s="144"/>
      <c r="V54" s="14"/>
      <c r="W54" s="14"/>
      <c r="X54" s="14"/>
    </row>
    <row r="55" spans="1:28" s="16" customFormat="1" ht="16.5" hidden="1" customHeight="1">
      <c r="A55" s="144"/>
      <c r="B55" s="168"/>
      <c r="C55" s="655"/>
      <c r="D55" s="655"/>
      <c r="E55" s="655"/>
      <c r="F55" s="655"/>
      <c r="G55" s="655"/>
      <c r="H55" s="655"/>
      <c r="I55" s="655"/>
      <c r="J55" s="655"/>
      <c r="K55" s="655"/>
      <c r="L55" s="655"/>
      <c r="M55" s="655"/>
      <c r="N55" s="390"/>
      <c r="O55" s="390"/>
      <c r="P55" s="390"/>
      <c r="Q55" s="390"/>
      <c r="R55" s="391"/>
      <c r="S55" s="392"/>
      <c r="T55" s="144"/>
    </row>
    <row r="56" spans="1:28" s="16" customFormat="1" ht="15.75" hidden="1" customHeight="1">
      <c r="A56" s="144"/>
      <c r="B56" s="168"/>
      <c r="C56" s="297"/>
      <c r="D56" s="394"/>
      <c r="E56" s="399"/>
      <c r="F56" s="399"/>
      <c r="G56" s="399"/>
      <c r="H56" s="399"/>
      <c r="I56" s="399"/>
      <c r="J56" s="399"/>
      <c r="K56" s="394"/>
      <c r="L56" s="399"/>
      <c r="M56" s="399"/>
      <c r="N56" s="399"/>
      <c r="O56" s="299"/>
      <c r="P56" s="299"/>
      <c r="Q56" s="299"/>
      <c r="R56" s="299"/>
      <c r="S56" s="299"/>
      <c r="T56" s="144"/>
    </row>
    <row r="57" spans="1:28" s="16" customFormat="1" ht="13.9" hidden="1" customHeight="1" thickBot="1">
      <c r="A57" s="146"/>
      <c r="B57" s="168"/>
      <c r="C57" s="168"/>
      <c r="D57" s="178"/>
      <c r="E57" s="157"/>
      <c r="F57" s="146"/>
      <c r="G57" s="170"/>
      <c r="H57" s="170"/>
      <c r="I57" s="170"/>
      <c r="J57" s="170"/>
      <c r="K57" s="170"/>
      <c r="L57" s="170"/>
      <c r="M57" s="173"/>
      <c r="N57" s="144"/>
      <c r="O57" s="144"/>
      <c r="P57" s="144"/>
      <c r="Q57" s="144"/>
      <c r="R57" s="144"/>
      <c r="S57" s="144"/>
      <c r="T57" s="144"/>
    </row>
    <row r="58" spans="1:28" s="16" customFormat="1" ht="13.9" hidden="1" customHeight="1" thickTop="1">
      <c r="A58" s="146"/>
      <c r="B58" s="168"/>
      <c r="C58" s="168"/>
      <c r="D58" s="360"/>
      <c r="E58" s="361"/>
      <c r="F58" s="657"/>
      <c r="G58" s="647"/>
      <c r="H58" s="648"/>
      <c r="I58" s="648"/>
      <c r="J58" s="649"/>
      <c r="K58" s="657"/>
      <c r="L58" s="657"/>
      <c r="M58" s="677"/>
      <c r="N58" s="144"/>
      <c r="O58" s="144"/>
      <c r="P58" s="144"/>
      <c r="Q58" s="144"/>
      <c r="R58" s="144"/>
      <c r="S58" s="144"/>
      <c r="T58" s="144"/>
    </row>
    <row r="59" spans="1:28" s="16" customFormat="1" ht="20.25" hidden="1" customHeight="1">
      <c r="A59" s="146"/>
      <c r="B59" s="168"/>
      <c r="C59" s="168"/>
      <c r="D59" s="356"/>
      <c r="E59" s="362"/>
      <c r="F59" s="658"/>
      <c r="G59" s="508"/>
      <c r="H59" s="508"/>
      <c r="I59" s="508"/>
      <c r="J59" s="507"/>
      <c r="K59" s="658"/>
      <c r="L59" s="658"/>
      <c r="M59" s="678"/>
      <c r="N59" s="144"/>
      <c r="O59" s="144"/>
      <c r="P59" s="144"/>
      <c r="Q59" s="144"/>
      <c r="R59" s="144"/>
      <c r="S59" s="144"/>
      <c r="T59" s="144"/>
    </row>
    <row r="60" spans="1:28" s="16" customFormat="1" ht="13.9" hidden="1" customHeight="1">
      <c r="A60" s="146"/>
      <c r="B60" s="168"/>
      <c r="C60" s="168"/>
      <c r="D60" s="311"/>
      <c r="E60" s="312"/>
      <c r="F60" s="358"/>
      <c r="G60" s="358"/>
      <c r="H60" s="358"/>
      <c r="I60" s="358"/>
      <c r="J60" s="358"/>
      <c r="K60" s="358"/>
      <c r="L60" s="358"/>
      <c r="M60" s="358"/>
      <c r="N60" s="144"/>
      <c r="O60" s="144"/>
      <c r="P60" s="144"/>
      <c r="Q60" s="144"/>
      <c r="R60" s="144"/>
      <c r="S60" s="144"/>
      <c r="T60" s="144"/>
    </row>
    <row r="61" spans="1:28" s="16" customFormat="1" ht="13.9" hidden="1" customHeight="1">
      <c r="A61" s="146"/>
      <c r="B61" s="168"/>
      <c r="C61" s="168"/>
      <c r="D61" s="178"/>
      <c r="E61" s="313"/>
      <c r="F61" s="358"/>
      <c r="G61" s="358"/>
      <c r="H61" s="358"/>
      <c r="I61" s="358"/>
      <c r="J61" s="358"/>
      <c r="K61" s="358"/>
      <c r="L61" s="358"/>
      <c r="M61" s="358"/>
      <c r="N61" s="144"/>
      <c r="O61" s="144"/>
      <c r="P61" s="144"/>
      <c r="Q61" s="144"/>
      <c r="R61" s="144"/>
      <c r="S61" s="144"/>
      <c r="T61" s="144"/>
    </row>
    <row r="62" spans="1:28" s="16" customFormat="1" ht="13.9" hidden="1" customHeight="1">
      <c r="A62" s="146"/>
      <c r="B62" s="168"/>
      <c r="C62" s="168"/>
      <c r="D62" s="178"/>
      <c r="E62" s="313"/>
      <c r="F62" s="358"/>
      <c r="G62" s="358"/>
      <c r="H62" s="358"/>
      <c r="I62" s="358"/>
      <c r="J62" s="358"/>
      <c r="K62" s="358"/>
      <c r="L62" s="358"/>
      <c r="M62" s="358"/>
      <c r="N62" s="144"/>
      <c r="O62" s="144"/>
      <c r="P62" s="144"/>
      <c r="Q62" s="144"/>
      <c r="R62" s="144"/>
      <c r="S62" s="144"/>
      <c r="T62" s="144"/>
    </row>
    <row r="63" spans="1:28" s="16" customFormat="1" ht="13.9" hidden="1" customHeight="1">
      <c r="A63" s="146"/>
      <c r="B63" s="168"/>
      <c r="C63" s="168"/>
      <c r="D63" s="318"/>
      <c r="E63" s="319"/>
      <c r="F63" s="365"/>
      <c r="G63" s="365"/>
      <c r="H63" s="365"/>
      <c r="I63" s="365"/>
      <c r="J63" s="365"/>
      <c r="K63" s="365"/>
      <c r="L63" s="365"/>
      <c r="M63" s="365"/>
      <c r="N63" s="144"/>
      <c r="O63" s="144"/>
      <c r="P63" s="144"/>
      <c r="Q63" s="144"/>
      <c r="R63" s="144"/>
      <c r="S63" s="144"/>
      <c r="T63" s="144"/>
    </row>
    <row r="64" spans="1:28" s="16" customFormat="1" ht="13.9" hidden="1" customHeight="1">
      <c r="A64" s="146"/>
      <c r="B64" s="168"/>
      <c r="C64" s="168"/>
      <c r="D64" s="318"/>
      <c r="E64" s="319"/>
      <c r="F64" s="365"/>
      <c r="G64" s="365"/>
      <c r="H64" s="365"/>
      <c r="I64" s="365"/>
      <c r="J64" s="365"/>
      <c r="K64" s="365"/>
      <c r="L64" s="365"/>
      <c r="M64" s="365"/>
      <c r="N64" s="144"/>
      <c r="O64" s="144"/>
      <c r="P64" s="144"/>
      <c r="Q64" s="144"/>
      <c r="R64" s="144"/>
      <c r="S64" s="144"/>
      <c r="T64" s="144"/>
    </row>
    <row r="65" spans="1:28" s="16" customFormat="1" ht="13.9" hidden="1" customHeight="1">
      <c r="A65" s="146"/>
      <c r="B65" s="168"/>
      <c r="C65" s="168"/>
      <c r="D65" s="318"/>
      <c r="E65" s="319"/>
      <c r="F65" s="365"/>
      <c r="G65" s="365"/>
      <c r="H65" s="365"/>
      <c r="I65" s="365"/>
      <c r="J65" s="365"/>
      <c r="K65" s="365"/>
      <c r="L65" s="365"/>
      <c r="M65" s="365"/>
      <c r="N65" s="144"/>
      <c r="O65" s="144"/>
      <c r="P65" s="144"/>
      <c r="Q65" s="144"/>
      <c r="R65" s="144"/>
      <c r="S65" s="144"/>
      <c r="T65" s="144"/>
    </row>
    <row r="66" spans="1:28" s="16" customFormat="1" ht="13.9" hidden="1" customHeight="1">
      <c r="A66" s="146"/>
      <c r="B66" s="168"/>
      <c r="C66" s="168"/>
      <c r="D66" s="320"/>
      <c r="E66" s="321"/>
      <c r="F66" s="322"/>
      <c r="G66" s="322"/>
      <c r="H66" s="322"/>
      <c r="I66" s="322"/>
      <c r="J66" s="322"/>
      <c r="K66" s="322"/>
      <c r="L66" s="322"/>
      <c r="M66" s="322"/>
      <c r="N66" s="144"/>
      <c r="O66" s="144"/>
      <c r="P66" s="144"/>
      <c r="Q66" s="144"/>
      <c r="R66" s="144"/>
      <c r="S66" s="144"/>
      <c r="T66" s="144"/>
    </row>
    <row r="67" spans="1:28" s="16" customFormat="1" ht="13.9" hidden="1" customHeight="1">
      <c r="A67" s="146"/>
      <c r="B67" s="168"/>
      <c r="C67" s="168"/>
      <c r="D67" s="315"/>
      <c r="E67" s="316"/>
      <c r="F67" s="358"/>
      <c r="G67" s="359"/>
      <c r="H67" s="359"/>
      <c r="I67" s="359"/>
      <c r="J67" s="359"/>
      <c r="K67" s="359"/>
      <c r="L67" s="359"/>
      <c r="M67" s="359"/>
      <c r="N67" s="144"/>
      <c r="O67" s="144"/>
      <c r="P67" s="144"/>
      <c r="Q67" s="144"/>
      <c r="R67" s="144"/>
      <c r="S67" s="144"/>
      <c r="T67" s="144"/>
    </row>
    <row r="68" spans="1:28" s="16" customFormat="1" ht="18" hidden="1" customHeight="1">
      <c r="A68" s="146"/>
      <c r="B68" s="168"/>
      <c r="C68" s="168"/>
      <c r="D68" s="315"/>
      <c r="E68" s="316"/>
      <c r="F68" s="317"/>
      <c r="G68" s="317"/>
      <c r="H68" s="317"/>
      <c r="I68" s="317"/>
      <c r="J68" s="317"/>
      <c r="K68" s="317"/>
      <c r="L68" s="317"/>
      <c r="M68" s="317"/>
      <c r="N68" s="144"/>
      <c r="O68" s="144"/>
      <c r="P68" s="144"/>
      <c r="Q68" s="144"/>
      <c r="R68" s="144"/>
      <c r="S68" s="144"/>
      <c r="T68" s="144"/>
    </row>
    <row r="69" spans="1:28" s="16" customFormat="1" ht="45" hidden="1" customHeight="1">
      <c r="A69" s="144"/>
      <c r="B69" s="168"/>
      <c r="C69" s="168"/>
      <c r="D69" s="144"/>
      <c r="E69" s="144"/>
      <c r="F69" s="144"/>
      <c r="G69" s="144"/>
      <c r="H69" s="144"/>
      <c r="I69" s="144"/>
      <c r="J69" s="144"/>
      <c r="K69" s="144"/>
      <c r="L69" s="144"/>
      <c r="M69" s="144"/>
      <c r="N69" s="144"/>
      <c r="O69" s="144"/>
      <c r="P69" s="144"/>
      <c r="Q69" s="144"/>
      <c r="R69" s="144"/>
      <c r="S69" s="144"/>
      <c r="T69" s="144"/>
    </row>
    <row r="70" spans="1:28" s="16" customFormat="1" ht="1.5" customHeight="1">
      <c r="A70" s="144"/>
      <c r="B70" s="141"/>
      <c r="C70" s="144"/>
      <c r="D70" s="144"/>
      <c r="E70" s="144"/>
      <c r="F70" s="144"/>
      <c r="G70" s="144"/>
      <c r="H70" s="144"/>
      <c r="I70" s="144"/>
      <c r="J70" s="144"/>
      <c r="K70" s="144"/>
      <c r="L70" s="144"/>
      <c r="M70" s="144"/>
      <c r="N70" s="144"/>
      <c r="O70" s="144"/>
      <c r="P70" s="144"/>
      <c r="Q70" s="144"/>
      <c r="R70" s="144"/>
      <c r="S70" s="144"/>
      <c r="T70" s="144"/>
    </row>
    <row r="71" spans="1:28" s="16" customFormat="1" ht="13.5" hidden="1" customHeight="1">
      <c r="A71" s="146"/>
      <c r="B71" s="168"/>
      <c r="C71" s="146"/>
      <c r="D71" s="157"/>
      <c r="E71" s="157"/>
      <c r="F71" s="146"/>
      <c r="G71" s="170"/>
      <c r="H71" s="170"/>
      <c r="I71" s="170"/>
      <c r="J71" s="170"/>
      <c r="K71" s="170"/>
      <c r="L71" s="170"/>
      <c r="M71" s="171"/>
      <c r="N71" s="171"/>
      <c r="O71" s="171"/>
      <c r="P71" s="171"/>
      <c r="Q71" s="171"/>
      <c r="R71" s="172"/>
      <c r="S71" s="146"/>
      <c r="T71" s="146"/>
    </row>
    <row r="72" spans="1:28" s="16" customFormat="1" ht="17.25" hidden="1" customHeight="1">
      <c r="A72" s="146"/>
      <c r="B72" s="168"/>
      <c r="C72" s="702"/>
      <c r="D72" s="702"/>
      <c r="E72" s="702"/>
      <c r="F72" s="702"/>
      <c r="G72" s="702"/>
      <c r="H72" s="702"/>
      <c r="I72" s="702"/>
      <c r="J72" s="702"/>
      <c r="K72" s="146"/>
      <c r="L72" s="146"/>
      <c r="M72" s="146"/>
      <c r="N72" s="146"/>
      <c r="O72" s="146"/>
      <c r="P72" s="146"/>
      <c r="Q72" s="146"/>
      <c r="R72" s="146"/>
      <c r="S72" s="146"/>
      <c r="T72" s="146"/>
    </row>
    <row r="73" spans="1:28" s="16" customFormat="1" ht="20.25" hidden="1" customHeight="1">
      <c r="A73" s="144"/>
      <c r="B73" s="141"/>
      <c r="C73" s="381"/>
      <c r="D73" s="381" t="str">
        <f ca="1">IFERROR(" ◎ 一世代家族経営の割合は "&amp;TEXT(G79/100,"0.0%")&amp;"（"&amp;TEXT(G78,"#,##0")&amp;"戸）で、"&amp;IF(LEFT(R75,1)="県","県平均の "&amp;TEXT(G80/100,"0.0%"),"2010年の "&amp;TEXT(G77/F77,"0.0%"))&amp;W78,"")</f>
        <v/>
      </c>
      <c r="E73" s="301"/>
      <c r="F73" s="301"/>
      <c r="G73" s="301"/>
      <c r="H73" s="301"/>
      <c r="I73" s="301"/>
      <c r="J73" s="301"/>
      <c r="K73" s="381"/>
      <c r="L73" s="301"/>
      <c r="M73" s="301"/>
      <c r="N73" s="301"/>
      <c r="O73" s="301"/>
      <c r="P73" s="301"/>
      <c r="Q73" s="301"/>
      <c r="R73" s="301"/>
      <c r="S73" s="301"/>
      <c r="T73" s="146"/>
    </row>
    <row r="74" spans="1:28" s="16" customFormat="1" ht="18.75" hidden="1" customHeight="1" thickBot="1">
      <c r="A74" s="146"/>
      <c r="B74" s="168"/>
      <c r="C74" s="168"/>
      <c r="D74" s="160"/>
      <c r="E74" s="157"/>
      <c r="F74" s="146"/>
      <c r="G74" s="146"/>
      <c r="H74" s="146"/>
      <c r="I74" s="170"/>
      <c r="J74" s="170"/>
      <c r="K74" s="170"/>
      <c r="L74" s="173" t="s">
        <v>76</v>
      </c>
      <c r="M74" s="148"/>
      <c r="N74" s="174"/>
      <c r="O74" s="174"/>
      <c r="P74" s="174"/>
      <c r="Q74" s="175"/>
      <c r="R74" s="146"/>
      <c r="S74" s="146"/>
      <c r="T74" s="146"/>
    </row>
    <row r="75" spans="1:28" s="16" customFormat="1" ht="14.25" hidden="1" customHeight="1" thickTop="1">
      <c r="A75" s="146"/>
      <c r="B75" s="168"/>
      <c r="C75" s="168"/>
      <c r="D75" s="382"/>
      <c r="E75" s="383"/>
      <c r="F75" s="703" t="s">
        <v>65</v>
      </c>
      <c r="G75" s="650" t="s">
        <v>81</v>
      </c>
      <c r="H75" s="384"/>
      <c r="I75" s="385"/>
      <c r="J75" s="650" t="s">
        <v>66</v>
      </c>
      <c r="K75" s="384"/>
      <c r="L75" s="652" t="s">
        <v>67</v>
      </c>
      <c r="M75" s="176"/>
      <c r="N75" s="176"/>
      <c r="O75" s="176"/>
      <c r="P75" s="176"/>
      <c r="Q75" s="177"/>
      <c r="R75" s="637" t="s">
        <v>179</v>
      </c>
      <c r="S75" s="638"/>
      <c r="T75" s="146"/>
    </row>
    <row r="76" spans="1:28" s="16" customFormat="1" ht="21" hidden="1" customHeight="1">
      <c r="A76" s="146"/>
      <c r="B76" s="168"/>
      <c r="C76" s="168"/>
      <c r="D76" s="343"/>
      <c r="E76" s="386"/>
      <c r="F76" s="704"/>
      <c r="G76" s="651"/>
      <c r="H76" s="387" t="s">
        <v>63</v>
      </c>
      <c r="I76" s="387" t="s">
        <v>64</v>
      </c>
      <c r="J76" s="651"/>
      <c r="K76" s="387" t="s">
        <v>149</v>
      </c>
      <c r="L76" s="653"/>
      <c r="M76" s="170"/>
      <c r="N76" s="170"/>
      <c r="O76" s="170"/>
      <c r="P76" s="170"/>
      <c r="Q76" s="170"/>
      <c r="R76" s="170"/>
      <c r="S76" s="146"/>
      <c r="T76" s="146"/>
      <c r="V76" s="35" t="s">
        <v>40</v>
      </c>
      <c r="W76" s="69" t="s">
        <v>136</v>
      </c>
      <c r="X76" s="70" t="s">
        <v>120</v>
      </c>
      <c r="Y76" s="71" t="s">
        <v>84</v>
      </c>
      <c r="Z76" s="72" t="s">
        <v>82</v>
      </c>
      <c r="AA76" s="73" t="s">
        <v>83</v>
      </c>
    </row>
    <row r="77" spans="1:28" s="16" customFormat="1" ht="14.25" hidden="1" customHeight="1">
      <c r="A77" s="146"/>
      <c r="B77" s="168"/>
      <c r="C77" s="168"/>
      <c r="D77" s="311" t="s">
        <v>18</v>
      </c>
      <c r="E77" s="312"/>
      <c r="F77" s="341" t="str">
        <f ca="1">IFERROR(OFFSET(INDIRECT($Y$3),$V$3,$V77),"nc")</f>
        <v>nc</v>
      </c>
      <c r="G77" s="341" t="str">
        <f t="shared" ref="G77:L77" ca="1" si="4">IFERROR(OFFSET(INDIRECT($Y$3),$V$3,$V$77+F1),"nc")</f>
        <v>nc</v>
      </c>
      <c r="H77" s="341" t="str">
        <f t="shared" ca="1" si="4"/>
        <v>nc</v>
      </c>
      <c r="I77" s="341" t="str">
        <f t="shared" ca="1" si="4"/>
        <v>nc</v>
      </c>
      <c r="J77" s="341" t="str">
        <f t="shared" ca="1" si="4"/>
        <v>nc</v>
      </c>
      <c r="K77" s="341" t="str">
        <f t="shared" ca="1" si="4"/>
        <v>nc</v>
      </c>
      <c r="L77" s="341" t="str">
        <f t="shared" ca="1" si="4"/>
        <v>nc</v>
      </c>
      <c r="M77" s="170"/>
      <c r="N77" s="170"/>
      <c r="O77" s="170"/>
      <c r="P77" s="170"/>
      <c r="Q77" s="170"/>
      <c r="R77" s="170"/>
      <c r="S77" s="146"/>
      <c r="T77" s="146"/>
      <c r="V77" s="42" t="e">
        <f ca="1">CELL("col",#REF!)-1</f>
        <v>#REF!</v>
      </c>
      <c r="W77" s="90" t="e">
        <f ca="1">IF(LEFT(R75,1)="県",G79-G80,G79-G77/F77*100)</f>
        <v>#VALUE!</v>
      </c>
      <c r="X77" s="74" t="str">
        <f>IF(LEFT($R$75,1)="県",AA3,D77)</f>
        <v>2010年</v>
      </c>
      <c r="Y77" s="75" t="e">
        <f ca="1">IF(LEFT($R$75,1)="県",G79,G77/F77*100)</f>
        <v>#VALUE!</v>
      </c>
      <c r="Z77" s="75" t="e">
        <f ca="1">IF(LEFT($R$75,1)="県",J79,J77/F77*100)</f>
        <v>#VALUE!</v>
      </c>
      <c r="AA77" s="76" t="e">
        <f ca="1">IF(LEFT($R$75,1)="県",L79,L77/F77*100)</f>
        <v>#VALUE!</v>
      </c>
    </row>
    <row r="78" spans="1:28" s="16" customFormat="1" ht="11.25" hidden="1" customHeight="1">
      <c r="A78" s="146"/>
      <c r="B78" s="168"/>
      <c r="C78" s="168"/>
      <c r="D78" s="178" t="s">
        <v>19</v>
      </c>
      <c r="E78" s="313"/>
      <c r="F78" s="314">
        <f ca="1">IFERROR(OFFSET(INDIRECT($Y$4),$V$4,$V78),"nc")</f>
        <v>0</v>
      </c>
      <c r="G78" s="314">
        <f t="shared" ref="G78:L78" ca="1" si="5">IFERROR(SUM(OFFSET(INDIRECT($Y$4),$V$4,$V$78+F1)),"nc")</f>
        <v>0</v>
      </c>
      <c r="H78" s="314">
        <f t="shared" ca="1" si="5"/>
        <v>0</v>
      </c>
      <c r="I78" s="314">
        <f t="shared" ca="1" si="5"/>
        <v>0</v>
      </c>
      <c r="J78" s="314">
        <f t="shared" ca="1" si="5"/>
        <v>0</v>
      </c>
      <c r="K78" s="314">
        <f t="shared" ca="1" si="5"/>
        <v>0</v>
      </c>
      <c r="L78" s="314">
        <f t="shared" ca="1" si="5"/>
        <v>0</v>
      </c>
      <c r="M78" s="170"/>
      <c r="N78" s="170"/>
      <c r="O78" s="170"/>
      <c r="P78" s="170"/>
      <c r="Q78" s="170"/>
      <c r="R78" s="170"/>
      <c r="S78" s="146"/>
      <c r="T78" s="146"/>
      <c r="V78" s="43">
        <f ca="1">CELL("col",'2015年'!CV6)-1</f>
        <v>99</v>
      </c>
      <c r="W78" s="91" t="e">
        <f ca="1">IF(W77=0," と同率である"," を "&amp;TEXT(ABS(W77),"0.0")&amp;"ポイント "&amp;IF(W77&gt;0,"上回る","下回る"))</f>
        <v>#VALUE!</v>
      </c>
      <c r="X78" s="77" t="str">
        <f>IF(LEFT($R$75,1)="県",D4,D78)</f>
        <v>2015年</v>
      </c>
      <c r="Y78" s="78" t="str">
        <f ca="1">IF(LEFT($R$75,1)="県",G80,G79)</f>
        <v>nc</v>
      </c>
      <c r="Z78" s="78" t="str">
        <f ca="1">IF(LEFT($R$75,1)="県",J80,J79)</f>
        <v>nc</v>
      </c>
      <c r="AA78" s="79" t="str">
        <f ca="1">IF(LEFT($R$75,1)="県",L80,L79)</f>
        <v>nc</v>
      </c>
      <c r="AB78" s="50"/>
    </row>
    <row r="79" spans="1:28" s="16" customFormat="1" ht="10.5" hidden="1" customHeight="1">
      <c r="A79" s="146"/>
      <c r="B79" s="168"/>
      <c r="C79" s="168"/>
      <c r="D79" s="315"/>
      <c r="E79" s="316" t="s">
        <v>143</v>
      </c>
      <c r="F79" s="317" t="str">
        <f t="shared" ref="F79:L79" ca="1" si="6">IF(OR(AND(ISTEXT($F78),$F78&lt;&gt;"X",$F78&lt;&gt;"-"),AND(ISTEXT(F78),F78&lt;&gt;"X",F78&lt;&gt;"-")),"nc",IF(OR($F78="X",F78="X"),"X",IF(ROUND(SUM($F78),0)=0,"nc",SUM(F78)/$F78%)))</f>
        <v>nc</v>
      </c>
      <c r="G79" s="326" t="str">
        <f t="shared" ca="1" si="6"/>
        <v>nc</v>
      </c>
      <c r="H79" s="326" t="str">
        <f t="shared" ca="1" si="6"/>
        <v>nc</v>
      </c>
      <c r="I79" s="326" t="str">
        <f t="shared" ca="1" si="6"/>
        <v>nc</v>
      </c>
      <c r="J79" s="326" t="str">
        <f t="shared" ca="1" si="6"/>
        <v>nc</v>
      </c>
      <c r="K79" s="326" t="str">
        <f t="shared" ca="1" si="6"/>
        <v>nc</v>
      </c>
      <c r="L79" s="326" t="str">
        <f t="shared" ca="1" si="6"/>
        <v>nc</v>
      </c>
      <c r="M79" s="170"/>
      <c r="N79" s="170"/>
      <c r="O79" s="170"/>
      <c r="P79" s="170"/>
      <c r="Q79" s="170"/>
      <c r="R79" s="170"/>
      <c r="S79" s="146"/>
      <c r="T79" s="146"/>
    </row>
    <row r="80" spans="1:28" s="16" customFormat="1" ht="8.25" hidden="1" customHeight="1">
      <c r="A80" s="146"/>
      <c r="B80" s="168"/>
      <c r="C80" s="168"/>
      <c r="D80" s="315"/>
      <c r="E80" s="316" t="s">
        <v>150</v>
      </c>
      <c r="F80" s="317">
        <v>100</v>
      </c>
      <c r="G80" s="317" t="str">
        <f t="shared" ref="G80:L80" ca="1" si="7">IFERROR(OFFSET(INDIRECT($Y$4),5,$V$78+F1)/OFFSET(INDIRECT($Y$4),5,$V$78)%,"nc")</f>
        <v>nc</v>
      </c>
      <c r="H80" s="317" t="str">
        <f t="shared" ca="1" si="7"/>
        <v>nc</v>
      </c>
      <c r="I80" s="317" t="str">
        <f t="shared" ca="1" si="7"/>
        <v>nc</v>
      </c>
      <c r="J80" s="317" t="str">
        <f t="shared" ca="1" si="7"/>
        <v>nc</v>
      </c>
      <c r="K80" s="317" t="str">
        <f t="shared" ca="1" si="7"/>
        <v>nc</v>
      </c>
      <c r="L80" s="317" t="str">
        <f t="shared" ca="1" si="7"/>
        <v>nc</v>
      </c>
      <c r="M80" s="170"/>
      <c r="N80" s="170"/>
      <c r="O80" s="170"/>
      <c r="P80" s="170"/>
      <c r="Q80" s="170"/>
      <c r="R80" s="170"/>
      <c r="S80" s="146"/>
      <c r="T80" s="146"/>
    </row>
    <row r="81" spans="1:31" s="16" customFormat="1" ht="9" hidden="1" customHeight="1">
      <c r="A81" s="146"/>
      <c r="B81" s="168"/>
      <c r="C81" s="168"/>
      <c r="D81" s="146"/>
      <c r="E81" s="146"/>
      <c r="F81" s="146"/>
      <c r="G81" s="146"/>
      <c r="H81" s="146"/>
      <c r="I81" s="146"/>
      <c r="J81" s="146"/>
      <c r="K81" s="146"/>
      <c r="L81" s="146"/>
      <c r="M81" s="171"/>
      <c r="N81" s="171"/>
      <c r="O81" s="171"/>
      <c r="P81" s="171"/>
      <c r="Q81" s="171"/>
      <c r="R81" s="172"/>
      <c r="S81" s="146"/>
      <c r="T81" s="146"/>
    </row>
    <row r="82" spans="1:31" s="16" customFormat="1" ht="0.75" hidden="1" customHeight="1">
      <c r="A82" s="146"/>
      <c r="B82" s="168"/>
      <c r="C82" s="168"/>
      <c r="D82" s="157"/>
      <c r="E82" s="157"/>
      <c r="F82" s="146"/>
      <c r="G82" s="170"/>
      <c r="H82" s="170"/>
      <c r="I82" s="170"/>
      <c r="J82" s="170"/>
      <c r="K82" s="170"/>
      <c r="L82" s="170"/>
      <c r="M82" s="171"/>
      <c r="N82" s="171"/>
      <c r="O82" s="171"/>
      <c r="P82" s="171"/>
      <c r="Q82" s="171"/>
      <c r="R82" s="172"/>
      <c r="S82" s="146"/>
      <c r="T82" s="146"/>
    </row>
    <row r="83" spans="1:31" ht="25.5" customHeight="1">
      <c r="A83" s="144"/>
      <c r="B83" s="141"/>
      <c r="C83" s="144"/>
      <c r="D83" s="144"/>
      <c r="E83" s="144"/>
      <c r="F83" s="144"/>
      <c r="G83" s="144"/>
      <c r="H83" s="144"/>
      <c r="I83" s="144"/>
      <c r="J83" s="144"/>
      <c r="K83" s="144"/>
      <c r="L83" s="144"/>
      <c r="M83" s="144"/>
      <c r="N83" s="144"/>
      <c r="O83" s="144"/>
      <c r="P83" s="144"/>
      <c r="Q83" s="144"/>
      <c r="R83" s="144"/>
      <c r="S83" s="144"/>
      <c r="T83" s="144"/>
    </row>
    <row r="84" spans="1:31" s="16" customFormat="1" ht="18" customHeight="1">
      <c r="A84" s="146"/>
      <c r="B84" s="168"/>
      <c r="C84" s="665" t="s">
        <v>826</v>
      </c>
      <c r="D84" s="665"/>
      <c r="E84" s="665"/>
      <c r="F84" s="665"/>
      <c r="G84" s="665"/>
      <c r="H84" s="665"/>
      <c r="I84" s="665"/>
      <c r="J84" s="665"/>
      <c r="K84" s="665"/>
      <c r="L84" s="665"/>
      <c r="M84" s="665"/>
      <c r="N84" s="390"/>
      <c r="O84" s="390"/>
      <c r="P84" s="390"/>
      <c r="Q84" s="390"/>
      <c r="R84" s="391"/>
      <c r="S84" s="546"/>
      <c r="T84" s="146"/>
    </row>
    <row r="85" spans="1:31" s="16" customFormat="1" ht="18.75" customHeight="1" thickBot="1">
      <c r="A85" s="144"/>
      <c r="B85" s="141"/>
      <c r="C85" s="535"/>
      <c r="D85" s="528" t="str">
        <f ca="1">IFERROR(" ◎ 「自営農業が主」の割合は "&amp;TEXT(H91/100,"0.0%")&amp;"（"&amp;TEXT(H90,"#,###")&amp;"戸）で、"&amp;IF(LEFT(R87,1)="県"," 県平均"&amp;"の "&amp;TEXT(H93/100,"0.0%")&amp;W90,"2010年の "&amp;TEXT(H89/F89,"0.0%")&amp;X90),"")</f>
        <v xml:space="preserve"> ◎ 「自営農業が主」の割合は 49.8%（9,687戸）で、2010年の 43.2% を 6.6ポイント 上回る</v>
      </c>
      <c r="E85" s="539"/>
      <c r="F85" s="539"/>
      <c r="G85" s="539"/>
      <c r="H85" s="539"/>
      <c r="I85" s="539"/>
      <c r="J85" s="539"/>
      <c r="K85" s="528"/>
      <c r="L85" s="539"/>
      <c r="M85" s="539"/>
      <c r="N85" s="539"/>
      <c r="O85" s="540"/>
      <c r="P85" s="540"/>
      <c r="Q85" s="540"/>
      <c r="R85" s="540"/>
      <c r="S85" s="541"/>
      <c r="T85" s="146"/>
    </row>
    <row r="86" spans="1:31" s="16" customFormat="1" ht="29.25" customHeight="1" thickTop="1" thickBot="1">
      <c r="A86" s="146"/>
      <c r="B86" s="168"/>
      <c r="C86" s="168"/>
      <c r="D86" s="178"/>
      <c r="E86" s="157"/>
      <c r="F86" s="146"/>
      <c r="G86" s="170"/>
      <c r="H86" s="170"/>
      <c r="I86" s="170"/>
      <c r="J86" s="170"/>
      <c r="K86" s="170"/>
      <c r="L86" s="170"/>
      <c r="M86" s="173" t="s">
        <v>77</v>
      </c>
      <c r="N86" s="148" t="str">
        <f>"　《主な状態別世帯員数割合》 "</f>
        <v xml:space="preserve">　《主な状態別世帯員数割合》 </v>
      </c>
      <c r="O86" s="174"/>
      <c r="P86" s="174"/>
      <c r="Q86" s="175"/>
      <c r="R86" s="172"/>
      <c r="S86" s="146"/>
      <c r="T86" s="146"/>
    </row>
    <row r="87" spans="1:31" s="16" customFormat="1" ht="15" customHeight="1" thickTop="1" thickBot="1">
      <c r="A87" s="146"/>
      <c r="B87" s="168"/>
      <c r="C87" s="168"/>
      <c r="D87" s="360"/>
      <c r="E87" s="361"/>
      <c r="F87" s="657" t="s">
        <v>65</v>
      </c>
      <c r="G87" s="647" t="s">
        <v>74</v>
      </c>
      <c r="H87" s="648"/>
      <c r="I87" s="648"/>
      <c r="J87" s="649"/>
      <c r="K87" s="657" t="s">
        <v>70</v>
      </c>
      <c r="L87" s="657" t="s">
        <v>69</v>
      </c>
      <c r="M87" s="677" t="s">
        <v>68</v>
      </c>
      <c r="N87" s="176" t="str">
        <f>"　"&amp;IF(AND(LEFT(R87,1)&lt;&gt;"県",G4=""),D4,IF(LEFT(R87,1)="県",D90,AA3))</f>
        <v>　東京都</v>
      </c>
      <c r="O87" s="179"/>
      <c r="P87" s="180"/>
      <c r="Q87" s="180"/>
      <c r="R87" s="639" t="s">
        <v>179</v>
      </c>
      <c r="S87" s="640"/>
      <c r="T87" s="146"/>
      <c r="V87" s="80"/>
      <c r="W87" s="84" t="s">
        <v>124</v>
      </c>
      <c r="X87" s="84"/>
      <c r="Y87" s="52" t="s">
        <v>125</v>
      </c>
      <c r="Z87" s="53"/>
      <c r="AA87" s="53"/>
      <c r="AB87" s="53"/>
      <c r="AC87" s="53"/>
      <c r="AD87" s="54"/>
      <c r="AE87" s="82" t="s">
        <v>126</v>
      </c>
    </row>
    <row r="88" spans="1:31" s="16" customFormat="1" ht="35.450000000000003" customHeight="1" thickTop="1">
      <c r="A88" s="146"/>
      <c r="B88" s="168"/>
      <c r="C88" s="168"/>
      <c r="D88" s="356"/>
      <c r="E88" s="362"/>
      <c r="F88" s="658"/>
      <c r="G88" s="363" t="s">
        <v>75</v>
      </c>
      <c r="H88" s="363" t="s">
        <v>71</v>
      </c>
      <c r="I88" s="363" t="s">
        <v>72</v>
      </c>
      <c r="J88" s="364" t="s">
        <v>73</v>
      </c>
      <c r="K88" s="658"/>
      <c r="L88" s="658"/>
      <c r="M88" s="678"/>
      <c r="N88" s="146"/>
      <c r="O88" s="170"/>
      <c r="P88" s="170"/>
      <c r="Q88" s="170"/>
      <c r="R88" s="707" t="str">
        <f>"外円："&amp;IF(AND(LEFT(R87,1)="県",G4=""),D4,IF(LEFT(R87,1)="県",$AA$3,"2015年"))&amp;CHAR(10)&amp;"内円："&amp;IF(LEFT(R87,1)="県",$D$4,"2010年")</f>
        <v>外円：2015年
内円：2010年</v>
      </c>
      <c r="S88" s="707"/>
      <c r="T88" s="146"/>
      <c r="V88" s="43" t="s">
        <v>40</v>
      </c>
      <c r="W88" s="81" t="s">
        <v>128</v>
      </c>
      <c r="X88" s="83" t="s">
        <v>129</v>
      </c>
      <c r="Y88" s="55" t="s">
        <v>90</v>
      </c>
      <c r="Z88" s="56" t="s">
        <v>91</v>
      </c>
      <c r="AA88" s="56" t="s">
        <v>151</v>
      </c>
      <c r="AB88" s="56" t="s">
        <v>92</v>
      </c>
      <c r="AC88" s="56" t="s">
        <v>69</v>
      </c>
      <c r="AD88" s="57" t="s">
        <v>68</v>
      </c>
      <c r="AE88" s="81" t="s">
        <v>127</v>
      </c>
    </row>
    <row r="89" spans="1:31" s="16" customFormat="1" ht="15" customHeight="1">
      <c r="A89" s="146">
        <v>15</v>
      </c>
      <c r="B89" s="168"/>
      <c r="C89" s="168"/>
      <c r="D89" s="311" t="s">
        <v>18</v>
      </c>
      <c r="E89" s="312"/>
      <c r="F89" s="358">
        <f ca="1">IFERROR(OFFSET(INDIRECT($Y$3),$V$3,$V95-1),"nc")</f>
        <v>24758</v>
      </c>
      <c r="G89" s="358">
        <f ca="1">IFERROR(OFFSET(INDIRECT($Y$3),$V$3,$V95),"nc")</f>
        <v>16241</v>
      </c>
      <c r="H89" s="358">
        <f ca="1">IFERROR(OFFSET(INDIRECT($Y$3),$V$3,$V95+1),"nc")</f>
        <v>10689</v>
      </c>
      <c r="I89" s="358">
        <f ca="1">IFERROR(OFFSET(INDIRECT($Y$3),$V$3,$V95+2),"nc")</f>
        <v>4383</v>
      </c>
      <c r="J89" s="358">
        <f ca="1">IFERROR(OFFSET(INDIRECT($Y$3),$V$3,$V95+3),"nc")</f>
        <v>1169</v>
      </c>
      <c r="K89" s="358">
        <f ca="1">IFERROR(OFFSET(INDIRECT($Y$3),$V$3,$V95+4),"nc")</f>
        <v>3711</v>
      </c>
      <c r="L89" s="358">
        <f ca="1">IFERROR(OFFSET(INDIRECT($Y$3),$V$3,$V95+5),"nc")</f>
        <v>2268</v>
      </c>
      <c r="M89" s="358">
        <f ca="1">IFERROR(OFFSET(INDIRECT($Y$3),$V$3,$V95+6),"nc")</f>
        <v>2538</v>
      </c>
      <c r="N89" s="146"/>
      <c r="O89" s="170"/>
      <c r="P89" s="170"/>
      <c r="Q89" s="170"/>
      <c r="R89" s="707"/>
      <c r="S89" s="707"/>
      <c r="T89" s="146"/>
      <c r="V89" s="42">
        <f ca="1">CELL("col",'2010年'!DC6)-1</f>
        <v>106</v>
      </c>
      <c r="W89" s="90">
        <f ca="1">H91-H93</f>
        <v>0</v>
      </c>
      <c r="X89" s="74">
        <f ca="1">H91-H89/F89*100</f>
        <v>6.6102268976956253</v>
      </c>
      <c r="Z89" s="51"/>
      <c r="AA89" s="51"/>
      <c r="AB89" s="51"/>
      <c r="AC89" s="51"/>
      <c r="AD89" s="51"/>
      <c r="AE89" s="35">
        <f>IF(LEFT(R87,1)="県",2,-1)</f>
        <v>-1</v>
      </c>
    </row>
    <row r="90" spans="1:31" s="16" customFormat="1" ht="15" customHeight="1">
      <c r="A90" s="146"/>
      <c r="B90" s="168"/>
      <c r="C90" s="168"/>
      <c r="D90" s="318" t="s">
        <v>19</v>
      </c>
      <c r="E90" s="319"/>
      <c r="F90" s="365">
        <f ca="1">IFERROR(OFFSET(INDIRECT($Y$4),$V$4,$V96-1),"nc")</f>
        <v>19458</v>
      </c>
      <c r="G90" s="365">
        <f ca="1">IFERROR((OFFSET(INDIRECT($Y$4),$V$4,$V96)),"nc")</f>
        <v>13945</v>
      </c>
      <c r="H90" s="365">
        <f ca="1">IFERROR((OFFSET(INDIRECT($Y$4),$V$4,$V96+1)),"nc")</f>
        <v>9687</v>
      </c>
      <c r="I90" s="365">
        <f ca="1">IFERROR((OFFSET(INDIRECT($Y$4),$V$4,$V96+2)),"nc")</f>
        <v>3182</v>
      </c>
      <c r="J90" s="365">
        <f ca="1">IFERROR((OFFSET(INDIRECT($Y$4),$V$4,$V96+3)),"nc")</f>
        <v>1076</v>
      </c>
      <c r="K90" s="365">
        <f ca="1">IFERROR((OFFSET(INDIRECT($Y$4),$V$4,$V96+4)),"nc")</f>
        <v>2325</v>
      </c>
      <c r="L90" s="365">
        <f ca="1">IFERROR((OFFSET(INDIRECT($Y$4),$V$4,$V96+5)),"nc")</f>
        <v>1603</v>
      </c>
      <c r="M90" s="365">
        <f ca="1">IFERROR((OFFSET(INDIRECT($Y$4),$V$4,$V96+6)),"nc")</f>
        <v>1585</v>
      </c>
      <c r="N90" s="146"/>
      <c r="O90" s="170"/>
      <c r="P90" s="170"/>
      <c r="Q90" s="170"/>
      <c r="R90" s="170"/>
      <c r="S90" s="146"/>
      <c r="T90" s="146"/>
      <c r="V90" s="43">
        <f ca="1">CELL("col",'2015年'!DC6)-1</f>
        <v>106</v>
      </c>
      <c r="W90" s="91" t="str">
        <f ca="1">" "&amp;IF(W89=0,"と同率である"," を "&amp;TEXT(ABS(W89),"0.0")&amp;"ポイント "&amp;IF(W89&gt;0,"上回る","下回る"))</f>
        <v xml:space="preserve"> と同率である</v>
      </c>
      <c r="X90" s="77" t="str">
        <f ca="1">IF(X89=0,"と同率である"," を "&amp;TEXT(ABS(X89),"0.0")&amp;"ポイント "&amp;IF(X89&gt;0,"上回る","下回る"))</f>
        <v xml:space="preserve"> を 6.6ポイント 上回る</v>
      </c>
    </row>
    <row r="91" spans="1:31" s="16" customFormat="1" ht="15" customHeight="1">
      <c r="A91" s="146"/>
      <c r="B91" s="168"/>
      <c r="C91" s="168"/>
      <c r="D91" s="320"/>
      <c r="E91" s="321" t="s">
        <v>143</v>
      </c>
      <c r="F91" s="337">
        <f t="shared" ref="F91:M91" ca="1" si="8">IF(OR(AND(ISTEXT($F90),$F90&lt;&gt;"X",$F90&lt;&gt;"-"),AND(ISTEXT(F90),F90&lt;&gt;"X",F90&lt;&gt;"-")),"nc",IF(OR($F90="X",F90="X"),"X",IF(ROUND(SUM($F90),0)=0,"nc",SUM(F90)/$F90%)))</f>
        <v>100</v>
      </c>
      <c r="G91" s="337">
        <f t="shared" ca="1" si="8"/>
        <v>71.667180594100103</v>
      </c>
      <c r="H91" s="337">
        <f t="shared" ca="1" si="8"/>
        <v>49.784150477952508</v>
      </c>
      <c r="I91" s="337">
        <f t="shared" ca="1" si="8"/>
        <v>16.353170932264362</v>
      </c>
      <c r="J91" s="337">
        <f t="shared" ca="1" si="8"/>
        <v>5.5298591838832349</v>
      </c>
      <c r="K91" s="337">
        <f t="shared" ca="1" si="8"/>
        <v>11.948812827628737</v>
      </c>
      <c r="L91" s="337">
        <f t="shared" ca="1" si="8"/>
        <v>8.2382567581457486</v>
      </c>
      <c r="M91" s="337">
        <f t="shared" ca="1" si="8"/>
        <v>8.1457498201253973</v>
      </c>
      <c r="N91" s="146"/>
      <c r="O91" s="170"/>
      <c r="P91" s="170"/>
      <c r="Q91" s="170"/>
      <c r="R91" s="170"/>
      <c r="S91" s="146"/>
      <c r="T91" s="146"/>
    </row>
    <row r="92" spans="1:31" s="16" customFormat="1" ht="15" hidden="1" customHeight="1">
      <c r="A92" s="146"/>
      <c r="B92" s="168"/>
      <c r="C92" s="168"/>
      <c r="D92" s="315"/>
      <c r="E92" s="316" t="s">
        <v>154</v>
      </c>
      <c r="F92" s="358">
        <f ca="1">IFERROR(OFFSET(INDIRECT($Y$4),5,V96-1),"nc")</f>
        <v>19458</v>
      </c>
      <c r="G92" s="359">
        <f ca="1">IFERROR(OFFSET(INDIRECT($Y$4),5,$V$96),"nc")</f>
        <v>13945</v>
      </c>
      <c r="H92" s="359">
        <f ca="1">IFERROR(OFFSET(INDIRECT($Y$4),5,V96+1),"nc")</f>
        <v>9687</v>
      </c>
      <c r="I92" s="359">
        <f ca="1">IFERROR(OFFSET(INDIRECT($Y$4),5,V96+2),"nc")</f>
        <v>3182</v>
      </c>
      <c r="J92" s="359">
        <f ca="1">IFERROR(OFFSET(INDIRECT($Y$4),5,V96+3),"nc")</f>
        <v>1076</v>
      </c>
      <c r="K92" s="359">
        <f ca="1">IFERROR(OFFSET(INDIRECT($Y$4),5,V96+4),"nc")</f>
        <v>2325</v>
      </c>
      <c r="L92" s="359">
        <f ca="1">IFERROR(OFFSET(INDIRECT($Y$4),5,V96+5),"nc")</f>
        <v>1603</v>
      </c>
      <c r="M92" s="359">
        <f ca="1">IFERROR(OFFSET(INDIRECT($Y$4),5,V96+6),"nc")</f>
        <v>1585</v>
      </c>
      <c r="N92" s="146"/>
      <c r="O92" s="170"/>
      <c r="P92" s="146"/>
      <c r="Q92" s="170"/>
      <c r="R92" s="146"/>
      <c r="S92" s="181"/>
      <c r="T92" s="181"/>
    </row>
    <row r="93" spans="1:31" s="16" customFormat="1" ht="15" customHeight="1">
      <c r="A93" s="146"/>
      <c r="B93" s="168"/>
      <c r="C93" s="168"/>
      <c r="D93" s="315"/>
      <c r="E93" s="316" t="s">
        <v>150</v>
      </c>
      <c r="F93" s="317">
        <v>100</v>
      </c>
      <c r="G93" s="317">
        <f ca="1">IFERROR(OFFSET(INDIRECT($Y$4),5,$V$96)/OFFSET(INDIRECT($Y$4),5,$V$96-1)*100,"nc")</f>
        <v>71.667180594100117</v>
      </c>
      <c r="H93" s="317">
        <f t="shared" ref="H93:M93" ca="1" si="9">IFERROR(OFFSET(INDIRECT($Y$4),5,$V$96+F1)/OFFSET(INDIRECT($Y$4),5,$V$96-1)*100,"nc")</f>
        <v>49.784150477952515</v>
      </c>
      <c r="I93" s="317">
        <f t="shared" ca="1" si="9"/>
        <v>16.353170932264362</v>
      </c>
      <c r="J93" s="317">
        <f t="shared" ca="1" si="9"/>
        <v>5.5298591838832358</v>
      </c>
      <c r="K93" s="317">
        <f t="shared" ca="1" si="9"/>
        <v>11.948812827628739</v>
      </c>
      <c r="L93" s="317">
        <f t="shared" ca="1" si="9"/>
        <v>8.2382567581457504</v>
      </c>
      <c r="M93" s="317">
        <f t="shared" ca="1" si="9"/>
        <v>8.1457498201253991</v>
      </c>
      <c r="N93" s="146"/>
      <c r="O93" s="171"/>
      <c r="P93" s="146"/>
      <c r="Q93" s="171"/>
      <c r="R93" s="146"/>
      <c r="S93" s="182"/>
      <c r="T93" s="183"/>
      <c r="V93" s="35" t="s">
        <v>40</v>
      </c>
      <c r="W93" s="39" t="s">
        <v>116</v>
      </c>
      <c r="X93" s="40"/>
      <c r="Y93" s="45" t="s">
        <v>118</v>
      </c>
      <c r="Z93" s="46" t="s">
        <v>119</v>
      </c>
      <c r="AA93" s="35" t="s">
        <v>117</v>
      </c>
    </row>
    <row r="94" spans="1:31" s="16" customFormat="1" ht="15" customHeight="1">
      <c r="A94" s="146"/>
      <c r="B94" s="168"/>
      <c r="C94" s="168"/>
      <c r="D94" s="157"/>
      <c r="E94" s="157"/>
      <c r="F94" s="146"/>
      <c r="G94" s="170"/>
      <c r="H94" s="170"/>
      <c r="I94" s="170"/>
      <c r="J94" s="170"/>
      <c r="K94" s="170"/>
      <c r="L94" s="170"/>
      <c r="M94" s="171"/>
      <c r="N94" s="171"/>
      <c r="O94" s="171"/>
      <c r="P94" s="146"/>
      <c r="Q94" s="171"/>
      <c r="R94" s="146"/>
      <c r="S94" s="184"/>
      <c r="T94" s="146"/>
      <c r="V94" s="35">
        <f>IF(C84="過去１年間の生活の主な状態別世帯員数（計）",1,IF(C84="過去１年間の生活の主な状態別世帯員数（男）",2,IF(C84="過去１年間の生活の主な状態別世帯員数（女）",3,ERROR.TYPE(5))))</f>
        <v>1</v>
      </c>
      <c r="W94" s="44" t="s">
        <v>161</v>
      </c>
      <c r="X94" s="188" t="s">
        <v>115</v>
      </c>
      <c r="Y94" s="48">
        <f>IF(LEFT(R100,1)="県",3,-1)</f>
        <v>-1</v>
      </c>
      <c r="Z94" s="36">
        <f>IF(LEFT(R100,1)="県",1,0)</f>
        <v>0</v>
      </c>
      <c r="AA94" s="42">
        <f>IF(LEFT(R100,1)="県",$D$4,$D94)</f>
        <v>0</v>
      </c>
    </row>
    <row r="95" spans="1:31" ht="13.9" customHeight="1">
      <c r="A95" s="144"/>
      <c r="B95" s="141"/>
      <c r="C95" s="168"/>
      <c r="D95" s="144"/>
      <c r="E95" s="144"/>
      <c r="F95" s="144"/>
      <c r="G95" s="144"/>
      <c r="H95" s="144"/>
      <c r="I95" s="144"/>
      <c r="J95" s="144"/>
      <c r="K95" s="144"/>
      <c r="L95" s="144"/>
      <c r="M95" s="144"/>
      <c r="N95" s="144"/>
      <c r="O95" s="144"/>
      <c r="P95" s="144"/>
      <c r="Q95" s="144"/>
      <c r="R95" s="144"/>
      <c r="S95" s="146"/>
      <c r="T95" s="144"/>
      <c r="V95" s="42">
        <f ca="1">IFERROR(CHOOSE(V94,CELL("col",'2010年'!DD6),CELL("col",'2010年'!EG6),CELL("col",'2010年'!EO6))-1,555)</f>
        <v>107</v>
      </c>
      <c r="W95" s="32" t="e">
        <f>F95/F94-1</f>
        <v>#DIV/0!</v>
      </c>
      <c r="X95" s="190">
        <f>S95-IF(LEFT(R100,1)="県",S98,S94)</f>
        <v>0</v>
      </c>
      <c r="Y95" s="47"/>
      <c r="Z95" s="47"/>
      <c r="AA95" s="43">
        <f>IF(LEFT(R100,1)="県",AA75,D95)</f>
        <v>0</v>
      </c>
    </row>
    <row r="96" spans="1:31" ht="46.5" customHeight="1">
      <c r="A96" s="144"/>
      <c r="B96" s="141"/>
      <c r="C96" s="144"/>
      <c r="D96" s="144"/>
      <c r="E96" s="144"/>
      <c r="F96" s="144"/>
      <c r="G96" s="144"/>
      <c r="H96" s="144"/>
      <c r="I96" s="144"/>
      <c r="J96" s="144"/>
      <c r="K96" s="144"/>
      <c r="L96" s="144"/>
      <c r="M96" s="144"/>
      <c r="N96" s="144"/>
      <c r="O96" s="144"/>
      <c r="P96" s="144"/>
      <c r="Q96" s="144"/>
      <c r="R96" s="144"/>
      <c r="S96" s="144"/>
      <c r="T96" s="144"/>
      <c r="V96" s="35">
        <f ca="1">IFERROR(CHOOSE(V94,CELL("col",'2015年'!DD6),CELL("col",'2015年'!EG6),CELL("col",'2015年'!EO6))-1,555)</f>
        <v>107</v>
      </c>
      <c r="W96" s="103" t="e">
        <f>IF(W95=0,"変化なし",TEXT(ABS(F95-F94),"#,##0人")&amp;"（"&amp;TEXT(ABS(W95),"0.0%")&amp;"） "&amp;IF(W95&gt;0,"増加","減少"))</f>
        <v>#DIV/0!</v>
      </c>
      <c r="X96" s="43" t="str">
        <f>IF(X95=0,"と同じである","を "&amp;TEXT(ABS(X95),"0.0歳")&amp;IF(X95&gt;0,"上回る","下回る"))</f>
        <v>と同じである</v>
      </c>
    </row>
    <row r="97" spans="1:40" ht="19.5" customHeight="1">
      <c r="A97" s="144"/>
      <c r="B97" s="141"/>
      <c r="C97" s="144"/>
      <c r="D97" s="144"/>
      <c r="E97" s="144"/>
      <c r="F97" s="144"/>
      <c r="G97" s="144"/>
      <c r="H97" s="144"/>
      <c r="I97" s="144"/>
      <c r="J97" s="144"/>
      <c r="K97" s="144"/>
      <c r="L97" s="144"/>
      <c r="M97" s="144"/>
      <c r="N97" s="144"/>
      <c r="O97" s="144"/>
      <c r="P97" s="144"/>
      <c r="Q97" s="144"/>
      <c r="R97" s="144"/>
      <c r="S97" s="144"/>
      <c r="T97" s="144"/>
    </row>
    <row r="98" spans="1:40" s="20" customFormat="1" ht="14.25">
      <c r="A98" s="185"/>
      <c r="B98" s="300"/>
      <c r="C98" s="655" t="s">
        <v>113</v>
      </c>
      <c r="D98" s="655"/>
      <c r="E98" s="655"/>
      <c r="F98" s="655"/>
      <c r="G98" s="655"/>
      <c r="H98" s="655"/>
      <c r="I98" s="655"/>
      <c r="J98" s="655"/>
      <c r="K98" s="655"/>
      <c r="L98" s="655"/>
      <c r="M98" s="655"/>
      <c r="N98" s="392"/>
      <c r="O98" s="393"/>
      <c r="P98" s="393"/>
      <c r="Q98" s="393"/>
      <c r="R98" s="393"/>
      <c r="S98" s="547"/>
      <c r="T98" s="185"/>
    </row>
    <row r="99" spans="1:40" s="22" customFormat="1" ht="18" customHeight="1" thickBot="1">
      <c r="A99" s="186"/>
      <c r="B99" s="301"/>
      <c r="C99" s="535"/>
      <c r="D99" s="528" t="str">
        <f ca="1">IF(AA105="",""," ◎ "&amp;AA105&amp;"（"&amp;TEXT(Z105,"0.0")&amp;"%） が最も多く、次いで"&amp;SUBSTITUTE(AA106&amp;AA107,"」「","」、「")&amp;"の順で、この"&amp;DBCS(COUNTIF(AB103:AN103,"&lt;4"))&amp;"部門で全体の "&amp;TEXT(Z104,"0.0")&amp;"% を占める")</f>
        <v xml:space="preserve"> ◎ 「露地野菜」（51.5%） が最も多く、次いで「花き・花木」、「果樹類」の順で、この３部門で全体の 83.3% を占める</v>
      </c>
      <c r="E99" s="539"/>
      <c r="F99" s="539"/>
      <c r="G99" s="539"/>
      <c r="H99" s="539"/>
      <c r="I99" s="539"/>
      <c r="J99" s="539"/>
      <c r="K99" s="542"/>
      <c r="L99" s="543"/>
      <c r="M99" s="543"/>
      <c r="N99" s="544"/>
      <c r="O99" s="539"/>
      <c r="P99" s="539"/>
      <c r="Q99" s="540"/>
      <c r="R99" s="540"/>
      <c r="S99" s="541"/>
      <c r="T99" s="186"/>
    </row>
    <row r="100" spans="1:40" ht="19.5" customHeight="1" thickTop="1" thickBot="1">
      <c r="A100" s="144"/>
      <c r="B100" s="141"/>
      <c r="C100" s="168"/>
      <c r="D100" s="144"/>
      <c r="E100" s="144"/>
      <c r="F100" s="144"/>
      <c r="G100" s="144"/>
      <c r="H100" s="144"/>
      <c r="I100" s="144"/>
      <c r="J100" s="144"/>
      <c r="K100" s="144"/>
      <c r="L100" s="144"/>
      <c r="M100" s="144"/>
      <c r="N100" s="147"/>
      <c r="O100" s="144"/>
      <c r="Q100" s="144"/>
      <c r="R100" s="144"/>
      <c r="S100" s="147" t="s">
        <v>4</v>
      </c>
      <c r="T100" s="144"/>
    </row>
    <row r="101" spans="1:40" ht="18" customHeight="1" thickTop="1">
      <c r="A101" s="144"/>
      <c r="B101" s="141"/>
      <c r="C101" s="168"/>
      <c r="D101" s="302"/>
      <c r="E101" s="303"/>
      <c r="F101" s="679" t="s">
        <v>100</v>
      </c>
      <c r="G101" s="679" t="s">
        <v>93</v>
      </c>
      <c r="H101" s="668" t="s">
        <v>95</v>
      </c>
      <c r="I101" s="668" t="s">
        <v>160</v>
      </c>
      <c r="J101" s="668" t="s">
        <v>49</v>
      </c>
      <c r="K101" s="670" t="s">
        <v>26</v>
      </c>
      <c r="L101" s="671"/>
      <c r="M101" s="668" t="s">
        <v>48</v>
      </c>
      <c r="N101" s="668" t="s">
        <v>106</v>
      </c>
      <c r="O101" s="705" t="s">
        <v>98</v>
      </c>
      <c r="P101" s="668" t="s">
        <v>255</v>
      </c>
      <c r="Q101" s="666" t="s">
        <v>256</v>
      </c>
      <c r="R101" s="696" t="s">
        <v>257</v>
      </c>
      <c r="S101" s="698" t="s">
        <v>258</v>
      </c>
      <c r="T101" s="144"/>
    </row>
    <row r="102" spans="1:40" ht="18" customHeight="1">
      <c r="A102" s="144"/>
      <c r="B102" s="141"/>
      <c r="C102" s="168"/>
      <c r="D102" s="308"/>
      <c r="E102" s="309"/>
      <c r="F102" s="680"/>
      <c r="G102" s="680"/>
      <c r="H102" s="669"/>
      <c r="I102" s="669"/>
      <c r="J102" s="669"/>
      <c r="K102" s="369" t="s">
        <v>61</v>
      </c>
      <c r="L102" s="369" t="s">
        <v>62</v>
      </c>
      <c r="M102" s="669"/>
      <c r="N102" s="669"/>
      <c r="O102" s="706" t="s">
        <v>98</v>
      </c>
      <c r="P102" s="701" t="s">
        <v>99</v>
      </c>
      <c r="Q102" s="667"/>
      <c r="R102" s="697"/>
      <c r="S102" s="699"/>
      <c r="T102" s="144"/>
      <c r="V102" s="35" t="s">
        <v>40</v>
      </c>
      <c r="W102" s="24" t="s">
        <v>130</v>
      </c>
      <c r="X102" s="85"/>
      <c r="Y102" s="35" t="s">
        <v>117</v>
      </c>
      <c r="Z102" s="87" t="s">
        <v>132</v>
      </c>
      <c r="AA102" s="68"/>
      <c r="AB102" s="65" t="s">
        <v>94</v>
      </c>
      <c r="AC102" s="65" t="s">
        <v>96</v>
      </c>
      <c r="AD102" s="66" t="s">
        <v>112</v>
      </c>
      <c r="AE102" s="66" t="s">
        <v>107</v>
      </c>
      <c r="AF102" s="66" t="s">
        <v>108</v>
      </c>
      <c r="AG102" s="66" t="s">
        <v>109</v>
      </c>
      <c r="AH102" s="65" t="s">
        <v>97</v>
      </c>
      <c r="AI102" s="66" t="s">
        <v>110</v>
      </c>
      <c r="AJ102" s="66" t="s">
        <v>111</v>
      </c>
      <c r="AK102" s="67" t="s">
        <v>259</v>
      </c>
      <c r="AL102" s="388" t="s">
        <v>260</v>
      </c>
      <c r="AM102" s="388" t="s">
        <v>261</v>
      </c>
      <c r="AN102" s="388" t="s">
        <v>262</v>
      </c>
    </row>
    <row r="103" spans="1:40" ht="15" customHeight="1">
      <c r="A103" s="144"/>
      <c r="B103" s="141"/>
      <c r="C103" s="168"/>
      <c r="D103" s="366" t="s">
        <v>18</v>
      </c>
      <c r="E103" s="367"/>
      <c r="F103" s="626">
        <f ca="1">IFERROR(OFFSET(INDIRECT($Y$3),$V$3,$V103),"nc")</f>
        <v>5977</v>
      </c>
      <c r="G103" s="626">
        <f t="shared" ref="G103:O103" ca="1" si="10">IFERROR(OFFSET(INDIRECT($Y$3),$V$3,$V103+F$1),"nc")</f>
        <v>102</v>
      </c>
      <c r="H103" s="626">
        <f t="shared" ca="1" si="10"/>
        <v>11</v>
      </c>
      <c r="I103" s="626">
        <f t="shared" ca="1" si="10"/>
        <v>182</v>
      </c>
      <c r="J103" s="626">
        <f t="shared" ca="1" si="10"/>
        <v>108</v>
      </c>
      <c r="K103" s="626">
        <f t="shared" ca="1" si="10"/>
        <v>3089</v>
      </c>
      <c r="L103" s="626">
        <f t="shared" ca="1" si="10"/>
        <v>328</v>
      </c>
      <c r="M103" s="626">
        <f t="shared" ca="1" si="10"/>
        <v>842</v>
      </c>
      <c r="N103" s="626">
        <f t="shared" ca="1" si="10"/>
        <v>1062</v>
      </c>
      <c r="O103" s="626">
        <f t="shared" ca="1" si="10"/>
        <v>128</v>
      </c>
      <c r="P103" s="626">
        <f t="shared" ref="P103" ca="1" si="11">IFERROR(OFFSET(INDIRECT($Y$3),$V$3,$V103+O$1),"nc")</f>
        <v>58</v>
      </c>
      <c r="Q103" s="626">
        <f t="shared" ref="Q103" ca="1" si="12">IFERROR(OFFSET(INDIRECT($Y$3),$V$3,$V103+P$1),"nc")</f>
        <v>14</v>
      </c>
      <c r="R103" s="626">
        <f t="shared" ref="R103" ca="1" si="13">IFERROR(OFFSET(INDIRECT($Y$3),$V$3,$V103+Q$1),"nc")</f>
        <v>13</v>
      </c>
      <c r="S103" s="626">
        <f t="shared" ref="S103" ca="1" si="14">IFERROR(OFFSET(INDIRECT($Y$3),$V$3,$V103+R$1),"nc")</f>
        <v>33</v>
      </c>
      <c r="T103" s="144"/>
      <c r="V103" s="42">
        <f ca="1">CELL("col",'2010年'!DK6)-1</f>
        <v>114</v>
      </c>
      <c r="W103" s="83" t="s">
        <v>121</v>
      </c>
      <c r="X103" s="86" t="s">
        <v>122</v>
      </c>
      <c r="Y103" s="42" t="str">
        <f>IF(LEFT(R108,1)="県",D4,D103)</f>
        <v>2010年</v>
      </c>
      <c r="Z103" s="88" t="s">
        <v>131</v>
      </c>
      <c r="AA103" s="192" t="s">
        <v>101</v>
      </c>
      <c r="AB103" s="193">
        <f t="shared" ref="AB103:AN103" ca="1" si="15">IFERROR(RANK(G104,$G$104:$S$104,0),99)</f>
        <v>7</v>
      </c>
      <c r="AC103" s="193">
        <f t="shared" ca="1" si="15"/>
        <v>13</v>
      </c>
      <c r="AD103" s="193">
        <f t="shared" ca="1" si="15"/>
        <v>5</v>
      </c>
      <c r="AE103" s="193">
        <f t="shared" ca="1" si="15"/>
        <v>7</v>
      </c>
      <c r="AF103" s="193">
        <f t="shared" ca="1" si="15"/>
        <v>1</v>
      </c>
      <c r="AG103" s="193">
        <f t="shared" ca="1" si="15"/>
        <v>4</v>
      </c>
      <c r="AH103" s="193">
        <f t="shared" ca="1" si="15"/>
        <v>3</v>
      </c>
      <c r="AI103" s="193">
        <f t="shared" ca="1" si="15"/>
        <v>2</v>
      </c>
      <c r="AJ103" s="193">
        <f t="shared" ca="1" si="15"/>
        <v>6</v>
      </c>
      <c r="AK103" s="193">
        <f t="shared" ca="1" si="15"/>
        <v>9</v>
      </c>
      <c r="AL103" s="193">
        <f t="shared" ca="1" si="15"/>
        <v>11</v>
      </c>
      <c r="AM103" s="193">
        <f t="shared" ca="1" si="15"/>
        <v>12</v>
      </c>
      <c r="AN103" s="193">
        <f t="shared" ca="1" si="15"/>
        <v>10</v>
      </c>
    </row>
    <row r="104" spans="1:40" ht="15" customHeight="1">
      <c r="A104" s="144"/>
      <c r="B104" s="141"/>
      <c r="C104" s="168"/>
      <c r="D104" s="353" t="s">
        <v>19</v>
      </c>
      <c r="E104" s="370"/>
      <c r="F104" s="627">
        <f ca="1">IFERROR(OFFSET(INDIRECT($Y$4),$V$4,V104),"nc")</f>
        <v>5028</v>
      </c>
      <c r="G104" s="627">
        <f t="shared" ref="G104:O104" ca="1" si="16">IFERROR(OFFSET(INDIRECT($Y$4),$V$4,$V104+F1),"nc")</f>
        <v>86</v>
      </c>
      <c r="H104" s="627">
        <f t="shared" ca="1" si="16"/>
        <v>6</v>
      </c>
      <c r="I104" s="627">
        <f t="shared" ca="1" si="16"/>
        <v>139</v>
      </c>
      <c r="J104" s="627">
        <f t="shared" ca="1" si="16"/>
        <v>86</v>
      </c>
      <c r="K104" s="627">
        <f t="shared" ca="1" si="16"/>
        <v>2591</v>
      </c>
      <c r="L104" s="627">
        <f t="shared" ca="1" si="16"/>
        <v>322</v>
      </c>
      <c r="M104" s="627">
        <f t="shared" ca="1" si="16"/>
        <v>774</v>
      </c>
      <c r="N104" s="627">
        <f t="shared" ca="1" si="16"/>
        <v>823</v>
      </c>
      <c r="O104" s="627">
        <f t="shared" ca="1" si="16"/>
        <v>112</v>
      </c>
      <c r="P104" s="627">
        <f t="shared" ref="P104" ca="1" si="17">IFERROR(OFFSET(INDIRECT($Y$4),$V$4,$V104+O1),"nc")</f>
        <v>48</v>
      </c>
      <c r="Q104" s="627">
        <f t="shared" ref="Q104" ca="1" si="18">IFERROR(OFFSET(INDIRECT($Y$4),$V$4,$V104+P1),"nc")</f>
        <v>10</v>
      </c>
      <c r="R104" s="627">
        <f t="shared" ref="R104" ca="1" si="19">IFERROR(OFFSET(INDIRECT($Y$4),$V$4,$V104+Q1),"nc")</f>
        <v>8</v>
      </c>
      <c r="S104" s="627">
        <f t="shared" ref="S104" ca="1" si="20">IFERROR(OFFSET(INDIRECT($Y$4),$V$4,$V104+R1),"nc")</f>
        <v>17</v>
      </c>
      <c r="T104" s="144"/>
      <c r="V104" s="43">
        <f ca="1">CELL("col",'2015年'!DK6)-1</f>
        <v>114</v>
      </c>
      <c r="W104" s="58">
        <f>IF(LEFT(R108,1)="県",2,-1)</f>
        <v>-1</v>
      </c>
      <c r="X104" s="36">
        <f>IF(LEFT(R108,1)="県",1,0)</f>
        <v>0</v>
      </c>
      <c r="Y104" s="43" t="str">
        <f>IF(AND(LEFT(R108,1)="県",G4=""),D4,IF(LEFT(R108,1)="県",AA3,D104))</f>
        <v>2015年</v>
      </c>
      <c r="Z104" s="192">
        <f ca="1">SUM(AB104:AN104)</f>
        <v>83.293556085918851</v>
      </c>
      <c r="AA104" s="778" t="s">
        <v>827</v>
      </c>
      <c r="AB104" s="195">
        <f ca="1">IF(AB103&lt;4,G104/$F$104%,0)</f>
        <v>0</v>
      </c>
      <c r="AC104" s="195">
        <f ca="1">IF(AC103&lt;4,H104/$F$104%,0)</f>
        <v>0</v>
      </c>
      <c r="AD104" s="195">
        <f t="shared" ref="AD104:AN104" ca="1" si="21">IF(AD103&lt;4,I104/$F$104%,0)</f>
        <v>0</v>
      </c>
      <c r="AE104" s="195">
        <f t="shared" ca="1" si="21"/>
        <v>0</v>
      </c>
      <c r="AF104" s="195">
        <f t="shared" ca="1" si="21"/>
        <v>51.53142402545744</v>
      </c>
      <c r="AG104" s="195">
        <f t="shared" ca="1" si="21"/>
        <v>0</v>
      </c>
      <c r="AH104" s="195">
        <f t="shared" ca="1" si="21"/>
        <v>15.393794749403341</v>
      </c>
      <c r="AI104" s="195">
        <f t="shared" ca="1" si="21"/>
        <v>16.368337311058074</v>
      </c>
      <c r="AJ104" s="195">
        <f t="shared" ca="1" si="21"/>
        <v>0</v>
      </c>
      <c r="AK104" s="196">
        <f t="shared" ca="1" si="21"/>
        <v>0</v>
      </c>
      <c r="AL104" s="196">
        <f t="shared" ca="1" si="21"/>
        <v>0</v>
      </c>
      <c r="AM104" s="196">
        <f t="shared" ca="1" si="21"/>
        <v>0</v>
      </c>
      <c r="AN104" s="196">
        <f t="shared" ca="1" si="21"/>
        <v>0</v>
      </c>
    </row>
    <row r="105" spans="1:40" ht="15" customHeight="1">
      <c r="A105" s="144"/>
      <c r="B105" s="141"/>
      <c r="C105" s="168"/>
      <c r="D105" s="356"/>
      <c r="E105" s="321" t="s">
        <v>143</v>
      </c>
      <c r="F105" s="337">
        <f t="shared" ref="F105:S105" ca="1" si="22">IF(OR(AND(ISTEXT($F104),$F104&lt;&gt;"X",$F104&lt;&gt;"-"),AND(ISTEXT(F104),F104&lt;&gt;"X",F104&lt;&gt;"-")),"nc",IF(OR($F104="X",F104="X"),"X",IF(ROUND(SUM($F104),0)=0,"nc",SUM(F104)/$F104%)))</f>
        <v>100</v>
      </c>
      <c r="G105" s="337">
        <f t="shared" ca="1" si="22"/>
        <v>1.7104216388225935</v>
      </c>
      <c r="H105" s="337">
        <f t="shared" ca="1" si="22"/>
        <v>0.11933174224343675</v>
      </c>
      <c r="I105" s="337">
        <f t="shared" ca="1" si="22"/>
        <v>2.7645186953062848</v>
      </c>
      <c r="J105" s="337">
        <f t="shared" ca="1" si="22"/>
        <v>1.7104216388225935</v>
      </c>
      <c r="K105" s="337">
        <f t="shared" ca="1" si="22"/>
        <v>51.53142402545744</v>
      </c>
      <c r="L105" s="337">
        <f t="shared" ca="1" si="22"/>
        <v>6.4041368337311058</v>
      </c>
      <c r="M105" s="337">
        <f t="shared" ca="1" si="22"/>
        <v>15.393794749403341</v>
      </c>
      <c r="N105" s="337">
        <f t="shared" ca="1" si="22"/>
        <v>16.368337311058074</v>
      </c>
      <c r="O105" s="337">
        <f t="shared" ca="1" si="22"/>
        <v>2.2275258552108195</v>
      </c>
      <c r="P105" s="337">
        <f t="shared" ca="1" si="22"/>
        <v>0.95465393794749398</v>
      </c>
      <c r="Q105" s="337">
        <f t="shared" ca="1" si="22"/>
        <v>0.19888623707239458</v>
      </c>
      <c r="R105" s="337">
        <f t="shared" ca="1" si="22"/>
        <v>0.15910898965791567</v>
      </c>
      <c r="S105" s="337">
        <f t="shared" ca="1" si="22"/>
        <v>0.33810660302307077</v>
      </c>
      <c r="T105" s="144"/>
      <c r="Y105" s="197" t="s">
        <v>175</v>
      </c>
      <c r="Z105" s="198">
        <f ca="1">SUMIF($AB$103:$AN$103,1,AB104:AN104)</f>
        <v>51.53142402545744</v>
      </c>
      <c r="AA105" s="199" t="str">
        <f ca="1">SUBSTITUTE(AB105&amp;AC105&amp;AD105&amp;AE105&amp;AF105&amp;AG105&amp;AH105&amp;AI105&amp;AJ105&amp;AK105&amp;AL105&amp;AM105&amp;AN105,"」「","」と「")</f>
        <v>「露地野菜」</v>
      </c>
      <c r="AB105" s="198" t="str">
        <f t="shared" ref="AB105:AN105" ca="1" si="23">IF(AB103=1,"「"&amp;CLEAN(AB102)&amp;"」","")</f>
        <v/>
      </c>
      <c r="AC105" s="198" t="str">
        <f t="shared" ca="1" si="23"/>
        <v/>
      </c>
      <c r="AD105" s="198" t="str">
        <f t="shared" ca="1" si="23"/>
        <v/>
      </c>
      <c r="AE105" s="198" t="str">
        <f t="shared" ca="1" si="23"/>
        <v/>
      </c>
      <c r="AF105" s="198" t="str">
        <f t="shared" ca="1" si="23"/>
        <v>「露地野菜」</v>
      </c>
      <c r="AG105" s="198" t="str">
        <f t="shared" ca="1" si="23"/>
        <v/>
      </c>
      <c r="AH105" s="198" t="str">
        <f t="shared" ca="1" si="23"/>
        <v/>
      </c>
      <c r="AI105" s="198" t="str">
        <f t="shared" ca="1" si="23"/>
        <v/>
      </c>
      <c r="AJ105" s="198" t="str">
        <f t="shared" ca="1" si="23"/>
        <v/>
      </c>
      <c r="AK105" s="198" t="str">
        <f t="shared" ca="1" si="23"/>
        <v/>
      </c>
      <c r="AL105" s="198" t="str">
        <f t="shared" ca="1" si="23"/>
        <v/>
      </c>
      <c r="AM105" s="198" t="str">
        <f t="shared" ca="1" si="23"/>
        <v/>
      </c>
      <c r="AN105" s="198" t="str">
        <f t="shared" ca="1" si="23"/>
        <v/>
      </c>
    </row>
    <row r="106" spans="1:40" ht="15" customHeight="1">
      <c r="A106" s="144"/>
      <c r="B106" s="141"/>
      <c r="C106" s="168"/>
      <c r="D106" s="343"/>
      <c r="E106" s="316" t="s">
        <v>150</v>
      </c>
      <c r="F106" s="326">
        <v>100</v>
      </c>
      <c r="G106" s="368">
        <f ca="1">IFERROR(IF(OFFSET(INDIRECT($Y$4),5,$V$104+F1)="-","-",ROUND(OFFSET(INDIRECT($Y$4),5,$V$104+F1)/OFFSET(INDIRECT($Y$4),5,$V$104)*100,1)),"nc")</f>
        <v>1.7</v>
      </c>
      <c r="H106" s="368">
        <f ca="1">IFERROR(IF(OFFSET(INDIRECT($Y$4),5,$V$104+G1)="-","-",ROUND(OFFSET(INDIRECT($Y$4),5,$V$104+G1)/OFFSET(INDIRECT($Y$4),5,$V$104)*100,1)),"nc")</f>
        <v>0.1</v>
      </c>
      <c r="I106" s="368">
        <f ca="1">IFERROR(IF(OFFSET(INDIRECT($Y$4),5,$V$104+H1)="-","-",ROUND(OFFSET(INDIRECT($Y$4),5,$V$104+H1)/OFFSET(INDIRECT($Y$4),5,$V$104)*100,1)),"nc")</f>
        <v>2.8</v>
      </c>
      <c r="J106" s="368">
        <f ca="1">IFERROR(IF(OFFSET(INDIRECT($Y$4),5,$V$104+I1)="-","-",ROUND(OFFSET(INDIRECT($Y$4),5,$V$104+I1)/OFFSET(INDIRECT($Y$4),5,$V$104)*100,1)),"nc")</f>
        <v>1.7</v>
      </c>
      <c r="K106" s="368">
        <f t="shared" ref="K106:O106" ca="1" si="24">IFERROR(IF(OFFSET(INDIRECT($Y$4),5,$V$104+J1)="-","-",ROUND(OFFSET(INDIRECT($Y$4),5,$V$104+J1)/OFFSET(INDIRECT($Y$4),5,$V$104)*100,1)),"nc")</f>
        <v>51.5</v>
      </c>
      <c r="L106" s="368">
        <f t="shared" ca="1" si="24"/>
        <v>6.4</v>
      </c>
      <c r="M106" s="368">
        <f t="shared" ca="1" si="24"/>
        <v>15.4</v>
      </c>
      <c r="N106" s="368">
        <f t="shared" ca="1" si="24"/>
        <v>16.399999999999999</v>
      </c>
      <c r="O106" s="368">
        <f t="shared" ca="1" si="24"/>
        <v>2.2000000000000002</v>
      </c>
      <c r="P106" s="368">
        <f t="shared" ref="P106" ca="1" si="25">IFERROR(IF(OFFSET(INDIRECT($Y$4),5,$V$104+O1)="-","-",ROUND(OFFSET(INDIRECT($Y$4),5,$V$104+O1)/OFFSET(INDIRECT($Y$4),5,$V$104)*100,1)),"nc")</f>
        <v>1</v>
      </c>
      <c r="Q106" s="368">
        <f t="shared" ref="Q106" ca="1" si="26">IFERROR(IF(OFFSET(INDIRECT($Y$4),5,$V$104+P1)="-","-",ROUND(OFFSET(INDIRECT($Y$4),5,$V$104+P1)/OFFSET(INDIRECT($Y$4),5,$V$104)*100,1)),"nc")</f>
        <v>0.2</v>
      </c>
      <c r="R106" s="368">
        <f t="shared" ref="R106" ca="1" si="27">IFERROR(IF(OFFSET(INDIRECT($Y$4),5,$V$104+Q1)="-","-",ROUND(OFFSET(INDIRECT($Y$4),5,$V$104+Q1)/OFFSET(INDIRECT($Y$4),5,$V$104)*100,1)),"nc")</f>
        <v>0.2</v>
      </c>
      <c r="S106" s="368">
        <f t="shared" ref="S106" ca="1" si="28">IFERROR(IF(OFFSET(INDIRECT($Y$4),5,$V$104+R1)="-","-",ROUND(OFFSET(INDIRECT($Y$4),5,$V$104+R1)/OFFSET(INDIRECT($Y$4),5,$V$104)*100,1)),"nc")</f>
        <v>0.3</v>
      </c>
      <c r="T106" s="144"/>
      <c r="Y106" s="200" t="s">
        <v>176</v>
      </c>
      <c r="Z106" s="193">
        <f ca="1">SUMIF($AB$103:$AN$103,2,$AB$104:$AN$104)</f>
        <v>16.368337311058074</v>
      </c>
      <c r="AA106" s="194" t="str">
        <f ca="1">SUBSTITUTE(AB106&amp;AC106&amp;AD106&amp;AE106&amp;AF106&amp;AG106&amp;AH106&amp;AI106&amp;AJ106&amp;AK106&amp;AL106&amp;AM106&amp;AN106,"」「","」と「")</f>
        <v>「花き・花木」</v>
      </c>
      <c r="AB106" s="193" t="str">
        <f t="shared" ref="AB106:AN106" ca="1" si="29">IF(AB103=2,"「"&amp;CLEAN(AB102)&amp;"」","")</f>
        <v/>
      </c>
      <c r="AC106" s="193" t="str">
        <f t="shared" ca="1" si="29"/>
        <v/>
      </c>
      <c r="AD106" s="193" t="str">
        <f t="shared" ca="1" si="29"/>
        <v/>
      </c>
      <c r="AE106" s="193" t="str">
        <f t="shared" ca="1" si="29"/>
        <v/>
      </c>
      <c r="AF106" s="193" t="str">
        <f t="shared" ca="1" si="29"/>
        <v/>
      </c>
      <c r="AG106" s="193" t="str">
        <f t="shared" ca="1" si="29"/>
        <v/>
      </c>
      <c r="AH106" s="193" t="str">
        <f t="shared" ca="1" si="29"/>
        <v/>
      </c>
      <c r="AI106" s="193" t="str">
        <f t="shared" ca="1" si="29"/>
        <v>「花き・花木」</v>
      </c>
      <c r="AJ106" s="193" t="str">
        <f t="shared" ca="1" si="29"/>
        <v/>
      </c>
      <c r="AK106" s="194" t="str">
        <f t="shared" ca="1" si="29"/>
        <v/>
      </c>
      <c r="AL106" s="194" t="str">
        <f t="shared" ca="1" si="29"/>
        <v/>
      </c>
      <c r="AM106" s="194" t="str">
        <f t="shared" ca="1" si="29"/>
        <v/>
      </c>
      <c r="AN106" s="194" t="str">
        <f t="shared" ca="1" si="29"/>
        <v/>
      </c>
    </row>
    <row r="107" spans="1:40" ht="34.5" customHeight="1" thickBot="1">
      <c r="A107" s="144"/>
      <c r="B107" s="141"/>
      <c r="C107" s="168"/>
      <c r="D107" s="527" t="str">
        <f>IF(LEFT(R108,1)="県","（％）","（戸）")</f>
        <v>（戸）</v>
      </c>
      <c r="E107" s="144"/>
      <c r="F107" s="144"/>
      <c r="G107" s="144"/>
      <c r="H107" s="160" t="str">
        <f>"《農産物販売金額１位の部門別農家数"&amp;IF(LEFT(R108,1)="県","割合","")&amp;"》　"&amp;IF(AND(LEFT(R108,1)&lt;&gt;"県",G4=""),D4,IF(LEFT(R108,1)="県","2015年",AA3))</f>
        <v>《農産物販売金額１位の部門別農家数》　東京都</v>
      </c>
      <c r="I107" s="144"/>
      <c r="J107" s="144"/>
      <c r="K107" s="144"/>
      <c r="L107" s="144"/>
      <c r="M107" s="144"/>
      <c r="N107" s="144"/>
      <c r="O107" s="144"/>
      <c r="P107" s="144"/>
      <c r="Q107" s="144"/>
      <c r="R107" s="144"/>
      <c r="S107" s="144"/>
      <c r="T107" s="144"/>
      <c r="Y107" s="201" t="s">
        <v>177</v>
      </c>
      <c r="Z107" s="195">
        <f ca="1">SUMIF($AB$103:$AN$103,3,$AB$104:$AN$104)</f>
        <v>15.393794749403341</v>
      </c>
      <c r="AA107" s="196" t="str">
        <f ca="1">SUBSTITUTE(AB107&amp;AC107&amp;AD107&amp;AE107&amp;AF107&amp;AG107&amp;AH107&amp;AI107&amp;AJ107&amp;AK107&amp;AL107&amp;AM107&amp;AN107,"」「","」と「")</f>
        <v>「果樹類」</v>
      </c>
      <c r="AB107" s="195" t="str">
        <f t="shared" ref="AB107:AN107" ca="1" si="30">IF(AB103=3,"「"&amp;CLEAN(AB102)&amp;"」","")</f>
        <v/>
      </c>
      <c r="AC107" s="195" t="str">
        <f t="shared" ca="1" si="30"/>
        <v/>
      </c>
      <c r="AD107" s="195" t="str">
        <f t="shared" ca="1" si="30"/>
        <v/>
      </c>
      <c r="AE107" s="195" t="str">
        <f t="shared" ca="1" si="30"/>
        <v/>
      </c>
      <c r="AF107" s="195" t="str">
        <f t="shared" ca="1" si="30"/>
        <v/>
      </c>
      <c r="AG107" s="195" t="str">
        <f t="shared" ca="1" si="30"/>
        <v/>
      </c>
      <c r="AH107" s="195" t="str">
        <f t="shared" ca="1" si="30"/>
        <v>「果樹類」</v>
      </c>
      <c r="AI107" s="195" t="str">
        <f t="shared" ca="1" si="30"/>
        <v/>
      </c>
      <c r="AJ107" s="195" t="str">
        <f t="shared" ca="1" si="30"/>
        <v/>
      </c>
      <c r="AK107" s="196" t="str">
        <f t="shared" ca="1" si="30"/>
        <v/>
      </c>
      <c r="AL107" s="196" t="str">
        <f t="shared" ca="1" si="30"/>
        <v/>
      </c>
      <c r="AM107" s="196" t="str">
        <f t="shared" ca="1" si="30"/>
        <v/>
      </c>
      <c r="AN107" s="196" t="str">
        <f t="shared" ca="1" si="30"/>
        <v/>
      </c>
    </row>
    <row r="108" spans="1:40" ht="15" customHeight="1" thickTop="1" thickBot="1">
      <c r="A108" s="144"/>
      <c r="B108" s="141"/>
      <c r="C108" s="168"/>
      <c r="D108" s="144"/>
      <c r="E108" s="144"/>
      <c r="F108" s="144"/>
      <c r="G108" s="144"/>
      <c r="H108" s="144"/>
      <c r="I108" s="144"/>
      <c r="J108" s="144"/>
      <c r="K108" s="144"/>
      <c r="L108" s="144"/>
      <c r="M108" s="144"/>
      <c r="N108" s="144"/>
      <c r="O108" s="144"/>
      <c r="P108" s="144"/>
      <c r="Q108" s="144"/>
      <c r="R108" s="639" t="s">
        <v>179</v>
      </c>
      <c r="S108" s="640"/>
      <c r="T108" s="144"/>
    </row>
    <row r="109" spans="1:40" ht="13.9" customHeight="1" thickTop="1">
      <c r="A109" s="144"/>
      <c r="B109" s="141"/>
      <c r="C109" s="168"/>
      <c r="D109" s="144"/>
      <c r="E109" s="144"/>
      <c r="F109" s="144"/>
      <c r="G109" s="144"/>
      <c r="H109" s="144"/>
      <c r="I109" s="144"/>
      <c r="J109" s="144"/>
      <c r="K109" s="144"/>
      <c r="L109" s="144"/>
      <c r="M109" s="144"/>
      <c r="N109" s="144"/>
      <c r="O109" s="144"/>
      <c r="P109" s="144"/>
      <c r="Q109" s="144"/>
      <c r="R109" s="144"/>
      <c r="S109" s="144"/>
      <c r="T109" s="144"/>
    </row>
    <row r="110" spans="1:40" ht="13.9" customHeight="1">
      <c r="A110" s="144"/>
      <c r="B110" s="141"/>
      <c r="C110" s="168"/>
      <c r="D110" s="144"/>
      <c r="E110" s="144"/>
      <c r="F110" s="144"/>
      <c r="G110" s="144"/>
      <c r="H110" s="144"/>
      <c r="I110" s="144"/>
      <c r="J110" s="144"/>
      <c r="K110" s="144"/>
      <c r="L110" s="144"/>
      <c r="M110" s="144"/>
      <c r="N110" s="144"/>
      <c r="O110" s="144"/>
      <c r="P110" s="144"/>
      <c r="Q110" s="144"/>
      <c r="R110" s="144"/>
      <c r="S110" s="144"/>
      <c r="T110" s="144"/>
    </row>
    <row r="111" spans="1:40" ht="13.9" customHeight="1">
      <c r="A111" s="144"/>
      <c r="B111" s="141"/>
      <c r="C111" s="168"/>
      <c r="D111" s="144"/>
      <c r="E111" s="144"/>
      <c r="F111" s="144"/>
      <c r="G111" s="144"/>
      <c r="H111" s="144"/>
      <c r="I111" s="144"/>
      <c r="J111" s="144"/>
      <c r="K111" s="144"/>
      <c r="L111" s="144"/>
      <c r="M111" s="144"/>
      <c r="N111" s="144"/>
      <c r="O111" s="144"/>
      <c r="P111" s="144"/>
      <c r="Q111" s="144"/>
      <c r="R111" s="144"/>
      <c r="S111" s="144"/>
      <c r="T111" s="144"/>
    </row>
    <row r="112" spans="1:40" ht="13.9" customHeight="1">
      <c r="A112" s="144"/>
      <c r="B112" s="141"/>
      <c r="C112" s="168"/>
      <c r="D112" s="144"/>
      <c r="E112" s="144"/>
      <c r="F112" s="144"/>
      <c r="G112" s="144"/>
      <c r="H112" s="144"/>
      <c r="I112" s="144"/>
      <c r="J112" s="144"/>
      <c r="K112" s="144"/>
      <c r="L112" s="144"/>
      <c r="M112" s="144"/>
      <c r="N112" s="144"/>
      <c r="O112" s="144"/>
      <c r="P112" s="144"/>
      <c r="Q112" s="144"/>
      <c r="R112" s="144"/>
      <c r="S112" s="144"/>
      <c r="T112" s="144"/>
    </row>
    <row r="113" spans="1:26" ht="13.9" customHeight="1">
      <c r="A113" s="144"/>
      <c r="B113" s="141"/>
      <c r="C113" s="168"/>
      <c r="D113" s="144"/>
      <c r="E113" s="144"/>
      <c r="F113" s="144"/>
      <c r="G113" s="144"/>
      <c r="H113" s="144"/>
      <c r="I113" s="144"/>
      <c r="J113" s="144"/>
      <c r="K113" s="144"/>
      <c r="L113" s="144"/>
      <c r="M113" s="144"/>
      <c r="N113" s="144"/>
      <c r="O113" s="144"/>
      <c r="P113" s="144"/>
      <c r="Q113" s="144"/>
      <c r="R113" s="144"/>
      <c r="S113" s="144"/>
      <c r="T113" s="144"/>
    </row>
    <row r="114" spans="1:26" ht="13.9" customHeight="1">
      <c r="A114" s="144"/>
      <c r="B114" s="141"/>
      <c r="C114" s="168"/>
      <c r="D114" s="144"/>
      <c r="E114" s="144"/>
      <c r="F114" s="144"/>
      <c r="G114" s="144"/>
      <c r="H114" s="144"/>
      <c r="I114" s="144"/>
      <c r="J114" s="144"/>
      <c r="K114" s="144"/>
      <c r="L114" s="144"/>
      <c r="M114" s="144"/>
      <c r="N114" s="144"/>
      <c r="O114" s="144"/>
      <c r="P114" s="144"/>
      <c r="Q114" s="144"/>
      <c r="R114" s="144"/>
      <c r="S114" s="144"/>
      <c r="T114" s="144"/>
    </row>
    <row r="115" spans="1:26" ht="13.9" customHeight="1">
      <c r="A115" s="144"/>
      <c r="B115" s="141"/>
      <c r="C115" s="168"/>
      <c r="D115" s="144"/>
      <c r="E115" s="144"/>
      <c r="F115" s="144"/>
      <c r="G115" s="144"/>
      <c r="H115" s="144"/>
      <c r="I115" s="144"/>
      <c r="J115" s="144"/>
      <c r="K115" s="144"/>
      <c r="L115" s="144"/>
      <c r="M115" s="144"/>
      <c r="N115" s="144"/>
      <c r="O115" s="144"/>
      <c r="P115" s="144"/>
      <c r="Q115" s="144"/>
      <c r="R115" s="144"/>
      <c r="S115" s="144"/>
      <c r="T115" s="144"/>
    </row>
    <row r="116" spans="1:26" ht="13.9" customHeight="1">
      <c r="A116" s="144"/>
      <c r="B116" s="141"/>
      <c r="C116" s="168"/>
      <c r="D116" s="144"/>
      <c r="E116" s="144"/>
      <c r="F116" s="144"/>
      <c r="G116" s="144"/>
      <c r="H116" s="144"/>
      <c r="I116" s="144"/>
      <c r="J116" s="144"/>
      <c r="K116" s="144"/>
      <c r="L116" s="144"/>
      <c r="M116" s="144"/>
      <c r="N116" s="144"/>
      <c r="O116" s="144"/>
      <c r="P116" s="144"/>
      <c r="Q116" s="144"/>
      <c r="R116" s="144"/>
      <c r="S116" s="144"/>
      <c r="T116" s="144"/>
    </row>
    <row r="117" spans="1:26" ht="13.9" customHeight="1">
      <c r="A117" s="144"/>
      <c r="B117" s="141"/>
      <c r="C117" s="168"/>
      <c r="D117" s="144"/>
      <c r="E117" s="144"/>
      <c r="F117" s="144"/>
      <c r="G117" s="144"/>
      <c r="H117" s="144"/>
      <c r="I117" s="144"/>
      <c r="J117" s="144"/>
      <c r="K117" s="144"/>
      <c r="L117" s="144"/>
      <c r="M117" s="144"/>
      <c r="N117" s="144"/>
      <c r="O117" s="144"/>
      <c r="P117" s="144"/>
      <c r="Q117" s="144"/>
      <c r="R117" s="144"/>
      <c r="S117" s="144"/>
      <c r="T117" s="144"/>
    </row>
    <row r="118" spans="1:26" ht="13.9" customHeight="1">
      <c r="A118" s="144"/>
      <c r="B118" s="141"/>
      <c r="C118" s="168"/>
      <c r="D118" s="144"/>
      <c r="E118" s="144"/>
      <c r="F118" s="144"/>
      <c r="G118" s="144"/>
      <c r="H118" s="144"/>
      <c r="I118" s="144"/>
      <c r="J118" s="144"/>
      <c r="K118" s="144"/>
      <c r="L118" s="144"/>
      <c r="M118" s="144"/>
      <c r="N118" s="144"/>
      <c r="O118" s="144"/>
      <c r="P118" s="144"/>
      <c r="Q118" s="144"/>
      <c r="R118" s="144"/>
      <c r="S118" s="144"/>
      <c r="T118" s="144"/>
    </row>
    <row r="119" spans="1:26" ht="13.9" customHeight="1">
      <c r="A119" s="144"/>
      <c r="B119" s="141"/>
      <c r="C119" s="168"/>
      <c r="D119" s="144"/>
      <c r="E119" s="144"/>
      <c r="F119" s="144"/>
      <c r="G119" s="144"/>
      <c r="H119" s="144"/>
      <c r="I119" s="144"/>
      <c r="J119" s="144"/>
      <c r="K119" s="144"/>
      <c r="L119" s="144"/>
      <c r="M119" s="144"/>
      <c r="N119" s="144"/>
      <c r="O119" s="144"/>
      <c r="P119" s="144"/>
      <c r="Q119" s="144"/>
      <c r="R119" s="144"/>
      <c r="S119" s="144"/>
      <c r="T119" s="144"/>
    </row>
    <row r="120" spans="1:26" ht="40.5" customHeight="1">
      <c r="A120" s="144"/>
      <c r="B120" s="141"/>
      <c r="C120" s="144"/>
      <c r="D120" s="144"/>
      <c r="E120" s="144"/>
      <c r="F120" s="144"/>
      <c r="G120" s="144"/>
      <c r="H120" s="144"/>
      <c r="I120" s="144"/>
      <c r="J120" s="144"/>
      <c r="K120" s="144"/>
      <c r="L120" s="144"/>
      <c r="M120" s="144"/>
      <c r="N120" s="144"/>
      <c r="O120" s="144"/>
      <c r="P120" s="144"/>
      <c r="Q120" s="144"/>
      <c r="R120" s="144"/>
      <c r="S120" s="144"/>
      <c r="T120" s="144"/>
    </row>
    <row r="121" spans="1:26" ht="18" customHeight="1" thickBot="1">
      <c r="A121" s="144"/>
      <c r="B121" s="141"/>
      <c r="C121" s="676" t="s">
        <v>54</v>
      </c>
      <c r="D121" s="676"/>
      <c r="E121" s="676"/>
      <c r="F121" s="676"/>
      <c r="G121" s="676"/>
      <c r="H121" s="676"/>
      <c r="I121" s="528" t="str">
        <f ca="1">IFERROR(" ◎ 経営耕地面積は "&amp;IF(G126=G125,"変化なし",TEXT(ABS(G126-G125),"#,##0")&amp;"ha（"&amp;TEXT(ABS(G126/G125-1),"0.0%"&amp;"） "))&amp;IF(F126=F125,"",IF(G126&lt;G125,"減少","増加"))&amp;"、１戸当たりでは "&amp;IF(X125=0,"変動無し",TEXT(ABS(X125),"0.00")&amp;"ha "&amp;IF(X125&gt;0,"増加","減少")),"")</f>
        <v xml:space="preserve"> ◎ 経営耕地面積は 779ha（16.3%) 減少、１戸当たりでは 0.01ha 増加</v>
      </c>
      <c r="J121" s="539"/>
      <c r="K121" s="539"/>
      <c r="L121" s="539"/>
      <c r="M121" s="539"/>
      <c r="N121" s="539"/>
      <c r="O121" s="539"/>
      <c r="P121" s="539"/>
      <c r="Q121" s="539"/>
      <c r="R121" s="540"/>
      <c r="S121" s="541"/>
      <c r="T121" s="144"/>
    </row>
    <row r="122" spans="1:26" ht="38.25" customHeight="1" thickTop="1" thickBot="1">
      <c r="A122" s="144"/>
      <c r="B122" s="141"/>
      <c r="C122" s="168"/>
      <c r="D122" s="185" t="str">
        <f>AA3</f>
        <v>東京都</v>
      </c>
      <c r="E122" s="144"/>
      <c r="F122" s="144"/>
      <c r="G122" s="144"/>
      <c r="H122" s="144"/>
      <c r="I122" s="144"/>
      <c r="J122" s="144"/>
      <c r="K122" s="147" t="s">
        <v>5</v>
      </c>
      <c r="L122" s="144"/>
      <c r="M122" s="144"/>
      <c r="N122" s="144"/>
      <c r="O122" s="144"/>
      <c r="P122" s="144"/>
      <c r="Q122" s="144"/>
      <c r="R122" s="144"/>
      <c r="S122" s="144"/>
      <c r="T122" s="144"/>
    </row>
    <row r="123" spans="1:26" ht="13.9" customHeight="1" thickTop="1">
      <c r="A123" s="144"/>
      <c r="B123" s="141"/>
      <c r="C123" s="168"/>
      <c r="D123" s="302"/>
      <c r="E123" s="303"/>
      <c r="F123" s="668" t="s">
        <v>46</v>
      </c>
      <c r="G123" s="672" t="s">
        <v>178</v>
      </c>
      <c r="H123" s="349"/>
      <c r="I123" s="349"/>
      <c r="J123" s="375"/>
      <c r="K123" s="674" t="s">
        <v>47</v>
      </c>
      <c r="L123" s="144"/>
      <c r="M123" s="144"/>
      <c r="N123" s="144"/>
      <c r="O123" s="144"/>
      <c r="P123" s="144"/>
      <c r="Q123" s="144"/>
      <c r="R123" s="144"/>
      <c r="S123" s="144"/>
      <c r="T123" s="144"/>
      <c r="W123" s="21"/>
    </row>
    <row r="124" spans="1:26" ht="41.45" customHeight="1">
      <c r="A124" s="144"/>
      <c r="B124" s="141"/>
      <c r="C124" s="168"/>
      <c r="D124" s="308"/>
      <c r="E124" s="309"/>
      <c r="F124" s="669"/>
      <c r="G124" s="673"/>
      <c r="H124" s="369" t="s">
        <v>43</v>
      </c>
      <c r="I124" s="376" t="s">
        <v>60</v>
      </c>
      <c r="J124" s="377" t="s">
        <v>45</v>
      </c>
      <c r="K124" s="675"/>
      <c r="L124" s="144"/>
      <c r="M124" s="144"/>
      <c r="N124" s="144"/>
      <c r="O124" s="144"/>
      <c r="P124" s="144"/>
      <c r="Q124" s="144"/>
      <c r="R124" s="144"/>
      <c r="S124" s="144"/>
      <c r="T124" s="144"/>
      <c r="V124" s="60" t="s">
        <v>40</v>
      </c>
      <c r="W124" s="35" t="s">
        <v>41</v>
      </c>
      <c r="X124" s="61" t="s">
        <v>123</v>
      </c>
    </row>
    <row r="125" spans="1:26" ht="15" customHeight="1">
      <c r="A125" s="144"/>
      <c r="B125" s="141"/>
      <c r="C125" s="168"/>
      <c r="D125" s="366" t="s">
        <v>18</v>
      </c>
      <c r="E125" s="367"/>
      <c r="F125" s="628">
        <f ca="1">IFERROR(OFFSET(INDIRECT($Y$3),$V$3,V125),"nc")</f>
        <v>6787</v>
      </c>
      <c r="G125" s="629">
        <f ca="1">IFERROR(ROUND(OFFSET(INDIRECT($Y$3),$V$3,$V$125+F1)/100,0),OFFSET(INDIRECT($Y$3),$V$3,$V$125+F1))</f>
        <v>4791</v>
      </c>
      <c r="H125" s="629">
        <f ca="1">IFERROR(ROUND(OFFSET(INDIRECT($Y$3),$V$3,$V$125+G1)/100,0),OFFSET(INDIRECT($Y$3),$V$3,$V$125+G1))</f>
        <v>281</v>
      </c>
      <c r="I125" s="629">
        <f ca="1">IFERROR(ROUND(OFFSET(INDIRECT($Y$3),$V$3,$V$125+H1)/100,0),OFFSET(INDIRECT($Y$3),$V$3,$V$125+H1))</f>
        <v>3142</v>
      </c>
      <c r="J125" s="629">
        <f ca="1">IFERROR(ROUND(OFFSET(INDIRECT($Y$3),$V$3,$V$125+I1)/100,0),OFFSET(INDIRECT($Y$3),$V$3,$V$125+I1))</f>
        <v>1367</v>
      </c>
      <c r="K125" s="371">
        <f ca="1">IF(OR(AND(ISTEXT($F125),$F125&lt;&gt;"X",$F125&lt;&gt;"-"),AND(ISTEXT(G125),G125&lt;&gt;"X",G125&lt;&gt;"-")),"nc",IF(OR($F125="X",G125="X"),"X",IF(ROUND(SUM($F125),0)=0,"nc",ROUND(SUM(G125)/$F125,2))))</f>
        <v>0.71</v>
      </c>
      <c r="L125" s="144"/>
      <c r="M125" s="144"/>
      <c r="N125" s="144"/>
      <c r="O125" s="144"/>
      <c r="P125" s="144"/>
      <c r="Q125" s="144"/>
      <c r="R125" s="144"/>
      <c r="S125" s="144"/>
      <c r="T125" s="144"/>
      <c r="V125" s="42">
        <f ca="1">CELL("col",'2010年'!EA6)-1</f>
        <v>130</v>
      </c>
      <c r="W125" s="63" t="s">
        <v>43</v>
      </c>
      <c r="X125" s="62">
        <f ca="1">K126-K125</f>
        <v>1.0000000000000009E-2</v>
      </c>
    </row>
    <row r="126" spans="1:26" ht="15" customHeight="1">
      <c r="A126" s="144"/>
      <c r="B126" s="141"/>
      <c r="C126" s="168"/>
      <c r="D126" s="353" t="s">
        <v>19</v>
      </c>
      <c r="E126" s="370"/>
      <c r="F126" s="630">
        <f ca="1">IFERROR(OFFSET(INDIRECT($Y$4),$V$4,$V126),"nc")</f>
        <v>5591</v>
      </c>
      <c r="G126" s="631">
        <f ca="1">IFERROR(ROUND(OFFSET(INDIRECT($Y$4),$V$4,$V126+F1)/100,0),OFFSET(INDIRECT($Y$4),$V$4,$V126+F1))</f>
        <v>4012</v>
      </c>
      <c r="H126" s="631">
        <f ca="1">IFERROR(ROUND(OFFSET(INDIRECT($Y$4),$V$4,$V126+G1)/100,0),OFFSET(INDIRECT($Y$4),$V$4,$V126+G1))</f>
        <v>202</v>
      </c>
      <c r="I126" s="631">
        <f ca="1">IFERROR(ROUND(OFFSET(INDIRECT($Y$4),$V$4,$V126+H1)/100,0),OFFSET(INDIRECT($Y$4),$V$4,$V126+H1))</f>
        <v>2761</v>
      </c>
      <c r="J126" s="631">
        <f ca="1">IFERROR(ROUND(OFFSET(INDIRECT($Y$4),$V$4,$V126+I1)/100,0),OFFSET(INDIRECT($Y$4),$V$4,$V126+I1))</f>
        <v>1049</v>
      </c>
      <c r="K126" s="378">
        <f ca="1">IF(OR(AND(ISTEXT($F126),$F126&lt;&gt;"X",$F126&lt;&gt;"-"),AND(ISTEXT(G126),G126&lt;&gt;"X",G126&lt;&gt;"-")),"nc",IF(OR($F126="X",G126="X"),"X",IF(ROUND(SUM($F126),0)=0,"nc",ROUND(SUM(G126)/$F126,2))))</f>
        <v>0.72</v>
      </c>
      <c r="L126" s="144"/>
      <c r="M126" s="144"/>
      <c r="N126" s="144"/>
      <c r="O126" s="144"/>
      <c r="P126" s="144"/>
      <c r="Q126" s="144"/>
      <c r="R126" s="144"/>
      <c r="S126" s="144"/>
      <c r="T126" s="144"/>
      <c r="V126" s="43">
        <f ca="1">CELL("col",'2015年'!EA6)-1</f>
        <v>130</v>
      </c>
      <c r="W126" s="63" t="s">
        <v>44</v>
      </c>
    </row>
    <row r="127" spans="1:26" ht="15" customHeight="1">
      <c r="A127" s="144"/>
      <c r="B127" s="141"/>
      <c r="C127" s="168"/>
      <c r="D127" s="356"/>
      <c r="E127" s="321" t="s">
        <v>143</v>
      </c>
      <c r="F127" s="379"/>
      <c r="G127" s="337">
        <f ca="1">IF(OR(AND(ISTEXT($G126),$G126&lt;&gt;"X",$G126&lt;&gt;"-"),AND(ISTEXT(G126),G126&lt;&gt;"X",G126&lt;&gt;"-")),"nc",IF(OR($G126="X",G126="X"),"X",IF(ROUND(SUM($G126),0)=0,"nc",SUM(G126)/$G126%)))</f>
        <v>100</v>
      </c>
      <c r="H127" s="337">
        <f t="shared" ref="H127:J127" ca="1" si="31">IF(OR(AND(ISTEXT($G126),$G126&lt;&gt;"X",$G126&lt;&gt;"-"),AND(ISTEXT(H126),H126&lt;&gt;"X",H126&lt;&gt;"-")),"nc",IF(OR($G126="X",H126="X"),"X",IF(ROUND(SUM($G126),0)=0,"nc",SUM(H126)/$G126%)))</f>
        <v>5.0348953140578265</v>
      </c>
      <c r="I127" s="337">
        <f t="shared" ca="1" si="31"/>
        <v>68.818544366899303</v>
      </c>
      <c r="J127" s="337">
        <f t="shared" ca="1" si="31"/>
        <v>26.146560319042873</v>
      </c>
      <c r="K127" s="380"/>
      <c r="L127" s="144"/>
      <c r="M127" s="144"/>
      <c r="N127" s="144"/>
      <c r="O127" s="144"/>
      <c r="P127" s="144"/>
      <c r="Q127" s="144"/>
      <c r="R127" s="144"/>
      <c r="S127" s="144"/>
      <c r="T127" s="144"/>
      <c r="V127" s="27"/>
      <c r="W127" s="64" t="s">
        <v>45</v>
      </c>
      <c r="X127" s="21"/>
      <c r="Y127" s="21"/>
      <c r="Z127" s="21"/>
    </row>
    <row r="128" spans="1:26" ht="15" customHeight="1">
      <c r="A128" s="144"/>
      <c r="B128" s="141"/>
      <c r="C128" s="168"/>
      <c r="D128" s="343"/>
      <c r="E128" s="316" t="s">
        <v>150</v>
      </c>
      <c r="F128" s="372"/>
      <c r="G128" s="373">
        <v>100</v>
      </c>
      <c r="H128" s="317">
        <f ca="1">IFERROR(ROUND(OFFSET(INDIRECT($Y$4),5,$V$126+G1)/OFFSET(INDIRECT($Y$4),5,$V$126+1)*100,1),"nc")</f>
        <v>5</v>
      </c>
      <c r="I128" s="317">
        <f ca="1">IFERROR(ROUND(OFFSET(INDIRECT($Y$4),5,$V$126+H1)/OFFSET(INDIRECT($Y$4),5,$V$126+1)*100,1),"nc")</f>
        <v>68.8</v>
      </c>
      <c r="J128" s="317">
        <f ca="1">IFERROR(ROUND(OFFSET(INDIRECT($Y$4),5,$V$126+I1)/OFFSET(INDIRECT($Y$4),5,$V$126+1)*100,1),"nc")</f>
        <v>26.1</v>
      </c>
      <c r="K128" s="374">
        <f ca="1">IFERROR(OFFSET(INDIRECT($Y$4),5,V126+1)/OFFSET(INDIRECT($Y$4),5,V126)/100,"nc")</f>
        <v>0.71753532462886782</v>
      </c>
      <c r="L128" s="144"/>
      <c r="M128" s="144"/>
      <c r="N128" s="144"/>
      <c r="O128" s="144"/>
      <c r="P128" s="144"/>
      <c r="Q128" s="144"/>
      <c r="R128" s="144"/>
      <c r="S128" s="144"/>
      <c r="T128" s="144"/>
      <c r="W128" s="21"/>
      <c r="X128" s="21"/>
      <c r="Y128" s="59"/>
    </row>
    <row r="129" spans="1:54" ht="15.75" customHeight="1">
      <c r="A129" s="144"/>
      <c r="B129" s="141"/>
      <c r="C129" s="168"/>
      <c r="D129" s="155" t="str">
        <f ca="1">IFERROR("《参考》"&amp;G4&amp;"の経営耕地面積の全国順位："&amp;TEXT(OFFSET(#REF!,MATCH(Info!G4,#REF!,0),0),"#,##0")&amp;"位","")</f>
        <v/>
      </c>
      <c r="F129" s="144"/>
      <c r="G129" s="144"/>
      <c r="H129" s="144"/>
      <c r="I129" s="144"/>
      <c r="J129" s="144"/>
      <c r="K129" s="144"/>
      <c r="L129" s="144"/>
      <c r="M129" s="144"/>
      <c r="N129" s="144"/>
      <c r="O129" s="144"/>
      <c r="P129" s="144"/>
      <c r="Q129" s="144"/>
      <c r="R129" s="144"/>
      <c r="S129" s="144"/>
      <c r="T129" s="144"/>
      <c r="W129" s="21"/>
      <c r="X129" s="21"/>
      <c r="Y129" s="21"/>
      <c r="Z129" s="21"/>
    </row>
    <row r="130" spans="1:54" ht="13.9" customHeight="1">
      <c r="A130" s="144"/>
      <c r="B130" s="141"/>
      <c r="C130" s="168"/>
      <c r="D130" s="144"/>
      <c r="E130" s="144"/>
      <c r="F130" s="144"/>
      <c r="G130" s="144"/>
      <c r="H130" s="144"/>
      <c r="I130" s="144"/>
      <c r="J130" s="144"/>
      <c r="K130" s="144"/>
      <c r="L130" s="144"/>
      <c r="M130" s="144"/>
      <c r="N130" s="144"/>
      <c r="O130" s="144"/>
      <c r="P130" s="144"/>
      <c r="Q130" s="144"/>
      <c r="R130" s="144"/>
      <c r="S130" s="144"/>
      <c r="T130" s="144"/>
    </row>
    <row r="131" spans="1:54" ht="13.9" customHeight="1">
      <c r="A131" s="144"/>
      <c r="B131" s="141"/>
      <c r="C131" s="168"/>
      <c r="D131" s="155"/>
      <c r="E131" s="144"/>
      <c r="F131" s="144"/>
      <c r="G131" s="144"/>
      <c r="H131" s="144"/>
      <c r="I131" s="144"/>
      <c r="J131" s="144"/>
      <c r="K131" s="144"/>
      <c r="L131" s="144"/>
      <c r="M131" s="144"/>
      <c r="N131" s="144"/>
      <c r="O131" s="144"/>
      <c r="P131" s="144"/>
      <c r="Q131" s="144"/>
      <c r="R131" s="144"/>
      <c r="S131" s="144"/>
      <c r="T131" s="144"/>
    </row>
    <row r="132" spans="1:54" ht="13.9" customHeight="1">
      <c r="A132" s="144"/>
      <c r="B132" s="144"/>
      <c r="C132" s="144"/>
      <c r="D132" s="191"/>
      <c r="E132" s="144"/>
      <c r="F132" s="144"/>
      <c r="G132" s="144"/>
      <c r="H132" s="144"/>
      <c r="I132" s="144"/>
      <c r="J132" s="144"/>
      <c r="K132" s="144"/>
      <c r="L132" s="144"/>
      <c r="M132" s="144"/>
      <c r="N132" s="144"/>
      <c r="O132" s="144"/>
      <c r="P132" s="144"/>
      <c r="Q132" s="144"/>
      <c r="R132" s="144"/>
      <c r="S132" s="144"/>
      <c r="T132" s="144"/>
    </row>
    <row r="133" spans="1:54" ht="3.6" customHeight="1">
      <c r="A133" s="144"/>
      <c r="B133" s="144"/>
      <c r="C133" s="144"/>
      <c r="E133" s="144"/>
      <c r="F133" s="144"/>
      <c r="G133" s="144"/>
      <c r="H133" s="144"/>
      <c r="I133" s="144"/>
      <c r="J133" s="144"/>
      <c r="K133" s="144"/>
      <c r="L133" s="144"/>
      <c r="M133" s="144"/>
      <c r="N133" s="144"/>
      <c r="O133" s="144"/>
      <c r="P133" s="144"/>
      <c r="Q133" s="144"/>
      <c r="R133" s="144"/>
      <c r="S133" s="144"/>
      <c r="T133" s="144"/>
    </row>
    <row r="135" spans="1:54">
      <c r="U135" s="563"/>
      <c r="V135" s="563"/>
      <c r="W135" s="563"/>
      <c r="X135" s="563"/>
      <c r="Y135" s="563"/>
      <c r="Z135" s="563"/>
      <c r="AA135" s="563"/>
      <c r="AB135" s="563"/>
      <c r="AC135" s="563"/>
      <c r="AD135" s="563"/>
      <c r="AE135" s="563"/>
      <c r="AF135" s="563"/>
      <c r="AG135" s="563"/>
      <c r="AH135" s="563"/>
      <c r="AI135" s="563"/>
      <c r="AJ135" s="563"/>
      <c r="AK135" s="563"/>
      <c r="AL135" s="563"/>
      <c r="AM135" s="563"/>
      <c r="AN135" s="563"/>
      <c r="AO135" s="563"/>
      <c r="AP135" s="563"/>
      <c r="AQ135" s="563"/>
      <c r="AR135" s="563"/>
      <c r="AS135" s="563"/>
      <c r="AT135" s="563"/>
      <c r="AU135" s="563"/>
      <c r="AV135" s="563"/>
      <c r="AW135" s="563"/>
      <c r="AX135" s="563"/>
      <c r="AY135" s="563"/>
      <c r="AZ135" s="563"/>
      <c r="BA135" s="563"/>
      <c r="BB135" s="563"/>
    </row>
    <row r="136" spans="1:54">
      <c r="U136" s="563"/>
      <c r="V136" s="564"/>
      <c r="W136" s="253"/>
      <c r="X136" s="253"/>
      <c r="Y136" s="565"/>
      <c r="Z136" s="253"/>
      <c r="AA136" s="566"/>
      <c r="AB136" s="567"/>
      <c r="AC136" s="567"/>
      <c r="AD136" s="567"/>
      <c r="AE136" s="559"/>
      <c r="AF136" s="633"/>
      <c r="AG136" s="633"/>
      <c r="AH136" s="253"/>
      <c r="AI136" s="253"/>
      <c r="AJ136" s="559"/>
      <c r="AK136" s="559"/>
      <c r="AL136" s="559"/>
      <c r="AM136" s="559"/>
      <c r="AN136" s="634"/>
      <c r="AO136" s="634"/>
      <c r="AP136" s="558"/>
      <c r="AQ136" s="635"/>
      <c r="AR136" s="635"/>
      <c r="AS136" s="558"/>
      <c r="AT136" s="559"/>
      <c r="AU136" s="568"/>
      <c r="AV136" s="569"/>
      <c r="AW136" s="570"/>
      <c r="AX136" s="571"/>
      <c r="AY136" s="571"/>
      <c r="AZ136" s="563"/>
      <c r="BA136" s="563"/>
      <c r="BB136" s="563"/>
    </row>
    <row r="137" spans="1:54" ht="14.25">
      <c r="U137" s="563"/>
      <c r="V137" s="253"/>
      <c r="W137" s="253"/>
      <c r="X137" s="253"/>
      <c r="Y137" s="565"/>
      <c r="Z137" s="253"/>
      <c r="AA137" s="253"/>
      <c r="AB137" s="253"/>
      <c r="AC137" s="253"/>
      <c r="AD137" s="567"/>
      <c r="AE137" s="572"/>
      <c r="AF137" s="636"/>
      <c r="AG137" s="636"/>
      <c r="AH137" s="253"/>
      <c r="AI137" s="253"/>
      <c r="AJ137" s="572"/>
      <c r="AK137" s="572"/>
      <c r="AL137" s="572"/>
      <c r="AM137" s="572"/>
      <c r="AN137" s="636"/>
      <c r="AO137" s="636"/>
      <c r="AP137" s="573"/>
      <c r="AQ137" s="636"/>
      <c r="AR137" s="636"/>
      <c r="AS137" s="573"/>
      <c r="AT137" s="559"/>
      <c r="AU137" s="574"/>
      <c r="AV137" s="568"/>
      <c r="AW137" s="568"/>
      <c r="AX137" s="568"/>
      <c r="AY137" s="568"/>
      <c r="AZ137" s="563"/>
      <c r="BA137" s="563"/>
      <c r="BB137" s="563"/>
    </row>
    <row r="138" spans="1:54" ht="14.25">
      <c r="U138" s="563"/>
      <c r="V138" s="253"/>
      <c r="W138" s="575"/>
      <c r="X138" s="575"/>
      <c r="Y138" s="575"/>
      <c r="Z138" s="575"/>
      <c r="AA138" s="576"/>
      <c r="AB138" s="576"/>
      <c r="AC138" s="567"/>
      <c r="AD138" s="567"/>
      <c r="AE138" s="572"/>
      <c r="AF138" s="641"/>
      <c r="AG138" s="641"/>
      <c r="AH138" s="641"/>
      <c r="AI138" s="641"/>
      <c r="AJ138" s="641"/>
      <c r="AK138" s="641"/>
      <c r="AL138" s="641"/>
      <c r="AM138" s="641"/>
      <c r="AN138" s="641"/>
      <c r="AO138" s="641"/>
      <c r="AP138" s="641"/>
      <c r="AQ138" s="641"/>
      <c r="AR138" s="641"/>
      <c r="AS138" s="641"/>
      <c r="AT138" s="559"/>
      <c r="AU138" s="574"/>
      <c r="AV138" s="569"/>
      <c r="AW138" s="569"/>
      <c r="AX138" s="569"/>
      <c r="AY138" s="569"/>
      <c r="AZ138" s="563"/>
      <c r="BA138" s="563"/>
      <c r="BB138" s="563"/>
    </row>
    <row r="139" spans="1:54">
      <c r="U139" s="563"/>
      <c r="V139" s="577"/>
      <c r="W139" s="568"/>
      <c r="X139" s="568"/>
      <c r="Y139" s="568"/>
      <c r="Z139" s="568"/>
      <c r="AA139" s="578"/>
      <c r="AB139" s="578"/>
      <c r="AC139" s="578"/>
      <c r="AD139" s="578"/>
      <c r="AE139" s="253"/>
      <c r="AF139" s="642"/>
      <c r="AG139" s="642"/>
      <c r="AH139" s="642"/>
      <c r="AI139" s="642"/>
      <c r="AJ139" s="642"/>
      <c r="AK139" s="643"/>
      <c r="AL139" s="642"/>
      <c r="AM139" s="643"/>
      <c r="AN139" s="642"/>
      <c r="AO139" s="642"/>
      <c r="AP139" s="642"/>
      <c r="AQ139" s="642"/>
      <c r="AR139" s="642"/>
      <c r="AS139" s="642"/>
      <c r="AT139" s="559"/>
      <c r="AU139" s="579"/>
      <c r="AV139" s="580"/>
      <c r="AW139" s="581"/>
      <c r="AX139" s="581"/>
      <c r="AY139" s="581"/>
      <c r="AZ139" s="563"/>
      <c r="BA139" s="563"/>
      <c r="BB139" s="563"/>
    </row>
    <row r="140" spans="1:54">
      <c r="U140" s="563"/>
      <c r="V140" s="568"/>
      <c r="W140" s="582"/>
      <c r="X140" s="582"/>
      <c r="Y140" s="582"/>
      <c r="Z140" s="582"/>
      <c r="AA140" s="567"/>
      <c r="AB140" s="567"/>
      <c r="AC140" s="566"/>
      <c r="AD140" s="566"/>
      <c r="AE140" s="264"/>
      <c r="AF140" s="583"/>
      <c r="AG140" s="584"/>
      <c r="AH140" s="583"/>
      <c r="AI140" s="583"/>
      <c r="AJ140" s="583"/>
      <c r="AK140" s="583"/>
      <c r="AL140" s="583"/>
      <c r="AM140" s="583"/>
      <c r="AN140" s="583"/>
      <c r="AO140" s="584"/>
      <c r="AP140" s="583"/>
      <c r="AQ140" s="583"/>
      <c r="AR140" s="584"/>
      <c r="AS140" s="583"/>
      <c r="AT140" s="559"/>
      <c r="AU140" s="585"/>
      <c r="AV140" s="586"/>
      <c r="AW140" s="586"/>
      <c r="AX140" s="586"/>
      <c r="AY140" s="586"/>
      <c r="AZ140" s="563"/>
      <c r="BA140" s="563"/>
      <c r="BB140" s="563"/>
    </row>
    <row r="141" spans="1:54">
      <c r="U141" s="563"/>
      <c r="V141" s="587"/>
      <c r="W141" s="588"/>
      <c r="X141" s="589"/>
      <c r="Y141" s="590"/>
      <c r="Z141" s="589"/>
      <c r="AA141" s="591"/>
      <c r="AB141" s="591"/>
      <c r="AC141" s="591"/>
      <c r="AD141" s="591"/>
      <c r="AE141" s="272"/>
      <c r="AF141" s="560"/>
      <c r="AG141" s="561"/>
      <c r="AH141" s="561"/>
      <c r="AI141" s="561"/>
      <c r="AJ141" s="592"/>
      <c r="AK141" s="561"/>
      <c r="AL141" s="560"/>
      <c r="AM141" s="561"/>
      <c r="AN141" s="560"/>
      <c r="AO141" s="561"/>
      <c r="AP141" s="561"/>
      <c r="AQ141" s="560"/>
      <c r="AR141" s="561"/>
      <c r="AS141" s="561"/>
      <c r="AT141" s="559"/>
      <c r="AU141" s="574"/>
      <c r="AV141" s="593"/>
      <c r="AW141" s="569"/>
      <c r="AX141" s="569"/>
      <c r="AY141" s="569"/>
      <c r="AZ141" s="563"/>
      <c r="BA141" s="563"/>
      <c r="BB141" s="563"/>
    </row>
    <row r="142" spans="1:54">
      <c r="U142" s="563"/>
      <c r="V142" s="587"/>
      <c r="W142" s="588"/>
      <c r="X142" s="588"/>
      <c r="Y142" s="590"/>
      <c r="Z142" s="589"/>
      <c r="AA142" s="591"/>
      <c r="AB142" s="591"/>
      <c r="AC142" s="591"/>
      <c r="AD142" s="591"/>
      <c r="AE142" s="272"/>
      <c r="AF142" s="560"/>
      <c r="AG142" s="561"/>
      <c r="AH142" s="561"/>
      <c r="AI142" s="561"/>
      <c r="AJ142" s="592"/>
      <c r="AK142" s="561"/>
      <c r="AL142" s="560"/>
      <c r="AM142" s="561"/>
      <c r="AN142" s="560"/>
      <c r="AO142" s="561"/>
      <c r="AP142" s="561"/>
      <c r="AQ142" s="560"/>
      <c r="AR142" s="561"/>
      <c r="AS142" s="561"/>
      <c r="AT142" s="559"/>
      <c r="AU142" s="574"/>
      <c r="AV142" s="569"/>
      <c r="AW142" s="569"/>
      <c r="AX142" s="569"/>
      <c r="AY142" s="569"/>
      <c r="AZ142" s="563"/>
      <c r="BA142" s="563"/>
      <c r="BB142" s="563"/>
    </row>
    <row r="143" spans="1:54">
      <c r="U143" s="563"/>
      <c r="V143" s="587"/>
      <c r="W143" s="588"/>
      <c r="X143" s="588"/>
      <c r="Y143" s="590"/>
      <c r="Z143" s="589"/>
      <c r="AA143" s="591"/>
      <c r="AB143" s="591"/>
      <c r="AC143" s="594"/>
      <c r="AD143" s="591"/>
      <c r="AE143" s="272"/>
      <c r="AF143" s="560"/>
      <c r="AG143" s="561"/>
      <c r="AH143" s="561"/>
      <c r="AI143" s="561"/>
      <c r="AJ143" s="592"/>
      <c r="AK143" s="561"/>
      <c r="AL143" s="560"/>
      <c r="AM143" s="561"/>
      <c r="AN143" s="560"/>
      <c r="AO143" s="561"/>
      <c r="AP143" s="561"/>
      <c r="AQ143" s="560"/>
      <c r="AR143" s="561"/>
      <c r="AS143" s="561"/>
      <c r="AT143" s="559"/>
      <c r="AU143" s="574"/>
      <c r="AV143" s="569"/>
      <c r="AW143" s="569"/>
      <c r="AX143" s="569"/>
      <c r="AY143" s="569"/>
      <c r="AZ143" s="563"/>
      <c r="BA143" s="563"/>
      <c r="BB143" s="563"/>
    </row>
    <row r="144" spans="1:54">
      <c r="U144" s="563"/>
      <c r="V144" s="587"/>
      <c r="W144" s="588"/>
      <c r="X144" s="588"/>
      <c r="Y144" s="590"/>
      <c r="Z144" s="589"/>
      <c r="AA144" s="591"/>
      <c r="AB144" s="591"/>
      <c r="AC144" s="594"/>
      <c r="AD144" s="591"/>
      <c r="AE144" s="272"/>
      <c r="AF144" s="560"/>
      <c r="AG144" s="561"/>
      <c r="AH144" s="561"/>
      <c r="AI144" s="561"/>
      <c r="AJ144" s="592"/>
      <c r="AK144" s="561"/>
      <c r="AL144" s="560"/>
      <c r="AM144" s="561"/>
      <c r="AN144" s="560"/>
      <c r="AO144" s="561"/>
      <c r="AP144" s="561"/>
      <c r="AQ144" s="560"/>
      <c r="AR144" s="561"/>
      <c r="AS144" s="561"/>
      <c r="AT144" s="559"/>
      <c r="AU144" s="574"/>
      <c r="AV144" s="569"/>
      <c r="AW144" s="569"/>
      <c r="AX144" s="569"/>
      <c r="AY144" s="569"/>
      <c r="AZ144" s="563"/>
      <c r="BA144" s="563"/>
      <c r="BB144" s="563"/>
    </row>
    <row r="145" spans="21:54">
      <c r="U145" s="563"/>
      <c r="V145" s="587"/>
      <c r="W145" s="588"/>
      <c r="X145" s="588"/>
      <c r="Y145" s="590"/>
      <c r="Z145" s="589"/>
      <c r="AA145" s="591"/>
      <c r="AB145" s="591"/>
      <c r="AC145" s="594"/>
      <c r="AD145" s="591"/>
      <c r="AE145" s="272"/>
      <c r="AF145" s="560"/>
      <c r="AG145" s="561"/>
      <c r="AH145" s="561"/>
      <c r="AI145" s="561"/>
      <c r="AJ145" s="592"/>
      <c r="AK145" s="561"/>
      <c r="AL145" s="560"/>
      <c r="AM145" s="561"/>
      <c r="AN145" s="560"/>
      <c r="AO145" s="561"/>
      <c r="AP145" s="561"/>
      <c r="AQ145" s="560"/>
      <c r="AR145" s="561"/>
      <c r="AS145" s="561"/>
      <c r="AT145" s="559"/>
      <c r="AU145" s="574"/>
      <c r="AV145" s="569"/>
      <c r="AW145" s="569"/>
      <c r="AX145" s="569"/>
      <c r="AY145" s="569"/>
      <c r="AZ145" s="563"/>
      <c r="BA145" s="563"/>
      <c r="BB145" s="563"/>
    </row>
    <row r="146" spans="21:54">
      <c r="U146" s="563"/>
      <c r="V146" s="587"/>
      <c r="W146" s="588"/>
      <c r="X146" s="588"/>
      <c r="Y146" s="590"/>
      <c r="Z146" s="589"/>
      <c r="AA146" s="591"/>
      <c r="AB146" s="591"/>
      <c r="AC146" s="594"/>
      <c r="AD146" s="591"/>
      <c r="AE146" s="272"/>
      <c r="AF146" s="560"/>
      <c r="AG146" s="561"/>
      <c r="AH146" s="561"/>
      <c r="AI146" s="561"/>
      <c r="AJ146" s="592"/>
      <c r="AK146" s="561"/>
      <c r="AL146" s="560"/>
      <c r="AM146" s="561"/>
      <c r="AN146" s="560"/>
      <c r="AO146" s="561"/>
      <c r="AP146" s="561"/>
      <c r="AQ146" s="560"/>
      <c r="AR146" s="561"/>
      <c r="AS146" s="561"/>
      <c r="AT146" s="559"/>
      <c r="AU146" s="574"/>
      <c r="AV146" s="569"/>
      <c r="AW146" s="569"/>
      <c r="AX146" s="569"/>
      <c r="AY146" s="569"/>
      <c r="AZ146" s="563"/>
      <c r="BA146" s="563"/>
      <c r="BB146" s="563"/>
    </row>
    <row r="147" spans="21:54">
      <c r="U147" s="563"/>
      <c r="V147" s="587"/>
      <c r="W147" s="588"/>
      <c r="X147" s="588"/>
      <c r="Y147" s="590"/>
      <c r="Z147" s="589"/>
      <c r="AA147" s="591"/>
      <c r="AB147" s="591"/>
      <c r="AC147" s="594"/>
      <c r="AD147" s="591"/>
      <c r="AE147" s="272"/>
      <c r="AF147" s="560"/>
      <c r="AG147" s="561"/>
      <c r="AH147" s="561"/>
      <c r="AI147" s="561"/>
      <c r="AJ147" s="592"/>
      <c r="AK147" s="561"/>
      <c r="AL147" s="560"/>
      <c r="AM147" s="561"/>
      <c r="AN147" s="560"/>
      <c r="AO147" s="561"/>
      <c r="AP147" s="561"/>
      <c r="AQ147" s="560"/>
      <c r="AR147" s="561"/>
      <c r="AS147" s="561"/>
      <c r="AT147" s="559"/>
      <c r="AU147" s="574"/>
      <c r="AV147" s="569"/>
      <c r="AW147" s="569"/>
      <c r="AX147" s="569"/>
      <c r="AY147" s="569"/>
      <c r="AZ147" s="563"/>
      <c r="BA147" s="563"/>
      <c r="BB147" s="563"/>
    </row>
    <row r="148" spans="21:54">
      <c r="U148" s="563"/>
      <c r="V148" s="587"/>
      <c r="W148" s="588"/>
      <c r="X148" s="588"/>
      <c r="Y148" s="590"/>
      <c r="Z148" s="589"/>
      <c r="AA148" s="591"/>
      <c r="AB148" s="591"/>
      <c r="AC148" s="594"/>
      <c r="AD148" s="591"/>
      <c r="AE148" s="272"/>
      <c r="AF148" s="560"/>
      <c r="AG148" s="561"/>
      <c r="AH148" s="561"/>
      <c r="AI148" s="561"/>
      <c r="AJ148" s="592"/>
      <c r="AK148" s="561"/>
      <c r="AL148" s="560"/>
      <c r="AM148" s="561"/>
      <c r="AN148" s="560"/>
      <c r="AO148" s="561"/>
      <c r="AP148" s="561"/>
      <c r="AQ148" s="560"/>
      <c r="AR148" s="561"/>
      <c r="AS148" s="561"/>
      <c r="AT148" s="559"/>
      <c r="AU148" s="574"/>
      <c r="AV148" s="569"/>
      <c r="AW148" s="569"/>
      <c r="AX148" s="569"/>
      <c r="AY148" s="569"/>
      <c r="AZ148" s="563"/>
      <c r="BA148" s="563"/>
      <c r="BB148" s="563"/>
    </row>
    <row r="149" spans="21:54">
      <c r="U149" s="563"/>
      <c r="V149" s="587"/>
      <c r="W149" s="588"/>
      <c r="X149" s="588"/>
      <c r="Y149" s="590"/>
      <c r="Z149" s="589"/>
      <c r="AA149" s="591"/>
      <c r="AB149" s="591"/>
      <c r="AC149" s="594"/>
      <c r="AD149" s="591"/>
      <c r="AE149" s="272"/>
      <c r="AF149" s="560"/>
      <c r="AG149" s="561"/>
      <c r="AH149" s="561"/>
      <c r="AI149" s="561"/>
      <c r="AJ149" s="592"/>
      <c r="AK149" s="561"/>
      <c r="AL149" s="560"/>
      <c r="AM149" s="561"/>
      <c r="AN149" s="560"/>
      <c r="AO149" s="561"/>
      <c r="AP149" s="561"/>
      <c r="AQ149" s="560"/>
      <c r="AR149" s="561"/>
      <c r="AS149" s="561"/>
      <c r="AT149" s="559"/>
      <c r="AU149" s="574"/>
      <c r="AV149" s="569"/>
      <c r="AW149" s="569"/>
      <c r="AX149" s="569"/>
      <c r="AY149" s="569"/>
      <c r="AZ149" s="563"/>
      <c r="BA149" s="563"/>
      <c r="BB149" s="563"/>
    </row>
    <row r="150" spans="21:54">
      <c r="U150" s="563"/>
      <c r="V150" s="587"/>
      <c r="W150" s="588"/>
      <c r="X150" s="588"/>
      <c r="Y150" s="590"/>
      <c r="Z150" s="589"/>
      <c r="AA150" s="591"/>
      <c r="AB150" s="591"/>
      <c r="AC150" s="594"/>
      <c r="AD150" s="591"/>
      <c r="AE150" s="272"/>
      <c r="AF150" s="560"/>
      <c r="AG150" s="561"/>
      <c r="AH150" s="561"/>
      <c r="AI150" s="561"/>
      <c r="AJ150" s="592"/>
      <c r="AK150" s="561"/>
      <c r="AL150" s="560"/>
      <c r="AM150" s="561"/>
      <c r="AN150" s="560"/>
      <c r="AO150" s="561"/>
      <c r="AP150" s="561"/>
      <c r="AQ150" s="560"/>
      <c r="AR150" s="561"/>
      <c r="AS150" s="561"/>
      <c r="AT150" s="559"/>
      <c r="AU150" s="574"/>
      <c r="AV150" s="569"/>
      <c r="AW150" s="569"/>
      <c r="AX150" s="569"/>
      <c r="AY150" s="569"/>
      <c r="AZ150" s="563"/>
      <c r="BA150" s="563"/>
      <c r="BB150" s="563"/>
    </row>
    <row r="151" spans="21:54">
      <c r="U151" s="563"/>
      <c r="V151" s="587"/>
      <c r="W151" s="588"/>
      <c r="X151" s="588"/>
      <c r="Y151" s="590"/>
      <c r="Z151" s="589"/>
      <c r="AA151" s="591"/>
      <c r="AB151" s="591"/>
      <c r="AC151" s="594"/>
      <c r="AD151" s="591"/>
      <c r="AE151" s="272"/>
      <c r="AF151" s="560"/>
      <c r="AG151" s="561"/>
      <c r="AH151" s="561"/>
      <c r="AI151" s="561"/>
      <c r="AJ151" s="592"/>
      <c r="AK151" s="561"/>
      <c r="AL151" s="560"/>
      <c r="AM151" s="561"/>
      <c r="AN151" s="560"/>
      <c r="AO151" s="561"/>
      <c r="AP151" s="561"/>
      <c r="AQ151" s="560"/>
      <c r="AR151" s="561"/>
      <c r="AS151" s="561"/>
      <c r="AT151" s="559"/>
      <c r="AU151" s="574"/>
      <c r="AV151" s="569"/>
      <c r="AW151" s="569"/>
      <c r="AX151" s="569"/>
      <c r="AY151" s="569"/>
      <c r="AZ151" s="563"/>
      <c r="BA151" s="563"/>
      <c r="BB151" s="563"/>
    </row>
    <row r="152" spans="21:54">
      <c r="U152" s="563"/>
      <c r="V152" s="587"/>
      <c r="W152" s="588"/>
      <c r="X152" s="588"/>
      <c r="Y152" s="590"/>
      <c r="Z152" s="589"/>
      <c r="AA152" s="591"/>
      <c r="AB152" s="591"/>
      <c r="AC152" s="591"/>
      <c r="AD152" s="591"/>
      <c r="AE152" s="272"/>
      <c r="AF152" s="560"/>
      <c r="AG152" s="561"/>
      <c r="AH152" s="561"/>
      <c r="AI152" s="561"/>
      <c r="AJ152" s="592"/>
      <c r="AK152" s="561"/>
      <c r="AL152" s="560"/>
      <c r="AM152" s="595"/>
      <c r="AN152" s="560"/>
      <c r="AO152" s="561"/>
      <c r="AP152" s="561"/>
      <c r="AQ152" s="560"/>
      <c r="AR152" s="561"/>
      <c r="AS152" s="561"/>
      <c r="AT152" s="559"/>
      <c r="AU152" s="574"/>
      <c r="AV152" s="569"/>
      <c r="AW152" s="569"/>
      <c r="AX152" s="569"/>
      <c r="AY152" s="569"/>
      <c r="AZ152" s="563"/>
      <c r="BA152" s="563"/>
      <c r="BB152" s="563"/>
    </row>
    <row r="153" spans="21:54">
      <c r="U153" s="563"/>
      <c r="V153" s="587"/>
      <c r="W153" s="588"/>
      <c r="X153" s="588"/>
      <c r="Y153" s="590"/>
      <c r="Z153" s="589"/>
      <c r="AA153" s="591"/>
      <c r="AB153" s="591"/>
      <c r="AC153" s="594"/>
      <c r="AD153" s="591"/>
      <c r="AE153" s="272"/>
      <c r="AF153" s="560"/>
      <c r="AG153" s="561"/>
      <c r="AH153" s="561"/>
      <c r="AI153" s="561"/>
      <c r="AJ153" s="592"/>
      <c r="AK153" s="561"/>
      <c r="AL153" s="560"/>
      <c r="AM153" s="595"/>
      <c r="AN153" s="560"/>
      <c r="AO153" s="561"/>
      <c r="AP153" s="561"/>
      <c r="AQ153" s="560"/>
      <c r="AR153" s="561"/>
      <c r="AS153" s="561"/>
      <c r="AT153" s="559"/>
      <c r="AU153" s="574"/>
      <c r="AV153" s="569"/>
      <c r="AW153" s="569"/>
      <c r="AX153" s="569"/>
      <c r="AY153" s="569"/>
      <c r="AZ153" s="563"/>
      <c r="BA153" s="563"/>
      <c r="BB153" s="563"/>
    </row>
    <row r="154" spans="21:54">
      <c r="U154" s="563"/>
      <c r="V154" s="587"/>
      <c r="W154" s="588"/>
      <c r="X154" s="588"/>
      <c r="Y154" s="590"/>
      <c r="Z154" s="589"/>
      <c r="AA154" s="591"/>
      <c r="AB154" s="591"/>
      <c r="AC154" s="594"/>
      <c r="AD154" s="591"/>
      <c r="AE154" s="272"/>
      <c r="AF154" s="560"/>
      <c r="AG154" s="561"/>
      <c r="AH154" s="561"/>
      <c r="AI154" s="561"/>
      <c r="AJ154" s="592"/>
      <c r="AK154" s="561"/>
      <c r="AL154" s="560"/>
      <c r="AM154" s="595"/>
      <c r="AN154" s="560"/>
      <c r="AO154" s="561"/>
      <c r="AP154" s="561"/>
      <c r="AQ154" s="560"/>
      <c r="AR154" s="561"/>
      <c r="AS154" s="561"/>
      <c r="AT154" s="559"/>
      <c r="AU154" s="574"/>
      <c r="AV154" s="569"/>
      <c r="AW154" s="569"/>
      <c r="AX154" s="569"/>
      <c r="AY154" s="569"/>
      <c r="AZ154" s="563"/>
      <c r="BA154" s="563"/>
      <c r="BB154" s="563"/>
    </row>
    <row r="155" spans="21:54">
      <c r="U155" s="563"/>
      <c r="V155" s="587"/>
      <c r="W155" s="588"/>
      <c r="X155" s="588"/>
      <c r="Y155" s="590"/>
      <c r="Z155" s="589"/>
      <c r="AA155" s="591"/>
      <c r="AB155" s="591"/>
      <c r="AC155" s="594"/>
      <c r="AD155" s="591"/>
      <c r="AE155" s="272"/>
      <c r="AF155" s="560"/>
      <c r="AG155" s="561"/>
      <c r="AH155" s="561"/>
      <c r="AI155" s="561"/>
      <c r="AJ155" s="592"/>
      <c r="AK155" s="561"/>
      <c r="AL155" s="560"/>
      <c r="AM155" s="595"/>
      <c r="AN155" s="560"/>
      <c r="AO155" s="561"/>
      <c r="AP155" s="561"/>
      <c r="AQ155" s="560"/>
      <c r="AR155" s="561"/>
      <c r="AS155" s="561"/>
      <c r="AT155" s="559"/>
      <c r="AU155" s="574"/>
      <c r="AV155" s="569"/>
      <c r="AW155" s="569"/>
      <c r="AX155" s="569"/>
      <c r="AY155" s="569"/>
      <c r="AZ155" s="563"/>
      <c r="BA155" s="563"/>
      <c r="BB155" s="563"/>
    </row>
    <row r="156" spans="21:54">
      <c r="U156" s="563"/>
      <c r="V156" s="587"/>
      <c r="W156" s="588"/>
      <c r="X156" s="588"/>
      <c r="Y156" s="590"/>
      <c r="Z156" s="589"/>
      <c r="AA156" s="591"/>
      <c r="AB156" s="591"/>
      <c r="AC156" s="594"/>
      <c r="AD156" s="591"/>
      <c r="AE156" s="272"/>
      <c r="AF156" s="560"/>
      <c r="AG156" s="561"/>
      <c r="AH156" s="561"/>
      <c r="AI156" s="561"/>
      <c r="AJ156" s="592"/>
      <c r="AK156" s="561"/>
      <c r="AL156" s="560"/>
      <c r="AM156" s="595"/>
      <c r="AN156" s="560"/>
      <c r="AO156" s="561"/>
      <c r="AP156" s="561"/>
      <c r="AQ156" s="560"/>
      <c r="AR156" s="561"/>
      <c r="AS156" s="561"/>
      <c r="AT156" s="559"/>
      <c r="AU156" s="574"/>
      <c r="AV156" s="569"/>
      <c r="AW156" s="569"/>
      <c r="AX156" s="569"/>
      <c r="AY156" s="569"/>
      <c r="AZ156" s="563"/>
      <c r="BA156" s="563"/>
      <c r="BB156" s="563"/>
    </row>
    <row r="157" spans="21:54">
      <c r="U157" s="563"/>
      <c r="V157" s="587"/>
      <c r="W157" s="588"/>
      <c r="X157" s="588"/>
      <c r="Y157" s="590"/>
      <c r="Z157" s="589"/>
      <c r="AA157" s="591"/>
      <c r="AB157" s="591"/>
      <c r="AC157" s="594"/>
      <c r="AD157" s="591"/>
      <c r="AE157" s="272"/>
      <c r="AF157" s="560"/>
      <c r="AG157" s="561"/>
      <c r="AH157" s="561"/>
      <c r="AI157" s="561"/>
      <c r="AJ157" s="592"/>
      <c r="AK157" s="561"/>
      <c r="AL157" s="560"/>
      <c r="AM157" s="595"/>
      <c r="AN157" s="560"/>
      <c r="AO157" s="561"/>
      <c r="AP157" s="561"/>
      <c r="AQ157" s="560"/>
      <c r="AR157" s="561"/>
      <c r="AS157" s="561"/>
      <c r="AT157" s="559"/>
      <c r="AU157" s="574"/>
      <c r="AV157" s="569"/>
      <c r="AW157" s="569"/>
      <c r="AX157" s="569"/>
      <c r="AY157" s="569"/>
      <c r="AZ157" s="563"/>
      <c r="BA157" s="563"/>
      <c r="BB157" s="563"/>
    </row>
    <row r="158" spans="21:54">
      <c r="U158" s="563"/>
      <c r="V158" s="587"/>
      <c r="W158" s="588"/>
      <c r="X158" s="588"/>
      <c r="Y158" s="590"/>
      <c r="Z158" s="589"/>
      <c r="AA158" s="591"/>
      <c r="AB158" s="591"/>
      <c r="AC158" s="594"/>
      <c r="AD158" s="591"/>
      <c r="AE158" s="272"/>
      <c r="AF158" s="560"/>
      <c r="AG158" s="561"/>
      <c r="AH158" s="561"/>
      <c r="AI158" s="561"/>
      <c r="AJ158" s="592"/>
      <c r="AK158" s="561"/>
      <c r="AL158" s="560"/>
      <c r="AM158" s="595"/>
      <c r="AN158" s="560"/>
      <c r="AO158" s="561"/>
      <c r="AP158" s="561"/>
      <c r="AQ158" s="560"/>
      <c r="AR158" s="561"/>
      <c r="AS158" s="561"/>
      <c r="AT158" s="559"/>
      <c r="AU158" s="574"/>
      <c r="AV158" s="569"/>
      <c r="AW158" s="569"/>
      <c r="AX158" s="569"/>
      <c r="AY158" s="569"/>
      <c r="AZ158" s="563"/>
      <c r="BA158" s="563"/>
      <c r="BB158" s="563"/>
    </row>
    <row r="159" spans="21:54">
      <c r="U159" s="563"/>
      <c r="V159" s="587"/>
      <c r="W159" s="588"/>
      <c r="X159" s="588"/>
      <c r="Y159" s="590"/>
      <c r="Z159" s="589"/>
      <c r="AA159" s="591"/>
      <c r="AB159" s="591"/>
      <c r="AC159" s="594"/>
      <c r="AD159" s="591"/>
      <c r="AE159" s="272"/>
      <c r="AF159" s="560"/>
      <c r="AG159" s="561"/>
      <c r="AH159" s="561"/>
      <c r="AI159" s="561"/>
      <c r="AJ159" s="592"/>
      <c r="AK159" s="561"/>
      <c r="AL159" s="560"/>
      <c r="AM159" s="595"/>
      <c r="AN159" s="560"/>
      <c r="AO159" s="561"/>
      <c r="AP159" s="561"/>
      <c r="AQ159" s="560"/>
      <c r="AR159" s="561"/>
      <c r="AS159" s="561"/>
      <c r="AT159" s="559"/>
      <c r="AU159" s="574"/>
      <c r="AV159" s="569"/>
      <c r="AW159" s="569"/>
      <c r="AX159" s="569"/>
      <c r="AY159" s="569"/>
      <c r="AZ159" s="563"/>
      <c r="BA159" s="563"/>
      <c r="BB159" s="563"/>
    </row>
    <row r="160" spans="21:54">
      <c r="U160" s="563"/>
      <c r="V160" s="587"/>
      <c r="W160" s="588"/>
      <c r="X160" s="588"/>
      <c r="Y160" s="590"/>
      <c r="Z160" s="589"/>
      <c r="AA160" s="591"/>
      <c r="AB160" s="591"/>
      <c r="AC160" s="594"/>
      <c r="AD160" s="591"/>
      <c r="AE160" s="272"/>
      <c r="AF160" s="560"/>
      <c r="AG160" s="561"/>
      <c r="AH160" s="561"/>
      <c r="AI160" s="561"/>
      <c r="AJ160" s="592"/>
      <c r="AK160" s="561"/>
      <c r="AL160" s="560"/>
      <c r="AM160" s="595"/>
      <c r="AN160" s="560"/>
      <c r="AO160" s="561"/>
      <c r="AP160" s="561"/>
      <c r="AQ160" s="560"/>
      <c r="AR160" s="561"/>
      <c r="AS160" s="561"/>
      <c r="AT160" s="559"/>
      <c r="AU160" s="574"/>
      <c r="AV160" s="569"/>
      <c r="AW160" s="569"/>
      <c r="AX160" s="569"/>
      <c r="AY160" s="569"/>
      <c r="AZ160" s="563"/>
      <c r="BA160" s="563"/>
      <c r="BB160" s="563"/>
    </row>
    <row r="161" spans="21:54">
      <c r="U161" s="563"/>
      <c r="V161" s="587"/>
      <c r="W161" s="588"/>
      <c r="X161" s="588"/>
      <c r="Y161" s="590"/>
      <c r="Z161" s="589"/>
      <c r="AA161" s="591"/>
      <c r="AB161" s="591"/>
      <c r="AC161" s="594"/>
      <c r="AD161" s="591"/>
      <c r="AE161" s="272"/>
      <c r="AF161" s="560"/>
      <c r="AG161" s="561"/>
      <c r="AH161" s="561"/>
      <c r="AI161" s="561"/>
      <c r="AJ161" s="592"/>
      <c r="AK161" s="561"/>
      <c r="AL161" s="560"/>
      <c r="AM161" s="595"/>
      <c r="AN161" s="560"/>
      <c r="AO161" s="561"/>
      <c r="AP161" s="561"/>
      <c r="AQ161" s="560"/>
      <c r="AR161" s="561"/>
      <c r="AS161" s="561"/>
      <c r="AT161" s="559"/>
      <c r="AU161" s="574"/>
      <c r="AV161" s="569"/>
      <c r="AW161" s="569"/>
      <c r="AX161" s="569"/>
      <c r="AY161" s="569"/>
      <c r="AZ161" s="563"/>
      <c r="BA161" s="563"/>
      <c r="BB161" s="563"/>
    </row>
    <row r="162" spans="21:54">
      <c r="U162" s="563"/>
      <c r="V162" s="587"/>
      <c r="W162" s="588"/>
      <c r="X162" s="588"/>
      <c r="Y162" s="590"/>
      <c r="Z162" s="589"/>
      <c r="AA162" s="591"/>
      <c r="AB162" s="591"/>
      <c r="AC162" s="594"/>
      <c r="AD162" s="591"/>
      <c r="AE162" s="272"/>
      <c r="AF162" s="560"/>
      <c r="AG162" s="561"/>
      <c r="AH162" s="561"/>
      <c r="AI162" s="561"/>
      <c r="AJ162" s="592"/>
      <c r="AK162" s="561"/>
      <c r="AL162" s="560"/>
      <c r="AM162" s="595"/>
      <c r="AN162" s="560"/>
      <c r="AO162" s="561"/>
      <c r="AP162" s="561"/>
      <c r="AQ162" s="560"/>
      <c r="AR162" s="561"/>
      <c r="AS162" s="561"/>
      <c r="AT162" s="559"/>
      <c r="AU162" s="574"/>
      <c r="AV162" s="569"/>
      <c r="AW162" s="569"/>
      <c r="AX162" s="569"/>
      <c r="AY162" s="569"/>
      <c r="AZ162" s="563"/>
      <c r="BA162" s="563"/>
      <c r="BB162" s="563"/>
    </row>
    <row r="163" spans="21:54">
      <c r="U163" s="563"/>
      <c r="V163" s="587"/>
      <c r="W163" s="588"/>
      <c r="X163" s="588"/>
      <c r="Y163" s="590"/>
      <c r="Z163" s="589"/>
      <c r="AA163" s="591"/>
      <c r="AB163" s="591"/>
      <c r="AC163" s="594"/>
      <c r="AD163" s="591"/>
      <c r="AE163" s="272"/>
      <c r="AF163" s="560"/>
      <c r="AG163" s="561"/>
      <c r="AH163" s="561"/>
      <c r="AI163" s="561"/>
      <c r="AJ163" s="592"/>
      <c r="AK163" s="561"/>
      <c r="AL163" s="560"/>
      <c r="AM163" s="595"/>
      <c r="AN163" s="560"/>
      <c r="AO163" s="561"/>
      <c r="AP163" s="561"/>
      <c r="AQ163" s="560"/>
      <c r="AR163" s="561"/>
      <c r="AS163" s="561"/>
      <c r="AT163" s="559"/>
      <c r="AU163" s="574"/>
      <c r="AV163" s="569"/>
      <c r="AW163" s="569"/>
      <c r="AX163" s="569"/>
      <c r="AY163" s="569"/>
      <c r="AZ163" s="563"/>
      <c r="BA163" s="563"/>
      <c r="BB163" s="563"/>
    </row>
    <row r="164" spans="21:54">
      <c r="U164" s="563"/>
      <c r="V164" s="587"/>
      <c r="W164" s="588"/>
      <c r="X164" s="588"/>
      <c r="Y164" s="590"/>
      <c r="Z164" s="589"/>
      <c r="AA164" s="591"/>
      <c r="AB164" s="591"/>
      <c r="AC164" s="594"/>
      <c r="AD164" s="591"/>
      <c r="AE164" s="272"/>
      <c r="AF164" s="560"/>
      <c r="AG164" s="561"/>
      <c r="AH164" s="561"/>
      <c r="AI164" s="561"/>
      <c r="AJ164" s="592"/>
      <c r="AK164" s="561"/>
      <c r="AL164" s="560"/>
      <c r="AM164" s="595"/>
      <c r="AN164" s="560"/>
      <c r="AO164" s="561"/>
      <c r="AP164" s="561"/>
      <c r="AQ164" s="560"/>
      <c r="AR164" s="561"/>
      <c r="AS164" s="561"/>
      <c r="AT164" s="559"/>
      <c r="AU164" s="574"/>
      <c r="AV164" s="569"/>
      <c r="AW164" s="569"/>
      <c r="AX164" s="569"/>
      <c r="AY164" s="569"/>
      <c r="AZ164" s="563"/>
      <c r="BA164" s="563"/>
      <c r="BB164" s="563"/>
    </row>
    <row r="165" spans="21:54">
      <c r="U165" s="563"/>
      <c r="V165" s="587"/>
      <c r="W165" s="588"/>
      <c r="X165" s="588"/>
      <c r="Y165" s="590"/>
      <c r="Z165" s="589"/>
      <c r="AA165" s="591"/>
      <c r="AB165" s="591"/>
      <c r="AC165" s="594"/>
      <c r="AD165" s="591"/>
      <c r="AE165" s="272"/>
      <c r="AF165" s="560"/>
      <c r="AG165" s="561"/>
      <c r="AH165" s="561"/>
      <c r="AI165" s="561"/>
      <c r="AJ165" s="592"/>
      <c r="AK165" s="561"/>
      <c r="AL165" s="560"/>
      <c r="AM165" s="595"/>
      <c r="AN165" s="560"/>
      <c r="AO165" s="561"/>
      <c r="AP165" s="561"/>
      <c r="AQ165" s="560"/>
      <c r="AR165" s="561"/>
      <c r="AS165" s="561"/>
      <c r="AT165" s="559"/>
      <c r="AU165" s="574"/>
      <c r="AV165" s="569"/>
      <c r="AW165" s="569"/>
      <c r="AX165" s="569"/>
      <c r="AY165" s="569"/>
      <c r="AZ165" s="563"/>
      <c r="BA165" s="563"/>
      <c r="BB165" s="563"/>
    </row>
    <row r="166" spans="21:54">
      <c r="U166" s="563"/>
      <c r="V166" s="587"/>
      <c r="W166" s="588"/>
      <c r="X166" s="588"/>
      <c r="Y166" s="590"/>
      <c r="Z166" s="589"/>
      <c r="AA166" s="591"/>
      <c r="AB166" s="591"/>
      <c r="AC166" s="594"/>
      <c r="AD166" s="591"/>
      <c r="AE166" s="272"/>
      <c r="AF166" s="560"/>
      <c r="AG166" s="561"/>
      <c r="AH166" s="561"/>
      <c r="AI166" s="561"/>
      <c r="AJ166" s="592"/>
      <c r="AK166" s="561"/>
      <c r="AL166" s="560"/>
      <c r="AM166" s="595"/>
      <c r="AN166" s="560"/>
      <c r="AO166" s="561"/>
      <c r="AP166" s="561"/>
      <c r="AQ166" s="560"/>
      <c r="AR166" s="561"/>
      <c r="AS166" s="561"/>
      <c r="AT166" s="559"/>
      <c r="AU166" s="574"/>
      <c r="AV166" s="569"/>
      <c r="AW166" s="569"/>
      <c r="AX166" s="569"/>
      <c r="AY166" s="569"/>
      <c r="AZ166" s="563"/>
      <c r="BA166" s="563"/>
      <c r="BB166" s="563"/>
    </row>
    <row r="167" spans="21:54">
      <c r="U167" s="563"/>
      <c r="V167" s="587"/>
      <c r="W167" s="588"/>
      <c r="X167" s="588"/>
      <c r="Y167" s="590"/>
      <c r="Z167" s="589"/>
      <c r="AA167" s="591"/>
      <c r="AB167" s="591"/>
      <c r="AC167" s="594"/>
      <c r="AD167" s="591"/>
      <c r="AE167" s="272"/>
      <c r="AF167" s="560"/>
      <c r="AG167" s="561"/>
      <c r="AH167" s="561"/>
      <c r="AI167" s="561"/>
      <c r="AJ167" s="592"/>
      <c r="AK167" s="561"/>
      <c r="AL167" s="560"/>
      <c r="AM167" s="595"/>
      <c r="AN167" s="560"/>
      <c r="AO167" s="561"/>
      <c r="AP167" s="561"/>
      <c r="AQ167" s="560"/>
      <c r="AR167" s="561"/>
      <c r="AS167" s="561"/>
      <c r="AT167" s="559"/>
      <c r="AU167" s="574"/>
      <c r="AV167" s="569"/>
      <c r="AW167" s="569"/>
      <c r="AX167" s="569"/>
      <c r="AY167" s="569"/>
      <c r="AZ167" s="563"/>
      <c r="BA167" s="563"/>
      <c r="BB167" s="563"/>
    </row>
    <row r="168" spans="21:54">
      <c r="U168" s="563"/>
      <c r="V168" s="587"/>
      <c r="W168" s="588"/>
      <c r="X168" s="588"/>
      <c r="Y168" s="590"/>
      <c r="Z168" s="589"/>
      <c r="AA168" s="591"/>
      <c r="AB168" s="591"/>
      <c r="AC168" s="591"/>
      <c r="AD168" s="596"/>
      <c r="AE168" s="272"/>
      <c r="AF168" s="560"/>
      <c r="AG168" s="561"/>
      <c r="AH168" s="561"/>
      <c r="AI168" s="561"/>
      <c r="AJ168" s="592"/>
      <c r="AK168" s="561"/>
      <c r="AL168" s="560"/>
      <c r="AM168" s="595"/>
      <c r="AN168" s="560"/>
      <c r="AO168" s="561"/>
      <c r="AP168" s="561"/>
      <c r="AQ168" s="560"/>
      <c r="AR168" s="561"/>
      <c r="AS168" s="561"/>
      <c r="AT168" s="559"/>
      <c r="AU168" s="574"/>
      <c r="AV168" s="569"/>
      <c r="AW168" s="569"/>
      <c r="AX168" s="569"/>
      <c r="AY168" s="569"/>
      <c r="AZ168" s="563"/>
      <c r="BA168" s="563"/>
      <c r="BB168" s="563"/>
    </row>
    <row r="169" spans="21:54">
      <c r="U169" s="563"/>
      <c r="V169" s="587"/>
      <c r="W169" s="588"/>
      <c r="X169" s="588"/>
      <c r="Y169" s="590"/>
      <c r="Z169" s="589"/>
      <c r="AA169" s="591"/>
      <c r="AB169" s="591"/>
      <c r="AC169" s="591"/>
      <c r="AD169" s="596"/>
      <c r="AE169" s="272"/>
      <c r="AF169" s="560"/>
      <c r="AG169" s="561"/>
      <c r="AH169" s="561"/>
      <c r="AI169" s="561"/>
      <c r="AJ169" s="592"/>
      <c r="AK169" s="561"/>
      <c r="AL169" s="560"/>
      <c r="AM169" s="595"/>
      <c r="AN169" s="560"/>
      <c r="AO169" s="561"/>
      <c r="AP169" s="561"/>
      <c r="AQ169" s="560"/>
      <c r="AR169" s="561"/>
      <c r="AS169" s="561"/>
      <c r="AT169" s="559"/>
      <c r="AU169" s="574"/>
      <c r="AV169" s="569"/>
      <c r="AW169" s="569"/>
      <c r="AX169" s="569"/>
      <c r="AY169" s="569"/>
      <c r="AZ169" s="563"/>
      <c r="BA169" s="563"/>
      <c r="BB169" s="563"/>
    </row>
    <row r="170" spans="21:54">
      <c r="U170" s="563"/>
      <c r="V170" s="587"/>
      <c r="W170" s="588"/>
      <c r="X170" s="588"/>
      <c r="Y170" s="590"/>
      <c r="Z170" s="589"/>
      <c r="AA170" s="591"/>
      <c r="AB170" s="591"/>
      <c r="AC170" s="591"/>
      <c r="AD170" s="591"/>
      <c r="AE170" s="272"/>
      <c r="AF170" s="560"/>
      <c r="AG170" s="561"/>
      <c r="AH170" s="561"/>
      <c r="AI170" s="561"/>
      <c r="AJ170" s="592"/>
      <c r="AK170" s="561"/>
      <c r="AL170" s="560"/>
      <c r="AM170" s="595"/>
      <c r="AN170" s="560"/>
      <c r="AO170" s="561"/>
      <c r="AP170" s="561"/>
      <c r="AQ170" s="560"/>
      <c r="AR170" s="561"/>
      <c r="AS170" s="561"/>
      <c r="AT170" s="559"/>
      <c r="AU170" s="574"/>
      <c r="AV170" s="569"/>
      <c r="AW170" s="569"/>
      <c r="AX170" s="569"/>
      <c r="AY170" s="569"/>
      <c r="AZ170" s="563"/>
      <c r="BA170" s="563"/>
      <c r="BB170" s="563"/>
    </row>
    <row r="171" spans="21:54">
      <c r="U171" s="563"/>
      <c r="V171" s="587"/>
      <c r="W171" s="588"/>
      <c r="X171" s="588"/>
      <c r="Y171" s="590"/>
      <c r="Z171" s="589"/>
      <c r="AA171" s="591"/>
      <c r="AB171" s="591"/>
      <c r="AC171" s="594"/>
      <c r="AD171" s="591"/>
      <c r="AE171" s="272"/>
      <c r="AF171" s="560"/>
      <c r="AG171" s="561"/>
      <c r="AH171" s="561"/>
      <c r="AI171" s="561"/>
      <c r="AJ171" s="592"/>
      <c r="AK171" s="561"/>
      <c r="AL171" s="560"/>
      <c r="AM171" s="595"/>
      <c r="AN171" s="560"/>
      <c r="AO171" s="561"/>
      <c r="AP171" s="561"/>
      <c r="AQ171" s="560"/>
      <c r="AR171" s="561"/>
      <c r="AS171" s="561"/>
      <c r="AT171" s="559"/>
      <c r="AU171" s="574"/>
      <c r="AV171" s="569"/>
      <c r="AW171" s="569"/>
      <c r="AX171" s="569"/>
      <c r="AY171" s="569"/>
      <c r="AZ171" s="563"/>
      <c r="BA171" s="563"/>
      <c r="BB171" s="563"/>
    </row>
    <row r="172" spans="21:54">
      <c r="U172" s="563"/>
      <c r="V172" s="587"/>
      <c r="W172" s="588"/>
      <c r="X172" s="588"/>
      <c r="Y172" s="590"/>
      <c r="Z172" s="589"/>
      <c r="AA172" s="591"/>
      <c r="AB172" s="591"/>
      <c r="AC172" s="591"/>
      <c r="AD172" s="591"/>
      <c r="AE172" s="272"/>
      <c r="AF172" s="560"/>
      <c r="AG172" s="561"/>
      <c r="AH172" s="561"/>
      <c r="AI172" s="561"/>
      <c r="AJ172" s="592"/>
      <c r="AK172" s="561"/>
      <c r="AL172" s="560"/>
      <c r="AM172" s="595"/>
      <c r="AN172" s="560"/>
      <c r="AO172" s="561"/>
      <c r="AP172" s="561"/>
      <c r="AQ172" s="560"/>
      <c r="AR172" s="561"/>
      <c r="AS172" s="561"/>
      <c r="AT172" s="559"/>
      <c r="AU172" s="574"/>
      <c r="AV172" s="569"/>
      <c r="AW172" s="569"/>
      <c r="AX172" s="569"/>
      <c r="AY172" s="569"/>
      <c r="AZ172" s="563"/>
      <c r="BA172" s="563"/>
      <c r="BB172" s="563"/>
    </row>
    <row r="173" spans="21:54">
      <c r="U173" s="563"/>
      <c r="V173" s="587"/>
      <c r="W173" s="588"/>
      <c r="X173" s="588"/>
      <c r="Y173" s="590"/>
      <c r="Z173" s="589"/>
      <c r="AA173" s="591"/>
      <c r="AB173" s="591"/>
      <c r="AC173" s="594"/>
      <c r="AD173" s="591"/>
      <c r="AE173" s="272"/>
      <c r="AF173" s="560"/>
      <c r="AG173" s="561"/>
      <c r="AH173" s="561"/>
      <c r="AI173" s="561"/>
      <c r="AJ173" s="592"/>
      <c r="AK173" s="561"/>
      <c r="AL173" s="560"/>
      <c r="AM173" s="595"/>
      <c r="AN173" s="560"/>
      <c r="AO173" s="561"/>
      <c r="AP173" s="561"/>
      <c r="AQ173" s="560"/>
      <c r="AR173" s="561"/>
      <c r="AS173" s="561"/>
      <c r="AT173" s="559"/>
      <c r="AU173" s="574"/>
      <c r="AV173" s="569"/>
      <c r="AW173" s="569"/>
      <c r="AX173" s="569"/>
      <c r="AY173" s="569"/>
      <c r="AZ173" s="563"/>
      <c r="BA173" s="563"/>
      <c r="BB173" s="563"/>
    </row>
    <row r="174" spans="21:54">
      <c r="U174" s="563"/>
      <c r="V174" s="587"/>
      <c r="W174" s="588"/>
      <c r="X174" s="588"/>
      <c r="Y174" s="590"/>
      <c r="Z174" s="589"/>
      <c r="AA174" s="591"/>
      <c r="AB174" s="591"/>
      <c r="AC174" s="594"/>
      <c r="AD174" s="591"/>
      <c r="AE174" s="272"/>
      <c r="AF174" s="560"/>
      <c r="AG174" s="561"/>
      <c r="AH174" s="561"/>
      <c r="AI174" s="561"/>
      <c r="AJ174" s="592"/>
      <c r="AK174" s="561"/>
      <c r="AL174" s="560"/>
      <c r="AM174" s="595"/>
      <c r="AN174" s="560"/>
      <c r="AO174" s="561"/>
      <c r="AP174" s="561"/>
      <c r="AQ174" s="560"/>
      <c r="AR174" s="561"/>
      <c r="AS174" s="561"/>
      <c r="AT174" s="559"/>
      <c r="AU174" s="574"/>
      <c r="AV174" s="569"/>
      <c r="AW174" s="569"/>
      <c r="AX174" s="569"/>
      <c r="AY174" s="569"/>
      <c r="AZ174" s="563"/>
      <c r="BA174" s="563"/>
      <c r="BB174" s="563"/>
    </row>
    <row r="175" spans="21:54">
      <c r="U175" s="563"/>
      <c r="V175" s="587"/>
      <c r="W175" s="588"/>
      <c r="X175" s="588"/>
      <c r="Y175" s="590"/>
      <c r="Z175" s="589"/>
      <c r="AA175" s="591"/>
      <c r="AB175" s="591"/>
      <c r="AC175" s="591"/>
      <c r="AD175" s="596"/>
      <c r="AE175" s="281"/>
      <c r="AF175" s="560"/>
      <c r="AG175" s="561"/>
      <c r="AH175" s="561"/>
      <c r="AI175" s="561"/>
      <c r="AJ175" s="592"/>
      <c r="AK175" s="561"/>
      <c r="AL175" s="560"/>
      <c r="AM175" s="595"/>
      <c r="AN175" s="560"/>
      <c r="AO175" s="561"/>
      <c r="AP175" s="561"/>
      <c r="AQ175" s="560"/>
      <c r="AR175" s="561"/>
      <c r="AS175" s="561"/>
      <c r="AT175" s="559"/>
      <c r="AU175" s="574"/>
      <c r="AV175" s="569"/>
      <c r="AW175" s="569"/>
      <c r="AX175" s="569"/>
      <c r="AY175" s="569"/>
      <c r="AZ175" s="563"/>
      <c r="BA175" s="563"/>
      <c r="BB175" s="563"/>
    </row>
    <row r="176" spans="21:54">
      <c r="U176" s="563"/>
      <c r="V176" s="587"/>
      <c r="W176" s="588"/>
      <c r="X176" s="588"/>
      <c r="Y176" s="590"/>
      <c r="Z176" s="589"/>
      <c r="AA176" s="591"/>
      <c r="AB176" s="591"/>
      <c r="AC176" s="591"/>
      <c r="AD176" s="597"/>
      <c r="AE176" s="281"/>
      <c r="AF176" s="560"/>
      <c r="AG176" s="561"/>
      <c r="AH176" s="561"/>
      <c r="AI176" s="561"/>
      <c r="AJ176" s="592"/>
      <c r="AK176" s="561"/>
      <c r="AL176" s="560"/>
      <c r="AM176" s="595"/>
      <c r="AN176" s="560"/>
      <c r="AO176" s="561"/>
      <c r="AP176" s="561"/>
      <c r="AQ176" s="560"/>
      <c r="AR176" s="561"/>
      <c r="AS176" s="561"/>
      <c r="AT176" s="559"/>
      <c r="AU176" s="574"/>
      <c r="AV176" s="569"/>
      <c r="AW176" s="569"/>
      <c r="AX176" s="569"/>
      <c r="AY176" s="569"/>
      <c r="AZ176" s="563"/>
      <c r="BA176" s="563"/>
      <c r="BB176" s="563"/>
    </row>
    <row r="177" spans="21:54">
      <c r="U177" s="563"/>
      <c r="V177" s="587"/>
      <c r="W177" s="588"/>
      <c r="X177" s="588"/>
      <c r="Y177" s="590"/>
      <c r="Z177" s="589"/>
      <c r="AA177" s="591"/>
      <c r="AB177" s="591"/>
      <c r="AC177" s="591"/>
      <c r="AD177" s="591"/>
      <c r="AE177" s="272"/>
      <c r="AF177" s="560"/>
      <c r="AG177" s="561"/>
      <c r="AH177" s="561"/>
      <c r="AI177" s="561"/>
      <c r="AJ177" s="592"/>
      <c r="AK177" s="561"/>
      <c r="AL177" s="560"/>
      <c r="AM177" s="595"/>
      <c r="AN177" s="560"/>
      <c r="AO177" s="561"/>
      <c r="AP177" s="561"/>
      <c r="AQ177" s="560"/>
      <c r="AR177" s="561"/>
      <c r="AS177" s="561"/>
      <c r="AT177" s="559"/>
      <c r="AU177" s="574"/>
      <c r="AV177" s="569"/>
      <c r="AW177" s="569"/>
      <c r="AX177" s="569"/>
      <c r="AY177" s="569"/>
      <c r="AZ177" s="563"/>
      <c r="BA177" s="563"/>
      <c r="BB177" s="563"/>
    </row>
    <row r="178" spans="21:54">
      <c r="U178" s="563"/>
      <c r="V178" s="587"/>
      <c r="W178" s="588"/>
      <c r="X178" s="588"/>
      <c r="Y178" s="590"/>
      <c r="Z178" s="589"/>
      <c r="AA178" s="591"/>
      <c r="AB178" s="591"/>
      <c r="AC178" s="594"/>
      <c r="AD178" s="591"/>
      <c r="AE178" s="272"/>
      <c r="AF178" s="560"/>
      <c r="AG178" s="561"/>
      <c r="AH178" s="561"/>
      <c r="AI178" s="561"/>
      <c r="AJ178" s="592"/>
      <c r="AK178" s="561"/>
      <c r="AL178" s="560"/>
      <c r="AM178" s="595"/>
      <c r="AN178" s="560"/>
      <c r="AO178" s="561"/>
      <c r="AP178" s="561"/>
      <c r="AQ178" s="560"/>
      <c r="AR178" s="561"/>
      <c r="AS178" s="561"/>
      <c r="AT178" s="559"/>
      <c r="AU178" s="574"/>
      <c r="AV178" s="569"/>
      <c r="AW178" s="569"/>
      <c r="AX178" s="569"/>
      <c r="AY178" s="569"/>
      <c r="AZ178" s="563"/>
      <c r="BA178" s="563"/>
      <c r="BB178" s="563"/>
    </row>
    <row r="179" spans="21:54">
      <c r="U179" s="563"/>
      <c r="V179" s="587"/>
      <c r="W179" s="588"/>
      <c r="X179" s="588"/>
      <c r="Y179" s="590"/>
      <c r="Z179" s="589"/>
      <c r="AA179" s="591"/>
      <c r="AB179" s="591"/>
      <c r="AC179" s="594"/>
      <c r="AD179" s="591"/>
      <c r="AE179" s="272"/>
      <c r="AF179" s="560"/>
      <c r="AG179" s="561"/>
      <c r="AH179" s="561"/>
      <c r="AI179" s="561"/>
      <c r="AJ179" s="592"/>
      <c r="AK179" s="561"/>
      <c r="AL179" s="560"/>
      <c r="AM179" s="595"/>
      <c r="AN179" s="560"/>
      <c r="AO179" s="561"/>
      <c r="AP179" s="561"/>
      <c r="AQ179" s="560"/>
      <c r="AR179" s="561"/>
      <c r="AS179" s="561"/>
      <c r="AT179" s="559"/>
      <c r="AU179" s="574"/>
      <c r="AV179" s="569"/>
      <c r="AW179" s="569"/>
      <c r="AX179" s="569"/>
      <c r="AY179" s="569"/>
      <c r="AZ179" s="563"/>
      <c r="BA179" s="563"/>
      <c r="BB179" s="563"/>
    </row>
    <row r="180" spans="21:54">
      <c r="U180" s="563"/>
      <c r="V180" s="587"/>
      <c r="W180" s="588"/>
      <c r="X180" s="588"/>
      <c r="Y180" s="590"/>
      <c r="Z180" s="589"/>
      <c r="AA180" s="591"/>
      <c r="AB180" s="591"/>
      <c r="AC180" s="594"/>
      <c r="AD180" s="591"/>
      <c r="AE180" s="272"/>
      <c r="AF180" s="560"/>
      <c r="AG180" s="561"/>
      <c r="AH180" s="561"/>
      <c r="AI180" s="561"/>
      <c r="AJ180" s="592"/>
      <c r="AK180" s="561"/>
      <c r="AL180" s="560"/>
      <c r="AM180" s="595"/>
      <c r="AN180" s="560"/>
      <c r="AO180" s="561"/>
      <c r="AP180" s="561"/>
      <c r="AQ180" s="560"/>
      <c r="AR180" s="561"/>
      <c r="AS180" s="561"/>
      <c r="AT180" s="559"/>
      <c r="AU180" s="574"/>
      <c r="AV180" s="569"/>
      <c r="AW180" s="569"/>
      <c r="AX180" s="569"/>
      <c r="AY180" s="569"/>
      <c r="AZ180" s="563"/>
      <c r="BA180" s="563"/>
      <c r="BB180" s="563"/>
    </row>
    <row r="181" spans="21:54">
      <c r="U181" s="563"/>
      <c r="V181" s="587"/>
      <c r="W181" s="588"/>
      <c r="X181" s="588"/>
      <c r="Y181" s="590"/>
      <c r="Z181" s="589"/>
      <c r="AA181" s="591"/>
      <c r="AB181" s="591"/>
      <c r="AC181" s="594"/>
      <c r="AD181" s="591"/>
      <c r="AE181" s="272"/>
      <c r="AF181" s="560"/>
      <c r="AG181" s="561"/>
      <c r="AH181" s="561"/>
      <c r="AI181" s="561"/>
      <c r="AJ181" s="592"/>
      <c r="AK181" s="561"/>
      <c r="AL181" s="560"/>
      <c r="AM181" s="595"/>
      <c r="AN181" s="560"/>
      <c r="AO181" s="561"/>
      <c r="AP181" s="561"/>
      <c r="AQ181" s="560"/>
      <c r="AR181" s="561"/>
      <c r="AS181" s="561"/>
      <c r="AT181" s="559"/>
      <c r="AU181" s="574"/>
      <c r="AV181" s="569"/>
      <c r="AW181" s="569"/>
      <c r="AX181" s="569"/>
      <c r="AY181" s="569"/>
      <c r="AZ181" s="563"/>
      <c r="BA181" s="563"/>
      <c r="BB181" s="563"/>
    </row>
    <row r="182" spans="21:54">
      <c r="U182" s="563"/>
      <c r="V182" s="587"/>
      <c r="W182" s="588"/>
      <c r="X182" s="588"/>
      <c r="Y182" s="590"/>
      <c r="Z182" s="589"/>
      <c r="AA182" s="591"/>
      <c r="AB182" s="591"/>
      <c r="AC182" s="594"/>
      <c r="AD182" s="591"/>
      <c r="AE182" s="272"/>
      <c r="AF182" s="560"/>
      <c r="AG182" s="561"/>
      <c r="AH182" s="561"/>
      <c r="AI182" s="561"/>
      <c r="AJ182" s="592"/>
      <c r="AK182" s="561"/>
      <c r="AL182" s="560"/>
      <c r="AM182" s="595"/>
      <c r="AN182" s="560"/>
      <c r="AO182" s="561"/>
      <c r="AP182" s="561"/>
      <c r="AQ182" s="560"/>
      <c r="AR182" s="561"/>
      <c r="AS182" s="561"/>
      <c r="AT182" s="559"/>
      <c r="AU182" s="574"/>
      <c r="AV182" s="569"/>
      <c r="AW182" s="569"/>
      <c r="AX182" s="569"/>
      <c r="AY182" s="569"/>
      <c r="AZ182" s="563"/>
      <c r="BA182" s="563"/>
      <c r="BB182" s="563"/>
    </row>
    <row r="183" spans="21:54">
      <c r="U183" s="563"/>
      <c r="V183" s="587"/>
      <c r="W183" s="588"/>
      <c r="X183" s="588"/>
      <c r="Y183" s="590"/>
      <c r="Z183" s="589"/>
      <c r="AA183" s="591"/>
      <c r="AB183" s="591"/>
      <c r="AC183" s="594"/>
      <c r="AD183" s="591"/>
      <c r="AE183" s="272"/>
      <c r="AF183" s="560"/>
      <c r="AG183" s="561"/>
      <c r="AH183" s="561"/>
      <c r="AI183" s="561"/>
      <c r="AJ183" s="592"/>
      <c r="AK183" s="561"/>
      <c r="AL183" s="560"/>
      <c r="AM183" s="595"/>
      <c r="AN183" s="560"/>
      <c r="AO183" s="561"/>
      <c r="AP183" s="561"/>
      <c r="AQ183" s="560"/>
      <c r="AR183" s="561"/>
      <c r="AS183" s="561"/>
      <c r="AT183" s="559"/>
      <c r="AU183" s="574"/>
      <c r="AV183" s="569"/>
      <c r="AW183" s="569"/>
      <c r="AX183" s="569"/>
      <c r="AY183" s="569"/>
      <c r="AZ183" s="563"/>
      <c r="BA183" s="563"/>
      <c r="BB183" s="563"/>
    </row>
    <row r="184" spans="21:54">
      <c r="U184" s="563"/>
      <c r="V184" s="587"/>
      <c r="W184" s="588"/>
      <c r="X184" s="588"/>
      <c r="Y184" s="590"/>
      <c r="Z184" s="589"/>
      <c r="AA184" s="591"/>
      <c r="AB184" s="591"/>
      <c r="AC184" s="594"/>
      <c r="AD184" s="591"/>
      <c r="AE184" s="272"/>
      <c r="AF184" s="560"/>
      <c r="AG184" s="561"/>
      <c r="AH184" s="561"/>
      <c r="AI184" s="561"/>
      <c r="AJ184" s="592"/>
      <c r="AK184" s="561"/>
      <c r="AL184" s="560"/>
      <c r="AM184" s="595"/>
      <c r="AN184" s="560"/>
      <c r="AO184" s="561"/>
      <c r="AP184" s="561"/>
      <c r="AQ184" s="560"/>
      <c r="AR184" s="561"/>
      <c r="AS184" s="561"/>
      <c r="AT184" s="559"/>
      <c r="AU184" s="574"/>
      <c r="AV184" s="569"/>
      <c r="AW184" s="569"/>
      <c r="AX184" s="569"/>
      <c r="AY184" s="569"/>
      <c r="AZ184" s="563"/>
      <c r="BA184" s="563"/>
      <c r="BB184" s="563"/>
    </row>
    <row r="185" spans="21:54">
      <c r="U185" s="563"/>
      <c r="V185" s="587"/>
      <c r="W185" s="588"/>
      <c r="X185" s="588"/>
      <c r="Y185" s="590"/>
      <c r="Z185" s="589"/>
      <c r="AA185" s="591"/>
      <c r="AB185" s="591"/>
      <c r="AC185" s="594"/>
      <c r="AD185" s="591"/>
      <c r="AE185" s="272"/>
      <c r="AF185" s="560"/>
      <c r="AG185" s="561"/>
      <c r="AH185" s="561"/>
      <c r="AI185" s="561"/>
      <c r="AJ185" s="592"/>
      <c r="AK185" s="561"/>
      <c r="AL185" s="560"/>
      <c r="AM185" s="595"/>
      <c r="AN185" s="560"/>
      <c r="AO185" s="561"/>
      <c r="AP185" s="561"/>
      <c r="AQ185" s="560"/>
      <c r="AR185" s="561"/>
      <c r="AS185" s="561"/>
      <c r="AT185" s="559"/>
      <c r="AU185" s="574"/>
      <c r="AV185" s="569"/>
      <c r="AW185" s="569"/>
      <c r="AX185" s="569"/>
      <c r="AY185" s="569"/>
      <c r="AZ185" s="563"/>
      <c r="BA185" s="563"/>
      <c r="BB185" s="563"/>
    </row>
    <row r="186" spans="21:54">
      <c r="U186" s="563"/>
      <c r="V186" s="587"/>
      <c r="W186" s="588"/>
      <c r="X186" s="588"/>
      <c r="Y186" s="590"/>
      <c r="Z186" s="589"/>
      <c r="AA186" s="591"/>
      <c r="AB186" s="591"/>
      <c r="AC186" s="591"/>
      <c r="AD186" s="591"/>
      <c r="AE186" s="272"/>
      <c r="AF186" s="560"/>
      <c r="AG186" s="561"/>
      <c r="AH186" s="561"/>
      <c r="AI186" s="561"/>
      <c r="AJ186" s="592"/>
      <c r="AK186" s="561"/>
      <c r="AL186" s="560"/>
      <c r="AM186" s="595"/>
      <c r="AN186" s="560"/>
      <c r="AO186" s="561"/>
      <c r="AP186" s="561"/>
      <c r="AQ186" s="560"/>
      <c r="AR186" s="561"/>
      <c r="AS186" s="561"/>
      <c r="AT186" s="559"/>
      <c r="AU186" s="574"/>
      <c r="AV186" s="569"/>
      <c r="AW186" s="569"/>
      <c r="AX186" s="569"/>
      <c r="AY186" s="569"/>
      <c r="AZ186" s="563"/>
      <c r="BA186" s="563"/>
      <c r="BB186" s="563"/>
    </row>
    <row r="187" spans="21:54">
      <c r="U187" s="563"/>
      <c r="V187" s="587"/>
      <c r="W187" s="588"/>
      <c r="X187" s="588"/>
      <c r="Y187" s="590"/>
      <c r="Z187" s="589"/>
      <c r="AA187" s="591"/>
      <c r="AB187" s="591"/>
      <c r="AC187" s="591"/>
      <c r="AD187" s="591"/>
      <c r="AE187" s="272"/>
      <c r="AF187" s="560"/>
      <c r="AG187" s="561"/>
      <c r="AH187" s="561"/>
      <c r="AI187" s="561"/>
      <c r="AJ187" s="592"/>
      <c r="AK187" s="561"/>
      <c r="AL187" s="560"/>
      <c r="AM187" s="595"/>
      <c r="AN187" s="560"/>
      <c r="AO187" s="561"/>
      <c r="AP187" s="561"/>
      <c r="AQ187" s="560"/>
      <c r="AR187" s="561"/>
      <c r="AS187" s="561"/>
      <c r="AT187" s="559"/>
      <c r="AU187" s="574"/>
      <c r="AV187" s="569"/>
      <c r="AW187" s="569"/>
      <c r="AX187" s="569"/>
      <c r="AY187" s="569"/>
      <c r="AZ187" s="563"/>
      <c r="BA187" s="563"/>
      <c r="BB187" s="563"/>
    </row>
    <row r="188" spans="21:54">
      <c r="U188" s="563"/>
      <c r="V188" s="587"/>
      <c r="W188" s="588"/>
      <c r="X188" s="588"/>
      <c r="Y188" s="590"/>
      <c r="Z188" s="589"/>
      <c r="AA188" s="591"/>
      <c r="AB188" s="591"/>
      <c r="AC188" s="591"/>
      <c r="AD188" s="591"/>
      <c r="AE188" s="272"/>
      <c r="AF188" s="560"/>
      <c r="AG188" s="561"/>
      <c r="AH188" s="561"/>
      <c r="AI188" s="561"/>
      <c r="AJ188" s="592"/>
      <c r="AK188" s="561"/>
      <c r="AL188" s="560"/>
      <c r="AM188" s="595"/>
      <c r="AN188" s="560"/>
      <c r="AO188" s="561"/>
      <c r="AP188" s="561"/>
      <c r="AQ188" s="560"/>
      <c r="AR188" s="561"/>
      <c r="AS188" s="561"/>
      <c r="AT188" s="559"/>
      <c r="AU188" s="574"/>
      <c r="AV188" s="569"/>
      <c r="AW188" s="569"/>
      <c r="AX188" s="569"/>
      <c r="AY188" s="569"/>
      <c r="AZ188" s="563"/>
      <c r="BA188" s="563"/>
      <c r="BB188" s="563"/>
    </row>
    <row r="189" spans="21:54">
      <c r="U189" s="563"/>
      <c r="V189" s="587"/>
      <c r="W189" s="588"/>
      <c r="X189" s="588"/>
      <c r="Y189" s="590"/>
      <c r="Z189" s="589"/>
      <c r="AA189" s="591"/>
      <c r="AB189" s="591"/>
      <c r="AC189" s="591"/>
      <c r="AD189" s="591"/>
      <c r="AE189" s="272"/>
      <c r="AF189" s="560"/>
      <c r="AG189" s="561"/>
      <c r="AH189" s="561"/>
      <c r="AI189" s="561"/>
      <c r="AJ189" s="592"/>
      <c r="AK189" s="561"/>
      <c r="AL189" s="560"/>
      <c r="AM189" s="595"/>
      <c r="AN189" s="560"/>
      <c r="AO189" s="561"/>
      <c r="AP189" s="561"/>
      <c r="AQ189" s="560"/>
      <c r="AR189" s="561"/>
      <c r="AS189" s="561"/>
      <c r="AT189" s="559"/>
      <c r="AU189" s="574"/>
      <c r="AV189" s="569"/>
      <c r="AW189" s="569"/>
      <c r="AX189" s="569"/>
      <c r="AY189" s="569"/>
      <c r="AZ189" s="563"/>
      <c r="BA189" s="563"/>
      <c r="BB189" s="563"/>
    </row>
    <row r="190" spans="21:54">
      <c r="U190" s="563"/>
      <c r="V190" s="587"/>
      <c r="W190" s="588"/>
      <c r="X190" s="588"/>
      <c r="Y190" s="590"/>
      <c r="Z190" s="589"/>
      <c r="AA190" s="591"/>
      <c r="AB190" s="591"/>
      <c r="AC190" s="591"/>
      <c r="AD190" s="591"/>
      <c r="AE190" s="272"/>
      <c r="AF190" s="560"/>
      <c r="AG190" s="561"/>
      <c r="AH190" s="561"/>
      <c r="AI190" s="561"/>
      <c r="AJ190" s="592"/>
      <c r="AK190" s="561"/>
      <c r="AL190" s="560"/>
      <c r="AM190" s="595"/>
      <c r="AN190" s="560"/>
      <c r="AO190" s="561"/>
      <c r="AP190" s="561"/>
      <c r="AQ190" s="560"/>
      <c r="AR190" s="561"/>
      <c r="AS190" s="561"/>
      <c r="AT190" s="559"/>
      <c r="AU190" s="574"/>
      <c r="AV190" s="569"/>
      <c r="AW190" s="569"/>
      <c r="AX190" s="569"/>
      <c r="AY190" s="569"/>
      <c r="AZ190" s="563"/>
      <c r="BA190" s="563"/>
      <c r="BB190" s="563"/>
    </row>
    <row r="191" spans="21:54">
      <c r="U191" s="563"/>
      <c r="V191" s="587"/>
      <c r="W191" s="588"/>
      <c r="X191" s="588"/>
      <c r="Y191" s="590"/>
      <c r="Z191" s="589"/>
      <c r="AA191" s="591"/>
      <c r="AB191" s="591"/>
      <c r="AC191" s="591"/>
      <c r="AD191" s="591"/>
      <c r="AE191" s="272"/>
      <c r="AF191" s="560"/>
      <c r="AG191" s="561"/>
      <c r="AH191" s="561"/>
      <c r="AI191" s="561"/>
      <c r="AJ191" s="592"/>
      <c r="AK191" s="561"/>
      <c r="AL191" s="560"/>
      <c r="AM191" s="595"/>
      <c r="AN191" s="560"/>
      <c r="AO191" s="561"/>
      <c r="AP191" s="561"/>
      <c r="AQ191" s="560"/>
      <c r="AR191" s="561"/>
      <c r="AS191" s="561"/>
      <c r="AT191" s="559"/>
      <c r="AU191" s="574"/>
      <c r="AV191" s="569"/>
      <c r="AW191" s="569"/>
      <c r="AX191" s="569"/>
      <c r="AY191" s="569"/>
      <c r="AZ191" s="563"/>
      <c r="BA191" s="563"/>
      <c r="BB191" s="563"/>
    </row>
    <row r="192" spans="21:54">
      <c r="U192" s="563"/>
      <c r="V192" s="587"/>
      <c r="W192" s="588"/>
      <c r="X192" s="588"/>
      <c r="Y192" s="590"/>
      <c r="Z192" s="589"/>
      <c r="AA192" s="591"/>
      <c r="AB192" s="591"/>
      <c r="AC192" s="591"/>
      <c r="AD192" s="591"/>
      <c r="AE192" s="272"/>
      <c r="AF192" s="560"/>
      <c r="AG192" s="561"/>
      <c r="AH192" s="561"/>
      <c r="AI192" s="561"/>
      <c r="AJ192" s="592"/>
      <c r="AK192" s="561"/>
      <c r="AL192" s="560"/>
      <c r="AM192" s="595"/>
      <c r="AN192" s="560"/>
      <c r="AO192" s="561"/>
      <c r="AP192" s="561"/>
      <c r="AQ192" s="560"/>
      <c r="AR192" s="561"/>
      <c r="AS192" s="561"/>
      <c r="AT192" s="559"/>
      <c r="AU192" s="574"/>
      <c r="AV192" s="569"/>
      <c r="AW192" s="569"/>
      <c r="AX192" s="569"/>
      <c r="AY192" s="569"/>
      <c r="AZ192" s="563"/>
      <c r="BA192" s="563"/>
      <c r="BB192" s="563"/>
    </row>
    <row r="193" spans="21:54">
      <c r="U193" s="563"/>
      <c r="V193" s="587"/>
      <c r="W193" s="588"/>
      <c r="X193" s="588"/>
      <c r="Y193" s="590"/>
      <c r="Z193" s="589"/>
      <c r="AA193" s="591"/>
      <c r="AB193" s="591"/>
      <c r="AC193" s="591"/>
      <c r="AD193" s="591"/>
      <c r="AE193" s="272"/>
      <c r="AF193" s="560"/>
      <c r="AG193" s="561"/>
      <c r="AH193" s="561"/>
      <c r="AI193" s="561"/>
      <c r="AJ193" s="592"/>
      <c r="AK193" s="561"/>
      <c r="AL193" s="560"/>
      <c r="AM193" s="595"/>
      <c r="AN193" s="560"/>
      <c r="AO193" s="561"/>
      <c r="AP193" s="561"/>
      <c r="AQ193" s="560"/>
      <c r="AR193" s="561"/>
      <c r="AS193" s="561"/>
      <c r="AT193" s="559"/>
      <c r="AU193" s="574"/>
      <c r="AV193" s="569"/>
      <c r="AW193" s="569"/>
      <c r="AX193" s="569"/>
      <c r="AY193" s="569"/>
      <c r="AZ193" s="563"/>
      <c r="BA193" s="563"/>
      <c r="BB193" s="563"/>
    </row>
    <row r="194" spans="21:54">
      <c r="U194" s="563"/>
      <c r="V194" s="587"/>
      <c r="W194" s="588"/>
      <c r="X194" s="588"/>
      <c r="Y194" s="590"/>
      <c r="Z194" s="589"/>
      <c r="AA194" s="591"/>
      <c r="AB194" s="591"/>
      <c r="AC194" s="591"/>
      <c r="AD194" s="591"/>
      <c r="AE194" s="272"/>
      <c r="AF194" s="560"/>
      <c r="AG194" s="561"/>
      <c r="AH194" s="561"/>
      <c r="AI194" s="561"/>
      <c r="AJ194" s="592"/>
      <c r="AK194" s="561"/>
      <c r="AL194" s="560"/>
      <c r="AM194" s="595"/>
      <c r="AN194" s="560"/>
      <c r="AO194" s="561"/>
      <c r="AP194" s="561"/>
      <c r="AQ194" s="560"/>
      <c r="AR194" s="561"/>
      <c r="AS194" s="561"/>
      <c r="AT194" s="559"/>
      <c r="AU194" s="574"/>
      <c r="AV194" s="569"/>
      <c r="AW194" s="569"/>
      <c r="AX194" s="569"/>
      <c r="AY194" s="569"/>
      <c r="AZ194" s="563"/>
      <c r="BA194" s="563"/>
      <c r="BB194" s="563"/>
    </row>
    <row r="195" spans="21:54">
      <c r="U195" s="563"/>
      <c r="V195" s="587"/>
      <c r="W195" s="588"/>
      <c r="X195" s="588"/>
      <c r="Y195" s="590"/>
      <c r="Z195" s="589"/>
      <c r="AA195" s="591"/>
      <c r="AB195" s="591"/>
      <c r="AC195" s="591"/>
      <c r="AD195" s="591"/>
      <c r="AE195" s="272"/>
      <c r="AF195" s="560"/>
      <c r="AG195" s="561"/>
      <c r="AH195" s="561"/>
      <c r="AI195" s="561"/>
      <c r="AJ195" s="592"/>
      <c r="AK195" s="561"/>
      <c r="AL195" s="560"/>
      <c r="AM195" s="595"/>
      <c r="AN195" s="560"/>
      <c r="AO195" s="561"/>
      <c r="AP195" s="561"/>
      <c r="AQ195" s="560"/>
      <c r="AR195" s="561"/>
      <c r="AS195" s="561"/>
      <c r="AT195" s="559"/>
      <c r="AU195" s="574"/>
      <c r="AV195" s="569"/>
      <c r="AW195" s="569"/>
      <c r="AX195" s="569"/>
      <c r="AY195" s="569"/>
      <c r="AZ195" s="563"/>
      <c r="BA195" s="563"/>
      <c r="BB195" s="563"/>
    </row>
    <row r="196" spans="21:54">
      <c r="U196" s="563"/>
      <c r="V196" s="587"/>
      <c r="W196" s="588"/>
      <c r="X196" s="588"/>
      <c r="Y196" s="590"/>
      <c r="Z196" s="589"/>
      <c r="AA196" s="591"/>
      <c r="AB196" s="591"/>
      <c r="AC196" s="591"/>
      <c r="AD196" s="591"/>
      <c r="AE196" s="272"/>
      <c r="AF196" s="560"/>
      <c r="AG196" s="561"/>
      <c r="AH196" s="561"/>
      <c r="AI196" s="561"/>
      <c r="AJ196" s="592"/>
      <c r="AK196" s="561"/>
      <c r="AL196" s="560"/>
      <c r="AM196" s="595"/>
      <c r="AN196" s="560"/>
      <c r="AO196" s="561"/>
      <c r="AP196" s="561"/>
      <c r="AQ196" s="560"/>
      <c r="AR196" s="561"/>
      <c r="AS196" s="561"/>
      <c r="AT196" s="559"/>
      <c r="AU196" s="574"/>
      <c r="AV196" s="569"/>
      <c r="AW196" s="569"/>
      <c r="AX196" s="569"/>
      <c r="AY196" s="569"/>
      <c r="AZ196" s="563"/>
      <c r="BA196" s="563"/>
      <c r="BB196" s="563"/>
    </row>
    <row r="197" spans="21:54">
      <c r="U197" s="563"/>
      <c r="V197" s="587"/>
      <c r="W197" s="588"/>
      <c r="X197" s="588"/>
      <c r="Y197" s="590"/>
      <c r="Z197" s="589"/>
      <c r="AA197" s="591"/>
      <c r="AB197" s="591"/>
      <c r="AC197" s="591"/>
      <c r="AD197" s="591"/>
      <c r="AE197" s="272"/>
      <c r="AF197" s="560"/>
      <c r="AG197" s="561"/>
      <c r="AH197" s="561"/>
      <c r="AI197" s="561"/>
      <c r="AJ197" s="592"/>
      <c r="AK197" s="561"/>
      <c r="AL197" s="560"/>
      <c r="AM197" s="595"/>
      <c r="AN197" s="560"/>
      <c r="AO197" s="561"/>
      <c r="AP197" s="561"/>
      <c r="AQ197" s="560"/>
      <c r="AR197" s="561"/>
      <c r="AS197" s="561"/>
      <c r="AT197" s="559"/>
      <c r="AU197" s="574"/>
      <c r="AV197" s="569"/>
      <c r="AW197" s="569"/>
      <c r="AX197" s="569"/>
      <c r="AY197" s="569"/>
      <c r="AZ197" s="563"/>
      <c r="BA197" s="563"/>
      <c r="BB197" s="563"/>
    </row>
    <row r="198" spans="21:54">
      <c r="U198" s="563"/>
      <c r="V198" s="587"/>
      <c r="W198" s="588"/>
      <c r="X198" s="588"/>
      <c r="Y198" s="590"/>
      <c r="Z198" s="589"/>
      <c r="AA198" s="591"/>
      <c r="AB198" s="591"/>
      <c r="AC198" s="591"/>
      <c r="AD198" s="591"/>
      <c r="AE198" s="272"/>
      <c r="AF198" s="560"/>
      <c r="AG198" s="561"/>
      <c r="AH198" s="561"/>
      <c r="AI198" s="561"/>
      <c r="AJ198" s="592"/>
      <c r="AK198" s="561"/>
      <c r="AL198" s="560"/>
      <c r="AM198" s="595"/>
      <c r="AN198" s="560"/>
      <c r="AO198" s="561"/>
      <c r="AP198" s="561"/>
      <c r="AQ198" s="560"/>
      <c r="AR198" s="561"/>
      <c r="AS198" s="561"/>
      <c r="AT198" s="559"/>
      <c r="AU198" s="574"/>
      <c r="AV198" s="569"/>
      <c r="AW198" s="569"/>
      <c r="AX198" s="569"/>
      <c r="AY198" s="569"/>
      <c r="AZ198" s="563"/>
      <c r="BA198" s="563"/>
      <c r="BB198" s="563"/>
    </row>
    <row r="199" spans="21:54">
      <c r="U199" s="563"/>
      <c r="V199" s="587"/>
      <c r="W199" s="588"/>
      <c r="X199" s="588"/>
      <c r="Y199" s="590"/>
      <c r="Z199" s="589"/>
      <c r="AA199" s="591"/>
      <c r="AB199" s="591"/>
      <c r="AC199" s="591"/>
      <c r="AD199" s="591"/>
      <c r="AE199" s="272"/>
      <c r="AF199" s="560"/>
      <c r="AG199" s="561"/>
      <c r="AH199" s="561"/>
      <c r="AI199" s="561"/>
      <c r="AJ199" s="592"/>
      <c r="AK199" s="561"/>
      <c r="AL199" s="560"/>
      <c r="AM199" s="595"/>
      <c r="AN199" s="560"/>
      <c r="AO199" s="561"/>
      <c r="AP199" s="561"/>
      <c r="AQ199" s="560"/>
      <c r="AR199" s="561"/>
      <c r="AS199" s="561"/>
      <c r="AT199" s="559"/>
      <c r="AU199" s="574"/>
      <c r="AV199" s="569"/>
      <c r="AW199" s="569"/>
      <c r="AX199" s="569"/>
      <c r="AY199" s="569"/>
      <c r="AZ199" s="563"/>
      <c r="BA199" s="563"/>
      <c r="BB199" s="563"/>
    </row>
    <row r="200" spans="21:54">
      <c r="U200" s="563"/>
      <c r="V200" s="587"/>
      <c r="W200" s="588"/>
      <c r="X200" s="588"/>
      <c r="Y200" s="590"/>
      <c r="Z200" s="589"/>
      <c r="AA200" s="591"/>
      <c r="AB200" s="591"/>
      <c r="AC200" s="591"/>
      <c r="AD200" s="591"/>
      <c r="AE200" s="272"/>
      <c r="AF200" s="560"/>
      <c r="AG200" s="561"/>
      <c r="AH200" s="561"/>
      <c r="AI200" s="561"/>
      <c r="AJ200" s="592"/>
      <c r="AK200" s="561"/>
      <c r="AL200" s="560"/>
      <c r="AM200" s="595"/>
      <c r="AN200" s="560"/>
      <c r="AO200" s="561"/>
      <c r="AP200" s="561"/>
      <c r="AQ200" s="560"/>
      <c r="AR200" s="561"/>
      <c r="AS200" s="561"/>
      <c r="AT200" s="559"/>
      <c r="AU200" s="574"/>
      <c r="AV200" s="569"/>
      <c r="AW200" s="569"/>
      <c r="AX200" s="569"/>
      <c r="AY200" s="569"/>
      <c r="AZ200" s="563"/>
      <c r="BA200" s="563"/>
      <c r="BB200" s="563"/>
    </row>
    <row r="201" spans="21:54">
      <c r="U201" s="563"/>
      <c r="V201" s="587"/>
      <c r="W201" s="588"/>
      <c r="X201" s="588"/>
      <c r="Y201" s="590"/>
      <c r="Z201" s="589"/>
      <c r="AA201" s="591"/>
      <c r="AB201" s="591"/>
      <c r="AC201" s="591"/>
      <c r="AD201" s="591"/>
      <c r="AE201" s="272"/>
      <c r="AF201" s="560"/>
      <c r="AG201" s="561"/>
      <c r="AH201" s="561"/>
      <c r="AI201" s="561"/>
      <c r="AJ201" s="592"/>
      <c r="AK201" s="561"/>
      <c r="AL201" s="560"/>
      <c r="AM201" s="595"/>
      <c r="AN201" s="560"/>
      <c r="AO201" s="561"/>
      <c r="AP201" s="561"/>
      <c r="AQ201" s="560"/>
      <c r="AR201" s="561"/>
      <c r="AS201" s="561"/>
      <c r="AT201" s="559"/>
      <c r="AU201" s="574"/>
      <c r="AV201" s="569"/>
      <c r="AW201" s="569"/>
      <c r="AX201" s="569"/>
      <c r="AY201" s="569"/>
      <c r="AZ201" s="563"/>
      <c r="BA201" s="563"/>
      <c r="BB201" s="563"/>
    </row>
    <row r="202" spans="21:54">
      <c r="U202" s="563"/>
      <c r="V202" s="587"/>
      <c r="W202" s="588"/>
      <c r="X202" s="588"/>
      <c r="Y202" s="590"/>
      <c r="Z202" s="589"/>
      <c r="AA202" s="591"/>
      <c r="AB202" s="591"/>
      <c r="AC202" s="591"/>
      <c r="AD202" s="591"/>
      <c r="AE202" s="272"/>
      <c r="AF202" s="560"/>
      <c r="AG202" s="561"/>
      <c r="AH202" s="561"/>
      <c r="AI202" s="561"/>
      <c r="AJ202" s="592"/>
      <c r="AK202" s="561"/>
      <c r="AL202" s="560"/>
      <c r="AM202" s="595"/>
      <c r="AN202" s="560"/>
      <c r="AO202" s="561"/>
      <c r="AP202" s="561"/>
      <c r="AQ202" s="560"/>
      <c r="AR202" s="561"/>
      <c r="AS202" s="561"/>
      <c r="AT202" s="559"/>
      <c r="AU202" s="574"/>
      <c r="AV202" s="569"/>
      <c r="AW202" s="569"/>
      <c r="AX202" s="569"/>
      <c r="AY202" s="569"/>
      <c r="AZ202" s="563"/>
      <c r="BA202" s="563"/>
      <c r="BB202" s="563"/>
    </row>
    <row r="203" spans="21:54">
      <c r="U203" s="563"/>
      <c r="V203" s="587"/>
      <c r="W203" s="588"/>
      <c r="X203" s="588"/>
      <c r="Y203" s="590"/>
      <c r="Z203" s="589"/>
      <c r="AA203" s="591"/>
      <c r="AB203" s="591"/>
      <c r="AC203" s="591"/>
      <c r="AD203" s="591"/>
      <c r="AE203" s="272"/>
      <c r="AF203" s="560"/>
      <c r="AG203" s="561"/>
      <c r="AH203" s="561"/>
      <c r="AI203" s="561"/>
      <c r="AJ203" s="592"/>
      <c r="AK203" s="561"/>
      <c r="AL203" s="560"/>
      <c r="AM203" s="595"/>
      <c r="AN203" s="560"/>
      <c r="AO203" s="561"/>
      <c r="AP203" s="561"/>
      <c r="AQ203" s="560"/>
      <c r="AR203" s="561"/>
      <c r="AS203" s="561"/>
      <c r="AT203" s="559"/>
      <c r="AU203" s="574"/>
      <c r="AV203" s="569"/>
      <c r="AW203" s="569"/>
      <c r="AX203" s="569"/>
      <c r="AY203" s="569"/>
      <c r="AZ203" s="563"/>
      <c r="BA203" s="563"/>
      <c r="BB203" s="563"/>
    </row>
    <row r="204" spans="21:54">
      <c r="U204" s="563"/>
      <c r="V204" s="587"/>
      <c r="W204" s="588"/>
      <c r="X204" s="588"/>
      <c r="Y204" s="590"/>
      <c r="Z204" s="589"/>
      <c r="AA204" s="591"/>
      <c r="AB204" s="591"/>
      <c r="AC204" s="591"/>
      <c r="AD204" s="591"/>
      <c r="AE204" s="272"/>
      <c r="AF204" s="560"/>
      <c r="AG204" s="561"/>
      <c r="AH204" s="561"/>
      <c r="AI204" s="561"/>
      <c r="AJ204" s="592"/>
      <c r="AK204" s="561"/>
      <c r="AL204" s="560"/>
      <c r="AM204" s="595"/>
      <c r="AN204" s="560"/>
      <c r="AO204" s="561"/>
      <c r="AP204" s="561"/>
      <c r="AQ204" s="560"/>
      <c r="AR204" s="561"/>
      <c r="AS204" s="561"/>
      <c r="AT204" s="559"/>
      <c r="AU204" s="574"/>
      <c r="AV204" s="569"/>
      <c r="AW204" s="569"/>
      <c r="AX204" s="569"/>
      <c r="AY204" s="569"/>
      <c r="AZ204" s="563"/>
      <c r="BA204" s="563"/>
      <c r="BB204" s="563"/>
    </row>
    <row r="205" spans="21:54">
      <c r="U205" s="563"/>
      <c r="V205" s="587"/>
      <c r="W205" s="588"/>
      <c r="X205" s="588"/>
      <c r="Y205" s="590"/>
      <c r="Z205" s="589"/>
      <c r="AA205" s="591"/>
      <c r="AB205" s="591"/>
      <c r="AC205" s="591"/>
      <c r="AD205" s="591"/>
      <c r="AE205" s="272"/>
      <c r="AF205" s="560"/>
      <c r="AG205" s="561"/>
      <c r="AH205" s="561"/>
      <c r="AI205" s="561"/>
      <c r="AJ205" s="592"/>
      <c r="AK205" s="561"/>
      <c r="AL205" s="560"/>
      <c r="AM205" s="595"/>
      <c r="AN205" s="560"/>
      <c r="AO205" s="561"/>
      <c r="AP205" s="561"/>
      <c r="AQ205" s="560"/>
      <c r="AR205" s="561"/>
      <c r="AS205" s="561"/>
      <c r="AT205" s="559"/>
      <c r="AU205" s="574"/>
      <c r="AV205" s="569"/>
      <c r="AW205" s="569"/>
      <c r="AX205" s="569"/>
      <c r="AY205" s="569"/>
      <c r="AZ205" s="563"/>
      <c r="BA205" s="563"/>
      <c r="BB205" s="563"/>
    </row>
    <row r="206" spans="21:54">
      <c r="U206" s="563"/>
      <c r="V206" s="587"/>
      <c r="W206" s="588"/>
      <c r="X206" s="588"/>
      <c r="Y206" s="590"/>
      <c r="Z206" s="589"/>
      <c r="AA206" s="591"/>
      <c r="AB206" s="591"/>
      <c r="AC206" s="591"/>
      <c r="AD206" s="591"/>
      <c r="AE206" s="272"/>
      <c r="AF206" s="560"/>
      <c r="AG206" s="561"/>
      <c r="AH206" s="561"/>
      <c r="AI206" s="561"/>
      <c r="AJ206" s="592"/>
      <c r="AK206" s="561"/>
      <c r="AL206" s="560"/>
      <c r="AM206" s="595"/>
      <c r="AN206" s="560"/>
      <c r="AO206" s="561"/>
      <c r="AP206" s="561"/>
      <c r="AQ206" s="560"/>
      <c r="AR206" s="561"/>
      <c r="AS206" s="561"/>
      <c r="AT206" s="559"/>
      <c r="AU206" s="574"/>
      <c r="AV206" s="569"/>
      <c r="AW206" s="569"/>
      <c r="AX206" s="569"/>
      <c r="AY206" s="569"/>
      <c r="AZ206" s="563"/>
      <c r="BA206" s="563"/>
      <c r="BB206" s="563"/>
    </row>
    <row r="207" spans="21:54">
      <c r="U207" s="563"/>
      <c r="V207" s="587"/>
      <c r="W207" s="588"/>
      <c r="X207" s="588"/>
      <c r="Y207" s="590"/>
      <c r="Z207" s="589"/>
      <c r="AA207" s="591"/>
      <c r="AB207" s="591"/>
      <c r="AC207" s="591"/>
      <c r="AD207" s="591"/>
      <c r="AE207" s="272"/>
      <c r="AF207" s="560"/>
      <c r="AG207" s="561"/>
      <c r="AH207" s="561"/>
      <c r="AI207" s="561"/>
      <c r="AJ207" s="592"/>
      <c r="AK207" s="561"/>
      <c r="AL207" s="560"/>
      <c r="AM207" s="595"/>
      <c r="AN207" s="560"/>
      <c r="AO207" s="561"/>
      <c r="AP207" s="561"/>
      <c r="AQ207" s="560"/>
      <c r="AR207" s="561"/>
      <c r="AS207" s="561"/>
      <c r="AT207" s="559"/>
      <c r="AU207" s="574"/>
      <c r="AV207" s="569"/>
      <c r="AW207" s="569"/>
      <c r="AX207" s="569"/>
      <c r="AY207" s="569"/>
      <c r="AZ207" s="563"/>
      <c r="BA207" s="563"/>
      <c r="BB207" s="563"/>
    </row>
    <row r="208" spans="21:54">
      <c r="U208" s="563"/>
      <c r="V208" s="587"/>
      <c r="W208" s="588"/>
      <c r="X208" s="588"/>
      <c r="Y208" s="590"/>
      <c r="Z208" s="589"/>
      <c r="AA208" s="591"/>
      <c r="AB208" s="591"/>
      <c r="AC208" s="591"/>
      <c r="AD208" s="591"/>
      <c r="AE208" s="272"/>
      <c r="AF208" s="560"/>
      <c r="AG208" s="561"/>
      <c r="AH208" s="561"/>
      <c r="AI208" s="561"/>
      <c r="AJ208" s="592"/>
      <c r="AK208" s="561"/>
      <c r="AL208" s="560"/>
      <c r="AM208" s="595"/>
      <c r="AN208" s="560"/>
      <c r="AO208" s="561"/>
      <c r="AP208" s="561"/>
      <c r="AQ208" s="560"/>
      <c r="AR208" s="561"/>
      <c r="AS208" s="561"/>
      <c r="AT208" s="559"/>
      <c r="AU208" s="574"/>
      <c r="AV208" s="569"/>
      <c r="AW208" s="569"/>
      <c r="AX208" s="569"/>
      <c r="AY208" s="569"/>
      <c r="AZ208" s="563"/>
      <c r="BA208" s="563"/>
      <c r="BB208" s="563"/>
    </row>
    <row r="209" spans="21:54">
      <c r="U209" s="563"/>
      <c r="V209" s="587"/>
      <c r="W209" s="588"/>
      <c r="X209" s="588"/>
      <c r="Y209" s="590"/>
      <c r="Z209" s="589"/>
      <c r="AA209" s="591"/>
      <c r="AB209" s="591"/>
      <c r="AC209" s="594"/>
      <c r="AD209" s="591"/>
      <c r="AE209" s="272"/>
      <c r="AF209" s="560"/>
      <c r="AG209" s="561"/>
      <c r="AH209" s="561"/>
      <c r="AI209" s="561"/>
      <c r="AJ209" s="592"/>
      <c r="AK209" s="561"/>
      <c r="AL209" s="560"/>
      <c r="AM209" s="595"/>
      <c r="AN209" s="560"/>
      <c r="AO209" s="561"/>
      <c r="AP209" s="561"/>
      <c r="AQ209" s="560"/>
      <c r="AR209" s="561"/>
      <c r="AS209" s="561"/>
      <c r="AT209" s="559"/>
      <c r="AU209" s="574"/>
      <c r="AV209" s="569"/>
      <c r="AW209" s="569"/>
      <c r="AX209" s="569"/>
      <c r="AY209" s="569"/>
      <c r="AZ209" s="563"/>
      <c r="BA209" s="563"/>
      <c r="BB209" s="563"/>
    </row>
    <row r="210" spans="21:54">
      <c r="U210" s="563"/>
      <c r="V210" s="587"/>
      <c r="W210" s="588"/>
      <c r="X210" s="588"/>
      <c r="Y210" s="590"/>
      <c r="Z210" s="589"/>
      <c r="AA210" s="591"/>
      <c r="AB210" s="591"/>
      <c r="AC210" s="594"/>
      <c r="AD210" s="591"/>
      <c r="AE210" s="272"/>
      <c r="AF210" s="560"/>
      <c r="AG210" s="561"/>
      <c r="AH210" s="561"/>
      <c r="AI210" s="561"/>
      <c r="AJ210" s="592"/>
      <c r="AK210" s="561"/>
      <c r="AL210" s="560"/>
      <c r="AM210" s="595"/>
      <c r="AN210" s="560"/>
      <c r="AO210" s="561"/>
      <c r="AP210" s="561"/>
      <c r="AQ210" s="560"/>
      <c r="AR210" s="561"/>
      <c r="AS210" s="561"/>
      <c r="AT210" s="559"/>
      <c r="AU210" s="574"/>
      <c r="AV210" s="569"/>
      <c r="AW210" s="569"/>
      <c r="AX210" s="569"/>
      <c r="AY210" s="569"/>
      <c r="AZ210" s="563"/>
      <c r="BA210" s="563"/>
      <c r="BB210" s="563"/>
    </row>
    <row r="211" spans="21:54">
      <c r="U211" s="563"/>
      <c r="V211" s="587"/>
      <c r="W211" s="588"/>
      <c r="X211" s="588"/>
      <c r="Y211" s="590"/>
      <c r="Z211" s="589"/>
      <c r="AA211" s="591"/>
      <c r="AB211" s="591"/>
      <c r="AC211" s="594"/>
      <c r="AD211" s="591"/>
      <c r="AE211" s="272"/>
      <c r="AF211" s="560"/>
      <c r="AG211" s="561"/>
      <c r="AH211" s="561"/>
      <c r="AI211" s="561"/>
      <c r="AJ211" s="592"/>
      <c r="AK211" s="561"/>
      <c r="AL211" s="560"/>
      <c r="AM211" s="595"/>
      <c r="AN211" s="560"/>
      <c r="AO211" s="561"/>
      <c r="AP211" s="561"/>
      <c r="AQ211" s="560"/>
      <c r="AR211" s="561"/>
      <c r="AS211" s="561"/>
      <c r="AT211" s="559"/>
      <c r="AU211" s="574"/>
      <c r="AV211" s="569"/>
      <c r="AW211" s="569"/>
      <c r="AX211" s="569"/>
      <c r="AY211" s="569"/>
      <c r="AZ211" s="563"/>
      <c r="BA211" s="563"/>
      <c r="BB211" s="563"/>
    </row>
    <row r="212" spans="21:54">
      <c r="U212" s="563"/>
      <c r="V212" s="587"/>
      <c r="W212" s="588"/>
      <c r="X212" s="588"/>
      <c r="Y212" s="590"/>
      <c r="Z212" s="589"/>
      <c r="AA212" s="591"/>
      <c r="AB212" s="591"/>
      <c r="AC212" s="594"/>
      <c r="AD212" s="591"/>
      <c r="AE212" s="272"/>
      <c r="AF212" s="560"/>
      <c r="AG212" s="561"/>
      <c r="AH212" s="561"/>
      <c r="AI212" s="561"/>
      <c r="AJ212" s="592"/>
      <c r="AK212" s="561"/>
      <c r="AL212" s="560"/>
      <c r="AM212" s="595"/>
      <c r="AN212" s="560"/>
      <c r="AO212" s="561"/>
      <c r="AP212" s="561"/>
      <c r="AQ212" s="560"/>
      <c r="AR212" s="561"/>
      <c r="AS212" s="561"/>
      <c r="AT212" s="559"/>
      <c r="AU212" s="574"/>
      <c r="AV212" s="569"/>
      <c r="AW212" s="569"/>
      <c r="AX212" s="569"/>
      <c r="AY212" s="569"/>
      <c r="AZ212" s="563"/>
      <c r="BA212" s="563"/>
      <c r="BB212" s="563"/>
    </row>
    <row r="213" spans="21:54">
      <c r="U213" s="563"/>
      <c r="V213" s="587"/>
      <c r="W213" s="588"/>
      <c r="X213" s="588"/>
      <c r="Y213" s="590"/>
      <c r="Z213" s="589"/>
      <c r="AA213" s="591"/>
      <c r="AB213" s="591"/>
      <c r="AC213" s="594"/>
      <c r="AD213" s="591"/>
      <c r="AE213" s="272"/>
      <c r="AF213" s="560"/>
      <c r="AG213" s="561"/>
      <c r="AH213" s="561"/>
      <c r="AI213" s="561"/>
      <c r="AJ213" s="592"/>
      <c r="AK213" s="561"/>
      <c r="AL213" s="560"/>
      <c r="AM213" s="595"/>
      <c r="AN213" s="560"/>
      <c r="AO213" s="561"/>
      <c r="AP213" s="561"/>
      <c r="AQ213" s="560"/>
      <c r="AR213" s="561"/>
      <c r="AS213" s="561"/>
      <c r="AT213" s="559"/>
      <c r="AU213" s="574"/>
      <c r="AV213" s="569"/>
      <c r="AW213" s="569"/>
      <c r="AX213" s="569"/>
      <c r="AY213" s="569"/>
      <c r="AZ213" s="563"/>
      <c r="BA213" s="563"/>
      <c r="BB213" s="563"/>
    </row>
    <row r="214" spans="21:54">
      <c r="U214" s="563"/>
      <c r="V214" s="587"/>
      <c r="W214" s="588"/>
      <c r="X214" s="588"/>
      <c r="Y214" s="590"/>
      <c r="Z214" s="589"/>
      <c r="AA214" s="591"/>
      <c r="AB214" s="591"/>
      <c r="AC214" s="594"/>
      <c r="AD214" s="591"/>
      <c r="AE214" s="272"/>
      <c r="AF214" s="560"/>
      <c r="AG214" s="561"/>
      <c r="AH214" s="561"/>
      <c r="AI214" s="561"/>
      <c r="AJ214" s="592"/>
      <c r="AK214" s="561"/>
      <c r="AL214" s="560"/>
      <c r="AM214" s="595"/>
      <c r="AN214" s="560"/>
      <c r="AO214" s="561"/>
      <c r="AP214" s="561"/>
      <c r="AQ214" s="560"/>
      <c r="AR214" s="561"/>
      <c r="AS214" s="561"/>
      <c r="AT214" s="559"/>
      <c r="AU214" s="574"/>
      <c r="AV214" s="569"/>
      <c r="AW214" s="569"/>
      <c r="AX214" s="569"/>
      <c r="AY214" s="569"/>
      <c r="AZ214" s="563"/>
      <c r="BA214" s="563"/>
      <c r="BB214" s="563"/>
    </row>
    <row r="215" spans="21:54">
      <c r="U215" s="563"/>
      <c r="V215" s="587"/>
      <c r="W215" s="588"/>
      <c r="X215" s="588"/>
      <c r="Y215" s="590"/>
      <c r="Z215" s="589"/>
      <c r="AA215" s="591"/>
      <c r="AB215" s="591"/>
      <c r="AC215" s="594"/>
      <c r="AD215" s="591"/>
      <c r="AE215" s="272"/>
      <c r="AF215" s="560"/>
      <c r="AG215" s="561"/>
      <c r="AH215" s="561"/>
      <c r="AI215" s="561"/>
      <c r="AJ215" s="592"/>
      <c r="AK215" s="561"/>
      <c r="AL215" s="560"/>
      <c r="AM215" s="595"/>
      <c r="AN215" s="560"/>
      <c r="AO215" s="561"/>
      <c r="AP215" s="561"/>
      <c r="AQ215" s="560"/>
      <c r="AR215" s="561"/>
      <c r="AS215" s="561"/>
      <c r="AT215" s="559"/>
      <c r="AU215" s="574"/>
      <c r="AV215" s="569"/>
      <c r="AW215" s="569"/>
      <c r="AX215" s="569"/>
      <c r="AY215" s="569"/>
      <c r="AZ215" s="563"/>
      <c r="BA215" s="563"/>
      <c r="BB215" s="563"/>
    </row>
    <row r="216" spans="21:54">
      <c r="U216" s="563"/>
      <c r="V216" s="587"/>
      <c r="W216" s="588"/>
      <c r="X216" s="588"/>
      <c r="Y216" s="590"/>
      <c r="Z216" s="589"/>
      <c r="AA216" s="591"/>
      <c r="AB216" s="591"/>
      <c r="AC216" s="594"/>
      <c r="AD216" s="591"/>
      <c r="AE216" s="272"/>
      <c r="AF216" s="560"/>
      <c r="AG216" s="561"/>
      <c r="AH216" s="561"/>
      <c r="AI216" s="561"/>
      <c r="AJ216" s="592"/>
      <c r="AK216" s="561"/>
      <c r="AL216" s="560"/>
      <c r="AM216" s="595"/>
      <c r="AN216" s="560"/>
      <c r="AO216" s="561"/>
      <c r="AP216" s="561"/>
      <c r="AQ216" s="560"/>
      <c r="AR216" s="561"/>
      <c r="AS216" s="561"/>
      <c r="AT216" s="559"/>
      <c r="AU216" s="574"/>
      <c r="AV216" s="569"/>
      <c r="AW216" s="569"/>
      <c r="AX216" s="569"/>
      <c r="AY216" s="569"/>
      <c r="AZ216" s="563"/>
      <c r="BA216" s="563"/>
      <c r="BB216" s="563"/>
    </row>
    <row r="217" spans="21:54">
      <c r="U217" s="563"/>
      <c r="V217" s="587"/>
      <c r="W217" s="588"/>
      <c r="X217" s="588"/>
      <c r="Y217" s="590"/>
      <c r="Z217" s="589"/>
      <c r="AA217" s="591"/>
      <c r="AB217" s="591"/>
      <c r="AC217" s="594"/>
      <c r="AD217" s="591"/>
      <c r="AE217" s="272"/>
      <c r="AF217" s="560"/>
      <c r="AG217" s="561"/>
      <c r="AH217" s="561"/>
      <c r="AI217" s="561"/>
      <c r="AJ217" s="592"/>
      <c r="AK217" s="561"/>
      <c r="AL217" s="560"/>
      <c r="AM217" s="595"/>
      <c r="AN217" s="560"/>
      <c r="AO217" s="561"/>
      <c r="AP217" s="561"/>
      <c r="AQ217" s="560"/>
      <c r="AR217" s="561"/>
      <c r="AS217" s="561"/>
      <c r="AT217" s="559"/>
      <c r="AU217" s="574"/>
      <c r="AV217" s="569"/>
      <c r="AW217" s="569"/>
      <c r="AX217" s="569"/>
      <c r="AY217" s="569"/>
      <c r="AZ217" s="563"/>
      <c r="BA217" s="563"/>
      <c r="BB217" s="563"/>
    </row>
    <row r="218" spans="21:54">
      <c r="U218" s="563"/>
      <c r="V218" s="587"/>
      <c r="W218" s="588"/>
      <c r="X218" s="588"/>
      <c r="Y218" s="590"/>
      <c r="Z218" s="589"/>
      <c r="AA218" s="591"/>
      <c r="AB218" s="591"/>
      <c r="AC218" s="594"/>
      <c r="AD218" s="591"/>
      <c r="AE218" s="272"/>
      <c r="AF218" s="560"/>
      <c r="AG218" s="561"/>
      <c r="AH218" s="561"/>
      <c r="AI218" s="561"/>
      <c r="AJ218" s="592"/>
      <c r="AK218" s="561"/>
      <c r="AL218" s="560"/>
      <c r="AM218" s="595"/>
      <c r="AN218" s="560"/>
      <c r="AO218" s="561"/>
      <c r="AP218" s="561"/>
      <c r="AQ218" s="560"/>
      <c r="AR218" s="561"/>
      <c r="AS218" s="561"/>
      <c r="AT218" s="559"/>
      <c r="AU218" s="574"/>
      <c r="AV218" s="569"/>
      <c r="AW218" s="569"/>
      <c r="AX218" s="569"/>
      <c r="AY218" s="569"/>
      <c r="AZ218" s="563"/>
      <c r="BA218" s="563"/>
      <c r="BB218" s="563"/>
    </row>
    <row r="219" spans="21:54">
      <c r="U219" s="563"/>
      <c r="V219" s="587"/>
      <c r="W219" s="588"/>
      <c r="X219" s="588"/>
      <c r="Y219" s="590"/>
      <c r="Z219" s="589"/>
      <c r="AA219" s="591"/>
      <c r="AB219" s="591"/>
      <c r="AC219" s="594"/>
      <c r="AD219" s="591"/>
      <c r="AE219" s="272"/>
      <c r="AF219" s="560"/>
      <c r="AG219" s="561"/>
      <c r="AH219" s="561"/>
      <c r="AI219" s="561"/>
      <c r="AJ219" s="592"/>
      <c r="AK219" s="561"/>
      <c r="AL219" s="560"/>
      <c r="AM219" s="595"/>
      <c r="AN219" s="560"/>
      <c r="AO219" s="561"/>
      <c r="AP219" s="561"/>
      <c r="AQ219" s="560"/>
      <c r="AR219" s="561"/>
      <c r="AS219" s="561"/>
      <c r="AT219" s="559"/>
      <c r="AU219" s="574"/>
      <c r="AV219" s="569"/>
      <c r="AW219" s="569"/>
      <c r="AX219" s="569"/>
      <c r="AY219" s="569"/>
      <c r="AZ219" s="563"/>
      <c r="BA219" s="563"/>
      <c r="BB219" s="563"/>
    </row>
    <row r="220" spans="21:54">
      <c r="U220" s="563"/>
      <c r="V220" s="587"/>
      <c r="W220" s="588"/>
      <c r="X220" s="588"/>
      <c r="Y220" s="590"/>
      <c r="Z220" s="589"/>
      <c r="AA220" s="591"/>
      <c r="AB220" s="591"/>
      <c r="AC220" s="594"/>
      <c r="AD220" s="591"/>
      <c r="AE220" s="272"/>
      <c r="AF220" s="560"/>
      <c r="AG220" s="561"/>
      <c r="AH220" s="561"/>
      <c r="AI220" s="561"/>
      <c r="AJ220" s="592"/>
      <c r="AK220" s="561"/>
      <c r="AL220" s="560"/>
      <c r="AM220" s="595"/>
      <c r="AN220" s="560"/>
      <c r="AO220" s="561"/>
      <c r="AP220" s="561"/>
      <c r="AQ220" s="560"/>
      <c r="AR220" s="561"/>
      <c r="AS220" s="561"/>
      <c r="AT220" s="559"/>
      <c r="AU220" s="574"/>
      <c r="AV220" s="569"/>
      <c r="AW220" s="569"/>
      <c r="AX220" s="569"/>
      <c r="AY220" s="569"/>
      <c r="AZ220" s="563"/>
      <c r="BA220" s="563"/>
      <c r="BB220" s="563"/>
    </row>
    <row r="221" spans="21:54">
      <c r="U221" s="563"/>
      <c r="V221" s="587"/>
      <c r="W221" s="588"/>
      <c r="X221" s="588"/>
      <c r="Y221" s="590"/>
      <c r="Z221" s="589"/>
      <c r="AA221" s="591"/>
      <c r="AB221" s="591"/>
      <c r="AC221" s="591"/>
      <c r="AD221" s="597"/>
      <c r="AE221" s="272"/>
      <c r="AF221" s="560"/>
      <c r="AG221" s="561"/>
      <c r="AH221" s="561"/>
      <c r="AI221" s="561"/>
      <c r="AJ221" s="592"/>
      <c r="AK221" s="561"/>
      <c r="AL221" s="560"/>
      <c r="AM221" s="595"/>
      <c r="AN221" s="560"/>
      <c r="AO221" s="561"/>
      <c r="AP221" s="561"/>
      <c r="AQ221" s="560"/>
      <c r="AR221" s="561"/>
      <c r="AS221" s="561"/>
      <c r="AT221" s="559"/>
      <c r="AU221" s="574"/>
      <c r="AV221" s="569"/>
      <c r="AW221" s="569"/>
      <c r="AX221" s="569"/>
      <c r="AY221" s="569"/>
      <c r="AZ221" s="563"/>
      <c r="BA221" s="563"/>
      <c r="BB221" s="563"/>
    </row>
    <row r="222" spans="21:54">
      <c r="U222" s="563"/>
      <c r="V222" s="587"/>
      <c r="W222" s="588"/>
      <c r="X222" s="588"/>
      <c r="Y222" s="590"/>
      <c r="Z222" s="589"/>
      <c r="AA222" s="591"/>
      <c r="AB222" s="591"/>
      <c r="AC222" s="591"/>
      <c r="AD222" s="597"/>
      <c r="AE222" s="272"/>
      <c r="AF222" s="560"/>
      <c r="AG222" s="561"/>
      <c r="AH222" s="561"/>
      <c r="AI222" s="561"/>
      <c r="AJ222" s="592"/>
      <c r="AK222" s="561"/>
      <c r="AL222" s="560"/>
      <c r="AM222" s="595"/>
      <c r="AN222" s="560"/>
      <c r="AO222" s="561"/>
      <c r="AP222" s="561"/>
      <c r="AQ222" s="560"/>
      <c r="AR222" s="561"/>
      <c r="AS222" s="561"/>
      <c r="AT222" s="559"/>
      <c r="AU222" s="574"/>
      <c r="AV222" s="569"/>
      <c r="AW222" s="569"/>
      <c r="AX222" s="569"/>
      <c r="AY222" s="569"/>
      <c r="AZ222" s="563"/>
      <c r="BA222" s="563"/>
      <c r="BB222" s="563"/>
    </row>
    <row r="223" spans="21:54">
      <c r="U223" s="563"/>
      <c r="V223" s="587"/>
      <c r="W223" s="588"/>
      <c r="X223" s="588"/>
      <c r="Y223" s="590"/>
      <c r="Z223" s="589"/>
      <c r="AA223" s="591"/>
      <c r="AB223" s="591"/>
      <c r="AC223" s="591"/>
      <c r="AD223" s="591"/>
      <c r="AE223" s="272"/>
      <c r="AF223" s="560"/>
      <c r="AG223" s="561"/>
      <c r="AH223" s="561"/>
      <c r="AI223" s="561"/>
      <c r="AJ223" s="592"/>
      <c r="AK223" s="561"/>
      <c r="AL223" s="560"/>
      <c r="AM223" s="595"/>
      <c r="AN223" s="560"/>
      <c r="AO223" s="561"/>
      <c r="AP223" s="561"/>
      <c r="AQ223" s="560"/>
      <c r="AR223" s="561"/>
      <c r="AS223" s="561"/>
      <c r="AT223" s="559"/>
      <c r="AU223" s="574"/>
      <c r="AV223" s="569"/>
      <c r="AW223" s="569"/>
      <c r="AX223" s="569"/>
      <c r="AY223" s="569"/>
      <c r="AZ223" s="563"/>
      <c r="BA223" s="563"/>
      <c r="BB223" s="563"/>
    </row>
    <row r="224" spans="21:54">
      <c r="U224" s="563"/>
      <c r="V224" s="587"/>
      <c r="W224" s="588"/>
      <c r="X224" s="588"/>
      <c r="Y224" s="590"/>
      <c r="Z224" s="589"/>
      <c r="AA224" s="591"/>
      <c r="AB224" s="591"/>
      <c r="AC224" s="594"/>
      <c r="AD224" s="591"/>
      <c r="AE224" s="272"/>
      <c r="AF224" s="560"/>
      <c r="AG224" s="561"/>
      <c r="AH224" s="561"/>
      <c r="AI224" s="561"/>
      <c r="AJ224" s="592"/>
      <c r="AK224" s="561"/>
      <c r="AL224" s="560"/>
      <c r="AM224" s="595"/>
      <c r="AN224" s="560"/>
      <c r="AO224" s="561"/>
      <c r="AP224" s="561"/>
      <c r="AQ224" s="560"/>
      <c r="AR224" s="561"/>
      <c r="AS224" s="561"/>
      <c r="AT224" s="559"/>
      <c r="AU224" s="574"/>
      <c r="AV224" s="569"/>
      <c r="AW224" s="569"/>
      <c r="AX224" s="569"/>
      <c r="AY224" s="569"/>
      <c r="AZ224" s="563"/>
      <c r="BA224" s="563"/>
      <c r="BB224" s="563"/>
    </row>
    <row r="225" spans="21:54">
      <c r="U225" s="563"/>
      <c r="V225" s="587"/>
      <c r="W225" s="588"/>
      <c r="X225" s="588"/>
      <c r="Y225" s="590"/>
      <c r="Z225" s="589"/>
      <c r="AA225" s="591"/>
      <c r="AB225" s="591"/>
      <c r="AC225" s="594"/>
      <c r="AD225" s="591"/>
      <c r="AE225" s="272"/>
      <c r="AF225" s="560"/>
      <c r="AG225" s="561"/>
      <c r="AH225" s="561"/>
      <c r="AI225" s="561"/>
      <c r="AJ225" s="592"/>
      <c r="AK225" s="561"/>
      <c r="AL225" s="560"/>
      <c r="AM225" s="595"/>
      <c r="AN225" s="560"/>
      <c r="AO225" s="561"/>
      <c r="AP225" s="561"/>
      <c r="AQ225" s="560"/>
      <c r="AR225" s="561"/>
      <c r="AS225" s="561"/>
      <c r="AT225" s="559"/>
      <c r="AU225" s="574"/>
      <c r="AV225" s="569"/>
      <c r="AW225" s="569"/>
      <c r="AX225" s="569"/>
      <c r="AY225" s="569"/>
      <c r="AZ225" s="563"/>
      <c r="BA225" s="563"/>
      <c r="BB225" s="563"/>
    </row>
    <row r="226" spans="21:54">
      <c r="U226" s="563"/>
      <c r="V226" s="587"/>
      <c r="W226" s="588"/>
      <c r="X226" s="588"/>
      <c r="Y226" s="590"/>
      <c r="Z226" s="589"/>
      <c r="AA226" s="591"/>
      <c r="AB226" s="591"/>
      <c r="AC226" s="594"/>
      <c r="AD226" s="591"/>
      <c r="AE226" s="272"/>
      <c r="AF226" s="560"/>
      <c r="AG226" s="561"/>
      <c r="AH226" s="561"/>
      <c r="AI226" s="561"/>
      <c r="AJ226" s="592"/>
      <c r="AK226" s="561"/>
      <c r="AL226" s="560"/>
      <c r="AM226" s="595"/>
      <c r="AN226" s="560"/>
      <c r="AO226" s="561"/>
      <c r="AP226" s="561"/>
      <c r="AQ226" s="560"/>
      <c r="AR226" s="561"/>
      <c r="AS226" s="561"/>
      <c r="AT226" s="559"/>
      <c r="AU226" s="574"/>
      <c r="AV226" s="569"/>
      <c r="AW226" s="569"/>
      <c r="AX226" s="569"/>
      <c r="AY226" s="569"/>
      <c r="AZ226" s="563"/>
      <c r="BA226" s="563"/>
      <c r="BB226" s="563"/>
    </row>
    <row r="227" spans="21:54">
      <c r="U227" s="563"/>
      <c r="V227" s="587"/>
      <c r="W227" s="588"/>
      <c r="X227" s="588"/>
      <c r="Y227" s="590"/>
      <c r="Z227" s="589"/>
      <c r="AA227" s="591"/>
      <c r="AB227" s="591"/>
      <c r="AC227" s="594"/>
      <c r="AD227" s="591"/>
      <c r="AE227" s="272"/>
      <c r="AF227" s="560"/>
      <c r="AG227" s="561"/>
      <c r="AH227" s="561"/>
      <c r="AI227" s="561"/>
      <c r="AJ227" s="592"/>
      <c r="AK227" s="561"/>
      <c r="AL227" s="560"/>
      <c r="AM227" s="595"/>
      <c r="AN227" s="560"/>
      <c r="AO227" s="561"/>
      <c r="AP227" s="561"/>
      <c r="AQ227" s="560"/>
      <c r="AR227" s="561"/>
      <c r="AS227" s="561"/>
      <c r="AT227" s="559"/>
      <c r="AU227" s="574"/>
      <c r="AV227" s="569"/>
      <c r="AW227" s="569"/>
      <c r="AX227" s="569"/>
      <c r="AY227" s="569"/>
      <c r="AZ227" s="563"/>
      <c r="BA227" s="563"/>
      <c r="BB227" s="563"/>
    </row>
    <row r="228" spans="21:54">
      <c r="U228" s="563"/>
      <c r="V228" s="587"/>
      <c r="W228" s="588"/>
      <c r="X228" s="588"/>
      <c r="Y228" s="590"/>
      <c r="Z228" s="589"/>
      <c r="AA228" s="591"/>
      <c r="AB228" s="591"/>
      <c r="AC228" s="594"/>
      <c r="AD228" s="591"/>
      <c r="AE228" s="272"/>
      <c r="AF228" s="560"/>
      <c r="AG228" s="561"/>
      <c r="AH228" s="561"/>
      <c r="AI228" s="561"/>
      <c r="AJ228" s="592"/>
      <c r="AK228" s="561"/>
      <c r="AL228" s="560"/>
      <c r="AM228" s="595"/>
      <c r="AN228" s="560"/>
      <c r="AO228" s="561"/>
      <c r="AP228" s="561"/>
      <c r="AQ228" s="560"/>
      <c r="AR228" s="561"/>
      <c r="AS228" s="561"/>
      <c r="AT228" s="559"/>
      <c r="AU228" s="574"/>
      <c r="AV228" s="569"/>
      <c r="AW228" s="569"/>
      <c r="AX228" s="569"/>
      <c r="AY228" s="569"/>
      <c r="AZ228" s="563"/>
      <c r="BA228" s="563"/>
      <c r="BB228" s="563"/>
    </row>
    <row r="229" spans="21:54">
      <c r="U229" s="563"/>
      <c r="V229" s="587"/>
      <c r="W229" s="588"/>
      <c r="X229" s="588"/>
      <c r="Y229" s="590"/>
      <c r="Z229" s="589"/>
      <c r="AA229" s="591"/>
      <c r="AB229" s="591"/>
      <c r="AC229" s="594"/>
      <c r="AD229" s="591"/>
      <c r="AE229" s="272"/>
      <c r="AF229" s="560"/>
      <c r="AG229" s="561"/>
      <c r="AH229" s="561"/>
      <c r="AI229" s="561"/>
      <c r="AJ229" s="592"/>
      <c r="AK229" s="561"/>
      <c r="AL229" s="560"/>
      <c r="AM229" s="595"/>
      <c r="AN229" s="560"/>
      <c r="AO229" s="561"/>
      <c r="AP229" s="561"/>
      <c r="AQ229" s="560"/>
      <c r="AR229" s="561"/>
      <c r="AS229" s="561"/>
      <c r="AT229" s="559"/>
      <c r="AU229" s="574"/>
      <c r="AV229" s="569"/>
      <c r="AW229" s="569"/>
      <c r="AX229" s="569"/>
      <c r="AY229" s="569"/>
      <c r="AZ229" s="563"/>
      <c r="BA229" s="563"/>
      <c r="BB229" s="563"/>
    </row>
    <row r="230" spans="21:54">
      <c r="U230" s="563"/>
      <c r="V230" s="587"/>
      <c r="W230" s="588"/>
      <c r="X230" s="588"/>
      <c r="Y230" s="590"/>
      <c r="Z230" s="589"/>
      <c r="AA230" s="591"/>
      <c r="AB230" s="591"/>
      <c r="AC230" s="594"/>
      <c r="AD230" s="591"/>
      <c r="AE230" s="272"/>
      <c r="AF230" s="560"/>
      <c r="AG230" s="561"/>
      <c r="AH230" s="561"/>
      <c r="AI230" s="561"/>
      <c r="AJ230" s="592"/>
      <c r="AK230" s="561"/>
      <c r="AL230" s="560"/>
      <c r="AM230" s="595"/>
      <c r="AN230" s="560"/>
      <c r="AO230" s="561"/>
      <c r="AP230" s="561"/>
      <c r="AQ230" s="560"/>
      <c r="AR230" s="561"/>
      <c r="AS230" s="561"/>
      <c r="AT230" s="559"/>
      <c r="AU230" s="574"/>
      <c r="AV230" s="569"/>
      <c r="AW230" s="569"/>
      <c r="AX230" s="569"/>
      <c r="AY230" s="569"/>
      <c r="AZ230" s="563"/>
      <c r="BA230" s="563"/>
      <c r="BB230" s="563"/>
    </row>
    <row r="231" spans="21:54">
      <c r="U231" s="563"/>
      <c r="V231" s="587"/>
      <c r="W231" s="588"/>
      <c r="X231" s="588"/>
      <c r="Y231" s="590"/>
      <c r="Z231" s="589"/>
      <c r="AA231" s="591"/>
      <c r="AB231" s="591"/>
      <c r="AC231" s="594"/>
      <c r="AD231" s="591"/>
      <c r="AE231" s="272"/>
      <c r="AF231" s="560"/>
      <c r="AG231" s="561"/>
      <c r="AH231" s="561"/>
      <c r="AI231" s="561"/>
      <c r="AJ231" s="592"/>
      <c r="AK231" s="561"/>
      <c r="AL231" s="560"/>
      <c r="AM231" s="595"/>
      <c r="AN231" s="560"/>
      <c r="AO231" s="561"/>
      <c r="AP231" s="561"/>
      <c r="AQ231" s="560"/>
      <c r="AR231" s="561"/>
      <c r="AS231" s="561"/>
      <c r="AT231" s="559"/>
      <c r="AU231" s="574"/>
      <c r="AV231" s="569"/>
      <c r="AW231" s="569"/>
      <c r="AX231" s="569"/>
      <c r="AY231" s="569"/>
      <c r="AZ231" s="563"/>
      <c r="BA231" s="563"/>
      <c r="BB231" s="563"/>
    </row>
    <row r="232" spans="21:54">
      <c r="U232" s="563"/>
      <c r="V232" s="587"/>
      <c r="W232" s="588"/>
      <c r="X232" s="588"/>
      <c r="Y232" s="590"/>
      <c r="Z232" s="589"/>
      <c r="AA232" s="591"/>
      <c r="AB232" s="591"/>
      <c r="AC232" s="594"/>
      <c r="AD232" s="591"/>
      <c r="AE232" s="272"/>
      <c r="AF232" s="560"/>
      <c r="AG232" s="561"/>
      <c r="AH232" s="561"/>
      <c r="AI232" s="561"/>
      <c r="AJ232" s="592"/>
      <c r="AK232" s="561"/>
      <c r="AL232" s="560"/>
      <c r="AM232" s="595"/>
      <c r="AN232" s="560"/>
      <c r="AO232" s="561"/>
      <c r="AP232" s="561"/>
      <c r="AQ232" s="560"/>
      <c r="AR232" s="561"/>
      <c r="AS232" s="561"/>
      <c r="AT232" s="559"/>
      <c r="AU232" s="574"/>
      <c r="AV232" s="569"/>
      <c r="AW232" s="569"/>
      <c r="AX232" s="569"/>
      <c r="AY232" s="569"/>
      <c r="AZ232" s="563"/>
      <c r="BA232" s="563"/>
      <c r="BB232" s="563"/>
    </row>
    <row r="233" spans="21:54">
      <c r="U233" s="563"/>
      <c r="V233" s="587"/>
      <c r="W233" s="588"/>
      <c r="X233" s="588"/>
      <c r="Y233" s="590"/>
      <c r="Z233" s="589"/>
      <c r="AA233" s="591"/>
      <c r="AB233" s="591"/>
      <c r="AC233" s="594"/>
      <c r="AD233" s="591"/>
      <c r="AE233" s="272"/>
      <c r="AF233" s="560"/>
      <c r="AG233" s="561"/>
      <c r="AH233" s="561"/>
      <c r="AI233" s="561"/>
      <c r="AJ233" s="592"/>
      <c r="AK233" s="561"/>
      <c r="AL233" s="560"/>
      <c r="AM233" s="595"/>
      <c r="AN233" s="560"/>
      <c r="AO233" s="561"/>
      <c r="AP233" s="561"/>
      <c r="AQ233" s="560"/>
      <c r="AR233" s="561"/>
      <c r="AS233" s="561"/>
      <c r="AT233" s="559"/>
      <c r="AU233" s="574"/>
      <c r="AV233" s="569"/>
      <c r="AW233" s="569"/>
      <c r="AX233" s="569"/>
      <c r="AY233" s="569"/>
      <c r="AZ233" s="563"/>
      <c r="BA233" s="563"/>
      <c r="BB233" s="563"/>
    </row>
    <row r="234" spans="21:54">
      <c r="U234" s="563"/>
      <c r="V234" s="587"/>
      <c r="W234" s="588"/>
      <c r="X234" s="588"/>
      <c r="Y234" s="590"/>
      <c r="Z234" s="589"/>
      <c r="AA234" s="591"/>
      <c r="AB234" s="591"/>
      <c r="AC234" s="591"/>
      <c r="AD234" s="591"/>
      <c r="AE234" s="272"/>
      <c r="AF234" s="560"/>
      <c r="AG234" s="561"/>
      <c r="AH234" s="561"/>
      <c r="AI234" s="561"/>
      <c r="AJ234" s="592"/>
      <c r="AK234" s="561"/>
      <c r="AL234" s="560"/>
      <c r="AM234" s="595"/>
      <c r="AN234" s="560"/>
      <c r="AO234" s="561"/>
      <c r="AP234" s="561"/>
      <c r="AQ234" s="560"/>
      <c r="AR234" s="561"/>
      <c r="AS234" s="561"/>
      <c r="AT234" s="559"/>
      <c r="AU234" s="574"/>
      <c r="AV234" s="569"/>
      <c r="AW234" s="569"/>
      <c r="AX234" s="569"/>
      <c r="AY234" s="569"/>
      <c r="AZ234" s="563"/>
      <c r="BA234" s="563"/>
      <c r="BB234" s="563"/>
    </row>
    <row r="235" spans="21:54">
      <c r="U235" s="563"/>
      <c r="V235" s="587"/>
      <c r="W235" s="588"/>
      <c r="X235" s="588"/>
      <c r="Y235" s="590"/>
      <c r="Z235" s="589"/>
      <c r="AA235" s="591"/>
      <c r="AB235" s="591"/>
      <c r="AC235" s="591"/>
      <c r="AD235" s="591"/>
      <c r="AE235" s="272"/>
      <c r="AF235" s="560"/>
      <c r="AG235" s="561"/>
      <c r="AH235" s="561"/>
      <c r="AI235" s="561"/>
      <c r="AJ235" s="592"/>
      <c r="AK235" s="561"/>
      <c r="AL235" s="560"/>
      <c r="AM235" s="595"/>
      <c r="AN235" s="560"/>
      <c r="AO235" s="561"/>
      <c r="AP235" s="561"/>
      <c r="AQ235" s="560"/>
      <c r="AR235" s="561"/>
      <c r="AS235" s="561"/>
      <c r="AT235" s="559"/>
      <c r="AU235" s="574"/>
      <c r="AV235" s="569"/>
      <c r="AW235" s="569"/>
      <c r="AX235" s="569"/>
      <c r="AY235" s="569"/>
      <c r="AZ235" s="563"/>
      <c r="BA235" s="563"/>
      <c r="BB235" s="563"/>
    </row>
    <row r="236" spans="21:54">
      <c r="U236" s="563"/>
      <c r="V236" s="587"/>
      <c r="W236" s="588"/>
      <c r="X236" s="588"/>
      <c r="Y236" s="590"/>
      <c r="Z236" s="589"/>
      <c r="AA236" s="591"/>
      <c r="AB236" s="591"/>
      <c r="AC236" s="591"/>
      <c r="AD236" s="591"/>
      <c r="AE236" s="272"/>
      <c r="AF236" s="560"/>
      <c r="AG236" s="561"/>
      <c r="AH236" s="561"/>
      <c r="AI236" s="561"/>
      <c r="AJ236" s="592"/>
      <c r="AK236" s="561"/>
      <c r="AL236" s="560"/>
      <c r="AM236" s="595"/>
      <c r="AN236" s="560"/>
      <c r="AO236" s="561"/>
      <c r="AP236" s="561"/>
      <c r="AQ236" s="560"/>
      <c r="AR236" s="561"/>
      <c r="AS236" s="561"/>
      <c r="AT236" s="559"/>
      <c r="AU236" s="574"/>
      <c r="AV236" s="569"/>
      <c r="AW236" s="569"/>
      <c r="AX236" s="569"/>
      <c r="AY236" s="569"/>
      <c r="AZ236" s="563"/>
      <c r="BA236" s="563"/>
      <c r="BB236" s="563"/>
    </row>
    <row r="237" spans="21:54">
      <c r="U237" s="563"/>
      <c r="V237" s="587"/>
      <c r="W237" s="588"/>
      <c r="X237" s="588"/>
      <c r="Y237" s="590"/>
      <c r="Z237" s="589"/>
      <c r="AA237" s="591"/>
      <c r="AB237" s="591"/>
      <c r="AC237" s="591"/>
      <c r="AD237" s="591"/>
      <c r="AE237" s="272"/>
      <c r="AF237" s="560"/>
      <c r="AG237" s="561"/>
      <c r="AH237" s="561"/>
      <c r="AI237" s="561"/>
      <c r="AJ237" s="592"/>
      <c r="AK237" s="561"/>
      <c r="AL237" s="560"/>
      <c r="AM237" s="595"/>
      <c r="AN237" s="560"/>
      <c r="AO237" s="561"/>
      <c r="AP237" s="561"/>
      <c r="AQ237" s="560"/>
      <c r="AR237" s="561"/>
      <c r="AS237" s="561"/>
      <c r="AT237" s="559"/>
      <c r="AU237" s="574"/>
      <c r="AV237" s="569"/>
      <c r="AW237" s="569"/>
      <c r="AX237" s="569"/>
      <c r="AY237" s="569"/>
      <c r="AZ237" s="563"/>
      <c r="BA237" s="563"/>
      <c r="BB237" s="563"/>
    </row>
    <row r="238" spans="21:54">
      <c r="U238" s="563"/>
      <c r="V238" s="587"/>
      <c r="W238" s="588"/>
      <c r="X238" s="588"/>
      <c r="Y238" s="590"/>
      <c r="Z238" s="589"/>
      <c r="AA238" s="591"/>
      <c r="AB238" s="591"/>
      <c r="AC238" s="591"/>
      <c r="AD238" s="591"/>
      <c r="AE238" s="272"/>
      <c r="AF238" s="560"/>
      <c r="AG238" s="561"/>
      <c r="AH238" s="561"/>
      <c r="AI238" s="561"/>
      <c r="AJ238" s="592"/>
      <c r="AK238" s="561"/>
      <c r="AL238" s="560"/>
      <c r="AM238" s="595"/>
      <c r="AN238" s="560"/>
      <c r="AO238" s="561"/>
      <c r="AP238" s="561"/>
      <c r="AQ238" s="560"/>
      <c r="AR238" s="561"/>
      <c r="AS238" s="561"/>
      <c r="AT238" s="559"/>
      <c r="AU238" s="574"/>
      <c r="AV238" s="569"/>
      <c r="AW238" s="569"/>
      <c r="AX238" s="569"/>
      <c r="AY238" s="569"/>
      <c r="AZ238" s="563"/>
      <c r="BA238" s="563"/>
      <c r="BB238" s="563"/>
    </row>
    <row r="239" spans="21:54">
      <c r="U239" s="563"/>
      <c r="V239" s="587"/>
      <c r="W239" s="588"/>
      <c r="X239" s="588"/>
      <c r="Y239" s="590"/>
      <c r="Z239" s="589"/>
      <c r="AA239" s="591"/>
      <c r="AB239" s="591"/>
      <c r="AC239" s="591"/>
      <c r="AD239" s="591"/>
      <c r="AE239" s="272"/>
      <c r="AF239" s="560"/>
      <c r="AG239" s="561"/>
      <c r="AH239" s="561"/>
      <c r="AI239" s="561"/>
      <c r="AJ239" s="592"/>
      <c r="AK239" s="561"/>
      <c r="AL239" s="560"/>
      <c r="AM239" s="595"/>
      <c r="AN239" s="560"/>
      <c r="AO239" s="561"/>
      <c r="AP239" s="561"/>
      <c r="AQ239" s="560"/>
      <c r="AR239" s="561"/>
      <c r="AS239" s="561"/>
      <c r="AT239" s="559"/>
      <c r="AU239" s="574"/>
      <c r="AV239" s="569"/>
      <c r="AW239" s="569"/>
      <c r="AX239" s="569"/>
      <c r="AY239" s="569"/>
      <c r="AZ239" s="563"/>
      <c r="BA239" s="563"/>
      <c r="BB239" s="563"/>
    </row>
    <row r="240" spans="21:54">
      <c r="U240" s="563"/>
      <c r="V240" s="587"/>
      <c r="W240" s="588"/>
      <c r="X240" s="588"/>
      <c r="Y240" s="590"/>
      <c r="Z240" s="589"/>
      <c r="AA240" s="591"/>
      <c r="AB240" s="591"/>
      <c r="AC240" s="591"/>
      <c r="AD240" s="591"/>
      <c r="AE240" s="272"/>
      <c r="AF240" s="560"/>
      <c r="AG240" s="561"/>
      <c r="AH240" s="561"/>
      <c r="AI240" s="561"/>
      <c r="AJ240" s="592"/>
      <c r="AK240" s="561"/>
      <c r="AL240" s="560"/>
      <c r="AM240" s="595"/>
      <c r="AN240" s="560"/>
      <c r="AO240" s="561"/>
      <c r="AP240" s="561"/>
      <c r="AQ240" s="560"/>
      <c r="AR240" s="561"/>
      <c r="AS240" s="561"/>
      <c r="AT240" s="559"/>
      <c r="AU240" s="574"/>
      <c r="AV240" s="569"/>
      <c r="AW240" s="569"/>
      <c r="AX240" s="569"/>
      <c r="AY240" s="569"/>
      <c r="AZ240" s="563"/>
      <c r="BA240" s="563"/>
      <c r="BB240" s="563"/>
    </row>
    <row r="241" spans="21:54">
      <c r="U241" s="563"/>
      <c r="V241" s="587"/>
      <c r="W241" s="588"/>
      <c r="X241" s="588"/>
      <c r="Y241" s="590"/>
      <c r="Z241" s="589"/>
      <c r="AA241" s="591"/>
      <c r="AB241" s="591"/>
      <c r="AC241" s="591"/>
      <c r="AD241" s="591"/>
      <c r="AE241" s="272"/>
      <c r="AF241" s="560"/>
      <c r="AG241" s="561"/>
      <c r="AH241" s="561"/>
      <c r="AI241" s="561"/>
      <c r="AJ241" s="592"/>
      <c r="AK241" s="561"/>
      <c r="AL241" s="560"/>
      <c r="AM241" s="595"/>
      <c r="AN241" s="560"/>
      <c r="AO241" s="561"/>
      <c r="AP241" s="561"/>
      <c r="AQ241" s="560"/>
      <c r="AR241" s="561"/>
      <c r="AS241" s="561"/>
      <c r="AT241" s="559"/>
      <c r="AU241" s="574"/>
      <c r="AV241" s="569"/>
      <c r="AW241" s="569"/>
      <c r="AX241" s="569"/>
      <c r="AY241" s="569"/>
      <c r="AZ241" s="563"/>
      <c r="BA241" s="563"/>
      <c r="BB241" s="563"/>
    </row>
    <row r="242" spans="21:54">
      <c r="U242" s="563"/>
      <c r="V242" s="587"/>
      <c r="W242" s="588"/>
      <c r="X242" s="588"/>
      <c r="Y242" s="590"/>
      <c r="Z242" s="589"/>
      <c r="AA242" s="591"/>
      <c r="AB242" s="591"/>
      <c r="AC242" s="591"/>
      <c r="AD242" s="591"/>
      <c r="AE242" s="272"/>
      <c r="AF242" s="560"/>
      <c r="AG242" s="561"/>
      <c r="AH242" s="561"/>
      <c r="AI242" s="561"/>
      <c r="AJ242" s="592"/>
      <c r="AK242" s="561"/>
      <c r="AL242" s="560"/>
      <c r="AM242" s="595"/>
      <c r="AN242" s="560"/>
      <c r="AO242" s="561"/>
      <c r="AP242" s="561"/>
      <c r="AQ242" s="560"/>
      <c r="AR242" s="561"/>
      <c r="AS242" s="561"/>
      <c r="AT242" s="559"/>
      <c r="AU242" s="574"/>
      <c r="AV242" s="569"/>
      <c r="AW242" s="569"/>
      <c r="AX242" s="569"/>
      <c r="AY242" s="569"/>
      <c r="AZ242" s="563"/>
      <c r="BA242" s="563"/>
      <c r="BB242" s="563"/>
    </row>
    <row r="243" spans="21:54">
      <c r="U243" s="563"/>
      <c r="V243" s="587"/>
      <c r="W243" s="588"/>
      <c r="X243" s="588"/>
      <c r="Y243" s="590"/>
      <c r="Z243" s="589"/>
      <c r="AA243" s="591"/>
      <c r="AB243" s="591"/>
      <c r="AC243" s="591"/>
      <c r="AD243" s="591"/>
      <c r="AE243" s="272"/>
      <c r="AF243" s="560"/>
      <c r="AG243" s="561"/>
      <c r="AH243" s="561"/>
      <c r="AI243" s="561"/>
      <c r="AJ243" s="592"/>
      <c r="AK243" s="561"/>
      <c r="AL243" s="560"/>
      <c r="AM243" s="595"/>
      <c r="AN243" s="560"/>
      <c r="AO243" s="561"/>
      <c r="AP243" s="561"/>
      <c r="AQ243" s="560"/>
      <c r="AR243" s="561"/>
      <c r="AS243" s="561"/>
      <c r="AT243" s="559"/>
      <c r="AU243" s="574"/>
      <c r="AV243" s="569"/>
      <c r="AW243" s="569"/>
      <c r="AX243" s="569"/>
      <c r="AY243" s="569"/>
      <c r="AZ243" s="563"/>
      <c r="BA243" s="563"/>
      <c r="BB243" s="563"/>
    </row>
    <row r="244" spans="21:54">
      <c r="U244" s="563"/>
      <c r="V244" s="587"/>
      <c r="W244" s="588"/>
      <c r="X244" s="588"/>
      <c r="Y244" s="590"/>
      <c r="Z244" s="589"/>
      <c r="AA244" s="591"/>
      <c r="AB244" s="591"/>
      <c r="AC244" s="591"/>
      <c r="AD244" s="591"/>
      <c r="AE244" s="272"/>
      <c r="AF244" s="560"/>
      <c r="AG244" s="561"/>
      <c r="AH244" s="561"/>
      <c r="AI244" s="561"/>
      <c r="AJ244" s="592"/>
      <c r="AK244" s="561"/>
      <c r="AL244" s="560"/>
      <c r="AM244" s="595"/>
      <c r="AN244" s="560"/>
      <c r="AO244" s="561"/>
      <c r="AP244" s="561"/>
      <c r="AQ244" s="560"/>
      <c r="AR244" s="561"/>
      <c r="AS244" s="561"/>
      <c r="AT244" s="559"/>
      <c r="AU244" s="574"/>
      <c r="AV244" s="569"/>
      <c r="AW244" s="569"/>
      <c r="AX244" s="569"/>
      <c r="AY244" s="569"/>
      <c r="AZ244" s="563"/>
      <c r="BA244" s="563"/>
      <c r="BB244" s="563"/>
    </row>
    <row r="245" spans="21:54">
      <c r="U245" s="563"/>
      <c r="V245" s="587"/>
      <c r="W245" s="588"/>
      <c r="X245" s="588"/>
      <c r="Y245" s="590"/>
      <c r="Z245" s="589"/>
      <c r="AA245" s="591"/>
      <c r="AB245" s="591"/>
      <c r="AC245" s="591"/>
      <c r="AD245" s="591"/>
      <c r="AE245" s="272"/>
      <c r="AF245" s="560"/>
      <c r="AG245" s="561"/>
      <c r="AH245" s="561"/>
      <c r="AI245" s="561"/>
      <c r="AJ245" s="592"/>
      <c r="AK245" s="561"/>
      <c r="AL245" s="560"/>
      <c r="AM245" s="595"/>
      <c r="AN245" s="560"/>
      <c r="AO245" s="561"/>
      <c r="AP245" s="561"/>
      <c r="AQ245" s="560"/>
      <c r="AR245" s="561"/>
      <c r="AS245" s="561"/>
      <c r="AT245" s="559"/>
      <c r="AU245" s="574"/>
      <c r="AV245" s="569"/>
      <c r="AW245" s="569"/>
      <c r="AX245" s="569"/>
      <c r="AY245" s="569"/>
      <c r="AZ245" s="563"/>
      <c r="BA245" s="563"/>
      <c r="BB245" s="563"/>
    </row>
    <row r="246" spans="21:54">
      <c r="U246" s="563"/>
      <c r="V246" s="587"/>
      <c r="W246" s="588"/>
      <c r="X246" s="588"/>
      <c r="Y246" s="590"/>
      <c r="Z246" s="589"/>
      <c r="AA246" s="591"/>
      <c r="AB246" s="591"/>
      <c r="AC246" s="591"/>
      <c r="AD246" s="591"/>
      <c r="AE246" s="272"/>
      <c r="AF246" s="560"/>
      <c r="AG246" s="561"/>
      <c r="AH246" s="561"/>
      <c r="AI246" s="561"/>
      <c r="AJ246" s="592"/>
      <c r="AK246" s="561"/>
      <c r="AL246" s="560"/>
      <c r="AM246" s="595"/>
      <c r="AN246" s="560"/>
      <c r="AO246" s="561"/>
      <c r="AP246" s="561"/>
      <c r="AQ246" s="560"/>
      <c r="AR246" s="561"/>
      <c r="AS246" s="561"/>
      <c r="AT246" s="559"/>
      <c r="AU246" s="574"/>
      <c r="AV246" s="569"/>
      <c r="AW246" s="569"/>
      <c r="AX246" s="569"/>
      <c r="AY246" s="569"/>
      <c r="AZ246" s="563"/>
      <c r="BA246" s="563"/>
      <c r="BB246" s="563"/>
    </row>
    <row r="247" spans="21:54">
      <c r="U247" s="563"/>
      <c r="V247" s="587"/>
      <c r="W247" s="588"/>
      <c r="X247" s="588"/>
      <c r="Y247" s="590"/>
      <c r="Z247" s="589"/>
      <c r="AA247" s="591"/>
      <c r="AB247" s="591"/>
      <c r="AC247" s="591"/>
      <c r="AD247" s="591"/>
      <c r="AE247" s="272"/>
      <c r="AF247" s="560"/>
      <c r="AG247" s="561"/>
      <c r="AH247" s="561"/>
      <c r="AI247" s="561"/>
      <c r="AJ247" s="592"/>
      <c r="AK247" s="561"/>
      <c r="AL247" s="560"/>
      <c r="AM247" s="595"/>
      <c r="AN247" s="560"/>
      <c r="AO247" s="561"/>
      <c r="AP247" s="561"/>
      <c r="AQ247" s="560"/>
      <c r="AR247" s="561"/>
      <c r="AS247" s="561"/>
      <c r="AT247" s="559"/>
      <c r="AU247" s="574"/>
      <c r="AV247" s="569"/>
      <c r="AW247" s="569"/>
      <c r="AX247" s="569"/>
      <c r="AY247" s="569"/>
      <c r="AZ247" s="563"/>
      <c r="BA247" s="563"/>
      <c r="BB247" s="563"/>
    </row>
    <row r="248" spans="21:54">
      <c r="U248" s="563"/>
      <c r="V248" s="587"/>
      <c r="W248" s="588"/>
      <c r="X248" s="588"/>
      <c r="Y248" s="590"/>
      <c r="Z248" s="589"/>
      <c r="AA248" s="591"/>
      <c r="AB248" s="591"/>
      <c r="AC248" s="591"/>
      <c r="AD248" s="591"/>
      <c r="AE248" s="272"/>
      <c r="AF248" s="560"/>
      <c r="AG248" s="561"/>
      <c r="AH248" s="561"/>
      <c r="AI248" s="561"/>
      <c r="AJ248" s="592"/>
      <c r="AK248" s="561"/>
      <c r="AL248" s="560"/>
      <c r="AM248" s="595"/>
      <c r="AN248" s="560"/>
      <c r="AO248" s="561"/>
      <c r="AP248" s="561"/>
      <c r="AQ248" s="560"/>
      <c r="AR248" s="561"/>
      <c r="AS248" s="561"/>
      <c r="AT248" s="559"/>
      <c r="AU248" s="574"/>
      <c r="AV248" s="569"/>
      <c r="AW248" s="569"/>
      <c r="AX248" s="569"/>
      <c r="AY248" s="569"/>
      <c r="AZ248" s="563"/>
      <c r="BA248" s="563"/>
      <c r="BB248" s="563"/>
    </row>
    <row r="249" spans="21:54">
      <c r="U249" s="563"/>
      <c r="V249" s="587"/>
      <c r="W249" s="588"/>
      <c r="X249" s="588"/>
      <c r="Y249" s="590"/>
      <c r="Z249" s="589"/>
      <c r="AA249" s="591"/>
      <c r="AB249" s="591"/>
      <c r="AC249" s="591"/>
      <c r="AD249" s="591"/>
      <c r="AE249" s="272"/>
      <c r="AF249" s="560"/>
      <c r="AG249" s="561"/>
      <c r="AH249" s="561"/>
      <c r="AI249" s="561"/>
      <c r="AJ249" s="592"/>
      <c r="AK249" s="561"/>
      <c r="AL249" s="560"/>
      <c r="AM249" s="595"/>
      <c r="AN249" s="560"/>
      <c r="AO249" s="561"/>
      <c r="AP249" s="561"/>
      <c r="AQ249" s="560"/>
      <c r="AR249" s="561"/>
      <c r="AS249" s="561"/>
      <c r="AT249" s="559"/>
      <c r="AU249" s="574"/>
      <c r="AV249" s="569"/>
      <c r="AW249" s="569"/>
      <c r="AX249" s="569"/>
      <c r="AY249" s="569"/>
      <c r="AZ249" s="563"/>
      <c r="BA249" s="563"/>
      <c r="BB249" s="563"/>
    </row>
    <row r="250" spans="21:54">
      <c r="U250" s="563"/>
      <c r="V250" s="587"/>
      <c r="W250" s="588"/>
      <c r="X250" s="588"/>
      <c r="Y250" s="590"/>
      <c r="Z250" s="589"/>
      <c r="AA250" s="591"/>
      <c r="AB250" s="591"/>
      <c r="AC250" s="591"/>
      <c r="AD250" s="591"/>
      <c r="AE250" s="272"/>
      <c r="AF250" s="560"/>
      <c r="AG250" s="561"/>
      <c r="AH250" s="561"/>
      <c r="AI250" s="561"/>
      <c r="AJ250" s="592"/>
      <c r="AK250" s="561"/>
      <c r="AL250" s="560"/>
      <c r="AM250" s="595"/>
      <c r="AN250" s="560"/>
      <c r="AO250" s="561"/>
      <c r="AP250" s="561"/>
      <c r="AQ250" s="560"/>
      <c r="AR250" s="561"/>
      <c r="AS250" s="561"/>
      <c r="AT250" s="559"/>
      <c r="AU250" s="574"/>
      <c r="AV250" s="569"/>
      <c r="AW250" s="569"/>
      <c r="AX250" s="569"/>
      <c r="AY250" s="569"/>
      <c r="AZ250" s="563"/>
      <c r="BA250" s="563"/>
      <c r="BB250" s="563"/>
    </row>
    <row r="251" spans="21:54">
      <c r="U251" s="563"/>
      <c r="V251" s="587"/>
      <c r="W251" s="588"/>
      <c r="X251" s="588"/>
      <c r="Y251" s="590"/>
      <c r="Z251" s="589"/>
      <c r="AA251" s="591"/>
      <c r="AB251" s="591"/>
      <c r="AC251" s="591"/>
      <c r="AD251" s="591"/>
      <c r="AE251" s="272"/>
      <c r="AF251" s="560"/>
      <c r="AG251" s="561"/>
      <c r="AH251" s="561"/>
      <c r="AI251" s="561"/>
      <c r="AJ251" s="592"/>
      <c r="AK251" s="561"/>
      <c r="AL251" s="560"/>
      <c r="AM251" s="595"/>
      <c r="AN251" s="560"/>
      <c r="AO251" s="561"/>
      <c r="AP251" s="561"/>
      <c r="AQ251" s="560"/>
      <c r="AR251" s="561"/>
      <c r="AS251" s="561"/>
      <c r="AT251" s="559"/>
      <c r="AU251" s="574"/>
      <c r="AV251" s="569"/>
      <c r="AW251" s="569"/>
      <c r="AX251" s="569"/>
      <c r="AY251" s="569"/>
      <c r="AZ251" s="563"/>
      <c r="BA251" s="563"/>
      <c r="BB251" s="563"/>
    </row>
    <row r="252" spans="21:54">
      <c r="U252" s="563"/>
      <c r="V252" s="587"/>
      <c r="W252" s="588"/>
      <c r="X252" s="588"/>
      <c r="Y252" s="590"/>
      <c r="Z252" s="589"/>
      <c r="AA252" s="591"/>
      <c r="AB252" s="591"/>
      <c r="AC252" s="591"/>
      <c r="AD252" s="591"/>
      <c r="AE252" s="272"/>
      <c r="AF252" s="560"/>
      <c r="AG252" s="561"/>
      <c r="AH252" s="561"/>
      <c r="AI252" s="561"/>
      <c r="AJ252" s="592"/>
      <c r="AK252" s="561"/>
      <c r="AL252" s="560"/>
      <c r="AM252" s="595"/>
      <c r="AN252" s="560"/>
      <c r="AO252" s="561"/>
      <c r="AP252" s="561"/>
      <c r="AQ252" s="560"/>
      <c r="AR252" s="561"/>
      <c r="AS252" s="561"/>
      <c r="AT252" s="559"/>
      <c r="AU252" s="574"/>
      <c r="AV252" s="569"/>
      <c r="AW252" s="569"/>
      <c r="AX252" s="569"/>
      <c r="AY252" s="569"/>
      <c r="AZ252" s="563"/>
      <c r="BA252" s="563"/>
      <c r="BB252" s="563"/>
    </row>
    <row r="253" spans="21:54">
      <c r="U253" s="563"/>
      <c r="V253" s="587"/>
      <c r="W253" s="588"/>
      <c r="X253" s="588"/>
      <c r="Y253" s="590"/>
      <c r="Z253" s="589"/>
      <c r="AA253" s="591"/>
      <c r="AB253" s="591"/>
      <c r="AC253" s="591"/>
      <c r="AD253" s="591"/>
      <c r="AE253" s="272"/>
      <c r="AF253" s="560"/>
      <c r="AG253" s="561"/>
      <c r="AH253" s="561"/>
      <c r="AI253" s="561"/>
      <c r="AJ253" s="592"/>
      <c r="AK253" s="561"/>
      <c r="AL253" s="560"/>
      <c r="AM253" s="595"/>
      <c r="AN253" s="560"/>
      <c r="AO253" s="561"/>
      <c r="AP253" s="561"/>
      <c r="AQ253" s="560"/>
      <c r="AR253" s="561"/>
      <c r="AS253" s="561"/>
      <c r="AT253" s="559"/>
      <c r="AU253" s="574"/>
      <c r="AV253" s="569"/>
      <c r="AW253" s="569"/>
      <c r="AX253" s="569"/>
      <c r="AY253" s="569"/>
      <c r="AZ253" s="563"/>
      <c r="BA253" s="563"/>
      <c r="BB253" s="563"/>
    </row>
    <row r="254" spans="21:54">
      <c r="U254" s="563"/>
      <c r="V254" s="587"/>
      <c r="W254" s="588"/>
      <c r="X254" s="588"/>
      <c r="Y254" s="590"/>
      <c r="Z254" s="589"/>
      <c r="AA254" s="591"/>
      <c r="AB254" s="591"/>
      <c r="AC254" s="591"/>
      <c r="AD254" s="591"/>
      <c r="AE254" s="272"/>
      <c r="AF254" s="560"/>
      <c r="AG254" s="561"/>
      <c r="AH254" s="561"/>
      <c r="AI254" s="561"/>
      <c r="AJ254" s="592"/>
      <c r="AK254" s="561"/>
      <c r="AL254" s="560"/>
      <c r="AM254" s="595"/>
      <c r="AN254" s="560"/>
      <c r="AO254" s="561"/>
      <c r="AP254" s="561"/>
      <c r="AQ254" s="560"/>
      <c r="AR254" s="561"/>
      <c r="AS254" s="561"/>
      <c r="AT254" s="559"/>
      <c r="AU254" s="574"/>
      <c r="AV254" s="569"/>
      <c r="AW254" s="569"/>
      <c r="AX254" s="569"/>
      <c r="AY254" s="569"/>
      <c r="AZ254" s="563"/>
      <c r="BA254" s="563"/>
      <c r="BB254" s="563"/>
    </row>
    <row r="255" spans="21:54">
      <c r="U255" s="563"/>
      <c r="V255" s="587"/>
      <c r="W255" s="588"/>
      <c r="X255" s="588"/>
      <c r="Y255" s="590"/>
      <c r="Z255" s="589"/>
      <c r="AA255" s="591"/>
      <c r="AB255" s="591"/>
      <c r="AC255" s="591"/>
      <c r="AD255" s="591"/>
      <c r="AE255" s="272"/>
      <c r="AF255" s="560"/>
      <c r="AG255" s="561"/>
      <c r="AH255" s="561"/>
      <c r="AI255" s="561"/>
      <c r="AJ255" s="592"/>
      <c r="AK255" s="561"/>
      <c r="AL255" s="560"/>
      <c r="AM255" s="595"/>
      <c r="AN255" s="560"/>
      <c r="AO255" s="561"/>
      <c r="AP255" s="561"/>
      <c r="AQ255" s="560"/>
      <c r="AR255" s="561"/>
      <c r="AS255" s="561"/>
      <c r="AT255" s="559"/>
      <c r="AU255" s="574"/>
      <c r="AV255" s="569"/>
      <c r="AW255" s="569"/>
      <c r="AX255" s="569"/>
      <c r="AY255" s="569"/>
      <c r="AZ255" s="563"/>
      <c r="BA255" s="563"/>
      <c r="BB255" s="563"/>
    </row>
    <row r="256" spans="21:54">
      <c r="U256" s="563"/>
      <c r="V256" s="587"/>
      <c r="W256" s="588"/>
      <c r="X256" s="588"/>
      <c r="Y256" s="590"/>
      <c r="Z256" s="589"/>
      <c r="AA256" s="591"/>
      <c r="AB256" s="591"/>
      <c r="AC256" s="591"/>
      <c r="AD256" s="591"/>
      <c r="AE256" s="272"/>
      <c r="AF256" s="560"/>
      <c r="AG256" s="561"/>
      <c r="AH256" s="561"/>
      <c r="AI256" s="561"/>
      <c r="AJ256" s="592"/>
      <c r="AK256" s="561"/>
      <c r="AL256" s="560"/>
      <c r="AM256" s="595"/>
      <c r="AN256" s="560"/>
      <c r="AO256" s="561"/>
      <c r="AP256" s="561"/>
      <c r="AQ256" s="560"/>
      <c r="AR256" s="561"/>
      <c r="AS256" s="561"/>
      <c r="AT256" s="559"/>
      <c r="AU256" s="574"/>
      <c r="AV256" s="569"/>
      <c r="AW256" s="569"/>
      <c r="AX256" s="569"/>
      <c r="AY256" s="569"/>
      <c r="AZ256" s="563"/>
      <c r="BA256" s="563"/>
      <c r="BB256" s="563"/>
    </row>
    <row r="257" spans="21:54">
      <c r="U257" s="563"/>
      <c r="V257" s="587"/>
      <c r="W257" s="588"/>
      <c r="X257" s="588"/>
      <c r="Y257" s="590"/>
      <c r="Z257" s="589"/>
      <c r="AA257" s="591"/>
      <c r="AB257" s="591"/>
      <c r="AC257" s="591"/>
      <c r="AD257" s="591"/>
      <c r="AE257" s="272"/>
      <c r="AF257" s="560"/>
      <c r="AG257" s="561"/>
      <c r="AH257" s="561"/>
      <c r="AI257" s="561"/>
      <c r="AJ257" s="592"/>
      <c r="AK257" s="561"/>
      <c r="AL257" s="560"/>
      <c r="AM257" s="595"/>
      <c r="AN257" s="560"/>
      <c r="AO257" s="561"/>
      <c r="AP257" s="561"/>
      <c r="AQ257" s="560"/>
      <c r="AR257" s="561"/>
      <c r="AS257" s="561"/>
      <c r="AT257" s="559"/>
      <c r="AU257" s="574"/>
      <c r="AV257" s="569"/>
      <c r="AW257" s="569"/>
      <c r="AX257" s="569"/>
      <c r="AY257" s="569"/>
      <c r="AZ257" s="563"/>
      <c r="BA257" s="563"/>
      <c r="BB257" s="563"/>
    </row>
    <row r="258" spans="21:54">
      <c r="U258" s="563"/>
      <c r="V258" s="587"/>
      <c r="W258" s="588"/>
      <c r="X258" s="588"/>
      <c r="Y258" s="590"/>
      <c r="Z258" s="589"/>
      <c r="AA258" s="591"/>
      <c r="AB258" s="591"/>
      <c r="AC258" s="591"/>
      <c r="AD258" s="591"/>
      <c r="AE258" s="272"/>
      <c r="AF258" s="560"/>
      <c r="AG258" s="561"/>
      <c r="AH258" s="561"/>
      <c r="AI258" s="561"/>
      <c r="AJ258" s="592"/>
      <c r="AK258" s="561"/>
      <c r="AL258" s="560"/>
      <c r="AM258" s="595"/>
      <c r="AN258" s="560"/>
      <c r="AO258" s="561"/>
      <c r="AP258" s="561"/>
      <c r="AQ258" s="560"/>
      <c r="AR258" s="561"/>
      <c r="AS258" s="561"/>
      <c r="AT258" s="559"/>
      <c r="AU258" s="574"/>
      <c r="AV258" s="569"/>
      <c r="AW258" s="569"/>
      <c r="AX258" s="569"/>
      <c r="AY258" s="569"/>
      <c r="AZ258" s="563"/>
      <c r="BA258" s="563"/>
      <c r="BB258" s="563"/>
    </row>
    <row r="259" spans="21:54">
      <c r="U259" s="563"/>
      <c r="V259" s="587"/>
      <c r="W259" s="588"/>
      <c r="X259" s="588"/>
      <c r="Y259" s="590"/>
      <c r="Z259" s="589"/>
      <c r="AA259" s="591"/>
      <c r="AB259" s="591"/>
      <c r="AC259" s="591"/>
      <c r="AD259" s="591"/>
      <c r="AE259" s="272"/>
      <c r="AF259" s="560"/>
      <c r="AG259" s="561"/>
      <c r="AH259" s="561"/>
      <c r="AI259" s="561"/>
      <c r="AJ259" s="592"/>
      <c r="AK259" s="561"/>
      <c r="AL259" s="560"/>
      <c r="AM259" s="595"/>
      <c r="AN259" s="560"/>
      <c r="AO259" s="561"/>
      <c r="AP259" s="561"/>
      <c r="AQ259" s="560"/>
      <c r="AR259" s="561"/>
      <c r="AS259" s="561"/>
      <c r="AT259" s="559"/>
      <c r="AU259" s="574"/>
      <c r="AV259" s="569"/>
      <c r="AW259" s="569"/>
      <c r="AX259" s="569"/>
      <c r="AY259" s="569"/>
      <c r="AZ259" s="563"/>
      <c r="BA259" s="563"/>
      <c r="BB259" s="563"/>
    </row>
    <row r="260" spans="21:54">
      <c r="U260" s="563"/>
      <c r="V260" s="587"/>
      <c r="W260" s="588"/>
      <c r="X260" s="588"/>
      <c r="Y260" s="590"/>
      <c r="Z260" s="589"/>
      <c r="AA260" s="591"/>
      <c r="AB260" s="591"/>
      <c r="AC260" s="591"/>
      <c r="AD260" s="591"/>
      <c r="AE260" s="272"/>
      <c r="AF260" s="560"/>
      <c r="AG260" s="561"/>
      <c r="AH260" s="561"/>
      <c r="AI260" s="561"/>
      <c r="AJ260" s="592"/>
      <c r="AK260" s="561"/>
      <c r="AL260" s="560"/>
      <c r="AM260" s="595"/>
      <c r="AN260" s="560"/>
      <c r="AO260" s="561"/>
      <c r="AP260" s="561"/>
      <c r="AQ260" s="560"/>
      <c r="AR260" s="561"/>
      <c r="AS260" s="561"/>
      <c r="AT260" s="559"/>
      <c r="AU260" s="574"/>
      <c r="AV260" s="569"/>
      <c r="AW260" s="569"/>
      <c r="AX260" s="569"/>
      <c r="AY260" s="569"/>
      <c r="AZ260" s="563"/>
      <c r="BA260" s="563"/>
      <c r="BB260" s="563"/>
    </row>
    <row r="261" spans="21:54">
      <c r="U261" s="563"/>
      <c r="V261" s="587"/>
      <c r="W261" s="588"/>
      <c r="X261" s="588"/>
      <c r="Y261" s="590"/>
      <c r="Z261" s="589"/>
      <c r="AA261" s="591"/>
      <c r="AB261" s="591"/>
      <c r="AC261" s="591"/>
      <c r="AD261" s="591"/>
      <c r="AE261" s="272"/>
      <c r="AF261" s="560"/>
      <c r="AG261" s="561"/>
      <c r="AH261" s="561"/>
      <c r="AI261" s="561"/>
      <c r="AJ261" s="592"/>
      <c r="AK261" s="561"/>
      <c r="AL261" s="560"/>
      <c r="AM261" s="595"/>
      <c r="AN261" s="560"/>
      <c r="AO261" s="561"/>
      <c r="AP261" s="561"/>
      <c r="AQ261" s="560"/>
      <c r="AR261" s="561"/>
      <c r="AS261" s="561"/>
      <c r="AT261" s="559"/>
      <c r="AU261" s="574"/>
      <c r="AV261" s="569"/>
      <c r="AW261" s="569"/>
      <c r="AX261" s="569"/>
      <c r="AY261" s="569"/>
      <c r="AZ261" s="563"/>
      <c r="BA261" s="563"/>
      <c r="BB261" s="563"/>
    </row>
    <row r="262" spans="21:54">
      <c r="U262" s="563"/>
      <c r="V262" s="587"/>
      <c r="W262" s="588"/>
      <c r="X262" s="588"/>
      <c r="Y262" s="590"/>
      <c r="Z262" s="589"/>
      <c r="AA262" s="591"/>
      <c r="AB262" s="591"/>
      <c r="AC262" s="591"/>
      <c r="AD262" s="591"/>
      <c r="AE262" s="272"/>
      <c r="AF262" s="560"/>
      <c r="AG262" s="561"/>
      <c r="AH262" s="561"/>
      <c r="AI262" s="561"/>
      <c r="AJ262" s="592"/>
      <c r="AK262" s="561"/>
      <c r="AL262" s="560"/>
      <c r="AM262" s="595"/>
      <c r="AN262" s="560"/>
      <c r="AO262" s="561"/>
      <c r="AP262" s="561"/>
      <c r="AQ262" s="560"/>
      <c r="AR262" s="561"/>
      <c r="AS262" s="561"/>
      <c r="AT262" s="559"/>
      <c r="AU262" s="574"/>
      <c r="AV262" s="569"/>
      <c r="AW262" s="569"/>
      <c r="AX262" s="569"/>
      <c r="AY262" s="569"/>
      <c r="AZ262" s="563"/>
      <c r="BA262" s="563"/>
      <c r="BB262" s="563"/>
    </row>
    <row r="263" spans="21:54">
      <c r="U263" s="563"/>
      <c r="V263" s="587"/>
      <c r="W263" s="588"/>
      <c r="X263" s="588"/>
      <c r="Y263" s="590"/>
      <c r="Z263" s="589"/>
      <c r="AA263" s="591"/>
      <c r="AB263" s="591"/>
      <c r="AC263" s="591"/>
      <c r="AD263" s="591"/>
      <c r="AE263" s="272"/>
      <c r="AF263" s="560"/>
      <c r="AG263" s="561"/>
      <c r="AH263" s="561"/>
      <c r="AI263" s="561"/>
      <c r="AJ263" s="592"/>
      <c r="AK263" s="561"/>
      <c r="AL263" s="560"/>
      <c r="AM263" s="595"/>
      <c r="AN263" s="560"/>
      <c r="AO263" s="561"/>
      <c r="AP263" s="561"/>
      <c r="AQ263" s="560"/>
      <c r="AR263" s="561"/>
      <c r="AS263" s="561"/>
      <c r="AT263" s="559"/>
      <c r="AU263" s="574"/>
      <c r="AV263" s="569"/>
      <c r="AW263" s="569"/>
      <c r="AX263" s="569"/>
      <c r="AY263" s="569"/>
      <c r="AZ263" s="563"/>
      <c r="BA263" s="563"/>
      <c r="BB263" s="563"/>
    </row>
    <row r="264" spans="21:54">
      <c r="U264" s="563"/>
      <c r="V264" s="587"/>
      <c r="W264" s="588"/>
      <c r="X264" s="588"/>
      <c r="Y264" s="590"/>
      <c r="Z264" s="589"/>
      <c r="AA264" s="591"/>
      <c r="AB264" s="591"/>
      <c r="AC264" s="591"/>
      <c r="AD264" s="591"/>
      <c r="AE264" s="272"/>
      <c r="AF264" s="560"/>
      <c r="AG264" s="561"/>
      <c r="AH264" s="561"/>
      <c r="AI264" s="561"/>
      <c r="AJ264" s="592"/>
      <c r="AK264" s="561"/>
      <c r="AL264" s="560"/>
      <c r="AM264" s="595"/>
      <c r="AN264" s="560"/>
      <c r="AO264" s="561"/>
      <c r="AP264" s="561"/>
      <c r="AQ264" s="560"/>
      <c r="AR264" s="561"/>
      <c r="AS264" s="561"/>
      <c r="AT264" s="559"/>
      <c r="AU264" s="574"/>
      <c r="AV264" s="569"/>
      <c r="AW264" s="569"/>
      <c r="AX264" s="569"/>
      <c r="AY264" s="569"/>
      <c r="AZ264" s="563"/>
      <c r="BA264" s="563"/>
      <c r="BB264" s="563"/>
    </row>
    <row r="265" spans="21:54">
      <c r="U265" s="563"/>
      <c r="V265" s="587"/>
      <c r="W265" s="588"/>
      <c r="X265" s="588"/>
      <c r="Y265" s="590"/>
      <c r="Z265" s="589"/>
      <c r="AA265" s="591"/>
      <c r="AB265" s="591"/>
      <c r="AC265" s="591"/>
      <c r="AD265" s="591"/>
      <c r="AE265" s="272"/>
      <c r="AF265" s="560"/>
      <c r="AG265" s="561"/>
      <c r="AH265" s="561"/>
      <c r="AI265" s="561"/>
      <c r="AJ265" s="592"/>
      <c r="AK265" s="561"/>
      <c r="AL265" s="560"/>
      <c r="AM265" s="595"/>
      <c r="AN265" s="560"/>
      <c r="AO265" s="561"/>
      <c r="AP265" s="561"/>
      <c r="AQ265" s="560"/>
      <c r="AR265" s="561"/>
      <c r="AS265" s="561"/>
      <c r="AT265" s="559"/>
      <c r="AU265" s="574"/>
      <c r="AV265" s="569"/>
      <c r="AW265" s="569"/>
      <c r="AX265" s="569"/>
      <c r="AY265" s="569"/>
      <c r="AZ265" s="563"/>
      <c r="BA265" s="563"/>
      <c r="BB265" s="563"/>
    </row>
    <row r="266" spans="21:54">
      <c r="U266" s="563"/>
      <c r="V266" s="587"/>
      <c r="W266" s="588"/>
      <c r="X266" s="588"/>
      <c r="Y266" s="590"/>
      <c r="Z266" s="589"/>
      <c r="AA266" s="591"/>
      <c r="AB266" s="591"/>
      <c r="AC266" s="591"/>
      <c r="AD266" s="591"/>
      <c r="AE266" s="272"/>
      <c r="AF266" s="560"/>
      <c r="AG266" s="561"/>
      <c r="AH266" s="561"/>
      <c r="AI266" s="561"/>
      <c r="AJ266" s="592"/>
      <c r="AK266" s="561"/>
      <c r="AL266" s="560"/>
      <c r="AM266" s="595"/>
      <c r="AN266" s="560"/>
      <c r="AO266" s="561"/>
      <c r="AP266" s="561"/>
      <c r="AQ266" s="560"/>
      <c r="AR266" s="561"/>
      <c r="AS266" s="561"/>
      <c r="AT266" s="559"/>
      <c r="AU266" s="574"/>
      <c r="AV266" s="569"/>
      <c r="AW266" s="569"/>
      <c r="AX266" s="569"/>
      <c r="AY266" s="569"/>
      <c r="AZ266" s="563"/>
      <c r="BA266" s="563"/>
      <c r="BB266" s="563"/>
    </row>
    <row r="267" spans="21:54">
      <c r="U267" s="563"/>
      <c r="V267" s="587"/>
      <c r="W267" s="588"/>
      <c r="X267" s="588"/>
      <c r="Y267" s="590"/>
      <c r="Z267" s="589"/>
      <c r="AA267" s="591"/>
      <c r="AB267" s="591"/>
      <c r="AC267" s="591"/>
      <c r="AD267" s="591"/>
      <c r="AE267" s="272"/>
      <c r="AF267" s="560"/>
      <c r="AG267" s="561"/>
      <c r="AH267" s="561"/>
      <c r="AI267" s="561"/>
      <c r="AJ267" s="592"/>
      <c r="AK267" s="561"/>
      <c r="AL267" s="560"/>
      <c r="AM267" s="595"/>
      <c r="AN267" s="560"/>
      <c r="AO267" s="561"/>
      <c r="AP267" s="561"/>
      <c r="AQ267" s="560"/>
      <c r="AR267" s="561"/>
      <c r="AS267" s="561"/>
      <c r="AT267" s="559"/>
      <c r="AU267" s="574"/>
      <c r="AV267" s="569"/>
      <c r="AW267" s="569"/>
      <c r="AX267" s="569"/>
      <c r="AY267" s="569"/>
      <c r="AZ267" s="563"/>
      <c r="BA267" s="563"/>
      <c r="BB267" s="563"/>
    </row>
    <row r="268" spans="21:54">
      <c r="U268" s="563"/>
      <c r="V268" s="587"/>
      <c r="W268" s="588"/>
      <c r="X268" s="588"/>
      <c r="Y268" s="590"/>
      <c r="Z268" s="589"/>
      <c r="AA268" s="591"/>
      <c r="AB268" s="591"/>
      <c r="AC268" s="591"/>
      <c r="AD268" s="591"/>
      <c r="AE268" s="272"/>
      <c r="AF268" s="560"/>
      <c r="AG268" s="561"/>
      <c r="AH268" s="561"/>
      <c r="AI268" s="561"/>
      <c r="AJ268" s="592"/>
      <c r="AK268" s="561"/>
      <c r="AL268" s="560"/>
      <c r="AM268" s="595"/>
      <c r="AN268" s="560"/>
      <c r="AO268" s="561"/>
      <c r="AP268" s="561"/>
      <c r="AQ268" s="560"/>
      <c r="AR268" s="561"/>
      <c r="AS268" s="561"/>
      <c r="AT268" s="559"/>
      <c r="AU268" s="574"/>
      <c r="AV268" s="569"/>
      <c r="AW268" s="569"/>
      <c r="AX268" s="569"/>
      <c r="AY268" s="569"/>
      <c r="AZ268" s="563"/>
      <c r="BA268" s="563"/>
      <c r="BB268" s="563"/>
    </row>
    <row r="269" spans="21:54">
      <c r="U269" s="563"/>
      <c r="V269" s="587"/>
      <c r="W269" s="588"/>
      <c r="X269" s="588"/>
      <c r="Y269" s="590"/>
      <c r="Z269" s="589"/>
      <c r="AA269" s="591"/>
      <c r="AB269" s="591"/>
      <c r="AC269" s="591"/>
      <c r="AD269" s="591"/>
      <c r="AE269" s="272"/>
      <c r="AF269" s="560"/>
      <c r="AG269" s="561"/>
      <c r="AH269" s="561"/>
      <c r="AI269" s="561"/>
      <c r="AJ269" s="592"/>
      <c r="AK269" s="561"/>
      <c r="AL269" s="560"/>
      <c r="AM269" s="595"/>
      <c r="AN269" s="560"/>
      <c r="AO269" s="561"/>
      <c r="AP269" s="561"/>
      <c r="AQ269" s="560"/>
      <c r="AR269" s="561"/>
      <c r="AS269" s="561"/>
      <c r="AT269" s="559"/>
      <c r="AU269" s="574"/>
      <c r="AV269" s="569"/>
      <c r="AW269" s="569"/>
      <c r="AX269" s="569"/>
      <c r="AY269" s="569"/>
      <c r="AZ269" s="563"/>
      <c r="BA269" s="563"/>
      <c r="BB269" s="563"/>
    </row>
    <row r="270" spans="21:54">
      <c r="U270" s="563"/>
      <c r="V270" s="587"/>
      <c r="W270" s="588"/>
      <c r="X270" s="588"/>
      <c r="Y270" s="590"/>
      <c r="Z270" s="589"/>
      <c r="AA270" s="591"/>
      <c r="AB270" s="591"/>
      <c r="AC270" s="591"/>
      <c r="AD270" s="591"/>
      <c r="AE270" s="272"/>
      <c r="AF270" s="560"/>
      <c r="AG270" s="561"/>
      <c r="AH270" s="561"/>
      <c r="AI270" s="561"/>
      <c r="AJ270" s="592"/>
      <c r="AK270" s="561"/>
      <c r="AL270" s="560"/>
      <c r="AM270" s="561"/>
      <c r="AN270" s="560"/>
      <c r="AO270" s="561"/>
      <c r="AP270" s="561"/>
      <c r="AQ270" s="560"/>
      <c r="AR270" s="561"/>
      <c r="AS270" s="561"/>
      <c r="AT270" s="559"/>
      <c r="AU270" s="574"/>
      <c r="AV270" s="569"/>
      <c r="AW270" s="569"/>
      <c r="AX270" s="569"/>
      <c r="AY270" s="569"/>
      <c r="AZ270" s="563"/>
      <c r="BA270" s="563"/>
      <c r="BB270" s="563"/>
    </row>
    <row r="271" spans="21:54">
      <c r="U271" s="563"/>
      <c r="V271" s="587"/>
      <c r="W271" s="588"/>
      <c r="X271" s="588"/>
      <c r="Y271" s="590"/>
      <c r="Z271" s="589"/>
      <c r="AA271" s="591"/>
      <c r="AB271" s="591"/>
      <c r="AC271" s="591"/>
      <c r="AD271" s="591"/>
      <c r="AE271" s="272"/>
      <c r="AF271" s="560"/>
      <c r="AG271" s="561"/>
      <c r="AH271" s="561"/>
      <c r="AI271" s="561"/>
      <c r="AJ271" s="592"/>
      <c r="AK271" s="561"/>
      <c r="AL271" s="560"/>
      <c r="AM271" s="561"/>
      <c r="AN271" s="560"/>
      <c r="AO271" s="561"/>
      <c r="AP271" s="561"/>
      <c r="AQ271" s="560"/>
      <c r="AR271" s="561"/>
      <c r="AS271" s="561"/>
      <c r="AT271" s="559"/>
      <c r="AU271" s="574"/>
      <c r="AV271" s="569"/>
      <c r="AW271" s="569"/>
      <c r="AX271" s="569"/>
      <c r="AY271" s="569"/>
      <c r="AZ271" s="563"/>
      <c r="BA271" s="563"/>
      <c r="BB271" s="563"/>
    </row>
    <row r="272" spans="21:54">
      <c r="U272" s="563"/>
      <c r="V272" s="587"/>
      <c r="W272" s="588"/>
      <c r="X272" s="588"/>
      <c r="Y272" s="590"/>
      <c r="Z272" s="589"/>
      <c r="AA272" s="591"/>
      <c r="AB272" s="591"/>
      <c r="AC272" s="591"/>
      <c r="AD272" s="591"/>
      <c r="AE272" s="272"/>
      <c r="AF272" s="560"/>
      <c r="AG272" s="561"/>
      <c r="AH272" s="561"/>
      <c r="AI272" s="561"/>
      <c r="AJ272" s="592"/>
      <c r="AK272" s="561"/>
      <c r="AL272" s="560"/>
      <c r="AM272" s="561"/>
      <c r="AN272" s="560"/>
      <c r="AO272" s="561"/>
      <c r="AP272" s="561"/>
      <c r="AQ272" s="560"/>
      <c r="AR272" s="561"/>
      <c r="AS272" s="561"/>
      <c r="AT272" s="559"/>
      <c r="AU272" s="574"/>
      <c r="AV272" s="569"/>
      <c r="AW272" s="569"/>
      <c r="AX272" s="569"/>
      <c r="AY272" s="569"/>
      <c r="AZ272" s="563"/>
      <c r="BA272" s="563"/>
      <c r="BB272" s="563"/>
    </row>
    <row r="273" spans="21:54">
      <c r="U273" s="563"/>
      <c r="V273" s="587"/>
      <c r="W273" s="588"/>
      <c r="X273" s="588"/>
      <c r="Y273" s="590"/>
      <c r="Z273" s="589"/>
      <c r="AA273" s="591"/>
      <c r="AB273" s="591"/>
      <c r="AC273" s="591"/>
      <c r="AD273" s="591"/>
      <c r="AE273" s="272"/>
      <c r="AF273" s="560"/>
      <c r="AG273" s="561"/>
      <c r="AH273" s="561"/>
      <c r="AI273" s="561"/>
      <c r="AJ273" s="592"/>
      <c r="AK273" s="561"/>
      <c r="AL273" s="560"/>
      <c r="AM273" s="561"/>
      <c r="AN273" s="560"/>
      <c r="AO273" s="561"/>
      <c r="AP273" s="561"/>
      <c r="AQ273" s="560"/>
      <c r="AR273" s="561"/>
      <c r="AS273" s="561"/>
      <c r="AT273" s="559"/>
      <c r="AU273" s="574"/>
      <c r="AV273" s="569"/>
      <c r="AW273" s="569"/>
      <c r="AX273" s="569"/>
      <c r="AY273" s="569"/>
      <c r="AZ273" s="563"/>
      <c r="BA273" s="563"/>
      <c r="BB273" s="563"/>
    </row>
    <row r="274" spans="21:54">
      <c r="U274" s="563"/>
      <c r="V274" s="587"/>
      <c r="W274" s="588"/>
      <c r="X274" s="588"/>
      <c r="Y274" s="590"/>
      <c r="Z274" s="589"/>
      <c r="AA274" s="591"/>
      <c r="AB274" s="591"/>
      <c r="AC274" s="591"/>
      <c r="AD274" s="591"/>
      <c r="AE274" s="272"/>
      <c r="AF274" s="560"/>
      <c r="AG274" s="561"/>
      <c r="AH274" s="561"/>
      <c r="AI274" s="561"/>
      <c r="AJ274" s="592"/>
      <c r="AK274" s="561"/>
      <c r="AL274" s="560"/>
      <c r="AM274" s="561"/>
      <c r="AN274" s="560"/>
      <c r="AO274" s="561"/>
      <c r="AP274" s="561"/>
      <c r="AQ274" s="560"/>
      <c r="AR274" s="561"/>
      <c r="AS274" s="561"/>
      <c r="AT274" s="559"/>
      <c r="AU274" s="574"/>
      <c r="AV274" s="569"/>
      <c r="AW274" s="569"/>
      <c r="AX274" s="569"/>
      <c r="AY274" s="569"/>
      <c r="AZ274" s="563"/>
      <c r="BA274" s="563"/>
      <c r="BB274" s="563"/>
    </row>
    <row r="275" spans="21:54">
      <c r="U275" s="563"/>
      <c r="V275" s="587"/>
      <c r="W275" s="588"/>
      <c r="X275" s="588"/>
      <c r="Y275" s="590"/>
      <c r="Z275" s="589"/>
      <c r="AA275" s="591"/>
      <c r="AB275" s="591"/>
      <c r="AC275" s="591"/>
      <c r="AD275" s="591"/>
      <c r="AE275" s="272"/>
      <c r="AF275" s="560"/>
      <c r="AG275" s="561"/>
      <c r="AH275" s="561"/>
      <c r="AI275" s="561"/>
      <c r="AJ275" s="592"/>
      <c r="AK275" s="561"/>
      <c r="AL275" s="560"/>
      <c r="AM275" s="561"/>
      <c r="AN275" s="560"/>
      <c r="AO275" s="561"/>
      <c r="AP275" s="561"/>
      <c r="AQ275" s="560"/>
      <c r="AR275" s="561"/>
      <c r="AS275" s="561"/>
      <c r="AT275" s="559"/>
      <c r="AU275" s="574"/>
      <c r="AV275" s="569"/>
      <c r="AW275" s="569"/>
      <c r="AX275" s="569"/>
      <c r="AY275" s="569"/>
      <c r="AZ275" s="563"/>
      <c r="BA275" s="563"/>
      <c r="BB275" s="563"/>
    </row>
    <row r="276" spans="21:54">
      <c r="U276" s="563"/>
      <c r="V276" s="587"/>
      <c r="W276" s="588"/>
      <c r="X276" s="588"/>
      <c r="Y276" s="590"/>
      <c r="Z276" s="589"/>
      <c r="AA276" s="591"/>
      <c r="AB276" s="591"/>
      <c r="AC276" s="591"/>
      <c r="AD276" s="591"/>
      <c r="AE276" s="272"/>
      <c r="AF276" s="560"/>
      <c r="AG276" s="561"/>
      <c r="AH276" s="561"/>
      <c r="AI276" s="561"/>
      <c r="AJ276" s="592"/>
      <c r="AK276" s="561"/>
      <c r="AL276" s="560"/>
      <c r="AM276" s="561"/>
      <c r="AN276" s="560"/>
      <c r="AO276" s="561"/>
      <c r="AP276" s="561"/>
      <c r="AQ276" s="560"/>
      <c r="AR276" s="561"/>
      <c r="AS276" s="561"/>
      <c r="AT276" s="559"/>
      <c r="AU276" s="574"/>
      <c r="AV276" s="569"/>
      <c r="AW276" s="569"/>
      <c r="AX276" s="569"/>
      <c r="AY276" s="569"/>
      <c r="AZ276" s="563"/>
      <c r="BA276" s="563"/>
      <c r="BB276" s="563"/>
    </row>
    <row r="277" spans="21:54">
      <c r="U277" s="563"/>
      <c r="V277" s="587"/>
      <c r="W277" s="588"/>
      <c r="X277" s="588"/>
      <c r="Y277" s="590"/>
      <c r="Z277" s="589"/>
      <c r="AA277" s="591"/>
      <c r="AB277" s="591"/>
      <c r="AC277" s="591"/>
      <c r="AD277" s="591"/>
      <c r="AE277" s="272"/>
      <c r="AF277" s="560"/>
      <c r="AG277" s="561"/>
      <c r="AH277" s="561"/>
      <c r="AI277" s="561"/>
      <c r="AJ277" s="592"/>
      <c r="AK277" s="561"/>
      <c r="AL277" s="560"/>
      <c r="AM277" s="561"/>
      <c r="AN277" s="560"/>
      <c r="AO277" s="561"/>
      <c r="AP277" s="561"/>
      <c r="AQ277" s="560"/>
      <c r="AR277" s="561"/>
      <c r="AS277" s="561"/>
      <c r="AT277" s="559"/>
      <c r="AU277" s="574"/>
      <c r="AV277" s="569"/>
      <c r="AW277" s="569"/>
      <c r="AX277" s="569"/>
      <c r="AY277" s="569"/>
      <c r="AZ277" s="563"/>
      <c r="BA277" s="563"/>
      <c r="BB277" s="563"/>
    </row>
    <row r="278" spans="21:54">
      <c r="U278" s="563"/>
      <c r="V278" s="587"/>
      <c r="W278" s="588"/>
      <c r="X278" s="588"/>
      <c r="Y278" s="590"/>
      <c r="Z278" s="589"/>
      <c r="AA278" s="591"/>
      <c r="AB278" s="591"/>
      <c r="AC278" s="591"/>
      <c r="AD278" s="591"/>
      <c r="AE278" s="272"/>
      <c r="AF278" s="560"/>
      <c r="AG278" s="561"/>
      <c r="AH278" s="561"/>
      <c r="AI278" s="561"/>
      <c r="AJ278" s="592"/>
      <c r="AK278" s="561"/>
      <c r="AL278" s="560"/>
      <c r="AM278" s="561"/>
      <c r="AN278" s="560"/>
      <c r="AO278" s="561"/>
      <c r="AP278" s="561"/>
      <c r="AQ278" s="560"/>
      <c r="AR278" s="561"/>
      <c r="AS278" s="561"/>
      <c r="AT278" s="559"/>
      <c r="AU278" s="574"/>
      <c r="AV278" s="569"/>
      <c r="AW278" s="569"/>
      <c r="AX278" s="569"/>
      <c r="AY278" s="569"/>
      <c r="AZ278" s="563"/>
      <c r="BA278" s="563"/>
      <c r="BB278" s="563"/>
    </row>
    <row r="279" spans="21:54">
      <c r="U279" s="563"/>
      <c r="V279" s="587"/>
      <c r="W279" s="588"/>
      <c r="X279" s="588"/>
      <c r="Y279" s="590"/>
      <c r="Z279" s="589"/>
      <c r="AA279" s="591"/>
      <c r="AB279" s="591"/>
      <c r="AC279" s="591"/>
      <c r="AD279" s="591"/>
      <c r="AE279" s="272"/>
      <c r="AF279" s="560"/>
      <c r="AG279" s="561"/>
      <c r="AH279" s="561"/>
      <c r="AI279" s="561"/>
      <c r="AJ279" s="592"/>
      <c r="AK279" s="561"/>
      <c r="AL279" s="560"/>
      <c r="AM279" s="561"/>
      <c r="AN279" s="560"/>
      <c r="AO279" s="561"/>
      <c r="AP279" s="561"/>
      <c r="AQ279" s="560"/>
      <c r="AR279" s="561"/>
      <c r="AS279" s="561"/>
      <c r="AT279" s="559"/>
      <c r="AU279" s="574"/>
      <c r="AV279" s="569"/>
      <c r="AW279" s="569"/>
      <c r="AX279" s="569"/>
      <c r="AY279" s="569"/>
      <c r="AZ279" s="563"/>
      <c r="BA279" s="563"/>
      <c r="BB279" s="563"/>
    </row>
    <row r="280" spans="21:54">
      <c r="U280" s="563"/>
      <c r="V280" s="587"/>
      <c r="W280" s="588"/>
      <c r="X280" s="588"/>
      <c r="Y280" s="590"/>
      <c r="Z280" s="589"/>
      <c r="AA280" s="591"/>
      <c r="AB280" s="591"/>
      <c r="AC280" s="591"/>
      <c r="AD280" s="591"/>
      <c r="AE280" s="272"/>
      <c r="AF280" s="560"/>
      <c r="AG280" s="561"/>
      <c r="AH280" s="561"/>
      <c r="AI280" s="561"/>
      <c r="AJ280" s="592"/>
      <c r="AK280" s="561"/>
      <c r="AL280" s="560"/>
      <c r="AM280" s="561"/>
      <c r="AN280" s="560"/>
      <c r="AO280" s="561"/>
      <c r="AP280" s="561"/>
      <c r="AQ280" s="560"/>
      <c r="AR280" s="561"/>
      <c r="AS280" s="561"/>
      <c r="AT280" s="559"/>
      <c r="AU280" s="574"/>
      <c r="AV280" s="569"/>
      <c r="AW280" s="569"/>
      <c r="AX280" s="569"/>
      <c r="AY280" s="569"/>
      <c r="AZ280" s="563"/>
      <c r="BA280" s="563"/>
      <c r="BB280" s="563"/>
    </row>
    <row r="281" spans="21:54">
      <c r="U281" s="563"/>
      <c r="V281" s="587"/>
      <c r="W281" s="588"/>
      <c r="X281" s="588"/>
      <c r="Y281" s="590"/>
      <c r="Z281" s="589"/>
      <c r="AA281" s="591"/>
      <c r="AB281" s="591"/>
      <c r="AC281" s="591"/>
      <c r="AD281" s="591"/>
      <c r="AE281" s="272"/>
      <c r="AF281" s="560"/>
      <c r="AG281" s="561"/>
      <c r="AH281" s="561"/>
      <c r="AI281" s="561"/>
      <c r="AJ281" s="592"/>
      <c r="AK281" s="561"/>
      <c r="AL281" s="560"/>
      <c r="AM281" s="561"/>
      <c r="AN281" s="560"/>
      <c r="AO281" s="561"/>
      <c r="AP281" s="561"/>
      <c r="AQ281" s="560"/>
      <c r="AR281" s="561"/>
      <c r="AS281" s="561"/>
      <c r="AT281" s="559"/>
      <c r="AU281" s="574"/>
      <c r="AV281" s="569"/>
      <c r="AW281" s="569"/>
      <c r="AX281" s="569"/>
      <c r="AY281" s="569"/>
      <c r="AZ281" s="563"/>
      <c r="BA281" s="563"/>
      <c r="BB281" s="563"/>
    </row>
    <row r="282" spans="21:54">
      <c r="U282" s="563"/>
      <c r="V282" s="587"/>
      <c r="W282" s="588"/>
      <c r="X282" s="588"/>
      <c r="Y282" s="590"/>
      <c r="Z282" s="589"/>
      <c r="AA282" s="591"/>
      <c r="AB282" s="591"/>
      <c r="AC282" s="591"/>
      <c r="AD282" s="591"/>
      <c r="AE282" s="272"/>
      <c r="AF282" s="560"/>
      <c r="AG282" s="561"/>
      <c r="AH282" s="561"/>
      <c r="AI282" s="561"/>
      <c r="AJ282" s="592"/>
      <c r="AK282" s="561"/>
      <c r="AL282" s="560"/>
      <c r="AM282" s="561"/>
      <c r="AN282" s="560"/>
      <c r="AO282" s="561"/>
      <c r="AP282" s="561"/>
      <c r="AQ282" s="560"/>
      <c r="AR282" s="561"/>
      <c r="AS282" s="561"/>
      <c r="AT282" s="559"/>
      <c r="AU282" s="574"/>
      <c r="AV282" s="569"/>
      <c r="AW282" s="569"/>
      <c r="AX282" s="569"/>
      <c r="AY282" s="569"/>
      <c r="AZ282" s="563"/>
      <c r="BA282" s="563"/>
      <c r="BB282" s="563"/>
    </row>
    <row r="283" spans="21:54">
      <c r="U283" s="563"/>
      <c r="V283" s="587"/>
      <c r="W283" s="588"/>
      <c r="X283" s="588"/>
      <c r="Y283" s="590"/>
      <c r="Z283" s="589"/>
      <c r="AA283" s="591"/>
      <c r="AB283" s="591"/>
      <c r="AC283" s="591"/>
      <c r="AD283" s="591"/>
      <c r="AE283" s="272"/>
      <c r="AF283" s="560"/>
      <c r="AG283" s="561"/>
      <c r="AH283" s="561"/>
      <c r="AI283" s="561"/>
      <c r="AJ283" s="592"/>
      <c r="AK283" s="561"/>
      <c r="AL283" s="560"/>
      <c r="AM283" s="561"/>
      <c r="AN283" s="560"/>
      <c r="AO283" s="561"/>
      <c r="AP283" s="561"/>
      <c r="AQ283" s="560"/>
      <c r="AR283" s="561"/>
      <c r="AS283" s="561"/>
      <c r="AT283" s="559"/>
      <c r="AU283" s="574"/>
      <c r="AV283" s="569"/>
      <c r="AW283" s="569"/>
      <c r="AX283" s="569"/>
      <c r="AY283" s="569"/>
      <c r="AZ283" s="563"/>
      <c r="BA283" s="563"/>
      <c r="BB283" s="563"/>
    </row>
    <row r="284" spans="21:54">
      <c r="U284" s="563"/>
      <c r="V284" s="587"/>
      <c r="W284" s="588"/>
      <c r="X284" s="588"/>
      <c r="Y284" s="590"/>
      <c r="Z284" s="589"/>
      <c r="AA284" s="591"/>
      <c r="AB284" s="591"/>
      <c r="AC284" s="591"/>
      <c r="AD284" s="591"/>
      <c r="AE284" s="272"/>
      <c r="AF284" s="560"/>
      <c r="AG284" s="561"/>
      <c r="AH284" s="561"/>
      <c r="AI284" s="561"/>
      <c r="AJ284" s="592"/>
      <c r="AK284" s="561"/>
      <c r="AL284" s="560"/>
      <c r="AM284" s="561"/>
      <c r="AN284" s="560"/>
      <c r="AO284" s="561"/>
      <c r="AP284" s="561"/>
      <c r="AQ284" s="560"/>
      <c r="AR284" s="561"/>
      <c r="AS284" s="561"/>
      <c r="AT284" s="559"/>
      <c r="AU284" s="574"/>
      <c r="AV284" s="569"/>
      <c r="AW284" s="569"/>
      <c r="AX284" s="569"/>
      <c r="AY284" s="569"/>
      <c r="AZ284" s="563"/>
      <c r="BA284" s="563"/>
      <c r="BB284" s="563"/>
    </row>
    <row r="285" spans="21:54">
      <c r="U285" s="563"/>
      <c r="V285" s="587"/>
      <c r="W285" s="588"/>
      <c r="X285" s="588"/>
      <c r="Y285" s="590"/>
      <c r="Z285" s="589"/>
      <c r="AA285" s="591"/>
      <c r="AB285" s="591"/>
      <c r="AC285" s="591"/>
      <c r="AD285" s="591"/>
      <c r="AE285" s="272"/>
      <c r="AF285" s="560"/>
      <c r="AG285" s="561"/>
      <c r="AH285" s="561"/>
      <c r="AI285" s="561"/>
      <c r="AJ285" s="592"/>
      <c r="AK285" s="561"/>
      <c r="AL285" s="560"/>
      <c r="AM285" s="561"/>
      <c r="AN285" s="560"/>
      <c r="AO285" s="561"/>
      <c r="AP285" s="561"/>
      <c r="AQ285" s="560"/>
      <c r="AR285" s="561"/>
      <c r="AS285" s="561"/>
      <c r="AT285" s="559"/>
      <c r="AU285" s="574"/>
      <c r="AV285" s="569"/>
      <c r="AW285" s="569"/>
      <c r="AX285" s="569"/>
      <c r="AY285" s="569"/>
      <c r="AZ285" s="563"/>
      <c r="BA285" s="563"/>
      <c r="BB285" s="563"/>
    </row>
    <row r="286" spans="21:54">
      <c r="U286" s="563"/>
      <c r="V286" s="587"/>
      <c r="W286" s="588"/>
      <c r="X286" s="588"/>
      <c r="Y286" s="590"/>
      <c r="Z286" s="589"/>
      <c r="AA286" s="591"/>
      <c r="AB286" s="591"/>
      <c r="AC286" s="591"/>
      <c r="AD286" s="591"/>
      <c r="AE286" s="272"/>
      <c r="AF286" s="560"/>
      <c r="AG286" s="561"/>
      <c r="AH286" s="561"/>
      <c r="AI286" s="561"/>
      <c r="AJ286" s="592"/>
      <c r="AK286" s="561"/>
      <c r="AL286" s="560"/>
      <c r="AM286" s="561"/>
      <c r="AN286" s="560"/>
      <c r="AO286" s="561"/>
      <c r="AP286" s="561"/>
      <c r="AQ286" s="560"/>
      <c r="AR286" s="561"/>
      <c r="AS286" s="561"/>
      <c r="AT286" s="559"/>
      <c r="AU286" s="574"/>
      <c r="AV286" s="569"/>
      <c r="AW286" s="569"/>
      <c r="AX286" s="569"/>
      <c r="AY286" s="569"/>
      <c r="AZ286" s="563"/>
      <c r="BA286" s="563"/>
      <c r="BB286" s="563"/>
    </row>
    <row r="287" spans="21:54">
      <c r="U287" s="563"/>
      <c r="V287" s="587"/>
      <c r="W287" s="588"/>
      <c r="X287" s="588"/>
      <c r="Y287" s="590"/>
      <c r="Z287" s="589"/>
      <c r="AA287" s="591"/>
      <c r="AB287" s="591"/>
      <c r="AC287" s="591"/>
      <c r="AD287" s="591"/>
      <c r="AE287" s="272"/>
      <c r="AF287" s="560"/>
      <c r="AG287" s="561"/>
      <c r="AH287" s="561"/>
      <c r="AI287" s="561"/>
      <c r="AJ287" s="592"/>
      <c r="AK287" s="561"/>
      <c r="AL287" s="560"/>
      <c r="AM287" s="561"/>
      <c r="AN287" s="560"/>
      <c r="AO287" s="561"/>
      <c r="AP287" s="561"/>
      <c r="AQ287" s="560"/>
      <c r="AR287" s="561"/>
      <c r="AS287" s="561"/>
      <c r="AT287" s="559"/>
      <c r="AU287" s="574"/>
      <c r="AV287" s="569"/>
      <c r="AW287" s="569"/>
      <c r="AX287" s="569"/>
      <c r="AY287" s="569"/>
      <c r="AZ287" s="563"/>
      <c r="BA287" s="563"/>
      <c r="BB287" s="563"/>
    </row>
    <row r="288" spans="21:54">
      <c r="U288" s="563"/>
      <c r="V288" s="587"/>
      <c r="W288" s="588"/>
      <c r="X288" s="588"/>
      <c r="Y288" s="590"/>
      <c r="Z288" s="589"/>
      <c r="AA288" s="591"/>
      <c r="AB288" s="591"/>
      <c r="AC288" s="591"/>
      <c r="AD288" s="591"/>
      <c r="AE288" s="272"/>
      <c r="AF288" s="560"/>
      <c r="AG288" s="561"/>
      <c r="AH288" s="561"/>
      <c r="AI288" s="561"/>
      <c r="AJ288" s="592"/>
      <c r="AK288" s="561"/>
      <c r="AL288" s="560"/>
      <c r="AM288" s="561"/>
      <c r="AN288" s="560"/>
      <c r="AO288" s="561"/>
      <c r="AP288" s="561"/>
      <c r="AQ288" s="560"/>
      <c r="AR288" s="561"/>
      <c r="AS288" s="561"/>
      <c r="AT288" s="559"/>
      <c r="AU288" s="574"/>
      <c r="AV288" s="569"/>
      <c r="AW288" s="569"/>
      <c r="AX288" s="569"/>
      <c r="AY288" s="569"/>
      <c r="AZ288" s="563"/>
      <c r="BA288" s="563"/>
      <c r="BB288" s="563"/>
    </row>
    <row r="289" spans="21:54">
      <c r="U289" s="563"/>
      <c r="V289" s="587"/>
      <c r="W289" s="588"/>
      <c r="X289" s="588"/>
      <c r="Y289" s="590"/>
      <c r="Z289" s="589"/>
      <c r="AA289" s="591"/>
      <c r="AB289" s="591"/>
      <c r="AC289" s="591"/>
      <c r="AD289" s="591"/>
      <c r="AE289" s="272"/>
      <c r="AF289" s="560"/>
      <c r="AG289" s="561"/>
      <c r="AH289" s="561"/>
      <c r="AI289" s="561"/>
      <c r="AJ289" s="592"/>
      <c r="AK289" s="561"/>
      <c r="AL289" s="560"/>
      <c r="AM289" s="561"/>
      <c r="AN289" s="560"/>
      <c r="AO289" s="561"/>
      <c r="AP289" s="561"/>
      <c r="AQ289" s="560"/>
      <c r="AR289" s="561"/>
      <c r="AS289" s="561"/>
      <c r="AT289" s="559"/>
      <c r="AU289" s="574"/>
      <c r="AV289" s="569"/>
      <c r="AW289" s="569"/>
      <c r="AX289" s="569"/>
      <c r="AY289" s="569"/>
      <c r="AZ289" s="563"/>
      <c r="BA289" s="563"/>
      <c r="BB289" s="563"/>
    </row>
    <row r="290" spans="21:54">
      <c r="U290" s="563"/>
      <c r="V290" s="587"/>
      <c r="W290" s="588"/>
      <c r="X290" s="588"/>
      <c r="Y290" s="590"/>
      <c r="Z290" s="589"/>
      <c r="AA290" s="591"/>
      <c r="AB290" s="591"/>
      <c r="AC290" s="591"/>
      <c r="AD290" s="591"/>
      <c r="AE290" s="272"/>
      <c r="AF290" s="560"/>
      <c r="AG290" s="561"/>
      <c r="AH290" s="561"/>
      <c r="AI290" s="561"/>
      <c r="AJ290" s="592"/>
      <c r="AK290" s="561"/>
      <c r="AL290" s="560"/>
      <c r="AM290" s="561"/>
      <c r="AN290" s="560"/>
      <c r="AO290" s="561"/>
      <c r="AP290" s="561"/>
      <c r="AQ290" s="560"/>
      <c r="AR290" s="561"/>
      <c r="AS290" s="561"/>
      <c r="AT290" s="559"/>
      <c r="AU290" s="574"/>
      <c r="AV290" s="569"/>
      <c r="AW290" s="569"/>
      <c r="AX290" s="569"/>
      <c r="AY290" s="569"/>
      <c r="AZ290" s="563"/>
      <c r="BA290" s="563"/>
      <c r="BB290" s="563"/>
    </row>
    <row r="291" spans="21:54">
      <c r="U291" s="563"/>
      <c r="V291" s="587"/>
      <c r="W291" s="588"/>
      <c r="X291" s="588"/>
      <c r="Y291" s="590"/>
      <c r="Z291" s="589"/>
      <c r="AA291" s="591"/>
      <c r="AB291" s="591"/>
      <c r="AC291" s="591"/>
      <c r="AD291" s="591"/>
      <c r="AE291" s="272"/>
      <c r="AF291" s="560"/>
      <c r="AG291" s="561"/>
      <c r="AH291" s="561"/>
      <c r="AI291" s="561"/>
      <c r="AJ291" s="592"/>
      <c r="AK291" s="561"/>
      <c r="AL291" s="560"/>
      <c r="AM291" s="561"/>
      <c r="AN291" s="560"/>
      <c r="AO291" s="561"/>
      <c r="AP291" s="561"/>
      <c r="AQ291" s="560"/>
      <c r="AR291" s="561"/>
      <c r="AS291" s="561"/>
      <c r="AT291" s="559"/>
      <c r="AU291" s="574"/>
      <c r="AV291" s="569"/>
      <c r="AW291" s="569"/>
      <c r="AX291" s="569"/>
      <c r="AY291" s="569"/>
      <c r="AZ291" s="563"/>
      <c r="BA291" s="563"/>
      <c r="BB291" s="563"/>
    </row>
    <row r="292" spans="21:54">
      <c r="U292" s="563"/>
      <c r="V292" s="587"/>
      <c r="W292" s="588"/>
      <c r="X292" s="588"/>
      <c r="Y292" s="590"/>
      <c r="Z292" s="589"/>
      <c r="AA292" s="591"/>
      <c r="AB292" s="591"/>
      <c r="AC292" s="591"/>
      <c r="AD292" s="591"/>
      <c r="AE292" s="272"/>
      <c r="AF292" s="560"/>
      <c r="AG292" s="561"/>
      <c r="AH292" s="561"/>
      <c r="AI292" s="561"/>
      <c r="AJ292" s="592"/>
      <c r="AK292" s="561"/>
      <c r="AL292" s="560"/>
      <c r="AM292" s="561"/>
      <c r="AN292" s="560"/>
      <c r="AO292" s="561"/>
      <c r="AP292" s="561"/>
      <c r="AQ292" s="560"/>
      <c r="AR292" s="561"/>
      <c r="AS292" s="561"/>
      <c r="AT292" s="559"/>
      <c r="AU292" s="574"/>
      <c r="AV292" s="569"/>
      <c r="AW292" s="569"/>
      <c r="AX292" s="569"/>
      <c r="AY292" s="569"/>
      <c r="AZ292" s="563"/>
      <c r="BA292" s="563"/>
      <c r="BB292" s="563"/>
    </row>
    <row r="293" spans="21:54">
      <c r="U293" s="563"/>
      <c r="V293" s="587"/>
      <c r="W293" s="588"/>
      <c r="X293" s="588"/>
      <c r="Y293" s="590"/>
      <c r="Z293" s="589"/>
      <c r="AA293" s="591"/>
      <c r="AB293" s="591"/>
      <c r="AC293" s="591"/>
      <c r="AD293" s="591"/>
      <c r="AE293" s="272"/>
      <c r="AF293" s="560"/>
      <c r="AG293" s="561"/>
      <c r="AH293" s="561"/>
      <c r="AI293" s="561"/>
      <c r="AJ293" s="592"/>
      <c r="AK293" s="561"/>
      <c r="AL293" s="560"/>
      <c r="AM293" s="561"/>
      <c r="AN293" s="560"/>
      <c r="AO293" s="561"/>
      <c r="AP293" s="561"/>
      <c r="AQ293" s="560"/>
      <c r="AR293" s="561"/>
      <c r="AS293" s="561"/>
      <c r="AT293" s="559"/>
      <c r="AU293" s="574"/>
      <c r="AV293" s="569"/>
      <c r="AW293" s="569"/>
      <c r="AX293" s="569"/>
      <c r="AY293" s="569"/>
      <c r="AZ293" s="563"/>
      <c r="BA293" s="563"/>
      <c r="BB293" s="563"/>
    </row>
    <row r="294" spans="21:54">
      <c r="U294" s="563"/>
      <c r="V294" s="587"/>
      <c r="W294" s="588"/>
      <c r="X294" s="588"/>
      <c r="Y294" s="590"/>
      <c r="Z294" s="589"/>
      <c r="AA294" s="591"/>
      <c r="AB294" s="591"/>
      <c r="AC294" s="591"/>
      <c r="AD294" s="591"/>
      <c r="AE294" s="272"/>
      <c r="AF294" s="560"/>
      <c r="AG294" s="561"/>
      <c r="AH294" s="561"/>
      <c r="AI294" s="561"/>
      <c r="AJ294" s="592"/>
      <c r="AK294" s="561"/>
      <c r="AL294" s="560"/>
      <c r="AM294" s="561"/>
      <c r="AN294" s="560"/>
      <c r="AO294" s="561"/>
      <c r="AP294" s="561"/>
      <c r="AQ294" s="560"/>
      <c r="AR294" s="561"/>
      <c r="AS294" s="561"/>
      <c r="AT294" s="559"/>
      <c r="AU294" s="574"/>
      <c r="AV294" s="569"/>
      <c r="AW294" s="569"/>
      <c r="AX294" s="569"/>
      <c r="AY294" s="569"/>
      <c r="AZ294" s="563"/>
      <c r="BA294" s="563"/>
      <c r="BB294" s="563"/>
    </row>
    <row r="295" spans="21:54">
      <c r="U295" s="563"/>
      <c r="V295" s="587"/>
      <c r="W295" s="588"/>
      <c r="X295" s="588"/>
      <c r="Y295" s="590"/>
      <c r="Z295" s="589"/>
      <c r="AA295" s="591"/>
      <c r="AB295" s="591"/>
      <c r="AC295" s="591"/>
      <c r="AD295" s="591"/>
      <c r="AE295" s="272"/>
      <c r="AF295" s="560"/>
      <c r="AG295" s="561"/>
      <c r="AH295" s="561"/>
      <c r="AI295" s="561"/>
      <c r="AJ295" s="592"/>
      <c r="AK295" s="561"/>
      <c r="AL295" s="560"/>
      <c r="AM295" s="561"/>
      <c r="AN295" s="560"/>
      <c r="AO295" s="561"/>
      <c r="AP295" s="561"/>
      <c r="AQ295" s="560"/>
      <c r="AR295" s="561"/>
      <c r="AS295" s="561"/>
      <c r="AT295" s="559"/>
      <c r="AU295" s="574"/>
      <c r="AV295" s="569"/>
      <c r="AW295" s="569"/>
      <c r="AX295" s="569"/>
      <c r="AY295" s="569"/>
      <c r="AZ295" s="563"/>
      <c r="BA295" s="563"/>
      <c r="BB295" s="563"/>
    </row>
    <row r="296" spans="21:54">
      <c r="U296" s="563"/>
      <c r="V296" s="587"/>
      <c r="W296" s="588"/>
      <c r="X296" s="588"/>
      <c r="Y296" s="590"/>
      <c r="Z296" s="589"/>
      <c r="AA296" s="591"/>
      <c r="AB296" s="591"/>
      <c r="AC296" s="591"/>
      <c r="AD296" s="591"/>
      <c r="AE296" s="272"/>
      <c r="AF296" s="560"/>
      <c r="AG296" s="561"/>
      <c r="AH296" s="561"/>
      <c r="AI296" s="561"/>
      <c r="AJ296" s="592"/>
      <c r="AK296" s="561"/>
      <c r="AL296" s="560"/>
      <c r="AM296" s="561"/>
      <c r="AN296" s="560"/>
      <c r="AO296" s="561"/>
      <c r="AP296" s="561"/>
      <c r="AQ296" s="560"/>
      <c r="AR296" s="561"/>
      <c r="AS296" s="561"/>
      <c r="AT296" s="559"/>
      <c r="AU296" s="574"/>
      <c r="AV296" s="569"/>
      <c r="AW296" s="569"/>
      <c r="AX296" s="569"/>
      <c r="AY296" s="569"/>
      <c r="AZ296" s="563"/>
      <c r="BA296" s="563"/>
      <c r="BB296" s="563"/>
    </row>
    <row r="297" spans="21:54">
      <c r="U297" s="563"/>
      <c r="V297" s="587"/>
      <c r="W297" s="588"/>
      <c r="X297" s="588"/>
      <c r="Y297" s="590"/>
      <c r="Z297" s="589"/>
      <c r="AA297" s="591"/>
      <c r="AB297" s="591"/>
      <c r="AC297" s="591"/>
      <c r="AD297" s="591"/>
      <c r="AE297" s="272"/>
      <c r="AF297" s="560"/>
      <c r="AG297" s="561"/>
      <c r="AH297" s="561"/>
      <c r="AI297" s="561"/>
      <c r="AJ297" s="592"/>
      <c r="AK297" s="561"/>
      <c r="AL297" s="560"/>
      <c r="AM297" s="561"/>
      <c r="AN297" s="560"/>
      <c r="AO297" s="561"/>
      <c r="AP297" s="561"/>
      <c r="AQ297" s="560"/>
      <c r="AR297" s="561"/>
      <c r="AS297" s="561"/>
      <c r="AT297" s="559"/>
      <c r="AU297" s="574"/>
      <c r="AV297" s="569"/>
      <c r="AW297" s="569"/>
      <c r="AX297" s="569"/>
      <c r="AY297" s="569"/>
      <c r="AZ297" s="563"/>
      <c r="BA297" s="563"/>
      <c r="BB297" s="563"/>
    </row>
    <row r="298" spans="21:54">
      <c r="U298" s="563"/>
      <c r="V298" s="587"/>
      <c r="W298" s="588"/>
      <c r="X298" s="588"/>
      <c r="Y298" s="590"/>
      <c r="Z298" s="589"/>
      <c r="AA298" s="591"/>
      <c r="AB298" s="591"/>
      <c r="AC298" s="591"/>
      <c r="AD298" s="591"/>
      <c r="AE298" s="272"/>
      <c r="AF298" s="560"/>
      <c r="AG298" s="561"/>
      <c r="AH298" s="561"/>
      <c r="AI298" s="561"/>
      <c r="AJ298" s="592"/>
      <c r="AK298" s="561"/>
      <c r="AL298" s="560"/>
      <c r="AM298" s="561"/>
      <c r="AN298" s="560"/>
      <c r="AO298" s="561"/>
      <c r="AP298" s="561"/>
      <c r="AQ298" s="560"/>
      <c r="AR298" s="561"/>
      <c r="AS298" s="561"/>
      <c r="AT298" s="559"/>
      <c r="AU298" s="574"/>
      <c r="AV298" s="569"/>
      <c r="AW298" s="569"/>
      <c r="AX298" s="569"/>
      <c r="AY298" s="569"/>
      <c r="AZ298" s="563"/>
      <c r="BA298" s="563"/>
      <c r="BB298" s="563"/>
    </row>
    <row r="299" spans="21:54">
      <c r="U299" s="563"/>
      <c r="V299" s="587"/>
      <c r="W299" s="588"/>
      <c r="X299" s="588"/>
      <c r="Y299" s="590"/>
      <c r="Z299" s="589"/>
      <c r="AA299" s="591"/>
      <c r="AB299" s="591"/>
      <c r="AC299" s="591"/>
      <c r="AD299" s="591"/>
      <c r="AE299" s="272"/>
      <c r="AF299" s="560"/>
      <c r="AG299" s="561"/>
      <c r="AH299" s="561"/>
      <c r="AI299" s="561"/>
      <c r="AJ299" s="592"/>
      <c r="AK299" s="561"/>
      <c r="AL299" s="560"/>
      <c r="AM299" s="561"/>
      <c r="AN299" s="560"/>
      <c r="AO299" s="561"/>
      <c r="AP299" s="561"/>
      <c r="AQ299" s="560"/>
      <c r="AR299" s="561"/>
      <c r="AS299" s="561"/>
      <c r="AT299" s="559"/>
      <c r="AU299" s="574"/>
      <c r="AV299" s="569"/>
      <c r="AW299" s="569"/>
      <c r="AX299" s="569"/>
      <c r="AY299" s="569"/>
      <c r="AZ299" s="563"/>
      <c r="BA299" s="563"/>
      <c r="BB299" s="563"/>
    </row>
    <row r="300" spans="21:54">
      <c r="U300" s="563"/>
      <c r="V300" s="587"/>
      <c r="W300" s="588"/>
      <c r="X300" s="588"/>
      <c r="Y300" s="590"/>
      <c r="Z300" s="589"/>
      <c r="AA300" s="591"/>
      <c r="AB300" s="591"/>
      <c r="AC300" s="591"/>
      <c r="AD300" s="591"/>
      <c r="AE300" s="272"/>
      <c r="AF300" s="560"/>
      <c r="AG300" s="561"/>
      <c r="AH300" s="561"/>
      <c r="AI300" s="561"/>
      <c r="AJ300" s="592"/>
      <c r="AK300" s="561"/>
      <c r="AL300" s="560"/>
      <c r="AM300" s="561"/>
      <c r="AN300" s="560"/>
      <c r="AO300" s="561"/>
      <c r="AP300" s="561"/>
      <c r="AQ300" s="560"/>
      <c r="AR300" s="561"/>
      <c r="AS300" s="561"/>
      <c r="AT300" s="559"/>
      <c r="AU300" s="574"/>
      <c r="AV300" s="569"/>
      <c r="AW300" s="569"/>
      <c r="AX300" s="569"/>
      <c r="AY300" s="569"/>
      <c r="AZ300" s="563"/>
      <c r="BA300" s="563"/>
      <c r="BB300" s="563"/>
    </row>
    <row r="301" spans="21:54">
      <c r="U301" s="563"/>
      <c r="V301" s="587"/>
      <c r="W301" s="588"/>
      <c r="X301" s="588"/>
      <c r="Y301" s="590"/>
      <c r="Z301" s="589"/>
      <c r="AA301" s="591"/>
      <c r="AB301" s="591"/>
      <c r="AC301" s="591"/>
      <c r="AD301" s="591"/>
      <c r="AE301" s="272"/>
      <c r="AF301" s="560"/>
      <c r="AG301" s="561"/>
      <c r="AH301" s="561"/>
      <c r="AI301" s="561"/>
      <c r="AJ301" s="592"/>
      <c r="AK301" s="561"/>
      <c r="AL301" s="560"/>
      <c r="AM301" s="561"/>
      <c r="AN301" s="560"/>
      <c r="AO301" s="561"/>
      <c r="AP301" s="561"/>
      <c r="AQ301" s="560"/>
      <c r="AR301" s="561"/>
      <c r="AS301" s="561"/>
      <c r="AT301" s="559"/>
      <c r="AU301" s="574"/>
      <c r="AV301" s="569"/>
      <c r="AW301" s="569"/>
      <c r="AX301" s="569"/>
      <c r="AY301" s="569"/>
      <c r="AZ301" s="563"/>
      <c r="BA301" s="563"/>
      <c r="BB301" s="563"/>
    </row>
    <row r="302" spans="21:54">
      <c r="U302" s="563"/>
      <c r="V302" s="587"/>
      <c r="W302" s="588"/>
      <c r="X302" s="588"/>
      <c r="Y302" s="590"/>
      <c r="Z302" s="589"/>
      <c r="AA302" s="591"/>
      <c r="AB302" s="591"/>
      <c r="AC302" s="591"/>
      <c r="AD302" s="591"/>
      <c r="AE302" s="272"/>
      <c r="AF302" s="560"/>
      <c r="AG302" s="561"/>
      <c r="AH302" s="561"/>
      <c r="AI302" s="561"/>
      <c r="AJ302" s="592"/>
      <c r="AK302" s="561"/>
      <c r="AL302" s="560"/>
      <c r="AM302" s="561"/>
      <c r="AN302" s="560"/>
      <c r="AO302" s="561"/>
      <c r="AP302" s="561"/>
      <c r="AQ302" s="560"/>
      <c r="AR302" s="561"/>
      <c r="AS302" s="561"/>
      <c r="AT302" s="559"/>
      <c r="AU302" s="574"/>
      <c r="AV302" s="569"/>
      <c r="AW302" s="569"/>
      <c r="AX302" s="569"/>
      <c r="AY302" s="569"/>
      <c r="AZ302" s="563"/>
      <c r="BA302" s="563"/>
      <c r="BB302" s="563"/>
    </row>
    <row r="303" spans="21:54">
      <c r="U303" s="563"/>
      <c r="V303" s="587"/>
      <c r="W303" s="588"/>
      <c r="X303" s="588"/>
      <c r="Y303" s="590"/>
      <c r="Z303" s="589"/>
      <c r="AA303" s="591"/>
      <c r="AB303" s="591"/>
      <c r="AC303" s="591"/>
      <c r="AD303" s="591"/>
      <c r="AE303" s="272"/>
      <c r="AF303" s="560"/>
      <c r="AG303" s="561"/>
      <c r="AH303" s="561"/>
      <c r="AI303" s="561"/>
      <c r="AJ303" s="592"/>
      <c r="AK303" s="561"/>
      <c r="AL303" s="560"/>
      <c r="AM303" s="561"/>
      <c r="AN303" s="560"/>
      <c r="AO303" s="561"/>
      <c r="AP303" s="561"/>
      <c r="AQ303" s="560"/>
      <c r="AR303" s="561"/>
      <c r="AS303" s="561"/>
      <c r="AT303" s="559"/>
      <c r="AU303" s="574"/>
      <c r="AV303" s="569"/>
      <c r="AW303" s="569"/>
      <c r="AX303" s="569"/>
      <c r="AY303" s="569"/>
      <c r="AZ303" s="563"/>
      <c r="BA303" s="563"/>
      <c r="BB303" s="563"/>
    </row>
    <row r="304" spans="21:54">
      <c r="U304" s="563"/>
      <c r="V304" s="587"/>
      <c r="W304" s="588"/>
      <c r="X304" s="588"/>
      <c r="Y304" s="590"/>
      <c r="Z304" s="589"/>
      <c r="AA304" s="591"/>
      <c r="AB304" s="591"/>
      <c r="AC304" s="591"/>
      <c r="AD304" s="591"/>
      <c r="AE304" s="272"/>
      <c r="AF304" s="560"/>
      <c r="AG304" s="561"/>
      <c r="AH304" s="561"/>
      <c r="AI304" s="561"/>
      <c r="AJ304" s="592"/>
      <c r="AK304" s="561"/>
      <c r="AL304" s="560"/>
      <c r="AM304" s="561"/>
      <c r="AN304" s="560"/>
      <c r="AO304" s="561"/>
      <c r="AP304" s="561"/>
      <c r="AQ304" s="560"/>
      <c r="AR304" s="561"/>
      <c r="AS304" s="561"/>
      <c r="AT304" s="559"/>
      <c r="AU304" s="574"/>
      <c r="AV304" s="569"/>
      <c r="AW304" s="569"/>
      <c r="AX304" s="569"/>
      <c r="AY304" s="569"/>
      <c r="AZ304" s="563"/>
      <c r="BA304" s="563"/>
      <c r="BB304" s="563"/>
    </row>
    <row r="305" spans="21:54">
      <c r="U305" s="563"/>
      <c r="V305" s="587"/>
      <c r="W305" s="588"/>
      <c r="X305" s="588"/>
      <c r="Y305" s="590"/>
      <c r="Z305" s="589"/>
      <c r="AA305" s="591"/>
      <c r="AB305" s="591"/>
      <c r="AC305" s="591"/>
      <c r="AD305" s="591"/>
      <c r="AE305" s="272"/>
      <c r="AF305" s="560"/>
      <c r="AG305" s="561"/>
      <c r="AH305" s="561"/>
      <c r="AI305" s="561"/>
      <c r="AJ305" s="592"/>
      <c r="AK305" s="561"/>
      <c r="AL305" s="560"/>
      <c r="AM305" s="561"/>
      <c r="AN305" s="560"/>
      <c r="AO305" s="561"/>
      <c r="AP305" s="561"/>
      <c r="AQ305" s="560"/>
      <c r="AR305" s="561"/>
      <c r="AS305" s="561"/>
      <c r="AT305" s="559"/>
      <c r="AU305" s="574"/>
      <c r="AV305" s="569"/>
      <c r="AW305" s="569"/>
      <c r="AX305" s="569"/>
      <c r="AY305" s="569"/>
      <c r="AZ305" s="563"/>
      <c r="BA305" s="563"/>
      <c r="BB305" s="563"/>
    </row>
    <row r="306" spans="21:54">
      <c r="U306" s="563"/>
      <c r="V306" s="587"/>
      <c r="W306" s="588"/>
      <c r="X306" s="588"/>
      <c r="Y306" s="590"/>
      <c r="Z306" s="589"/>
      <c r="AA306" s="591"/>
      <c r="AB306" s="591"/>
      <c r="AC306" s="591"/>
      <c r="AD306" s="591"/>
      <c r="AE306" s="272"/>
      <c r="AF306" s="560"/>
      <c r="AG306" s="561"/>
      <c r="AH306" s="561"/>
      <c r="AI306" s="561"/>
      <c r="AJ306" s="592"/>
      <c r="AK306" s="561"/>
      <c r="AL306" s="560"/>
      <c r="AM306" s="561"/>
      <c r="AN306" s="560"/>
      <c r="AO306" s="561"/>
      <c r="AP306" s="561"/>
      <c r="AQ306" s="560"/>
      <c r="AR306" s="561"/>
      <c r="AS306" s="561"/>
      <c r="AT306" s="559"/>
      <c r="AU306" s="574"/>
      <c r="AV306" s="569"/>
      <c r="AW306" s="569"/>
      <c r="AX306" s="569"/>
      <c r="AY306" s="569"/>
      <c r="AZ306" s="563"/>
      <c r="BA306" s="563"/>
      <c r="BB306" s="563"/>
    </row>
    <row r="307" spans="21:54">
      <c r="U307" s="563"/>
      <c r="V307" s="587"/>
      <c r="W307" s="588"/>
      <c r="X307" s="588"/>
      <c r="Y307" s="590"/>
      <c r="Z307" s="589"/>
      <c r="AA307" s="591"/>
      <c r="AB307" s="591"/>
      <c r="AC307" s="591"/>
      <c r="AD307" s="591"/>
      <c r="AE307" s="272"/>
      <c r="AF307" s="560"/>
      <c r="AG307" s="561"/>
      <c r="AH307" s="561"/>
      <c r="AI307" s="561"/>
      <c r="AJ307" s="592"/>
      <c r="AK307" s="561"/>
      <c r="AL307" s="560"/>
      <c r="AM307" s="561"/>
      <c r="AN307" s="560"/>
      <c r="AO307" s="561"/>
      <c r="AP307" s="561"/>
      <c r="AQ307" s="560"/>
      <c r="AR307" s="561"/>
      <c r="AS307" s="561"/>
      <c r="AT307" s="559"/>
      <c r="AU307" s="574"/>
      <c r="AV307" s="569"/>
      <c r="AW307" s="569"/>
      <c r="AX307" s="569"/>
      <c r="AY307" s="569"/>
      <c r="AZ307" s="563"/>
      <c r="BA307" s="563"/>
      <c r="BB307" s="563"/>
    </row>
    <row r="308" spans="21:54">
      <c r="U308" s="563"/>
      <c r="V308" s="587"/>
      <c r="W308" s="588"/>
      <c r="X308" s="588"/>
      <c r="Y308" s="590"/>
      <c r="Z308" s="589"/>
      <c r="AA308" s="591"/>
      <c r="AB308" s="591"/>
      <c r="AC308" s="591"/>
      <c r="AD308" s="591"/>
      <c r="AE308" s="272"/>
      <c r="AF308" s="560"/>
      <c r="AG308" s="561"/>
      <c r="AH308" s="561"/>
      <c r="AI308" s="561"/>
      <c r="AJ308" s="592"/>
      <c r="AK308" s="561"/>
      <c r="AL308" s="560"/>
      <c r="AM308" s="561"/>
      <c r="AN308" s="560"/>
      <c r="AO308" s="561"/>
      <c r="AP308" s="561"/>
      <c r="AQ308" s="560"/>
      <c r="AR308" s="561"/>
      <c r="AS308" s="561"/>
      <c r="AT308" s="559"/>
      <c r="AU308" s="574"/>
      <c r="AV308" s="569"/>
      <c r="AW308" s="569"/>
      <c r="AX308" s="569"/>
      <c r="AY308" s="569"/>
      <c r="AZ308" s="563"/>
      <c r="BA308" s="563"/>
      <c r="BB308" s="563"/>
    </row>
    <row r="309" spans="21:54">
      <c r="U309" s="563"/>
      <c r="V309" s="587"/>
      <c r="W309" s="588"/>
      <c r="X309" s="588"/>
      <c r="Y309" s="590"/>
      <c r="Z309" s="589"/>
      <c r="AA309" s="591"/>
      <c r="AB309" s="591"/>
      <c r="AC309" s="591"/>
      <c r="AD309" s="591"/>
      <c r="AE309" s="272"/>
      <c r="AF309" s="560"/>
      <c r="AG309" s="561"/>
      <c r="AH309" s="561"/>
      <c r="AI309" s="561"/>
      <c r="AJ309" s="592"/>
      <c r="AK309" s="561"/>
      <c r="AL309" s="560"/>
      <c r="AM309" s="561"/>
      <c r="AN309" s="560"/>
      <c r="AO309" s="561"/>
      <c r="AP309" s="561"/>
      <c r="AQ309" s="560"/>
      <c r="AR309" s="561"/>
      <c r="AS309" s="561"/>
      <c r="AT309" s="559"/>
      <c r="AU309" s="574"/>
      <c r="AV309" s="569"/>
      <c r="AW309" s="569"/>
      <c r="AX309" s="569"/>
      <c r="AY309" s="569"/>
      <c r="AZ309" s="563"/>
      <c r="BA309" s="563"/>
      <c r="BB309" s="563"/>
    </row>
    <row r="310" spans="21:54">
      <c r="U310" s="563"/>
      <c r="V310" s="587"/>
      <c r="W310" s="588"/>
      <c r="X310" s="588"/>
      <c r="Y310" s="590"/>
      <c r="Z310" s="589"/>
      <c r="AA310" s="591"/>
      <c r="AB310" s="591"/>
      <c r="AC310" s="591"/>
      <c r="AD310" s="591"/>
      <c r="AE310" s="272"/>
      <c r="AF310" s="560"/>
      <c r="AG310" s="561"/>
      <c r="AH310" s="561"/>
      <c r="AI310" s="561"/>
      <c r="AJ310" s="592"/>
      <c r="AK310" s="561"/>
      <c r="AL310" s="560"/>
      <c r="AM310" s="561"/>
      <c r="AN310" s="560"/>
      <c r="AO310" s="561"/>
      <c r="AP310" s="561"/>
      <c r="AQ310" s="560"/>
      <c r="AR310" s="561"/>
      <c r="AS310" s="561"/>
      <c r="AT310" s="559"/>
      <c r="AU310" s="574"/>
      <c r="AV310" s="569"/>
      <c r="AW310" s="569"/>
      <c r="AX310" s="569"/>
      <c r="AY310" s="569"/>
      <c r="AZ310" s="563"/>
      <c r="BA310" s="563"/>
      <c r="BB310" s="563"/>
    </row>
    <row r="311" spans="21:54">
      <c r="U311" s="563"/>
      <c r="V311" s="587"/>
      <c r="W311" s="588"/>
      <c r="X311" s="588"/>
      <c r="Y311" s="590"/>
      <c r="Z311" s="589"/>
      <c r="AA311" s="591"/>
      <c r="AB311" s="591"/>
      <c r="AC311" s="591"/>
      <c r="AD311" s="591"/>
      <c r="AE311" s="272"/>
      <c r="AF311" s="560"/>
      <c r="AG311" s="561"/>
      <c r="AH311" s="561"/>
      <c r="AI311" s="561"/>
      <c r="AJ311" s="592"/>
      <c r="AK311" s="561"/>
      <c r="AL311" s="560"/>
      <c r="AM311" s="561"/>
      <c r="AN311" s="560"/>
      <c r="AO311" s="561"/>
      <c r="AP311" s="561"/>
      <c r="AQ311" s="560"/>
      <c r="AR311" s="561"/>
      <c r="AS311" s="561"/>
      <c r="AT311" s="559"/>
      <c r="AU311" s="574"/>
      <c r="AV311" s="569"/>
      <c r="AW311" s="569"/>
      <c r="AX311" s="569"/>
      <c r="AY311" s="569"/>
      <c r="AZ311" s="563"/>
      <c r="BA311" s="563"/>
      <c r="BB311" s="563"/>
    </row>
    <row r="312" spans="21:54">
      <c r="U312" s="563"/>
      <c r="V312" s="587"/>
      <c r="W312" s="588"/>
      <c r="X312" s="588"/>
      <c r="Y312" s="590"/>
      <c r="Z312" s="589"/>
      <c r="AA312" s="591"/>
      <c r="AB312" s="591"/>
      <c r="AC312" s="591"/>
      <c r="AD312" s="591"/>
      <c r="AE312" s="272"/>
      <c r="AF312" s="560"/>
      <c r="AG312" s="561"/>
      <c r="AH312" s="561"/>
      <c r="AI312" s="561"/>
      <c r="AJ312" s="592"/>
      <c r="AK312" s="561"/>
      <c r="AL312" s="560"/>
      <c r="AM312" s="561"/>
      <c r="AN312" s="560"/>
      <c r="AO312" s="561"/>
      <c r="AP312" s="561"/>
      <c r="AQ312" s="560"/>
      <c r="AR312" s="561"/>
      <c r="AS312" s="561"/>
      <c r="AT312" s="559"/>
      <c r="AU312" s="574"/>
      <c r="AV312" s="569"/>
      <c r="AW312" s="569"/>
      <c r="AX312" s="569"/>
      <c r="AY312" s="569"/>
      <c r="AZ312" s="563"/>
      <c r="BA312" s="563"/>
      <c r="BB312" s="563"/>
    </row>
    <row r="313" spans="21:54">
      <c r="U313" s="563"/>
      <c r="V313" s="587"/>
      <c r="W313" s="588"/>
      <c r="X313" s="588"/>
      <c r="Y313" s="590"/>
      <c r="Z313" s="589"/>
      <c r="AA313" s="591"/>
      <c r="AB313" s="591"/>
      <c r="AC313" s="591"/>
      <c r="AD313" s="591"/>
      <c r="AE313" s="272"/>
      <c r="AF313" s="560"/>
      <c r="AG313" s="561"/>
      <c r="AH313" s="561"/>
      <c r="AI313" s="561"/>
      <c r="AJ313" s="592"/>
      <c r="AK313" s="561"/>
      <c r="AL313" s="560"/>
      <c r="AM313" s="561"/>
      <c r="AN313" s="560"/>
      <c r="AO313" s="561"/>
      <c r="AP313" s="561"/>
      <c r="AQ313" s="560"/>
      <c r="AR313" s="561"/>
      <c r="AS313" s="561"/>
      <c r="AT313" s="559"/>
      <c r="AU313" s="574"/>
      <c r="AV313" s="569"/>
      <c r="AW313" s="569"/>
      <c r="AX313" s="569"/>
      <c r="AY313" s="569"/>
      <c r="AZ313" s="563"/>
      <c r="BA313" s="563"/>
      <c r="BB313" s="563"/>
    </row>
    <row r="314" spans="21:54">
      <c r="U314" s="563"/>
      <c r="V314" s="587"/>
      <c r="W314" s="588"/>
      <c r="X314" s="588"/>
      <c r="Y314" s="590"/>
      <c r="Z314" s="589"/>
      <c r="AA314" s="591"/>
      <c r="AB314" s="591"/>
      <c r="AC314" s="591"/>
      <c r="AD314" s="591"/>
      <c r="AE314" s="272"/>
      <c r="AF314" s="560"/>
      <c r="AG314" s="561"/>
      <c r="AH314" s="561"/>
      <c r="AI314" s="561"/>
      <c r="AJ314" s="592"/>
      <c r="AK314" s="561"/>
      <c r="AL314" s="560"/>
      <c r="AM314" s="561"/>
      <c r="AN314" s="560"/>
      <c r="AO314" s="561"/>
      <c r="AP314" s="561"/>
      <c r="AQ314" s="560"/>
      <c r="AR314" s="561"/>
      <c r="AS314" s="561"/>
      <c r="AT314" s="559"/>
      <c r="AU314" s="574"/>
      <c r="AV314" s="569"/>
      <c r="AW314" s="569"/>
      <c r="AX314" s="569"/>
      <c r="AY314" s="569"/>
      <c r="AZ314" s="563"/>
      <c r="BA314" s="563"/>
      <c r="BB314" s="563"/>
    </row>
    <row r="315" spans="21:54">
      <c r="U315" s="563"/>
      <c r="V315" s="587"/>
      <c r="W315" s="588"/>
      <c r="X315" s="588"/>
      <c r="Y315" s="590"/>
      <c r="Z315" s="589"/>
      <c r="AA315" s="591"/>
      <c r="AB315" s="591"/>
      <c r="AC315" s="591"/>
      <c r="AD315" s="591"/>
      <c r="AE315" s="272"/>
      <c r="AF315" s="560"/>
      <c r="AG315" s="561"/>
      <c r="AH315" s="561"/>
      <c r="AI315" s="561"/>
      <c r="AJ315" s="592"/>
      <c r="AK315" s="561"/>
      <c r="AL315" s="560"/>
      <c r="AM315" s="561"/>
      <c r="AN315" s="560"/>
      <c r="AO315" s="561"/>
      <c r="AP315" s="561"/>
      <c r="AQ315" s="560"/>
      <c r="AR315" s="561"/>
      <c r="AS315" s="561"/>
      <c r="AT315" s="559"/>
      <c r="AU315" s="574"/>
      <c r="AV315" s="569"/>
      <c r="AW315" s="569"/>
      <c r="AX315" s="569"/>
      <c r="AY315" s="569"/>
      <c r="AZ315" s="563"/>
      <c r="BA315" s="563"/>
      <c r="BB315" s="563"/>
    </row>
    <row r="316" spans="21:54">
      <c r="U316" s="563"/>
      <c r="V316" s="587"/>
      <c r="W316" s="588"/>
      <c r="X316" s="588"/>
      <c r="Y316" s="590"/>
      <c r="Z316" s="589"/>
      <c r="AA316" s="591"/>
      <c r="AB316" s="591"/>
      <c r="AC316" s="591"/>
      <c r="AD316" s="591"/>
      <c r="AE316" s="272"/>
      <c r="AF316" s="560"/>
      <c r="AG316" s="561"/>
      <c r="AH316" s="561"/>
      <c r="AI316" s="561"/>
      <c r="AJ316" s="592"/>
      <c r="AK316" s="561"/>
      <c r="AL316" s="560"/>
      <c r="AM316" s="595"/>
      <c r="AN316" s="560"/>
      <c r="AO316" s="561"/>
      <c r="AP316" s="561"/>
      <c r="AQ316" s="560"/>
      <c r="AR316" s="561"/>
      <c r="AS316" s="561"/>
      <c r="AT316" s="559"/>
      <c r="AU316" s="574"/>
      <c r="AV316" s="569"/>
      <c r="AW316" s="569"/>
      <c r="AX316" s="569"/>
      <c r="AY316" s="569"/>
      <c r="AZ316" s="563"/>
      <c r="BA316" s="563"/>
      <c r="BB316" s="563"/>
    </row>
    <row r="317" spans="21:54">
      <c r="U317" s="563"/>
      <c r="V317" s="587"/>
      <c r="W317" s="588"/>
      <c r="X317" s="588"/>
      <c r="Y317" s="590"/>
      <c r="Z317" s="589"/>
      <c r="AA317" s="591"/>
      <c r="AB317" s="591"/>
      <c r="AC317" s="594"/>
      <c r="AD317" s="591"/>
      <c r="AE317" s="272"/>
      <c r="AF317" s="560"/>
      <c r="AG317" s="561"/>
      <c r="AH317" s="561"/>
      <c r="AI317" s="561"/>
      <c r="AJ317" s="592"/>
      <c r="AK317" s="561"/>
      <c r="AL317" s="560"/>
      <c r="AM317" s="595"/>
      <c r="AN317" s="560"/>
      <c r="AO317" s="561"/>
      <c r="AP317" s="561"/>
      <c r="AQ317" s="560"/>
      <c r="AR317" s="561"/>
      <c r="AS317" s="561"/>
      <c r="AT317" s="559"/>
      <c r="AU317" s="574"/>
      <c r="AV317" s="569"/>
      <c r="AW317" s="569"/>
      <c r="AX317" s="569"/>
      <c r="AY317" s="569"/>
      <c r="AZ317" s="563"/>
      <c r="BA317" s="563"/>
      <c r="BB317" s="563"/>
    </row>
    <row r="318" spans="21:54">
      <c r="U318" s="563"/>
      <c r="V318" s="587"/>
      <c r="W318" s="588"/>
      <c r="X318" s="588"/>
      <c r="Y318" s="590"/>
      <c r="Z318" s="589"/>
      <c r="AA318" s="591"/>
      <c r="AB318" s="591"/>
      <c r="AC318" s="594"/>
      <c r="AD318" s="591"/>
      <c r="AE318" s="272"/>
      <c r="AF318" s="560"/>
      <c r="AG318" s="561"/>
      <c r="AH318" s="561"/>
      <c r="AI318" s="561"/>
      <c r="AJ318" s="592"/>
      <c r="AK318" s="561"/>
      <c r="AL318" s="560"/>
      <c r="AM318" s="595"/>
      <c r="AN318" s="560"/>
      <c r="AO318" s="561"/>
      <c r="AP318" s="561"/>
      <c r="AQ318" s="560"/>
      <c r="AR318" s="561"/>
      <c r="AS318" s="561"/>
      <c r="AT318" s="559"/>
      <c r="AU318" s="574"/>
      <c r="AV318" s="569"/>
      <c r="AW318" s="569"/>
      <c r="AX318" s="569"/>
      <c r="AY318" s="569"/>
      <c r="AZ318" s="563"/>
      <c r="BA318" s="563"/>
      <c r="BB318" s="563"/>
    </row>
    <row r="319" spans="21:54">
      <c r="U319" s="563"/>
      <c r="V319" s="587"/>
      <c r="W319" s="588"/>
      <c r="X319" s="588"/>
      <c r="Y319" s="590"/>
      <c r="Z319" s="589"/>
      <c r="AA319" s="591"/>
      <c r="AB319" s="591"/>
      <c r="AC319" s="594"/>
      <c r="AD319" s="591"/>
      <c r="AE319" s="272"/>
      <c r="AF319" s="560"/>
      <c r="AG319" s="561"/>
      <c r="AH319" s="561"/>
      <c r="AI319" s="561"/>
      <c r="AJ319" s="592"/>
      <c r="AK319" s="561"/>
      <c r="AL319" s="560"/>
      <c r="AM319" s="595"/>
      <c r="AN319" s="560"/>
      <c r="AO319" s="561"/>
      <c r="AP319" s="561"/>
      <c r="AQ319" s="560"/>
      <c r="AR319" s="561"/>
      <c r="AS319" s="561"/>
      <c r="AT319" s="559"/>
      <c r="AU319" s="574"/>
      <c r="AV319" s="569"/>
      <c r="AW319" s="569"/>
      <c r="AX319" s="569"/>
      <c r="AY319" s="569"/>
      <c r="AZ319" s="563"/>
      <c r="BA319" s="563"/>
      <c r="BB319" s="563"/>
    </row>
    <row r="320" spans="21:54">
      <c r="U320" s="563"/>
      <c r="V320" s="587"/>
      <c r="W320" s="588"/>
      <c r="X320" s="588"/>
      <c r="Y320" s="590"/>
      <c r="Z320" s="589"/>
      <c r="AA320" s="591"/>
      <c r="AB320" s="591"/>
      <c r="AC320" s="594"/>
      <c r="AD320" s="591"/>
      <c r="AE320" s="272"/>
      <c r="AF320" s="560"/>
      <c r="AG320" s="561"/>
      <c r="AH320" s="561"/>
      <c r="AI320" s="561"/>
      <c r="AJ320" s="592"/>
      <c r="AK320" s="561"/>
      <c r="AL320" s="560"/>
      <c r="AM320" s="595"/>
      <c r="AN320" s="560"/>
      <c r="AO320" s="561"/>
      <c r="AP320" s="561"/>
      <c r="AQ320" s="560"/>
      <c r="AR320" s="561"/>
      <c r="AS320" s="561"/>
      <c r="AT320" s="559"/>
      <c r="AU320" s="574"/>
      <c r="AV320" s="569"/>
      <c r="AW320" s="569"/>
      <c r="AX320" s="569"/>
      <c r="AY320" s="569"/>
      <c r="AZ320" s="563"/>
      <c r="BA320" s="563"/>
      <c r="BB320" s="563"/>
    </row>
    <row r="321" spans="21:54">
      <c r="U321" s="563"/>
      <c r="V321" s="587"/>
      <c r="W321" s="588"/>
      <c r="X321" s="588"/>
      <c r="Y321" s="590"/>
      <c r="Z321" s="589"/>
      <c r="AA321" s="591"/>
      <c r="AB321" s="591"/>
      <c r="AC321" s="594"/>
      <c r="AD321" s="591"/>
      <c r="AE321" s="272"/>
      <c r="AF321" s="560"/>
      <c r="AG321" s="561"/>
      <c r="AH321" s="561"/>
      <c r="AI321" s="561"/>
      <c r="AJ321" s="592"/>
      <c r="AK321" s="561"/>
      <c r="AL321" s="560"/>
      <c r="AM321" s="595"/>
      <c r="AN321" s="560"/>
      <c r="AO321" s="561"/>
      <c r="AP321" s="561"/>
      <c r="AQ321" s="560"/>
      <c r="AR321" s="561"/>
      <c r="AS321" s="561"/>
      <c r="AT321" s="559"/>
      <c r="AU321" s="574"/>
      <c r="AV321" s="569"/>
      <c r="AW321" s="569"/>
      <c r="AX321" s="569"/>
      <c r="AY321" s="569"/>
      <c r="AZ321" s="563"/>
      <c r="BA321" s="563"/>
      <c r="BB321" s="563"/>
    </row>
    <row r="322" spans="21:54">
      <c r="U322" s="563"/>
      <c r="V322" s="587"/>
      <c r="W322" s="588"/>
      <c r="X322" s="588"/>
      <c r="Y322" s="590"/>
      <c r="Z322" s="589"/>
      <c r="AA322" s="591"/>
      <c r="AB322" s="591"/>
      <c r="AC322" s="594"/>
      <c r="AD322" s="591"/>
      <c r="AE322" s="272"/>
      <c r="AF322" s="560"/>
      <c r="AG322" s="561"/>
      <c r="AH322" s="561"/>
      <c r="AI322" s="561"/>
      <c r="AJ322" s="592"/>
      <c r="AK322" s="561"/>
      <c r="AL322" s="560"/>
      <c r="AM322" s="595"/>
      <c r="AN322" s="560"/>
      <c r="AO322" s="561"/>
      <c r="AP322" s="561"/>
      <c r="AQ322" s="560"/>
      <c r="AR322" s="561"/>
      <c r="AS322" s="561"/>
      <c r="AT322" s="559"/>
      <c r="AU322" s="574"/>
      <c r="AV322" s="569"/>
      <c r="AW322" s="569"/>
      <c r="AX322" s="569"/>
      <c r="AY322" s="569"/>
      <c r="AZ322" s="563"/>
      <c r="BA322" s="563"/>
      <c r="BB322" s="563"/>
    </row>
    <row r="323" spans="21:54">
      <c r="U323" s="563"/>
      <c r="V323" s="587"/>
      <c r="W323" s="588"/>
      <c r="X323" s="588"/>
      <c r="Y323" s="590"/>
      <c r="Z323" s="589"/>
      <c r="AA323" s="591"/>
      <c r="AB323" s="591"/>
      <c r="AC323" s="594"/>
      <c r="AD323" s="591"/>
      <c r="AE323" s="272"/>
      <c r="AF323" s="560"/>
      <c r="AG323" s="561"/>
      <c r="AH323" s="561"/>
      <c r="AI323" s="561"/>
      <c r="AJ323" s="592"/>
      <c r="AK323" s="561"/>
      <c r="AL323" s="560"/>
      <c r="AM323" s="595"/>
      <c r="AN323" s="560"/>
      <c r="AO323" s="561"/>
      <c r="AP323" s="561"/>
      <c r="AQ323" s="560"/>
      <c r="AR323" s="561"/>
      <c r="AS323" s="561"/>
      <c r="AT323" s="559"/>
      <c r="AU323" s="574"/>
      <c r="AV323" s="569"/>
      <c r="AW323" s="569"/>
      <c r="AX323" s="569"/>
      <c r="AY323" s="569"/>
      <c r="AZ323" s="563"/>
      <c r="BA323" s="563"/>
      <c r="BB323" s="563"/>
    </row>
    <row r="324" spans="21:54">
      <c r="U324" s="563"/>
      <c r="V324" s="587"/>
      <c r="W324" s="588"/>
      <c r="X324" s="588"/>
      <c r="Y324" s="590"/>
      <c r="Z324" s="589"/>
      <c r="AA324" s="591"/>
      <c r="AB324" s="591"/>
      <c r="AC324" s="594"/>
      <c r="AD324" s="591"/>
      <c r="AE324" s="272"/>
      <c r="AF324" s="560"/>
      <c r="AG324" s="561"/>
      <c r="AH324" s="561"/>
      <c r="AI324" s="561"/>
      <c r="AJ324" s="592"/>
      <c r="AK324" s="561"/>
      <c r="AL324" s="560"/>
      <c r="AM324" s="595"/>
      <c r="AN324" s="560"/>
      <c r="AO324" s="561"/>
      <c r="AP324" s="561"/>
      <c r="AQ324" s="560"/>
      <c r="AR324" s="561"/>
      <c r="AS324" s="561"/>
      <c r="AT324" s="559"/>
      <c r="AU324" s="574"/>
      <c r="AV324" s="569"/>
      <c r="AW324" s="569"/>
      <c r="AX324" s="569"/>
      <c r="AY324" s="569"/>
      <c r="AZ324" s="563"/>
      <c r="BA324" s="563"/>
      <c r="BB324" s="563"/>
    </row>
    <row r="325" spans="21:54">
      <c r="U325" s="563"/>
      <c r="V325" s="587"/>
      <c r="W325" s="588"/>
      <c r="X325" s="588"/>
      <c r="Y325" s="590"/>
      <c r="Z325" s="589"/>
      <c r="AA325" s="591"/>
      <c r="AB325" s="591"/>
      <c r="AC325" s="594"/>
      <c r="AD325" s="591"/>
      <c r="AE325" s="272"/>
      <c r="AF325" s="560"/>
      <c r="AG325" s="561"/>
      <c r="AH325" s="561"/>
      <c r="AI325" s="561"/>
      <c r="AJ325" s="592"/>
      <c r="AK325" s="561"/>
      <c r="AL325" s="560"/>
      <c r="AM325" s="595"/>
      <c r="AN325" s="560"/>
      <c r="AO325" s="561"/>
      <c r="AP325" s="561"/>
      <c r="AQ325" s="560"/>
      <c r="AR325" s="561"/>
      <c r="AS325" s="561"/>
      <c r="AT325" s="559"/>
      <c r="AU325" s="574"/>
      <c r="AV325" s="569"/>
      <c r="AW325" s="569"/>
      <c r="AX325" s="569"/>
      <c r="AY325" s="569"/>
      <c r="AZ325" s="563"/>
      <c r="BA325" s="563"/>
      <c r="BB325" s="563"/>
    </row>
    <row r="326" spans="21:54">
      <c r="U326" s="563"/>
      <c r="V326" s="587"/>
      <c r="W326" s="588"/>
      <c r="X326" s="588"/>
      <c r="Y326" s="590"/>
      <c r="Z326" s="589"/>
      <c r="AA326" s="591"/>
      <c r="AB326" s="591"/>
      <c r="AC326" s="594"/>
      <c r="AD326" s="591"/>
      <c r="AE326" s="272"/>
      <c r="AF326" s="560"/>
      <c r="AG326" s="561"/>
      <c r="AH326" s="561"/>
      <c r="AI326" s="561"/>
      <c r="AJ326" s="592"/>
      <c r="AK326" s="561"/>
      <c r="AL326" s="560"/>
      <c r="AM326" s="595"/>
      <c r="AN326" s="560"/>
      <c r="AO326" s="561"/>
      <c r="AP326" s="561"/>
      <c r="AQ326" s="560"/>
      <c r="AR326" s="561"/>
      <c r="AS326" s="561"/>
      <c r="AT326" s="559"/>
      <c r="AU326" s="574"/>
      <c r="AV326" s="569"/>
      <c r="AW326" s="569"/>
      <c r="AX326" s="569"/>
      <c r="AY326" s="569"/>
      <c r="AZ326" s="563"/>
      <c r="BA326" s="563"/>
      <c r="BB326" s="563"/>
    </row>
    <row r="327" spans="21:54">
      <c r="U327" s="563"/>
      <c r="V327" s="587"/>
      <c r="W327" s="588"/>
      <c r="X327" s="588"/>
      <c r="Y327" s="590"/>
      <c r="Z327" s="589"/>
      <c r="AA327" s="591"/>
      <c r="AB327" s="591"/>
      <c r="AC327" s="594"/>
      <c r="AD327" s="591"/>
      <c r="AE327" s="272"/>
      <c r="AF327" s="560"/>
      <c r="AG327" s="561"/>
      <c r="AH327" s="561"/>
      <c r="AI327" s="561"/>
      <c r="AJ327" s="592"/>
      <c r="AK327" s="561"/>
      <c r="AL327" s="560"/>
      <c r="AM327" s="595"/>
      <c r="AN327" s="560"/>
      <c r="AO327" s="561"/>
      <c r="AP327" s="561"/>
      <c r="AQ327" s="560"/>
      <c r="AR327" s="561"/>
      <c r="AS327" s="561"/>
      <c r="AT327" s="559"/>
      <c r="AU327" s="574"/>
      <c r="AV327" s="569"/>
      <c r="AW327" s="569"/>
      <c r="AX327" s="569"/>
      <c r="AY327" s="569"/>
      <c r="AZ327" s="563"/>
      <c r="BA327" s="563"/>
      <c r="BB327" s="563"/>
    </row>
    <row r="328" spans="21:54">
      <c r="U328" s="563"/>
      <c r="V328" s="587"/>
      <c r="W328" s="588"/>
      <c r="X328" s="588"/>
      <c r="Y328" s="590"/>
      <c r="Z328" s="589"/>
      <c r="AA328" s="591"/>
      <c r="AB328" s="591"/>
      <c r="AC328" s="594"/>
      <c r="AD328" s="591"/>
      <c r="AE328" s="272"/>
      <c r="AF328" s="560"/>
      <c r="AG328" s="561"/>
      <c r="AH328" s="561"/>
      <c r="AI328" s="561"/>
      <c r="AJ328" s="592"/>
      <c r="AK328" s="561"/>
      <c r="AL328" s="560"/>
      <c r="AM328" s="595"/>
      <c r="AN328" s="560"/>
      <c r="AO328" s="561"/>
      <c r="AP328" s="561"/>
      <c r="AQ328" s="560"/>
      <c r="AR328" s="561"/>
      <c r="AS328" s="561"/>
      <c r="AT328" s="559"/>
      <c r="AU328" s="574"/>
      <c r="AV328" s="569"/>
      <c r="AW328" s="569"/>
      <c r="AX328" s="569"/>
      <c r="AY328" s="569"/>
      <c r="AZ328" s="563"/>
      <c r="BA328" s="563"/>
      <c r="BB328" s="563"/>
    </row>
    <row r="329" spans="21:54">
      <c r="U329" s="563"/>
      <c r="V329" s="587"/>
      <c r="W329" s="588"/>
      <c r="X329" s="588"/>
      <c r="Y329" s="590"/>
      <c r="Z329" s="589"/>
      <c r="AA329" s="591"/>
      <c r="AB329" s="591"/>
      <c r="AC329" s="594"/>
      <c r="AD329" s="591"/>
      <c r="AE329" s="272"/>
      <c r="AF329" s="560"/>
      <c r="AG329" s="561"/>
      <c r="AH329" s="561"/>
      <c r="AI329" s="561"/>
      <c r="AJ329" s="592"/>
      <c r="AK329" s="561"/>
      <c r="AL329" s="560"/>
      <c r="AM329" s="595"/>
      <c r="AN329" s="560"/>
      <c r="AO329" s="561"/>
      <c r="AP329" s="561"/>
      <c r="AQ329" s="560"/>
      <c r="AR329" s="561"/>
      <c r="AS329" s="561"/>
      <c r="AT329" s="559"/>
      <c r="AU329" s="574"/>
      <c r="AV329" s="569"/>
      <c r="AW329" s="569"/>
      <c r="AX329" s="569"/>
      <c r="AY329" s="569"/>
      <c r="AZ329" s="563"/>
      <c r="BA329" s="563"/>
      <c r="BB329" s="563"/>
    </row>
    <row r="330" spans="21:54">
      <c r="U330" s="563"/>
      <c r="V330" s="587"/>
      <c r="W330" s="588"/>
      <c r="X330" s="588"/>
      <c r="Y330" s="590"/>
      <c r="Z330" s="589"/>
      <c r="AA330" s="591"/>
      <c r="AB330" s="591"/>
      <c r="AC330" s="594"/>
      <c r="AD330" s="591"/>
      <c r="AE330" s="272"/>
      <c r="AF330" s="560"/>
      <c r="AG330" s="561"/>
      <c r="AH330" s="561"/>
      <c r="AI330" s="561"/>
      <c r="AJ330" s="592"/>
      <c r="AK330" s="561"/>
      <c r="AL330" s="560"/>
      <c r="AM330" s="595"/>
      <c r="AN330" s="560"/>
      <c r="AO330" s="561"/>
      <c r="AP330" s="561"/>
      <c r="AQ330" s="560"/>
      <c r="AR330" s="561"/>
      <c r="AS330" s="561"/>
      <c r="AT330" s="559"/>
      <c r="AU330" s="574"/>
      <c r="AV330" s="569"/>
      <c r="AW330" s="569"/>
      <c r="AX330" s="569"/>
      <c r="AY330" s="569"/>
      <c r="AZ330" s="563"/>
      <c r="BA330" s="563"/>
      <c r="BB330" s="563"/>
    </row>
    <row r="331" spans="21:54">
      <c r="U331" s="563"/>
      <c r="V331" s="587"/>
      <c r="W331" s="588"/>
      <c r="X331" s="588"/>
      <c r="Y331" s="590"/>
      <c r="Z331" s="589"/>
      <c r="AA331" s="591"/>
      <c r="AB331" s="591"/>
      <c r="AC331" s="594"/>
      <c r="AD331" s="591"/>
      <c r="AE331" s="272"/>
      <c r="AF331" s="560"/>
      <c r="AG331" s="561"/>
      <c r="AH331" s="561"/>
      <c r="AI331" s="561"/>
      <c r="AJ331" s="592"/>
      <c r="AK331" s="561"/>
      <c r="AL331" s="560"/>
      <c r="AM331" s="595"/>
      <c r="AN331" s="560"/>
      <c r="AO331" s="561"/>
      <c r="AP331" s="561"/>
      <c r="AQ331" s="560"/>
      <c r="AR331" s="561"/>
      <c r="AS331" s="561"/>
      <c r="AT331" s="559"/>
      <c r="AU331" s="574"/>
      <c r="AV331" s="569"/>
      <c r="AW331" s="569"/>
      <c r="AX331" s="569"/>
      <c r="AY331" s="569"/>
      <c r="AZ331" s="563"/>
      <c r="BA331" s="563"/>
      <c r="BB331" s="563"/>
    </row>
    <row r="332" spans="21:54">
      <c r="U332" s="563"/>
      <c r="V332" s="587"/>
      <c r="W332" s="588"/>
      <c r="X332" s="588"/>
      <c r="Y332" s="590"/>
      <c r="Z332" s="589"/>
      <c r="AA332" s="591"/>
      <c r="AB332" s="591"/>
      <c r="AC332" s="594"/>
      <c r="AD332" s="591"/>
      <c r="AE332" s="272"/>
      <c r="AF332" s="560"/>
      <c r="AG332" s="561"/>
      <c r="AH332" s="561"/>
      <c r="AI332" s="561"/>
      <c r="AJ332" s="592"/>
      <c r="AK332" s="561"/>
      <c r="AL332" s="560"/>
      <c r="AM332" s="595"/>
      <c r="AN332" s="560"/>
      <c r="AO332" s="561"/>
      <c r="AP332" s="561"/>
      <c r="AQ332" s="560"/>
      <c r="AR332" s="561"/>
      <c r="AS332" s="561"/>
      <c r="AT332" s="559"/>
      <c r="AU332" s="574"/>
      <c r="AV332" s="569"/>
      <c r="AW332" s="569"/>
      <c r="AX332" s="569"/>
      <c r="AY332" s="569"/>
      <c r="AZ332" s="563"/>
      <c r="BA332" s="563"/>
      <c r="BB332" s="563"/>
    </row>
    <row r="333" spans="21:54">
      <c r="U333" s="563"/>
      <c r="V333" s="587"/>
      <c r="W333" s="588"/>
      <c r="X333" s="588"/>
      <c r="Y333" s="590"/>
      <c r="Z333" s="589"/>
      <c r="AA333" s="591"/>
      <c r="AB333" s="591"/>
      <c r="AC333" s="594"/>
      <c r="AD333" s="591"/>
      <c r="AE333" s="272"/>
      <c r="AF333" s="560"/>
      <c r="AG333" s="561"/>
      <c r="AH333" s="561"/>
      <c r="AI333" s="561"/>
      <c r="AJ333" s="592"/>
      <c r="AK333" s="561"/>
      <c r="AL333" s="560"/>
      <c r="AM333" s="595"/>
      <c r="AN333" s="560"/>
      <c r="AO333" s="561"/>
      <c r="AP333" s="561"/>
      <c r="AQ333" s="560"/>
      <c r="AR333" s="561"/>
      <c r="AS333" s="561"/>
      <c r="AT333" s="559"/>
      <c r="AU333" s="574"/>
      <c r="AV333" s="569"/>
      <c r="AW333" s="569"/>
      <c r="AX333" s="569"/>
      <c r="AY333" s="569"/>
      <c r="AZ333" s="563"/>
      <c r="BA333" s="563"/>
      <c r="BB333" s="563"/>
    </row>
    <row r="334" spans="21:54">
      <c r="U334" s="563"/>
      <c r="V334" s="587"/>
      <c r="W334" s="588"/>
      <c r="X334" s="588"/>
      <c r="Y334" s="590"/>
      <c r="Z334" s="589"/>
      <c r="AA334" s="591"/>
      <c r="AB334" s="591"/>
      <c r="AC334" s="594"/>
      <c r="AD334" s="591"/>
      <c r="AE334" s="272"/>
      <c r="AF334" s="560"/>
      <c r="AG334" s="561"/>
      <c r="AH334" s="561"/>
      <c r="AI334" s="561"/>
      <c r="AJ334" s="592"/>
      <c r="AK334" s="561"/>
      <c r="AL334" s="560"/>
      <c r="AM334" s="595"/>
      <c r="AN334" s="560"/>
      <c r="AO334" s="561"/>
      <c r="AP334" s="561"/>
      <c r="AQ334" s="560"/>
      <c r="AR334" s="561"/>
      <c r="AS334" s="561"/>
      <c r="AT334" s="559"/>
      <c r="AU334" s="574"/>
      <c r="AV334" s="569"/>
      <c r="AW334" s="569"/>
      <c r="AX334" s="569"/>
      <c r="AY334" s="569"/>
      <c r="AZ334" s="563"/>
      <c r="BA334" s="563"/>
      <c r="BB334" s="563"/>
    </row>
    <row r="335" spans="21:54">
      <c r="U335" s="563"/>
      <c r="V335" s="587"/>
      <c r="W335" s="588"/>
      <c r="X335" s="588"/>
      <c r="Y335" s="590"/>
      <c r="Z335" s="589"/>
      <c r="AA335" s="591"/>
      <c r="AB335" s="591"/>
      <c r="AC335" s="594"/>
      <c r="AD335" s="591"/>
      <c r="AE335" s="272"/>
      <c r="AF335" s="560"/>
      <c r="AG335" s="561"/>
      <c r="AH335" s="561"/>
      <c r="AI335" s="561"/>
      <c r="AJ335" s="592"/>
      <c r="AK335" s="561"/>
      <c r="AL335" s="560"/>
      <c r="AM335" s="595"/>
      <c r="AN335" s="560"/>
      <c r="AO335" s="561"/>
      <c r="AP335" s="561"/>
      <c r="AQ335" s="560"/>
      <c r="AR335" s="561"/>
      <c r="AS335" s="561"/>
      <c r="AT335" s="559"/>
      <c r="AU335" s="574"/>
      <c r="AV335" s="569"/>
      <c r="AW335" s="569"/>
      <c r="AX335" s="569"/>
      <c r="AY335" s="569"/>
      <c r="AZ335" s="563"/>
      <c r="BA335" s="563"/>
      <c r="BB335" s="563"/>
    </row>
    <row r="336" spans="21:54">
      <c r="U336" s="563"/>
      <c r="V336" s="587"/>
      <c r="W336" s="588"/>
      <c r="X336" s="588"/>
      <c r="Y336" s="590"/>
      <c r="Z336" s="589"/>
      <c r="AA336" s="591"/>
      <c r="AB336" s="591"/>
      <c r="AC336" s="594"/>
      <c r="AD336" s="591"/>
      <c r="AE336" s="272"/>
      <c r="AF336" s="560"/>
      <c r="AG336" s="561"/>
      <c r="AH336" s="561"/>
      <c r="AI336" s="561"/>
      <c r="AJ336" s="592"/>
      <c r="AK336" s="561"/>
      <c r="AL336" s="560"/>
      <c r="AM336" s="595"/>
      <c r="AN336" s="560"/>
      <c r="AO336" s="561"/>
      <c r="AP336" s="561"/>
      <c r="AQ336" s="560"/>
      <c r="AR336" s="561"/>
      <c r="AS336" s="561"/>
      <c r="AT336" s="559"/>
      <c r="AU336" s="574"/>
      <c r="AV336" s="569"/>
      <c r="AW336" s="569"/>
      <c r="AX336" s="569"/>
      <c r="AY336" s="569"/>
      <c r="AZ336" s="563"/>
      <c r="BA336" s="563"/>
      <c r="BB336" s="563"/>
    </row>
    <row r="337" spans="21:54">
      <c r="U337" s="563"/>
      <c r="V337" s="587"/>
      <c r="W337" s="588"/>
      <c r="X337" s="588"/>
      <c r="Y337" s="590"/>
      <c r="Z337" s="589"/>
      <c r="AA337" s="591"/>
      <c r="AB337" s="591"/>
      <c r="AC337" s="594"/>
      <c r="AD337" s="591"/>
      <c r="AE337" s="272"/>
      <c r="AF337" s="560"/>
      <c r="AG337" s="561"/>
      <c r="AH337" s="561"/>
      <c r="AI337" s="561"/>
      <c r="AJ337" s="592"/>
      <c r="AK337" s="561"/>
      <c r="AL337" s="560"/>
      <c r="AM337" s="595"/>
      <c r="AN337" s="560"/>
      <c r="AO337" s="561"/>
      <c r="AP337" s="561"/>
      <c r="AQ337" s="560"/>
      <c r="AR337" s="561"/>
      <c r="AS337" s="561"/>
      <c r="AT337" s="559"/>
      <c r="AU337" s="574"/>
      <c r="AV337" s="569"/>
      <c r="AW337" s="569"/>
      <c r="AX337" s="569"/>
      <c r="AY337" s="569"/>
      <c r="AZ337" s="563"/>
      <c r="BA337" s="563"/>
      <c r="BB337" s="563"/>
    </row>
    <row r="338" spans="21:54">
      <c r="U338" s="563"/>
      <c r="V338" s="587"/>
      <c r="W338" s="588"/>
      <c r="X338" s="588"/>
      <c r="Y338" s="590"/>
      <c r="Z338" s="589"/>
      <c r="AA338" s="591"/>
      <c r="AB338" s="591"/>
      <c r="AC338" s="594"/>
      <c r="AD338" s="591"/>
      <c r="AE338" s="272"/>
      <c r="AF338" s="560"/>
      <c r="AG338" s="561"/>
      <c r="AH338" s="561"/>
      <c r="AI338" s="561"/>
      <c r="AJ338" s="592"/>
      <c r="AK338" s="561"/>
      <c r="AL338" s="560"/>
      <c r="AM338" s="595"/>
      <c r="AN338" s="560"/>
      <c r="AO338" s="561"/>
      <c r="AP338" s="561"/>
      <c r="AQ338" s="560"/>
      <c r="AR338" s="561"/>
      <c r="AS338" s="561"/>
      <c r="AT338" s="559"/>
      <c r="AU338" s="574"/>
      <c r="AV338" s="569"/>
      <c r="AW338" s="569"/>
      <c r="AX338" s="569"/>
      <c r="AY338" s="569"/>
      <c r="AZ338" s="563"/>
      <c r="BA338" s="563"/>
      <c r="BB338" s="563"/>
    </row>
    <row r="339" spans="21:54">
      <c r="U339" s="563"/>
      <c r="V339" s="587"/>
      <c r="W339" s="588"/>
      <c r="X339" s="588"/>
      <c r="Y339" s="590"/>
      <c r="Z339" s="589"/>
      <c r="AA339" s="591"/>
      <c r="AB339" s="591"/>
      <c r="AC339" s="594"/>
      <c r="AD339" s="591"/>
      <c r="AE339" s="272"/>
      <c r="AF339" s="560"/>
      <c r="AG339" s="561"/>
      <c r="AH339" s="561"/>
      <c r="AI339" s="561"/>
      <c r="AJ339" s="592"/>
      <c r="AK339" s="561"/>
      <c r="AL339" s="560"/>
      <c r="AM339" s="595"/>
      <c r="AN339" s="560"/>
      <c r="AO339" s="561"/>
      <c r="AP339" s="561"/>
      <c r="AQ339" s="560"/>
      <c r="AR339" s="561"/>
      <c r="AS339" s="561"/>
      <c r="AT339" s="559"/>
      <c r="AU339" s="574"/>
      <c r="AV339" s="569"/>
      <c r="AW339" s="569"/>
      <c r="AX339" s="569"/>
      <c r="AY339" s="569"/>
      <c r="AZ339" s="563"/>
      <c r="BA339" s="563"/>
      <c r="BB339" s="563"/>
    </row>
    <row r="340" spans="21:54">
      <c r="U340" s="563"/>
      <c r="V340" s="587"/>
      <c r="W340" s="588"/>
      <c r="X340" s="588"/>
      <c r="Y340" s="590"/>
      <c r="Z340" s="589"/>
      <c r="AA340" s="591"/>
      <c r="AB340" s="591"/>
      <c r="AC340" s="594"/>
      <c r="AD340" s="591"/>
      <c r="AE340" s="272"/>
      <c r="AF340" s="560"/>
      <c r="AG340" s="561"/>
      <c r="AH340" s="561"/>
      <c r="AI340" s="561"/>
      <c r="AJ340" s="592"/>
      <c r="AK340" s="561"/>
      <c r="AL340" s="560"/>
      <c r="AM340" s="595"/>
      <c r="AN340" s="560"/>
      <c r="AO340" s="561"/>
      <c r="AP340" s="561"/>
      <c r="AQ340" s="560"/>
      <c r="AR340" s="561"/>
      <c r="AS340" s="561"/>
      <c r="AT340" s="559"/>
      <c r="AU340" s="574"/>
      <c r="AV340" s="569"/>
      <c r="AW340" s="569"/>
      <c r="AX340" s="569"/>
      <c r="AY340" s="569"/>
      <c r="AZ340" s="563"/>
      <c r="BA340" s="563"/>
      <c r="BB340" s="563"/>
    </row>
    <row r="341" spans="21:54">
      <c r="U341" s="563"/>
      <c r="V341" s="587"/>
      <c r="W341" s="588"/>
      <c r="X341" s="588"/>
      <c r="Y341" s="590"/>
      <c r="Z341" s="589"/>
      <c r="AA341" s="591"/>
      <c r="AB341" s="591"/>
      <c r="AC341" s="594"/>
      <c r="AD341" s="591"/>
      <c r="AE341" s="272"/>
      <c r="AF341" s="560"/>
      <c r="AG341" s="561"/>
      <c r="AH341" s="561"/>
      <c r="AI341" s="561"/>
      <c r="AJ341" s="592"/>
      <c r="AK341" s="561"/>
      <c r="AL341" s="560"/>
      <c r="AM341" s="595"/>
      <c r="AN341" s="560"/>
      <c r="AO341" s="561"/>
      <c r="AP341" s="561"/>
      <c r="AQ341" s="560"/>
      <c r="AR341" s="561"/>
      <c r="AS341" s="561"/>
      <c r="AT341" s="559"/>
      <c r="AU341" s="574"/>
      <c r="AV341" s="569"/>
      <c r="AW341" s="569"/>
      <c r="AX341" s="569"/>
      <c r="AY341" s="569"/>
      <c r="AZ341" s="563"/>
      <c r="BA341" s="563"/>
      <c r="BB341" s="563"/>
    </row>
    <row r="342" spans="21:54">
      <c r="U342" s="563"/>
      <c r="V342" s="587"/>
      <c r="W342" s="588"/>
      <c r="X342" s="588"/>
      <c r="Y342" s="590"/>
      <c r="Z342" s="589"/>
      <c r="AA342" s="591"/>
      <c r="AB342" s="591"/>
      <c r="AC342" s="594"/>
      <c r="AD342" s="591"/>
      <c r="AE342" s="272"/>
      <c r="AF342" s="560"/>
      <c r="AG342" s="561"/>
      <c r="AH342" s="561"/>
      <c r="AI342" s="561"/>
      <c r="AJ342" s="592"/>
      <c r="AK342" s="561"/>
      <c r="AL342" s="560"/>
      <c r="AM342" s="595"/>
      <c r="AN342" s="560"/>
      <c r="AO342" s="561"/>
      <c r="AP342" s="561"/>
      <c r="AQ342" s="560"/>
      <c r="AR342" s="561"/>
      <c r="AS342" s="561"/>
      <c r="AT342" s="559"/>
      <c r="AU342" s="574"/>
      <c r="AV342" s="569"/>
      <c r="AW342" s="569"/>
      <c r="AX342" s="569"/>
      <c r="AY342" s="569"/>
      <c r="AZ342" s="563"/>
      <c r="BA342" s="563"/>
      <c r="BB342" s="563"/>
    </row>
    <row r="343" spans="21:54">
      <c r="U343" s="563"/>
      <c r="V343" s="587"/>
      <c r="W343" s="588"/>
      <c r="X343" s="588"/>
      <c r="Y343" s="590"/>
      <c r="Z343" s="589"/>
      <c r="AA343" s="591"/>
      <c r="AB343" s="591"/>
      <c r="AC343" s="594"/>
      <c r="AD343" s="591"/>
      <c r="AE343" s="272"/>
      <c r="AF343" s="560"/>
      <c r="AG343" s="561"/>
      <c r="AH343" s="561"/>
      <c r="AI343" s="561"/>
      <c r="AJ343" s="592"/>
      <c r="AK343" s="561"/>
      <c r="AL343" s="560"/>
      <c r="AM343" s="595"/>
      <c r="AN343" s="560"/>
      <c r="AO343" s="561"/>
      <c r="AP343" s="561"/>
      <c r="AQ343" s="560"/>
      <c r="AR343" s="561"/>
      <c r="AS343" s="561"/>
      <c r="AT343" s="559"/>
      <c r="AU343" s="574"/>
      <c r="AV343" s="569"/>
      <c r="AW343" s="569"/>
      <c r="AX343" s="569"/>
      <c r="AY343" s="569"/>
      <c r="AZ343" s="563"/>
      <c r="BA343" s="563"/>
      <c r="BB343" s="563"/>
    </row>
    <row r="344" spans="21:54">
      <c r="U344" s="563"/>
      <c r="V344" s="587"/>
      <c r="W344" s="588"/>
      <c r="X344" s="588"/>
      <c r="Y344" s="590"/>
      <c r="Z344" s="589"/>
      <c r="AA344" s="591"/>
      <c r="AB344" s="591"/>
      <c r="AC344" s="591"/>
      <c r="AD344" s="591"/>
      <c r="AE344" s="272"/>
      <c r="AF344" s="560"/>
      <c r="AG344" s="561"/>
      <c r="AH344" s="561"/>
      <c r="AI344" s="561"/>
      <c r="AJ344" s="592"/>
      <c r="AK344" s="561"/>
      <c r="AL344" s="560"/>
      <c r="AM344" s="595"/>
      <c r="AN344" s="560"/>
      <c r="AO344" s="561"/>
      <c r="AP344" s="561"/>
      <c r="AQ344" s="560"/>
      <c r="AR344" s="561"/>
      <c r="AS344" s="561"/>
      <c r="AT344" s="559"/>
      <c r="AU344" s="574"/>
      <c r="AV344" s="569"/>
      <c r="AW344" s="569"/>
      <c r="AX344" s="569"/>
      <c r="AY344" s="569"/>
      <c r="AZ344" s="563"/>
      <c r="BA344" s="563"/>
      <c r="BB344" s="563"/>
    </row>
    <row r="345" spans="21:54">
      <c r="U345" s="563"/>
      <c r="V345" s="587"/>
      <c r="W345" s="588"/>
      <c r="X345" s="588"/>
      <c r="Y345" s="590"/>
      <c r="Z345" s="589"/>
      <c r="AA345" s="591"/>
      <c r="AB345" s="591"/>
      <c r="AC345" s="591"/>
      <c r="AD345" s="591"/>
      <c r="AE345" s="272"/>
      <c r="AF345" s="560"/>
      <c r="AG345" s="561"/>
      <c r="AH345" s="561"/>
      <c r="AI345" s="561"/>
      <c r="AJ345" s="592"/>
      <c r="AK345" s="561"/>
      <c r="AL345" s="560"/>
      <c r="AM345" s="595"/>
      <c r="AN345" s="560"/>
      <c r="AO345" s="561"/>
      <c r="AP345" s="561"/>
      <c r="AQ345" s="560"/>
      <c r="AR345" s="561"/>
      <c r="AS345" s="561"/>
      <c r="AT345" s="559"/>
      <c r="AU345" s="574"/>
      <c r="AV345" s="569"/>
      <c r="AW345" s="569"/>
      <c r="AX345" s="569"/>
      <c r="AY345" s="569"/>
      <c r="AZ345" s="563"/>
      <c r="BA345" s="563"/>
      <c r="BB345" s="563"/>
    </row>
    <row r="346" spans="21:54">
      <c r="U346" s="563"/>
      <c r="V346" s="587"/>
      <c r="W346" s="588"/>
      <c r="X346" s="588"/>
      <c r="Y346" s="590"/>
      <c r="Z346" s="589"/>
      <c r="AA346" s="591"/>
      <c r="AB346" s="591"/>
      <c r="AC346" s="591"/>
      <c r="AD346" s="591"/>
      <c r="AE346" s="272"/>
      <c r="AF346" s="560"/>
      <c r="AG346" s="561"/>
      <c r="AH346" s="561"/>
      <c r="AI346" s="561"/>
      <c r="AJ346" s="592"/>
      <c r="AK346" s="561"/>
      <c r="AL346" s="560"/>
      <c r="AM346" s="595"/>
      <c r="AN346" s="560"/>
      <c r="AO346" s="561"/>
      <c r="AP346" s="561"/>
      <c r="AQ346" s="560"/>
      <c r="AR346" s="561"/>
      <c r="AS346" s="561"/>
      <c r="AT346" s="559"/>
      <c r="AU346" s="574"/>
      <c r="AV346" s="569"/>
      <c r="AW346" s="569"/>
      <c r="AX346" s="569"/>
      <c r="AY346" s="569"/>
      <c r="AZ346" s="563"/>
      <c r="BA346" s="563"/>
      <c r="BB346" s="563"/>
    </row>
    <row r="347" spans="21:54">
      <c r="U347" s="563"/>
      <c r="V347" s="587"/>
      <c r="W347" s="588"/>
      <c r="X347" s="588"/>
      <c r="Y347" s="590"/>
      <c r="Z347" s="589"/>
      <c r="AA347" s="591"/>
      <c r="AB347" s="591"/>
      <c r="AC347" s="591"/>
      <c r="AD347" s="591"/>
      <c r="AE347" s="272"/>
      <c r="AF347" s="560"/>
      <c r="AG347" s="561"/>
      <c r="AH347" s="561"/>
      <c r="AI347" s="561"/>
      <c r="AJ347" s="592"/>
      <c r="AK347" s="561"/>
      <c r="AL347" s="560"/>
      <c r="AM347" s="595"/>
      <c r="AN347" s="560"/>
      <c r="AO347" s="561"/>
      <c r="AP347" s="561"/>
      <c r="AQ347" s="560"/>
      <c r="AR347" s="561"/>
      <c r="AS347" s="561"/>
      <c r="AT347" s="559"/>
      <c r="AU347" s="574"/>
      <c r="AV347" s="569"/>
      <c r="AW347" s="569"/>
      <c r="AX347" s="569"/>
      <c r="AY347" s="569"/>
      <c r="AZ347" s="563"/>
      <c r="BA347" s="563"/>
      <c r="BB347" s="563"/>
    </row>
    <row r="348" spans="21:54">
      <c r="U348" s="563"/>
      <c r="V348" s="587"/>
      <c r="W348" s="588"/>
      <c r="X348" s="588"/>
      <c r="Y348" s="590"/>
      <c r="Z348" s="589"/>
      <c r="AA348" s="591"/>
      <c r="AB348" s="591"/>
      <c r="AC348" s="591"/>
      <c r="AD348" s="591"/>
      <c r="AE348" s="272"/>
      <c r="AF348" s="560"/>
      <c r="AG348" s="561"/>
      <c r="AH348" s="561"/>
      <c r="AI348" s="561"/>
      <c r="AJ348" s="592"/>
      <c r="AK348" s="561"/>
      <c r="AL348" s="560"/>
      <c r="AM348" s="595"/>
      <c r="AN348" s="560"/>
      <c r="AO348" s="561"/>
      <c r="AP348" s="561"/>
      <c r="AQ348" s="560"/>
      <c r="AR348" s="561"/>
      <c r="AS348" s="561"/>
      <c r="AT348" s="559"/>
      <c r="AU348" s="574"/>
      <c r="AV348" s="569"/>
      <c r="AW348" s="569"/>
      <c r="AX348" s="569"/>
      <c r="AY348" s="569"/>
      <c r="AZ348" s="563"/>
      <c r="BA348" s="563"/>
      <c r="BB348" s="563"/>
    </row>
    <row r="349" spans="21:54">
      <c r="U349" s="563"/>
      <c r="V349" s="587"/>
      <c r="W349" s="588"/>
      <c r="X349" s="588"/>
      <c r="Y349" s="590"/>
      <c r="Z349" s="589"/>
      <c r="AA349" s="591"/>
      <c r="AB349" s="591"/>
      <c r="AC349" s="591"/>
      <c r="AD349" s="591"/>
      <c r="AE349" s="272"/>
      <c r="AF349" s="560"/>
      <c r="AG349" s="561"/>
      <c r="AH349" s="561"/>
      <c r="AI349" s="561"/>
      <c r="AJ349" s="592"/>
      <c r="AK349" s="561"/>
      <c r="AL349" s="560"/>
      <c r="AM349" s="595"/>
      <c r="AN349" s="560"/>
      <c r="AO349" s="561"/>
      <c r="AP349" s="561"/>
      <c r="AQ349" s="560"/>
      <c r="AR349" s="561"/>
      <c r="AS349" s="561"/>
      <c r="AT349" s="559"/>
      <c r="AU349" s="574"/>
      <c r="AV349" s="569"/>
      <c r="AW349" s="569"/>
      <c r="AX349" s="569"/>
      <c r="AY349" s="569"/>
      <c r="AZ349" s="563"/>
      <c r="BA349" s="563"/>
      <c r="BB349" s="563"/>
    </row>
    <row r="350" spans="21:54">
      <c r="U350" s="563"/>
      <c r="V350" s="587"/>
      <c r="W350" s="588"/>
      <c r="X350" s="588"/>
      <c r="Y350" s="590"/>
      <c r="Z350" s="589"/>
      <c r="AA350" s="591"/>
      <c r="AB350" s="591"/>
      <c r="AC350" s="591"/>
      <c r="AD350" s="591"/>
      <c r="AE350" s="272"/>
      <c r="AF350" s="560"/>
      <c r="AG350" s="561"/>
      <c r="AH350" s="561"/>
      <c r="AI350" s="561"/>
      <c r="AJ350" s="592"/>
      <c r="AK350" s="561"/>
      <c r="AL350" s="560"/>
      <c r="AM350" s="595"/>
      <c r="AN350" s="560"/>
      <c r="AO350" s="561"/>
      <c r="AP350" s="561"/>
      <c r="AQ350" s="560"/>
      <c r="AR350" s="561"/>
      <c r="AS350" s="561"/>
      <c r="AT350" s="559"/>
      <c r="AU350" s="574"/>
      <c r="AV350" s="569"/>
      <c r="AW350" s="569"/>
      <c r="AX350" s="569"/>
      <c r="AY350" s="569"/>
      <c r="AZ350" s="563"/>
      <c r="BA350" s="563"/>
      <c r="BB350" s="563"/>
    </row>
    <row r="351" spans="21:54">
      <c r="U351" s="563"/>
      <c r="V351" s="587"/>
      <c r="W351" s="588"/>
      <c r="X351" s="588"/>
      <c r="Y351" s="590"/>
      <c r="Z351" s="589"/>
      <c r="AA351" s="591"/>
      <c r="AB351" s="591"/>
      <c r="AC351" s="591"/>
      <c r="AD351" s="591"/>
      <c r="AE351" s="272"/>
      <c r="AF351" s="560"/>
      <c r="AG351" s="561"/>
      <c r="AH351" s="561"/>
      <c r="AI351" s="561"/>
      <c r="AJ351" s="592"/>
      <c r="AK351" s="561"/>
      <c r="AL351" s="560"/>
      <c r="AM351" s="595"/>
      <c r="AN351" s="560"/>
      <c r="AO351" s="561"/>
      <c r="AP351" s="561"/>
      <c r="AQ351" s="560"/>
      <c r="AR351" s="561"/>
      <c r="AS351" s="561"/>
      <c r="AT351" s="559"/>
      <c r="AU351" s="574"/>
      <c r="AV351" s="569"/>
      <c r="AW351" s="569"/>
      <c r="AX351" s="569"/>
      <c r="AY351" s="569"/>
      <c r="AZ351" s="563"/>
      <c r="BA351" s="563"/>
      <c r="BB351" s="563"/>
    </row>
    <row r="352" spans="21:54">
      <c r="U352" s="563"/>
      <c r="V352" s="587"/>
      <c r="W352" s="588"/>
      <c r="X352" s="588"/>
      <c r="Y352" s="590"/>
      <c r="Z352" s="589"/>
      <c r="AA352" s="591"/>
      <c r="AB352" s="591"/>
      <c r="AC352" s="591"/>
      <c r="AD352" s="591"/>
      <c r="AE352" s="272"/>
      <c r="AF352" s="560"/>
      <c r="AG352" s="561"/>
      <c r="AH352" s="561"/>
      <c r="AI352" s="561"/>
      <c r="AJ352" s="592"/>
      <c r="AK352" s="561"/>
      <c r="AL352" s="560"/>
      <c r="AM352" s="595"/>
      <c r="AN352" s="560"/>
      <c r="AO352" s="561"/>
      <c r="AP352" s="561"/>
      <c r="AQ352" s="560"/>
      <c r="AR352" s="561"/>
      <c r="AS352" s="561"/>
      <c r="AT352" s="559"/>
      <c r="AU352" s="574"/>
      <c r="AV352" s="569"/>
      <c r="AW352" s="569"/>
      <c r="AX352" s="569"/>
      <c r="AY352" s="569"/>
      <c r="AZ352" s="563"/>
      <c r="BA352" s="563"/>
      <c r="BB352" s="563"/>
    </row>
    <row r="353" spans="21:54">
      <c r="U353" s="563"/>
      <c r="V353" s="587"/>
      <c r="W353" s="588"/>
      <c r="X353" s="588"/>
      <c r="Y353" s="590"/>
      <c r="Z353" s="589"/>
      <c r="AA353" s="591"/>
      <c r="AB353" s="591"/>
      <c r="AC353" s="591"/>
      <c r="AD353" s="591"/>
      <c r="AE353" s="272"/>
      <c r="AF353" s="560"/>
      <c r="AG353" s="561"/>
      <c r="AH353" s="561"/>
      <c r="AI353" s="561"/>
      <c r="AJ353" s="592"/>
      <c r="AK353" s="561"/>
      <c r="AL353" s="560"/>
      <c r="AM353" s="595"/>
      <c r="AN353" s="560"/>
      <c r="AO353" s="561"/>
      <c r="AP353" s="561"/>
      <c r="AQ353" s="560"/>
      <c r="AR353" s="561"/>
      <c r="AS353" s="561"/>
      <c r="AT353" s="559"/>
      <c r="AU353" s="574"/>
      <c r="AV353" s="569"/>
      <c r="AW353" s="569"/>
      <c r="AX353" s="569"/>
      <c r="AY353" s="569"/>
      <c r="AZ353" s="563"/>
      <c r="BA353" s="563"/>
      <c r="BB353" s="563"/>
    </row>
    <row r="354" spans="21:54">
      <c r="U354" s="563"/>
      <c r="V354" s="587"/>
      <c r="W354" s="588"/>
      <c r="X354" s="588"/>
      <c r="Y354" s="590"/>
      <c r="Z354" s="589"/>
      <c r="AA354" s="591"/>
      <c r="AB354" s="591"/>
      <c r="AC354" s="591"/>
      <c r="AD354" s="591"/>
      <c r="AE354" s="272"/>
      <c r="AF354" s="560"/>
      <c r="AG354" s="561"/>
      <c r="AH354" s="561"/>
      <c r="AI354" s="561"/>
      <c r="AJ354" s="592"/>
      <c r="AK354" s="561"/>
      <c r="AL354" s="560"/>
      <c r="AM354" s="595"/>
      <c r="AN354" s="560"/>
      <c r="AO354" s="561"/>
      <c r="AP354" s="561"/>
      <c r="AQ354" s="560"/>
      <c r="AR354" s="561"/>
      <c r="AS354" s="561"/>
      <c r="AT354" s="559"/>
      <c r="AU354" s="574"/>
      <c r="AV354" s="569"/>
      <c r="AW354" s="569"/>
      <c r="AX354" s="569"/>
      <c r="AY354" s="569"/>
      <c r="AZ354" s="563"/>
      <c r="BA354" s="563"/>
      <c r="BB354" s="563"/>
    </row>
    <row r="355" spans="21:54">
      <c r="U355" s="563"/>
      <c r="V355" s="587"/>
      <c r="W355" s="588"/>
      <c r="X355" s="588"/>
      <c r="Y355" s="590"/>
      <c r="Z355" s="589"/>
      <c r="AA355" s="591"/>
      <c r="AB355" s="591"/>
      <c r="AC355" s="591"/>
      <c r="AD355" s="591"/>
      <c r="AE355" s="272"/>
      <c r="AF355" s="560"/>
      <c r="AG355" s="561"/>
      <c r="AH355" s="561"/>
      <c r="AI355" s="561"/>
      <c r="AJ355" s="592"/>
      <c r="AK355" s="561"/>
      <c r="AL355" s="560"/>
      <c r="AM355" s="595"/>
      <c r="AN355" s="560"/>
      <c r="AO355" s="561"/>
      <c r="AP355" s="561"/>
      <c r="AQ355" s="560"/>
      <c r="AR355" s="561"/>
      <c r="AS355" s="561"/>
      <c r="AT355" s="559"/>
      <c r="AU355" s="574"/>
      <c r="AV355" s="569"/>
      <c r="AW355" s="569"/>
      <c r="AX355" s="569"/>
      <c r="AY355" s="569"/>
      <c r="AZ355" s="563"/>
      <c r="BA355" s="563"/>
      <c r="BB355" s="563"/>
    </row>
    <row r="356" spans="21:54">
      <c r="U356" s="563"/>
      <c r="V356" s="587"/>
      <c r="W356" s="588"/>
      <c r="X356" s="588"/>
      <c r="Y356" s="590"/>
      <c r="Z356" s="589"/>
      <c r="AA356" s="591"/>
      <c r="AB356" s="591"/>
      <c r="AC356" s="591"/>
      <c r="AD356" s="591"/>
      <c r="AE356" s="272"/>
      <c r="AF356" s="560"/>
      <c r="AG356" s="561"/>
      <c r="AH356" s="561"/>
      <c r="AI356" s="561"/>
      <c r="AJ356" s="592"/>
      <c r="AK356" s="561"/>
      <c r="AL356" s="560"/>
      <c r="AM356" s="595"/>
      <c r="AN356" s="560"/>
      <c r="AO356" s="561"/>
      <c r="AP356" s="561"/>
      <c r="AQ356" s="560"/>
      <c r="AR356" s="561"/>
      <c r="AS356" s="561"/>
      <c r="AT356" s="559"/>
      <c r="AU356" s="574"/>
      <c r="AV356" s="569"/>
      <c r="AW356" s="569"/>
      <c r="AX356" s="569"/>
      <c r="AY356" s="569"/>
      <c r="AZ356" s="563"/>
      <c r="BA356" s="563"/>
      <c r="BB356" s="563"/>
    </row>
    <row r="357" spans="21:54">
      <c r="U357" s="563"/>
      <c r="V357" s="587"/>
      <c r="W357" s="588"/>
      <c r="X357" s="588"/>
      <c r="Y357" s="590"/>
      <c r="Z357" s="589"/>
      <c r="AA357" s="591"/>
      <c r="AB357" s="591"/>
      <c r="AC357" s="591"/>
      <c r="AD357" s="591"/>
      <c r="AE357" s="272"/>
      <c r="AF357" s="560"/>
      <c r="AG357" s="561"/>
      <c r="AH357" s="561"/>
      <c r="AI357" s="561"/>
      <c r="AJ357" s="592"/>
      <c r="AK357" s="561"/>
      <c r="AL357" s="560"/>
      <c r="AM357" s="595"/>
      <c r="AN357" s="560"/>
      <c r="AO357" s="561"/>
      <c r="AP357" s="561"/>
      <c r="AQ357" s="560"/>
      <c r="AR357" s="561"/>
      <c r="AS357" s="561"/>
      <c r="AT357" s="559"/>
      <c r="AU357" s="574"/>
      <c r="AV357" s="569"/>
      <c r="AW357" s="569"/>
      <c r="AX357" s="569"/>
      <c r="AY357" s="569"/>
      <c r="AZ357" s="563"/>
      <c r="BA357" s="563"/>
      <c r="BB357" s="563"/>
    </row>
    <row r="358" spans="21:54">
      <c r="U358" s="563"/>
      <c r="V358" s="587"/>
      <c r="W358" s="588"/>
      <c r="X358" s="588"/>
      <c r="Y358" s="590"/>
      <c r="Z358" s="589"/>
      <c r="AA358" s="591"/>
      <c r="AB358" s="591"/>
      <c r="AC358" s="591"/>
      <c r="AD358" s="591"/>
      <c r="AE358" s="272"/>
      <c r="AF358" s="560"/>
      <c r="AG358" s="561"/>
      <c r="AH358" s="561"/>
      <c r="AI358" s="561"/>
      <c r="AJ358" s="592"/>
      <c r="AK358" s="561"/>
      <c r="AL358" s="560"/>
      <c r="AM358" s="595"/>
      <c r="AN358" s="560"/>
      <c r="AO358" s="561"/>
      <c r="AP358" s="561"/>
      <c r="AQ358" s="560"/>
      <c r="AR358" s="561"/>
      <c r="AS358" s="561"/>
      <c r="AT358" s="559"/>
      <c r="AU358" s="574"/>
      <c r="AV358" s="569"/>
      <c r="AW358" s="569"/>
      <c r="AX358" s="569"/>
      <c r="AY358" s="569"/>
      <c r="AZ358" s="563"/>
      <c r="BA358" s="563"/>
      <c r="BB358" s="563"/>
    </row>
    <row r="359" spans="21:54">
      <c r="U359" s="563"/>
      <c r="V359" s="587"/>
      <c r="W359" s="588"/>
      <c r="X359" s="588"/>
      <c r="Y359" s="590"/>
      <c r="Z359" s="589"/>
      <c r="AA359" s="591"/>
      <c r="AB359" s="591"/>
      <c r="AC359" s="591"/>
      <c r="AD359" s="591"/>
      <c r="AE359" s="272"/>
      <c r="AF359" s="560"/>
      <c r="AG359" s="561"/>
      <c r="AH359" s="561"/>
      <c r="AI359" s="561"/>
      <c r="AJ359" s="592"/>
      <c r="AK359" s="561"/>
      <c r="AL359" s="560"/>
      <c r="AM359" s="595"/>
      <c r="AN359" s="560"/>
      <c r="AO359" s="561"/>
      <c r="AP359" s="561"/>
      <c r="AQ359" s="560"/>
      <c r="AR359" s="561"/>
      <c r="AS359" s="561"/>
      <c r="AT359" s="559"/>
      <c r="AU359" s="574"/>
      <c r="AV359" s="569"/>
      <c r="AW359" s="569"/>
      <c r="AX359" s="569"/>
      <c r="AY359" s="569"/>
      <c r="AZ359" s="563"/>
      <c r="BA359" s="563"/>
      <c r="BB359" s="563"/>
    </row>
    <row r="360" spans="21:54">
      <c r="U360" s="563"/>
      <c r="V360" s="587"/>
      <c r="W360" s="588"/>
      <c r="X360" s="588"/>
      <c r="Y360" s="590"/>
      <c r="Z360" s="589"/>
      <c r="AA360" s="591"/>
      <c r="AB360" s="591"/>
      <c r="AC360" s="591"/>
      <c r="AD360" s="591"/>
      <c r="AE360" s="272"/>
      <c r="AF360" s="560"/>
      <c r="AG360" s="561"/>
      <c r="AH360" s="561"/>
      <c r="AI360" s="561"/>
      <c r="AJ360" s="592"/>
      <c r="AK360" s="561"/>
      <c r="AL360" s="560"/>
      <c r="AM360" s="595"/>
      <c r="AN360" s="560"/>
      <c r="AO360" s="561"/>
      <c r="AP360" s="561"/>
      <c r="AQ360" s="560"/>
      <c r="AR360" s="561"/>
      <c r="AS360" s="561"/>
      <c r="AT360" s="559"/>
      <c r="AU360" s="574"/>
      <c r="AV360" s="569"/>
      <c r="AW360" s="569"/>
      <c r="AX360" s="569"/>
      <c r="AY360" s="569"/>
      <c r="AZ360" s="563"/>
      <c r="BA360" s="563"/>
      <c r="BB360" s="563"/>
    </row>
    <row r="361" spans="21:54">
      <c r="U361" s="563"/>
      <c r="V361" s="587"/>
      <c r="W361" s="588"/>
      <c r="X361" s="588"/>
      <c r="Y361" s="590"/>
      <c r="Z361" s="589"/>
      <c r="AA361" s="591"/>
      <c r="AB361" s="591"/>
      <c r="AC361" s="591"/>
      <c r="AD361" s="591"/>
      <c r="AE361" s="272"/>
      <c r="AF361" s="560"/>
      <c r="AG361" s="561"/>
      <c r="AH361" s="561"/>
      <c r="AI361" s="561"/>
      <c r="AJ361" s="592"/>
      <c r="AK361" s="561"/>
      <c r="AL361" s="560"/>
      <c r="AM361" s="595"/>
      <c r="AN361" s="560"/>
      <c r="AO361" s="561"/>
      <c r="AP361" s="561"/>
      <c r="AQ361" s="560"/>
      <c r="AR361" s="561"/>
      <c r="AS361" s="561"/>
      <c r="AT361" s="559"/>
      <c r="AU361" s="574"/>
      <c r="AV361" s="569"/>
      <c r="AW361" s="569"/>
      <c r="AX361" s="569"/>
      <c r="AY361" s="569"/>
      <c r="AZ361" s="563"/>
      <c r="BA361" s="563"/>
      <c r="BB361" s="563"/>
    </row>
    <row r="362" spans="21:54">
      <c r="U362" s="563"/>
      <c r="V362" s="587"/>
      <c r="W362" s="588"/>
      <c r="X362" s="588"/>
      <c r="Y362" s="590"/>
      <c r="Z362" s="589"/>
      <c r="AA362" s="591"/>
      <c r="AB362" s="591"/>
      <c r="AC362" s="591"/>
      <c r="AD362" s="591"/>
      <c r="AE362" s="272"/>
      <c r="AF362" s="560"/>
      <c r="AG362" s="561"/>
      <c r="AH362" s="561"/>
      <c r="AI362" s="561"/>
      <c r="AJ362" s="592"/>
      <c r="AK362" s="561"/>
      <c r="AL362" s="560"/>
      <c r="AM362" s="595"/>
      <c r="AN362" s="560"/>
      <c r="AO362" s="561"/>
      <c r="AP362" s="561"/>
      <c r="AQ362" s="560"/>
      <c r="AR362" s="561"/>
      <c r="AS362" s="561"/>
      <c r="AT362" s="559"/>
      <c r="AU362" s="574"/>
      <c r="AV362" s="569"/>
      <c r="AW362" s="569"/>
      <c r="AX362" s="569"/>
      <c r="AY362" s="569"/>
      <c r="AZ362" s="563"/>
      <c r="BA362" s="563"/>
      <c r="BB362" s="563"/>
    </row>
    <row r="363" spans="21:54">
      <c r="U363" s="563"/>
      <c r="V363" s="587"/>
      <c r="W363" s="588"/>
      <c r="X363" s="588"/>
      <c r="Y363" s="590"/>
      <c r="Z363" s="589"/>
      <c r="AA363" s="591"/>
      <c r="AB363" s="591"/>
      <c r="AC363" s="591"/>
      <c r="AD363" s="591"/>
      <c r="AE363" s="272"/>
      <c r="AF363" s="560"/>
      <c r="AG363" s="561"/>
      <c r="AH363" s="561"/>
      <c r="AI363" s="561"/>
      <c r="AJ363" s="592"/>
      <c r="AK363" s="561"/>
      <c r="AL363" s="560"/>
      <c r="AM363" s="595"/>
      <c r="AN363" s="560"/>
      <c r="AO363" s="561"/>
      <c r="AP363" s="561"/>
      <c r="AQ363" s="560"/>
      <c r="AR363" s="561"/>
      <c r="AS363" s="561"/>
      <c r="AT363" s="559"/>
      <c r="AU363" s="574"/>
      <c r="AV363" s="569"/>
      <c r="AW363" s="569"/>
      <c r="AX363" s="569"/>
      <c r="AY363" s="569"/>
      <c r="AZ363" s="563"/>
      <c r="BA363" s="563"/>
      <c r="BB363" s="563"/>
    </row>
    <row r="364" spans="21:54">
      <c r="U364" s="563"/>
      <c r="V364" s="587"/>
      <c r="W364" s="588"/>
      <c r="X364" s="588"/>
      <c r="Y364" s="590"/>
      <c r="Z364" s="589"/>
      <c r="AA364" s="591"/>
      <c r="AB364" s="591"/>
      <c r="AC364" s="591"/>
      <c r="AD364" s="591"/>
      <c r="AE364" s="272"/>
      <c r="AF364" s="560"/>
      <c r="AG364" s="561"/>
      <c r="AH364" s="561"/>
      <c r="AI364" s="561"/>
      <c r="AJ364" s="592"/>
      <c r="AK364" s="561"/>
      <c r="AL364" s="560"/>
      <c r="AM364" s="595"/>
      <c r="AN364" s="560"/>
      <c r="AO364" s="561"/>
      <c r="AP364" s="561"/>
      <c r="AQ364" s="560"/>
      <c r="AR364" s="561"/>
      <c r="AS364" s="561"/>
      <c r="AT364" s="559"/>
      <c r="AU364" s="574"/>
      <c r="AV364" s="569"/>
      <c r="AW364" s="569"/>
      <c r="AX364" s="569"/>
      <c r="AY364" s="569"/>
      <c r="AZ364" s="563"/>
      <c r="BA364" s="563"/>
      <c r="BB364" s="563"/>
    </row>
    <row r="365" spans="21:54">
      <c r="U365" s="563"/>
      <c r="V365" s="587"/>
      <c r="W365" s="588"/>
      <c r="X365" s="588"/>
      <c r="Y365" s="590"/>
      <c r="Z365" s="589"/>
      <c r="AA365" s="591"/>
      <c r="AB365" s="591"/>
      <c r="AC365" s="591"/>
      <c r="AD365" s="591"/>
      <c r="AE365" s="272"/>
      <c r="AF365" s="560"/>
      <c r="AG365" s="561"/>
      <c r="AH365" s="561"/>
      <c r="AI365" s="561"/>
      <c r="AJ365" s="592"/>
      <c r="AK365" s="561"/>
      <c r="AL365" s="560"/>
      <c r="AM365" s="595"/>
      <c r="AN365" s="560"/>
      <c r="AO365" s="561"/>
      <c r="AP365" s="561"/>
      <c r="AQ365" s="560"/>
      <c r="AR365" s="561"/>
      <c r="AS365" s="561"/>
      <c r="AT365" s="559"/>
      <c r="AU365" s="574"/>
      <c r="AV365" s="569"/>
      <c r="AW365" s="569"/>
      <c r="AX365" s="569"/>
      <c r="AY365" s="569"/>
      <c r="AZ365" s="563"/>
      <c r="BA365" s="563"/>
      <c r="BB365" s="563"/>
    </row>
    <row r="366" spans="21:54">
      <c r="U366" s="563"/>
      <c r="V366" s="587"/>
      <c r="W366" s="588"/>
      <c r="X366" s="588"/>
      <c r="Y366" s="590"/>
      <c r="Z366" s="589"/>
      <c r="AA366" s="591"/>
      <c r="AB366" s="591"/>
      <c r="AC366" s="591"/>
      <c r="AD366" s="591"/>
      <c r="AE366" s="272"/>
      <c r="AF366" s="560"/>
      <c r="AG366" s="561"/>
      <c r="AH366" s="561"/>
      <c r="AI366" s="561"/>
      <c r="AJ366" s="592"/>
      <c r="AK366" s="561"/>
      <c r="AL366" s="560"/>
      <c r="AM366" s="595"/>
      <c r="AN366" s="560"/>
      <c r="AO366" s="561"/>
      <c r="AP366" s="561"/>
      <c r="AQ366" s="560"/>
      <c r="AR366" s="561"/>
      <c r="AS366" s="561"/>
      <c r="AT366" s="559"/>
      <c r="AU366" s="574"/>
      <c r="AV366" s="569"/>
      <c r="AW366" s="569"/>
      <c r="AX366" s="569"/>
      <c r="AY366" s="569"/>
      <c r="AZ366" s="563"/>
      <c r="BA366" s="563"/>
      <c r="BB366" s="563"/>
    </row>
    <row r="367" spans="21:54">
      <c r="U367" s="563"/>
      <c r="V367" s="587"/>
      <c r="W367" s="588"/>
      <c r="X367" s="588"/>
      <c r="Y367" s="590"/>
      <c r="Z367" s="589"/>
      <c r="AA367" s="591"/>
      <c r="AB367" s="591"/>
      <c r="AC367" s="591"/>
      <c r="AD367" s="591"/>
      <c r="AE367" s="272"/>
      <c r="AF367" s="560"/>
      <c r="AG367" s="561"/>
      <c r="AH367" s="561"/>
      <c r="AI367" s="561"/>
      <c r="AJ367" s="592"/>
      <c r="AK367" s="561"/>
      <c r="AL367" s="560"/>
      <c r="AM367" s="595"/>
      <c r="AN367" s="560"/>
      <c r="AO367" s="561"/>
      <c r="AP367" s="561"/>
      <c r="AQ367" s="560"/>
      <c r="AR367" s="561"/>
      <c r="AS367" s="561"/>
      <c r="AT367" s="559"/>
      <c r="AU367" s="574"/>
      <c r="AV367" s="569"/>
      <c r="AW367" s="569"/>
      <c r="AX367" s="569"/>
      <c r="AY367" s="569"/>
      <c r="AZ367" s="563"/>
      <c r="BA367" s="563"/>
      <c r="BB367" s="563"/>
    </row>
    <row r="368" spans="21:54">
      <c r="U368" s="563"/>
      <c r="V368" s="587"/>
      <c r="W368" s="588"/>
      <c r="X368" s="588"/>
      <c r="Y368" s="590"/>
      <c r="Z368" s="589"/>
      <c r="AA368" s="591"/>
      <c r="AB368" s="591"/>
      <c r="AC368" s="591"/>
      <c r="AD368" s="591"/>
      <c r="AE368" s="272"/>
      <c r="AF368" s="560"/>
      <c r="AG368" s="561"/>
      <c r="AH368" s="561"/>
      <c r="AI368" s="561"/>
      <c r="AJ368" s="592"/>
      <c r="AK368" s="561"/>
      <c r="AL368" s="560"/>
      <c r="AM368" s="595"/>
      <c r="AN368" s="560"/>
      <c r="AO368" s="561"/>
      <c r="AP368" s="561"/>
      <c r="AQ368" s="560"/>
      <c r="AR368" s="561"/>
      <c r="AS368" s="561"/>
      <c r="AT368" s="559"/>
      <c r="AU368" s="574"/>
      <c r="AV368" s="569"/>
      <c r="AW368" s="569"/>
      <c r="AX368" s="569"/>
      <c r="AY368" s="569"/>
      <c r="AZ368" s="563"/>
      <c r="BA368" s="563"/>
      <c r="BB368" s="563"/>
    </row>
    <row r="369" spans="21:54">
      <c r="U369" s="563"/>
      <c r="V369" s="587"/>
      <c r="W369" s="588"/>
      <c r="X369" s="588"/>
      <c r="Y369" s="590"/>
      <c r="Z369" s="589"/>
      <c r="AA369" s="591"/>
      <c r="AB369" s="591"/>
      <c r="AC369" s="591"/>
      <c r="AD369" s="591"/>
      <c r="AE369" s="272"/>
      <c r="AF369" s="560"/>
      <c r="AG369" s="561"/>
      <c r="AH369" s="561"/>
      <c r="AI369" s="561"/>
      <c r="AJ369" s="592"/>
      <c r="AK369" s="561"/>
      <c r="AL369" s="560"/>
      <c r="AM369" s="595"/>
      <c r="AN369" s="560"/>
      <c r="AO369" s="561"/>
      <c r="AP369" s="561"/>
      <c r="AQ369" s="560"/>
      <c r="AR369" s="561"/>
      <c r="AS369" s="561"/>
      <c r="AT369" s="559"/>
      <c r="AU369" s="574"/>
      <c r="AV369" s="569"/>
      <c r="AW369" s="569"/>
      <c r="AX369" s="569"/>
      <c r="AY369" s="569"/>
      <c r="AZ369" s="563"/>
      <c r="BA369" s="563"/>
      <c r="BB369" s="563"/>
    </row>
    <row r="370" spans="21:54">
      <c r="U370" s="563"/>
      <c r="V370" s="587"/>
      <c r="W370" s="588"/>
      <c r="X370" s="588"/>
      <c r="Y370" s="590"/>
      <c r="Z370" s="589"/>
      <c r="AA370" s="591"/>
      <c r="AB370" s="591"/>
      <c r="AC370" s="591"/>
      <c r="AD370" s="591"/>
      <c r="AE370" s="272"/>
      <c r="AF370" s="560"/>
      <c r="AG370" s="561"/>
      <c r="AH370" s="561"/>
      <c r="AI370" s="561"/>
      <c r="AJ370" s="592"/>
      <c r="AK370" s="561"/>
      <c r="AL370" s="560"/>
      <c r="AM370" s="595"/>
      <c r="AN370" s="560"/>
      <c r="AO370" s="561"/>
      <c r="AP370" s="561"/>
      <c r="AQ370" s="560"/>
      <c r="AR370" s="561"/>
      <c r="AS370" s="561"/>
      <c r="AT370" s="559"/>
      <c r="AU370" s="574"/>
      <c r="AV370" s="569"/>
      <c r="AW370" s="569"/>
      <c r="AX370" s="569"/>
      <c r="AY370" s="569"/>
      <c r="AZ370" s="563"/>
      <c r="BA370" s="563"/>
      <c r="BB370" s="563"/>
    </row>
    <row r="371" spans="21:54">
      <c r="U371" s="563"/>
      <c r="V371" s="587"/>
      <c r="W371" s="588"/>
      <c r="X371" s="588"/>
      <c r="Y371" s="590"/>
      <c r="Z371" s="589"/>
      <c r="AA371" s="591"/>
      <c r="AB371" s="591"/>
      <c r="AC371" s="591"/>
      <c r="AD371" s="591"/>
      <c r="AE371" s="272"/>
      <c r="AF371" s="560"/>
      <c r="AG371" s="561"/>
      <c r="AH371" s="561"/>
      <c r="AI371" s="561"/>
      <c r="AJ371" s="592"/>
      <c r="AK371" s="561"/>
      <c r="AL371" s="560"/>
      <c r="AM371" s="595"/>
      <c r="AN371" s="560"/>
      <c r="AO371" s="561"/>
      <c r="AP371" s="561"/>
      <c r="AQ371" s="560"/>
      <c r="AR371" s="561"/>
      <c r="AS371" s="561"/>
      <c r="AT371" s="559"/>
      <c r="AU371" s="574"/>
      <c r="AV371" s="569"/>
      <c r="AW371" s="569"/>
      <c r="AX371" s="569"/>
      <c r="AY371" s="569"/>
      <c r="AZ371" s="563"/>
      <c r="BA371" s="563"/>
      <c r="BB371" s="563"/>
    </row>
    <row r="372" spans="21:54">
      <c r="U372" s="563"/>
      <c r="V372" s="587"/>
      <c r="W372" s="588"/>
      <c r="X372" s="588"/>
      <c r="Y372" s="590"/>
      <c r="Z372" s="589"/>
      <c r="AA372" s="591"/>
      <c r="AB372" s="591"/>
      <c r="AC372" s="591"/>
      <c r="AD372" s="591"/>
      <c r="AE372" s="272"/>
      <c r="AF372" s="560"/>
      <c r="AG372" s="561"/>
      <c r="AH372" s="561"/>
      <c r="AI372" s="561"/>
      <c r="AJ372" s="592"/>
      <c r="AK372" s="561"/>
      <c r="AL372" s="560"/>
      <c r="AM372" s="595"/>
      <c r="AN372" s="560"/>
      <c r="AO372" s="561"/>
      <c r="AP372" s="561"/>
      <c r="AQ372" s="560"/>
      <c r="AR372" s="561"/>
      <c r="AS372" s="561"/>
      <c r="AT372" s="559"/>
      <c r="AU372" s="574"/>
      <c r="AV372" s="569"/>
      <c r="AW372" s="569"/>
      <c r="AX372" s="569"/>
      <c r="AY372" s="569"/>
      <c r="AZ372" s="563"/>
      <c r="BA372" s="563"/>
      <c r="BB372" s="563"/>
    </row>
    <row r="373" spans="21:54">
      <c r="U373" s="563"/>
      <c r="V373" s="587"/>
      <c r="W373" s="588"/>
      <c r="X373" s="588"/>
      <c r="Y373" s="590"/>
      <c r="Z373" s="589"/>
      <c r="AA373" s="591"/>
      <c r="AB373" s="591"/>
      <c r="AC373" s="591"/>
      <c r="AD373" s="591"/>
      <c r="AE373" s="272"/>
      <c r="AF373" s="560"/>
      <c r="AG373" s="561"/>
      <c r="AH373" s="561"/>
      <c r="AI373" s="561"/>
      <c r="AJ373" s="592"/>
      <c r="AK373" s="561"/>
      <c r="AL373" s="560"/>
      <c r="AM373" s="595"/>
      <c r="AN373" s="560"/>
      <c r="AO373" s="561"/>
      <c r="AP373" s="561"/>
      <c r="AQ373" s="560"/>
      <c r="AR373" s="561"/>
      <c r="AS373" s="561"/>
      <c r="AT373" s="559"/>
      <c r="AU373" s="574"/>
      <c r="AV373" s="569"/>
      <c r="AW373" s="569"/>
      <c r="AX373" s="569"/>
      <c r="AY373" s="569"/>
      <c r="AZ373" s="563"/>
      <c r="BA373" s="563"/>
      <c r="BB373" s="563"/>
    </row>
    <row r="374" spans="21:54">
      <c r="U374" s="563"/>
      <c r="V374" s="587"/>
      <c r="W374" s="588"/>
      <c r="X374" s="588"/>
      <c r="Y374" s="590"/>
      <c r="Z374" s="589"/>
      <c r="AA374" s="591"/>
      <c r="AB374" s="591"/>
      <c r="AC374" s="591"/>
      <c r="AD374" s="591"/>
      <c r="AE374" s="272"/>
      <c r="AF374" s="560"/>
      <c r="AG374" s="561"/>
      <c r="AH374" s="561"/>
      <c r="AI374" s="561"/>
      <c r="AJ374" s="592"/>
      <c r="AK374" s="561"/>
      <c r="AL374" s="560"/>
      <c r="AM374" s="595"/>
      <c r="AN374" s="560"/>
      <c r="AO374" s="561"/>
      <c r="AP374" s="561"/>
      <c r="AQ374" s="560"/>
      <c r="AR374" s="561"/>
      <c r="AS374" s="561"/>
      <c r="AT374" s="559"/>
      <c r="AU374" s="574"/>
      <c r="AV374" s="569"/>
      <c r="AW374" s="569"/>
      <c r="AX374" s="569"/>
      <c r="AY374" s="569"/>
      <c r="AZ374" s="563"/>
      <c r="BA374" s="563"/>
      <c r="BB374" s="563"/>
    </row>
    <row r="375" spans="21:54">
      <c r="U375" s="563"/>
      <c r="V375" s="587"/>
      <c r="W375" s="588"/>
      <c r="X375" s="588"/>
      <c r="Y375" s="590"/>
      <c r="Z375" s="589"/>
      <c r="AA375" s="591"/>
      <c r="AB375" s="591"/>
      <c r="AC375" s="591"/>
      <c r="AD375" s="591"/>
      <c r="AE375" s="272"/>
      <c r="AF375" s="560"/>
      <c r="AG375" s="561"/>
      <c r="AH375" s="561"/>
      <c r="AI375" s="561"/>
      <c r="AJ375" s="592"/>
      <c r="AK375" s="561"/>
      <c r="AL375" s="560"/>
      <c r="AM375" s="595"/>
      <c r="AN375" s="560"/>
      <c r="AO375" s="561"/>
      <c r="AP375" s="561"/>
      <c r="AQ375" s="560"/>
      <c r="AR375" s="561"/>
      <c r="AS375" s="561"/>
      <c r="AT375" s="559"/>
      <c r="AU375" s="574"/>
      <c r="AV375" s="569"/>
      <c r="AW375" s="569"/>
      <c r="AX375" s="569"/>
      <c r="AY375" s="569"/>
      <c r="AZ375" s="563"/>
      <c r="BA375" s="563"/>
      <c r="BB375" s="563"/>
    </row>
    <row r="376" spans="21:54">
      <c r="U376" s="563"/>
      <c r="V376" s="587"/>
      <c r="W376" s="588"/>
      <c r="X376" s="588"/>
      <c r="Y376" s="590"/>
      <c r="Z376" s="589"/>
      <c r="AA376" s="591"/>
      <c r="AB376" s="591"/>
      <c r="AC376" s="591"/>
      <c r="AD376" s="591"/>
      <c r="AE376" s="272"/>
      <c r="AF376" s="560"/>
      <c r="AG376" s="561"/>
      <c r="AH376" s="561"/>
      <c r="AI376" s="561"/>
      <c r="AJ376" s="592"/>
      <c r="AK376" s="561"/>
      <c r="AL376" s="560"/>
      <c r="AM376" s="595"/>
      <c r="AN376" s="560"/>
      <c r="AO376" s="561"/>
      <c r="AP376" s="561"/>
      <c r="AQ376" s="560"/>
      <c r="AR376" s="561"/>
      <c r="AS376" s="561"/>
      <c r="AT376" s="559"/>
      <c r="AU376" s="574"/>
      <c r="AV376" s="569"/>
      <c r="AW376" s="569"/>
      <c r="AX376" s="569"/>
      <c r="AY376" s="569"/>
      <c r="AZ376" s="563"/>
      <c r="BA376" s="563"/>
      <c r="BB376" s="563"/>
    </row>
    <row r="377" spans="21:54">
      <c r="U377" s="563"/>
      <c r="V377" s="587"/>
      <c r="W377" s="588"/>
      <c r="X377" s="588"/>
      <c r="Y377" s="590"/>
      <c r="Z377" s="589"/>
      <c r="AA377" s="591"/>
      <c r="AB377" s="591"/>
      <c r="AC377" s="591"/>
      <c r="AD377" s="591"/>
      <c r="AE377" s="272"/>
      <c r="AF377" s="560"/>
      <c r="AG377" s="561"/>
      <c r="AH377" s="561"/>
      <c r="AI377" s="561"/>
      <c r="AJ377" s="592"/>
      <c r="AK377" s="561"/>
      <c r="AL377" s="560"/>
      <c r="AM377" s="595"/>
      <c r="AN377" s="560"/>
      <c r="AO377" s="561"/>
      <c r="AP377" s="561"/>
      <c r="AQ377" s="560"/>
      <c r="AR377" s="561"/>
      <c r="AS377" s="561"/>
      <c r="AT377" s="559"/>
      <c r="AU377" s="574"/>
      <c r="AV377" s="569"/>
      <c r="AW377" s="569"/>
      <c r="AX377" s="569"/>
      <c r="AY377" s="569"/>
      <c r="AZ377" s="563"/>
      <c r="BA377" s="563"/>
      <c r="BB377" s="563"/>
    </row>
    <row r="378" spans="21:54">
      <c r="U378" s="563"/>
      <c r="V378" s="587"/>
      <c r="W378" s="588"/>
      <c r="X378" s="588"/>
      <c r="Y378" s="590"/>
      <c r="Z378" s="589"/>
      <c r="AA378" s="591"/>
      <c r="AB378" s="591"/>
      <c r="AC378" s="591"/>
      <c r="AD378" s="591"/>
      <c r="AE378" s="272"/>
      <c r="AF378" s="560"/>
      <c r="AG378" s="561"/>
      <c r="AH378" s="561"/>
      <c r="AI378" s="561"/>
      <c r="AJ378" s="592"/>
      <c r="AK378" s="561"/>
      <c r="AL378" s="560"/>
      <c r="AM378" s="595"/>
      <c r="AN378" s="560"/>
      <c r="AO378" s="561"/>
      <c r="AP378" s="561"/>
      <c r="AQ378" s="560"/>
      <c r="AR378" s="561"/>
      <c r="AS378" s="561"/>
      <c r="AT378" s="559"/>
      <c r="AU378" s="574"/>
      <c r="AV378" s="569"/>
      <c r="AW378" s="569"/>
      <c r="AX378" s="569"/>
      <c r="AY378" s="569"/>
      <c r="AZ378" s="563"/>
      <c r="BA378" s="563"/>
      <c r="BB378" s="563"/>
    </row>
    <row r="379" spans="21:54">
      <c r="U379" s="563"/>
      <c r="V379" s="587"/>
      <c r="W379" s="588"/>
      <c r="X379" s="588"/>
      <c r="Y379" s="590"/>
      <c r="Z379" s="589"/>
      <c r="AA379" s="591"/>
      <c r="AB379" s="591"/>
      <c r="AC379" s="591"/>
      <c r="AD379" s="591"/>
      <c r="AE379" s="272"/>
      <c r="AF379" s="560"/>
      <c r="AG379" s="561"/>
      <c r="AH379" s="561"/>
      <c r="AI379" s="561"/>
      <c r="AJ379" s="592"/>
      <c r="AK379" s="561"/>
      <c r="AL379" s="560"/>
      <c r="AM379" s="595"/>
      <c r="AN379" s="560"/>
      <c r="AO379" s="561"/>
      <c r="AP379" s="561"/>
      <c r="AQ379" s="560"/>
      <c r="AR379" s="561"/>
      <c r="AS379" s="561"/>
      <c r="AT379" s="559"/>
      <c r="AU379" s="574"/>
      <c r="AV379" s="569"/>
      <c r="AW379" s="569"/>
      <c r="AX379" s="569"/>
      <c r="AY379" s="569"/>
      <c r="AZ379" s="563"/>
      <c r="BA379" s="563"/>
      <c r="BB379" s="563"/>
    </row>
    <row r="380" spans="21:54">
      <c r="U380" s="563"/>
      <c r="V380" s="587"/>
      <c r="W380" s="588"/>
      <c r="X380" s="588"/>
      <c r="Y380" s="590"/>
      <c r="Z380" s="589"/>
      <c r="AA380" s="591"/>
      <c r="AB380" s="591"/>
      <c r="AC380" s="591"/>
      <c r="AD380" s="591"/>
      <c r="AE380" s="272"/>
      <c r="AF380" s="560"/>
      <c r="AG380" s="561"/>
      <c r="AH380" s="561"/>
      <c r="AI380" s="561"/>
      <c r="AJ380" s="592"/>
      <c r="AK380" s="561"/>
      <c r="AL380" s="560"/>
      <c r="AM380" s="595"/>
      <c r="AN380" s="560"/>
      <c r="AO380" s="561"/>
      <c r="AP380" s="561"/>
      <c r="AQ380" s="560"/>
      <c r="AR380" s="561"/>
      <c r="AS380" s="561"/>
      <c r="AT380" s="559"/>
      <c r="AU380" s="574"/>
      <c r="AV380" s="569"/>
      <c r="AW380" s="569"/>
      <c r="AX380" s="569"/>
      <c r="AY380" s="569"/>
      <c r="AZ380" s="563"/>
      <c r="BA380" s="563"/>
      <c r="BB380" s="563"/>
    </row>
    <row r="381" spans="21:54">
      <c r="U381" s="563"/>
      <c r="V381" s="587"/>
      <c r="W381" s="588"/>
      <c r="X381" s="588"/>
      <c r="Y381" s="590"/>
      <c r="Z381" s="589"/>
      <c r="AA381" s="591"/>
      <c r="AB381" s="591"/>
      <c r="AC381" s="591"/>
      <c r="AD381" s="591"/>
      <c r="AE381" s="272"/>
      <c r="AF381" s="560"/>
      <c r="AG381" s="561"/>
      <c r="AH381" s="561"/>
      <c r="AI381" s="561"/>
      <c r="AJ381" s="592"/>
      <c r="AK381" s="561"/>
      <c r="AL381" s="560"/>
      <c r="AM381" s="595"/>
      <c r="AN381" s="560"/>
      <c r="AO381" s="561"/>
      <c r="AP381" s="561"/>
      <c r="AQ381" s="560"/>
      <c r="AR381" s="561"/>
      <c r="AS381" s="561"/>
      <c r="AT381" s="559"/>
      <c r="AU381" s="574"/>
      <c r="AV381" s="569"/>
      <c r="AW381" s="569"/>
      <c r="AX381" s="569"/>
      <c r="AY381" s="569"/>
      <c r="AZ381" s="563"/>
      <c r="BA381" s="563"/>
      <c r="BB381" s="563"/>
    </row>
    <row r="382" spans="21:54">
      <c r="U382" s="563"/>
      <c r="V382" s="587"/>
      <c r="W382" s="588"/>
      <c r="X382" s="588"/>
      <c r="Y382" s="590"/>
      <c r="Z382" s="589"/>
      <c r="AA382" s="591"/>
      <c r="AB382" s="591"/>
      <c r="AC382" s="591"/>
      <c r="AD382" s="591"/>
      <c r="AE382" s="272"/>
      <c r="AF382" s="560"/>
      <c r="AG382" s="561"/>
      <c r="AH382" s="561"/>
      <c r="AI382" s="561"/>
      <c r="AJ382" s="592"/>
      <c r="AK382" s="561"/>
      <c r="AL382" s="560"/>
      <c r="AM382" s="595"/>
      <c r="AN382" s="560"/>
      <c r="AO382" s="561"/>
      <c r="AP382" s="561"/>
      <c r="AQ382" s="560"/>
      <c r="AR382" s="561"/>
      <c r="AS382" s="561"/>
      <c r="AT382" s="559"/>
      <c r="AU382" s="574"/>
      <c r="AV382" s="569"/>
      <c r="AW382" s="569"/>
      <c r="AX382" s="569"/>
      <c r="AY382" s="569"/>
      <c r="AZ382" s="563"/>
      <c r="BA382" s="563"/>
      <c r="BB382" s="563"/>
    </row>
    <row r="383" spans="21:54">
      <c r="U383" s="563"/>
      <c r="V383" s="587"/>
      <c r="W383" s="588"/>
      <c r="X383" s="588"/>
      <c r="Y383" s="590"/>
      <c r="Z383" s="589"/>
      <c r="AA383" s="591"/>
      <c r="AB383" s="591"/>
      <c r="AC383" s="591"/>
      <c r="AD383" s="591"/>
      <c r="AE383" s="272"/>
      <c r="AF383" s="560"/>
      <c r="AG383" s="561"/>
      <c r="AH383" s="561"/>
      <c r="AI383" s="561"/>
      <c r="AJ383" s="592"/>
      <c r="AK383" s="561"/>
      <c r="AL383" s="560"/>
      <c r="AM383" s="595"/>
      <c r="AN383" s="560"/>
      <c r="AO383" s="561"/>
      <c r="AP383" s="561"/>
      <c r="AQ383" s="560"/>
      <c r="AR383" s="561"/>
      <c r="AS383" s="561"/>
      <c r="AT383" s="559"/>
      <c r="AU383" s="574"/>
      <c r="AV383" s="569"/>
      <c r="AW383" s="569"/>
      <c r="AX383" s="569"/>
      <c r="AY383" s="569"/>
      <c r="AZ383" s="563"/>
      <c r="BA383" s="563"/>
      <c r="BB383" s="563"/>
    </row>
    <row r="384" spans="21:54">
      <c r="U384" s="563"/>
      <c r="V384" s="587"/>
      <c r="W384" s="588"/>
      <c r="X384" s="588"/>
      <c r="Y384" s="590"/>
      <c r="Z384" s="589"/>
      <c r="AA384" s="591"/>
      <c r="AB384" s="591"/>
      <c r="AC384" s="591"/>
      <c r="AD384" s="591"/>
      <c r="AE384" s="272"/>
      <c r="AF384" s="560"/>
      <c r="AG384" s="561"/>
      <c r="AH384" s="561"/>
      <c r="AI384" s="561"/>
      <c r="AJ384" s="592"/>
      <c r="AK384" s="561"/>
      <c r="AL384" s="560"/>
      <c r="AM384" s="595"/>
      <c r="AN384" s="560"/>
      <c r="AO384" s="561"/>
      <c r="AP384" s="561"/>
      <c r="AQ384" s="560"/>
      <c r="AR384" s="561"/>
      <c r="AS384" s="561"/>
      <c r="AT384" s="559"/>
      <c r="AU384" s="574"/>
      <c r="AV384" s="569"/>
      <c r="AW384" s="569"/>
      <c r="AX384" s="569"/>
      <c r="AY384" s="569"/>
      <c r="AZ384" s="563"/>
      <c r="BA384" s="563"/>
      <c r="BB384" s="563"/>
    </row>
    <row r="385" spans="21:54">
      <c r="U385" s="563"/>
      <c r="V385" s="587"/>
      <c r="W385" s="588"/>
      <c r="X385" s="588"/>
      <c r="Y385" s="590"/>
      <c r="Z385" s="589"/>
      <c r="AA385" s="591"/>
      <c r="AB385" s="591"/>
      <c r="AC385" s="591"/>
      <c r="AD385" s="591"/>
      <c r="AE385" s="272"/>
      <c r="AF385" s="560"/>
      <c r="AG385" s="561"/>
      <c r="AH385" s="561"/>
      <c r="AI385" s="561"/>
      <c r="AJ385" s="592"/>
      <c r="AK385" s="561"/>
      <c r="AL385" s="560"/>
      <c r="AM385" s="595"/>
      <c r="AN385" s="560"/>
      <c r="AO385" s="561"/>
      <c r="AP385" s="561"/>
      <c r="AQ385" s="560"/>
      <c r="AR385" s="561"/>
      <c r="AS385" s="561"/>
      <c r="AT385" s="559"/>
      <c r="AU385" s="574"/>
      <c r="AV385" s="569"/>
      <c r="AW385" s="569"/>
      <c r="AX385" s="569"/>
      <c r="AY385" s="569"/>
      <c r="AZ385" s="563"/>
      <c r="BA385" s="563"/>
      <c r="BB385" s="563"/>
    </row>
    <row r="386" spans="21:54">
      <c r="U386" s="563"/>
      <c r="V386" s="587"/>
      <c r="W386" s="588"/>
      <c r="X386" s="588"/>
      <c r="Y386" s="590"/>
      <c r="Z386" s="589"/>
      <c r="AA386" s="591"/>
      <c r="AB386" s="591"/>
      <c r="AC386" s="591"/>
      <c r="AD386" s="591"/>
      <c r="AE386" s="272"/>
      <c r="AF386" s="560"/>
      <c r="AG386" s="561"/>
      <c r="AH386" s="561"/>
      <c r="AI386" s="561"/>
      <c r="AJ386" s="592"/>
      <c r="AK386" s="561"/>
      <c r="AL386" s="560"/>
      <c r="AM386" s="595"/>
      <c r="AN386" s="560"/>
      <c r="AO386" s="561"/>
      <c r="AP386" s="561"/>
      <c r="AQ386" s="560"/>
      <c r="AR386" s="561"/>
      <c r="AS386" s="561"/>
      <c r="AT386" s="559"/>
      <c r="AU386" s="574"/>
      <c r="AV386" s="569"/>
      <c r="AW386" s="569"/>
      <c r="AX386" s="569"/>
      <c r="AY386" s="569"/>
      <c r="AZ386" s="563"/>
      <c r="BA386" s="563"/>
      <c r="BB386" s="563"/>
    </row>
    <row r="387" spans="21:54">
      <c r="U387" s="563"/>
      <c r="V387" s="587"/>
      <c r="W387" s="588"/>
      <c r="X387" s="588"/>
      <c r="Y387" s="590"/>
      <c r="Z387" s="589"/>
      <c r="AA387" s="591"/>
      <c r="AB387" s="591"/>
      <c r="AC387" s="591"/>
      <c r="AD387" s="591"/>
      <c r="AE387" s="272"/>
      <c r="AF387" s="560"/>
      <c r="AG387" s="561"/>
      <c r="AH387" s="561"/>
      <c r="AI387" s="561"/>
      <c r="AJ387" s="592"/>
      <c r="AK387" s="561"/>
      <c r="AL387" s="560"/>
      <c r="AM387" s="595"/>
      <c r="AN387" s="560"/>
      <c r="AO387" s="561"/>
      <c r="AP387" s="561"/>
      <c r="AQ387" s="560"/>
      <c r="AR387" s="561"/>
      <c r="AS387" s="561"/>
      <c r="AT387" s="559"/>
      <c r="AU387" s="574"/>
      <c r="AV387" s="569"/>
      <c r="AW387" s="569"/>
      <c r="AX387" s="569"/>
      <c r="AY387" s="569"/>
      <c r="AZ387" s="563"/>
      <c r="BA387" s="563"/>
      <c r="BB387" s="563"/>
    </row>
    <row r="388" spans="21:54">
      <c r="U388" s="563"/>
      <c r="V388" s="587"/>
      <c r="W388" s="588"/>
      <c r="X388" s="588"/>
      <c r="Y388" s="590"/>
      <c r="Z388" s="589"/>
      <c r="AA388" s="591"/>
      <c r="AB388" s="591"/>
      <c r="AC388" s="591"/>
      <c r="AD388" s="591"/>
      <c r="AE388" s="272"/>
      <c r="AF388" s="560"/>
      <c r="AG388" s="561"/>
      <c r="AH388" s="561"/>
      <c r="AI388" s="561"/>
      <c r="AJ388" s="592"/>
      <c r="AK388" s="561"/>
      <c r="AL388" s="560"/>
      <c r="AM388" s="595"/>
      <c r="AN388" s="560"/>
      <c r="AO388" s="561"/>
      <c r="AP388" s="561"/>
      <c r="AQ388" s="560"/>
      <c r="AR388" s="561"/>
      <c r="AS388" s="561"/>
      <c r="AT388" s="559"/>
      <c r="AU388" s="574"/>
      <c r="AV388" s="569"/>
      <c r="AW388" s="569"/>
      <c r="AX388" s="569"/>
      <c r="AY388" s="569"/>
      <c r="AZ388" s="563"/>
      <c r="BA388" s="563"/>
      <c r="BB388" s="563"/>
    </row>
    <row r="389" spans="21:54">
      <c r="U389" s="563"/>
      <c r="V389" s="587"/>
      <c r="W389" s="588"/>
      <c r="X389" s="588"/>
      <c r="Y389" s="590"/>
      <c r="Z389" s="589"/>
      <c r="AA389" s="591"/>
      <c r="AB389" s="591"/>
      <c r="AC389" s="591"/>
      <c r="AD389" s="591"/>
      <c r="AE389" s="272"/>
      <c r="AF389" s="560"/>
      <c r="AG389" s="561"/>
      <c r="AH389" s="561"/>
      <c r="AI389" s="561"/>
      <c r="AJ389" s="592"/>
      <c r="AK389" s="561"/>
      <c r="AL389" s="560"/>
      <c r="AM389" s="595"/>
      <c r="AN389" s="560"/>
      <c r="AO389" s="561"/>
      <c r="AP389" s="561"/>
      <c r="AQ389" s="560"/>
      <c r="AR389" s="561"/>
      <c r="AS389" s="561"/>
      <c r="AT389" s="559"/>
      <c r="AU389" s="574"/>
      <c r="AV389" s="569"/>
      <c r="AW389" s="569"/>
      <c r="AX389" s="569"/>
      <c r="AY389" s="569"/>
      <c r="AZ389" s="563"/>
      <c r="BA389" s="563"/>
      <c r="BB389" s="563"/>
    </row>
    <row r="390" spans="21:54">
      <c r="U390" s="563"/>
      <c r="V390" s="587"/>
      <c r="W390" s="588"/>
      <c r="X390" s="588"/>
      <c r="Y390" s="590"/>
      <c r="Z390" s="589"/>
      <c r="AA390" s="591"/>
      <c r="AB390" s="591"/>
      <c r="AC390" s="591"/>
      <c r="AD390" s="591"/>
      <c r="AE390" s="272"/>
      <c r="AF390" s="560"/>
      <c r="AG390" s="561"/>
      <c r="AH390" s="561"/>
      <c r="AI390" s="561"/>
      <c r="AJ390" s="592"/>
      <c r="AK390" s="561"/>
      <c r="AL390" s="560"/>
      <c r="AM390" s="595"/>
      <c r="AN390" s="560"/>
      <c r="AO390" s="561"/>
      <c r="AP390" s="561"/>
      <c r="AQ390" s="560"/>
      <c r="AR390" s="561"/>
      <c r="AS390" s="561"/>
      <c r="AT390" s="559"/>
      <c r="AU390" s="574"/>
      <c r="AV390" s="569"/>
      <c r="AW390" s="569"/>
      <c r="AX390" s="569"/>
      <c r="AY390" s="569"/>
      <c r="AZ390" s="563"/>
      <c r="BA390" s="563"/>
      <c r="BB390" s="563"/>
    </row>
    <row r="391" spans="21:54">
      <c r="U391" s="563"/>
      <c r="V391" s="587"/>
      <c r="W391" s="588"/>
      <c r="X391" s="588"/>
      <c r="Y391" s="590"/>
      <c r="Z391" s="589"/>
      <c r="AA391" s="591"/>
      <c r="AB391" s="591"/>
      <c r="AC391" s="591"/>
      <c r="AD391" s="591"/>
      <c r="AE391" s="272"/>
      <c r="AF391" s="560"/>
      <c r="AG391" s="561"/>
      <c r="AH391" s="561"/>
      <c r="AI391" s="561"/>
      <c r="AJ391" s="592"/>
      <c r="AK391" s="561"/>
      <c r="AL391" s="560"/>
      <c r="AM391" s="595"/>
      <c r="AN391" s="560"/>
      <c r="AO391" s="561"/>
      <c r="AP391" s="561"/>
      <c r="AQ391" s="560"/>
      <c r="AR391" s="561"/>
      <c r="AS391" s="561"/>
      <c r="AT391" s="559"/>
      <c r="AU391" s="574"/>
      <c r="AV391" s="569"/>
      <c r="AW391" s="569"/>
      <c r="AX391" s="569"/>
      <c r="AY391" s="569"/>
      <c r="AZ391" s="563"/>
      <c r="BA391" s="563"/>
      <c r="BB391" s="563"/>
    </row>
    <row r="392" spans="21:54">
      <c r="U392" s="563"/>
      <c r="V392" s="587"/>
      <c r="W392" s="588"/>
      <c r="X392" s="588"/>
      <c r="Y392" s="590"/>
      <c r="Z392" s="589"/>
      <c r="AA392" s="591"/>
      <c r="AB392" s="591"/>
      <c r="AC392" s="591"/>
      <c r="AD392" s="591"/>
      <c r="AE392" s="272"/>
      <c r="AF392" s="560"/>
      <c r="AG392" s="561"/>
      <c r="AH392" s="561"/>
      <c r="AI392" s="561"/>
      <c r="AJ392" s="592"/>
      <c r="AK392" s="561"/>
      <c r="AL392" s="560"/>
      <c r="AM392" s="595"/>
      <c r="AN392" s="560"/>
      <c r="AO392" s="561"/>
      <c r="AP392" s="561"/>
      <c r="AQ392" s="560"/>
      <c r="AR392" s="561"/>
      <c r="AS392" s="561"/>
      <c r="AT392" s="559"/>
      <c r="AU392" s="574"/>
      <c r="AV392" s="569"/>
      <c r="AW392" s="569"/>
      <c r="AX392" s="569"/>
      <c r="AY392" s="569"/>
      <c r="AZ392" s="563"/>
      <c r="BA392" s="563"/>
      <c r="BB392" s="563"/>
    </row>
    <row r="393" spans="21:54">
      <c r="U393" s="563"/>
      <c r="V393" s="587"/>
      <c r="W393" s="588"/>
      <c r="X393" s="588"/>
      <c r="Y393" s="590"/>
      <c r="Z393" s="589"/>
      <c r="AA393" s="591"/>
      <c r="AB393" s="591"/>
      <c r="AC393" s="591"/>
      <c r="AD393" s="591"/>
      <c r="AE393" s="272"/>
      <c r="AF393" s="560"/>
      <c r="AG393" s="561"/>
      <c r="AH393" s="561"/>
      <c r="AI393" s="561"/>
      <c r="AJ393" s="592"/>
      <c r="AK393" s="561"/>
      <c r="AL393" s="560"/>
      <c r="AM393" s="595"/>
      <c r="AN393" s="560"/>
      <c r="AO393" s="561"/>
      <c r="AP393" s="561"/>
      <c r="AQ393" s="560"/>
      <c r="AR393" s="561"/>
      <c r="AS393" s="561"/>
      <c r="AT393" s="559"/>
      <c r="AU393" s="574"/>
      <c r="AV393" s="569"/>
      <c r="AW393" s="569"/>
      <c r="AX393" s="569"/>
      <c r="AY393" s="569"/>
      <c r="AZ393" s="563"/>
      <c r="BA393" s="563"/>
      <c r="BB393" s="563"/>
    </row>
    <row r="394" spans="21:54">
      <c r="U394" s="563"/>
      <c r="V394" s="587"/>
      <c r="W394" s="588"/>
      <c r="X394" s="588"/>
      <c r="Y394" s="590"/>
      <c r="Z394" s="589"/>
      <c r="AA394" s="591"/>
      <c r="AB394" s="591"/>
      <c r="AC394" s="591"/>
      <c r="AD394" s="591"/>
      <c r="AE394" s="272"/>
      <c r="AF394" s="560"/>
      <c r="AG394" s="561"/>
      <c r="AH394" s="561"/>
      <c r="AI394" s="561"/>
      <c r="AJ394" s="592"/>
      <c r="AK394" s="561"/>
      <c r="AL394" s="560"/>
      <c r="AM394" s="595"/>
      <c r="AN394" s="560"/>
      <c r="AO394" s="561"/>
      <c r="AP394" s="561"/>
      <c r="AQ394" s="560"/>
      <c r="AR394" s="561"/>
      <c r="AS394" s="561"/>
      <c r="AT394" s="559"/>
      <c r="AU394" s="574"/>
      <c r="AV394" s="569"/>
      <c r="AW394" s="569"/>
      <c r="AX394" s="569"/>
      <c r="AY394" s="569"/>
      <c r="AZ394" s="563"/>
      <c r="BA394" s="563"/>
      <c r="BB394" s="563"/>
    </row>
    <row r="395" spans="21:54">
      <c r="U395" s="563"/>
      <c r="V395" s="587"/>
      <c r="W395" s="588"/>
      <c r="X395" s="588"/>
      <c r="Y395" s="590"/>
      <c r="Z395" s="589"/>
      <c r="AA395" s="591"/>
      <c r="AB395" s="591"/>
      <c r="AC395" s="591"/>
      <c r="AD395" s="591"/>
      <c r="AE395" s="272"/>
      <c r="AF395" s="560"/>
      <c r="AG395" s="561"/>
      <c r="AH395" s="561"/>
      <c r="AI395" s="561"/>
      <c r="AJ395" s="592"/>
      <c r="AK395" s="561"/>
      <c r="AL395" s="560"/>
      <c r="AM395" s="595"/>
      <c r="AN395" s="560"/>
      <c r="AO395" s="561"/>
      <c r="AP395" s="561"/>
      <c r="AQ395" s="560"/>
      <c r="AR395" s="561"/>
      <c r="AS395" s="561"/>
      <c r="AT395" s="559"/>
      <c r="AU395" s="574"/>
      <c r="AV395" s="569"/>
      <c r="AW395" s="569"/>
      <c r="AX395" s="569"/>
      <c r="AY395" s="569"/>
      <c r="AZ395" s="563"/>
      <c r="BA395" s="563"/>
      <c r="BB395" s="563"/>
    </row>
    <row r="396" spans="21:54">
      <c r="U396" s="563"/>
      <c r="V396" s="587"/>
      <c r="W396" s="588"/>
      <c r="X396" s="588"/>
      <c r="Y396" s="590"/>
      <c r="Z396" s="589"/>
      <c r="AA396" s="591"/>
      <c r="AB396" s="591"/>
      <c r="AC396" s="591"/>
      <c r="AD396" s="591"/>
      <c r="AE396" s="272"/>
      <c r="AF396" s="560"/>
      <c r="AG396" s="561"/>
      <c r="AH396" s="561"/>
      <c r="AI396" s="561"/>
      <c r="AJ396" s="592"/>
      <c r="AK396" s="561"/>
      <c r="AL396" s="560"/>
      <c r="AM396" s="595"/>
      <c r="AN396" s="560"/>
      <c r="AO396" s="561"/>
      <c r="AP396" s="561"/>
      <c r="AQ396" s="560"/>
      <c r="AR396" s="561"/>
      <c r="AS396" s="561"/>
      <c r="AT396" s="559"/>
      <c r="AU396" s="574"/>
      <c r="AV396" s="569"/>
      <c r="AW396" s="569"/>
      <c r="AX396" s="569"/>
      <c r="AY396" s="569"/>
      <c r="AZ396" s="563"/>
      <c r="BA396" s="563"/>
      <c r="BB396" s="563"/>
    </row>
    <row r="397" spans="21:54">
      <c r="U397" s="563"/>
      <c r="V397" s="587"/>
      <c r="W397" s="588"/>
      <c r="X397" s="588"/>
      <c r="Y397" s="590"/>
      <c r="Z397" s="589"/>
      <c r="AA397" s="591"/>
      <c r="AB397" s="591"/>
      <c r="AC397" s="591"/>
      <c r="AD397" s="591"/>
      <c r="AE397" s="272"/>
      <c r="AF397" s="560"/>
      <c r="AG397" s="561"/>
      <c r="AH397" s="561"/>
      <c r="AI397" s="561"/>
      <c r="AJ397" s="592"/>
      <c r="AK397" s="561"/>
      <c r="AL397" s="560"/>
      <c r="AM397" s="595"/>
      <c r="AN397" s="560"/>
      <c r="AO397" s="561"/>
      <c r="AP397" s="561"/>
      <c r="AQ397" s="560"/>
      <c r="AR397" s="561"/>
      <c r="AS397" s="561"/>
      <c r="AT397" s="559"/>
      <c r="AU397" s="574"/>
      <c r="AV397" s="569"/>
      <c r="AW397" s="569"/>
      <c r="AX397" s="569"/>
      <c r="AY397" s="569"/>
      <c r="AZ397" s="563"/>
      <c r="BA397" s="563"/>
      <c r="BB397" s="563"/>
    </row>
    <row r="398" spans="21:54">
      <c r="U398" s="563"/>
      <c r="V398" s="587"/>
      <c r="W398" s="588"/>
      <c r="X398" s="588"/>
      <c r="Y398" s="590"/>
      <c r="Z398" s="589"/>
      <c r="AA398" s="591"/>
      <c r="AB398" s="591"/>
      <c r="AC398" s="591"/>
      <c r="AD398" s="591"/>
      <c r="AE398" s="272"/>
      <c r="AF398" s="560"/>
      <c r="AG398" s="561"/>
      <c r="AH398" s="561"/>
      <c r="AI398" s="561"/>
      <c r="AJ398" s="592"/>
      <c r="AK398" s="561"/>
      <c r="AL398" s="560"/>
      <c r="AM398" s="595"/>
      <c r="AN398" s="560"/>
      <c r="AO398" s="561"/>
      <c r="AP398" s="561"/>
      <c r="AQ398" s="560"/>
      <c r="AR398" s="561"/>
      <c r="AS398" s="561"/>
      <c r="AT398" s="559"/>
      <c r="AU398" s="574"/>
      <c r="AV398" s="569"/>
      <c r="AW398" s="569"/>
      <c r="AX398" s="569"/>
      <c r="AY398" s="569"/>
      <c r="AZ398" s="563"/>
      <c r="BA398" s="563"/>
      <c r="BB398" s="563"/>
    </row>
    <row r="399" spans="21:54">
      <c r="U399" s="563"/>
      <c r="V399" s="587"/>
      <c r="W399" s="588"/>
      <c r="X399" s="588"/>
      <c r="Y399" s="590"/>
      <c r="Z399" s="589"/>
      <c r="AA399" s="591"/>
      <c r="AB399" s="591"/>
      <c r="AC399" s="591"/>
      <c r="AD399" s="591"/>
      <c r="AE399" s="272"/>
      <c r="AF399" s="560"/>
      <c r="AG399" s="561"/>
      <c r="AH399" s="561"/>
      <c r="AI399" s="561"/>
      <c r="AJ399" s="592"/>
      <c r="AK399" s="561"/>
      <c r="AL399" s="560"/>
      <c r="AM399" s="595"/>
      <c r="AN399" s="560"/>
      <c r="AO399" s="561"/>
      <c r="AP399" s="561"/>
      <c r="AQ399" s="560"/>
      <c r="AR399" s="561"/>
      <c r="AS399" s="561"/>
      <c r="AT399" s="559"/>
      <c r="AU399" s="574"/>
      <c r="AV399" s="569"/>
      <c r="AW399" s="569"/>
      <c r="AX399" s="569"/>
      <c r="AY399" s="569"/>
      <c r="AZ399" s="563"/>
      <c r="BA399" s="563"/>
      <c r="BB399" s="563"/>
    </row>
    <row r="400" spans="21:54">
      <c r="U400" s="563"/>
      <c r="V400" s="587"/>
      <c r="W400" s="588"/>
      <c r="X400" s="588"/>
      <c r="Y400" s="590"/>
      <c r="Z400" s="589"/>
      <c r="AA400" s="591"/>
      <c r="AB400" s="591"/>
      <c r="AC400" s="591"/>
      <c r="AD400" s="591"/>
      <c r="AE400" s="272"/>
      <c r="AF400" s="560"/>
      <c r="AG400" s="561"/>
      <c r="AH400" s="561"/>
      <c r="AI400" s="561"/>
      <c r="AJ400" s="592"/>
      <c r="AK400" s="561"/>
      <c r="AL400" s="560"/>
      <c r="AM400" s="595"/>
      <c r="AN400" s="560"/>
      <c r="AO400" s="561"/>
      <c r="AP400" s="561"/>
      <c r="AQ400" s="560"/>
      <c r="AR400" s="561"/>
      <c r="AS400" s="561"/>
      <c r="AT400" s="559"/>
      <c r="AU400" s="574"/>
      <c r="AV400" s="569"/>
      <c r="AW400" s="569"/>
      <c r="AX400" s="569"/>
      <c r="AY400" s="569"/>
      <c r="AZ400" s="563"/>
      <c r="BA400" s="563"/>
      <c r="BB400" s="563"/>
    </row>
    <row r="401" spans="21:54">
      <c r="U401" s="563"/>
      <c r="V401" s="587"/>
      <c r="W401" s="588"/>
      <c r="X401" s="588"/>
      <c r="Y401" s="590"/>
      <c r="Z401" s="589"/>
      <c r="AA401" s="591"/>
      <c r="AB401" s="591"/>
      <c r="AC401" s="591"/>
      <c r="AD401" s="591"/>
      <c r="AE401" s="272"/>
      <c r="AF401" s="560"/>
      <c r="AG401" s="561"/>
      <c r="AH401" s="561"/>
      <c r="AI401" s="561"/>
      <c r="AJ401" s="592"/>
      <c r="AK401" s="561"/>
      <c r="AL401" s="560"/>
      <c r="AM401" s="595"/>
      <c r="AN401" s="560"/>
      <c r="AO401" s="561"/>
      <c r="AP401" s="561"/>
      <c r="AQ401" s="560"/>
      <c r="AR401" s="561"/>
      <c r="AS401" s="561"/>
      <c r="AT401" s="559"/>
      <c r="AU401" s="574"/>
      <c r="AV401" s="569"/>
      <c r="AW401" s="569"/>
      <c r="AX401" s="569"/>
      <c r="AY401" s="569"/>
      <c r="AZ401" s="563"/>
      <c r="BA401" s="563"/>
      <c r="BB401" s="563"/>
    </row>
    <row r="402" spans="21:54">
      <c r="U402" s="563"/>
      <c r="V402" s="587"/>
      <c r="W402" s="588"/>
      <c r="X402" s="588"/>
      <c r="Y402" s="590"/>
      <c r="Z402" s="589"/>
      <c r="AA402" s="591"/>
      <c r="AB402" s="591"/>
      <c r="AC402" s="591"/>
      <c r="AD402" s="591"/>
      <c r="AE402" s="272"/>
      <c r="AF402" s="560"/>
      <c r="AG402" s="561"/>
      <c r="AH402" s="561"/>
      <c r="AI402" s="561"/>
      <c r="AJ402" s="592"/>
      <c r="AK402" s="561"/>
      <c r="AL402" s="560"/>
      <c r="AM402" s="595"/>
      <c r="AN402" s="560"/>
      <c r="AO402" s="561"/>
      <c r="AP402" s="561"/>
      <c r="AQ402" s="560"/>
      <c r="AR402" s="561"/>
      <c r="AS402" s="561"/>
      <c r="AT402" s="559"/>
      <c r="AU402" s="574"/>
      <c r="AV402" s="569"/>
      <c r="AW402" s="569"/>
      <c r="AX402" s="569"/>
      <c r="AY402" s="569"/>
      <c r="AZ402" s="563"/>
      <c r="BA402" s="563"/>
      <c r="BB402" s="563"/>
    </row>
    <row r="403" spans="21:54">
      <c r="U403" s="563"/>
      <c r="V403" s="587"/>
      <c r="W403" s="588"/>
      <c r="X403" s="588"/>
      <c r="Y403" s="590"/>
      <c r="Z403" s="589"/>
      <c r="AA403" s="591"/>
      <c r="AB403" s="591"/>
      <c r="AC403" s="591"/>
      <c r="AD403" s="591"/>
      <c r="AE403" s="272"/>
      <c r="AF403" s="560"/>
      <c r="AG403" s="561"/>
      <c r="AH403" s="561"/>
      <c r="AI403" s="561"/>
      <c r="AJ403" s="592"/>
      <c r="AK403" s="561"/>
      <c r="AL403" s="560"/>
      <c r="AM403" s="595"/>
      <c r="AN403" s="560"/>
      <c r="AO403" s="561"/>
      <c r="AP403" s="561"/>
      <c r="AQ403" s="560"/>
      <c r="AR403" s="561"/>
      <c r="AS403" s="561"/>
      <c r="AT403" s="559"/>
      <c r="AU403" s="574"/>
      <c r="AV403" s="569"/>
      <c r="AW403" s="569"/>
      <c r="AX403" s="569"/>
      <c r="AY403" s="569"/>
      <c r="AZ403" s="563"/>
      <c r="BA403" s="563"/>
      <c r="BB403" s="563"/>
    </row>
    <row r="404" spans="21:54">
      <c r="U404" s="563"/>
      <c r="V404" s="587"/>
      <c r="W404" s="588"/>
      <c r="X404" s="588"/>
      <c r="Y404" s="590"/>
      <c r="Z404" s="589"/>
      <c r="AA404" s="591"/>
      <c r="AB404" s="591"/>
      <c r="AC404" s="591"/>
      <c r="AD404" s="591"/>
      <c r="AE404" s="272"/>
      <c r="AF404" s="560"/>
      <c r="AG404" s="561"/>
      <c r="AH404" s="561"/>
      <c r="AI404" s="561"/>
      <c r="AJ404" s="592"/>
      <c r="AK404" s="561"/>
      <c r="AL404" s="560"/>
      <c r="AM404" s="595"/>
      <c r="AN404" s="560"/>
      <c r="AO404" s="561"/>
      <c r="AP404" s="561"/>
      <c r="AQ404" s="560"/>
      <c r="AR404" s="561"/>
      <c r="AS404" s="561"/>
      <c r="AT404" s="559"/>
      <c r="AU404" s="574"/>
      <c r="AV404" s="569"/>
      <c r="AW404" s="569"/>
      <c r="AX404" s="569"/>
      <c r="AY404" s="569"/>
      <c r="AZ404" s="563"/>
      <c r="BA404" s="563"/>
      <c r="BB404" s="563"/>
    </row>
    <row r="405" spans="21:54">
      <c r="U405" s="563"/>
      <c r="V405" s="587"/>
      <c r="W405" s="588"/>
      <c r="X405" s="588"/>
      <c r="Y405" s="590"/>
      <c r="Z405" s="589"/>
      <c r="AA405" s="591"/>
      <c r="AB405" s="591"/>
      <c r="AC405" s="591"/>
      <c r="AD405" s="591"/>
      <c r="AE405" s="272"/>
      <c r="AF405" s="560"/>
      <c r="AG405" s="561"/>
      <c r="AH405" s="561"/>
      <c r="AI405" s="561"/>
      <c r="AJ405" s="592"/>
      <c r="AK405" s="561"/>
      <c r="AL405" s="560"/>
      <c r="AM405" s="595"/>
      <c r="AN405" s="560"/>
      <c r="AO405" s="561"/>
      <c r="AP405" s="561"/>
      <c r="AQ405" s="560"/>
      <c r="AR405" s="561"/>
      <c r="AS405" s="561"/>
      <c r="AT405" s="559"/>
      <c r="AU405" s="574"/>
      <c r="AV405" s="569"/>
      <c r="AW405" s="569"/>
      <c r="AX405" s="569"/>
      <c r="AY405" s="569"/>
      <c r="AZ405" s="563"/>
      <c r="BA405" s="563"/>
      <c r="BB405" s="563"/>
    </row>
    <row r="406" spans="21:54">
      <c r="U406" s="563"/>
      <c r="V406" s="587"/>
      <c r="W406" s="588"/>
      <c r="X406" s="588"/>
      <c r="Y406" s="590"/>
      <c r="Z406" s="589"/>
      <c r="AA406" s="591"/>
      <c r="AB406" s="591"/>
      <c r="AC406" s="591"/>
      <c r="AD406" s="591"/>
      <c r="AE406" s="272"/>
      <c r="AF406" s="560"/>
      <c r="AG406" s="561"/>
      <c r="AH406" s="561"/>
      <c r="AI406" s="561"/>
      <c r="AJ406" s="592"/>
      <c r="AK406" s="561"/>
      <c r="AL406" s="560"/>
      <c r="AM406" s="595"/>
      <c r="AN406" s="560"/>
      <c r="AO406" s="561"/>
      <c r="AP406" s="561"/>
      <c r="AQ406" s="560"/>
      <c r="AR406" s="561"/>
      <c r="AS406" s="561"/>
      <c r="AT406" s="559"/>
      <c r="AU406" s="574"/>
      <c r="AV406" s="569"/>
      <c r="AW406" s="569"/>
      <c r="AX406" s="569"/>
      <c r="AY406" s="569"/>
      <c r="AZ406" s="563"/>
      <c r="BA406" s="563"/>
      <c r="BB406" s="563"/>
    </row>
    <row r="407" spans="21:54">
      <c r="U407" s="563"/>
      <c r="V407" s="587"/>
      <c r="W407" s="588"/>
      <c r="X407" s="588"/>
      <c r="Y407" s="590"/>
      <c r="Z407" s="589"/>
      <c r="AA407" s="591"/>
      <c r="AB407" s="591"/>
      <c r="AC407" s="591"/>
      <c r="AD407" s="591"/>
      <c r="AE407" s="272"/>
      <c r="AF407" s="560"/>
      <c r="AG407" s="561"/>
      <c r="AH407" s="561"/>
      <c r="AI407" s="561"/>
      <c r="AJ407" s="592"/>
      <c r="AK407" s="561"/>
      <c r="AL407" s="560"/>
      <c r="AM407" s="595"/>
      <c r="AN407" s="560"/>
      <c r="AO407" s="561"/>
      <c r="AP407" s="561"/>
      <c r="AQ407" s="560"/>
      <c r="AR407" s="561"/>
      <c r="AS407" s="561"/>
      <c r="AT407" s="559"/>
      <c r="AU407" s="574"/>
      <c r="AV407" s="569"/>
      <c r="AW407" s="569"/>
      <c r="AX407" s="569"/>
      <c r="AY407" s="569"/>
      <c r="AZ407" s="563"/>
      <c r="BA407" s="563"/>
      <c r="BB407" s="563"/>
    </row>
    <row r="408" spans="21:54">
      <c r="U408" s="563"/>
      <c r="V408" s="587"/>
      <c r="W408" s="588"/>
      <c r="X408" s="588"/>
      <c r="Y408" s="590"/>
      <c r="Z408" s="589"/>
      <c r="AA408" s="591"/>
      <c r="AB408" s="591"/>
      <c r="AC408" s="591"/>
      <c r="AD408" s="591"/>
      <c r="AE408" s="272"/>
      <c r="AF408" s="560"/>
      <c r="AG408" s="561"/>
      <c r="AH408" s="561"/>
      <c r="AI408" s="561"/>
      <c r="AJ408" s="592"/>
      <c r="AK408" s="561"/>
      <c r="AL408" s="560"/>
      <c r="AM408" s="595"/>
      <c r="AN408" s="560"/>
      <c r="AO408" s="561"/>
      <c r="AP408" s="561"/>
      <c r="AQ408" s="560"/>
      <c r="AR408" s="561"/>
      <c r="AS408" s="561"/>
      <c r="AT408" s="559"/>
      <c r="AU408" s="574"/>
      <c r="AV408" s="569"/>
      <c r="AW408" s="569"/>
      <c r="AX408" s="569"/>
      <c r="AY408" s="569"/>
      <c r="AZ408" s="563"/>
      <c r="BA408" s="563"/>
      <c r="BB408" s="563"/>
    </row>
    <row r="409" spans="21:54">
      <c r="U409" s="563"/>
      <c r="V409" s="587"/>
      <c r="W409" s="588"/>
      <c r="X409" s="588"/>
      <c r="Y409" s="590"/>
      <c r="Z409" s="589"/>
      <c r="AA409" s="591"/>
      <c r="AB409" s="591"/>
      <c r="AC409" s="591"/>
      <c r="AD409" s="591"/>
      <c r="AE409" s="272"/>
      <c r="AF409" s="560"/>
      <c r="AG409" s="561"/>
      <c r="AH409" s="561"/>
      <c r="AI409" s="561"/>
      <c r="AJ409" s="592"/>
      <c r="AK409" s="561"/>
      <c r="AL409" s="560"/>
      <c r="AM409" s="595"/>
      <c r="AN409" s="560"/>
      <c r="AO409" s="561"/>
      <c r="AP409" s="561"/>
      <c r="AQ409" s="560"/>
      <c r="AR409" s="561"/>
      <c r="AS409" s="561"/>
      <c r="AT409" s="559"/>
      <c r="AU409" s="574"/>
      <c r="AV409" s="569"/>
      <c r="AW409" s="569"/>
      <c r="AX409" s="569"/>
      <c r="AY409" s="569"/>
      <c r="AZ409" s="563"/>
      <c r="BA409" s="563"/>
      <c r="BB409" s="563"/>
    </row>
    <row r="410" spans="21:54">
      <c r="U410" s="563"/>
      <c r="V410" s="587"/>
      <c r="W410" s="588"/>
      <c r="X410" s="588"/>
      <c r="Y410" s="590"/>
      <c r="Z410" s="589"/>
      <c r="AA410" s="591"/>
      <c r="AB410" s="591"/>
      <c r="AC410" s="591"/>
      <c r="AD410" s="591"/>
      <c r="AE410" s="272"/>
      <c r="AF410" s="560"/>
      <c r="AG410" s="561"/>
      <c r="AH410" s="561"/>
      <c r="AI410" s="561"/>
      <c r="AJ410" s="592"/>
      <c r="AK410" s="561"/>
      <c r="AL410" s="560"/>
      <c r="AM410" s="595"/>
      <c r="AN410" s="560"/>
      <c r="AO410" s="561"/>
      <c r="AP410" s="561"/>
      <c r="AQ410" s="560"/>
      <c r="AR410" s="561"/>
      <c r="AS410" s="561"/>
      <c r="AT410" s="559"/>
      <c r="AU410" s="574"/>
      <c r="AV410" s="569"/>
      <c r="AW410" s="569"/>
      <c r="AX410" s="569"/>
      <c r="AY410" s="569"/>
      <c r="AZ410" s="563"/>
      <c r="BA410" s="563"/>
      <c r="BB410" s="563"/>
    </row>
    <row r="411" spans="21:54">
      <c r="U411" s="563"/>
      <c r="V411" s="587"/>
      <c r="W411" s="588"/>
      <c r="X411" s="588"/>
      <c r="Y411" s="590"/>
      <c r="Z411" s="589"/>
      <c r="AA411" s="591"/>
      <c r="AB411" s="591"/>
      <c r="AC411" s="591"/>
      <c r="AD411" s="591"/>
      <c r="AE411" s="272"/>
      <c r="AF411" s="560"/>
      <c r="AG411" s="561"/>
      <c r="AH411" s="561"/>
      <c r="AI411" s="561"/>
      <c r="AJ411" s="592"/>
      <c r="AK411" s="561"/>
      <c r="AL411" s="560"/>
      <c r="AM411" s="595"/>
      <c r="AN411" s="560"/>
      <c r="AO411" s="561"/>
      <c r="AP411" s="561"/>
      <c r="AQ411" s="560"/>
      <c r="AR411" s="561"/>
      <c r="AS411" s="561"/>
      <c r="AT411" s="559"/>
      <c r="AU411" s="574"/>
      <c r="AV411" s="569"/>
      <c r="AW411" s="569"/>
      <c r="AX411" s="569"/>
      <c r="AY411" s="569"/>
      <c r="AZ411" s="563"/>
      <c r="BA411" s="563"/>
      <c r="BB411" s="563"/>
    </row>
    <row r="412" spans="21:54">
      <c r="U412" s="563"/>
      <c r="V412" s="587"/>
      <c r="W412" s="588"/>
      <c r="X412" s="588"/>
      <c r="Y412" s="590"/>
      <c r="Z412" s="589"/>
      <c r="AA412" s="591"/>
      <c r="AB412" s="591"/>
      <c r="AC412" s="591"/>
      <c r="AD412" s="591"/>
      <c r="AE412" s="272"/>
      <c r="AF412" s="560"/>
      <c r="AG412" s="561"/>
      <c r="AH412" s="561"/>
      <c r="AI412" s="561"/>
      <c r="AJ412" s="592"/>
      <c r="AK412" s="561"/>
      <c r="AL412" s="560"/>
      <c r="AM412" s="595"/>
      <c r="AN412" s="560"/>
      <c r="AO412" s="561"/>
      <c r="AP412" s="561"/>
      <c r="AQ412" s="560"/>
      <c r="AR412" s="561"/>
      <c r="AS412" s="561"/>
      <c r="AT412" s="559"/>
      <c r="AU412" s="574"/>
      <c r="AV412" s="569"/>
      <c r="AW412" s="569"/>
      <c r="AX412" s="569"/>
      <c r="AY412" s="569"/>
      <c r="AZ412" s="563"/>
      <c r="BA412" s="563"/>
      <c r="BB412" s="563"/>
    </row>
    <row r="413" spans="21:54">
      <c r="U413" s="563"/>
      <c r="V413" s="587"/>
      <c r="W413" s="588"/>
      <c r="X413" s="588"/>
      <c r="Y413" s="590"/>
      <c r="Z413" s="589"/>
      <c r="AA413" s="591"/>
      <c r="AB413" s="591"/>
      <c r="AC413" s="591"/>
      <c r="AD413" s="591"/>
      <c r="AE413" s="272"/>
      <c r="AF413" s="560"/>
      <c r="AG413" s="561"/>
      <c r="AH413" s="561"/>
      <c r="AI413" s="561"/>
      <c r="AJ413" s="592"/>
      <c r="AK413" s="561"/>
      <c r="AL413" s="560"/>
      <c r="AM413" s="595"/>
      <c r="AN413" s="560"/>
      <c r="AO413" s="561"/>
      <c r="AP413" s="561"/>
      <c r="AQ413" s="560"/>
      <c r="AR413" s="561"/>
      <c r="AS413" s="561"/>
      <c r="AT413" s="559"/>
      <c r="AU413" s="574"/>
      <c r="AV413" s="569"/>
      <c r="AW413" s="569"/>
      <c r="AX413" s="569"/>
      <c r="AY413" s="569"/>
      <c r="AZ413" s="563"/>
      <c r="BA413" s="563"/>
      <c r="BB413" s="563"/>
    </row>
    <row r="414" spans="21:54">
      <c r="U414" s="563"/>
      <c r="V414" s="587"/>
      <c r="W414" s="588"/>
      <c r="X414" s="588"/>
      <c r="Y414" s="590"/>
      <c r="Z414" s="589"/>
      <c r="AA414" s="591"/>
      <c r="AB414" s="591"/>
      <c r="AC414" s="591"/>
      <c r="AD414" s="591"/>
      <c r="AE414" s="272"/>
      <c r="AF414" s="560"/>
      <c r="AG414" s="561"/>
      <c r="AH414" s="561"/>
      <c r="AI414" s="561"/>
      <c r="AJ414" s="592"/>
      <c r="AK414" s="561"/>
      <c r="AL414" s="560"/>
      <c r="AM414" s="595"/>
      <c r="AN414" s="560"/>
      <c r="AO414" s="561"/>
      <c r="AP414" s="561"/>
      <c r="AQ414" s="560"/>
      <c r="AR414" s="561"/>
      <c r="AS414" s="561"/>
      <c r="AT414" s="559"/>
      <c r="AU414" s="574"/>
      <c r="AV414" s="569"/>
      <c r="AW414" s="569"/>
      <c r="AX414" s="569"/>
      <c r="AY414" s="569"/>
      <c r="AZ414" s="563"/>
      <c r="BA414" s="563"/>
      <c r="BB414" s="563"/>
    </row>
    <row r="415" spans="21:54">
      <c r="U415" s="563"/>
      <c r="V415" s="587"/>
      <c r="W415" s="588"/>
      <c r="X415" s="588"/>
      <c r="Y415" s="590"/>
      <c r="Z415" s="589"/>
      <c r="AA415" s="591"/>
      <c r="AB415" s="591"/>
      <c r="AC415" s="591"/>
      <c r="AD415" s="591"/>
      <c r="AE415" s="272"/>
      <c r="AF415" s="560"/>
      <c r="AG415" s="561"/>
      <c r="AH415" s="561"/>
      <c r="AI415" s="561"/>
      <c r="AJ415" s="592"/>
      <c r="AK415" s="561"/>
      <c r="AL415" s="560"/>
      <c r="AM415" s="595"/>
      <c r="AN415" s="560"/>
      <c r="AO415" s="561"/>
      <c r="AP415" s="561"/>
      <c r="AQ415" s="560"/>
      <c r="AR415" s="561"/>
      <c r="AS415" s="561"/>
      <c r="AT415" s="559"/>
      <c r="AU415" s="574"/>
      <c r="AV415" s="569"/>
      <c r="AW415" s="569"/>
      <c r="AX415" s="569"/>
      <c r="AY415" s="569"/>
      <c r="AZ415" s="563"/>
      <c r="BA415" s="563"/>
      <c r="BB415" s="563"/>
    </row>
    <row r="416" spans="21:54">
      <c r="U416" s="563"/>
      <c r="V416" s="587"/>
      <c r="W416" s="588"/>
      <c r="X416" s="588"/>
      <c r="Y416" s="590"/>
      <c r="Z416" s="589"/>
      <c r="AA416" s="591"/>
      <c r="AB416" s="591"/>
      <c r="AC416" s="591"/>
      <c r="AD416" s="591"/>
      <c r="AE416" s="272"/>
      <c r="AF416" s="560"/>
      <c r="AG416" s="561"/>
      <c r="AH416" s="561"/>
      <c r="AI416" s="561"/>
      <c r="AJ416" s="592"/>
      <c r="AK416" s="561"/>
      <c r="AL416" s="560"/>
      <c r="AM416" s="595"/>
      <c r="AN416" s="560"/>
      <c r="AO416" s="561"/>
      <c r="AP416" s="561"/>
      <c r="AQ416" s="560"/>
      <c r="AR416" s="561"/>
      <c r="AS416" s="561"/>
      <c r="AT416" s="559"/>
      <c r="AU416" s="574"/>
      <c r="AV416" s="569"/>
      <c r="AW416" s="569"/>
      <c r="AX416" s="569"/>
      <c r="AY416" s="569"/>
      <c r="AZ416" s="563"/>
      <c r="BA416" s="563"/>
      <c r="BB416" s="563"/>
    </row>
    <row r="417" spans="21:54">
      <c r="U417" s="563"/>
      <c r="V417" s="587"/>
      <c r="W417" s="588"/>
      <c r="X417" s="588"/>
      <c r="Y417" s="590"/>
      <c r="Z417" s="589"/>
      <c r="AA417" s="591"/>
      <c r="AB417" s="591"/>
      <c r="AC417" s="591"/>
      <c r="AD417" s="591"/>
      <c r="AE417" s="272"/>
      <c r="AF417" s="560"/>
      <c r="AG417" s="561"/>
      <c r="AH417" s="561"/>
      <c r="AI417" s="561"/>
      <c r="AJ417" s="592"/>
      <c r="AK417" s="561"/>
      <c r="AL417" s="560"/>
      <c r="AM417" s="595"/>
      <c r="AN417" s="560"/>
      <c r="AO417" s="561"/>
      <c r="AP417" s="561"/>
      <c r="AQ417" s="560"/>
      <c r="AR417" s="561"/>
      <c r="AS417" s="561"/>
      <c r="AT417" s="559"/>
      <c r="AU417" s="574"/>
      <c r="AV417" s="569"/>
      <c r="AW417" s="569"/>
      <c r="AX417" s="569"/>
      <c r="AY417" s="569"/>
      <c r="AZ417" s="563"/>
      <c r="BA417" s="563"/>
      <c r="BB417" s="563"/>
    </row>
    <row r="418" spans="21:54">
      <c r="U418" s="563"/>
      <c r="V418" s="587"/>
      <c r="W418" s="588"/>
      <c r="X418" s="588"/>
      <c r="Y418" s="590"/>
      <c r="Z418" s="589"/>
      <c r="AA418" s="591"/>
      <c r="AB418" s="591"/>
      <c r="AC418" s="591"/>
      <c r="AD418" s="591"/>
      <c r="AE418" s="272"/>
      <c r="AF418" s="560"/>
      <c r="AG418" s="561"/>
      <c r="AH418" s="561"/>
      <c r="AI418" s="561"/>
      <c r="AJ418" s="592"/>
      <c r="AK418" s="561"/>
      <c r="AL418" s="560"/>
      <c r="AM418" s="595"/>
      <c r="AN418" s="560"/>
      <c r="AO418" s="561"/>
      <c r="AP418" s="561"/>
      <c r="AQ418" s="560"/>
      <c r="AR418" s="561"/>
      <c r="AS418" s="561"/>
      <c r="AT418" s="559"/>
      <c r="AU418" s="574"/>
      <c r="AV418" s="569"/>
      <c r="AW418" s="569"/>
      <c r="AX418" s="569"/>
      <c r="AY418" s="569"/>
      <c r="AZ418" s="563"/>
      <c r="BA418" s="563"/>
      <c r="BB418" s="563"/>
    </row>
    <row r="419" spans="21:54">
      <c r="U419" s="563"/>
      <c r="V419" s="587"/>
      <c r="W419" s="588"/>
      <c r="X419" s="588"/>
      <c r="Y419" s="590"/>
      <c r="Z419" s="589"/>
      <c r="AA419" s="591"/>
      <c r="AB419" s="591"/>
      <c r="AC419" s="591"/>
      <c r="AD419" s="591"/>
      <c r="AE419" s="272"/>
      <c r="AF419" s="560"/>
      <c r="AG419" s="561"/>
      <c r="AH419" s="561"/>
      <c r="AI419" s="561"/>
      <c r="AJ419" s="592"/>
      <c r="AK419" s="561"/>
      <c r="AL419" s="560"/>
      <c r="AM419" s="595"/>
      <c r="AN419" s="560"/>
      <c r="AO419" s="561"/>
      <c r="AP419" s="561"/>
      <c r="AQ419" s="560"/>
      <c r="AR419" s="561"/>
      <c r="AS419" s="561"/>
      <c r="AT419" s="559"/>
      <c r="AU419" s="574"/>
      <c r="AV419" s="569"/>
      <c r="AW419" s="569"/>
      <c r="AX419" s="569"/>
      <c r="AY419" s="569"/>
      <c r="AZ419" s="563"/>
      <c r="BA419" s="563"/>
      <c r="BB419" s="563"/>
    </row>
    <row r="420" spans="21:54">
      <c r="U420" s="563"/>
      <c r="V420" s="587"/>
      <c r="W420" s="588"/>
      <c r="X420" s="588"/>
      <c r="Y420" s="590"/>
      <c r="Z420" s="589"/>
      <c r="AA420" s="591"/>
      <c r="AB420" s="591"/>
      <c r="AC420" s="591"/>
      <c r="AD420" s="591"/>
      <c r="AE420" s="272"/>
      <c r="AF420" s="560"/>
      <c r="AG420" s="561"/>
      <c r="AH420" s="561"/>
      <c r="AI420" s="561"/>
      <c r="AJ420" s="592"/>
      <c r="AK420" s="561"/>
      <c r="AL420" s="560"/>
      <c r="AM420" s="595"/>
      <c r="AN420" s="560"/>
      <c r="AO420" s="561"/>
      <c r="AP420" s="561"/>
      <c r="AQ420" s="560"/>
      <c r="AR420" s="561"/>
      <c r="AS420" s="561"/>
      <c r="AT420" s="559"/>
      <c r="AU420" s="574"/>
      <c r="AV420" s="569"/>
      <c r="AW420" s="569"/>
      <c r="AX420" s="569"/>
      <c r="AY420" s="569"/>
      <c r="AZ420" s="563"/>
      <c r="BA420" s="563"/>
      <c r="BB420" s="563"/>
    </row>
    <row r="421" spans="21:54">
      <c r="U421" s="563"/>
      <c r="V421" s="587"/>
      <c r="W421" s="588"/>
      <c r="X421" s="588"/>
      <c r="Y421" s="590"/>
      <c r="Z421" s="589"/>
      <c r="AA421" s="591"/>
      <c r="AB421" s="591"/>
      <c r="AC421" s="591"/>
      <c r="AD421" s="591"/>
      <c r="AE421" s="272"/>
      <c r="AF421" s="560"/>
      <c r="AG421" s="561"/>
      <c r="AH421" s="561"/>
      <c r="AI421" s="561"/>
      <c r="AJ421" s="592"/>
      <c r="AK421" s="561"/>
      <c r="AL421" s="560"/>
      <c r="AM421" s="595"/>
      <c r="AN421" s="560"/>
      <c r="AO421" s="561"/>
      <c r="AP421" s="561"/>
      <c r="AQ421" s="560"/>
      <c r="AR421" s="561"/>
      <c r="AS421" s="561"/>
      <c r="AT421" s="559"/>
      <c r="AU421" s="574"/>
      <c r="AV421" s="569"/>
      <c r="AW421" s="569"/>
      <c r="AX421" s="569"/>
      <c r="AY421" s="569"/>
      <c r="AZ421" s="563"/>
      <c r="BA421" s="563"/>
      <c r="BB421" s="563"/>
    </row>
    <row r="422" spans="21:54">
      <c r="U422" s="563"/>
      <c r="V422" s="587"/>
      <c r="W422" s="588"/>
      <c r="X422" s="588"/>
      <c r="Y422" s="590"/>
      <c r="Z422" s="589"/>
      <c r="AA422" s="591"/>
      <c r="AB422" s="591"/>
      <c r="AC422" s="591"/>
      <c r="AD422" s="591"/>
      <c r="AE422" s="272"/>
      <c r="AF422" s="560"/>
      <c r="AG422" s="561"/>
      <c r="AH422" s="561"/>
      <c r="AI422" s="561"/>
      <c r="AJ422" s="592"/>
      <c r="AK422" s="561"/>
      <c r="AL422" s="560"/>
      <c r="AM422" s="595"/>
      <c r="AN422" s="560"/>
      <c r="AO422" s="561"/>
      <c r="AP422" s="561"/>
      <c r="AQ422" s="560"/>
      <c r="AR422" s="561"/>
      <c r="AS422" s="561"/>
      <c r="AT422" s="559"/>
      <c r="AU422" s="574"/>
      <c r="AV422" s="569"/>
      <c r="AW422" s="569"/>
      <c r="AX422" s="569"/>
      <c r="AY422" s="569"/>
      <c r="AZ422" s="563"/>
      <c r="BA422" s="563"/>
      <c r="BB422" s="563"/>
    </row>
    <row r="423" spans="21:54">
      <c r="U423" s="563"/>
      <c r="V423" s="587"/>
      <c r="W423" s="588"/>
      <c r="X423" s="588"/>
      <c r="Y423" s="590"/>
      <c r="Z423" s="589"/>
      <c r="AA423" s="591"/>
      <c r="AB423" s="591"/>
      <c r="AC423" s="591"/>
      <c r="AD423" s="591"/>
      <c r="AE423" s="272"/>
      <c r="AF423" s="560"/>
      <c r="AG423" s="561"/>
      <c r="AH423" s="561"/>
      <c r="AI423" s="561"/>
      <c r="AJ423" s="592"/>
      <c r="AK423" s="561"/>
      <c r="AL423" s="560"/>
      <c r="AM423" s="595"/>
      <c r="AN423" s="560"/>
      <c r="AO423" s="561"/>
      <c r="AP423" s="561"/>
      <c r="AQ423" s="560"/>
      <c r="AR423" s="561"/>
      <c r="AS423" s="561"/>
      <c r="AT423" s="559"/>
      <c r="AU423" s="574"/>
      <c r="AV423" s="569"/>
      <c r="AW423" s="569"/>
      <c r="AX423" s="569"/>
      <c r="AY423" s="569"/>
      <c r="AZ423" s="563"/>
      <c r="BA423" s="563"/>
      <c r="BB423" s="563"/>
    </row>
    <row r="424" spans="21:54">
      <c r="U424" s="563"/>
      <c r="V424" s="587"/>
      <c r="W424" s="588"/>
      <c r="X424" s="588"/>
      <c r="Y424" s="590"/>
      <c r="Z424" s="589"/>
      <c r="AA424" s="591"/>
      <c r="AB424" s="591"/>
      <c r="AC424" s="591"/>
      <c r="AD424" s="591"/>
      <c r="AE424" s="272"/>
      <c r="AF424" s="560"/>
      <c r="AG424" s="561"/>
      <c r="AH424" s="561"/>
      <c r="AI424" s="561"/>
      <c r="AJ424" s="592"/>
      <c r="AK424" s="561"/>
      <c r="AL424" s="560"/>
      <c r="AM424" s="595"/>
      <c r="AN424" s="560"/>
      <c r="AO424" s="561"/>
      <c r="AP424" s="561"/>
      <c r="AQ424" s="560"/>
      <c r="AR424" s="561"/>
      <c r="AS424" s="561"/>
      <c r="AT424" s="559"/>
      <c r="AU424" s="574"/>
      <c r="AV424" s="569"/>
      <c r="AW424" s="569"/>
      <c r="AX424" s="569"/>
      <c r="AY424" s="569"/>
      <c r="AZ424" s="563"/>
      <c r="BA424" s="563"/>
      <c r="BB424" s="563"/>
    </row>
    <row r="425" spans="21:54">
      <c r="U425" s="563"/>
      <c r="V425" s="587"/>
      <c r="W425" s="588"/>
      <c r="X425" s="588"/>
      <c r="Y425" s="590"/>
      <c r="Z425" s="589"/>
      <c r="AA425" s="591"/>
      <c r="AB425" s="591"/>
      <c r="AC425" s="591"/>
      <c r="AD425" s="591"/>
      <c r="AE425" s="272"/>
      <c r="AF425" s="560"/>
      <c r="AG425" s="561"/>
      <c r="AH425" s="561"/>
      <c r="AI425" s="561"/>
      <c r="AJ425" s="592"/>
      <c r="AK425" s="561"/>
      <c r="AL425" s="560"/>
      <c r="AM425" s="595"/>
      <c r="AN425" s="560"/>
      <c r="AO425" s="561"/>
      <c r="AP425" s="561"/>
      <c r="AQ425" s="560"/>
      <c r="AR425" s="561"/>
      <c r="AS425" s="561"/>
      <c r="AT425" s="559"/>
      <c r="AU425" s="574"/>
      <c r="AV425" s="569"/>
      <c r="AW425" s="569"/>
      <c r="AX425" s="569"/>
      <c r="AY425" s="569"/>
      <c r="AZ425" s="563"/>
      <c r="BA425" s="563"/>
      <c r="BB425" s="563"/>
    </row>
    <row r="426" spans="21:54">
      <c r="U426" s="563"/>
      <c r="V426" s="587"/>
      <c r="W426" s="588"/>
      <c r="X426" s="588"/>
      <c r="Y426" s="590"/>
      <c r="Z426" s="589"/>
      <c r="AA426" s="591"/>
      <c r="AB426" s="591"/>
      <c r="AC426" s="591"/>
      <c r="AD426" s="591"/>
      <c r="AE426" s="272"/>
      <c r="AF426" s="560"/>
      <c r="AG426" s="561"/>
      <c r="AH426" s="561"/>
      <c r="AI426" s="561"/>
      <c r="AJ426" s="592"/>
      <c r="AK426" s="561"/>
      <c r="AL426" s="560"/>
      <c r="AM426" s="595"/>
      <c r="AN426" s="560"/>
      <c r="AO426" s="561"/>
      <c r="AP426" s="561"/>
      <c r="AQ426" s="560"/>
      <c r="AR426" s="561"/>
      <c r="AS426" s="561"/>
      <c r="AT426" s="559"/>
      <c r="AU426" s="574"/>
      <c r="AV426" s="569"/>
      <c r="AW426" s="569"/>
      <c r="AX426" s="569"/>
      <c r="AY426" s="569"/>
      <c r="AZ426" s="563"/>
      <c r="BA426" s="563"/>
      <c r="BB426" s="563"/>
    </row>
    <row r="427" spans="21:54">
      <c r="U427" s="563"/>
      <c r="V427" s="587"/>
      <c r="W427" s="588"/>
      <c r="X427" s="588"/>
      <c r="Y427" s="590"/>
      <c r="Z427" s="589"/>
      <c r="AA427" s="591"/>
      <c r="AB427" s="591"/>
      <c r="AC427" s="591"/>
      <c r="AD427" s="591"/>
      <c r="AE427" s="272"/>
      <c r="AF427" s="560"/>
      <c r="AG427" s="561"/>
      <c r="AH427" s="561"/>
      <c r="AI427" s="561"/>
      <c r="AJ427" s="592"/>
      <c r="AK427" s="561"/>
      <c r="AL427" s="560"/>
      <c r="AM427" s="595"/>
      <c r="AN427" s="560"/>
      <c r="AO427" s="561"/>
      <c r="AP427" s="561"/>
      <c r="AQ427" s="560"/>
      <c r="AR427" s="561"/>
      <c r="AS427" s="561"/>
      <c r="AT427" s="559"/>
      <c r="AU427" s="574"/>
      <c r="AV427" s="569"/>
      <c r="AW427" s="569"/>
      <c r="AX427" s="569"/>
      <c r="AY427" s="569"/>
      <c r="AZ427" s="563"/>
      <c r="BA427" s="563"/>
      <c r="BB427" s="563"/>
    </row>
    <row r="428" spans="21:54">
      <c r="U428" s="563"/>
      <c r="V428" s="587"/>
      <c r="W428" s="588"/>
      <c r="X428" s="588"/>
      <c r="Y428" s="590"/>
      <c r="Z428" s="589"/>
      <c r="AA428" s="591"/>
      <c r="AB428" s="591"/>
      <c r="AC428" s="591"/>
      <c r="AD428" s="591"/>
      <c r="AE428" s="272"/>
      <c r="AF428" s="560"/>
      <c r="AG428" s="561"/>
      <c r="AH428" s="561"/>
      <c r="AI428" s="561"/>
      <c r="AJ428" s="592"/>
      <c r="AK428" s="561"/>
      <c r="AL428" s="560"/>
      <c r="AM428" s="595"/>
      <c r="AN428" s="560"/>
      <c r="AO428" s="561"/>
      <c r="AP428" s="561"/>
      <c r="AQ428" s="560"/>
      <c r="AR428" s="561"/>
      <c r="AS428" s="561"/>
      <c r="AT428" s="559"/>
      <c r="AU428" s="574"/>
      <c r="AV428" s="569"/>
      <c r="AW428" s="569"/>
      <c r="AX428" s="569"/>
      <c r="AY428" s="569"/>
      <c r="AZ428" s="563"/>
      <c r="BA428" s="563"/>
      <c r="BB428" s="563"/>
    </row>
    <row r="429" spans="21:54">
      <c r="U429" s="563"/>
      <c r="V429" s="587"/>
      <c r="W429" s="588"/>
      <c r="X429" s="588"/>
      <c r="Y429" s="590"/>
      <c r="Z429" s="589"/>
      <c r="AA429" s="591"/>
      <c r="AB429" s="591"/>
      <c r="AC429" s="591"/>
      <c r="AD429" s="591"/>
      <c r="AE429" s="272"/>
      <c r="AF429" s="560"/>
      <c r="AG429" s="561"/>
      <c r="AH429" s="561"/>
      <c r="AI429" s="561"/>
      <c r="AJ429" s="592"/>
      <c r="AK429" s="561"/>
      <c r="AL429" s="560"/>
      <c r="AM429" s="595"/>
      <c r="AN429" s="560"/>
      <c r="AO429" s="561"/>
      <c r="AP429" s="561"/>
      <c r="AQ429" s="560"/>
      <c r="AR429" s="561"/>
      <c r="AS429" s="561"/>
      <c r="AT429" s="559"/>
      <c r="AU429" s="574"/>
      <c r="AV429" s="569"/>
      <c r="AW429" s="569"/>
      <c r="AX429" s="569"/>
      <c r="AY429" s="569"/>
      <c r="AZ429" s="563"/>
      <c r="BA429" s="563"/>
      <c r="BB429" s="563"/>
    </row>
    <row r="430" spans="21:54">
      <c r="U430" s="563"/>
      <c r="V430" s="587"/>
      <c r="W430" s="588"/>
      <c r="X430" s="588"/>
      <c r="Y430" s="590"/>
      <c r="Z430" s="589"/>
      <c r="AA430" s="591"/>
      <c r="AB430" s="591"/>
      <c r="AC430" s="591"/>
      <c r="AD430" s="591"/>
      <c r="AE430" s="272"/>
      <c r="AF430" s="560"/>
      <c r="AG430" s="561"/>
      <c r="AH430" s="561"/>
      <c r="AI430" s="561"/>
      <c r="AJ430" s="592"/>
      <c r="AK430" s="561"/>
      <c r="AL430" s="560"/>
      <c r="AM430" s="595"/>
      <c r="AN430" s="560"/>
      <c r="AO430" s="561"/>
      <c r="AP430" s="561"/>
      <c r="AQ430" s="560"/>
      <c r="AR430" s="561"/>
      <c r="AS430" s="561"/>
      <c r="AT430" s="559"/>
      <c r="AU430" s="574"/>
      <c r="AV430" s="569"/>
      <c r="AW430" s="569"/>
      <c r="AX430" s="569"/>
      <c r="AY430" s="569"/>
      <c r="AZ430" s="563"/>
      <c r="BA430" s="563"/>
      <c r="BB430" s="563"/>
    </row>
    <row r="431" spans="21:54">
      <c r="U431" s="563"/>
      <c r="V431" s="587"/>
      <c r="W431" s="588"/>
      <c r="X431" s="588"/>
      <c r="Y431" s="590"/>
      <c r="Z431" s="589"/>
      <c r="AA431" s="591"/>
      <c r="AB431" s="591"/>
      <c r="AC431" s="591"/>
      <c r="AD431" s="591"/>
      <c r="AE431" s="272"/>
      <c r="AF431" s="560"/>
      <c r="AG431" s="561"/>
      <c r="AH431" s="561"/>
      <c r="AI431" s="561"/>
      <c r="AJ431" s="592"/>
      <c r="AK431" s="561"/>
      <c r="AL431" s="560"/>
      <c r="AM431" s="595"/>
      <c r="AN431" s="560"/>
      <c r="AO431" s="561"/>
      <c r="AP431" s="561"/>
      <c r="AQ431" s="560"/>
      <c r="AR431" s="561"/>
      <c r="AS431" s="561"/>
      <c r="AT431" s="559"/>
      <c r="AU431" s="574"/>
      <c r="AV431" s="569"/>
      <c r="AW431" s="569"/>
      <c r="AX431" s="569"/>
      <c r="AY431" s="569"/>
      <c r="AZ431" s="563"/>
      <c r="BA431" s="563"/>
      <c r="BB431" s="563"/>
    </row>
    <row r="432" spans="21:54">
      <c r="U432" s="563"/>
      <c r="V432" s="587"/>
      <c r="W432" s="588"/>
      <c r="X432" s="588"/>
      <c r="Y432" s="590"/>
      <c r="Z432" s="589"/>
      <c r="AA432" s="591"/>
      <c r="AB432" s="591"/>
      <c r="AC432" s="591"/>
      <c r="AD432" s="591"/>
      <c r="AE432" s="272"/>
      <c r="AF432" s="560"/>
      <c r="AG432" s="561"/>
      <c r="AH432" s="561"/>
      <c r="AI432" s="561"/>
      <c r="AJ432" s="592"/>
      <c r="AK432" s="561"/>
      <c r="AL432" s="560"/>
      <c r="AM432" s="595"/>
      <c r="AN432" s="560"/>
      <c r="AO432" s="561"/>
      <c r="AP432" s="561"/>
      <c r="AQ432" s="560"/>
      <c r="AR432" s="561"/>
      <c r="AS432" s="561"/>
      <c r="AT432" s="559"/>
      <c r="AU432" s="574"/>
      <c r="AV432" s="569"/>
      <c r="AW432" s="569"/>
      <c r="AX432" s="569"/>
      <c r="AY432" s="569"/>
      <c r="AZ432" s="563"/>
      <c r="BA432" s="563"/>
      <c r="BB432" s="563"/>
    </row>
    <row r="433" spans="21:54">
      <c r="U433" s="563"/>
      <c r="V433" s="587"/>
      <c r="W433" s="588"/>
      <c r="X433" s="588"/>
      <c r="Y433" s="590"/>
      <c r="Z433" s="589"/>
      <c r="AA433" s="591"/>
      <c r="AB433" s="591"/>
      <c r="AC433" s="591"/>
      <c r="AD433" s="591"/>
      <c r="AE433" s="272"/>
      <c r="AF433" s="560"/>
      <c r="AG433" s="561"/>
      <c r="AH433" s="561"/>
      <c r="AI433" s="561"/>
      <c r="AJ433" s="592"/>
      <c r="AK433" s="561"/>
      <c r="AL433" s="560"/>
      <c r="AM433" s="595"/>
      <c r="AN433" s="560"/>
      <c r="AO433" s="561"/>
      <c r="AP433" s="561"/>
      <c r="AQ433" s="560"/>
      <c r="AR433" s="561"/>
      <c r="AS433" s="561"/>
      <c r="AT433" s="559"/>
      <c r="AU433" s="574"/>
      <c r="AV433" s="569"/>
      <c r="AW433" s="569"/>
      <c r="AX433" s="569"/>
      <c r="AY433" s="569"/>
      <c r="AZ433" s="563"/>
      <c r="BA433" s="563"/>
      <c r="BB433" s="563"/>
    </row>
    <row r="434" spans="21:54">
      <c r="U434" s="563"/>
      <c r="V434" s="587"/>
      <c r="W434" s="588"/>
      <c r="X434" s="588"/>
      <c r="Y434" s="590"/>
      <c r="Z434" s="589"/>
      <c r="AA434" s="591"/>
      <c r="AB434" s="591"/>
      <c r="AC434" s="591"/>
      <c r="AD434" s="591"/>
      <c r="AE434" s="272"/>
      <c r="AF434" s="560"/>
      <c r="AG434" s="561"/>
      <c r="AH434" s="561"/>
      <c r="AI434" s="561"/>
      <c r="AJ434" s="592"/>
      <c r="AK434" s="561"/>
      <c r="AL434" s="560"/>
      <c r="AM434" s="595"/>
      <c r="AN434" s="560"/>
      <c r="AO434" s="561"/>
      <c r="AP434" s="561"/>
      <c r="AQ434" s="560"/>
      <c r="AR434" s="561"/>
      <c r="AS434" s="561"/>
      <c r="AT434" s="559"/>
      <c r="AU434" s="574"/>
      <c r="AV434" s="569"/>
      <c r="AW434" s="569"/>
      <c r="AX434" s="569"/>
      <c r="AY434" s="569"/>
      <c r="AZ434" s="563"/>
      <c r="BA434" s="563"/>
      <c r="BB434" s="563"/>
    </row>
    <row r="435" spans="21:54">
      <c r="U435" s="563"/>
      <c r="V435" s="587"/>
      <c r="W435" s="588"/>
      <c r="X435" s="588"/>
      <c r="Y435" s="590"/>
      <c r="Z435" s="589"/>
      <c r="AA435" s="591"/>
      <c r="AB435" s="591"/>
      <c r="AC435" s="591"/>
      <c r="AD435" s="591"/>
      <c r="AE435" s="272"/>
      <c r="AF435" s="560"/>
      <c r="AG435" s="561"/>
      <c r="AH435" s="561"/>
      <c r="AI435" s="561"/>
      <c r="AJ435" s="592"/>
      <c r="AK435" s="561"/>
      <c r="AL435" s="560"/>
      <c r="AM435" s="595"/>
      <c r="AN435" s="560"/>
      <c r="AO435" s="561"/>
      <c r="AP435" s="561"/>
      <c r="AQ435" s="560"/>
      <c r="AR435" s="561"/>
      <c r="AS435" s="561"/>
      <c r="AT435" s="559"/>
      <c r="AU435" s="574"/>
      <c r="AV435" s="569"/>
      <c r="AW435" s="569"/>
      <c r="AX435" s="569"/>
      <c r="AY435" s="569"/>
      <c r="AZ435" s="563"/>
      <c r="BA435" s="563"/>
      <c r="BB435" s="563"/>
    </row>
    <row r="436" spans="21:54">
      <c r="U436" s="563"/>
      <c r="V436" s="587"/>
      <c r="W436" s="588"/>
      <c r="X436" s="588"/>
      <c r="Y436" s="590"/>
      <c r="Z436" s="589"/>
      <c r="AA436" s="591"/>
      <c r="AB436" s="591"/>
      <c r="AC436" s="591"/>
      <c r="AD436" s="591"/>
      <c r="AE436" s="272"/>
      <c r="AF436" s="560"/>
      <c r="AG436" s="561"/>
      <c r="AH436" s="561"/>
      <c r="AI436" s="561"/>
      <c r="AJ436" s="592"/>
      <c r="AK436" s="561"/>
      <c r="AL436" s="560"/>
      <c r="AM436" s="595"/>
      <c r="AN436" s="560"/>
      <c r="AO436" s="561"/>
      <c r="AP436" s="561"/>
      <c r="AQ436" s="560"/>
      <c r="AR436" s="561"/>
      <c r="AS436" s="561"/>
      <c r="AT436" s="559"/>
      <c r="AU436" s="574"/>
      <c r="AV436" s="569"/>
      <c r="AW436" s="569"/>
      <c r="AX436" s="569"/>
      <c r="AY436" s="569"/>
      <c r="AZ436" s="563"/>
      <c r="BA436" s="563"/>
      <c r="BB436" s="563"/>
    </row>
    <row r="437" spans="21:54">
      <c r="U437" s="563"/>
      <c r="V437" s="587"/>
      <c r="W437" s="588"/>
      <c r="X437" s="588"/>
      <c r="Y437" s="590"/>
      <c r="Z437" s="589"/>
      <c r="AA437" s="591"/>
      <c r="AB437" s="591"/>
      <c r="AC437" s="591"/>
      <c r="AD437" s="591"/>
      <c r="AE437" s="272"/>
      <c r="AF437" s="560"/>
      <c r="AG437" s="561"/>
      <c r="AH437" s="561"/>
      <c r="AI437" s="561"/>
      <c r="AJ437" s="592"/>
      <c r="AK437" s="561"/>
      <c r="AL437" s="560"/>
      <c r="AM437" s="595"/>
      <c r="AN437" s="560"/>
      <c r="AO437" s="561"/>
      <c r="AP437" s="561"/>
      <c r="AQ437" s="560"/>
      <c r="AR437" s="561"/>
      <c r="AS437" s="561"/>
      <c r="AT437" s="559"/>
      <c r="AU437" s="574"/>
      <c r="AV437" s="569"/>
      <c r="AW437" s="569"/>
      <c r="AX437" s="569"/>
      <c r="AY437" s="569"/>
      <c r="AZ437" s="563"/>
      <c r="BA437" s="563"/>
      <c r="BB437" s="563"/>
    </row>
    <row r="438" spans="21:54">
      <c r="U438" s="563"/>
      <c r="V438" s="587"/>
      <c r="W438" s="588"/>
      <c r="X438" s="588"/>
      <c r="Y438" s="590"/>
      <c r="Z438" s="589"/>
      <c r="AA438" s="591"/>
      <c r="AB438" s="591"/>
      <c r="AC438" s="591"/>
      <c r="AD438" s="591"/>
      <c r="AE438" s="272"/>
      <c r="AF438" s="560"/>
      <c r="AG438" s="561"/>
      <c r="AH438" s="561"/>
      <c r="AI438" s="561"/>
      <c r="AJ438" s="592"/>
      <c r="AK438" s="561"/>
      <c r="AL438" s="560"/>
      <c r="AM438" s="595"/>
      <c r="AN438" s="560"/>
      <c r="AO438" s="561"/>
      <c r="AP438" s="561"/>
      <c r="AQ438" s="560"/>
      <c r="AR438" s="561"/>
      <c r="AS438" s="561"/>
      <c r="AT438" s="559"/>
      <c r="AU438" s="574"/>
      <c r="AV438" s="569"/>
      <c r="AW438" s="569"/>
      <c r="AX438" s="569"/>
      <c r="AY438" s="569"/>
      <c r="AZ438" s="563"/>
      <c r="BA438" s="563"/>
      <c r="BB438" s="563"/>
    </row>
    <row r="439" spans="21:54">
      <c r="U439" s="563"/>
      <c r="V439" s="587"/>
      <c r="W439" s="588"/>
      <c r="X439" s="588"/>
      <c r="Y439" s="590"/>
      <c r="Z439" s="589"/>
      <c r="AA439" s="591"/>
      <c r="AB439" s="591"/>
      <c r="AC439" s="591"/>
      <c r="AD439" s="591"/>
      <c r="AE439" s="272"/>
      <c r="AF439" s="560"/>
      <c r="AG439" s="561"/>
      <c r="AH439" s="561"/>
      <c r="AI439" s="561"/>
      <c r="AJ439" s="592"/>
      <c r="AK439" s="561"/>
      <c r="AL439" s="560"/>
      <c r="AM439" s="595"/>
      <c r="AN439" s="560"/>
      <c r="AO439" s="561"/>
      <c r="AP439" s="561"/>
      <c r="AQ439" s="560"/>
      <c r="AR439" s="561"/>
      <c r="AS439" s="561"/>
      <c r="AT439" s="559"/>
      <c r="AU439" s="574"/>
      <c r="AV439" s="569"/>
      <c r="AW439" s="569"/>
      <c r="AX439" s="569"/>
      <c r="AY439" s="569"/>
      <c r="AZ439" s="563"/>
      <c r="BA439" s="563"/>
      <c r="BB439" s="563"/>
    </row>
    <row r="440" spans="21:54">
      <c r="U440" s="563"/>
      <c r="V440" s="587"/>
      <c r="W440" s="588"/>
      <c r="X440" s="588"/>
      <c r="Y440" s="590"/>
      <c r="Z440" s="589"/>
      <c r="AA440" s="591"/>
      <c r="AB440" s="591"/>
      <c r="AC440" s="591"/>
      <c r="AD440" s="591"/>
      <c r="AE440" s="272"/>
      <c r="AF440" s="560"/>
      <c r="AG440" s="561"/>
      <c r="AH440" s="561"/>
      <c r="AI440" s="561"/>
      <c r="AJ440" s="592"/>
      <c r="AK440" s="561"/>
      <c r="AL440" s="560"/>
      <c r="AM440" s="595"/>
      <c r="AN440" s="560"/>
      <c r="AO440" s="561"/>
      <c r="AP440" s="561"/>
      <c r="AQ440" s="560"/>
      <c r="AR440" s="561"/>
      <c r="AS440" s="561"/>
      <c r="AT440" s="559"/>
      <c r="AU440" s="574"/>
      <c r="AV440" s="569"/>
      <c r="AW440" s="569"/>
      <c r="AX440" s="569"/>
      <c r="AY440" s="569"/>
      <c r="AZ440" s="563"/>
      <c r="BA440" s="563"/>
      <c r="BB440" s="563"/>
    </row>
    <row r="441" spans="21:54">
      <c r="U441" s="563"/>
      <c r="V441" s="587"/>
      <c r="W441" s="588"/>
      <c r="X441" s="588"/>
      <c r="Y441" s="590"/>
      <c r="Z441" s="589"/>
      <c r="AA441" s="591"/>
      <c r="AB441" s="591"/>
      <c r="AC441" s="591"/>
      <c r="AD441" s="591"/>
      <c r="AE441" s="272"/>
      <c r="AF441" s="560"/>
      <c r="AG441" s="561"/>
      <c r="AH441" s="561"/>
      <c r="AI441" s="561"/>
      <c r="AJ441" s="592"/>
      <c r="AK441" s="561"/>
      <c r="AL441" s="560"/>
      <c r="AM441" s="595"/>
      <c r="AN441" s="560"/>
      <c r="AO441" s="561"/>
      <c r="AP441" s="561"/>
      <c r="AQ441" s="560"/>
      <c r="AR441" s="561"/>
      <c r="AS441" s="561"/>
      <c r="AT441" s="559"/>
      <c r="AU441" s="574"/>
      <c r="AV441" s="569"/>
      <c r="AW441" s="569"/>
      <c r="AX441" s="569"/>
      <c r="AY441" s="569"/>
      <c r="AZ441" s="563"/>
      <c r="BA441" s="563"/>
      <c r="BB441" s="563"/>
    </row>
    <row r="442" spans="21:54">
      <c r="U442" s="563"/>
      <c r="V442" s="587"/>
      <c r="W442" s="588"/>
      <c r="X442" s="588"/>
      <c r="Y442" s="590"/>
      <c r="Z442" s="589"/>
      <c r="AA442" s="591"/>
      <c r="AB442" s="591"/>
      <c r="AC442" s="591"/>
      <c r="AD442" s="591"/>
      <c r="AE442" s="272"/>
      <c r="AF442" s="560"/>
      <c r="AG442" s="561"/>
      <c r="AH442" s="561"/>
      <c r="AI442" s="561"/>
      <c r="AJ442" s="592"/>
      <c r="AK442" s="561"/>
      <c r="AL442" s="560"/>
      <c r="AM442" s="595"/>
      <c r="AN442" s="560"/>
      <c r="AO442" s="561"/>
      <c r="AP442" s="561"/>
      <c r="AQ442" s="560"/>
      <c r="AR442" s="561"/>
      <c r="AS442" s="561"/>
      <c r="AT442" s="559"/>
      <c r="AU442" s="574"/>
      <c r="AV442" s="569"/>
      <c r="AW442" s="569"/>
      <c r="AX442" s="569"/>
      <c r="AY442" s="569"/>
      <c r="AZ442" s="563"/>
      <c r="BA442" s="563"/>
      <c r="BB442" s="563"/>
    </row>
    <row r="443" spans="21:54">
      <c r="U443" s="563"/>
      <c r="V443" s="587"/>
      <c r="W443" s="588"/>
      <c r="X443" s="588"/>
      <c r="Y443" s="590"/>
      <c r="Z443" s="589"/>
      <c r="AA443" s="591"/>
      <c r="AB443" s="591"/>
      <c r="AC443" s="591"/>
      <c r="AD443" s="591"/>
      <c r="AE443" s="272"/>
      <c r="AF443" s="560"/>
      <c r="AG443" s="561"/>
      <c r="AH443" s="561"/>
      <c r="AI443" s="561"/>
      <c r="AJ443" s="592"/>
      <c r="AK443" s="561"/>
      <c r="AL443" s="560"/>
      <c r="AM443" s="595"/>
      <c r="AN443" s="560"/>
      <c r="AO443" s="561"/>
      <c r="AP443" s="561"/>
      <c r="AQ443" s="560"/>
      <c r="AR443" s="561"/>
      <c r="AS443" s="561"/>
      <c r="AT443" s="559"/>
      <c r="AU443" s="574"/>
      <c r="AV443" s="569"/>
      <c r="AW443" s="569"/>
      <c r="AX443" s="569"/>
      <c r="AY443" s="569"/>
      <c r="AZ443" s="563"/>
      <c r="BA443" s="563"/>
      <c r="BB443" s="563"/>
    </row>
    <row r="444" spans="21:54">
      <c r="U444" s="563"/>
      <c r="V444" s="587"/>
      <c r="W444" s="588"/>
      <c r="X444" s="588"/>
      <c r="Y444" s="590"/>
      <c r="Z444" s="589"/>
      <c r="AA444" s="591"/>
      <c r="AB444" s="591"/>
      <c r="AC444" s="591"/>
      <c r="AD444" s="591"/>
      <c r="AE444" s="272"/>
      <c r="AF444" s="560"/>
      <c r="AG444" s="561"/>
      <c r="AH444" s="561"/>
      <c r="AI444" s="561"/>
      <c r="AJ444" s="592"/>
      <c r="AK444" s="561"/>
      <c r="AL444" s="560"/>
      <c r="AM444" s="595"/>
      <c r="AN444" s="560"/>
      <c r="AO444" s="561"/>
      <c r="AP444" s="561"/>
      <c r="AQ444" s="560"/>
      <c r="AR444" s="561"/>
      <c r="AS444" s="561"/>
      <c r="AT444" s="559"/>
      <c r="AU444" s="574"/>
      <c r="AV444" s="569"/>
      <c r="AW444" s="569"/>
      <c r="AX444" s="569"/>
      <c r="AY444" s="569"/>
      <c r="AZ444" s="563"/>
      <c r="BA444" s="563"/>
      <c r="BB444" s="563"/>
    </row>
    <row r="445" spans="21:54">
      <c r="U445" s="563"/>
      <c r="V445" s="587"/>
      <c r="W445" s="588"/>
      <c r="X445" s="588"/>
      <c r="Y445" s="590"/>
      <c r="Z445" s="589"/>
      <c r="AA445" s="591"/>
      <c r="AB445" s="591"/>
      <c r="AC445" s="591"/>
      <c r="AD445" s="591"/>
      <c r="AE445" s="272"/>
      <c r="AF445" s="560"/>
      <c r="AG445" s="561"/>
      <c r="AH445" s="561"/>
      <c r="AI445" s="561"/>
      <c r="AJ445" s="592"/>
      <c r="AK445" s="561"/>
      <c r="AL445" s="560"/>
      <c r="AM445" s="595"/>
      <c r="AN445" s="560"/>
      <c r="AO445" s="561"/>
      <c r="AP445" s="561"/>
      <c r="AQ445" s="560"/>
      <c r="AR445" s="561"/>
      <c r="AS445" s="561"/>
      <c r="AT445" s="559"/>
      <c r="AU445" s="574"/>
      <c r="AV445" s="569"/>
      <c r="AW445" s="569"/>
      <c r="AX445" s="569"/>
      <c r="AY445" s="569"/>
      <c r="AZ445" s="563"/>
      <c r="BA445" s="563"/>
      <c r="BB445" s="563"/>
    </row>
    <row r="446" spans="21:54">
      <c r="U446" s="563"/>
      <c r="V446" s="587"/>
      <c r="W446" s="588"/>
      <c r="X446" s="588"/>
      <c r="Y446" s="590"/>
      <c r="Z446" s="589"/>
      <c r="AA446" s="591"/>
      <c r="AB446" s="591"/>
      <c r="AC446" s="591"/>
      <c r="AD446" s="591"/>
      <c r="AE446" s="272"/>
      <c r="AF446" s="560"/>
      <c r="AG446" s="561"/>
      <c r="AH446" s="561"/>
      <c r="AI446" s="561"/>
      <c r="AJ446" s="592"/>
      <c r="AK446" s="561"/>
      <c r="AL446" s="560"/>
      <c r="AM446" s="595"/>
      <c r="AN446" s="560"/>
      <c r="AO446" s="561"/>
      <c r="AP446" s="561"/>
      <c r="AQ446" s="560"/>
      <c r="AR446" s="561"/>
      <c r="AS446" s="561"/>
      <c r="AT446" s="559"/>
      <c r="AU446" s="574"/>
      <c r="AV446" s="569"/>
      <c r="AW446" s="569"/>
      <c r="AX446" s="569"/>
      <c r="AY446" s="569"/>
      <c r="AZ446" s="563"/>
      <c r="BA446" s="563"/>
      <c r="BB446" s="563"/>
    </row>
    <row r="447" spans="21:54">
      <c r="U447" s="563"/>
      <c r="V447" s="587"/>
      <c r="W447" s="588"/>
      <c r="X447" s="588"/>
      <c r="Y447" s="590"/>
      <c r="Z447" s="589"/>
      <c r="AA447" s="591"/>
      <c r="AB447" s="591"/>
      <c r="AC447" s="591"/>
      <c r="AD447" s="591"/>
      <c r="AE447" s="272"/>
      <c r="AF447" s="560"/>
      <c r="AG447" s="561"/>
      <c r="AH447" s="561"/>
      <c r="AI447" s="561"/>
      <c r="AJ447" s="592"/>
      <c r="AK447" s="561"/>
      <c r="AL447" s="560"/>
      <c r="AM447" s="595"/>
      <c r="AN447" s="560"/>
      <c r="AO447" s="561"/>
      <c r="AP447" s="561"/>
      <c r="AQ447" s="560"/>
      <c r="AR447" s="561"/>
      <c r="AS447" s="561"/>
      <c r="AT447" s="559"/>
      <c r="AU447" s="574"/>
      <c r="AV447" s="569"/>
      <c r="AW447" s="569"/>
      <c r="AX447" s="569"/>
      <c r="AY447" s="569"/>
      <c r="AZ447" s="563"/>
      <c r="BA447" s="563"/>
      <c r="BB447" s="563"/>
    </row>
    <row r="448" spans="21:54">
      <c r="U448" s="563"/>
      <c r="V448" s="587"/>
      <c r="W448" s="588"/>
      <c r="X448" s="588"/>
      <c r="Y448" s="590"/>
      <c r="Z448" s="589"/>
      <c r="AA448" s="591"/>
      <c r="AB448" s="591"/>
      <c r="AC448" s="591"/>
      <c r="AD448" s="591"/>
      <c r="AE448" s="272"/>
      <c r="AF448" s="560"/>
      <c r="AG448" s="561"/>
      <c r="AH448" s="561"/>
      <c r="AI448" s="561"/>
      <c r="AJ448" s="592"/>
      <c r="AK448" s="561"/>
      <c r="AL448" s="560"/>
      <c r="AM448" s="595"/>
      <c r="AN448" s="560"/>
      <c r="AO448" s="561"/>
      <c r="AP448" s="561"/>
      <c r="AQ448" s="560"/>
      <c r="AR448" s="561"/>
      <c r="AS448" s="561"/>
      <c r="AT448" s="559"/>
      <c r="AU448" s="574"/>
      <c r="AV448" s="569"/>
      <c r="AW448" s="569"/>
      <c r="AX448" s="569"/>
      <c r="AY448" s="569"/>
      <c r="AZ448" s="563"/>
      <c r="BA448" s="563"/>
      <c r="BB448" s="563"/>
    </row>
    <row r="449" spans="21:54">
      <c r="U449" s="563"/>
      <c r="V449" s="587"/>
      <c r="W449" s="588"/>
      <c r="X449" s="588"/>
      <c r="Y449" s="590"/>
      <c r="Z449" s="589"/>
      <c r="AA449" s="591"/>
      <c r="AB449" s="591"/>
      <c r="AC449" s="591"/>
      <c r="AD449" s="591"/>
      <c r="AE449" s="272"/>
      <c r="AF449" s="560"/>
      <c r="AG449" s="561"/>
      <c r="AH449" s="561"/>
      <c r="AI449" s="561"/>
      <c r="AJ449" s="592"/>
      <c r="AK449" s="561"/>
      <c r="AL449" s="560"/>
      <c r="AM449" s="595"/>
      <c r="AN449" s="560"/>
      <c r="AO449" s="561"/>
      <c r="AP449" s="561"/>
      <c r="AQ449" s="560"/>
      <c r="AR449" s="561"/>
      <c r="AS449" s="561"/>
      <c r="AT449" s="559"/>
      <c r="AU449" s="574"/>
      <c r="AV449" s="569"/>
      <c r="AW449" s="569"/>
      <c r="AX449" s="569"/>
      <c r="AY449" s="569"/>
      <c r="AZ449" s="563"/>
      <c r="BA449" s="563"/>
      <c r="BB449" s="563"/>
    </row>
    <row r="450" spans="21:54">
      <c r="U450" s="563"/>
      <c r="V450" s="587"/>
      <c r="W450" s="588"/>
      <c r="X450" s="588"/>
      <c r="Y450" s="590"/>
      <c r="Z450" s="589"/>
      <c r="AA450" s="591"/>
      <c r="AB450" s="591"/>
      <c r="AC450" s="591"/>
      <c r="AD450" s="591"/>
      <c r="AE450" s="272"/>
      <c r="AF450" s="560"/>
      <c r="AG450" s="561"/>
      <c r="AH450" s="561"/>
      <c r="AI450" s="561"/>
      <c r="AJ450" s="592"/>
      <c r="AK450" s="561"/>
      <c r="AL450" s="560"/>
      <c r="AM450" s="595"/>
      <c r="AN450" s="560"/>
      <c r="AO450" s="561"/>
      <c r="AP450" s="561"/>
      <c r="AQ450" s="560"/>
      <c r="AR450" s="561"/>
      <c r="AS450" s="561"/>
      <c r="AT450" s="559"/>
      <c r="AU450" s="574"/>
      <c r="AV450" s="569"/>
      <c r="AW450" s="569"/>
      <c r="AX450" s="569"/>
      <c r="AY450" s="569"/>
      <c r="AZ450" s="563"/>
      <c r="BA450" s="563"/>
      <c r="BB450" s="563"/>
    </row>
    <row r="451" spans="21:54">
      <c r="U451" s="563"/>
      <c r="V451" s="587"/>
      <c r="W451" s="588"/>
      <c r="X451" s="588"/>
      <c r="Y451" s="590"/>
      <c r="Z451" s="589"/>
      <c r="AA451" s="591"/>
      <c r="AB451" s="591"/>
      <c r="AC451" s="591"/>
      <c r="AD451" s="591"/>
      <c r="AE451" s="272"/>
      <c r="AF451" s="560"/>
      <c r="AG451" s="561"/>
      <c r="AH451" s="561"/>
      <c r="AI451" s="561"/>
      <c r="AJ451" s="592"/>
      <c r="AK451" s="561"/>
      <c r="AL451" s="560"/>
      <c r="AM451" s="595"/>
      <c r="AN451" s="560"/>
      <c r="AO451" s="561"/>
      <c r="AP451" s="561"/>
      <c r="AQ451" s="560"/>
      <c r="AR451" s="561"/>
      <c r="AS451" s="561"/>
      <c r="AT451" s="559"/>
      <c r="AU451" s="574"/>
      <c r="AV451" s="569"/>
      <c r="AW451" s="569"/>
      <c r="AX451" s="569"/>
      <c r="AY451" s="569"/>
      <c r="AZ451" s="563"/>
      <c r="BA451" s="563"/>
      <c r="BB451" s="563"/>
    </row>
    <row r="452" spans="21:54">
      <c r="U452" s="563"/>
      <c r="V452" s="587"/>
      <c r="W452" s="588"/>
      <c r="X452" s="588"/>
      <c r="Y452" s="590"/>
      <c r="Z452" s="589"/>
      <c r="AA452" s="591"/>
      <c r="AB452" s="591"/>
      <c r="AC452" s="591"/>
      <c r="AD452" s="591"/>
      <c r="AE452" s="272"/>
      <c r="AF452" s="560"/>
      <c r="AG452" s="561"/>
      <c r="AH452" s="561"/>
      <c r="AI452" s="561"/>
      <c r="AJ452" s="592"/>
      <c r="AK452" s="561"/>
      <c r="AL452" s="560"/>
      <c r="AM452" s="595"/>
      <c r="AN452" s="560"/>
      <c r="AO452" s="561"/>
      <c r="AP452" s="561"/>
      <c r="AQ452" s="560"/>
      <c r="AR452" s="561"/>
      <c r="AS452" s="561"/>
      <c r="AT452" s="559"/>
      <c r="AU452" s="574"/>
      <c r="AV452" s="569"/>
      <c r="AW452" s="569"/>
      <c r="AX452" s="569"/>
      <c r="AY452" s="569"/>
      <c r="AZ452" s="563"/>
      <c r="BA452" s="563"/>
      <c r="BB452" s="563"/>
    </row>
    <row r="453" spans="21:54">
      <c r="U453" s="563"/>
      <c r="V453" s="587"/>
      <c r="W453" s="588"/>
      <c r="X453" s="588"/>
      <c r="Y453" s="590"/>
      <c r="Z453" s="589"/>
      <c r="AA453" s="591"/>
      <c r="AB453" s="591"/>
      <c r="AC453" s="591"/>
      <c r="AD453" s="591"/>
      <c r="AE453" s="272"/>
      <c r="AF453" s="560"/>
      <c r="AG453" s="561"/>
      <c r="AH453" s="561"/>
      <c r="AI453" s="561"/>
      <c r="AJ453" s="592"/>
      <c r="AK453" s="561"/>
      <c r="AL453" s="560"/>
      <c r="AM453" s="595"/>
      <c r="AN453" s="560"/>
      <c r="AO453" s="561"/>
      <c r="AP453" s="561"/>
      <c r="AQ453" s="560"/>
      <c r="AR453" s="561"/>
      <c r="AS453" s="561"/>
      <c r="AT453" s="559"/>
      <c r="AU453" s="574"/>
      <c r="AV453" s="569"/>
      <c r="AW453" s="569"/>
      <c r="AX453" s="569"/>
      <c r="AY453" s="569"/>
      <c r="AZ453" s="563"/>
      <c r="BA453" s="563"/>
      <c r="BB453" s="563"/>
    </row>
    <row r="454" spans="21:54">
      <c r="U454" s="563"/>
      <c r="V454" s="587"/>
      <c r="W454" s="588"/>
      <c r="X454" s="588"/>
      <c r="Y454" s="590"/>
      <c r="Z454" s="589"/>
      <c r="AA454" s="591"/>
      <c r="AB454" s="591"/>
      <c r="AC454" s="591"/>
      <c r="AD454" s="591"/>
      <c r="AE454" s="272"/>
      <c r="AF454" s="560"/>
      <c r="AG454" s="561"/>
      <c r="AH454" s="561"/>
      <c r="AI454" s="561"/>
      <c r="AJ454" s="592"/>
      <c r="AK454" s="561"/>
      <c r="AL454" s="560"/>
      <c r="AM454" s="595"/>
      <c r="AN454" s="560"/>
      <c r="AO454" s="561"/>
      <c r="AP454" s="561"/>
      <c r="AQ454" s="560"/>
      <c r="AR454" s="561"/>
      <c r="AS454" s="561"/>
      <c r="AT454" s="559"/>
      <c r="AU454" s="574"/>
      <c r="AV454" s="569"/>
      <c r="AW454" s="569"/>
      <c r="AX454" s="569"/>
      <c r="AY454" s="569"/>
      <c r="AZ454" s="563"/>
      <c r="BA454" s="563"/>
      <c r="BB454" s="563"/>
    </row>
    <row r="455" spans="21:54">
      <c r="U455" s="563"/>
      <c r="V455" s="587"/>
      <c r="W455" s="588"/>
      <c r="X455" s="588"/>
      <c r="Y455" s="590"/>
      <c r="Z455" s="589"/>
      <c r="AA455" s="591"/>
      <c r="AB455" s="591"/>
      <c r="AC455" s="591"/>
      <c r="AD455" s="591"/>
      <c r="AE455" s="272"/>
      <c r="AF455" s="560"/>
      <c r="AG455" s="561"/>
      <c r="AH455" s="561"/>
      <c r="AI455" s="561"/>
      <c r="AJ455" s="592"/>
      <c r="AK455" s="561"/>
      <c r="AL455" s="560"/>
      <c r="AM455" s="595"/>
      <c r="AN455" s="560"/>
      <c r="AO455" s="561"/>
      <c r="AP455" s="561"/>
      <c r="AQ455" s="560"/>
      <c r="AR455" s="561"/>
      <c r="AS455" s="561"/>
      <c r="AT455" s="559"/>
      <c r="AU455" s="574"/>
      <c r="AV455" s="569"/>
      <c r="AW455" s="569"/>
      <c r="AX455" s="569"/>
      <c r="AY455" s="569"/>
      <c r="AZ455" s="563"/>
      <c r="BA455" s="563"/>
      <c r="BB455" s="563"/>
    </row>
    <row r="456" spans="21:54">
      <c r="U456" s="563"/>
      <c r="V456" s="587"/>
      <c r="W456" s="588"/>
      <c r="X456" s="588"/>
      <c r="Y456" s="590"/>
      <c r="Z456" s="589"/>
      <c r="AA456" s="591"/>
      <c r="AB456" s="591"/>
      <c r="AC456" s="591"/>
      <c r="AD456" s="591"/>
      <c r="AE456" s="272"/>
      <c r="AF456" s="560"/>
      <c r="AG456" s="561"/>
      <c r="AH456" s="561"/>
      <c r="AI456" s="561"/>
      <c r="AJ456" s="592"/>
      <c r="AK456" s="561"/>
      <c r="AL456" s="560"/>
      <c r="AM456" s="595"/>
      <c r="AN456" s="560"/>
      <c r="AO456" s="561"/>
      <c r="AP456" s="561"/>
      <c r="AQ456" s="560"/>
      <c r="AR456" s="561"/>
      <c r="AS456" s="561"/>
      <c r="AT456" s="559"/>
      <c r="AU456" s="574"/>
      <c r="AV456" s="569"/>
      <c r="AW456" s="569"/>
      <c r="AX456" s="569"/>
      <c r="AY456" s="569"/>
      <c r="AZ456" s="563"/>
      <c r="BA456" s="563"/>
      <c r="BB456" s="563"/>
    </row>
    <row r="457" spans="21:54">
      <c r="U457" s="563"/>
      <c r="V457" s="587"/>
      <c r="W457" s="588"/>
      <c r="X457" s="588"/>
      <c r="Y457" s="590"/>
      <c r="Z457" s="589"/>
      <c r="AA457" s="591"/>
      <c r="AB457" s="591"/>
      <c r="AC457" s="591"/>
      <c r="AD457" s="591"/>
      <c r="AE457" s="272"/>
      <c r="AF457" s="560"/>
      <c r="AG457" s="561"/>
      <c r="AH457" s="561"/>
      <c r="AI457" s="561"/>
      <c r="AJ457" s="592"/>
      <c r="AK457" s="561"/>
      <c r="AL457" s="560"/>
      <c r="AM457" s="595"/>
      <c r="AN457" s="560"/>
      <c r="AO457" s="561"/>
      <c r="AP457" s="561"/>
      <c r="AQ457" s="560"/>
      <c r="AR457" s="561"/>
      <c r="AS457" s="561"/>
      <c r="AT457" s="559"/>
      <c r="AU457" s="574"/>
      <c r="AV457" s="569"/>
      <c r="AW457" s="569"/>
      <c r="AX457" s="569"/>
      <c r="AY457" s="569"/>
      <c r="AZ457" s="563"/>
      <c r="BA457" s="563"/>
      <c r="BB457" s="563"/>
    </row>
    <row r="458" spans="21:54">
      <c r="U458" s="563"/>
      <c r="V458" s="587"/>
      <c r="W458" s="588"/>
      <c r="X458" s="588"/>
      <c r="Y458" s="590"/>
      <c r="Z458" s="589"/>
      <c r="AA458" s="591"/>
      <c r="AB458" s="591"/>
      <c r="AC458" s="591"/>
      <c r="AD458" s="591"/>
      <c r="AE458" s="272"/>
      <c r="AF458" s="560"/>
      <c r="AG458" s="561"/>
      <c r="AH458" s="561"/>
      <c r="AI458" s="561"/>
      <c r="AJ458" s="592"/>
      <c r="AK458" s="561"/>
      <c r="AL458" s="560"/>
      <c r="AM458" s="595"/>
      <c r="AN458" s="560"/>
      <c r="AO458" s="561"/>
      <c r="AP458" s="561"/>
      <c r="AQ458" s="560"/>
      <c r="AR458" s="561"/>
      <c r="AS458" s="561"/>
      <c r="AT458" s="559"/>
      <c r="AU458" s="574"/>
      <c r="AV458" s="569"/>
      <c r="AW458" s="569"/>
      <c r="AX458" s="569"/>
      <c r="AY458" s="569"/>
      <c r="AZ458" s="563"/>
      <c r="BA458" s="563"/>
      <c r="BB458" s="563"/>
    </row>
    <row r="459" spans="21:54">
      <c r="U459" s="563"/>
      <c r="V459" s="587"/>
      <c r="W459" s="588"/>
      <c r="X459" s="588"/>
      <c r="Y459" s="590"/>
      <c r="Z459" s="589"/>
      <c r="AA459" s="591"/>
      <c r="AB459" s="591"/>
      <c r="AC459" s="591"/>
      <c r="AD459" s="591"/>
      <c r="AE459" s="272"/>
      <c r="AF459" s="560"/>
      <c r="AG459" s="561"/>
      <c r="AH459" s="561"/>
      <c r="AI459" s="561"/>
      <c r="AJ459" s="592"/>
      <c r="AK459" s="561"/>
      <c r="AL459" s="560"/>
      <c r="AM459" s="595"/>
      <c r="AN459" s="560"/>
      <c r="AO459" s="561"/>
      <c r="AP459" s="561"/>
      <c r="AQ459" s="560"/>
      <c r="AR459" s="561"/>
      <c r="AS459" s="561"/>
      <c r="AT459" s="559"/>
      <c r="AU459" s="574"/>
      <c r="AV459" s="569"/>
      <c r="AW459" s="569"/>
      <c r="AX459" s="569"/>
      <c r="AY459" s="569"/>
      <c r="AZ459" s="563"/>
      <c r="BA459" s="563"/>
      <c r="BB459" s="563"/>
    </row>
    <row r="460" spans="21:54">
      <c r="U460" s="563"/>
      <c r="V460" s="587"/>
      <c r="W460" s="588"/>
      <c r="X460" s="588"/>
      <c r="Y460" s="590"/>
      <c r="Z460" s="589"/>
      <c r="AA460" s="591"/>
      <c r="AB460" s="591"/>
      <c r="AC460" s="591"/>
      <c r="AD460" s="591"/>
      <c r="AE460" s="272"/>
      <c r="AF460" s="560"/>
      <c r="AG460" s="561"/>
      <c r="AH460" s="561"/>
      <c r="AI460" s="561"/>
      <c r="AJ460" s="592"/>
      <c r="AK460" s="561"/>
      <c r="AL460" s="560"/>
      <c r="AM460" s="595"/>
      <c r="AN460" s="560"/>
      <c r="AO460" s="561"/>
      <c r="AP460" s="561"/>
      <c r="AQ460" s="560"/>
      <c r="AR460" s="561"/>
      <c r="AS460" s="561"/>
      <c r="AT460" s="559"/>
      <c r="AU460" s="574"/>
      <c r="AV460" s="569"/>
      <c r="AW460" s="569"/>
      <c r="AX460" s="569"/>
      <c r="AY460" s="569"/>
      <c r="AZ460" s="563"/>
      <c r="BA460" s="563"/>
      <c r="BB460" s="563"/>
    </row>
    <row r="461" spans="21:54">
      <c r="U461" s="563"/>
      <c r="V461" s="587"/>
      <c r="W461" s="588"/>
      <c r="X461" s="588"/>
      <c r="Y461" s="590"/>
      <c r="Z461" s="589"/>
      <c r="AA461" s="591"/>
      <c r="AB461" s="591"/>
      <c r="AC461" s="591"/>
      <c r="AD461" s="591"/>
      <c r="AE461" s="272"/>
      <c r="AF461" s="560"/>
      <c r="AG461" s="561"/>
      <c r="AH461" s="561"/>
      <c r="AI461" s="561"/>
      <c r="AJ461" s="592"/>
      <c r="AK461" s="561"/>
      <c r="AL461" s="560"/>
      <c r="AM461" s="595"/>
      <c r="AN461" s="560"/>
      <c r="AO461" s="561"/>
      <c r="AP461" s="561"/>
      <c r="AQ461" s="560"/>
      <c r="AR461" s="561"/>
      <c r="AS461" s="561"/>
      <c r="AT461" s="559"/>
      <c r="AU461" s="574"/>
      <c r="AV461" s="569"/>
      <c r="AW461" s="569"/>
      <c r="AX461" s="569"/>
      <c r="AY461" s="569"/>
      <c r="AZ461" s="563"/>
      <c r="BA461" s="563"/>
      <c r="BB461" s="563"/>
    </row>
    <row r="462" spans="21:54">
      <c r="U462" s="563"/>
      <c r="V462" s="587"/>
      <c r="W462" s="588"/>
      <c r="X462" s="588"/>
      <c r="Y462" s="590"/>
      <c r="Z462" s="589"/>
      <c r="AA462" s="591"/>
      <c r="AB462" s="591"/>
      <c r="AC462" s="591"/>
      <c r="AD462" s="591"/>
      <c r="AE462" s="272"/>
      <c r="AF462" s="560"/>
      <c r="AG462" s="561"/>
      <c r="AH462" s="561"/>
      <c r="AI462" s="561"/>
      <c r="AJ462" s="592"/>
      <c r="AK462" s="561"/>
      <c r="AL462" s="560"/>
      <c r="AM462" s="595"/>
      <c r="AN462" s="560"/>
      <c r="AO462" s="561"/>
      <c r="AP462" s="561"/>
      <c r="AQ462" s="560"/>
      <c r="AR462" s="561"/>
      <c r="AS462" s="561"/>
      <c r="AT462" s="559"/>
      <c r="AU462" s="574"/>
      <c r="AV462" s="569"/>
      <c r="AW462" s="569"/>
      <c r="AX462" s="569"/>
      <c r="AY462" s="569"/>
      <c r="AZ462" s="563"/>
      <c r="BA462" s="563"/>
      <c r="BB462" s="563"/>
    </row>
    <row r="463" spans="21:54">
      <c r="U463" s="563"/>
      <c r="V463" s="587"/>
      <c r="W463" s="588"/>
      <c r="X463" s="588"/>
      <c r="Y463" s="590"/>
      <c r="Z463" s="589"/>
      <c r="AA463" s="591"/>
      <c r="AB463" s="591"/>
      <c r="AC463" s="591"/>
      <c r="AD463" s="591"/>
      <c r="AE463" s="272"/>
      <c r="AF463" s="560"/>
      <c r="AG463" s="561"/>
      <c r="AH463" s="561"/>
      <c r="AI463" s="561"/>
      <c r="AJ463" s="592"/>
      <c r="AK463" s="561"/>
      <c r="AL463" s="560"/>
      <c r="AM463" s="595"/>
      <c r="AN463" s="560"/>
      <c r="AO463" s="561"/>
      <c r="AP463" s="561"/>
      <c r="AQ463" s="560"/>
      <c r="AR463" s="561"/>
      <c r="AS463" s="561"/>
      <c r="AT463" s="559"/>
      <c r="AU463" s="574"/>
      <c r="AV463" s="569"/>
      <c r="AW463" s="569"/>
      <c r="AX463" s="569"/>
      <c r="AY463" s="569"/>
      <c r="AZ463" s="563"/>
      <c r="BA463" s="563"/>
      <c r="BB463" s="563"/>
    </row>
    <row r="464" spans="21:54">
      <c r="U464" s="563"/>
      <c r="V464" s="587"/>
      <c r="W464" s="588"/>
      <c r="X464" s="588"/>
      <c r="Y464" s="590"/>
      <c r="Z464" s="589"/>
      <c r="AA464" s="591"/>
      <c r="AB464" s="591"/>
      <c r="AC464" s="591"/>
      <c r="AD464" s="591"/>
      <c r="AE464" s="272"/>
      <c r="AF464" s="560"/>
      <c r="AG464" s="561"/>
      <c r="AH464" s="561"/>
      <c r="AI464" s="561"/>
      <c r="AJ464" s="592"/>
      <c r="AK464" s="561"/>
      <c r="AL464" s="560"/>
      <c r="AM464" s="595"/>
      <c r="AN464" s="560"/>
      <c r="AO464" s="561"/>
      <c r="AP464" s="561"/>
      <c r="AQ464" s="560"/>
      <c r="AR464" s="561"/>
      <c r="AS464" s="561"/>
      <c r="AT464" s="559"/>
      <c r="AU464" s="574"/>
      <c r="AV464" s="569"/>
      <c r="AW464" s="569"/>
      <c r="AX464" s="569"/>
      <c r="AY464" s="569"/>
      <c r="AZ464" s="563"/>
      <c r="BA464" s="563"/>
      <c r="BB464" s="563"/>
    </row>
    <row r="465" spans="21:54">
      <c r="U465" s="563"/>
      <c r="V465" s="587"/>
      <c r="W465" s="588"/>
      <c r="X465" s="588"/>
      <c r="Y465" s="590"/>
      <c r="Z465" s="589"/>
      <c r="AA465" s="591"/>
      <c r="AB465" s="591"/>
      <c r="AC465" s="591"/>
      <c r="AD465" s="591"/>
      <c r="AE465" s="272"/>
      <c r="AF465" s="560"/>
      <c r="AG465" s="561"/>
      <c r="AH465" s="561"/>
      <c r="AI465" s="561"/>
      <c r="AJ465" s="592"/>
      <c r="AK465" s="561"/>
      <c r="AL465" s="560"/>
      <c r="AM465" s="595"/>
      <c r="AN465" s="560"/>
      <c r="AO465" s="561"/>
      <c r="AP465" s="561"/>
      <c r="AQ465" s="560"/>
      <c r="AR465" s="561"/>
      <c r="AS465" s="561"/>
      <c r="AT465" s="559"/>
      <c r="AU465" s="574"/>
      <c r="AV465" s="569"/>
      <c r="AW465" s="569"/>
      <c r="AX465" s="569"/>
      <c r="AY465" s="569"/>
      <c r="AZ465" s="563"/>
      <c r="BA465" s="563"/>
      <c r="BB465" s="563"/>
    </row>
    <row r="466" spans="21:54">
      <c r="U466" s="563"/>
      <c r="V466" s="587"/>
      <c r="W466" s="588"/>
      <c r="X466" s="588"/>
      <c r="Y466" s="590"/>
      <c r="Z466" s="589"/>
      <c r="AA466" s="591"/>
      <c r="AB466" s="591"/>
      <c r="AC466" s="591"/>
      <c r="AD466" s="591"/>
      <c r="AE466" s="272"/>
      <c r="AF466" s="560"/>
      <c r="AG466" s="561"/>
      <c r="AH466" s="561"/>
      <c r="AI466" s="561"/>
      <c r="AJ466" s="592"/>
      <c r="AK466" s="561"/>
      <c r="AL466" s="560"/>
      <c r="AM466" s="595"/>
      <c r="AN466" s="560"/>
      <c r="AO466" s="561"/>
      <c r="AP466" s="561"/>
      <c r="AQ466" s="560"/>
      <c r="AR466" s="561"/>
      <c r="AS466" s="561"/>
      <c r="AT466" s="559"/>
      <c r="AU466" s="574"/>
      <c r="AV466" s="569"/>
      <c r="AW466" s="569"/>
      <c r="AX466" s="569"/>
      <c r="AY466" s="569"/>
      <c r="AZ466" s="563"/>
      <c r="BA466" s="563"/>
      <c r="BB466" s="563"/>
    </row>
    <row r="467" spans="21:54">
      <c r="U467" s="563"/>
      <c r="V467" s="587"/>
      <c r="W467" s="588"/>
      <c r="X467" s="588"/>
      <c r="Y467" s="590"/>
      <c r="Z467" s="589"/>
      <c r="AA467" s="591"/>
      <c r="AB467" s="591"/>
      <c r="AC467" s="591"/>
      <c r="AD467" s="591"/>
      <c r="AE467" s="272"/>
      <c r="AF467" s="560"/>
      <c r="AG467" s="561"/>
      <c r="AH467" s="561"/>
      <c r="AI467" s="561"/>
      <c r="AJ467" s="592"/>
      <c r="AK467" s="561"/>
      <c r="AL467" s="560"/>
      <c r="AM467" s="595"/>
      <c r="AN467" s="560"/>
      <c r="AO467" s="561"/>
      <c r="AP467" s="561"/>
      <c r="AQ467" s="560"/>
      <c r="AR467" s="561"/>
      <c r="AS467" s="561"/>
      <c r="AT467" s="559"/>
      <c r="AU467" s="574"/>
      <c r="AV467" s="569"/>
      <c r="AW467" s="569"/>
      <c r="AX467" s="569"/>
      <c r="AY467" s="569"/>
      <c r="AZ467" s="563"/>
      <c r="BA467" s="563"/>
      <c r="BB467" s="563"/>
    </row>
    <row r="468" spans="21:54">
      <c r="U468" s="563"/>
      <c r="V468" s="587"/>
      <c r="W468" s="588"/>
      <c r="X468" s="588"/>
      <c r="Y468" s="590"/>
      <c r="Z468" s="589"/>
      <c r="AA468" s="591"/>
      <c r="AB468" s="591"/>
      <c r="AC468" s="591"/>
      <c r="AD468" s="591"/>
      <c r="AE468" s="272"/>
      <c r="AF468" s="560"/>
      <c r="AG468" s="561"/>
      <c r="AH468" s="561"/>
      <c r="AI468" s="561"/>
      <c r="AJ468" s="592"/>
      <c r="AK468" s="561"/>
      <c r="AL468" s="560"/>
      <c r="AM468" s="595"/>
      <c r="AN468" s="560"/>
      <c r="AO468" s="561"/>
      <c r="AP468" s="561"/>
      <c r="AQ468" s="560"/>
      <c r="AR468" s="561"/>
      <c r="AS468" s="561"/>
      <c r="AT468" s="559"/>
      <c r="AU468" s="574"/>
      <c r="AV468" s="569"/>
      <c r="AW468" s="569"/>
      <c r="AX468" s="569"/>
      <c r="AY468" s="569"/>
      <c r="AZ468" s="563"/>
      <c r="BA468" s="563"/>
      <c r="BB468" s="563"/>
    </row>
    <row r="469" spans="21:54">
      <c r="U469" s="563"/>
      <c r="V469" s="587"/>
      <c r="W469" s="588"/>
      <c r="X469" s="588"/>
      <c r="Y469" s="590"/>
      <c r="Z469" s="589"/>
      <c r="AA469" s="591"/>
      <c r="AB469" s="591"/>
      <c r="AC469" s="591"/>
      <c r="AD469" s="591"/>
      <c r="AE469" s="272"/>
      <c r="AF469" s="560"/>
      <c r="AG469" s="561"/>
      <c r="AH469" s="561"/>
      <c r="AI469" s="561"/>
      <c r="AJ469" s="592"/>
      <c r="AK469" s="561"/>
      <c r="AL469" s="560"/>
      <c r="AM469" s="595"/>
      <c r="AN469" s="560"/>
      <c r="AO469" s="561"/>
      <c r="AP469" s="561"/>
      <c r="AQ469" s="560"/>
      <c r="AR469" s="561"/>
      <c r="AS469" s="561"/>
      <c r="AT469" s="559"/>
      <c r="AU469" s="574"/>
      <c r="AV469" s="569"/>
      <c r="AW469" s="569"/>
      <c r="AX469" s="569"/>
      <c r="AY469" s="569"/>
      <c r="AZ469" s="563"/>
      <c r="BA469" s="563"/>
      <c r="BB469" s="563"/>
    </row>
    <row r="470" spans="21:54">
      <c r="U470" s="563"/>
      <c r="V470" s="587"/>
      <c r="W470" s="588"/>
      <c r="X470" s="588"/>
      <c r="Y470" s="590"/>
      <c r="Z470" s="589"/>
      <c r="AA470" s="591"/>
      <c r="AB470" s="591"/>
      <c r="AC470" s="591"/>
      <c r="AD470" s="591"/>
      <c r="AE470" s="272"/>
      <c r="AF470" s="560"/>
      <c r="AG470" s="561"/>
      <c r="AH470" s="561"/>
      <c r="AI470" s="561"/>
      <c r="AJ470" s="592"/>
      <c r="AK470" s="561"/>
      <c r="AL470" s="560"/>
      <c r="AM470" s="595"/>
      <c r="AN470" s="560"/>
      <c r="AO470" s="561"/>
      <c r="AP470" s="561"/>
      <c r="AQ470" s="560"/>
      <c r="AR470" s="561"/>
      <c r="AS470" s="561"/>
      <c r="AT470" s="559"/>
      <c r="AU470" s="574"/>
      <c r="AV470" s="569"/>
      <c r="AW470" s="569"/>
      <c r="AX470" s="569"/>
      <c r="AY470" s="569"/>
      <c r="AZ470" s="563"/>
      <c r="BA470" s="563"/>
      <c r="BB470" s="563"/>
    </row>
    <row r="471" spans="21:54">
      <c r="U471" s="563"/>
      <c r="V471" s="587"/>
      <c r="W471" s="588"/>
      <c r="X471" s="588"/>
      <c r="Y471" s="590"/>
      <c r="Z471" s="589"/>
      <c r="AA471" s="591"/>
      <c r="AB471" s="591"/>
      <c r="AC471" s="591"/>
      <c r="AD471" s="591"/>
      <c r="AE471" s="272"/>
      <c r="AF471" s="560"/>
      <c r="AG471" s="561"/>
      <c r="AH471" s="561"/>
      <c r="AI471" s="561"/>
      <c r="AJ471" s="592"/>
      <c r="AK471" s="561"/>
      <c r="AL471" s="560"/>
      <c r="AM471" s="595"/>
      <c r="AN471" s="560"/>
      <c r="AO471" s="561"/>
      <c r="AP471" s="561"/>
      <c r="AQ471" s="560"/>
      <c r="AR471" s="561"/>
      <c r="AS471" s="561"/>
      <c r="AT471" s="559"/>
      <c r="AU471" s="574"/>
      <c r="AV471" s="569"/>
      <c r="AW471" s="569"/>
      <c r="AX471" s="569"/>
      <c r="AY471" s="569"/>
      <c r="AZ471" s="563"/>
      <c r="BA471" s="563"/>
      <c r="BB471" s="563"/>
    </row>
    <row r="472" spans="21:54">
      <c r="U472" s="563"/>
      <c r="V472" s="587"/>
      <c r="W472" s="588"/>
      <c r="X472" s="588"/>
      <c r="Y472" s="590"/>
      <c r="Z472" s="589"/>
      <c r="AA472" s="591"/>
      <c r="AB472" s="591"/>
      <c r="AC472" s="591"/>
      <c r="AD472" s="591"/>
      <c r="AE472" s="272"/>
      <c r="AF472" s="560"/>
      <c r="AG472" s="561"/>
      <c r="AH472" s="561"/>
      <c r="AI472" s="561"/>
      <c r="AJ472" s="592"/>
      <c r="AK472" s="561"/>
      <c r="AL472" s="560"/>
      <c r="AM472" s="595"/>
      <c r="AN472" s="560"/>
      <c r="AO472" s="561"/>
      <c r="AP472" s="561"/>
      <c r="AQ472" s="560"/>
      <c r="AR472" s="561"/>
      <c r="AS472" s="561"/>
      <c r="AT472" s="559"/>
      <c r="AU472" s="574"/>
      <c r="AV472" s="569"/>
      <c r="AW472" s="569"/>
      <c r="AX472" s="569"/>
      <c r="AY472" s="569"/>
      <c r="AZ472" s="563"/>
      <c r="BA472" s="563"/>
      <c r="BB472" s="563"/>
    </row>
    <row r="473" spans="21:54">
      <c r="U473" s="563"/>
      <c r="V473" s="587"/>
      <c r="W473" s="588"/>
      <c r="X473" s="588"/>
      <c r="Y473" s="590"/>
      <c r="Z473" s="589"/>
      <c r="AA473" s="591"/>
      <c r="AB473" s="591"/>
      <c r="AC473" s="591"/>
      <c r="AD473" s="591"/>
      <c r="AE473" s="272"/>
      <c r="AF473" s="560"/>
      <c r="AG473" s="561"/>
      <c r="AH473" s="561"/>
      <c r="AI473" s="561"/>
      <c r="AJ473" s="592"/>
      <c r="AK473" s="561"/>
      <c r="AL473" s="560"/>
      <c r="AM473" s="595"/>
      <c r="AN473" s="560"/>
      <c r="AO473" s="561"/>
      <c r="AP473" s="561"/>
      <c r="AQ473" s="560"/>
      <c r="AR473" s="561"/>
      <c r="AS473" s="561"/>
      <c r="AT473" s="559"/>
      <c r="AU473" s="574"/>
      <c r="AV473" s="569"/>
      <c r="AW473" s="569"/>
      <c r="AX473" s="569"/>
      <c r="AY473" s="569"/>
      <c r="AZ473" s="563"/>
      <c r="BA473" s="563"/>
      <c r="BB473" s="563"/>
    </row>
    <row r="474" spans="21:54">
      <c r="U474" s="563"/>
      <c r="V474" s="587"/>
      <c r="W474" s="588"/>
      <c r="X474" s="588"/>
      <c r="Y474" s="590"/>
      <c r="Z474" s="589"/>
      <c r="AA474" s="591"/>
      <c r="AB474" s="591"/>
      <c r="AC474" s="591"/>
      <c r="AD474" s="591"/>
      <c r="AE474" s="272"/>
      <c r="AF474" s="560"/>
      <c r="AG474" s="561"/>
      <c r="AH474" s="561"/>
      <c r="AI474" s="561"/>
      <c r="AJ474" s="592"/>
      <c r="AK474" s="561"/>
      <c r="AL474" s="560"/>
      <c r="AM474" s="595"/>
      <c r="AN474" s="560"/>
      <c r="AO474" s="561"/>
      <c r="AP474" s="561"/>
      <c r="AQ474" s="560"/>
      <c r="AR474" s="561"/>
      <c r="AS474" s="561"/>
      <c r="AT474" s="559"/>
      <c r="AU474" s="574"/>
      <c r="AV474" s="569"/>
      <c r="AW474" s="569"/>
      <c r="AX474" s="569"/>
      <c r="AY474" s="569"/>
      <c r="AZ474" s="563"/>
      <c r="BA474" s="563"/>
      <c r="BB474" s="563"/>
    </row>
    <row r="475" spans="21:54">
      <c r="U475" s="563"/>
      <c r="V475" s="587"/>
      <c r="W475" s="588"/>
      <c r="X475" s="588"/>
      <c r="Y475" s="590"/>
      <c r="Z475" s="589"/>
      <c r="AA475" s="591"/>
      <c r="AB475" s="591"/>
      <c r="AC475" s="591"/>
      <c r="AD475" s="591"/>
      <c r="AE475" s="272"/>
      <c r="AF475" s="560"/>
      <c r="AG475" s="561"/>
      <c r="AH475" s="561"/>
      <c r="AI475" s="561"/>
      <c r="AJ475" s="592"/>
      <c r="AK475" s="561"/>
      <c r="AL475" s="560"/>
      <c r="AM475" s="595"/>
      <c r="AN475" s="560"/>
      <c r="AO475" s="561"/>
      <c r="AP475" s="561"/>
      <c r="AQ475" s="560"/>
      <c r="AR475" s="561"/>
      <c r="AS475" s="561"/>
      <c r="AT475" s="559"/>
      <c r="AU475" s="574"/>
      <c r="AV475" s="569"/>
      <c r="AW475" s="569"/>
      <c r="AX475" s="569"/>
      <c r="AY475" s="569"/>
      <c r="AZ475" s="563"/>
      <c r="BA475" s="563"/>
      <c r="BB475" s="563"/>
    </row>
    <row r="476" spans="21:54">
      <c r="U476" s="563"/>
      <c r="V476" s="587"/>
      <c r="W476" s="588"/>
      <c r="X476" s="588"/>
      <c r="Y476" s="590"/>
      <c r="Z476" s="589"/>
      <c r="AA476" s="591"/>
      <c r="AB476" s="591"/>
      <c r="AC476" s="591"/>
      <c r="AD476" s="591"/>
      <c r="AE476" s="272"/>
      <c r="AF476" s="560"/>
      <c r="AG476" s="561"/>
      <c r="AH476" s="561"/>
      <c r="AI476" s="561"/>
      <c r="AJ476" s="592"/>
      <c r="AK476" s="561"/>
      <c r="AL476" s="560"/>
      <c r="AM476" s="595"/>
      <c r="AN476" s="560"/>
      <c r="AO476" s="561"/>
      <c r="AP476" s="561"/>
      <c r="AQ476" s="560"/>
      <c r="AR476" s="561"/>
      <c r="AS476" s="561"/>
      <c r="AT476" s="559"/>
      <c r="AU476" s="574"/>
      <c r="AV476" s="569"/>
      <c r="AW476" s="569"/>
      <c r="AX476" s="569"/>
      <c r="AY476" s="569"/>
      <c r="AZ476" s="563"/>
      <c r="BA476" s="563"/>
      <c r="BB476" s="563"/>
    </row>
    <row r="477" spans="21:54">
      <c r="U477" s="563"/>
      <c r="V477" s="587"/>
      <c r="W477" s="588"/>
      <c r="X477" s="588"/>
      <c r="Y477" s="590"/>
      <c r="Z477" s="589"/>
      <c r="AA477" s="591"/>
      <c r="AB477" s="591"/>
      <c r="AC477" s="591"/>
      <c r="AD477" s="591"/>
      <c r="AE477" s="272"/>
      <c r="AF477" s="560"/>
      <c r="AG477" s="561"/>
      <c r="AH477" s="561"/>
      <c r="AI477" s="561"/>
      <c r="AJ477" s="592"/>
      <c r="AK477" s="561"/>
      <c r="AL477" s="560"/>
      <c r="AM477" s="595"/>
      <c r="AN477" s="560"/>
      <c r="AO477" s="561"/>
      <c r="AP477" s="561"/>
      <c r="AQ477" s="560"/>
      <c r="AR477" s="561"/>
      <c r="AS477" s="561"/>
      <c r="AT477" s="559"/>
      <c r="AU477" s="574"/>
      <c r="AV477" s="569"/>
      <c r="AW477" s="569"/>
      <c r="AX477" s="569"/>
      <c r="AY477" s="569"/>
      <c r="AZ477" s="563"/>
      <c r="BA477" s="563"/>
      <c r="BB477" s="563"/>
    </row>
    <row r="478" spans="21:54">
      <c r="U478" s="563"/>
      <c r="V478" s="587"/>
      <c r="W478" s="588"/>
      <c r="X478" s="588"/>
      <c r="Y478" s="590"/>
      <c r="Z478" s="589"/>
      <c r="AA478" s="591"/>
      <c r="AB478" s="591"/>
      <c r="AC478" s="591"/>
      <c r="AD478" s="591"/>
      <c r="AE478" s="272"/>
      <c r="AF478" s="560"/>
      <c r="AG478" s="561"/>
      <c r="AH478" s="561"/>
      <c r="AI478" s="561"/>
      <c r="AJ478" s="592"/>
      <c r="AK478" s="561"/>
      <c r="AL478" s="560"/>
      <c r="AM478" s="595"/>
      <c r="AN478" s="560"/>
      <c r="AO478" s="561"/>
      <c r="AP478" s="561"/>
      <c r="AQ478" s="560"/>
      <c r="AR478" s="561"/>
      <c r="AS478" s="561"/>
      <c r="AT478" s="559"/>
      <c r="AU478" s="574"/>
      <c r="AV478" s="569"/>
      <c r="AW478" s="569"/>
      <c r="AX478" s="569"/>
      <c r="AY478" s="569"/>
      <c r="AZ478" s="563"/>
      <c r="BA478" s="563"/>
      <c r="BB478" s="563"/>
    </row>
    <row r="479" spans="21:54">
      <c r="U479" s="563"/>
      <c r="V479" s="587"/>
      <c r="W479" s="588"/>
      <c r="X479" s="588"/>
      <c r="Y479" s="590"/>
      <c r="Z479" s="589"/>
      <c r="AA479" s="591"/>
      <c r="AB479" s="591"/>
      <c r="AC479" s="591"/>
      <c r="AD479" s="591"/>
      <c r="AE479" s="272"/>
      <c r="AF479" s="560"/>
      <c r="AG479" s="561"/>
      <c r="AH479" s="561"/>
      <c r="AI479" s="561"/>
      <c r="AJ479" s="592"/>
      <c r="AK479" s="561"/>
      <c r="AL479" s="560"/>
      <c r="AM479" s="595"/>
      <c r="AN479" s="560"/>
      <c r="AO479" s="561"/>
      <c r="AP479" s="561"/>
      <c r="AQ479" s="560"/>
      <c r="AR479" s="561"/>
      <c r="AS479" s="561"/>
      <c r="AT479" s="559"/>
      <c r="AU479" s="574"/>
      <c r="AV479" s="569"/>
      <c r="AW479" s="569"/>
      <c r="AX479" s="569"/>
      <c r="AY479" s="569"/>
      <c r="AZ479" s="563"/>
      <c r="BA479" s="563"/>
      <c r="BB479" s="563"/>
    </row>
    <row r="480" spans="21:54">
      <c r="U480" s="563"/>
      <c r="V480" s="587"/>
      <c r="W480" s="588"/>
      <c r="X480" s="588"/>
      <c r="Y480" s="590"/>
      <c r="Z480" s="589"/>
      <c r="AA480" s="591"/>
      <c r="AB480" s="591"/>
      <c r="AC480" s="591"/>
      <c r="AD480" s="591"/>
      <c r="AE480" s="272"/>
      <c r="AF480" s="560"/>
      <c r="AG480" s="561"/>
      <c r="AH480" s="561"/>
      <c r="AI480" s="561"/>
      <c r="AJ480" s="592"/>
      <c r="AK480" s="561"/>
      <c r="AL480" s="560"/>
      <c r="AM480" s="595"/>
      <c r="AN480" s="560"/>
      <c r="AO480" s="561"/>
      <c r="AP480" s="561"/>
      <c r="AQ480" s="560"/>
      <c r="AR480" s="561"/>
      <c r="AS480" s="561"/>
      <c r="AT480" s="559"/>
      <c r="AU480" s="574"/>
      <c r="AV480" s="569"/>
      <c r="AW480" s="569"/>
      <c r="AX480" s="569"/>
      <c r="AY480" s="569"/>
      <c r="AZ480" s="563"/>
      <c r="BA480" s="563"/>
      <c r="BB480" s="563"/>
    </row>
    <row r="481" spans="21:54">
      <c r="U481" s="563"/>
      <c r="V481" s="587"/>
      <c r="W481" s="588"/>
      <c r="X481" s="588"/>
      <c r="Y481" s="590"/>
      <c r="Z481" s="589"/>
      <c r="AA481" s="591"/>
      <c r="AB481" s="591"/>
      <c r="AC481" s="591"/>
      <c r="AD481" s="591"/>
      <c r="AE481" s="272"/>
      <c r="AF481" s="560"/>
      <c r="AG481" s="561"/>
      <c r="AH481" s="561"/>
      <c r="AI481" s="561"/>
      <c r="AJ481" s="592"/>
      <c r="AK481" s="561"/>
      <c r="AL481" s="560"/>
      <c r="AM481" s="595"/>
      <c r="AN481" s="560"/>
      <c r="AO481" s="561"/>
      <c r="AP481" s="561"/>
      <c r="AQ481" s="560"/>
      <c r="AR481" s="561"/>
      <c r="AS481" s="561"/>
      <c r="AT481" s="559"/>
      <c r="AU481" s="574"/>
      <c r="AV481" s="569"/>
      <c r="AW481" s="569"/>
      <c r="AX481" s="569"/>
      <c r="AY481" s="569"/>
      <c r="AZ481" s="563"/>
      <c r="BA481" s="563"/>
      <c r="BB481" s="563"/>
    </row>
    <row r="482" spans="21:54">
      <c r="U482" s="563"/>
      <c r="V482" s="587"/>
      <c r="W482" s="588"/>
      <c r="X482" s="588"/>
      <c r="Y482" s="590"/>
      <c r="Z482" s="589"/>
      <c r="AA482" s="591"/>
      <c r="AB482" s="591"/>
      <c r="AC482" s="591"/>
      <c r="AD482" s="591"/>
      <c r="AE482" s="272"/>
      <c r="AF482" s="560"/>
      <c r="AG482" s="561"/>
      <c r="AH482" s="561"/>
      <c r="AI482" s="561"/>
      <c r="AJ482" s="592"/>
      <c r="AK482" s="561"/>
      <c r="AL482" s="560"/>
      <c r="AM482" s="595"/>
      <c r="AN482" s="560"/>
      <c r="AO482" s="561"/>
      <c r="AP482" s="561"/>
      <c r="AQ482" s="560"/>
      <c r="AR482" s="561"/>
      <c r="AS482" s="561"/>
      <c r="AT482" s="559"/>
      <c r="AU482" s="574"/>
      <c r="AV482" s="569"/>
      <c r="AW482" s="569"/>
      <c r="AX482" s="569"/>
      <c r="AY482" s="569"/>
      <c r="AZ482" s="563"/>
      <c r="BA482" s="563"/>
      <c r="BB482" s="563"/>
    </row>
    <row r="483" spans="21:54">
      <c r="U483" s="563"/>
      <c r="V483" s="587"/>
      <c r="W483" s="588"/>
      <c r="X483" s="588"/>
      <c r="Y483" s="590"/>
      <c r="Z483" s="589"/>
      <c r="AA483" s="591"/>
      <c r="AB483" s="591"/>
      <c r="AC483" s="591"/>
      <c r="AD483" s="591"/>
      <c r="AE483" s="272"/>
      <c r="AF483" s="560"/>
      <c r="AG483" s="561"/>
      <c r="AH483" s="561"/>
      <c r="AI483" s="561"/>
      <c r="AJ483" s="592"/>
      <c r="AK483" s="561"/>
      <c r="AL483" s="560"/>
      <c r="AM483" s="595"/>
      <c r="AN483" s="560"/>
      <c r="AO483" s="561"/>
      <c r="AP483" s="561"/>
      <c r="AQ483" s="560"/>
      <c r="AR483" s="561"/>
      <c r="AS483" s="561"/>
      <c r="AT483" s="559"/>
      <c r="AU483" s="574"/>
      <c r="AV483" s="569"/>
      <c r="AW483" s="569"/>
      <c r="AX483" s="569"/>
      <c r="AY483" s="569"/>
      <c r="AZ483" s="563"/>
      <c r="BA483" s="563"/>
      <c r="BB483" s="563"/>
    </row>
    <row r="484" spans="21:54">
      <c r="U484" s="563"/>
      <c r="V484" s="587"/>
      <c r="W484" s="588"/>
      <c r="X484" s="588"/>
      <c r="Y484" s="590"/>
      <c r="Z484" s="589"/>
      <c r="AA484" s="591"/>
      <c r="AB484" s="591"/>
      <c r="AC484" s="591"/>
      <c r="AD484" s="591"/>
      <c r="AE484" s="272"/>
      <c r="AF484" s="560"/>
      <c r="AG484" s="561"/>
      <c r="AH484" s="561"/>
      <c r="AI484" s="561"/>
      <c r="AJ484" s="592"/>
      <c r="AK484" s="561"/>
      <c r="AL484" s="560"/>
      <c r="AM484" s="595"/>
      <c r="AN484" s="560"/>
      <c r="AO484" s="561"/>
      <c r="AP484" s="561"/>
      <c r="AQ484" s="560"/>
      <c r="AR484" s="561"/>
      <c r="AS484" s="561"/>
      <c r="AT484" s="559"/>
      <c r="AU484" s="574"/>
      <c r="AV484" s="569"/>
      <c r="AW484" s="569"/>
      <c r="AX484" s="569"/>
      <c r="AY484" s="569"/>
      <c r="AZ484" s="563"/>
      <c r="BA484" s="563"/>
      <c r="BB484" s="563"/>
    </row>
    <row r="485" spans="21:54">
      <c r="U485" s="563"/>
      <c r="V485" s="587"/>
      <c r="W485" s="588"/>
      <c r="X485" s="588"/>
      <c r="Y485" s="590"/>
      <c r="Z485" s="589"/>
      <c r="AA485" s="591"/>
      <c r="AB485" s="591"/>
      <c r="AC485" s="591"/>
      <c r="AD485" s="591"/>
      <c r="AE485" s="272"/>
      <c r="AF485" s="560"/>
      <c r="AG485" s="561"/>
      <c r="AH485" s="561"/>
      <c r="AI485" s="561"/>
      <c r="AJ485" s="592"/>
      <c r="AK485" s="561"/>
      <c r="AL485" s="560"/>
      <c r="AM485" s="595"/>
      <c r="AN485" s="560"/>
      <c r="AO485" s="561"/>
      <c r="AP485" s="561"/>
      <c r="AQ485" s="560"/>
      <c r="AR485" s="561"/>
      <c r="AS485" s="561"/>
      <c r="AT485" s="559"/>
      <c r="AU485" s="574"/>
      <c r="AV485" s="569"/>
      <c r="AW485" s="569"/>
      <c r="AX485" s="569"/>
      <c r="AY485" s="569"/>
      <c r="AZ485" s="563"/>
      <c r="BA485" s="563"/>
      <c r="BB485" s="563"/>
    </row>
    <row r="486" spans="21:54">
      <c r="U486" s="563"/>
      <c r="V486" s="587"/>
      <c r="W486" s="588"/>
      <c r="X486" s="588"/>
      <c r="Y486" s="590"/>
      <c r="Z486" s="589"/>
      <c r="AA486" s="591"/>
      <c r="AB486" s="591"/>
      <c r="AC486" s="591"/>
      <c r="AD486" s="591"/>
      <c r="AE486" s="272"/>
      <c r="AF486" s="560"/>
      <c r="AG486" s="561"/>
      <c r="AH486" s="561"/>
      <c r="AI486" s="561"/>
      <c r="AJ486" s="592"/>
      <c r="AK486" s="561"/>
      <c r="AL486" s="560"/>
      <c r="AM486" s="595"/>
      <c r="AN486" s="560"/>
      <c r="AO486" s="561"/>
      <c r="AP486" s="561"/>
      <c r="AQ486" s="560"/>
      <c r="AR486" s="561"/>
      <c r="AS486" s="561"/>
      <c r="AT486" s="559"/>
      <c r="AU486" s="574"/>
      <c r="AV486" s="569"/>
      <c r="AW486" s="569"/>
      <c r="AX486" s="569"/>
      <c r="AY486" s="569"/>
      <c r="AZ486" s="563"/>
      <c r="BA486" s="563"/>
      <c r="BB486" s="563"/>
    </row>
    <row r="487" spans="21:54">
      <c r="U487" s="563"/>
      <c r="V487" s="587"/>
      <c r="W487" s="588"/>
      <c r="X487" s="588"/>
      <c r="Y487" s="590"/>
      <c r="Z487" s="589"/>
      <c r="AA487" s="591"/>
      <c r="AB487" s="591"/>
      <c r="AC487" s="591"/>
      <c r="AD487" s="591"/>
      <c r="AE487" s="272"/>
      <c r="AF487" s="560"/>
      <c r="AG487" s="561"/>
      <c r="AH487" s="561"/>
      <c r="AI487" s="561"/>
      <c r="AJ487" s="592"/>
      <c r="AK487" s="561"/>
      <c r="AL487" s="560"/>
      <c r="AM487" s="595"/>
      <c r="AN487" s="560"/>
      <c r="AO487" s="561"/>
      <c r="AP487" s="561"/>
      <c r="AQ487" s="560"/>
      <c r="AR487" s="561"/>
      <c r="AS487" s="561"/>
      <c r="AT487" s="559"/>
      <c r="AU487" s="574"/>
      <c r="AV487" s="569"/>
      <c r="AW487" s="569"/>
      <c r="AX487" s="569"/>
      <c r="AY487" s="569"/>
      <c r="AZ487" s="563"/>
      <c r="BA487" s="563"/>
      <c r="BB487" s="563"/>
    </row>
    <row r="488" spans="21:54">
      <c r="U488" s="563"/>
      <c r="V488" s="587"/>
      <c r="W488" s="588"/>
      <c r="X488" s="588"/>
      <c r="Y488" s="590"/>
      <c r="Z488" s="589"/>
      <c r="AA488" s="591"/>
      <c r="AB488" s="591"/>
      <c r="AC488" s="591"/>
      <c r="AD488" s="591"/>
      <c r="AE488" s="272"/>
      <c r="AF488" s="560"/>
      <c r="AG488" s="561"/>
      <c r="AH488" s="561"/>
      <c r="AI488" s="561"/>
      <c r="AJ488" s="592"/>
      <c r="AK488" s="561"/>
      <c r="AL488" s="560"/>
      <c r="AM488" s="595"/>
      <c r="AN488" s="560"/>
      <c r="AO488" s="561"/>
      <c r="AP488" s="561"/>
      <c r="AQ488" s="560"/>
      <c r="AR488" s="561"/>
      <c r="AS488" s="561"/>
      <c r="AT488" s="559"/>
      <c r="AU488" s="574"/>
      <c r="AV488" s="569"/>
      <c r="AW488" s="569"/>
      <c r="AX488" s="569"/>
      <c r="AY488" s="569"/>
      <c r="AZ488" s="563"/>
      <c r="BA488" s="563"/>
      <c r="BB488" s="563"/>
    </row>
    <row r="489" spans="21:54">
      <c r="U489" s="563"/>
      <c r="V489" s="587"/>
      <c r="W489" s="588"/>
      <c r="X489" s="588"/>
      <c r="Y489" s="590"/>
      <c r="Z489" s="589"/>
      <c r="AA489" s="591"/>
      <c r="AB489" s="591"/>
      <c r="AC489" s="591"/>
      <c r="AD489" s="591"/>
      <c r="AE489" s="272"/>
      <c r="AF489" s="560"/>
      <c r="AG489" s="561"/>
      <c r="AH489" s="561"/>
      <c r="AI489" s="561"/>
      <c r="AJ489" s="592"/>
      <c r="AK489" s="561"/>
      <c r="AL489" s="560"/>
      <c r="AM489" s="595"/>
      <c r="AN489" s="560"/>
      <c r="AO489" s="561"/>
      <c r="AP489" s="561"/>
      <c r="AQ489" s="560"/>
      <c r="AR489" s="561"/>
      <c r="AS489" s="561"/>
      <c r="AT489" s="559"/>
      <c r="AU489" s="574"/>
      <c r="AV489" s="569"/>
      <c r="AW489" s="569"/>
      <c r="AX489" s="569"/>
      <c r="AY489" s="569"/>
      <c r="AZ489" s="563"/>
      <c r="BA489" s="563"/>
      <c r="BB489" s="563"/>
    </row>
    <row r="490" spans="21:54">
      <c r="U490" s="563"/>
      <c r="V490" s="587"/>
      <c r="W490" s="588"/>
      <c r="X490" s="588"/>
      <c r="Y490" s="590"/>
      <c r="Z490" s="589"/>
      <c r="AA490" s="591"/>
      <c r="AB490" s="591"/>
      <c r="AC490" s="591"/>
      <c r="AD490" s="591"/>
      <c r="AE490" s="272"/>
      <c r="AF490" s="560"/>
      <c r="AG490" s="561"/>
      <c r="AH490" s="561"/>
      <c r="AI490" s="561"/>
      <c r="AJ490" s="592"/>
      <c r="AK490" s="561"/>
      <c r="AL490" s="560"/>
      <c r="AM490" s="595"/>
      <c r="AN490" s="560"/>
      <c r="AO490" s="561"/>
      <c r="AP490" s="561"/>
      <c r="AQ490" s="560"/>
      <c r="AR490" s="561"/>
      <c r="AS490" s="561"/>
      <c r="AT490" s="559"/>
      <c r="AU490" s="574"/>
      <c r="AV490" s="569"/>
      <c r="AW490" s="569"/>
      <c r="AX490" s="569"/>
      <c r="AY490" s="569"/>
      <c r="AZ490" s="563"/>
      <c r="BA490" s="563"/>
      <c r="BB490" s="563"/>
    </row>
    <row r="491" spans="21:54">
      <c r="U491" s="563"/>
      <c r="V491" s="587"/>
      <c r="W491" s="588"/>
      <c r="X491" s="588"/>
      <c r="Y491" s="590"/>
      <c r="Z491" s="589"/>
      <c r="AA491" s="591"/>
      <c r="AB491" s="591"/>
      <c r="AC491" s="591"/>
      <c r="AD491" s="591"/>
      <c r="AE491" s="272"/>
      <c r="AF491" s="560"/>
      <c r="AG491" s="561"/>
      <c r="AH491" s="561"/>
      <c r="AI491" s="561"/>
      <c r="AJ491" s="592"/>
      <c r="AK491" s="561"/>
      <c r="AL491" s="560"/>
      <c r="AM491" s="595"/>
      <c r="AN491" s="560"/>
      <c r="AO491" s="561"/>
      <c r="AP491" s="561"/>
      <c r="AQ491" s="560"/>
      <c r="AR491" s="561"/>
      <c r="AS491" s="561"/>
      <c r="AT491" s="559"/>
      <c r="AU491" s="574"/>
      <c r="AV491" s="569"/>
      <c r="AW491" s="569"/>
      <c r="AX491" s="569"/>
      <c r="AY491" s="569"/>
      <c r="AZ491" s="563"/>
      <c r="BA491" s="563"/>
      <c r="BB491" s="563"/>
    </row>
    <row r="492" spans="21:54">
      <c r="U492" s="563"/>
      <c r="V492" s="587"/>
      <c r="W492" s="588"/>
      <c r="X492" s="588"/>
      <c r="Y492" s="590"/>
      <c r="Z492" s="589"/>
      <c r="AA492" s="591"/>
      <c r="AB492" s="591"/>
      <c r="AC492" s="591"/>
      <c r="AD492" s="591"/>
      <c r="AE492" s="272"/>
      <c r="AF492" s="560"/>
      <c r="AG492" s="561"/>
      <c r="AH492" s="561"/>
      <c r="AI492" s="561"/>
      <c r="AJ492" s="592"/>
      <c r="AK492" s="561"/>
      <c r="AL492" s="560"/>
      <c r="AM492" s="595"/>
      <c r="AN492" s="560"/>
      <c r="AO492" s="561"/>
      <c r="AP492" s="561"/>
      <c r="AQ492" s="560"/>
      <c r="AR492" s="561"/>
      <c r="AS492" s="561"/>
      <c r="AT492" s="559"/>
      <c r="AU492" s="574"/>
      <c r="AV492" s="569"/>
      <c r="AW492" s="569"/>
      <c r="AX492" s="569"/>
      <c r="AY492" s="569"/>
      <c r="AZ492" s="563"/>
      <c r="BA492" s="563"/>
      <c r="BB492" s="563"/>
    </row>
    <row r="493" spans="21:54">
      <c r="U493" s="563"/>
      <c r="V493" s="587"/>
      <c r="W493" s="588"/>
      <c r="X493" s="588"/>
      <c r="Y493" s="590"/>
      <c r="Z493" s="589"/>
      <c r="AA493" s="591"/>
      <c r="AB493" s="591"/>
      <c r="AC493" s="591"/>
      <c r="AD493" s="591"/>
      <c r="AE493" s="272"/>
      <c r="AF493" s="560"/>
      <c r="AG493" s="561"/>
      <c r="AH493" s="561"/>
      <c r="AI493" s="561"/>
      <c r="AJ493" s="592"/>
      <c r="AK493" s="561"/>
      <c r="AL493" s="560"/>
      <c r="AM493" s="595"/>
      <c r="AN493" s="560"/>
      <c r="AO493" s="561"/>
      <c r="AP493" s="561"/>
      <c r="AQ493" s="560"/>
      <c r="AR493" s="561"/>
      <c r="AS493" s="561"/>
      <c r="AT493" s="559"/>
      <c r="AU493" s="574"/>
      <c r="AV493" s="569"/>
      <c r="AW493" s="569"/>
      <c r="AX493" s="569"/>
      <c r="AY493" s="569"/>
      <c r="AZ493" s="563"/>
      <c r="BA493" s="563"/>
      <c r="BB493" s="563"/>
    </row>
    <row r="494" spans="21:54">
      <c r="U494" s="563"/>
      <c r="V494" s="587"/>
      <c r="W494" s="588"/>
      <c r="X494" s="588"/>
      <c r="Y494" s="590"/>
      <c r="Z494" s="589"/>
      <c r="AA494" s="591"/>
      <c r="AB494" s="591"/>
      <c r="AC494" s="591"/>
      <c r="AD494" s="591"/>
      <c r="AE494" s="272"/>
      <c r="AF494" s="560"/>
      <c r="AG494" s="561"/>
      <c r="AH494" s="561"/>
      <c r="AI494" s="561"/>
      <c r="AJ494" s="592"/>
      <c r="AK494" s="561"/>
      <c r="AL494" s="560"/>
      <c r="AM494" s="595"/>
      <c r="AN494" s="560"/>
      <c r="AO494" s="561"/>
      <c r="AP494" s="561"/>
      <c r="AQ494" s="560"/>
      <c r="AR494" s="561"/>
      <c r="AS494" s="561"/>
      <c r="AT494" s="559"/>
      <c r="AU494" s="574"/>
      <c r="AV494" s="569"/>
      <c r="AW494" s="569"/>
      <c r="AX494" s="569"/>
      <c r="AY494" s="569"/>
      <c r="AZ494" s="563"/>
      <c r="BA494" s="563"/>
      <c r="BB494" s="563"/>
    </row>
    <row r="495" spans="21:54">
      <c r="U495" s="563"/>
      <c r="V495" s="587"/>
      <c r="W495" s="588"/>
      <c r="X495" s="588"/>
      <c r="Y495" s="590"/>
      <c r="Z495" s="589"/>
      <c r="AA495" s="591"/>
      <c r="AB495" s="591"/>
      <c r="AC495" s="591"/>
      <c r="AD495" s="591"/>
      <c r="AE495" s="272"/>
      <c r="AF495" s="560"/>
      <c r="AG495" s="561"/>
      <c r="AH495" s="561"/>
      <c r="AI495" s="561"/>
      <c r="AJ495" s="592"/>
      <c r="AK495" s="561"/>
      <c r="AL495" s="560"/>
      <c r="AM495" s="595"/>
      <c r="AN495" s="560"/>
      <c r="AO495" s="561"/>
      <c r="AP495" s="561"/>
      <c r="AQ495" s="560"/>
      <c r="AR495" s="561"/>
      <c r="AS495" s="561"/>
      <c r="AT495" s="559"/>
      <c r="AU495" s="574"/>
      <c r="AV495" s="569"/>
      <c r="AW495" s="569"/>
      <c r="AX495" s="569"/>
      <c r="AY495" s="569"/>
      <c r="AZ495" s="563"/>
      <c r="BA495" s="563"/>
      <c r="BB495" s="563"/>
    </row>
    <row r="496" spans="21:54">
      <c r="U496" s="563"/>
      <c r="V496" s="587"/>
      <c r="W496" s="588"/>
      <c r="X496" s="588"/>
      <c r="Y496" s="590"/>
      <c r="Z496" s="589"/>
      <c r="AA496" s="591"/>
      <c r="AB496" s="591"/>
      <c r="AC496" s="591"/>
      <c r="AD496" s="591"/>
      <c r="AE496" s="272"/>
      <c r="AF496" s="560"/>
      <c r="AG496" s="561"/>
      <c r="AH496" s="561"/>
      <c r="AI496" s="561"/>
      <c r="AJ496" s="592"/>
      <c r="AK496" s="561"/>
      <c r="AL496" s="560"/>
      <c r="AM496" s="595"/>
      <c r="AN496" s="560"/>
      <c r="AO496" s="561"/>
      <c r="AP496" s="561"/>
      <c r="AQ496" s="560"/>
      <c r="AR496" s="561"/>
      <c r="AS496" s="561"/>
      <c r="AT496" s="559"/>
      <c r="AU496" s="574"/>
      <c r="AV496" s="569"/>
      <c r="AW496" s="569"/>
      <c r="AX496" s="569"/>
      <c r="AY496" s="569"/>
      <c r="AZ496" s="563"/>
      <c r="BA496" s="563"/>
      <c r="BB496" s="563"/>
    </row>
    <row r="497" spans="21:54">
      <c r="U497" s="563"/>
      <c r="V497" s="587"/>
      <c r="W497" s="588"/>
      <c r="X497" s="588"/>
      <c r="Y497" s="590"/>
      <c r="Z497" s="589"/>
      <c r="AA497" s="591"/>
      <c r="AB497" s="591"/>
      <c r="AC497" s="591"/>
      <c r="AD497" s="591"/>
      <c r="AE497" s="272"/>
      <c r="AF497" s="560"/>
      <c r="AG497" s="561"/>
      <c r="AH497" s="561"/>
      <c r="AI497" s="561"/>
      <c r="AJ497" s="592"/>
      <c r="AK497" s="561"/>
      <c r="AL497" s="560"/>
      <c r="AM497" s="595"/>
      <c r="AN497" s="560"/>
      <c r="AO497" s="561"/>
      <c r="AP497" s="561"/>
      <c r="AQ497" s="560"/>
      <c r="AR497" s="561"/>
      <c r="AS497" s="561"/>
      <c r="AT497" s="559"/>
      <c r="AU497" s="574"/>
      <c r="AV497" s="569"/>
      <c r="AW497" s="569"/>
      <c r="AX497" s="569"/>
      <c r="AY497" s="569"/>
      <c r="AZ497" s="563"/>
      <c r="BA497" s="563"/>
      <c r="BB497" s="563"/>
    </row>
    <row r="498" spans="21:54">
      <c r="U498" s="563"/>
      <c r="V498" s="587"/>
      <c r="W498" s="588"/>
      <c r="X498" s="588"/>
      <c r="Y498" s="590"/>
      <c r="Z498" s="589"/>
      <c r="AA498" s="591"/>
      <c r="AB498" s="591"/>
      <c r="AC498" s="591"/>
      <c r="AD498" s="591"/>
      <c r="AE498" s="272"/>
      <c r="AF498" s="560"/>
      <c r="AG498" s="561"/>
      <c r="AH498" s="561"/>
      <c r="AI498" s="561"/>
      <c r="AJ498" s="592"/>
      <c r="AK498" s="561"/>
      <c r="AL498" s="560"/>
      <c r="AM498" s="595"/>
      <c r="AN498" s="560"/>
      <c r="AO498" s="561"/>
      <c r="AP498" s="561"/>
      <c r="AQ498" s="560"/>
      <c r="AR498" s="561"/>
      <c r="AS498" s="561"/>
      <c r="AT498" s="559"/>
      <c r="AU498" s="574"/>
      <c r="AV498" s="569"/>
      <c r="AW498" s="569"/>
      <c r="AX498" s="569"/>
      <c r="AY498" s="569"/>
      <c r="AZ498" s="563"/>
      <c r="BA498" s="563"/>
      <c r="BB498" s="563"/>
    </row>
    <row r="499" spans="21:54">
      <c r="U499" s="563"/>
      <c r="V499" s="587"/>
      <c r="W499" s="588"/>
      <c r="X499" s="588"/>
      <c r="Y499" s="590"/>
      <c r="Z499" s="589"/>
      <c r="AA499" s="591"/>
      <c r="AB499" s="591"/>
      <c r="AC499" s="591"/>
      <c r="AD499" s="591"/>
      <c r="AE499" s="272"/>
      <c r="AF499" s="560"/>
      <c r="AG499" s="561"/>
      <c r="AH499" s="561"/>
      <c r="AI499" s="561"/>
      <c r="AJ499" s="592"/>
      <c r="AK499" s="561"/>
      <c r="AL499" s="560"/>
      <c r="AM499" s="595"/>
      <c r="AN499" s="560"/>
      <c r="AO499" s="561"/>
      <c r="AP499" s="561"/>
      <c r="AQ499" s="560"/>
      <c r="AR499" s="561"/>
      <c r="AS499" s="561"/>
      <c r="AT499" s="559"/>
      <c r="AU499" s="574"/>
      <c r="AV499" s="569"/>
      <c r="AW499" s="569"/>
      <c r="AX499" s="569"/>
      <c r="AY499" s="569"/>
      <c r="AZ499" s="563"/>
      <c r="BA499" s="563"/>
      <c r="BB499" s="563"/>
    </row>
    <row r="500" spans="21:54">
      <c r="U500" s="563"/>
      <c r="V500" s="587"/>
      <c r="W500" s="588"/>
      <c r="X500" s="588"/>
      <c r="Y500" s="590"/>
      <c r="Z500" s="589"/>
      <c r="AA500" s="591"/>
      <c r="AB500" s="591"/>
      <c r="AC500" s="591"/>
      <c r="AD500" s="591"/>
      <c r="AE500" s="272"/>
      <c r="AF500" s="560"/>
      <c r="AG500" s="561"/>
      <c r="AH500" s="561"/>
      <c r="AI500" s="561"/>
      <c r="AJ500" s="592"/>
      <c r="AK500" s="561"/>
      <c r="AL500" s="560"/>
      <c r="AM500" s="595"/>
      <c r="AN500" s="560"/>
      <c r="AO500" s="561"/>
      <c r="AP500" s="561"/>
      <c r="AQ500" s="560"/>
      <c r="AR500" s="561"/>
      <c r="AS500" s="561"/>
      <c r="AT500" s="559"/>
      <c r="AU500" s="574"/>
      <c r="AV500" s="569"/>
      <c r="AW500" s="569"/>
      <c r="AX500" s="569"/>
      <c r="AY500" s="569"/>
      <c r="AZ500" s="563"/>
      <c r="BA500" s="563"/>
      <c r="BB500" s="563"/>
    </row>
    <row r="501" spans="21:54">
      <c r="U501" s="563"/>
      <c r="V501" s="587"/>
      <c r="W501" s="588"/>
      <c r="X501" s="588"/>
      <c r="Y501" s="590"/>
      <c r="Z501" s="589"/>
      <c r="AA501" s="591"/>
      <c r="AB501" s="591"/>
      <c r="AC501" s="591"/>
      <c r="AD501" s="591"/>
      <c r="AE501" s="272"/>
      <c r="AF501" s="560"/>
      <c r="AG501" s="561"/>
      <c r="AH501" s="561"/>
      <c r="AI501" s="561"/>
      <c r="AJ501" s="592"/>
      <c r="AK501" s="561"/>
      <c r="AL501" s="560"/>
      <c r="AM501" s="595"/>
      <c r="AN501" s="560"/>
      <c r="AO501" s="561"/>
      <c r="AP501" s="561"/>
      <c r="AQ501" s="560"/>
      <c r="AR501" s="561"/>
      <c r="AS501" s="561"/>
      <c r="AT501" s="559"/>
      <c r="AU501" s="574"/>
      <c r="AV501" s="569"/>
      <c r="AW501" s="569"/>
      <c r="AX501" s="569"/>
      <c r="AY501" s="569"/>
      <c r="AZ501" s="563"/>
      <c r="BA501" s="563"/>
      <c r="BB501" s="563"/>
    </row>
    <row r="502" spans="21:54">
      <c r="U502" s="563"/>
      <c r="V502" s="587"/>
      <c r="W502" s="588"/>
      <c r="X502" s="588"/>
      <c r="Y502" s="590"/>
      <c r="Z502" s="589"/>
      <c r="AA502" s="591"/>
      <c r="AB502" s="591"/>
      <c r="AC502" s="591"/>
      <c r="AD502" s="591"/>
      <c r="AE502" s="272"/>
      <c r="AF502" s="560"/>
      <c r="AG502" s="561"/>
      <c r="AH502" s="561"/>
      <c r="AI502" s="561"/>
      <c r="AJ502" s="592"/>
      <c r="AK502" s="561"/>
      <c r="AL502" s="560"/>
      <c r="AM502" s="595"/>
      <c r="AN502" s="560"/>
      <c r="AO502" s="561"/>
      <c r="AP502" s="561"/>
      <c r="AQ502" s="560"/>
      <c r="AR502" s="561"/>
      <c r="AS502" s="561"/>
      <c r="AT502" s="559"/>
      <c r="AU502" s="574"/>
      <c r="AV502" s="569"/>
      <c r="AW502" s="569"/>
      <c r="AX502" s="569"/>
      <c r="AY502" s="569"/>
      <c r="AZ502" s="563"/>
      <c r="BA502" s="563"/>
      <c r="BB502" s="563"/>
    </row>
    <row r="503" spans="21:54">
      <c r="U503" s="563"/>
      <c r="V503" s="587"/>
      <c r="W503" s="588"/>
      <c r="X503" s="588"/>
      <c r="Y503" s="590"/>
      <c r="Z503" s="589"/>
      <c r="AA503" s="591"/>
      <c r="AB503" s="591"/>
      <c r="AC503" s="591"/>
      <c r="AD503" s="591"/>
      <c r="AE503" s="272"/>
      <c r="AF503" s="560"/>
      <c r="AG503" s="561"/>
      <c r="AH503" s="561"/>
      <c r="AI503" s="561"/>
      <c r="AJ503" s="592"/>
      <c r="AK503" s="561"/>
      <c r="AL503" s="560"/>
      <c r="AM503" s="595"/>
      <c r="AN503" s="560"/>
      <c r="AO503" s="561"/>
      <c r="AP503" s="561"/>
      <c r="AQ503" s="560"/>
      <c r="AR503" s="561"/>
      <c r="AS503" s="561"/>
      <c r="AT503" s="559"/>
      <c r="AU503" s="574"/>
      <c r="AV503" s="569"/>
      <c r="AW503" s="569"/>
      <c r="AX503" s="569"/>
      <c r="AY503" s="569"/>
      <c r="AZ503" s="563"/>
      <c r="BA503" s="563"/>
      <c r="BB503" s="563"/>
    </row>
    <row r="504" spans="21:54">
      <c r="U504" s="563"/>
      <c r="V504" s="587"/>
      <c r="W504" s="588"/>
      <c r="X504" s="588"/>
      <c r="Y504" s="590"/>
      <c r="Z504" s="589"/>
      <c r="AA504" s="591"/>
      <c r="AB504" s="591"/>
      <c r="AC504" s="591"/>
      <c r="AD504" s="591"/>
      <c r="AE504" s="272"/>
      <c r="AF504" s="560"/>
      <c r="AG504" s="561"/>
      <c r="AH504" s="561"/>
      <c r="AI504" s="561"/>
      <c r="AJ504" s="592"/>
      <c r="AK504" s="561"/>
      <c r="AL504" s="560"/>
      <c r="AM504" s="595"/>
      <c r="AN504" s="560"/>
      <c r="AO504" s="561"/>
      <c r="AP504" s="561"/>
      <c r="AQ504" s="560"/>
      <c r="AR504" s="561"/>
      <c r="AS504" s="561"/>
      <c r="AT504" s="559"/>
      <c r="AU504" s="574"/>
      <c r="AV504" s="569"/>
      <c r="AW504" s="569"/>
      <c r="AX504" s="569"/>
      <c r="AY504" s="569"/>
      <c r="AZ504" s="563"/>
      <c r="BA504" s="563"/>
      <c r="BB504" s="563"/>
    </row>
    <row r="505" spans="21:54">
      <c r="U505" s="563"/>
      <c r="V505" s="587"/>
      <c r="W505" s="588"/>
      <c r="X505" s="588"/>
      <c r="Y505" s="590"/>
      <c r="Z505" s="589"/>
      <c r="AA505" s="591"/>
      <c r="AB505" s="591"/>
      <c r="AC505" s="591"/>
      <c r="AD505" s="591"/>
      <c r="AE505" s="272"/>
      <c r="AF505" s="560"/>
      <c r="AG505" s="561"/>
      <c r="AH505" s="561"/>
      <c r="AI505" s="561"/>
      <c r="AJ505" s="592"/>
      <c r="AK505" s="561"/>
      <c r="AL505" s="560"/>
      <c r="AM505" s="595"/>
      <c r="AN505" s="560"/>
      <c r="AO505" s="561"/>
      <c r="AP505" s="561"/>
      <c r="AQ505" s="560"/>
      <c r="AR505" s="561"/>
      <c r="AS505" s="561"/>
      <c r="AT505" s="559"/>
      <c r="AU505" s="574"/>
      <c r="AV505" s="569"/>
      <c r="AW505" s="569"/>
      <c r="AX505" s="569"/>
      <c r="AY505" s="569"/>
      <c r="AZ505" s="563"/>
      <c r="BA505" s="563"/>
      <c r="BB505" s="563"/>
    </row>
    <row r="506" spans="21:54">
      <c r="U506" s="563"/>
      <c r="V506" s="587"/>
      <c r="W506" s="588"/>
      <c r="X506" s="588"/>
      <c r="Y506" s="590"/>
      <c r="Z506" s="589"/>
      <c r="AA506" s="591"/>
      <c r="AB506" s="591"/>
      <c r="AC506" s="591"/>
      <c r="AD506" s="591"/>
      <c r="AE506" s="272"/>
      <c r="AF506" s="560"/>
      <c r="AG506" s="561"/>
      <c r="AH506" s="561"/>
      <c r="AI506" s="561"/>
      <c r="AJ506" s="592"/>
      <c r="AK506" s="561"/>
      <c r="AL506" s="560"/>
      <c r="AM506" s="595"/>
      <c r="AN506" s="560"/>
      <c r="AO506" s="561"/>
      <c r="AP506" s="561"/>
      <c r="AQ506" s="560"/>
      <c r="AR506" s="561"/>
      <c r="AS506" s="561"/>
      <c r="AT506" s="559"/>
      <c r="AU506" s="574"/>
      <c r="AV506" s="569"/>
      <c r="AW506" s="569"/>
      <c r="AX506" s="569"/>
      <c r="AY506" s="569"/>
      <c r="AZ506" s="563"/>
      <c r="BA506" s="563"/>
      <c r="BB506" s="563"/>
    </row>
    <row r="507" spans="21:54">
      <c r="U507" s="563"/>
      <c r="V507" s="587"/>
      <c r="W507" s="588"/>
      <c r="X507" s="588"/>
      <c r="Y507" s="590"/>
      <c r="Z507" s="589"/>
      <c r="AA507" s="591"/>
      <c r="AB507" s="591"/>
      <c r="AC507" s="591"/>
      <c r="AD507" s="591"/>
      <c r="AE507" s="272"/>
      <c r="AF507" s="560"/>
      <c r="AG507" s="561"/>
      <c r="AH507" s="561"/>
      <c r="AI507" s="561"/>
      <c r="AJ507" s="592"/>
      <c r="AK507" s="561"/>
      <c r="AL507" s="560"/>
      <c r="AM507" s="595"/>
      <c r="AN507" s="560"/>
      <c r="AO507" s="561"/>
      <c r="AP507" s="561"/>
      <c r="AQ507" s="560"/>
      <c r="AR507" s="561"/>
      <c r="AS507" s="561"/>
      <c r="AT507" s="559"/>
      <c r="AU507" s="574"/>
      <c r="AV507" s="569"/>
      <c r="AW507" s="569"/>
      <c r="AX507" s="569"/>
      <c r="AY507" s="569"/>
      <c r="AZ507" s="563"/>
      <c r="BA507" s="563"/>
      <c r="BB507" s="563"/>
    </row>
    <row r="508" spans="21:54">
      <c r="U508" s="563"/>
      <c r="V508" s="587"/>
      <c r="W508" s="588"/>
      <c r="X508" s="588"/>
      <c r="Y508" s="590"/>
      <c r="Z508" s="589"/>
      <c r="AA508" s="591"/>
      <c r="AB508" s="591"/>
      <c r="AC508" s="591"/>
      <c r="AD508" s="591"/>
      <c r="AE508" s="272"/>
      <c r="AF508" s="560"/>
      <c r="AG508" s="561"/>
      <c r="AH508" s="561"/>
      <c r="AI508" s="561"/>
      <c r="AJ508" s="592"/>
      <c r="AK508" s="561"/>
      <c r="AL508" s="560"/>
      <c r="AM508" s="595"/>
      <c r="AN508" s="560"/>
      <c r="AO508" s="561"/>
      <c r="AP508" s="561"/>
      <c r="AQ508" s="560"/>
      <c r="AR508" s="561"/>
      <c r="AS508" s="561"/>
      <c r="AT508" s="559"/>
      <c r="AU508" s="574"/>
      <c r="AV508" s="569"/>
      <c r="AW508" s="569"/>
      <c r="AX508" s="569"/>
      <c r="AY508" s="569"/>
      <c r="AZ508" s="563"/>
      <c r="BA508" s="563"/>
      <c r="BB508" s="563"/>
    </row>
    <row r="509" spans="21:54">
      <c r="U509" s="563"/>
      <c r="V509" s="587"/>
      <c r="W509" s="588"/>
      <c r="X509" s="588"/>
      <c r="Y509" s="590"/>
      <c r="Z509" s="589"/>
      <c r="AA509" s="591"/>
      <c r="AB509" s="591"/>
      <c r="AC509" s="591"/>
      <c r="AD509" s="591"/>
      <c r="AE509" s="272"/>
      <c r="AF509" s="560"/>
      <c r="AG509" s="561"/>
      <c r="AH509" s="561"/>
      <c r="AI509" s="561"/>
      <c r="AJ509" s="592"/>
      <c r="AK509" s="561"/>
      <c r="AL509" s="560"/>
      <c r="AM509" s="595"/>
      <c r="AN509" s="560"/>
      <c r="AO509" s="561"/>
      <c r="AP509" s="561"/>
      <c r="AQ509" s="560"/>
      <c r="AR509" s="561"/>
      <c r="AS509" s="561"/>
      <c r="AT509" s="559"/>
      <c r="AU509" s="574"/>
      <c r="AV509" s="569"/>
      <c r="AW509" s="569"/>
      <c r="AX509" s="569"/>
      <c r="AY509" s="569"/>
      <c r="AZ509" s="563"/>
      <c r="BA509" s="563"/>
      <c r="BB509" s="563"/>
    </row>
    <row r="510" spans="21:54">
      <c r="U510" s="563"/>
      <c r="V510" s="587"/>
      <c r="W510" s="588"/>
      <c r="X510" s="588"/>
      <c r="Y510" s="590"/>
      <c r="Z510" s="589"/>
      <c r="AA510" s="591"/>
      <c r="AB510" s="591"/>
      <c r="AC510" s="591"/>
      <c r="AD510" s="591"/>
      <c r="AE510" s="272"/>
      <c r="AF510" s="560"/>
      <c r="AG510" s="561"/>
      <c r="AH510" s="561"/>
      <c r="AI510" s="561"/>
      <c r="AJ510" s="592"/>
      <c r="AK510" s="561"/>
      <c r="AL510" s="560"/>
      <c r="AM510" s="595"/>
      <c r="AN510" s="560"/>
      <c r="AO510" s="561"/>
      <c r="AP510" s="561"/>
      <c r="AQ510" s="560"/>
      <c r="AR510" s="561"/>
      <c r="AS510" s="561"/>
      <c r="AT510" s="559"/>
      <c r="AU510" s="574"/>
      <c r="AV510" s="569"/>
      <c r="AW510" s="569"/>
      <c r="AX510" s="569"/>
      <c r="AY510" s="569"/>
      <c r="AZ510" s="563"/>
      <c r="BA510" s="563"/>
      <c r="BB510" s="563"/>
    </row>
    <row r="511" spans="21:54">
      <c r="U511" s="563"/>
      <c r="V511" s="587"/>
      <c r="W511" s="588"/>
      <c r="X511" s="588"/>
      <c r="Y511" s="590"/>
      <c r="Z511" s="589"/>
      <c r="AA511" s="591"/>
      <c r="AB511" s="591"/>
      <c r="AC511" s="591"/>
      <c r="AD511" s="591"/>
      <c r="AE511" s="272"/>
      <c r="AF511" s="560"/>
      <c r="AG511" s="561"/>
      <c r="AH511" s="561"/>
      <c r="AI511" s="561"/>
      <c r="AJ511" s="592"/>
      <c r="AK511" s="561"/>
      <c r="AL511" s="560"/>
      <c r="AM511" s="595"/>
      <c r="AN511" s="560"/>
      <c r="AO511" s="561"/>
      <c r="AP511" s="561"/>
      <c r="AQ511" s="560"/>
      <c r="AR511" s="561"/>
      <c r="AS511" s="561"/>
      <c r="AT511" s="559"/>
      <c r="AU511" s="574"/>
      <c r="AV511" s="569"/>
      <c r="AW511" s="569"/>
      <c r="AX511" s="569"/>
      <c r="AY511" s="569"/>
      <c r="AZ511" s="563"/>
      <c r="BA511" s="563"/>
      <c r="BB511" s="563"/>
    </row>
    <row r="512" spans="21:54">
      <c r="U512" s="563"/>
      <c r="V512" s="587"/>
      <c r="W512" s="588"/>
      <c r="X512" s="588"/>
      <c r="Y512" s="590"/>
      <c r="Z512" s="589"/>
      <c r="AA512" s="591"/>
      <c r="AB512" s="591"/>
      <c r="AC512" s="591"/>
      <c r="AD512" s="591"/>
      <c r="AE512" s="272"/>
      <c r="AF512" s="560"/>
      <c r="AG512" s="561"/>
      <c r="AH512" s="561"/>
      <c r="AI512" s="561"/>
      <c r="AJ512" s="592"/>
      <c r="AK512" s="561"/>
      <c r="AL512" s="560"/>
      <c r="AM512" s="595"/>
      <c r="AN512" s="560"/>
      <c r="AO512" s="561"/>
      <c r="AP512" s="561"/>
      <c r="AQ512" s="560"/>
      <c r="AR512" s="561"/>
      <c r="AS512" s="561"/>
      <c r="AT512" s="559"/>
      <c r="AU512" s="574"/>
      <c r="AV512" s="569"/>
      <c r="AW512" s="569"/>
      <c r="AX512" s="569"/>
      <c r="AY512" s="569"/>
      <c r="AZ512" s="563"/>
      <c r="BA512" s="563"/>
      <c r="BB512" s="563"/>
    </row>
    <row r="513" spans="21:54">
      <c r="U513" s="563"/>
      <c r="V513" s="587"/>
      <c r="W513" s="588"/>
      <c r="X513" s="588"/>
      <c r="Y513" s="590"/>
      <c r="Z513" s="589"/>
      <c r="AA513" s="591"/>
      <c r="AB513" s="591"/>
      <c r="AC513" s="591"/>
      <c r="AD513" s="591"/>
      <c r="AE513" s="272"/>
      <c r="AF513" s="560"/>
      <c r="AG513" s="561"/>
      <c r="AH513" s="561"/>
      <c r="AI513" s="561"/>
      <c r="AJ513" s="592"/>
      <c r="AK513" s="561"/>
      <c r="AL513" s="560"/>
      <c r="AM513" s="595"/>
      <c r="AN513" s="560"/>
      <c r="AO513" s="561"/>
      <c r="AP513" s="561"/>
      <c r="AQ513" s="560"/>
      <c r="AR513" s="561"/>
      <c r="AS513" s="561"/>
      <c r="AT513" s="559"/>
      <c r="AU513" s="574"/>
      <c r="AV513" s="569"/>
      <c r="AW513" s="569"/>
      <c r="AX513" s="569"/>
      <c r="AY513" s="569"/>
      <c r="AZ513" s="563"/>
      <c r="BA513" s="563"/>
      <c r="BB513" s="563"/>
    </row>
    <row r="514" spans="21:54">
      <c r="U514" s="563"/>
      <c r="V514" s="587"/>
      <c r="W514" s="588"/>
      <c r="X514" s="588"/>
      <c r="Y514" s="590"/>
      <c r="Z514" s="589"/>
      <c r="AA514" s="591"/>
      <c r="AB514" s="591"/>
      <c r="AC514" s="591"/>
      <c r="AD514" s="591"/>
      <c r="AE514" s="272"/>
      <c r="AF514" s="560"/>
      <c r="AG514" s="561"/>
      <c r="AH514" s="561"/>
      <c r="AI514" s="561"/>
      <c r="AJ514" s="592"/>
      <c r="AK514" s="561"/>
      <c r="AL514" s="560"/>
      <c r="AM514" s="595"/>
      <c r="AN514" s="560"/>
      <c r="AO514" s="561"/>
      <c r="AP514" s="561"/>
      <c r="AQ514" s="560"/>
      <c r="AR514" s="561"/>
      <c r="AS514" s="561"/>
      <c r="AT514" s="559"/>
      <c r="AU514" s="574"/>
      <c r="AV514" s="569"/>
      <c r="AW514" s="569"/>
      <c r="AX514" s="569"/>
      <c r="AY514" s="569"/>
      <c r="AZ514" s="563"/>
      <c r="BA514" s="563"/>
      <c r="BB514" s="563"/>
    </row>
    <row r="515" spans="21:54">
      <c r="U515" s="563"/>
      <c r="V515" s="587"/>
      <c r="W515" s="588"/>
      <c r="X515" s="588"/>
      <c r="Y515" s="590"/>
      <c r="Z515" s="589"/>
      <c r="AA515" s="591"/>
      <c r="AB515" s="591"/>
      <c r="AC515" s="591"/>
      <c r="AD515" s="591"/>
      <c r="AE515" s="272"/>
      <c r="AF515" s="560"/>
      <c r="AG515" s="561"/>
      <c r="AH515" s="561"/>
      <c r="AI515" s="561"/>
      <c r="AJ515" s="592"/>
      <c r="AK515" s="561"/>
      <c r="AL515" s="560"/>
      <c r="AM515" s="595"/>
      <c r="AN515" s="560"/>
      <c r="AO515" s="561"/>
      <c r="AP515" s="561"/>
      <c r="AQ515" s="560"/>
      <c r="AR515" s="561"/>
      <c r="AS515" s="561"/>
      <c r="AT515" s="559"/>
      <c r="AU515" s="574"/>
      <c r="AV515" s="569"/>
      <c r="AW515" s="569"/>
      <c r="AX515" s="569"/>
      <c r="AY515" s="569"/>
      <c r="AZ515" s="563"/>
      <c r="BA515" s="563"/>
      <c r="BB515" s="563"/>
    </row>
    <row r="516" spans="21:54">
      <c r="U516" s="563"/>
      <c r="V516" s="587"/>
      <c r="W516" s="588"/>
      <c r="X516" s="588"/>
      <c r="Y516" s="590"/>
      <c r="Z516" s="589"/>
      <c r="AA516" s="591"/>
      <c r="AB516" s="591"/>
      <c r="AC516" s="591"/>
      <c r="AD516" s="591"/>
      <c r="AE516" s="272"/>
      <c r="AF516" s="560"/>
      <c r="AG516" s="561"/>
      <c r="AH516" s="561"/>
      <c r="AI516" s="561"/>
      <c r="AJ516" s="592"/>
      <c r="AK516" s="561"/>
      <c r="AL516" s="560"/>
      <c r="AM516" s="595"/>
      <c r="AN516" s="560"/>
      <c r="AO516" s="561"/>
      <c r="AP516" s="561"/>
      <c r="AQ516" s="560"/>
      <c r="AR516" s="561"/>
      <c r="AS516" s="561"/>
      <c r="AT516" s="559"/>
      <c r="AU516" s="574"/>
      <c r="AV516" s="569"/>
      <c r="AW516" s="569"/>
      <c r="AX516" s="569"/>
      <c r="AY516" s="569"/>
      <c r="AZ516" s="563"/>
      <c r="BA516" s="563"/>
      <c r="BB516" s="563"/>
    </row>
    <row r="517" spans="21:54">
      <c r="U517" s="563"/>
      <c r="V517" s="587"/>
      <c r="W517" s="588"/>
      <c r="X517" s="588"/>
      <c r="Y517" s="590"/>
      <c r="Z517" s="589"/>
      <c r="AA517" s="591"/>
      <c r="AB517" s="591"/>
      <c r="AC517" s="591"/>
      <c r="AD517" s="591"/>
      <c r="AE517" s="272"/>
      <c r="AF517" s="560"/>
      <c r="AG517" s="561"/>
      <c r="AH517" s="561"/>
      <c r="AI517" s="561"/>
      <c r="AJ517" s="592"/>
      <c r="AK517" s="561"/>
      <c r="AL517" s="560"/>
      <c r="AM517" s="595"/>
      <c r="AN517" s="560"/>
      <c r="AO517" s="561"/>
      <c r="AP517" s="561"/>
      <c r="AQ517" s="560"/>
      <c r="AR517" s="561"/>
      <c r="AS517" s="561"/>
      <c r="AT517" s="559"/>
      <c r="AU517" s="574"/>
      <c r="AV517" s="569"/>
      <c r="AW517" s="569"/>
      <c r="AX517" s="569"/>
      <c r="AY517" s="569"/>
      <c r="AZ517" s="563"/>
      <c r="BA517" s="563"/>
      <c r="BB517" s="563"/>
    </row>
    <row r="518" spans="21:54">
      <c r="U518" s="563"/>
      <c r="V518" s="587"/>
      <c r="W518" s="588"/>
      <c r="X518" s="588"/>
      <c r="Y518" s="590"/>
      <c r="Z518" s="589"/>
      <c r="AA518" s="591"/>
      <c r="AB518" s="591"/>
      <c r="AC518" s="591"/>
      <c r="AD518" s="591"/>
      <c r="AE518" s="272"/>
      <c r="AF518" s="560"/>
      <c r="AG518" s="561"/>
      <c r="AH518" s="561"/>
      <c r="AI518" s="561"/>
      <c r="AJ518" s="592"/>
      <c r="AK518" s="561"/>
      <c r="AL518" s="560"/>
      <c r="AM518" s="595"/>
      <c r="AN518" s="560"/>
      <c r="AO518" s="561"/>
      <c r="AP518" s="561"/>
      <c r="AQ518" s="560"/>
      <c r="AR518" s="561"/>
      <c r="AS518" s="561"/>
      <c r="AT518" s="559"/>
      <c r="AU518" s="574"/>
      <c r="AV518" s="569"/>
      <c r="AW518" s="569"/>
      <c r="AX518" s="569"/>
      <c r="AY518" s="569"/>
      <c r="AZ518" s="563"/>
      <c r="BA518" s="563"/>
      <c r="BB518" s="563"/>
    </row>
    <row r="519" spans="21:54">
      <c r="U519" s="563"/>
      <c r="V519" s="587"/>
      <c r="W519" s="588"/>
      <c r="X519" s="588"/>
      <c r="Y519" s="590"/>
      <c r="Z519" s="589"/>
      <c r="AA519" s="591"/>
      <c r="AB519" s="591"/>
      <c r="AC519" s="591"/>
      <c r="AD519" s="591"/>
      <c r="AE519" s="272"/>
      <c r="AF519" s="560"/>
      <c r="AG519" s="561"/>
      <c r="AH519" s="561"/>
      <c r="AI519" s="561"/>
      <c r="AJ519" s="592"/>
      <c r="AK519" s="561"/>
      <c r="AL519" s="560"/>
      <c r="AM519" s="595"/>
      <c r="AN519" s="560"/>
      <c r="AO519" s="561"/>
      <c r="AP519" s="561"/>
      <c r="AQ519" s="560"/>
      <c r="AR519" s="561"/>
      <c r="AS519" s="561"/>
      <c r="AT519" s="559"/>
      <c r="AU519" s="574"/>
      <c r="AV519" s="569"/>
      <c r="AW519" s="569"/>
      <c r="AX519" s="569"/>
      <c r="AY519" s="569"/>
      <c r="AZ519" s="563"/>
      <c r="BA519" s="563"/>
      <c r="BB519" s="563"/>
    </row>
    <row r="520" spans="21:54">
      <c r="U520" s="563"/>
      <c r="V520" s="587"/>
      <c r="W520" s="588"/>
      <c r="X520" s="588"/>
      <c r="Y520" s="590"/>
      <c r="Z520" s="589"/>
      <c r="AA520" s="591"/>
      <c r="AB520" s="591"/>
      <c r="AC520" s="591"/>
      <c r="AD520" s="591"/>
      <c r="AE520" s="272"/>
      <c r="AF520" s="560"/>
      <c r="AG520" s="561"/>
      <c r="AH520" s="561"/>
      <c r="AI520" s="561"/>
      <c r="AJ520" s="592"/>
      <c r="AK520" s="561"/>
      <c r="AL520" s="560"/>
      <c r="AM520" s="595"/>
      <c r="AN520" s="560"/>
      <c r="AO520" s="561"/>
      <c r="AP520" s="561"/>
      <c r="AQ520" s="560"/>
      <c r="AR520" s="561"/>
      <c r="AS520" s="561"/>
      <c r="AT520" s="559"/>
      <c r="AU520" s="574"/>
      <c r="AV520" s="569"/>
      <c r="AW520" s="569"/>
      <c r="AX520" s="569"/>
      <c r="AY520" s="569"/>
      <c r="AZ520" s="563"/>
      <c r="BA520" s="563"/>
      <c r="BB520" s="563"/>
    </row>
    <row r="521" spans="21:54">
      <c r="U521" s="563"/>
      <c r="V521" s="587"/>
      <c r="W521" s="588"/>
      <c r="X521" s="588"/>
      <c r="Y521" s="590"/>
      <c r="Z521" s="589"/>
      <c r="AA521" s="591"/>
      <c r="AB521" s="591"/>
      <c r="AC521" s="591"/>
      <c r="AD521" s="591"/>
      <c r="AE521" s="272"/>
      <c r="AF521" s="560"/>
      <c r="AG521" s="561"/>
      <c r="AH521" s="561"/>
      <c r="AI521" s="561"/>
      <c r="AJ521" s="592"/>
      <c r="AK521" s="561"/>
      <c r="AL521" s="560"/>
      <c r="AM521" s="595"/>
      <c r="AN521" s="560"/>
      <c r="AO521" s="561"/>
      <c r="AP521" s="561"/>
      <c r="AQ521" s="560"/>
      <c r="AR521" s="561"/>
      <c r="AS521" s="561"/>
      <c r="AT521" s="559"/>
      <c r="AU521" s="574"/>
      <c r="AV521" s="569"/>
      <c r="AW521" s="569"/>
      <c r="AX521" s="569"/>
      <c r="AY521" s="569"/>
      <c r="AZ521" s="563"/>
      <c r="BA521" s="563"/>
      <c r="BB521" s="563"/>
    </row>
    <row r="522" spans="21:54">
      <c r="U522" s="563"/>
      <c r="V522" s="587"/>
      <c r="W522" s="588"/>
      <c r="X522" s="588"/>
      <c r="Y522" s="590"/>
      <c r="Z522" s="589"/>
      <c r="AA522" s="591"/>
      <c r="AB522" s="591"/>
      <c r="AC522" s="591"/>
      <c r="AD522" s="591"/>
      <c r="AE522" s="272"/>
      <c r="AF522" s="560"/>
      <c r="AG522" s="561"/>
      <c r="AH522" s="561"/>
      <c r="AI522" s="561"/>
      <c r="AJ522" s="592"/>
      <c r="AK522" s="561"/>
      <c r="AL522" s="560"/>
      <c r="AM522" s="595"/>
      <c r="AN522" s="560"/>
      <c r="AO522" s="561"/>
      <c r="AP522" s="561"/>
      <c r="AQ522" s="560"/>
      <c r="AR522" s="561"/>
      <c r="AS522" s="561"/>
      <c r="AT522" s="559"/>
      <c r="AU522" s="574"/>
      <c r="AV522" s="569"/>
      <c r="AW522" s="569"/>
      <c r="AX522" s="569"/>
      <c r="AY522" s="569"/>
      <c r="AZ522" s="563"/>
      <c r="BA522" s="563"/>
      <c r="BB522" s="563"/>
    </row>
    <row r="523" spans="21:54">
      <c r="U523" s="563"/>
      <c r="V523" s="587"/>
      <c r="W523" s="588"/>
      <c r="X523" s="588"/>
      <c r="Y523" s="590"/>
      <c r="Z523" s="589"/>
      <c r="AA523" s="591"/>
      <c r="AB523" s="591"/>
      <c r="AC523" s="591"/>
      <c r="AD523" s="591"/>
      <c r="AE523" s="272"/>
      <c r="AF523" s="560"/>
      <c r="AG523" s="561"/>
      <c r="AH523" s="561"/>
      <c r="AI523" s="561"/>
      <c r="AJ523" s="592"/>
      <c r="AK523" s="561"/>
      <c r="AL523" s="560"/>
      <c r="AM523" s="595"/>
      <c r="AN523" s="560"/>
      <c r="AO523" s="561"/>
      <c r="AP523" s="561"/>
      <c r="AQ523" s="560"/>
      <c r="AR523" s="561"/>
      <c r="AS523" s="561"/>
      <c r="AT523" s="559"/>
      <c r="AU523" s="574"/>
      <c r="AV523" s="569"/>
      <c r="AW523" s="569"/>
      <c r="AX523" s="569"/>
      <c r="AY523" s="569"/>
      <c r="AZ523" s="563"/>
      <c r="BA523" s="563"/>
      <c r="BB523" s="563"/>
    </row>
    <row r="524" spans="21:54">
      <c r="U524" s="563"/>
      <c r="V524" s="587"/>
      <c r="W524" s="588"/>
      <c r="X524" s="588"/>
      <c r="Y524" s="590"/>
      <c r="Z524" s="589"/>
      <c r="AA524" s="591"/>
      <c r="AB524" s="591"/>
      <c r="AC524" s="591"/>
      <c r="AD524" s="591"/>
      <c r="AE524" s="272"/>
      <c r="AF524" s="560"/>
      <c r="AG524" s="561"/>
      <c r="AH524" s="561"/>
      <c r="AI524" s="561"/>
      <c r="AJ524" s="592"/>
      <c r="AK524" s="561"/>
      <c r="AL524" s="560"/>
      <c r="AM524" s="595"/>
      <c r="AN524" s="560"/>
      <c r="AO524" s="561"/>
      <c r="AP524" s="561"/>
      <c r="AQ524" s="560"/>
      <c r="AR524" s="561"/>
      <c r="AS524" s="561"/>
      <c r="AT524" s="559"/>
      <c r="AU524" s="574"/>
      <c r="AV524" s="569"/>
      <c r="AW524" s="569"/>
      <c r="AX524" s="569"/>
      <c r="AY524" s="569"/>
      <c r="AZ524" s="563"/>
      <c r="BA524" s="563"/>
      <c r="BB524" s="563"/>
    </row>
    <row r="525" spans="21:54">
      <c r="U525" s="563"/>
      <c r="V525" s="587"/>
      <c r="W525" s="588"/>
      <c r="X525" s="588"/>
      <c r="Y525" s="590"/>
      <c r="Z525" s="589"/>
      <c r="AA525" s="591"/>
      <c r="AB525" s="591"/>
      <c r="AC525" s="591"/>
      <c r="AD525" s="591"/>
      <c r="AE525" s="272"/>
      <c r="AF525" s="560"/>
      <c r="AG525" s="561"/>
      <c r="AH525" s="561"/>
      <c r="AI525" s="561"/>
      <c r="AJ525" s="592"/>
      <c r="AK525" s="561"/>
      <c r="AL525" s="560"/>
      <c r="AM525" s="595"/>
      <c r="AN525" s="560"/>
      <c r="AO525" s="561"/>
      <c r="AP525" s="561"/>
      <c r="AQ525" s="560"/>
      <c r="AR525" s="561"/>
      <c r="AS525" s="561"/>
      <c r="AT525" s="559"/>
      <c r="AU525" s="574"/>
      <c r="AV525" s="569"/>
      <c r="AW525" s="569"/>
      <c r="AX525" s="569"/>
      <c r="AY525" s="569"/>
      <c r="AZ525" s="563"/>
      <c r="BA525" s="563"/>
      <c r="BB525" s="563"/>
    </row>
    <row r="526" spans="21:54">
      <c r="U526" s="563"/>
      <c r="V526" s="587"/>
      <c r="W526" s="588"/>
      <c r="X526" s="588"/>
      <c r="Y526" s="590"/>
      <c r="Z526" s="589"/>
      <c r="AA526" s="591"/>
      <c r="AB526" s="591"/>
      <c r="AC526" s="591"/>
      <c r="AD526" s="591"/>
      <c r="AE526" s="272"/>
      <c r="AF526" s="560"/>
      <c r="AG526" s="561"/>
      <c r="AH526" s="561"/>
      <c r="AI526" s="561"/>
      <c r="AJ526" s="592"/>
      <c r="AK526" s="561"/>
      <c r="AL526" s="560"/>
      <c r="AM526" s="595"/>
      <c r="AN526" s="560"/>
      <c r="AO526" s="561"/>
      <c r="AP526" s="561"/>
      <c r="AQ526" s="560"/>
      <c r="AR526" s="561"/>
      <c r="AS526" s="561"/>
      <c r="AT526" s="559"/>
      <c r="AU526" s="574"/>
      <c r="AV526" s="569"/>
      <c r="AW526" s="569"/>
      <c r="AX526" s="569"/>
      <c r="AY526" s="569"/>
      <c r="AZ526" s="563"/>
      <c r="BA526" s="563"/>
      <c r="BB526" s="563"/>
    </row>
    <row r="527" spans="21:54">
      <c r="U527" s="563"/>
      <c r="V527" s="587"/>
      <c r="W527" s="588"/>
      <c r="X527" s="588"/>
      <c r="Y527" s="590"/>
      <c r="Z527" s="589"/>
      <c r="AA527" s="591"/>
      <c r="AB527" s="591"/>
      <c r="AC527" s="591"/>
      <c r="AD527" s="591"/>
      <c r="AE527" s="272"/>
      <c r="AF527" s="560"/>
      <c r="AG527" s="561"/>
      <c r="AH527" s="561"/>
      <c r="AI527" s="561"/>
      <c r="AJ527" s="592"/>
      <c r="AK527" s="561"/>
      <c r="AL527" s="560"/>
      <c r="AM527" s="595"/>
      <c r="AN527" s="560"/>
      <c r="AO527" s="561"/>
      <c r="AP527" s="561"/>
      <c r="AQ527" s="560"/>
      <c r="AR527" s="561"/>
      <c r="AS527" s="561"/>
      <c r="AT527" s="559"/>
      <c r="AU527" s="574"/>
      <c r="AV527" s="569"/>
      <c r="AW527" s="569"/>
      <c r="AX527" s="569"/>
      <c r="AY527" s="569"/>
      <c r="AZ527" s="563"/>
      <c r="BA527" s="563"/>
      <c r="BB527" s="563"/>
    </row>
    <row r="528" spans="21:54">
      <c r="U528" s="563"/>
      <c r="V528" s="587"/>
      <c r="W528" s="588"/>
      <c r="X528" s="588"/>
      <c r="Y528" s="590"/>
      <c r="Z528" s="589"/>
      <c r="AA528" s="591"/>
      <c r="AB528" s="591"/>
      <c r="AC528" s="591"/>
      <c r="AD528" s="591"/>
      <c r="AE528" s="272"/>
      <c r="AF528" s="560"/>
      <c r="AG528" s="561"/>
      <c r="AH528" s="561"/>
      <c r="AI528" s="561"/>
      <c r="AJ528" s="592"/>
      <c r="AK528" s="561"/>
      <c r="AL528" s="560"/>
      <c r="AM528" s="595"/>
      <c r="AN528" s="560"/>
      <c r="AO528" s="561"/>
      <c r="AP528" s="561"/>
      <c r="AQ528" s="560"/>
      <c r="AR528" s="561"/>
      <c r="AS528" s="561"/>
      <c r="AT528" s="559"/>
      <c r="AU528" s="574"/>
      <c r="AV528" s="569"/>
      <c r="AW528" s="569"/>
      <c r="AX528" s="569"/>
      <c r="AY528" s="569"/>
      <c r="AZ528" s="563"/>
      <c r="BA528" s="563"/>
      <c r="BB528" s="563"/>
    </row>
    <row r="529" spans="21:54">
      <c r="U529" s="563"/>
      <c r="V529" s="587"/>
      <c r="W529" s="588"/>
      <c r="X529" s="588"/>
      <c r="Y529" s="590"/>
      <c r="Z529" s="589"/>
      <c r="AA529" s="591"/>
      <c r="AB529" s="591"/>
      <c r="AC529" s="591"/>
      <c r="AD529" s="591"/>
      <c r="AE529" s="272"/>
      <c r="AF529" s="560"/>
      <c r="AG529" s="561"/>
      <c r="AH529" s="561"/>
      <c r="AI529" s="561"/>
      <c r="AJ529" s="592"/>
      <c r="AK529" s="561"/>
      <c r="AL529" s="560"/>
      <c r="AM529" s="595"/>
      <c r="AN529" s="560"/>
      <c r="AO529" s="561"/>
      <c r="AP529" s="561"/>
      <c r="AQ529" s="560"/>
      <c r="AR529" s="561"/>
      <c r="AS529" s="561"/>
      <c r="AT529" s="559"/>
      <c r="AU529" s="574"/>
      <c r="AV529" s="569"/>
      <c r="AW529" s="569"/>
      <c r="AX529" s="569"/>
      <c r="AY529" s="569"/>
      <c r="AZ529" s="563"/>
      <c r="BA529" s="563"/>
      <c r="BB529" s="563"/>
    </row>
    <row r="530" spans="21:54">
      <c r="U530" s="563"/>
      <c r="V530" s="587"/>
      <c r="W530" s="588"/>
      <c r="X530" s="588"/>
      <c r="Y530" s="590"/>
      <c r="Z530" s="589"/>
      <c r="AA530" s="591"/>
      <c r="AB530" s="591"/>
      <c r="AC530" s="591"/>
      <c r="AD530" s="591"/>
      <c r="AE530" s="272"/>
      <c r="AF530" s="560"/>
      <c r="AG530" s="561"/>
      <c r="AH530" s="561"/>
      <c r="AI530" s="561"/>
      <c r="AJ530" s="592"/>
      <c r="AK530" s="561"/>
      <c r="AL530" s="560"/>
      <c r="AM530" s="595"/>
      <c r="AN530" s="560"/>
      <c r="AO530" s="561"/>
      <c r="AP530" s="561"/>
      <c r="AQ530" s="560"/>
      <c r="AR530" s="561"/>
      <c r="AS530" s="561"/>
      <c r="AT530" s="559"/>
      <c r="AU530" s="574"/>
      <c r="AV530" s="569"/>
      <c r="AW530" s="569"/>
      <c r="AX530" s="569"/>
      <c r="AY530" s="569"/>
      <c r="AZ530" s="563"/>
      <c r="BA530" s="563"/>
      <c r="BB530" s="563"/>
    </row>
    <row r="531" spans="21:54">
      <c r="U531" s="563"/>
      <c r="V531" s="587"/>
      <c r="W531" s="588"/>
      <c r="X531" s="588"/>
      <c r="Y531" s="590"/>
      <c r="Z531" s="589"/>
      <c r="AA531" s="591"/>
      <c r="AB531" s="591"/>
      <c r="AC531" s="591"/>
      <c r="AD531" s="591"/>
      <c r="AE531" s="272"/>
      <c r="AF531" s="560"/>
      <c r="AG531" s="561"/>
      <c r="AH531" s="561"/>
      <c r="AI531" s="561"/>
      <c r="AJ531" s="592"/>
      <c r="AK531" s="561"/>
      <c r="AL531" s="560"/>
      <c r="AM531" s="595"/>
      <c r="AN531" s="560"/>
      <c r="AO531" s="561"/>
      <c r="AP531" s="561"/>
      <c r="AQ531" s="560"/>
      <c r="AR531" s="561"/>
      <c r="AS531" s="561"/>
      <c r="AT531" s="559"/>
      <c r="AU531" s="574"/>
      <c r="AV531" s="569"/>
      <c r="AW531" s="569"/>
      <c r="AX531" s="569"/>
      <c r="AY531" s="569"/>
      <c r="AZ531" s="563"/>
      <c r="BA531" s="563"/>
      <c r="BB531" s="563"/>
    </row>
    <row r="532" spans="21:54">
      <c r="U532" s="563"/>
      <c r="V532" s="587"/>
      <c r="W532" s="588"/>
      <c r="X532" s="588"/>
      <c r="Y532" s="590"/>
      <c r="Z532" s="589"/>
      <c r="AA532" s="591"/>
      <c r="AB532" s="591"/>
      <c r="AC532" s="591"/>
      <c r="AD532" s="591"/>
      <c r="AE532" s="272"/>
      <c r="AF532" s="560"/>
      <c r="AG532" s="561"/>
      <c r="AH532" s="561"/>
      <c r="AI532" s="561"/>
      <c r="AJ532" s="592"/>
      <c r="AK532" s="561"/>
      <c r="AL532" s="560"/>
      <c r="AM532" s="595"/>
      <c r="AN532" s="560"/>
      <c r="AO532" s="561"/>
      <c r="AP532" s="561"/>
      <c r="AQ532" s="560"/>
      <c r="AR532" s="561"/>
      <c r="AS532" s="561"/>
      <c r="AT532" s="559"/>
      <c r="AU532" s="574"/>
      <c r="AV532" s="569"/>
      <c r="AW532" s="569"/>
      <c r="AX532" s="569"/>
      <c r="AY532" s="569"/>
      <c r="AZ532" s="563"/>
      <c r="BA532" s="563"/>
      <c r="BB532" s="563"/>
    </row>
    <row r="533" spans="21:54">
      <c r="U533" s="563"/>
      <c r="V533" s="587"/>
      <c r="W533" s="588"/>
      <c r="X533" s="588"/>
      <c r="Y533" s="590"/>
      <c r="Z533" s="589"/>
      <c r="AA533" s="591"/>
      <c r="AB533" s="591"/>
      <c r="AC533" s="591"/>
      <c r="AD533" s="591"/>
      <c r="AE533" s="272"/>
      <c r="AF533" s="560"/>
      <c r="AG533" s="561"/>
      <c r="AH533" s="561"/>
      <c r="AI533" s="561"/>
      <c r="AJ533" s="592"/>
      <c r="AK533" s="561"/>
      <c r="AL533" s="560"/>
      <c r="AM533" s="595"/>
      <c r="AN533" s="560"/>
      <c r="AO533" s="561"/>
      <c r="AP533" s="561"/>
      <c r="AQ533" s="560"/>
      <c r="AR533" s="561"/>
      <c r="AS533" s="561"/>
      <c r="AT533" s="559"/>
      <c r="AU533" s="574"/>
      <c r="AV533" s="569"/>
      <c r="AW533" s="569"/>
      <c r="AX533" s="569"/>
      <c r="AY533" s="569"/>
      <c r="AZ533" s="563"/>
      <c r="BA533" s="563"/>
      <c r="BB533" s="563"/>
    </row>
    <row r="534" spans="21:54">
      <c r="U534" s="563"/>
      <c r="V534" s="587"/>
      <c r="W534" s="588"/>
      <c r="X534" s="588"/>
      <c r="Y534" s="590"/>
      <c r="Z534" s="589"/>
      <c r="AA534" s="591"/>
      <c r="AB534" s="591"/>
      <c r="AC534" s="591"/>
      <c r="AD534" s="591"/>
      <c r="AE534" s="272"/>
      <c r="AF534" s="560"/>
      <c r="AG534" s="561"/>
      <c r="AH534" s="561"/>
      <c r="AI534" s="561"/>
      <c r="AJ534" s="592"/>
      <c r="AK534" s="561"/>
      <c r="AL534" s="560"/>
      <c r="AM534" s="595"/>
      <c r="AN534" s="560"/>
      <c r="AO534" s="561"/>
      <c r="AP534" s="561"/>
      <c r="AQ534" s="560"/>
      <c r="AR534" s="561"/>
      <c r="AS534" s="561"/>
      <c r="AT534" s="559"/>
      <c r="AU534" s="574"/>
      <c r="AV534" s="569"/>
      <c r="AW534" s="569"/>
      <c r="AX534" s="569"/>
      <c r="AY534" s="569"/>
      <c r="AZ534" s="563"/>
      <c r="BA534" s="563"/>
      <c r="BB534" s="563"/>
    </row>
    <row r="535" spans="21:54">
      <c r="U535" s="563"/>
      <c r="V535" s="587"/>
      <c r="W535" s="588"/>
      <c r="X535" s="588"/>
      <c r="Y535" s="590"/>
      <c r="Z535" s="589"/>
      <c r="AA535" s="591"/>
      <c r="AB535" s="591"/>
      <c r="AC535" s="591"/>
      <c r="AD535" s="591"/>
      <c r="AE535" s="272"/>
      <c r="AF535" s="560"/>
      <c r="AG535" s="561"/>
      <c r="AH535" s="561"/>
      <c r="AI535" s="561"/>
      <c r="AJ535" s="592"/>
      <c r="AK535" s="561"/>
      <c r="AL535" s="560"/>
      <c r="AM535" s="595"/>
      <c r="AN535" s="560"/>
      <c r="AO535" s="561"/>
      <c r="AP535" s="561"/>
      <c r="AQ535" s="560"/>
      <c r="AR535" s="561"/>
      <c r="AS535" s="561"/>
      <c r="AT535" s="559"/>
      <c r="AU535" s="574"/>
      <c r="AV535" s="569"/>
      <c r="AW535" s="569"/>
      <c r="AX535" s="569"/>
      <c r="AY535" s="569"/>
      <c r="AZ535" s="563"/>
      <c r="BA535" s="563"/>
      <c r="BB535" s="563"/>
    </row>
    <row r="536" spans="21:54">
      <c r="U536" s="563"/>
      <c r="V536" s="587"/>
      <c r="W536" s="588"/>
      <c r="X536" s="588"/>
      <c r="Y536" s="590"/>
      <c r="Z536" s="589"/>
      <c r="AA536" s="591"/>
      <c r="AB536" s="591"/>
      <c r="AC536" s="591"/>
      <c r="AD536" s="591"/>
      <c r="AE536" s="272"/>
      <c r="AF536" s="560"/>
      <c r="AG536" s="561"/>
      <c r="AH536" s="561"/>
      <c r="AI536" s="561"/>
      <c r="AJ536" s="592"/>
      <c r="AK536" s="561"/>
      <c r="AL536" s="560"/>
      <c r="AM536" s="595"/>
      <c r="AN536" s="560"/>
      <c r="AO536" s="561"/>
      <c r="AP536" s="561"/>
      <c r="AQ536" s="560"/>
      <c r="AR536" s="561"/>
      <c r="AS536" s="561"/>
      <c r="AT536" s="559"/>
      <c r="AU536" s="574"/>
      <c r="AV536" s="569"/>
      <c r="AW536" s="569"/>
      <c r="AX536" s="569"/>
      <c r="AY536" s="569"/>
      <c r="AZ536" s="563"/>
      <c r="BA536" s="563"/>
      <c r="BB536" s="563"/>
    </row>
    <row r="537" spans="21:54">
      <c r="U537" s="563"/>
      <c r="V537" s="587"/>
      <c r="W537" s="588"/>
      <c r="X537" s="588"/>
      <c r="Y537" s="590"/>
      <c r="Z537" s="589"/>
      <c r="AA537" s="591"/>
      <c r="AB537" s="591"/>
      <c r="AC537" s="591"/>
      <c r="AD537" s="591"/>
      <c r="AE537" s="272"/>
      <c r="AF537" s="560"/>
      <c r="AG537" s="561"/>
      <c r="AH537" s="561"/>
      <c r="AI537" s="561"/>
      <c r="AJ537" s="592"/>
      <c r="AK537" s="561"/>
      <c r="AL537" s="560"/>
      <c r="AM537" s="595"/>
      <c r="AN537" s="560"/>
      <c r="AO537" s="561"/>
      <c r="AP537" s="561"/>
      <c r="AQ537" s="560"/>
      <c r="AR537" s="561"/>
      <c r="AS537" s="561"/>
      <c r="AT537" s="559"/>
      <c r="AU537" s="574"/>
      <c r="AV537" s="569"/>
      <c r="AW537" s="569"/>
      <c r="AX537" s="569"/>
      <c r="AY537" s="569"/>
      <c r="AZ537" s="563"/>
      <c r="BA537" s="563"/>
      <c r="BB537" s="563"/>
    </row>
    <row r="538" spans="21:54">
      <c r="U538" s="563"/>
      <c r="V538" s="587"/>
      <c r="W538" s="588"/>
      <c r="X538" s="588"/>
      <c r="Y538" s="590"/>
      <c r="Z538" s="589"/>
      <c r="AA538" s="591"/>
      <c r="AB538" s="591"/>
      <c r="AC538" s="591"/>
      <c r="AD538" s="591"/>
      <c r="AE538" s="272"/>
      <c r="AF538" s="560"/>
      <c r="AG538" s="561"/>
      <c r="AH538" s="561"/>
      <c r="AI538" s="561"/>
      <c r="AJ538" s="592"/>
      <c r="AK538" s="561"/>
      <c r="AL538" s="560"/>
      <c r="AM538" s="595"/>
      <c r="AN538" s="560"/>
      <c r="AO538" s="561"/>
      <c r="AP538" s="561"/>
      <c r="AQ538" s="560"/>
      <c r="AR538" s="561"/>
      <c r="AS538" s="561"/>
      <c r="AT538" s="559"/>
      <c r="AU538" s="574"/>
      <c r="AV538" s="569"/>
      <c r="AW538" s="569"/>
      <c r="AX538" s="569"/>
      <c r="AY538" s="569"/>
      <c r="AZ538" s="563"/>
      <c r="BA538" s="563"/>
      <c r="BB538" s="563"/>
    </row>
    <row r="539" spans="21:54">
      <c r="U539" s="563"/>
      <c r="V539" s="587"/>
      <c r="W539" s="588"/>
      <c r="X539" s="588"/>
      <c r="Y539" s="590"/>
      <c r="Z539" s="589"/>
      <c r="AA539" s="591"/>
      <c r="AB539" s="591"/>
      <c r="AC539" s="591"/>
      <c r="AD539" s="591"/>
      <c r="AE539" s="272"/>
      <c r="AF539" s="560"/>
      <c r="AG539" s="561"/>
      <c r="AH539" s="561"/>
      <c r="AI539" s="561"/>
      <c r="AJ539" s="592"/>
      <c r="AK539" s="561"/>
      <c r="AL539" s="560"/>
      <c r="AM539" s="595"/>
      <c r="AN539" s="560"/>
      <c r="AO539" s="561"/>
      <c r="AP539" s="561"/>
      <c r="AQ539" s="560"/>
      <c r="AR539" s="561"/>
      <c r="AS539" s="561"/>
      <c r="AT539" s="559"/>
      <c r="AU539" s="574"/>
      <c r="AV539" s="569"/>
      <c r="AW539" s="569"/>
      <c r="AX539" s="569"/>
      <c r="AY539" s="569"/>
      <c r="AZ539" s="563"/>
      <c r="BA539" s="563"/>
      <c r="BB539" s="563"/>
    </row>
    <row r="540" spans="21:54">
      <c r="U540" s="563"/>
      <c r="V540" s="587"/>
      <c r="W540" s="588"/>
      <c r="X540" s="588"/>
      <c r="Y540" s="590"/>
      <c r="Z540" s="589"/>
      <c r="AA540" s="591"/>
      <c r="AB540" s="591"/>
      <c r="AC540" s="591"/>
      <c r="AD540" s="591"/>
      <c r="AE540" s="272"/>
      <c r="AF540" s="560"/>
      <c r="AG540" s="561"/>
      <c r="AH540" s="561"/>
      <c r="AI540" s="561"/>
      <c r="AJ540" s="592"/>
      <c r="AK540" s="561"/>
      <c r="AL540" s="560"/>
      <c r="AM540" s="595"/>
      <c r="AN540" s="560"/>
      <c r="AO540" s="561"/>
      <c r="AP540" s="561"/>
      <c r="AQ540" s="560"/>
      <c r="AR540" s="561"/>
      <c r="AS540" s="561"/>
      <c r="AT540" s="559"/>
      <c r="AU540" s="574"/>
      <c r="AV540" s="569"/>
      <c r="AW540" s="569"/>
      <c r="AX540" s="569"/>
      <c r="AY540" s="569"/>
      <c r="AZ540" s="563"/>
      <c r="BA540" s="563"/>
      <c r="BB540" s="563"/>
    </row>
    <row r="541" spans="21:54">
      <c r="U541" s="563"/>
      <c r="V541" s="587"/>
      <c r="W541" s="588"/>
      <c r="X541" s="588"/>
      <c r="Y541" s="590"/>
      <c r="Z541" s="589"/>
      <c r="AA541" s="591"/>
      <c r="AB541" s="591"/>
      <c r="AC541" s="591"/>
      <c r="AD541" s="591"/>
      <c r="AE541" s="272"/>
      <c r="AF541" s="560"/>
      <c r="AG541" s="561"/>
      <c r="AH541" s="561"/>
      <c r="AI541" s="561"/>
      <c r="AJ541" s="592"/>
      <c r="AK541" s="561"/>
      <c r="AL541" s="560"/>
      <c r="AM541" s="595"/>
      <c r="AN541" s="560"/>
      <c r="AO541" s="561"/>
      <c r="AP541" s="561"/>
      <c r="AQ541" s="560"/>
      <c r="AR541" s="561"/>
      <c r="AS541" s="561"/>
      <c r="AT541" s="559"/>
      <c r="AU541" s="574"/>
      <c r="AV541" s="569"/>
      <c r="AW541" s="569"/>
      <c r="AX541" s="569"/>
      <c r="AY541" s="569"/>
      <c r="AZ541" s="563"/>
      <c r="BA541" s="563"/>
      <c r="BB541" s="563"/>
    </row>
    <row r="542" spans="21:54">
      <c r="U542" s="563"/>
      <c r="V542" s="587"/>
      <c r="W542" s="588"/>
      <c r="X542" s="588"/>
      <c r="Y542" s="590"/>
      <c r="Z542" s="589"/>
      <c r="AA542" s="591"/>
      <c r="AB542" s="591"/>
      <c r="AC542" s="591"/>
      <c r="AD542" s="591"/>
      <c r="AE542" s="272"/>
      <c r="AF542" s="560"/>
      <c r="AG542" s="561"/>
      <c r="AH542" s="561"/>
      <c r="AI542" s="561"/>
      <c r="AJ542" s="592"/>
      <c r="AK542" s="561"/>
      <c r="AL542" s="560"/>
      <c r="AM542" s="595"/>
      <c r="AN542" s="560"/>
      <c r="AO542" s="561"/>
      <c r="AP542" s="561"/>
      <c r="AQ542" s="560"/>
      <c r="AR542" s="561"/>
      <c r="AS542" s="561"/>
      <c r="AT542" s="559"/>
      <c r="AU542" s="574"/>
      <c r="AV542" s="569"/>
      <c r="AW542" s="569"/>
      <c r="AX542" s="569"/>
      <c r="AY542" s="569"/>
      <c r="AZ542" s="563"/>
      <c r="BA542" s="563"/>
      <c r="BB542" s="563"/>
    </row>
    <row r="543" spans="21:54">
      <c r="U543" s="563"/>
      <c r="V543" s="587"/>
      <c r="W543" s="588"/>
      <c r="X543" s="588"/>
      <c r="Y543" s="590"/>
      <c r="Z543" s="589"/>
      <c r="AA543" s="591"/>
      <c r="AB543" s="591"/>
      <c r="AC543" s="591"/>
      <c r="AD543" s="591"/>
      <c r="AE543" s="272"/>
      <c r="AF543" s="560"/>
      <c r="AG543" s="561"/>
      <c r="AH543" s="561"/>
      <c r="AI543" s="561"/>
      <c r="AJ543" s="592"/>
      <c r="AK543" s="561"/>
      <c r="AL543" s="560"/>
      <c r="AM543" s="595"/>
      <c r="AN543" s="560"/>
      <c r="AO543" s="561"/>
      <c r="AP543" s="561"/>
      <c r="AQ543" s="560"/>
      <c r="AR543" s="561"/>
      <c r="AS543" s="561"/>
      <c r="AT543" s="559"/>
      <c r="AU543" s="574"/>
      <c r="AV543" s="569"/>
      <c r="AW543" s="569"/>
      <c r="AX543" s="569"/>
      <c r="AY543" s="569"/>
      <c r="AZ543" s="563"/>
      <c r="BA543" s="563"/>
      <c r="BB543" s="563"/>
    </row>
    <row r="544" spans="21:54">
      <c r="U544" s="563"/>
      <c r="V544" s="587"/>
      <c r="W544" s="588"/>
      <c r="X544" s="588"/>
      <c r="Y544" s="590"/>
      <c r="Z544" s="589"/>
      <c r="AA544" s="591"/>
      <c r="AB544" s="591"/>
      <c r="AC544" s="591"/>
      <c r="AD544" s="591"/>
      <c r="AE544" s="272"/>
      <c r="AF544" s="560"/>
      <c r="AG544" s="561"/>
      <c r="AH544" s="561"/>
      <c r="AI544" s="561"/>
      <c r="AJ544" s="592"/>
      <c r="AK544" s="561"/>
      <c r="AL544" s="560"/>
      <c r="AM544" s="595"/>
      <c r="AN544" s="560"/>
      <c r="AO544" s="561"/>
      <c r="AP544" s="561"/>
      <c r="AQ544" s="560"/>
      <c r="AR544" s="561"/>
      <c r="AS544" s="561"/>
      <c r="AT544" s="559"/>
      <c r="AU544" s="574"/>
      <c r="AV544" s="569"/>
      <c r="AW544" s="569"/>
      <c r="AX544" s="569"/>
      <c r="AY544" s="569"/>
      <c r="AZ544" s="563"/>
      <c r="BA544" s="563"/>
      <c r="BB544" s="563"/>
    </row>
    <row r="545" spans="21:54">
      <c r="U545" s="563"/>
      <c r="V545" s="587"/>
      <c r="W545" s="588"/>
      <c r="X545" s="588"/>
      <c r="Y545" s="590"/>
      <c r="Z545" s="589"/>
      <c r="AA545" s="591"/>
      <c r="AB545" s="591"/>
      <c r="AC545" s="591"/>
      <c r="AD545" s="591"/>
      <c r="AE545" s="272"/>
      <c r="AF545" s="560"/>
      <c r="AG545" s="561"/>
      <c r="AH545" s="561"/>
      <c r="AI545" s="561"/>
      <c r="AJ545" s="592"/>
      <c r="AK545" s="561"/>
      <c r="AL545" s="560"/>
      <c r="AM545" s="595"/>
      <c r="AN545" s="560"/>
      <c r="AO545" s="561"/>
      <c r="AP545" s="561"/>
      <c r="AQ545" s="560"/>
      <c r="AR545" s="561"/>
      <c r="AS545" s="561"/>
      <c r="AT545" s="559"/>
      <c r="AU545" s="574"/>
      <c r="AV545" s="569"/>
      <c r="AW545" s="569"/>
      <c r="AX545" s="569"/>
      <c r="AY545" s="569"/>
      <c r="AZ545" s="563"/>
      <c r="BA545" s="563"/>
      <c r="BB545" s="563"/>
    </row>
    <row r="546" spans="21:54">
      <c r="U546" s="563"/>
      <c r="V546" s="587"/>
      <c r="W546" s="588"/>
      <c r="X546" s="588"/>
      <c r="Y546" s="590"/>
      <c r="Z546" s="589"/>
      <c r="AA546" s="591"/>
      <c r="AB546" s="591"/>
      <c r="AC546" s="591"/>
      <c r="AD546" s="591"/>
      <c r="AE546" s="272"/>
      <c r="AF546" s="560"/>
      <c r="AG546" s="561"/>
      <c r="AH546" s="561"/>
      <c r="AI546" s="561"/>
      <c r="AJ546" s="592"/>
      <c r="AK546" s="561"/>
      <c r="AL546" s="560"/>
      <c r="AM546" s="595"/>
      <c r="AN546" s="560"/>
      <c r="AO546" s="561"/>
      <c r="AP546" s="561"/>
      <c r="AQ546" s="560"/>
      <c r="AR546" s="561"/>
      <c r="AS546" s="561"/>
      <c r="AT546" s="559"/>
      <c r="AU546" s="574"/>
      <c r="AV546" s="569"/>
      <c r="AW546" s="569"/>
      <c r="AX546" s="569"/>
      <c r="AY546" s="569"/>
      <c r="AZ546" s="563"/>
      <c r="BA546" s="563"/>
      <c r="BB546" s="563"/>
    </row>
    <row r="547" spans="21:54">
      <c r="U547" s="563"/>
      <c r="V547" s="587"/>
      <c r="W547" s="588"/>
      <c r="X547" s="588"/>
      <c r="Y547" s="590"/>
      <c r="Z547" s="589"/>
      <c r="AA547" s="591"/>
      <c r="AB547" s="591"/>
      <c r="AC547" s="591"/>
      <c r="AD547" s="591"/>
      <c r="AE547" s="272"/>
      <c r="AF547" s="560"/>
      <c r="AG547" s="561"/>
      <c r="AH547" s="561"/>
      <c r="AI547" s="561"/>
      <c r="AJ547" s="592"/>
      <c r="AK547" s="561"/>
      <c r="AL547" s="560"/>
      <c r="AM547" s="595"/>
      <c r="AN547" s="560"/>
      <c r="AO547" s="561"/>
      <c r="AP547" s="561"/>
      <c r="AQ547" s="560"/>
      <c r="AR547" s="561"/>
      <c r="AS547" s="561"/>
      <c r="AT547" s="559"/>
      <c r="AU547" s="574"/>
      <c r="AV547" s="569"/>
      <c r="AW547" s="569"/>
      <c r="AX547" s="569"/>
      <c r="AY547" s="569"/>
      <c r="AZ547" s="563"/>
      <c r="BA547" s="563"/>
      <c r="BB547" s="563"/>
    </row>
    <row r="548" spans="21:54">
      <c r="U548" s="563"/>
      <c r="V548" s="587"/>
      <c r="W548" s="588"/>
      <c r="X548" s="588"/>
      <c r="Y548" s="590"/>
      <c r="Z548" s="589"/>
      <c r="AA548" s="591"/>
      <c r="AB548" s="591"/>
      <c r="AC548" s="591"/>
      <c r="AD548" s="591"/>
      <c r="AE548" s="272"/>
      <c r="AF548" s="560"/>
      <c r="AG548" s="561"/>
      <c r="AH548" s="561"/>
      <c r="AI548" s="561"/>
      <c r="AJ548" s="592"/>
      <c r="AK548" s="561"/>
      <c r="AL548" s="560"/>
      <c r="AM548" s="595"/>
      <c r="AN548" s="560"/>
      <c r="AO548" s="561"/>
      <c r="AP548" s="561"/>
      <c r="AQ548" s="560"/>
      <c r="AR548" s="561"/>
      <c r="AS548" s="561"/>
      <c r="AT548" s="559"/>
      <c r="AU548" s="574"/>
      <c r="AV548" s="569"/>
      <c r="AW548" s="569"/>
      <c r="AX548" s="569"/>
      <c r="AY548" s="569"/>
      <c r="AZ548" s="563"/>
      <c r="BA548" s="563"/>
      <c r="BB548" s="563"/>
    </row>
    <row r="549" spans="21:54">
      <c r="U549" s="563"/>
      <c r="V549" s="587"/>
      <c r="W549" s="588"/>
      <c r="X549" s="588"/>
      <c r="Y549" s="590"/>
      <c r="Z549" s="589"/>
      <c r="AA549" s="591"/>
      <c r="AB549" s="591"/>
      <c r="AC549" s="591"/>
      <c r="AD549" s="591"/>
      <c r="AE549" s="272"/>
      <c r="AF549" s="560"/>
      <c r="AG549" s="561"/>
      <c r="AH549" s="561"/>
      <c r="AI549" s="561"/>
      <c r="AJ549" s="592"/>
      <c r="AK549" s="561"/>
      <c r="AL549" s="560"/>
      <c r="AM549" s="595"/>
      <c r="AN549" s="560"/>
      <c r="AO549" s="561"/>
      <c r="AP549" s="561"/>
      <c r="AQ549" s="560"/>
      <c r="AR549" s="561"/>
      <c r="AS549" s="561"/>
      <c r="AT549" s="559"/>
      <c r="AU549" s="574"/>
      <c r="AV549" s="569"/>
      <c r="AW549" s="569"/>
      <c r="AX549" s="569"/>
      <c r="AY549" s="569"/>
      <c r="AZ549" s="563"/>
      <c r="BA549" s="563"/>
      <c r="BB549" s="563"/>
    </row>
    <row r="550" spans="21:54">
      <c r="U550" s="563"/>
      <c r="V550" s="587"/>
      <c r="W550" s="588"/>
      <c r="X550" s="588"/>
      <c r="Y550" s="590"/>
      <c r="Z550" s="589"/>
      <c r="AA550" s="591"/>
      <c r="AB550" s="591"/>
      <c r="AC550" s="591"/>
      <c r="AD550" s="591"/>
      <c r="AE550" s="272"/>
      <c r="AF550" s="560"/>
      <c r="AG550" s="561"/>
      <c r="AH550" s="561"/>
      <c r="AI550" s="561"/>
      <c r="AJ550" s="592"/>
      <c r="AK550" s="561"/>
      <c r="AL550" s="560"/>
      <c r="AM550" s="595"/>
      <c r="AN550" s="560"/>
      <c r="AO550" s="561"/>
      <c r="AP550" s="561"/>
      <c r="AQ550" s="560"/>
      <c r="AR550" s="561"/>
      <c r="AS550" s="561"/>
      <c r="AT550" s="559"/>
      <c r="AU550" s="574"/>
      <c r="AV550" s="569"/>
      <c r="AW550" s="569"/>
      <c r="AX550" s="569"/>
      <c r="AY550" s="569"/>
      <c r="AZ550" s="563"/>
      <c r="BA550" s="563"/>
      <c r="BB550" s="563"/>
    </row>
    <row r="551" spans="21:54">
      <c r="U551" s="563"/>
      <c r="V551" s="587"/>
      <c r="W551" s="588"/>
      <c r="X551" s="588"/>
      <c r="Y551" s="590"/>
      <c r="Z551" s="589"/>
      <c r="AA551" s="591"/>
      <c r="AB551" s="591"/>
      <c r="AC551" s="591"/>
      <c r="AD551" s="591"/>
      <c r="AE551" s="272"/>
      <c r="AF551" s="560"/>
      <c r="AG551" s="561"/>
      <c r="AH551" s="561"/>
      <c r="AI551" s="561"/>
      <c r="AJ551" s="592"/>
      <c r="AK551" s="561"/>
      <c r="AL551" s="560"/>
      <c r="AM551" s="595"/>
      <c r="AN551" s="560"/>
      <c r="AO551" s="561"/>
      <c r="AP551" s="561"/>
      <c r="AQ551" s="560"/>
      <c r="AR551" s="561"/>
      <c r="AS551" s="561"/>
      <c r="AT551" s="559"/>
      <c r="AU551" s="574"/>
      <c r="AV551" s="569"/>
      <c r="AW551" s="569"/>
      <c r="AX551" s="569"/>
      <c r="AY551" s="569"/>
      <c r="AZ551" s="563"/>
      <c r="BA551" s="563"/>
      <c r="BB551" s="563"/>
    </row>
    <row r="552" spans="21:54">
      <c r="U552" s="563"/>
      <c r="V552" s="587"/>
      <c r="W552" s="588"/>
      <c r="X552" s="588"/>
      <c r="Y552" s="590"/>
      <c r="Z552" s="589"/>
      <c r="AA552" s="591"/>
      <c r="AB552" s="591"/>
      <c r="AC552" s="591"/>
      <c r="AD552" s="591"/>
      <c r="AE552" s="272"/>
      <c r="AF552" s="560"/>
      <c r="AG552" s="561"/>
      <c r="AH552" s="561"/>
      <c r="AI552" s="561"/>
      <c r="AJ552" s="592"/>
      <c r="AK552" s="561"/>
      <c r="AL552" s="560"/>
      <c r="AM552" s="595"/>
      <c r="AN552" s="560"/>
      <c r="AO552" s="561"/>
      <c r="AP552" s="561"/>
      <c r="AQ552" s="560"/>
      <c r="AR552" s="561"/>
      <c r="AS552" s="561"/>
      <c r="AT552" s="559"/>
      <c r="AU552" s="574"/>
      <c r="AV552" s="569"/>
      <c r="AW552" s="569"/>
      <c r="AX552" s="569"/>
      <c r="AY552" s="569"/>
      <c r="AZ552" s="563"/>
      <c r="BA552" s="563"/>
      <c r="BB552" s="563"/>
    </row>
    <row r="553" spans="21:54">
      <c r="U553" s="563"/>
      <c r="V553" s="587"/>
      <c r="W553" s="588"/>
      <c r="X553" s="588"/>
      <c r="Y553" s="590"/>
      <c r="Z553" s="589"/>
      <c r="AA553" s="591"/>
      <c r="AB553" s="591"/>
      <c r="AC553" s="591"/>
      <c r="AD553" s="591"/>
      <c r="AE553" s="272"/>
      <c r="AF553" s="560"/>
      <c r="AG553" s="561"/>
      <c r="AH553" s="561"/>
      <c r="AI553" s="561"/>
      <c r="AJ553" s="592"/>
      <c r="AK553" s="561"/>
      <c r="AL553" s="560"/>
      <c r="AM553" s="595"/>
      <c r="AN553" s="560"/>
      <c r="AO553" s="561"/>
      <c r="AP553" s="561"/>
      <c r="AQ553" s="560"/>
      <c r="AR553" s="561"/>
      <c r="AS553" s="561"/>
      <c r="AT553" s="559"/>
      <c r="AU553" s="574"/>
      <c r="AV553" s="569"/>
      <c r="AW553" s="569"/>
      <c r="AX553" s="569"/>
      <c r="AY553" s="569"/>
      <c r="AZ553" s="563"/>
      <c r="BA553" s="563"/>
      <c r="BB553" s="563"/>
    </row>
    <row r="554" spans="21:54">
      <c r="U554" s="563"/>
      <c r="V554" s="587"/>
      <c r="W554" s="588"/>
      <c r="X554" s="588"/>
      <c r="Y554" s="590"/>
      <c r="Z554" s="589"/>
      <c r="AA554" s="591"/>
      <c r="AB554" s="591"/>
      <c r="AC554" s="591"/>
      <c r="AD554" s="591"/>
      <c r="AE554" s="272"/>
      <c r="AF554" s="560"/>
      <c r="AG554" s="561"/>
      <c r="AH554" s="561"/>
      <c r="AI554" s="561"/>
      <c r="AJ554" s="592"/>
      <c r="AK554" s="561"/>
      <c r="AL554" s="560"/>
      <c r="AM554" s="595"/>
      <c r="AN554" s="560"/>
      <c r="AO554" s="561"/>
      <c r="AP554" s="561"/>
      <c r="AQ554" s="560"/>
      <c r="AR554" s="561"/>
      <c r="AS554" s="561"/>
      <c r="AT554" s="559"/>
      <c r="AU554" s="574"/>
      <c r="AV554" s="569"/>
      <c r="AW554" s="569"/>
      <c r="AX554" s="569"/>
      <c r="AY554" s="569"/>
      <c r="AZ554" s="563"/>
      <c r="BA554" s="563"/>
      <c r="BB554" s="563"/>
    </row>
    <row r="555" spans="21:54">
      <c r="U555" s="563"/>
      <c r="V555" s="587"/>
      <c r="W555" s="588"/>
      <c r="X555" s="588"/>
      <c r="Y555" s="590"/>
      <c r="Z555" s="589"/>
      <c r="AA555" s="591"/>
      <c r="AB555" s="591"/>
      <c r="AC555" s="591"/>
      <c r="AD555" s="591"/>
      <c r="AE555" s="272"/>
      <c r="AF555" s="560"/>
      <c r="AG555" s="561"/>
      <c r="AH555" s="561"/>
      <c r="AI555" s="561"/>
      <c r="AJ555" s="592"/>
      <c r="AK555" s="561"/>
      <c r="AL555" s="560"/>
      <c r="AM555" s="595"/>
      <c r="AN555" s="560"/>
      <c r="AO555" s="561"/>
      <c r="AP555" s="561"/>
      <c r="AQ555" s="560"/>
      <c r="AR555" s="561"/>
      <c r="AS555" s="561"/>
      <c r="AT555" s="559"/>
      <c r="AU555" s="574"/>
      <c r="AV555" s="569"/>
      <c r="AW555" s="569"/>
      <c r="AX555" s="569"/>
      <c r="AY555" s="569"/>
      <c r="AZ555" s="563"/>
      <c r="BA555" s="563"/>
      <c r="BB555" s="563"/>
    </row>
    <row r="556" spans="21:54">
      <c r="U556" s="563"/>
      <c r="V556" s="587"/>
      <c r="W556" s="588"/>
      <c r="X556" s="588"/>
      <c r="Y556" s="590"/>
      <c r="Z556" s="589"/>
      <c r="AA556" s="591"/>
      <c r="AB556" s="591"/>
      <c r="AC556" s="594"/>
      <c r="AD556" s="591"/>
      <c r="AE556" s="272"/>
      <c r="AF556" s="560"/>
      <c r="AG556" s="561"/>
      <c r="AH556" s="561"/>
      <c r="AI556" s="561"/>
      <c r="AJ556" s="592"/>
      <c r="AK556" s="561"/>
      <c r="AL556" s="560"/>
      <c r="AM556" s="595"/>
      <c r="AN556" s="560"/>
      <c r="AO556" s="561"/>
      <c r="AP556" s="561"/>
      <c r="AQ556" s="560"/>
      <c r="AR556" s="561"/>
      <c r="AS556" s="561"/>
      <c r="AT556" s="559"/>
      <c r="AU556" s="574"/>
      <c r="AV556" s="569"/>
      <c r="AW556" s="569"/>
      <c r="AX556" s="569"/>
      <c r="AY556" s="569"/>
      <c r="AZ556" s="563"/>
      <c r="BA556" s="563"/>
      <c r="BB556" s="563"/>
    </row>
    <row r="557" spans="21:54">
      <c r="U557" s="563"/>
      <c r="V557" s="587"/>
      <c r="W557" s="588"/>
      <c r="X557" s="588"/>
      <c r="Y557" s="590"/>
      <c r="Z557" s="589"/>
      <c r="AA557" s="591"/>
      <c r="AB557" s="591"/>
      <c r="AC557" s="594"/>
      <c r="AD557" s="591"/>
      <c r="AE557" s="272"/>
      <c r="AF557" s="560"/>
      <c r="AG557" s="561"/>
      <c r="AH557" s="561"/>
      <c r="AI557" s="561"/>
      <c r="AJ557" s="592"/>
      <c r="AK557" s="561"/>
      <c r="AL557" s="560"/>
      <c r="AM557" s="595"/>
      <c r="AN557" s="560"/>
      <c r="AO557" s="561"/>
      <c r="AP557" s="561"/>
      <c r="AQ557" s="560"/>
      <c r="AR557" s="561"/>
      <c r="AS557" s="561"/>
      <c r="AT557" s="559"/>
      <c r="AU557" s="574"/>
      <c r="AV557" s="569"/>
      <c r="AW557" s="569"/>
      <c r="AX557" s="569"/>
      <c r="AY557" s="569"/>
      <c r="AZ557" s="563"/>
      <c r="BA557" s="563"/>
      <c r="BB557" s="563"/>
    </row>
    <row r="558" spans="21:54">
      <c r="U558" s="563"/>
      <c r="V558" s="587"/>
      <c r="W558" s="588"/>
      <c r="X558" s="588"/>
      <c r="Y558" s="590"/>
      <c r="Z558" s="589"/>
      <c r="AA558" s="591"/>
      <c r="AB558" s="591"/>
      <c r="AC558" s="594"/>
      <c r="AD558" s="591"/>
      <c r="AE558" s="272"/>
      <c r="AF558" s="560"/>
      <c r="AG558" s="561"/>
      <c r="AH558" s="561"/>
      <c r="AI558" s="561"/>
      <c r="AJ558" s="592"/>
      <c r="AK558" s="561"/>
      <c r="AL558" s="560"/>
      <c r="AM558" s="595"/>
      <c r="AN558" s="560"/>
      <c r="AO558" s="561"/>
      <c r="AP558" s="561"/>
      <c r="AQ558" s="560"/>
      <c r="AR558" s="561"/>
      <c r="AS558" s="561"/>
      <c r="AT558" s="559"/>
      <c r="AU558" s="574"/>
      <c r="AV558" s="569"/>
      <c r="AW558" s="569"/>
      <c r="AX558" s="569"/>
      <c r="AY558" s="569"/>
      <c r="AZ558" s="563"/>
      <c r="BA558" s="563"/>
      <c r="BB558" s="563"/>
    </row>
    <row r="559" spans="21:54">
      <c r="U559" s="563"/>
      <c r="V559" s="587"/>
      <c r="W559" s="588"/>
      <c r="X559" s="588"/>
      <c r="Y559" s="590"/>
      <c r="Z559" s="589"/>
      <c r="AA559" s="591"/>
      <c r="AB559" s="591"/>
      <c r="AC559" s="594"/>
      <c r="AD559" s="591"/>
      <c r="AE559" s="272"/>
      <c r="AF559" s="560"/>
      <c r="AG559" s="561"/>
      <c r="AH559" s="561"/>
      <c r="AI559" s="561"/>
      <c r="AJ559" s="592"/>
      <c r="AK559" s="561"/>
      <c r="AL559" s="560"/>
      <c r="AM559" s="595"/>
      <c r="AN559" s="560"/>
      <c r="AO559" s="561"/>
      <c r="AP559" s="561"/>
      <c r="AQ559" s="560"/>
      <c r="AR559" s="561"/>
      <c r="AS559" s="561"/>
      <c r="AT559" s="559"/>
      <c r="AU559" s="574"/>
      <c r="AV559" s="569"/>
      <c r="AW559" s="569"/>
      <c r="AX559" s="569"/>
      <c r="AY559" s="569"/>
      <c r="AZ559" s="563"/>
      <c r="BA559" s="563"/>
      <c r="BB559" s="563"/>
    </row>
    <row r="560" spans="21:54">
      <c r="U560" s="563"/>
      <c r="V560" s="587"/>
      <c r="W560" s="588"/>
      <c r="X560" s="588"/>
      <c r="Y560" s="590"/>
      <c r="Z560" s="589"/>
      <c r="AA560" s="591"/>
      <c r="AB560" s="591"/>
      <c r="AC560" s="594"/>
      <c r="AD560" s="591"/>
      <c r="AE560" s="272"/>
      <c r="AF560" s="560"/>
      <c r="AG560" s="561"/>
      <c r="AH560" s="561"/>
      <c r="AI560" s="561"/>
      <c r="AJ560" s="592"/>
      <c r="AK560" s="561"/>
      <c r="AL560" s="560"/>
      <c r="AM560" s="595"/>
      <c r="AN560" s="560"/>
      <c r="AO560" s="561"/>
      <c r="AP560" s="561"/>
      <c r="AQ560" s="560"/>
      <c r="AR560" s="561"/>
      <c r="AS560" s="561"/>
      <c r="AT560" s="559"/>
      <c r="AU560" s="574"/>
      <c r="AV560" s="569"/>
      <c r="AW560" s="569"/>
      <c r="AX560" s="569"/>
      <c r="AY560" s="569"/>
      <c r="AZ560" s="563"/>
      <c r="BA560" s="563"/>
      <c r="BB560" s="563"/>
    </row>
    <row r="561" spans="21:54">
      <c r="U561" s="563"/>
      <c r="V561" s="587"/>
      <c r="W561" s="588"/>
      <c r="X561" s="588"/>
      <c r="Y561" s="590"/>
      <c r="Z561" s="589"/>
      <c r="AA561" s="591"/>
      <c r="AB561" s="591"/>
      <c r="AC561" s="594"/>
      <c r="AD561" s="591"/>
      <c r="AE561" s="272"/>
      <c r="AF561" s="560"/>
      <c r="AG561" s="561"/>
      <c r="AH561" s="561"/>
      <c r="AI561" s="561"/>
      <c r="AJ561" s="592"/>
      <c r="AK561" s="561"/>
      <c r="AL561" s="560"/>
      <c r="AM561" s="595"/>
      <c r="AN561" s="560"/>
      <c r="AO561" s="561"/>
      <c r="AP561" s="561"/>
      <c r="AQ561" s="560"/>
      <c r="AR561" s="561"/>
      <c r="AS561" s="561"/>
      <c r="AT561" s="559"/>
      <c r="AU561" s="574"/>
      <c r="AV561" s="569"/>
      <c r="AW561" s="569"/>
      <c r="AX561" s="569"/>
      <c r="AY561" s="569"/>
      <c r="AZ561" s="563"/>
      <c r="BA561" s="563"/>
      <c r="BB561" s="563"/>
    </row>
    <row r="562" spans="21:54">
      <c r="U562" s="563"/>
      <c r="V562" s="587"/>
      <c r="W562" s="588"/>
      <c r="X562" s="588"/>
      <c r="Y562" s="590"/>
      <c r="Z562" s="589"/>
      <c r="AA562" s="591"/>
      <c r="AB562" s="591"/>
      <c r="AC562" s="594"/>
      <c r="AD562" s="591"/>
      <c r="AE562" s="272"/>
      <c r="AF562" s="560"/>
      <c r="AG562" s="561"/>
      <c r="AH562" s="561"/>
      <c r="AI562" s="561"/>
      <c r="AJ562" s="592"/>
      <c r="AK562" s="561"/>
      <c r="AL562" s="560"/>
      <c r="AM562" s="595"/>
      <c r="AN562" s="560"/>
      <c r="AO562" s="561"/>
      <c r="AP562" s="561"/>
      <c r="AQ562" s="560"/>
      <c r="AR562" s="561"/>
      <c r="AS562" s="561"/>
      <c r="AT562" s="559"/>
      <c r="AU562" s="574"/>
      <c r="AV562" s="569"/>
      <c r="AW562" s="569"/>
      <c r="AX562" s="569"/>
      <c r="AY562" s="569"/>
      <c r="AZ562" s="563"/>
      <c r="BA562" s="563"/>
      <c r="BB562" s="563"/>
    </row>
    <row r="563" spans="21:54">
      <c r="U563" s="563"/>
      <c r="V563" s="587"/>
      <c r="W563" s="588"/>
      <c r="X563" s="588"/>
      <c r="Y563" s="590"/>
      <c r="Z563" s="589"/>
      <c r="AA563" s="591"/>
      <c r="AB563" s="591"/>
      <c r="AC563" s="591"/>
      <c r="AD563" s="597"/>
      <c r="AE563" s="272"/>
      <c r="AF563" s="560"/>
      <c r="AG563" s="561"/>
      <c r="AH563" s="561"/>
      <c r="AI563" s="561"/>
      <c r="AJ563" s="592"/>
      <c r="AK563" s="561"/>
      <c r="AL563" s="560"/>
      <c r="AM563" s="595"/>
      <c r="AN563" s="560"/>
      <c r="AO563" s="561"/>
      <c r="AP563" s="561"/>
      <c r="AQ563" s="560"/>
      <c r="AR563" s="561"/>
      <c r="AS563" s="561"/>
      <c r="AT563" s="559"/>
      <c r="AU563" s="574"/>
      <c r="AV563" s="569"/>
      <c r="AW563" s="569"/>
      <c r="AX563" s="569"/>
      <c r="AY563" s="569"/>
      <c r="AZ563" s="563"/>
      <c r="BA563" s="563"/>
      <c r="BB563" s="563"/>
    </row>
    <row r="564" spans="21:54">
      <c r="U564" s="563"/>
      <c r="V564" s="587"/>
      <c r="W564" s="588"/>
      <c r="X564" s="588"/>
      <c r="Y564" s="590"/>
      <c r="Z564" s="589"/>
      <c r="AA564" s="591"/>
      <c r="AB564" s="591"/>
      <c r="AC564" s="591"/>
      <c r="AD564" s="597"/>
      <c r="AE564" s="272"/>
      <c r="AF564" s="560"/>
      <c r="AG564" s="561"/>
      <c r="AH564" s="561"/>
      <c r="AI564" s="561"/>
      <c r="AJ564" s="592"/>
      <c r="AK564" s="561"/>
      <c r="AL564" s="560"/>
      <c r="AM564" s="595"/>
      <c r="AN564" s="560"/>
      <c r="AO564" s="561"/>
      <c r="AP564" s="561"/>
      <c r="AQ564" s="560"/>
      <c r="AR564" s="561"/>
      <c r="AS564" s="561"/>
      <c r="AT564" s="559"/>
      <c r="AU564" s="574"/>
      <c r="AV564" s="569"/>
      <c r="AW564" s="569"/>
      <c r="AX564" s="569"/>
      <c r="AY564" s="569"/>
      <c r="AZ564" s="563"/>
      <c r="BA564" s="563"/>
      <c r="BB564" s="563"/>
    </row>
    <row r="565" spans="21:54">
      <c r="U565" s="563"/>
      <c r="V565" s="587"/>
      <c r="W565" s="588"/>
      <c r="X565" s="588"/>
      <c r="Y565" s="590"/>
      <c r="Z565" s="589"/>
      <c r="AA565" s="591"/>
      <c r="AB565" s="591"/>
      <c r="AC565" s="591"/>
      <c r="AD565" s="591"/>
      <c r="AE565" s="272"/>
      <c r="AF565" s="560"/>
      <c r="AG565" s="561"/>
      <c r="AH565" s="561"/>
      <c r="AI565" s="561"/>
      <c r="AJ565" s="592"/>
      <c r="AK565" s="561"/>
      <c r="AL565" s="560"/>
      <c r="AM565" s="595"/>
      <c r="AN565" s="560"/>
      <c r="AO565" s="561"/>
      <c r="AP565" s="561"/>
      <c r="AQ565" s="560"/>
      <c r="AR565" s="561"/>
      <c r="AS565" s="561"/>
      <c r="AT565" s="559"/>
      <c r="AU565" s="574"/>
      <c r="AV565" s="569"/>
      <c r="AW565" s="569"/>
      <c r="AX565" s="569"/>
      <c r="AY565" s="569"/>
      <c r="AZ565" s="563"/>
      <c r="BA565" s="563"/>
      <c r="BB565" s="563"/>
    </row>
    <row r="566" spans="21:54">
      <c r="U566" s="563"/>
      <c r="V566" s="587"/>
      <c r="W566" s="588"/>
      <c r="X566" s="588"/>
      <c r="Y566" s="590"/>
      <c r="Z566" s="589"/>
      <c r="AA566" s="591"/>
      <c r="AB566" s="591"/>
      <c r="AC566" s="594"/>
      <c r="AD566" s="591"/>
      <c r="AE566" s="272"/>
      <c r="AF566" s="560"/>
      <c r="AG566" s="561"/>
      <c r="AH566" s="561"/>
      <c r="AI566" s="561"/>
      <c r="AJ566" s="592"/>
      <c r="AK566" s="561"/>
      <c r="AL566" s="560"/>
      <c r="AM566" s="595"/>
      <c r="AN566" s="560"/>
      <c r="AO566" s="561"/>
      <c r="AP566" s="561"/>
      <c r="AQ566" s="560"/>
      <c r="AR566" s="561"/>
      <c r="AS566" s="561"/>
      <c r="AT566" s="559"/>
      <c r="AU566" s="574"/>
      <c r="AV566" s="569"/>
      <c r="AW566" s="569"/>
      <c r="AX566" s="569"/>
      <c r="AY566" s="569"/>
      <c r="AZ566" s="563"/>
      <c r="BA566" s="563"/>
      <c r="BB566" s="563"/>
    </row>
    <row r="567" spans="21:54">
      <c r="U567" s="563"/>
      <c r="V567" s="587"/>
      <c r="W567" s="588"/>
      <c r="X567" s="588"/>
      <c r="Y567" s="590"/>
      <c r="Z567" s="589"/>
      <c r="AA567" s="591"/>
      <c r="AB567" s="591"/>
      <c r="AC567" s="594"/>
      <c r="AD567" s="591"/>
      <c r="AE567" s="272"/>
      <c r="AF567" s="560"/>
      <c r="AG567" s="561"/>
      <c r="AH567" s="561"/>
      <c r="AI567" s="561"/>
      <c r="AJ567" s="592"/>
      <c r="AK567" s="561"/>
      <c r="AL567" s="560"/>
      <c r="AM567" s="595"/>
      <c r="AN567" s="560"/>
      <c r="AO567" s="561"/>
      <c r="AP567" s="561"/>
      <c r="AQ567" s="560"/>
      <c r="AR567" s="561"/>
      <c r="AS567" s="561"/>
      <c r="AT567" s="559"/>
      <c r="AU567" s="574"/>
      <c r="AV567" s="569"/>
      <c r="AW567" s="569"/>
      <c r="AX567" s="569"/>
      <c r="AY567" s="569"/>
      <c r="AZ567" s="563"/>
      <c r="BA567" s="563"/>
      <c r="BB567" s="563"/>
    </row>
    <row r="568" spans="21:54">
      <c r="U568" s="563"/>
      <c r="V568" s="587"/>
      <c r="W568" s="588"/>
      <c r="X568" s="588"/>
      <c r="Y568" s="590"/>
      <c r="Z568" s="589"/>
      <c r="AA568" s="591"/>
      <c r="AB568" s="591"/>
      <c r="AC568" s="594"/>
      <c r="AD568" s="591"/>
      <c r="AE568" s="272"/>
      <c r="AF568" s="560"/>
      <c r="AG568" s="561"/>
      <c r="AH568" s="561"/>
      <c r="AI568" s="561"/>
      <c r="AJ568" s="592"/>
      <c r="AK568" s="561"/>
      <c r="AL568" s="560"/>
      <c r="AM568" s="595"/>
      <c r="AN568" s="560"/>
      <c r="AO568" s="561"/>
      <c r="AP568" s="561"/>
      <c r="AQ568" s="560"/>
      <c r="AR568" s="561"/>
      <c r="AS568" s="561"/>
      <c r="AT568" s="559"/>
      <c r="AU568" s="574"/>
      <c r="AV568" s="569"/>
      <c r="AW568" s="569"/>
      <c r="AX568" s="569"/>
      <c r="AY568" s="569"/>
      <c r="AZ568" s="563"/>
      <c r="BA568" s="563"/>
      <c r="BB568" s="563"/>
    </row>
    <row r="569" spans="21:54">
      <c r="U569" s="563"/>
      <c r="V569" s="587"/>
      <c r="W569" s="588"/>
      <c r="X569" s="588"/>
      <c r="Y569" s="590"/>
      <c r="Z569" s="589"/>
      <c r="AA569" s="591"/>
      <c r="AB569" s="591"/>
      <c r="AC569" s="594"/>
      <c r="AD569" s="591"/>
      <c r="AE569" s="272"/>
      <c r="AF569" s="560"/>
      <c r="AG569" s="561"/>
      <c r="AH569" s="561"/>
      <c r="AI569" s="561"/>
      <c r="AJ569" s="592"/>
      <c r="AK569" s="561"/>
      <c r="AL569" s="560"/>
      <c r="AM569" s="595"/>
      <c r="AN569" s="560"/>
      <c r="AO569" s="561"/>
      <c r="AP569" s="561"/>
      <c r="AQ569" s="560"/>
      <c r="AR569" s="561"/>
      <c r="AS569" s="561"/>
      <c r="AT569" s="559"/>
      <c r="AU569" s="574"/>
      <c r="AV569" s="569"/>
      <c r="AW569" s="569"/>
      <c r="AX569" s="569"/>
      <c r="AY569" s="569"/>
      <c r="AZ569" s="563"/>
      <c r="BA569" s="563"/>
      <c r="BB569" s="563"/>
    </row>
    <row r="570" spans="21:54">
      <c r="U570" s="563"/>
      <c r="V570" s="587"/>
      <c r="W570" s="588"/>
      <c r="X570" s="588"/>
      <c r="Y570" s="590"/>
      <c r="Z570" s="589"/>
      <c r="AA570" s="591"/>
      <c r="AB570" s="591"/>
      <c r="AC570" s="594"/>
      <c r="AD570" s="591"/>
      <c r="AE570" s="272"/>
      <c r="AF570" s="560"/>
      <c r="AG570" s="561"/>
      <c r="AH570" s="561"/>
      <c r="AI570" s="561"/>
      <c r="AJ570" s="592"/>
      <c r="AK570" s="561"/>
      <c r="AL570" s="560"/>
      <c r="AM570" s="595"/>
      <c r="AN570" s="560"/>
      <c r="AO570" s="561"/>
      <c r="AP570" s="561"/>
      <c r="AQ570" s="560"/>
      <c r="AR570" s="561"/>
      <c r="AS570" s="561"/>
      <c r="AT570" s="559"/>
      <c r="AU570" s="574"/>
      <c r="AV570" s="569"/>
      <c r="AW570" s="569"/>
      <c r="AX570" s="569"/>
      <c r="AY570" s="569"/>
      <c r="AZ570" s="563"/>
      <c r="BA570" s="563"/>
      <c r="BB570" s="563"/>
    </row>
    <row r="571" spans="21:54">
      <c r="U571" s="563"/>
      <c r="V571" s="587"/>
      <c r="W571" s="588"/>
      <c r="X571" s="588"/>
      <c r="Y571" s="590"/>
      <c r="Z571" s="589"/>
      <c r="AA571" s="591"/>
      <c r="AB571" s="591"/>
      <c r="AC571" s="594"/>
      <c r="AD571" s="591"/>
      <c r="AE571" s="272"/>
      <c r="AF571" s="560"/>
      <c r="AG571" s="561"/>
      <c r="AH571" s="561"/>
      <c r="AI571" s="561"/>
      <c r="AJ571" s="592"/>
      <c r="AK571" s="561"/>
      <c r="AL571" s="560"/>
      <c r="AM571" s="595"/>
      <c r="AN571" s="560"/>
      <c r="AO571" s="561"/>
      <c r="AP571" s="561"/>
      <c r="AQ571" s="560"/>
      <c r="AR571" s="561"/>
      <c r="AS571" s="561"/>
      <c r="AT571" s="559"/>
      <c r="AU571" s="574"/>
      <c r="AV571" s="569"/>
      <c r="AW571" s="569"/>
      <c r="AX571" s="569"/>
      <c r="AY571" s="569"/>
      <c r="AZ571" s="563"/>
      <c r="BA571" s="563"/>
      <c r="BB571" s="563"/>
    </row>
    <row r="572" spans="21:54">
      <c r="U572" s="563"/>
      <c r="V572" s="587"/>
      <c r="W572" s="588"/>
      <c r="X572" s="588"/>
      <c r="Y572" s="590"/>
      <c r="Z572" s="589"/>
      <c r="AA572" s="591"/>
      <c r="AB572" s="591"/>
      <c r="AC572" s="594"/>
      <c r="AD572" s="591"/>
      <c r="AE572" s="272"/>
      <c r="AF572" s="560"/>
      <c r="AG572" s="561"/>
      <c r="AH572" s="561"/>
      <c r="AI572" s="561"/>
      <c r="AJ572" s="592"/>
      <c r="AK572" s="561"/>
      <c r="AL572" s="560"/>
      <c r="AM572" s="595"/>
      <c r="AN572" s="560"/>
      <c r="AO572" s="561"/>
      <c r="AP572" s="561"/>
      <c r="AQ572" s="560"/>
      <c r="AR572" s="561"/>
      <c r="AS572" s="561"/>
      <c r="AT572" s="559"/>
      <c r="AU572" s="574"/>
      <c r="AV572" s="569"/>
      <c r="AW572" s="569"/>
      <c r="AX572" s="569"/>
      <c r="AY572" s="569"/>
      <c r="AZ572" s="563"/>
      <c r="BA572" s="563"/>
      <c r="BB572" s="563"/>
    </row>
    <row r="573" spans="21:54">
      <c r="U573" s="563"/>
      <c r="V573" s="587"/>
      <c r="W573" s="588"/>
      <c r="X573" s="588"/>
      <c r="Y573" s="590"/>
      <c r="Z573" s="589"/>
      <c r="AA573" s="591"/>
      <c r="AB573" s="591"/>
      <c r="AC573" s="594"/>
      <c r="AD573" s="591"/>
      <c r="AE573" s="272"/>
      <c r="AF573" s="560"/>
      <c r="AG573" s="561"/>
      <c r="AH573" s="561"/>
      <c r="AI573" s="561"/>
      <c r="AJ573" s="592"/>
      <c r="AK573" s="561"/>
      <c r="AL573" s="560"/>
      <c r="AM573" s="595"/>
      <c r="AN573" s="560"/>
      <c r="AO573" s="561"/>
      <c r="AP573" s="561"/>
      <c r="AQ573" s="560"/>
      <c r="AR573" s="561"/>
      <c r="AS573" s="561"/>
      <c r="AT573" s="559"/>
      <c r="AU573" s="574"/>
      <c r="AV573" s="569"/>
      <c r="AW573" s="569"/>
      <c r="AX573" s="569"/>
      <c r="AY573" s="569"/>
      <c r="AZ573" s="563"/>
      <c r="BA573" s="563"/>
      <c r="BB573" s="563"/>
    </row>
    <row r="574" spans="21:54">
      <c r="U574" s="563"/>
      <c r="V574" s="587"/>
      <c r="W574" s="588"/>
      <c r="X574" s="588"/>
      <c r="Y574" s="590"/>
      <c r="Z574" s="589"/>
      <c r="AA574" s="591"/>
      <c r="AB574" s="591"/>
      <c r="AC574" s="594"/>
      <c r="AD574" s="591"/>
      <c r="AE574" s="272"/>
      <c r="AF574" s="560"/>
      <c r="AG574" s="561"/>
      <c r="AH574" s="561"/>
      <c r="AI574" s="561"/>
      <c r="AJ574" s="592"/>
      <c r="AK574" s="561"/>
      <c r="AL574" s="560"/>
      <c r="AM574" s="595"/>
      <c r="AN574" s="560"/>
      <c r="AO574" s="561"/>
      <c r="AP574" s="561"/>
      <c r="AQ574" s="560"/>
      <c r="AR574" s="561"/>
      <c r="AS574" s="561"/>
      <c r="AT574" s="559"/>
      <c r="AU574" s="574"/>
      <c r="AV574" s="569"/>
      <c r="AW574" s="569"/>
      <c r="AX574" s="569"/>
      <c r="AY574" s="569"/>
      <c r="AZ574" s="563"/>
      <c r="BA574" s="563"/>
      <c r="BB574" s="563"/>
    </row>
    <row r="575" spans="21:54">
      <c r="U575" s="563"/>
      <c r="V575" s="587"/>
      <c r="W575" s="588"/>
      <c r="X575" s="588"/>
      <c r="Y575" s="590"/>
      <c r="Z575" s="589"/>
      <c r="AA575" s="591"/>
      <c r="AB575" s="591"/>
      <c r="AC575" s="594"/>
      <c r="AD575" s="591"/>
      <c r="AE575" s="272"/>
      <c r="AF575" s="560"/>
      <c r="AG575" s="561"/>
      <c r="AH575" s="561"/>
      <c r="AI575" s="561"/>
      <c r="AJ575" s="592"/>
      <c r="AK575" s="561"/>
      <c r="AL575" s="560"/>
      <c r="AM575" s="595"/>
      <c r="AN575" s="560"/>
      <c r="AO575" s="561"/>
      <c r="AP575" s="561"/>
      <c r="AQ575" s="560"/>
      <c r="AR575" s="561"/>
      <c r="AS575" s="561"/>
      <c r="AT575" s="559"/>
      <c r="AU575" s="574"/>
      <c r="AV575" s="569"/>
      <c r="AW575" s="569"/>
      <c r="AX575" s="569"/>
      <c r="AY575" s="569"/>
      <c r="AZ575" s="563"/>
      <c r="BA575" s="563"/>
      <c r="BB575" s="563"/>
    </row>
    <row r="576" spans="21:54">
      <c r="U576" s="563"/>
      <c r="V576" s="587"/>
      <c r="W576" s="588"/>
      <c r="X576" s="588"/>
      <c r="Y576" s="590"/>
      <c r="Z576" s="589"/>
      <c r="AA576" s="591"/>
      <c r="AB576" s="591"/>
      <c r="AC576" s="594"/>
      <c r="AD576" s="591"/>
      <c r="AE576" s="272"/>
      <c r="AF576" s="560"/>
      <c r="AG576" s="561"/>
      <c r="AH576" s="561"/>
      <c r="AI576" s="561"/>
      <c r="AJ576" s="592"/>
      <c r="AK576" s="561"/>
      <c r="AL576" s="560"/>
      <c r="AM576" s="595"/>
      <c r="AN576" s="560"/>
      <c r="AO576" s="561"/>
      <c r="AP576" s="561"/>
      <c r="AQ576" s="560"/>
      <c r="AR576" s="561"/>
      <c r="AS576" s="561"/>
      <c r="AT576" s="559"/>
      <c r="AU576" s="574"/>
      <c r="AV576" s="569"/>
      <c r="AW576" s="569"/>
      <c r="AX576" s="569"/>
      <c r="AY576" s="569"/>
      <c r="AZ576" s="563"/>
      <c r="BA576" s="563"/>
      <c r="BB576" s="563"/>
    </row>
    <row r="577" spans="21:54">
      <c r="U577" s="563"/>
      <c r="V577" s="587"/>
      <c r="W577" s="588"/>
      <c r="X577" s="588"/>
      <c r="Y577" s="590"/>
      <c r="Z577" s="589"/>
      <c r="AA577" s="591"/>
      <c r="AB577" s="591"/>
      <c r="AC577" s="591"/>
      <c r="AD577" s="591"/>
      <c r="AE577" s="272"/>
      <c r="AF577" s="560"/>
      <c r="AG577" s="561"/>
      <c r="AH577" s="561"/>
      <c r="AI577" s="561"/>
      <c r="AJ577" s="592"/>
      <c r="AK577" s="561"/>
      <c r="AL577" s="560"/>
      <c r="AM577" s="595"/>
      <c r="AN577" s="560"/>
      <c r="AO577" s="561"/>
      <c r="AP577" s="561"/>
      <c r="AQ577" s="560"/>
      <c r="AR577" s="561"/>
      <c r="AS577" s="561"/>
      <c r="AT577" s="559"/>
      <c r="AU577" s="574"/>
      <c r="AV577" s="569"/>
      <c r="AW577" s="569"/>
      <c r="AX577" s="569"/>
      <c r="AY577" s="569"/>
      <c r="AZ577" s="563"/>
      <c r="BA577" s="563"/>
      <c r="BB577" s="563"/>
    </row>
    <row r="578" spans="21:54">
      <c r="U578" s="563"/>
      <c r="V578" s="587"/>
      <c r="W578" s="588"/>
      <c r="X578" s="588"/>
      <c r="Y578" s="590"/>
      <c r="Z578" s="589"/>
      <c r="AA578" s="591"/>
      <c r="AB578" s="591"/>
      <c r="AC578" s="594"/>
      <c r="AD578" s="591"/>
      <c r="AE578" s="272"/>
      <c r="AF578" s="560"/>
      <c r="AG578" s="561"/>
      <c r="AH578" s="561"/>
      <c r="AI578" s="561"/>
      <c r="AJ578" s="592"/>
      <c r="AK578" s="561"/>
      <c r="AL578" s="560"/>
      <c r="AM578" s="595"/>
      <c r="AN578" s="560"/>
      <c r="AO578" s="561"/>
      <c r="AP578" s="561"/>
      <c r="AQ578" s="560"/>
      <c r="AR578" s="561"/>
      <c r="AS578" s="561"/>
      <c r="AT578" s="559"/>
      <c r="AU578" s="574"/>
      <c r="AV578" s="569"/>
      <c r="AW578" s="569"/>
      <c r="AX578" s="569"/>
      <c r="AY578" s="569"/>
      <c r="AZ578" s="563"/>
      <c r="BA578" s="563"/>
      <c r="BB578" s="563"/>
    </row>
    <row r="579" spans="21:54">
      <c r="U579" s="563"/>
      <c r="V579" s="587"/>
      <c r="W579" s="588"/>
      <c r="X579" s="588"/>
      <c r="Y579" s="590"/>
      <c r="Z579" s="589"/>
      <c r="AA579" s="591"/>
      <c r="AB579" s="591"/>
      <c r="AC579" s="594"/>
      <c r="AD579" s="591"/>
      <c r="AE579" s="272"/>
      <c r="AF579" s="560"/>
      <c r="AG579" s="561"/>
      <c r="AH579" s="561"/>
      <c r="AI579" s="561"/>
      <c r="AJ579" s="592"/>
      <c r="AK579" s="561"/>
      <c r="AL579" s="560"/>
      <c r="AM579" s="595"/>
      <c r="AN579" s="560"/>
      <c r="AO579" s="561"/>
      <c r="AP579" s="561"/>
      <c r="AQ579" s="560"/>
      <c r="AR579" s="561"/>
      <c r="AS579" s="561"/>
      <c r="AT579" s="559"/>
      <c r="AU579" s="574"/>
      <c r="AV579" s="569"/>
      <c r="AW579" s="569"/>
      <c r="AX579" s="569"/>
      <c r="AY579" s="569"/>
      <c r="AZ579" s="563"/>
      <c r="BA579" s="563"/>
      <c r="BB579" s="563"/>
    </row>
    <row r="580" spans="21:54">
      <c r="U580" s="563"/>
      <c r="V580" s="587"/>
      <c r="W580" s="588"/>
      <c r="X580" s="588"/>
      <c r="Y580" s="590"/>
      <c r="Z580" s="589"/>
      <c r="AA580" s="591"/>
      <c r="AB580" s="591"/>
      <c r="AC580" s="594"/>
      <c r="AD580" s="591"/>
      <c r="AE580" s="272"/>
      <c r="AF580" s="560"/>
      <c r="AG580" s="561"/>
      <c r="AH580" s="561"/>
      <c r="AI580" s="561"/>
      <c r="AJ580" s="592"/>
      <c r="AK580" s="561"/>
      <c r="AL580" s="560"/>
      <c r="AM580" s="595"/>
      <c r="AN580" s="560"/>
      <c r="AO580" s="561"/>
      <c r="AP580" s="561"/>
      <c r="AQ580" s="560"/>
      <c r="AR580" s="561"/>
      <c r="AS580" s="561"/>
      <c r="AT580" s="559"/>
      <c r="AU580" s="574"/>
      <c r="AV580" s="569"/>
      <c r="AW580" s="569"/>
      <c r="AX580" s="569"/>
      <c r="AY580" s="569"/>
      <c r="AZ580" s="563"/>
      <c r="BA580" s="563"/>
      <c r="BB580" s="563"/>
    </row>
    <row r="581" spans="21:54">
      <c r="U581" s="563"/>
      <c r="V581" s="587"/>
      <c r="W581" s="588"/>
      <c r="X581" s="588"/>
      <c r="Y581" s="590"/>
      <c r="Z581" s="589"/>
      <c r="AA581" s="591"/>
      <c r="AB581" s="591"/>
      <c r="AC581" s="594"/>
      <c r="AD581" s="591"/>
      <c r="AE581" s="272"/>
      <c r="AF581" s="560"/>
      <c r="AG581" s="561"/>
      <c r="AH581" s="561"/>
      <c r="AI581" s="561"/>
      <c r="AJ581" s="592"/>
      <c r="AK581" s="561"/>
      <c r="AL581" s="560"/>
      <c r="AM581" s="595"/>
      <c r="AN581" s="560"/>
      <c r="AO581" s="561"/>
      <c r="AP581" s="561"/>
      <c r="AQ581" s="560"/>
      <c r="AR581" s="561"/>
      <c r="AS581" s="561"/>
      <c r="AT581" s="559"/>
      <c r="AU581" s="574"/>
      <c r="AV581" s="569"/>
      <c r="AW581" s="569"/>
      <c r="AX581" s="569"/>
      <c r="AY581" s="569"/>
      <c r="AZ581" s="563"/>
      <c r="BA581" s="563"/>
      <c r="BB581" s="563"/>
    </row>
    <row r="582" spans="21:54">
      <c r="U582" s="563"/>
      <c r="V582" s="587"/>
      <c r="W582" s="588"/>
      <c r="X582" s="588"/>
      <c r="Y582" s="590"/>
      <c r="Z582" s="589"/>
      <c r="AA582" s="591"/>
      <c r="AB582" s="591"/>
      <c r="AC582" s="594"/>
      <c r="AD582" s="591"/>
      <c r="AE582" s="272"/>
      <c r="AF582" s="560"/>
      <c r="AG582" s="561"/>
      <c r="AH582" s="561"/>
      <c r="AI582" s="561"/>
      <c r="AJ582" s="592"/>
      <c r="AK582" s="561"/>
      <c r="AL582" s="560"/>
      <c r="AM582" s="595"/>
      <c r="AN582" s="560"/>
      <c r="AO582" s="561"/>
      <c r="AP582" s="561"/>
      <c r="AQ582" s="560"/>
      <c r="AR582" s="561"/>
      <c r="AS582" s="561"/>
      <c r="AT582" s="559"/>
      <c r="AU582" s="574"/>
      <c r="AV582" s="569"/>
      <c r="AW582" s="569"/>
      <c r="AX582" s="569"/>
      <c r="AY582" s="569"/>
      <c r="AZ582" s="563"/>
      <c r="BA582" s="563"/>
      <c r="BB582" s="563"/>
    </row>
    <row r="583" spans="21:54">
      <c r="U583" s="563"/>
      <c r="V583" s="587"/>
      <c r="W583" s="588"/>
      <c r="X583" s="588"/>
      <c r="Y583" s="590"/>
      <c r="Z583" s="589"/>
      <c r="AA583" s="591"/>
      <c r="AB583" s="591"/>
      <c r="AC583" s="594"/>
      <c r="AD583" s="591"/>
      <c r="AE583" s="272"/>
      <c r="AF583" s="560"/>
      <c r="AG583" s="561"/>
      <c r="AH583" s="561"/>
      <c r="AI583" s="561"/>
      <c r="AJ583" s="592"/>
      <c r="AK583" s="561"/>
      <c r="AL583" s="560"/>
      <c r="AM583" s="595"/>
      <c r="AN583" s="560"/>
      <c r="AO583" s="561"/>
      <c r="AP583" s="561"/>
      <c r="AQ583" s="560"/>
      <c r="AR583" s="561"/>
      <c r="AS583" s="561"/>
      <c r="AT583" s="559"/>
      <c r="AU583" s="574"/>
      <c r="AV583" s="569"/>
      <c r="AW583" s="569"/>
      <c r="AX583" s="569"/>
      <c r="AY583" s="569"/>
      <c r="AZ583" s="563"/>
      <c r="BA583" s="563"/>
      <c r="BB583" s="563"/>
    </row>
    <row r="584" spans="21:54">
      <c r="U584" s="563"/>
      <c r="V584" s="587"/>
      <c r="W584" s="588"/>
      <c r="X584" s="588"/>
      <c r="Y584" s="590"/>
      <c r="Z584" s="589"/>
      <c r="AA584" s="591"/>
      <c r="AB584" s="591"/>
      <c r="AC584" s="594"/>
      <c r="AD584" s="591"/>
      <c r="AE584" s="272"/>
      <c r="AF584" s="560"/>
      <c r="AG584" s="561"/>
      <c r="AH584" s="561"/>
      <c r="AI584" s="561"/>
      <c r="AJ584" s="592"/>
      <c r="AK584" s="561"/>
      <c r="AL584" s="560"/>
      <c r="AM584" s="595"/>
      <c r="AN584" s="560"/>
      <c r="AO584" s="561"/>
      <c r="AP584" s="561"/>
      <c r="AQ584" s="560"/>
      <c r="AR584" s="561"/>
      <c r="AS584" s="561"/>
      <c r="AT584" s="559"/>
      <c r="AU584" s="574"/>
      <c r="AV584" s="569"/>
      <c r="AW584" s="569"/>
      <c r="AX584" s="569"/>
      <c r="AY584" s="569"/>
      <c r="AZ584" s="563"/>
      <c r="BA584" s="563"/>
      <c r="BB584" s="563"/>
    </row>
    <row r="585" spans="21:54">
      <c r="U585" s="563"/>
      <c r="V585" s="587"/>
      <c r="W585" s="588"/>
      <c r="X585" s="588"/>
      <c r="Y585" s="590"/>
      <c r="Z585" s="589"/>
      <c r="AA585" s="591"/>
      <c r="AB585" s="591"/>
      <c r="AC585" s="594"/>
      <c r="AD585" s="591"/>
      <c r="AE585" s="272"/>
      <c r="AF585" s="560"/>
      <c r="AG585" s="561"/>
      <c r="AH585" s="561"/>
      <c r="AI585" s="561"/>
      <c r="AJ585" s="592"/>
      <c r="AK585" s="561"/>
      <c r="AL585" s="560"/>
      <c r="AM585" s="595"/>
      <c r="AN585" s="560"/>
      <c r="AO585" s="561"/>
      <c r="AP585" s="561"/>
      <c r="AQ585" s="560"/>
      <c r="AR585" s="561"/>
      <c r="AS585" s="561"/>
      <c r="AT585" s="559"/>
      <c r="AU585" s="574"/>
      <c r="AV585" s="569"/>
      <c r="AW585" s="569"/>
      <c r="AX585" s="569"/>
      <c r="AY585" s="569"/>
      <c r="AZ585" s="563"/>
      <c r="BA585" s="563"/>
      <c r="BB585" s="563"/>
    </row>
    <row r="586" spans="21:54">
      <c r="U586" s="563"/>
      <c r="V586" s="587"/>
      <c r="W586" s="588"/>
      <c r="X586" s="588"/>
      <c r="Y586" s="590"/>
      <c r="Z586" s="589"/>
      <c r="AA586" s="591"/>
      <c r="AB586" s="591"/>
      <c r="AC586" s="594"/>
      <c r="AD586" s="591"/>
      <c r="AE586" s="272"/>
      <c r="AF586" s="560"/>
      <c r="AG586" s="561"/>
      <c r="AH586" s="561"/>
      <c r="AI586" s="561"/>
      <c r="AJ586" s="592"/>
      <c r="AK586" s="561"/>
      <c r="AL586" s="560"/>
      <c r="AM586" s="595"/>
      <c r="AN586" s="560"/>
      <c r="AO586" s="561"/>
      <c r="AP586" s="561"/>
      <c r="AQ586" s="560"/>
      <c r="AR586" s="561"/>
      <c r="AS586" s="561"/>
      <c r="AT586" s="559"/>
      <c r="AU586" s="574"/>
      <c r="AV586" s="569"/>
      <c r="AW586" s="569"/>
      <c r="AX586" s="569"/>
      <c r="AY586" s="569"/>
      <c r="AZ586" s="563"/>
      <c r="BA586" s="563"/>
      <c r="BB586" s="563"/>
    </row>
    <row r="587" spans="21:54">
      <c r="U587" s="563"/>
      <c r="V587" s="587"/>
      <c r="W587" s="588"/>
      <c r="X587" s="588"/>
      <c r="Y587" s="590"/>
      <c r="Z587" s="589"/>
      <c r="AA587" s="591"/>
      <c r="AB587" s="591"/>
      <c r="AC587" s="594"/>
      <c r="AD587" s="591"/>
      <c r="AE587" s="272"/>
      <c r="AF587" s="560"/>
      <c r="AG587" s="561"/>
      <c r="AH587" s="561"/>
      <c r="AI587" s="561"/>
      <c r="AJ587" s="592"/>
      <c r="AK587" s="561"/>
      <c r="AL587" s="560"/>
      <c r="AM587" s="595"/>
      <c r="AN587" s="560"/>
      <c r="AO587" s="561"/>
      <c r="AP587" s="561"/>
      <c r="AQ587" s="560"/>
      <c r="AR587" s="561"/>
      <c r="AS587" s="561"/>
      <c r="AT587" s="559"/>
      <c r="AU587" s="574"/>
      <c r="AV587" s="569"/>
      <c r="AW587" s="569"/>
      <c r="AX587" s="569"/>
      <c r="AY587" s="569"/>
      <c r="AZ587" s="563"/>
      <c r="BA587" s="563"/>
      <c r="BB587" s="563"/>
    </row>
    <row r="588" spans="21:54">
      <c r="U588" s="563"/>
      <c r="V588" s="587"/>
      <c r="W588" s="588"/>
      <c r="X588" s="588"/>
      <c r="Y588" s="590"/>
      <c r="Z588" s="589"/>
      <c r="AA588" s="591"/>
      <c r="AB588" s="591"/>
      <c r="AC588" s="594"/>
      <c r="AD588" s="591"/>
      <c r="AE588" s="272"/>
      <c r="AF588" s="560"/>
      <c r="AG588" s="561"/>
      <c r="AH588" s="561"/>
      <c r="AI588" s="561"/>
      <c r="AJ588" s="592"/>
      <c r="AK588" s="561"/>
      <c r="AL588" s="560"/>
      <c r="AM588" s="595"/>
      <c r="AN588" s="560"/>
      <c r="AO588" s="561"/>
      <c r="AP588" s="561"/>
      <c r="AQ588" s="560"/>
      <c r="AR588" s="561"/>
      <c r="AS588" s="561"/>
      <c r="AT588" s="559"/>
      <c r="AU588" s="574"/>
      <c r="AV588" s="569"/>
      <c r="AW588" s="569"/>
      <c r="AX588" s="569"/>
      <c r="AY588" s="569"/>
      <c r="AZ588" s="563"/>
      <c r="BA588" s="563"/>
      <c r="BB588" s="563"/>
    </row>
    <row r="589" spans="21:54">
      <c r="U589" s="563"/>
      <c r="V589" s="587"/>
      <c r="W589" s="588"/>
      <c r="X589" s="588"/>
      <c r="Y589" s="590"/>
      <c r="Z589" s="589"/>
      <c r="AA589" s="591"/>
      <c r="AB589" s="591"/>
      <c r="AC589" s="594"/>
      <c r="AD589" s="591"/>
      <c r="AE589" s="272"/>
      <c r="AF589" s="560"/>
      <c r="AG589" s="561"/>
      <c r="AH589" s="561"/>
      <c r="AI589" s="561"/>
      <c r="AJ589" s="592"/>
      <c r="AK589" s="561"/>
      <c r="AL589" s="560"/>
      <c r="AM589" s="595"/>
      <c r="AN589" s="560"/>
      <c r="AO589" s="561"/>
      <c r="AP589" s="561"/>
      <c r="AQ589" s="560"/>
      <c r="AR589" s="561"/>
      <c r="AS589" s="561"/>
      <c r="AT589" s="559"/>
      <c r="AU589" s="574"/>
      <c r="AV589" s="569"/>
      <c r="AW589" s="569"/>
      <c r="AX589" s="569"/>
      <c r="AY589" s="569"/>
      <c r="AZ589" s="563"/>
      <c r="BA589" s="563"/>
      <c r="BB589" s="563"/>
    </row>
    <row r="590" spans="21:54">
      <c r="U590" s="563"/>
      <c r="V590" s="587"/>
      <c r="W590" s="588"/>
      <c r="X590" s="588"/>
      <c r="Y590" s="590"/>
      <c r="Z590" s="589"/>
      <c r="AA590" s="591"/>
      <c r="AB590" s="591"/>
      <c r="AC590" s="594"/>
      <c r="AD590" s="591"/>
      <c r="AE590" s="272"/>
      <c r="AF590" s="560"/>
      <c r="AG590" s="561"/>
      <c r="AH590" s="561"/>
      <c r="AI590" s="561"/>
      <c r="AJ590" s="592"/>
      <c r="AK590" s="561"/>
      <c r="AL590" s="560"/>
      <c r="AM590" s="595"/>
      <c r="AN590" s="560"/>
      <c r="AO590" s="561"/>
      <c r="AP590" s="561"/>
      <c r="AQ590" s="560"/>
      <c r="AR590" s="561"/>
      <c r="AS590" s="561"/>
      <c r="AT590" s="559"/>
      <c r="AU590" s="574"/>
      <c r="AV590" s="569"/>
      <c r="AW590" s="569"/>
      <c r="AX590" s="569"/>
      <c r="AY590" s="569"/>
      <c r="AZ590" s="563"/>
      <c r="BA590" s="563"/>
      <c r="BB590" s="563"/>
    </row>
    <row r="591" spans="21:54">
      <c r="U591" s="563"/>
      <c r="V591" s="587"/>
      <c r="W591" s="588"/>
      <c r="X591" s="588"/>
      <c r="Y591" s="590"/>
      <c r="Z591" s="589"/>
      <c r="AA591" s="591"/>
      <c r="AB591" s="591"/>
      <c r="AC591" s="594"/>
      <c r="AD591" s="591"/>
      <c r="AE591" s="272"/>
      <c r="AF591" s="560"/>
      <c r="AG591" s="561"/>
      <c r="AH591" s="561"/>
      <c r="AI591" s="561"/>
      <c r="AJ591" s="592"/>
      <c r="AK591" s="561"/>
      <c r="AL591" s="560"/>
      <c r="AM591" s="595"/>
      <c r="AN591" s="560"/>
      <c r="AO591" s="561"/>
      <c r="AP591" s="561"/>
      <c r="AQ591" s="560"/>
      <c r="AR591" s="561"/>
      <c r="AS591" s="561"/>
      <c r="AT591" s="559"/>
      <c r="AU591" s="574"/>
      <c r="AV591" s="569"/>
      <c r="AW591" s="569"/>
      <c r="AX591" s="569"/>
      <c r="AY591" s="569"/>
      <c r="AZ591" s="563"/>
      <c r="BA591" s="563"/>
      <c r="BB591" s="563"/>
    </row>
    <row r="592" spans="21:54">
      <c r="U592" s="563"/>
      <c r="V592" s="587"/>
      <c r="W592" s="588"/>
      <c r="X592" s="588"/>
      <c r="Y592" s="590"/>
      <c r="Z592" s="589"/>
      <c r="AA592" s="591"/>
      <c r="AB592" s="591"/>
      <c r="AC592" s="591"/>
      <c r="AD592" s="591"/>
      <c r="AE592" s="272"/>
      <c r="AF592" s="560"/>
      <c r="AG592" s="561"/>
      <c r="AH592" s="561"/>
      <c r="AI592" s="561"/>
      <c r="AJ592" s="592"/>
      <c r="AK592" s="561"/>
      <c r="AL592" s="560"/>
      <c r="AM592" s="595"/>
      <c r="AN592" s="560"/>
      <c r="AO592" s="561"/>
      <c r="AP592" s="561"/>
      <c r="AQ592" s="560"/>
      <c r="AR592" s="561"/>
      <c r="AS592" s="561"/>
      <c r="AT592" s="559"/>
      <c r="AU592" s="574"/>
      <c r="AV592" s="569"/>
      <c r="AW592" s="569"/>
      <c r="AX592" s="569"/>
      <c r="AY592" s="569"/>
      <c r="AZ592" s="563"/>
      <c r="BA592" s="563"/>
      <c r="BB592" s="563"/>
    </row>
    <row r="593" spans="21:54">
      <c r="U593" s="563"/>
      <c r="V593" s="587"/>
      <c r="W593" s="588"/>
      <c r="X593" s="588"/>
      <c r="Y593" s="590"/>
      <c r="Z593" s="589"/>
      <c r="AA593" s="591"/>
      <c r="AB593" s="591"/>
      <c r="AC593" s="591"/>
      <c r="AD593" s="591"/>
      <c r="AE593" s="272"/>
      <c r="AF593" s="560"/>
      <c r="AG593" s="561"/>
      <c r="AH593" s="561"/>
      <c r="AI593" s="561"/>
      <c r="AJ593" s="592"/>
      <c r="AK593" s="561"/>
      <c r="AL593" s="560"/>
      <c r="AM593" s="595"/>
      <c r="AN593" s="560"/>
      <c r="AO593" s="561"/>
      <c r="AP593" s="561"/>
      <c r="AQ593" s="560"/>
      <c r="AR593" s="561"/>
      <c r="AS593" s="561"/>
      <c r="AT593" s="559"/>
      <c r="AU593" s="574"/>
      <c r="AV593" s="569"/>
      <c r="AW593" s="569"/>
      <c r="AX593" s="569"/>
      <c r="AY593" s="569"/>
      <c r="AZ593" s="563"/>
      <c r="BA593" s="563"/>
      <c r="BB593" s="563"/>
    </row>
    <row r="594" spans="21:54">
      <c r="U594" s="563"/>
      <c r="V594" s="587"/>
      <c r="W594" s="588"/>
      <c r="X594" s="588"/>
      <c r="Y594" s="590"/>
      <c r="Z594" s="589"/>
      <c r="AA594" s="591"/>
      <c r="AB594" s="591"/>
      <c r="AC594" s="591"/>
      <c r="AD594" s="591"/>
      <c r="AE594" s="272"/>
      <c r="AF594" s="560"/>
      <c r="AG594" s="561"/>
      <c r="AH594" s="561"/>
      <c r="AI594" s="561"/>
      <c r="AJ594" s="592"/>
      <c r="AK594" s="561"/>
      <c r="AL594" s="560"/>
      <c r="AM594" s="595"/>
      <c r="AN594" s="560"/>
      <c r="AO594" s="561"/>
      <c r="AP594" s="561"/>
      <c r="AQ594" s="560"/>
      <c r="AR594" s="561"/>
      <c r="AS594" s="561"/>
      <c r="AT594" s="559"/>
      <c r="AU594" s="574"/>
      <c r="AV594" s="569"/>
      <c r="AW594" s="569"/>
      <c r="AX594" s="569"/>
      <c r="AY594" s="569"/>
      <c r="AZ594" s="563"/>
      <c r="BA594" s="563"/>
      <c r="BB594" s="563"/>
    </row>
    <row r="595" spans="21:54">
      <c r="U595" s="563"/>
      <c r="V595" s="587"/>
      <c r="W595" s="588"/>
      <c r="X595" s="588"/>
      <c r="Y595" s="590"/>
      <c r="Z595" s="589"/>
      <c r="AA595" s="591"/>
      <c r="AB595" s="591"/>
      <c r="AC595" s="591"/>
      <c r="AD595" s="591"/>
      <c r="AE595" s="272"/>
      <c r="AF595" s="560"/>
      <c r="AG595" s="561"/>
      <c r="AH595" s="561"/>
      <c r="AI595" s="561"/>
      <c r="AJ595" s="592"/>
      <c r="AK595" s="561"/>
      <c r="AL595" s="560"/>
      <c r="AM595" s="595"/>
      <c r="AN595" s="560"/>
      <c r="AO595" s="561"/>
      <c r="AP595" s="561"/>
      <c r="AQ595" s="560"/>
      <c r="AR595" s="561"/>
      <c r="AS595" s="561"/>
      <c r="AT595" s="559"/>
      <c r="AU595" s="574"/>
      <c r="AV595" s="569"/>
      <c r="AW595" s="569"/>
      <c r="AX595" s="569"/>
      <c r="AY595" s="569"/>
      <c r="AZ595" s="563"/>
      <c r="BA595" s="563"/>
      <c r="BB595" s="563"/>
    </row>
    <row r="596" spans="21:54">
      <c r="U596" s="563"/>
      <c r="V596" s="587"/>
      <c r="W596" s="588"/>
      <c r="X596" s="588"/>
      <c r="Y596" s="590"/>
      <c r="Z596" s="589"/>
      <c r="AA596" s="591"/>
      <c r="AB596" s="591"/>
      <c r="AC596" s="591"/>
      <c r="AD596" s="591"/>
      <c r="AE596" s="272"/>
      <c r="AF596" s="560"/>
      <c r="AG596" s="561"/>
      <c r="AH596" s="561"/>
      <c r="AI596" s="561"/>
      <c r="AJ596" s="592"/>
      <c r="AK596" s="561"/>
      <c r="AL596" s="560"/>
      <c r="AM596" s="595"/>
      <c r="AN596" s="560"/>
      <c r="AO596" s="561"/>
      <c r="AP596" s="561"/>
      <c r="AQ596" s="560"/>
      <c r="AR596" s="561"/>
      <c r="AS596" s="561"/>
      <c r="AT596" s="559"/>
      <c r="AU596" s="574"/>
      <c r="AV596" s="569"/>
      <c r="AW596" s="569"/>
      <c r="AX596" s="569"/>
      <c r="AY596" s="569"/>
      <c r="AZ596" s="563"/>
      <c r="BA596" s="563"/>
      <c r="BB596" s="563"/>
    </row>
    <row r="597" spans="21:54">
      <c r="U597" s="563"/>
      <c r="V597" s="587"/>
      <c r="W597" s="588"/>
      <c r="X597" s="588"/>
      <c r="Y597" s="590"/>
      <c r="Z597" s="589"/>
      <c r="AA597" s="591"/>
      <c r="AB597" s="591"/>
      <c r="AC597" s="591"/>
      <c r="AD597" s="591"/>
      <c r="AE597" s="272"/>
      <c r="AF597" s="560"/>
      <c r="AG597" s="561"/>
      <c r="AH597" s="561"/>
      <c r="AI597" s="561"/>
      <c r="AJ597" s="592"/>
      <c r="AK597" s="561"/>
      <c r="AL597" s="560"/>
      <c r="AM597" s="595"/>
      <c r="AN597" s="560"/>
      <c r="AO597" s="561"/>
      <c r="AP597" s="561"/>
      <c r="AQ597" s="560"/>
      <c r="AR597" s="561"/>
      <c r="AS597" s="561"/>
      <c r="AT597" s="559"/>
      <c r="AU597" s="574"/>
      <c r="AV597" s="569"/>
      <c r="AW597" s="569"/>
      <c r="AX597" s="569"/>
      <c r="AY597" s="569"/>
      <c r="AZ597" s="563"/>
      <c r="BA597" s="563"/>
      <c r="BB597" s="563"/>
    </row>
    <row r="598" spans="21:54">
      <c r="U598" s="563"/>
      <c r="V598" s="587"/>
      <c r="W598" s="588"/>
      <c r="X598" s="588"/>
      <c r="Y598" s="590"/>
      <c r="Z598" s="589"/>
      <c r="AA598" s="591"/>
      <c r="AB598" s="591"/>
      <c r="AC598" s="591"/>
      <c r="AD598" s="591"/>
      <c r="AE598" s="272"/>
      <c r="AF598" s="560"/>
      <c r="AG598" s="561"/>
      <c r="AH598" s="561"/>
      <c r="AI598" s="561"/>
      <c r="AJ598" s="592"/>
      <c r="AK598" s="561"/>
      <c r="AL598" s="560"/>
      <c r="AM598" s="595"/>
      <c r="AN598" s="560"/>
      <c r="AO598" s="561"/>
      <c r="AP598" s="561"/>
      <c r="AQ598" s="560"/>
      <c r="AR598" s="561"/>
      <c r="AS598" s="561"/>
      <c r="AT598" s="559"/>
      <c r="AU598" s="574"/>
      <c r="AV598" s="569"/>
      <c r="AW598" s="569"/>
      <c r="AX598" s="569"/>
      <c r="AY598" s="569"/>
      <c r="AZ598" s="563"/>
      <c r="BA598" s="563"/>
      <c r="BB598" s="563"/>
    </row>
    <row r="599" spans="21:54">
      <c r="U599" s="563"/>
      <c r="V599" s="587"/>
      <c r="W599" s="588"/>
      <c r="X599" s="588"/>
      <c r="Y599" s="590"/>
      <c r="Z599" s="589"/>
      <c r="AA599" s="591"/>
      <c r="AB599" s="591"/>
      <c r="AC599" s="591"/>
      <c r="AD599" s="591"/>
      <c r="AE599" s="272"/>
      <c r="AF599" s="560"/>
      <c r="AG599" s="561"/>
      <c r="AH599" s="561"/>
      <c r="AI599" s="561"/>
      <c r="AJ599" s="592"/>
      <c r="AK599" s="561"/>
      <c r="AL599" s="560"/>
      <c r="AM599" s="595"/>
      <c r="AN599" s="560"/>
      <c r="AO599" s="561"/>
      <c r="AP599" s="561"/>
      <c r="AQ599" s="560"/>
      <c r="AR599" s="561"/>
      <c r="AS599" s="561"/>
      <c r="AT599" s="559"/>
      <c r="AU599" s="574"/>
      <c r="AV599" s="569"/>
      <c r="AW599" s="569"/>
      <c r="AX599" s="569"/>
      <c r="AY599" s="569"/>
      <c r="AZ599" s="563"/>
      <c r="BA599" s="563"/>
      <c r="BB599" s="563"/>
    </row>
    <row r="600" spans="21:54">
      <c r="U600" s="563"/>
      <c r="V600" s="587"/>
      <c r="W600" s="588"/>
      <c r="X600" s="588"/>
      <c r="Y600" s="590"/>
      <c r="Z600" s="589"/>
      <c r="AA600" s="591"/>
      <c r="AB600" s="591"/>
      <c r="AC600" s="591"/>
      <c r="AD600" s="591"/>
      <c r="AE600" s="272"/>
      <c r="AF600" s="560"/>
      <c r="AG600" s="561"/>
      <c r="AH600" s="561"/>
      <c r="AI600" s="561"/>
      <c r="AJ600" s="592"/>
      <c r="AK600" s="561"/>
      <c r="AL600" s="560"/>
      <c r="AM600" s="595"/>
      <c r="AN600" s="560"/>
      <c r="AO600" s="561"/>
      <c r="AP600" s="561"/>
      <c r="AQ600" s="560"/>
      <c r="AR600" s="561"/>
      <c r="AS600" s="561"/>
      <c r="AT600" s="559"/>
      <c r="AU600" s="574"/>
      <c r="AV600" s="569"/>
      <c r="AW600" s="569"/>
      <c r="AX600" s="569"/>
      <c r="AY600" s="569"/>
      <c r="AZ600" s="563"/>
      <c r="BA600" s="563"/>
      <c r="BB600" s="563"/>
    </row>
    <row r="601" spans="21:54">
      <c r="U601" s="563"/>
      <c r="V601" s="587"/>
      <c r="W601" s="588"/>
      <c r="X601" s="588"/>
      <c r="Y601" s="590"/>
      <c r="Z601" s="589"/>
      <c r="AA601" s="591"/>
      <c r="AB601" s="591"/>
      <c r="AC601" s="591"/>
      <c r="AD601" s="591"/>
      <c r="AE601" s="272"/>
      <c r="AF601" s="560"/>
      <c r="AG601" s="561"/>
      <c r="AH601" s="561"/>
      <c r="AI601" s="561"/>
      <c r="AJ601" s="592"/>
      <c r="AK601" s="561"/>
      <c r="AL601" s="560"/>
      <c r="AM601" s="595"/>
      <c r="AN601" s="560"/>
      <c r="AO601" s="561"/>
      <c r="AP601" s="561"/>
      <c r="AQ601" s="560"/>
      <c r="AR601" s="561"/>
      <c r="AS601" s="561"/>
      <c r="AT601" s="559"/>
      <c r="AU601" s="574"/>
      <c r="AV601" s="569"/>
      <c r="AW601" s="569"/>
      <c r="AX601" s="569"/>
      <c r="AY601" s="569"/>
      <c r="AZ601" s="563"/>
      <c r="BA601" s="563"/>
      <c r="BB601" s="563"/>
    </row>
    <row r="602" spans="21:54">
      <c r="U602" s="563"/>
      <c r="V602" s="587"/>
      <c r="W602" s="588"/>
      <c r="X602" s="588"/>
      <c r="Y602" s="590"/>
      <c r="Z602" s="589"/>
      <c r="AA602" s="591"/>
      <c r="AB602" s="591"/>
      <c r="AC602" s="591"/>
      <c r="AD602" s="591"/>
      <c r="AE602" s="272"/>
      <c r="AF602" s="560"/>
      <c r="AG602" s="561"/>
      <c r="AH602" s="561"/>
      <c r="AI602" s="561"/>
      <c r="AJ602" s="592"/>
      <c r="AK602" s="561"/>
      <c r="AL602" s="560"/>
      <c r="AM602" s="595"/>
      <c r="AN602" s="560"/>
      <c r="AO602" s="561"/>
      <c r="AP602" s="561"/>
      <c r="AQ602" s="560"/>
      <c r="AR602" s="561"/>
      <c r="AS602" s="561"/>
      <c r="AT602" s="559"/>
      <c r="AU602" s="574"/>
      <c r="AV602" s="569"/>
      <c r="AW602" s="569"/>
      <c r="AX602" s="569"/>
      <c r="AY602" s="569"/>
      <c r="AZ602" s="563"/>
      <c r="BA602" s="563"/>
      <c r="BB602" s="563"/>
    </row>
    <row r="603" spans="21:54">
      <c r="U603" s="563"/>
      <c r="V603" s="587"/>
      <c r="W603" s="588"/>
      <c r="X603" s="588"/>
      <c r="Y603" s="590"/>
      <c r="Z603" s="589"/>
      <c r="AA603" s="591"/>
      <c r="AB603" s="591"/>
      <c r="AC603" s="591"/>
      <c r="AD603" s="591"/>
      <c r="AE603" s="272"/>
      <c r="AF603" s="560"/>
      <c r="AG603" s="561"/>
      <c r="AH603" s="561"/>
      <c r="AI603" s="561"/>
      <c r="AJ603" s="592"/>
      <c r="AK603" s="561"/>
      <c r="AL603" s="560"/>
      <c r="AM603" s="595"/>
      <c r="AN603" s="560"/>
      <c r="AO603" s="561"/>
      <c r="AP603" s="561"/>
      <c r="AQ603" s="560"/>
      <c r="AR603" s="561"/>
      <c r="AS603" s="561"/>
      <c r="AT603" s="559"/>
      <c r="AU603" s="574"/>
      <c r="AV603" s="569"/>
      <c r="AW603" s="569"/>
      <c r="AX603" s="569"/>
      <c r="AY603" s="569"/>
      <c r="AZ603" s="563"/>
      <c r="BA603" s="563"/>
      <c r="BB603" s="563"/>
    </row>
    <row r="604" spans="21:54">
      <c r="U604" s="563"/>
      <c r="V604" s="587"/>
      <c r="W604" s="588"/>
      <c r="X604" s="588"/>
      <c r="Y604" s="590"/>
      <c r="Z604" s="589"/>
      <c r="AA604" s="591"/>
      <c r="AB604" s="591"/>
      <c r="AC604" s="591"/>
      <c r="AD604" s="591"/>
      <c r="AE604" s="272"/>
      <c r="AF604" s="560"/>
      <c r="AG604" s="561"/>
      <c r="AH604" s="561"/>
      <c r="AI604" s="561"/>
      <c r="AJ604" s="592"/>
      <c r="AK604" s="561"/>
      <c r="AL604" s="560"/>
      <c r="AM604" s="595"/>
      <c r="AN604" s="560"/>
      <c r="AO604" s="561"/>
      <c r="AP604" s="561"/>
      <c r="AQ604" s="560"/>
      <c r="AR604" s="561"/>
      <c r="AS604" s="561"/>
      <c r="AT604" s="559"/>
      <c r="AU604" s="574"/>
      <c r="AV604" s="569"/>
      <c r="AW604" s="569"/>
      <c r="AX604" s="569"/>
      <c r="AY604" s="569"/>
      <c r="AZ604" s="563"/>
      <c r="BA604" s="563"/>
      <c r="BB604" s="563"/>
    </row>
    <row r="605" spans="21:54">
      <c r="U605" s="563"/>
      <c r="V605" s="587"/>
      <c r="W605" s="588"/>
      <c r="X605" s="588"/>
      <c r="Y605" s="590"/>
      <c r="Z605" s="589"/>
      <c r="AA605" s="591"/>
      <c r="AB605" s="591"/>
      <c r="AC605" s="591"/>
      <c r="AD605" s="591"/>
      <c r="AE605" s="272"/>
      <c r="AF605" s="560"/>
      <c r="AG605" s="561"/>
      <c r="AH605" s="561"/>
      <c r="AI605" s="561"/>
      <c r="AJ605" s="592"/>
      <c r="AK605" s="561"/>
      <c r="AL605" s="560"/>
      <c r="AM605" s="595"/>
      <c r="AN605" s="560"/>
      <c r="AO605" s="561"/>
      <c r="AP605" s="561"/>
      <c r="AQ605" s="560"/>
      <c r="AR605" s="561"/>
      <c r="AS605" s="561"/>
      <c r="AT605" s="559"/>
      <c r="AU605" s="574"/>
      <c r="AV605" s="569"/>
      <c r="AW605" s="569"/>
      <c r="AX605" s="569"/>
      <c r="AY605" s="569"/>
      <c r="AZ605" s="563"/>
      <c r="BA605" s="563"/>
      <c r="BB605" s="563"/>
    </row>
    <row r="606" spans="21:54">
      <c r="U606" s="563"/>
      <c r="V606" s="587"/>
      <c r="W606" s="588"/>
      <c r="X606" s="588"/>
      <c r="Y606" s="590"/>
      <c r="Z606" s="589"/>
      <c r="AA606" s="591"/>
      <c r="AB606" s="591"/>
      <c r="AC606" s="591"/>
      <c r="AD606" s="591"/>
      <c r="AE606" s="272"/>
      <c r="AF606" s="560"/>
      <c r="AG606" s="561"/>
      <c r="AH606" s="561"/>
      <c r="AI606" s="561"/>
      <c r="AJ606" s="592"/>
      <c r="AK606" s="561"/>
      <c r="AL606" s="560"/>
      <c r="AM606" s="595"/>
      <c r="AN606" s="560"/>
      <c r="AO606" s="561"/>
      <c r="AP606" s="561"/>
      <c r="AQ606" s="560"/>
      <c r="AR606" s="561"/>
      <c r="AS606" s="561"/>
      <c r="AT606" s="559"/>
      <c r="AU606" s="574"/>
      <c r="AV606" s="569"/>
      <c r="AW606" s="569"/>
      <c r="AX606" s="569"/>
      <c r="AY606" s="569"/>
      <c r="AZ606" s="563"/>
      <c r="BA606" s="563"/>
      <c r="BB606" s="563"/>
    </row>
    <row r="607" spans="21:54">
      <c r="U607" s="563"/>
      <c r="V607" s="587"/>
      <c r="W607" s="588"/>
      <c r="X607" s="588"/>
      <c r="Y607" s="590"/>
      <c r="Z607" s="589"/>
      <c r="AA607" s="591"/>
      <c r="AB607" s="591"/>
      <c r="AC607" s="591"/>
      <c r="AD607" s="591"/>
      <c r="AE607" s="272"/>
      <c r="AF607" s="560"/>
      <c r="AG607" s="561"/>
      <c r="AH607" s="561"/>
      <c r="AI607" s="561"/>
      <c r="AJ607" s="592"/>
      <c r="AK607" s="561"/>
      <c r="AL607" s="560"/>
      <c r="AM607" s="595"/>
      <c r="AN607" s="560"/>
      <c r="AO607" s="561"/>
      <c r="AP607" s="561"/>
      <c r="AQ607" s="560"/>
      <c r="AR607" s="561"/>
      <c r="AS607" s="561"/>
      <c r="AT607" s="559"/>
      <c r="AU607" s="574"/>
      <c r="AV607" s="569"/>
      <c r="AW607" s="569"/>
      <c r="AX607" s="569"/>
      <c r="AY607" s="569"/>
      <c r="AZ607" s="563"/>
      <c r="BA607" s="563"/>
      <c r="BB607" s="563"/>
    </row>
    <row r="608" spans="21:54">
      <c r="U608" s="563"/>
      <c r="V608" s="587"/>
      <c r="W608" s="588"/>
      <c r="X608" s="588"/>
      <c r="Y608" s="590"/>
      <c r="Z608" s="589"/>
      <c r="AA608" s="591"/>
      <c r="AB608" s="591"/>
      <c r="AC608" s="591"/>
      <c r="AD608" s="591"/>
      <c r="AE608" s="272"/>
      <c r="AF608" s="560"/>
      <c r="AG608" s="561"/>
      <c r="AH608" s="561"/>
      <c r="AI608" s="561"/>
      <c r="AJ608" s="592"/>
      <c r="AK608" s="561"/>
      <c r="AL608" s="560"/>
      <c r="AM608" s="595"/>
      <c r="AN608" s="560"/>
      <c r="AO608" s="561"/>
      <c r="AP608" s="561"/>
      <c r="AQ608" s="560"/>
      <c r="AR608" s="561"/>
      <c r="AS608" s="561"/>
      <c r="AT608" s="559"/>
      <c r="AU608" s="574"/>
      <c r="AV608" s="569"/>
      <c r="AW608" s="569"/>
      <c r="AX608" s="569"/>
      <c r="AY608" s="569"/>
      <c r="AZ608" s="563"/>
      <c r="BA608" s="563"/>
      <c r="BB608" s="563"/>
    </row>
    <row r="609" spans="21:54">
      <c r="U609" s="563"/>
      <c r="V609" s="587"/>
      <c r="W609" s="588"/>
      <c r="X609" s="588"/>
      <c r="Y609" s="590"/>
      <c r="Z609" s="589"/>
      <c r="AA609" s="591"/>
      <c r="AB609" s="591"/>
      <c r="AC609" s="591"/>
      <c r="AD609" s="591"/>
      <c r="AE609" s="272"/>
      <c r="AF609" s="560"/>
      <c r="AG609" s="561"/>
      <c r="AH609" s="561"/>
      <c r="AI609" s="561"/>
      <c r="AJ609" s="592"/>
      <c r="AK609" s="561"/>
      <c r="AL609" s="560"/>
      <c r="AM609" s="595"/>
      <c r="AN609" s="560"/>
      <c r="AO609" s="561"/>
      <c r="AP609" s="561"/>
      <c r="AQ609" s="560"/>
      <c r="AR609" s="561"/>
      <c r="AS609" s="561"/>
      <c r="AT609" s="559"/>
      <c r="AU609" s="574"/>
      <c r="AV609" s="569"/>
      <c r="AW609" s="569"/>
      <c r="AX609" s="569"/>
      <c r="AY609" s="569"/>
      <c r="AZ609" s="563"/>
      <c r="BA609" s="563"/>
      <c r="BB609" s="563"/>
    </row>
    <row r="610" spans="21:54">
      <c r="U610" s="563"/>
      <c r="V610" s="587"/>
      <c r="W610" s="588"/>
      <c r="X610" s="588"/>
      <c r="Y610" s="590"/>
      <c r="Z610" s="589"/>
      <c r="AA610" s="591"/>
      <c r="AB610" s="591"/>
      <c r="AC610" s="591"/>
      <c r="AD610" s="591"/>
      <c r="AE610" s="272"/>
      <c r="AF610" s="560"/>
      <c r="AG610" s="561"/>
      <c r="AH610" s="561"/>
      <c r="AI610" s="561"/>
      <c r="AJ610" s="592"/>
      <c r="AK610" s="561"/>
      <c r="AL610" s="560"/>
      <c r="AM610" s="595"/>
      <c r="AN610" s="560"/>
      <c r="AO610" s="561"/>
      <c r="AP610" s="561"/>
      <c r="AQ610" s="560"/>
      <c r="AR610" s="561"/>
      <c r="AS610" s="561"/>
      <c r="AT610" s="559"/>
      <c r="AU610" s="574"/>
      <c r="AV610" s="569"/>
      <c r="AW610" s="569"/>
      <c r="AX610" s="569"/>
      <c r="AY610" s="569"/>
      <c r="AZ610" s="563"/>
      <c r="BA610" s="563"/>
      <c r="BB610" s="563"/>
    </row>
    <row r="611" spans="21:54">
      <c r="U611" s="563"/>
      <c r="V611" s="587"/>
      <c r="W611" s="588"/>
      <c r="X611" s="588"/>
      <c r="Y611" s="590"/>
      <c r="Z611" s="589"/>
      <c r="AA611" s="591"/>
      <c r="AB611" s="591"/>
      <c r="AC611" s="591"/>
      <c r="AD611" s="591"/>
      <c r="AE611" s="272"/>
      <c r="AF611" s="560"/>
      <c r="AG611" s="561"/>
      <c r="AH611" s="561"/>
      <c r="AI611" s="561"/>
      <c r="AJ611" s="592"/>
      <c r="AK611" s="561"/>
      <c r="AL611" s="560"/>
      <c r="AM611" s="595"/>
      <c r="AN611" s="560"/>
      <c r="AO611" s="561"/>
      <c r="AP611" s="561"/>
      <c r="AQ611" s="560"/>
      <c r="AR611" s="561"/>
      <c r="AS611" s="561"/>
      <c r="AT611" s="559"/>
      <c r="AU611" s="574"/>
      <c r="AV611" s="569"/>
      <c r="AW611" s="569"/>
      <c r="AX611" s="569"/>
      <c r="AY611" s="569"/>
      <c r="AZ611" s="563"/>
      <c r="BA611" s="563"/>
      <c r="BB611" s="563"/>
    </row>
    <row r="612" spans="21:54">
      <c r="U612" s="563"/>
      <c r="V612" s="587"/>
      <c r="W612" s="588"/>
      <c r="X612" s="588"/>
      <c r="Y612" s="590"/>
      <c r="Z612" s="589"/>
      <c r="AA612" s="591"/>
      <c r="AB612" s="591"/>
      <c r="AC612" s="591"/>
      <c r="AD612" s="591"/>
      <c r="AE612" s="272"/>
      <c r="AF612" s="560"/>
      <c r="AG612" s="561"/>
      <c r="AH612" s="561"/>
      <c r="AI612" s="561"/>
      <c r="AJ612" s="592"/>
      <c r="AK612" s="561"/>
      <c r="AL612" s="560"/>
      <c r="AM612" s="595"/>
      <c r="AN612" s="560"/>
      <c r="AO612" s="561"/>
      <c r="AP612" s="561"/>
      <c r="AQ612" s="560"/>
      <c r="AR612" s="561"/>
      <c r="AS612" s="561"/>
      <c r="AT612" s="559"/>
      <c r="AU612" s="574"/>
      <c r="AV612" s="569"/>
      <c r="AW612" s="569"/>
      <c r="AX612" s="569"/>
      <c r="AY612" s="569"/>
      <c r="AZ612" s="563"/>
      <c r="BA612" s="563"/>
      <c r="BB612" s="563"/>
    </row>
    <row r="613" spans="21:54">
      <c r="U613" s="563"/>
      <c r="V613" s="587"/>
      <c r="W613" s="588"/>
      <c r="X613" s="588"/>
      <c r="Y613" s="590"/>
      <c r="Z613" s="589"/>
      <c r="AA613" s="591"/>
      <c r="AB613" s="591"/>
      <c r="AC613" s="591"/>
      <c r="AD613" s="591"/>
      <c r="AE613" s="272"/>
      <c r="AF613" s="560"/>
      <c r="AG613" s="561"/>
      <c r="AH613" s="561"/>
      <c r="AI613" s="561"/>
      <c r="AJ613" s="592"/>
      <c r="AK613" s="561"/>
      <c r="AL613" s="560"/>
      <c r="AM613" s="595"/>
      <c r="AN613" s="560"/>
      <c r="AO613" s="561"/>
      <c r="AP613" s="561"/>
      <c r="AQ613" s="560"/>
      <c r="AR613" s="561"/>
      <c r="AS613" s="561"/>
      <c r="AT613" s="559"/>
      <c r="AU613" s="574"/>
      <c r="AV613" s="569"/>
      <c r="AW613" s="569"/>
      <c r="AX613" s="569"/>
      <c r="AY613" s="569"/>
      <c r="AZ613" s="563"/>
      <c r="BA613" s="563"/>
      <c r="BB613" s="563"/>
    </row>
    <row r="614" spans="21:54">
      <c r="U614" s="563"/>
      <c r="V614" s="587"/>
      <c r="W614" s="588"/>
      <c r="X614" s="588"/>
      <c r="Y614" s="590"/>
      <c r="Z614" s="589"/>
      <c r="AA614" s="591"/>
      <c r="AB614" s="591"/>
      <c r="AC614" s="591"/>
      <c r="AD614" s="591"/>
      <c r="AE614" s="272"/>
      <c r="AF614" s="560"/>
      <c r="AG614" s="561"/>
      <c r="AH614" s="561"/>
      <c r="AI614" s="561"/>
      <c r="AJ614" s="592"/>
      <c r="AK614" s="561"/>
      <c r="AL614" s="560"/>
      <c r="AM614" s="595"/>
      <c r="AN614" s="560"/>
      <c r="AO614" s="561"/>
      <c r="AP614" s="561"/>
      <c r="AQ614" s="560"/>
      <c r="AR614" s="561"/>
      <c r="AS614" s="561"/>
      <c r="AT614" s="559"/>
      <c r="AU614" s="574"/>
      <c r="AV614" s="569"/>
      <c r="AW614" s="569"/>
      <c r="AX614" s="569"/>
      <c r="AY614" s="569"/>
      <c r="AZ614" s="563"/>
      <c r="BA614" s="563"/>
      <c r="BB614" s="563"/>
    </row>
    <row r="615" spans="21:54">
      <c r="U615" s="563"/>
      <c r="V615" s="587"/>
      <c r="W615" s="588"/>
      <c r="X615" s="588"/>
      <c r="Y615" s="590"/>
      <c r="Z615" s="589"/>
      <c r="AA615" s="591"/>
      <c r="AB615" s="591"/>
      <c r="AC615" s="591"/>
      <c r="AD615" s="591"/>
      <c r="AE615" s="272"/>
      <c r="AF615" s="560"/>
      <c r="AG615" s="561"/>
      <c r="AH615" s="561"/>
      <c r="AI615" s="561"/>
      <c r="AJ615" s="592"/>
      <c r="AK615" s="561"/>
      <c r="AL615" s="560"/>
      <c r="AM615" s="595"/>
      <c r="AN615" s="560"/>
      <c r="AO615" s="561"/>
      <c r="AP615" s="561"/>
      <c r="AQ615" s="560"/>
      <c r="AR615" s="561"/>
      <c r="AS615" s="561"/>
      <c r="AT615" s="559"/>
      <c r="AU615" s="574"/>
      <c r="AV615" s="569"/>
      <c r="AW615" s="569"/>
      <c r="AX615" s="569"/>
      <c r="AY615" s="569"/>
      <c r="AZ615" s="563"/>
      <c r="BA615" s="563"/>
      <c r="BB615" s="563"/>
    </row>
    <row r="616" spans="21:54">
      <c r="U616" s="563"/>
      <c r="V616" s="587"/>
      <c r="W616" s="588"/>
      <c r="X616" s="588"/>
      <c r="Y616" s="590"/>
      <c r="Z616" s="589"/>
      <c r="AA616" s="591"/>
      <c r="AB616" s="591"/>
      <c r="AC616" s="591"/>
      <c r="AD616" s="591"/>
      <c r="AE616" s="272"/>
      <c r="AF616" s="560"/>
      <c r="AG616" s="561"/>
      <c r="AH616" s="561"/>
      <c r="AI616" s="561"/>
      <c r="AJ616" s="592"/>
      <c r="AK616" s="561"/>
      <c r="AL616" s="560"/>
      <c r="AM616" s="595"/>
      <c r="AN616" s="560"/>
      <c r="AO616" s="561"/>
      <c r="AP616" s="561"/>
      <c r="AQ616" s="560"/>
      <c r="AR616" s="561"/>
      <c r="AS616" s="561"/>
      <c r="AT616" s="559"/>
      <c r="AU616" s="574"/>
      <c r="AV616" s="569"/>
      <c r="AW616" s="569"/>
      <c r="AX616" s="569"/>
      <c r="AY616" s="569"/>
      <c r="AZ616" s="563"/>
      <c r="BA616" s="563"/>
      <c r="BB616" s="563"/>
    </row>
    <row r="617" spans="21:54">
      <c r="U617" s="563"/>
      <c r="V617" s="587"/>
      <c r="W617" s="588"/>
      <c r="X617" s="588"/>
      <c r="Y617" s="590"/>
      <c r="Z617" s="589"/>
      <c r="AA617" s="591"/>
      <c r="AB617" s="591"/>
      <c r="AC617" s="591"/>
      <c r="AD617" s="591"/>
      <c r="AE617" s="272"/>
      <c r="AF617" s="560"/>
      <c r="AG617" s="561"/>
      <c r="AH617" s="561"/>
      <c r="AI617" s="561"/>
      <c r="AJ617" s="592"/>
      <c r="AK617" s="561"/>
      <c r="AL617" s="560"/>
      <c r="AM617" s="595"/>
      <c r="AN617" s="560"/>
      <c r="AO617" s="561"/>
      <c r="AP617" s="561"/>
      <c r="AQ617" s="560"/>
      <c r="AR617" s="561"/>
      <c r="AS617" s="561"/>
      <c r="AT617" s="559"/>
      <c r="AU617" s="574"/>
      <c r="AV617" s="569"/>
      <c r="AW617" s="569"/>
      <c r="AX617" s="569"/>
      <c r="AY617" s="569"/>
      <c r="AZ617" s="563"/>
      <c r="BA617" s="563"/>
      <c r="BB617" s="563"/>
    </row>
    <row r="618" spans="21:54">
      <c r="U618" s="563"/>
      <c r="V618" s="587"/>
      <c r="W618" s="588"/>
      <c r="X618" s="588"/>
      <c r="Y618" s="590"/>
      <c r="Z618" s="589"/>
      <c r="AA618" s="591"/>
      <c r="AB618" s="591"/>
      <c r="AC618" s="591"/>
      <c r="AD618" s="591"/>
      <c r="AE618" s="272"/>
      <c r="AF618" s="560"/>
      <c r="AG618" s="561"/>
      <c r="AH618" s="561"/>
      <c r="AI618" s="561"/>
      <c r="AJ618" s="592"/>
      <c r="AK618" s="561"/>
      <c r="AL618" s="560"/>
      <c r="AM618" s="595"/>
      <c r="AN618" s="560"/>
      <c r="AO618" s="561"/>
      <c r="AP618" s="561"/>
      <c r="AQ618" s="560"/>
      <c r="AR618" s="561"/>
      <c r="AS618" s="561"/>
      <c r="AT618" s="559"/>
      <c r="AU618" s="574"/>
      <c r="AV618" s="569"/>
      <c r="AW618" s="569"/>
      <c r="AX618" s="569"/>
      <c r="AY618" s="569"/>
      <c r="AZ618" s="563"/>
      <c r="BA618" s="563"/>
      <c r="BB618" s="563"/>
    </row>
    <row r="619" spans="21:54">
      <c r="U619" s="563"/>
      <c r="V619" s="587"/>
      <c r="W619" s="588"/>
      <c r="X619" s="588"/>
      <c r="Y619" s="590"/>
      <c r="Z619" s="589"/>
      <c r="AA619" s="591"/>
      <c r="AB619" s="591"/>
      <c r="AC619" s="591"/>
      <c r="AD619" s="591"/>
      <c r="AE619" s="272"/>
      <c r="AF619" s="560"/>
      <c r="AG619" s="561"/>
      <c r="AH619" s="561"/>
      <c r="AI619" s="561"/>
      <c r="AJ619" s="592"/>
      <c r="AK619" s="561"/>
      <c r="AL619" s="560"/>
      <c r="AM619" s="595"/>
      <c r="AN619" s="560"/>
      <c r="AO619" s="561"/>
      <c r="AP619" s="561"/>
      <c r="AQ619" s="560"/>
      <c r="AR619" s="561"/>
      <c r="AS619" s="561"/>
      <c r="AT619" s="559"/>
      <c r="AU619" s="574"/>
      <c r="AV619" s="569"/>
      <c r="AW619" s="569"/>
      <c r="AX619" s="569"/>
      <c r="AY619" s="569"/>
      <c r="AZ619" s="563"/>
      <c r="BA619" s="563"/>
      <c r="BB619" s="563"/>
    </row>
    <row r="620" spans="21:54">
      <c r="U620" s="563"/>
      <c r="V620" s="587"/>
      <c r="W620" s="588"/>
      <c r="X620" s="588"/>
      <c r="Y620" s="590"/>
      <c r="Z620" s="589"/>
      <c r="AA620" s="591"/>
      <c r="AB620" s="591"/>
      <c r="AC620" s="591"/>
      <c r="AD620" s="591"/>
      <c r="AE620" s="272"/>
      <c r="AF620" s="560"/>
      <c r="AG620" s="561"/>
      <c r="AH620" s="561"/>
      <c r="AI620" s="561"/>
      <c r="AJ620" s="592"/>
      <c r="AK620" s="561"/>
      <c r="AL620" s="560"/>
      <c r="AM620" s="595"/>
      <c r="AN620" s="560"/>
      <c r="AO620" s="561"/>
      <c r="AP620" s="561"/>
      <c r="AQ620" s="560"/>
      <c r="AR620" s="561"/>
      <c r="AS620" s="561"/>
      <c r="AT620" s="559"/>
      <c r="AU620" s="574"/>
      <c r="AV620" s="569"/>
      <c r="AW620" s="569"/>
      <c r="AX620" s="569"/>
      <c r="AY620" s="569"/>
      <c r="AZ620" s="563"/>
      <c r="BA620" s="563"/>
      <c r="BB620" s="563"/>
    </row>
    <row r="621" spans="21:54">
      <c r="U621" s="563"/>
      <c r="V621" s="587"/>
      <c r="W621" s="588"/>
      <c r="X621" s="588"/>
      <c r="Y621" s="590"/>
      <c r="Z621" s="589"/>
      <c r="AA621" s="591"/>
      <c r="AB621" s="591"/>
      <c r="AC621" s="591"/>
      <c r="AD621" s="591"/>
      <c r="AE621" s="272"/>
      <c r="AF621" s="560"/>
      <c r="AG621" s="561"/>
      <c r="AH621" s="561"/>
      <c r="AI621" s="561"/>
      <c r="AJ621" s="592"/>
      <c r="AK621" s="561"/>
      <c r="AL621" s="560"/>
      <c r="AM621" s="595"/>
      <c r="AN621" s="560"/>
      <c r="AO621" s="561"/>
      <c r="AP621" s="561"/>
      <c r="AQ621" s="560"/>
      <c r="AR621" s="561"/>
      <c r="AS621" s="561"/>
      <c r="AT621" s="559"/>
      <c r="AU621" s="574"/>
      <c r="AV621" s="569"/>
      <c r="AW621" s="569"/>
      <c r="AX621" s="569"/>
      <c r="AY621" s="569"/>
      <c r="AZ621" s="563"/>
      <c r="BA621" s="563"/>
      <c r="BB621" s="563"/>
    </row>
    <row r="622" spans="21:54">
      <c r="U622" s="563"/>
      <c r="V622" s="587"/>
      <c r="W622" s="588"/>
      <c r="X622" s="588"/>
      <c r="Y622" s="590"/>
      <c r="Z622" s="589"/>
      <c r="AA622" s="591"/>
      <c r="AB622" s="591"/>
      <c r="AC622" s="591"/>
      <c r="AD622" s="591"/>
      <c r="AE622" s="272"/>
      <c r="AF622" s="560"/>
      <c r="AG622" s="561"/>
      <c r="AH622" s="561"/>
      <c r="AI622" s="561"/>
      <c r="AJ622" s="592"/>
      <c r="AK622" s="561"/>
      <c r="AL622" s="560"/>
      <c r="AM622" s="595"/>
      <c r="AN622" s="560"/>
      <c r="AO622" s="561"/>
      <c r="AP622" s="561"/>
      <c r="AQ622" s="560"/>
      <c r="AR622" s="561"/>
      <c r="AS622" s="561"/>
      <c r="AT622" s="559"/>
      <c r="AU622" s="574"/>
      <c r="AV622" s="569"/>
      <c r="AW622" s="569"/>
      <c r="AX622" s="569"/>
      <c r="AY622" s="569"/>
      <c r="AZ622" s="563"/>
      <c r="BA622" s="563"/>
      <c r="BB622" s="563"/>
    </row>
    <row r="623" spans="21:54">
      <c r="U623" s="563"/>
      <c r="V623" s="587"/>
      <c r="W623" s="588"/>
      <c r="X623" s="588"/>
      <c r="Y623" s="590"/>
      <c r="Z623" s="589"/>
      <c r="AA623" s="591"/>
      <c r="AB623" s="591"/>
      <c r="AC623" s="591"/>
      <c r="AD623" s="591"/>
      <c r="AE623" s="272"/>
      <c r="AF623" s="560"/>
      <c r="AG623" s="561"/>
      <c r="AH623" s="561"/>
      <c r="AI623" s="561"/>
      <c r="AJ623" s="592"/>
      <c r="AK623" s="561"/>
      <c r="AL623" s="560"/>
      <c r="AM623" s="595"/>
      <c r="AN623" s="560"/>
      <c r="AO623" s="561"/>
      <c r="AP623" s="561"/>
      <c r="AQ623" s="560"/>
      <c r="AR623" s="561"/>
      <c r="AS623" s="561"/>
      <c r="AT623" s="559"/>
      <c r="AU623" s="574"/>
      <c r="AV623" s="569"/>
      <c r="AW623" s="569"/>
      <c r="AX623" s="569"/>
      <c r="AY623" s="569"/>
      <c r="AZ623" s="563"/>
      <c r="BA623" s="563"/>
      <c r="BB623" s="563"/>
    </row>
    <row r="624" spans="21:54">
      <c r="U624" s="563"/>
      <c r="V624" s="587"/>
      <c r="W624" s="588"/>
      <c r="X624" s="588"/>
      <c r="Y624" s="590"/>
      <c r="Z624" s="589"/>
      <c r="AA624" s="591"/>
      <c r="AB624" s="591"/>
      <c r="AC624" s="591"/>
      <c r="AD624" s="591"/>
      <c r="AE624" s="272"/>
      <c r="AF624" s="560"/>
      <c r="AG624" s="561"/>
      <c r="AH624" s="561"/>
      <c r="AI624" s="561"/>
      <c r="AJ624" s="592"/>
      <c r="AK624" s="561"/>
      <c r="AL624" s="560"/>
      <c r="AM624" s="595"/>
      <c r="AN624" s="560"/>
      <c r="AO624" s="561"/>
      <c r="AP624" s="561"/>
      <c r="AQ624" s="560"/>
      <c r="AR624" s="561"/>
      <c r="AS624" s="561"/>
      <c r="AT624" s="559"/>
      <c r="AU624" s="574"/>
      <c r="AV624" s="569"/>
      <c r="AW624" s="569"/>
      <c r="AX624" s="569"/>
      <c r="AY624" s="569"/>
      <c r="AZ624" s="563"/>
      <c r="BA624" s="563"/>
      <c r="BB624" s="563"/>
    </row>
    <row r="625" spans="21:54">
      <c r="U625" s="563"/>
      <c r="V625" s="587"/>
      <c r="W625" s="588"/>
      <c r="X625" s="588"/>
      <c r="Y625" s="590"/>
      <c r="Z625" s="589"/>
      <c r="AA625" s="591"/>
      <c r="AB625" s="591"/>
      <c r="AC625" s="591"/>
      <c r="AD625" s="591"/>
      <c r="AE625" s="272"/>
      <c r="AF625" s="560"/>
      <c r="AG625" s="561"/>
      <c r="AH625" s="561"/>
      <c r="AI625" s="561"/>
      <c r="AJ625" s="592"/>
      <c r="AK625" s="561"/>
      <c r="AL625" s="560"/>
      <c r="AM625" s="595"/>
      <c r="AN625" s="560"/>
      <c r="AO625" s="561"/>
      <c r="AP625" s="561"/>
      <c r="AQ625" s="560"/>
      <c r="AR625" s="561"/>
      <c r="AS625" s="561"/>
      <c r="AT625" s="559"/>
      <c r="AU625" s="574"/>
      <c r="AV625" s="569"/>
      <c r="AW625" s="569"/>
      <c r="AX625" s="569"/>
      <c r="AY625" s="569"/>
      <c r="AZ625" s="563"/>
      <c r="BA625" s="563"/>
      <c r="BB625" s="563"/>
    </row>
    <row r="626" spans="21:54">
      <c r="U626" s="563"/>
      <c r="V626" s="587"/>
      <c r="W626" s="588"/>
      <c r="X626" s="588"/>
      <c r="Y626" s="590"/>
      <c r="Z626" s="589"/>
      <c r="AA626" s="591"/>
      <c r="AB626" s="591"/>
      <c r="AC626" s="591"/>
      <c r="AD626" s="591"/>
      <c r="AE626" s="272"/>
      <c r="AF626" s="560"/>
      <c r="AG626" s="561"/>
      <c r="AH626" s="561"/>
      <c r="AI626" s="561"/>
      <c r="AJ626" s="592"/>
      <c r="AK626" s="561"/>
      <c r="AL626" s="560"/>
      <c r="AM626" s="595"/>
      <c r="AN626" s="560"/>
      <c r="AO626" s="561"/>
      <c r="AP626" s="561"/>
      <c r="AQ626" s="560"/>
      <c r="AR626" s="561"/>
      <c r="AS626" s="561"/>
      <c r="AT626" s="559"/>
      <c r="AU626" s="574"/>
      <c r="AV626" s="569"/>
      <c r="AW626" s="569"/>
      <c r="AX626" s="569"/>
      <c r="AY626" s="569"/>
      <c r="AZ626" s="563"/>
      <c r="BA626" s="563"/>
      <c r="BB626" s="563"/>
    </row>
    <row r="627" spans="21:54">
      <c r="U627" s="563"/>
      <c r="V627" s="587"/>
      <c r="W627" s="588"/>
      <c r="X627" s="588"/>
      <c r="Y627" s="590"/>
      <c r="Z627" s="589"/>
      <c r="AA627" s="591"/>
      <c r="AB627" s="591"/>
      <c r="AC627" s="591"/>
      <c r="AD627" s="591"/>
      <c r="AE627" s="272"/>
      <c r="AF627" s="560"/>
      <c r="AG627" s="561"/>
      <c r="AH627" s="561"/>
      <c r="AI627" s="561"/>
      <c r="AJ627" s="592"/>
      <c r="AK627" s="561"/>
      <c r="AL627" s="560"/>
      <c r="AM627" s="595"/>
      <c r="AN627" s="560"/>
      <c r="AO627" s="561"/>
      <c r="AP627" s="561"/>
      <c r="AQ627" s="560"/>
      <c r="AR627" s="561"/>
      <c r="AS627" s="561"/>
      <c r="AT627" s="559"/>
      <c r="AU627" s="574"/>
      <c r="AV627" s="569"/>
      <c r="AW627" s="569"/>
      <c r="AX627" s="569"/>
      <c r="AY627" s="569"/>
      <c r="AZ627" s="563"/>
      <c r="BA627" s="563"/>
      <c r="BB627" s="563"/>
    </row>
    <row r="628" spans="21:54">
      <c r="U628" s="563"/>
      <c r="V628" s="587"/>
      <c r="W628" s="588"/>
      <c r="X628" s="588"/>
      <c r="Y628" s="590"/>
      <c r="Z628" s="589"/>
      <c r="AA628" s="591"/>
      <c r="AB628" s="591"/>
      <c r="AC628" s="591"/>
      <c r="AD628" s="591"/>
      <c r="AE628" s="272"/>
      <c r="AF628" s="560"/>
      <c r="AG628" s="561"/>
      <c r="AH628" s="561"/>
      <c r="AI628" s="561"/>
      <c r="AJ628" s="592"/>
      <c r="AK628" s="561"/>
      <c r="AL628" s="560"/>
      <c r="AM628" s="595"/>
      <c r="AN628" s="560"/>
      <c r="AO628" s="561"/>
      <c r="AP628" s="561"/>
      <c r="AQ628" s="560"/>
      <c r="AR628" s="561"/>
      <c r="AS628" s="561"/>
      <c r="AT628" s="559"/>
      <c r="AU628" s="574"/>
      <c r="AV628" s="569"/>
      <c r="AW628" s="569"/>
      <c r="AX628" s="569"/>
      <c r="AY628" s="569"/>
      <c r="AZ628" s="563"/>
      <c r="BA628" s="563"/>
      <c r="BB628" s="563"/>
    </row>
    <row r="629" spans="21:54">
      <c r="U629" s="563"/>
      <c r="V629" s="587"/>
      <c r="W629" s="588"/>
      <c r="X629" s="588"/>
      <c r="Y629" s="590"/>
      <c r="Z629" s="589"/>
      <c r="AA629" s="591"/>
      <c r="AB629" s="591"/>
      <c r="AC629" s="591"/>
      <c r="AD629" s="591"/>
      <c r="AE629" s="272"/>
      <c r="AF629" s="560"/>
      <c r="AG629" s="561"/>
      <c r="AH629" s="561"/>
      <c r="AI629" s="561"/>
      <c r="AJ629" s="592"/>
      <c r="AK629" s="561"/>
      <c r="AL629" s="560"/>
      <c r="AM629" s="595"/>
      <c r="AN629" s="560"/>
      <c r="AO629" s="561"/>
      <c r="AP629" s="561"/>
      <c r="AQ629" s="560"/>
      <c r="AR629" s="561"/>
      <c r="AS629" s="561"/>
      <c r="AT629" s="559"/>
      <c r="AU629" s="574"/>
      <c r="AV629" s="569"/>
      <c r="AW629" s="569"/>
      <c r="AX629" s="569"/>
      <c r="AY629" s="569"/>
      <c r="AZ629" s="563"/>
      <c r="BA629" s="563"/>
      <c r="BB629" s="563"/>
    </row>
    <row r="630" spans="21:54">
      <c r="U630" s="563"/>
      <c r="V630" s="587"/>
      <c r="W630" s="588"/>
      <c r="X630" s="588"/>
      <c r="Y630" s="590"/>
      <c r="Z630" s="589"/>
      <c r="AA630" s="591"/>
      <c r="AB630" s="591"/>
      <c r="AC630" s="591"/>
      <c r="AD630" s="591"/>
      <c r="AE630" s="272"/>
      <c r="AF630" s="560"/>
      <c r="AG630" s="561"/>
      <c r="AH630" s="561"/>
      <c r="AI630" s="561"/>
      <c r="AJ630" s="592"/>
      <c r="AK630" s="561"/>
      <c r="AL630" s="560"/>
      <c r="AM630" s="595"/>
      <c r="AN630" s="560"/>
      <c r="AO630" s="561"/>
      <c r="AP630" s="561"/>
      <c r="AQ630" s="560"/>
      <c r="AR630" s="561"/>
      <c r="AS630" s="561"/>
      <c r="AT630" s="559"/>
      <c r="AU630" s="574"/>
      <c r="AV630" s="569"/>
      <c r="AW630" s="569"/>
      <c r="AX630" s="569"/>
      <c r="AY630" s="569"/>
      <c r="AZ630" s="563"/>
      <c r="BA630" s="563"/>
      <c r="BB630" s="563"/>
    </row>
    <row r="631" spans="21:54">
      <c r="U631" s="563"/>
      <c r="V631" s="587"/>
      <c r="W631" s="588"/>
      <c r="X631" s="588"/>
      <c r="Y631" s="590"/>
      <c r="Z631" s="589"/>
      <c r="AA631" s="591"/>
      <c r="AB631" s="591"/>
      <c r="AC631" s="591"/>
      <c r="AD631" s="591"/>
      <c r="AE631" s="272"/>
      <c r="AF631" s="560"/>
      <c r="AG631" s="561"/>
      <c r="AH631" s="561"/>
      <c r="AI631" s="561"/>
      <c r="AJ631" s="592"/>
      <c r="AK631" s="561"/>
      <c r="AL631" s="560"/>
      <c r="AM631" s="595"/>
      <c r="AN631" s="560"/>
      <c r="AO631" s="561"/>
      <c r="AP631" s="561"/>
      <c r="AQ631" s="560"/>
      <c r="AR631" s="561"/>
      <c r="AS631" s="561"/>
      <c r="AT631" s="559"/>
      <c r="AU631" s="574"/>
      <c r="AV631" s="569"/>
      <c r="AW631" s="569"/>
      <c r="AX631" s="569"/>
      <c r="AY631" s="569"/>
      <c r="AZ631" s="563"/>
      <c r="BA631" s="563"/>
      <c r="BB631" s="563"/>
    </row>
    <row r="632" spans="21:54">
      <c r="U632" s="563"/>
      <c r="V632" s="587"/>
      <c r="W632" s="588"/>
      <c r="X632" s="588"/>
      <c r="Y632" s="590"/>
      <c r="Z632" s="589"/>
      <c r="AA632" s="591"/>
      <c r="AB632" s="591"/>
      <c r="AC632" s="591"/>
      <c r="AD632" s="591"/>
      <c r="AE632" s="272"/>
      <c r="AF632" s="560"/>
      <c r="AG632" s="561"/>
      <c r="AH632" s="561"/>
      <c r="AI632" s="561"/>
      <c r="AJ632" s="592"/>
      <c r="AK632" s="561"/>
      <c r="AL632" s="560"/>
      <c r="AM632" s="595"/>
      <c r="AN632" s="560"/>
      <c r="AO632" s="561"/>
      <c r="AP632" s="561"/>
      <c r="AQ632" s="560"/>
      <c r="AR632" s="561"/>
      <c r="AS632" s="561"/>
      <c r="AT632" s="559"/>
      <c r="AU632" s="574"/>
      <c r="AV632" s="569"/>
      <c r="AW632" s="569"/>
      <c r="AX632" s="569"/>
      <c r="AY632" s="569"/>
      <c r="AZ632" s="563"/>
      <c r="BA632" s="563"/>
      <c r="BB632" s="563"/>
    </row>
    <row r="633" spans="21:54">
      <c r="U633" s="563"/>
      <c r="V633" s="587"/>
      <c r="W633" s="588"/>
      <c r="X633" s="588"/>
      <c r="Y633" s="590"/>
      <c r="Z633" s="589"/>
      <c r="AA633" s="591"/>
      <c r="AB633" s="591"/>
      <c r="AC633" s="591"/>
      <c r="AD633" s="591"/>
      <c r="AE633" s="272"/>
      <c r="AF633" s="560"/>
      <c r="AG633" s="561"/>
      <c r="AH633" s="561"/>
      <c r="AI633" s="561"/>
      <c r="AJ633" s="592"/>
      <c r="AK633" s="561"/>
      <c r="AL633" s="560"/>
      <c r="AM633" s="595"/>
      <c r="AN633" s="560"/>
      <c r="AO633" s="561"/>
      <c r="AP633" s="561"/>
      <c r="AQ633" s="560"/>
      <c r="AR633" s="561"/>
      <c r="AS633" s="561"/>
      <c r="AT633" s="559"/>
      <c r="AU633" s="574"/>
      <c r="AV633" s="569"/>
      <c r="AW633" s="569"/>
      <c r="AX633" s="569"/>
      <c r="AY633" s="569"/>
      <c r="AZ633" s="563"/>
      <c r="BA633" s="563"/>
      <c r="BB633" s="563"/>
    </row>
    <row r="634" spans="21:54">
      <c r="U634" s="563"/>
      <c r="V634" s="587"/>
      <c r="W634" s="588"/>
      <c r="X634" s="588"/>
      <c r="Y634" s="590"/>
      <c r="Z634" s="589"/>
      <c r="AA634" s="591"/>
      <c r="AB634" s="591"/>
      <c r="AC634" s="591"/>
      <c r="AD634" s="591"/>
      <c r="AE634" s="272"/>
      <c r="AF634" s="560"/>
      <c r="AG634" s="561"/>
      <c r="AH634" s="561"/>
      <c r="AI634" s="561"/>
      <c r="AJ634" s="592"/>
      <c r="AK634" s="561"/>
      <c r="AL634" s="560"/>
      <c r="AM634" s="595"/>
      <c r="AN634" s="560"/>
      <c r="AO634" s="561"/>
      <c r="AP634" s="561"/>
      <c r="AQ634" s="560"/>
      <c r="AR634" s="561"/>
      <c r="AS634" s="561"/>
      <c r="AT634" s="559"/>
      <c r="AU634" s="574"/>
      <c r="AV634" s="569"/>
      <c r="AW634" s="569"/>
      <c r="AX634" s="569"/>
      <c r="AY634" s="569"/>
      <c r="AZ634" s="563"/>
      <c r="BA634" s="563"/>
      <c r="BB634" s="563"/>
    </row>
    <row r="635" spans="21:54">
      <c r="U635" s="563"/>
      <c r="V635" s="587"/>
      <c r="W635" s="588"/>
      <c r="X635" s="588"/>
      <c r="Y635" s="590"/>
      <c r="Z635" s="589"/>
      <c r="AA635" s="591"/>
      <c r="AB635" s="591"/>
      <c r="AC635" s="591"/>
      <c r="AD635" s="591"/>
      <c r="AE635" s="272"/>
      <c r="AF635" s="560"/>
      <c r="AG635" s="561"/>
      <c r="AH635" s="561"/>
      <c r="AI635" s="561"/>
      <c r="AJ635" s="592"/>
      <c r="AK635" s="561"/>
      <c r="AL635" s="560"/>
      <c r="AM635" s="595"/>
      <c r="AN635" s="560"/>
      <c r="AO635" s="561"/>
      <c r="AP635" s="561"/>
      <c r="AQ635" s="560"/>
      <c r="AR635" s="561"/>
      <c r="AS635" s="561"/>
      <c r="AT635" s="559"/>
      <c r="AU635" s="574"/>
      <c r="AV635" s="569"/>
      <c r="AW635" s="569"/>
      <c r="AX635" s="569"/>
      <c r="AY635" s="569"/>
      <c r="AZ635" s="563"/>
      <c r="BA635" s="563"/>
      <c r="BB635" s="563"/>
    </row>
    <row r="636" spans="21:54">
      <c r="U636" s="563"/>
      <c r="V636" s="587"/>
      <c r="W636" s="588"/>
      <c r="X636" s="588"/>
      <c r="Y636" s="590"/>
      <c r="Z636" s="589"/>
      <c r="AA636" s="591"/>
      <c r="AB636" s="591"/>
      <c r="AC636" s="591"/>
      <c r="AD636" s="591"/>
      <c r="AE636" s="272"/>
      <c r="AF636" s="560"/>
      <c r="AG636" s="561"/>
      <c r="AH636" s="561"/>
      <c r="AI636" s="561"/>
      <c r="AJ636" s="592"/>
      <c r="AK636" s="561"/>
      <c r="AL636" s="560"/>
      <c r="AM636" s="595"/>
      <c r="AN636" s="560"/>
      <c r="AO636" s="561"/>
      <c r="AP636" s="561"/>
      <c r="AQ636" s="560"/>
      <c r="AR636" s="561"/>
      <c r="AS636" s="561"/>
      <c r="AT636" s="559"/>
      <c r="AU636" s="574"/>
      <c r="AV636" s="569"/>
      <c r="AW636" s="569"/>
      <c r="AX636" s="569"/>
      <c r="AY636" s="569"/>
      <c r="AZ636" s="563"/>
      <c r="BA636" s="563"/>
      <c r="BB636" s="563"/>
    </row>
    <row r="637" spans="21:54">
      <c r="U637" s="563"/>
      <c r="V637" s="587"/>
      <c r="W637" s="588"/>
      <c r="X637" s="588"/>
      <c r="Y637" s="590"/>
      <c r="Z637" s="589"/>
      <c r="AA637" s="591"/>
      <c r="AB637" s="591"/>
      <c r="AC637" s="591"/>
      <c r="AD637" s="591"/>
      <c r="AE637" s="272"/>
      <c r="AF637" s="560"/>
      <c r="AG637" s="561"/>
      <c r="AH637" s="561"/>
      <c r="AI637" s="561"/>
      <c r="AJ637" s="592"/>
      <c r="AK637" s="561"/>
      <c r="AL637" s="560"/>
      <c r="AM637" s="595"/>
      <c r="AN637" s="560"/>
      <c r="AO637" s="561"/>
      <c r="AP637" s="561"/>
      <c r="AQ637" s="560"/>
      <c r="AR637" s="561"/>
      <c r="AS637" s="561"/>
      <c r="AT637" s="559"/>
      <c r="AU637" s="574"/>
      <c r="AV637" s="569"/>
      <c r="AW637" s="569"/>
      <c r="AX637" s="569"/>
      <c r="AY637" s="569"/>
      <c r="AZ637" s="563"/>
      <c r="BA637" s="563"/>
      <c r="BB637" s="563"/>
    </row>
    <row r="638" spans="21:54">
      <c r="U638" s="563"/>
      <c r="V638" s="587"/>
      <c r="W638" s="588"/>
      <c r="X638" s="588"/>
      <c r="Y638" s="590"/>
      <c r="Z638" s="589"/>
      <c r="AA638" s="591"/>
      <c r="AB638" s="591"/>
      <c r="AC638" s="591"/>
      <c r="AD638" s="591"/>
      <c r="AE638" s="272"/>
      <c r="AF638" s="560"/>
      <c r="AG638" s="561"/>
      <c r="AH638" s="561"/>
      <c r="AI638" s="561"/>
      <c r="AJ638" s="592"/>
      <c r="AK638" s="561"/>
      <c r="AL638" s="560"/>
      <c r="AM638" s="595"/>
      <c r="AN638" s="560"/>
      <c r="AO638" s="561"/>
      <c r="AP638" s="561"/>
      <c r="AQ638" s="560"/>
      <c r="AR638" s="561"/>
      <c r="AS638" s="561"/>
      <c r="AT638" s="559"/>
      <c r="AU638" s="574"/>
      <c r="AV638" s="569"/>
      <c r="AW638" s="569"/>
      <c r="AX638" s="569"/>
      <c r="AY638" s="569"/>
      <c r="AZ638" s="563"/>
      <c r="BA638" s="563"/>
      <c r="BB638" s="563"/>
    </row>
    <row r="639" spans="21:54">
      <c r="U639" s="563"/>
      <c r="V639" s="587"/>
      <c r="W639" s="588"/>
      <c r="X639" s="588"/>
      <c r="Y639" s="590"/>
      <c r="Z639" s="589"/>
      <c r="AA639" s="591"/>
      <c r="AB639" s="591"/>
      <c r="AC639" s="591"/>
      <c r="AD639" s="591"/>
      <c r="AE639" s="272"/>
      <c r="AF639" s="560"/>
      <c r="AG639" s="561"/>
      <c r="AH639" s="561"/>
      <c r="AI639" s="561"/>
      <c r="AJ639" s="592"/>
      <c r="AK639" s="561"/>
      <c r="AL639" s="560"/>
      <c r="AM639" s="595"/>
      <c r="AN639" s="560"/>
      <c r="AO639" s="561"/>
      <c r="AP639" s="561"/>
      <c r="AQ639" s="560"/>
      <c r="AR639" s="561"/>
      <c r="AS639" s="561"/>
      <c r="AT639" s="559"/>
      <c r="AU639" s="574"/>
      <c r="AV639" s="569"/>
      <c r="AW639" s="569"/>
      <c r="AX639" s="569"/>
      <c r="AY639" s="569"/>
      <c r="AZ639" s="563"/>
      <c r="BA639" s="563"/>
      <c r="BB639" s="563"/>
    </row>
    <row r="640" spans="21:54">
      <c r="U640" s="563"/>
      <c r="V640" s="587"/>
      <c r="W640" s="588"/>
      <c r="X640" s="588"/>
      <c r="Y640" s="590"/>
      <c r="Z640" s="589"/>
      <c r="AA640" s="591"/>
      <c r="AB640" s="591"/>
      <c r="AC640" s="591"/>
      <c r="AD640" s="591"/>
      <c r="AE640" s="272"/>
      <c r="AF640" s="560"/>
      <c r="AG640" s="561"/>
      <c r="AH640" s="561"/>
      <c r="AI640" s="561"/>
      <c r="AJ640" s="592"/>
      <c r="AK640" s="561"/>
      <c r="AL640" s="560"/>
      <c r="AM640" s="595"/>
      <c r="AN640" s="560"/>
      <c r="AO640" s="561"/>
      <c r="AP640" s="561"/>
      <c r="AQ640" s="560"/>
      <c r="AR640" s="561"/>
      <c r="AS640" s="561"/>
      <c r="AT640" s="559"/>
      <c r="AU640" s="574"/>
      <c r="AV640" s="569"/>
      <c r="AW640" s="569"/>
      <c r="AX640" s="569"/>
      <c r="AY640" s="569"/>
      <c r="AZ640" s="563"/>
      <c r="BA640" s="563"/>
      <c r="BB640" s="563"/>
    </row>
    <row r="641" spans="21:54">
      <c r="U641" s="563"/>
      <c r="V641" s="587"/>
      <c r="W641" s="588"/>
      <c r="X641" s="588"/>
      <c r="Y641" s="590"/>
      <c r="Z641" s="589"/>
      <c r="AA641" s="591"/>
      <c r="AB641" s="591"/>
      <c r="AC641" s="591"/>
      <c r="AD641" s="591"/>
      <c r="AE641" s="272"/>
      <c r="AF641" s="560"/>
      <c r="AG641" s="561"/>
      <c r="AH641" s="561"/>
      <c r="AI641" s="561"/>
      <c r="AJ641" s="592"/>
      <c r="AK641" s="561"/>
      <c r="AL641" s="560"/>
      <c r="AM641" s="595"/>
      <c r="AN641" s="560"/>
      <c r="AO641" s="561"/>
      <c r="AP641" s="561"/>
      <c r="AQ641" s="560"/>
      <c r="AR641" s="561"/>
      <c r="AS641" s="561"/>
      <c r="AT641" s="559"/>
      <c r="AU641" s="574"/>
      <c r="AV641" s="569"/>
      <c r="AW641" s="569"/>
      <c r="AX641" s="569"/>
      <c r="AY641" s="569"/>
      <c r="AZ641" s="563"/>
      <c r="BA641" s="563"/>
      <c r="BB641" s="563"/>
    </row>
    <row r="642" spans="21:54">
      <c r="U642" s="563"/>
      <c r="V642" s="587"/>
      <c r="W642" s="588"/>
      <c r="X642" s="588"/>
      <c r="Y642" s="590"/>
      <c r="Z642" s="589"/>
      <c r="AA642" s="591"/>
      <c r="AB642" s="591"/>
      <c r="AC642" s="591"/>
      <c r="AD642" s="591"/>
      <c r="AE642" s="272"/>
      <c r="AF642" s="560"/>
      <c r="AG642" s="561"/>
      <c r="AH642" s="561"/>
      <c r="AI642" s="561"/>
      <c r="AJ642" s="592"/>
      <c r="AK642" s="561"/>
      <c r="AL642" s="560"/>
      <c r="AM642" s="595"/>
      <c r="AN642" s="560"/>
      <c r="AO642" s="561"/>
      <c r="AP642" s="561"/>
      <c r="AQ642" s="560"/>
      <c r="AR642" s="561"/>
      <c r="AS642" s="561"/>
      <c r="AT642" s="559"/>
      <c r="AU642" s="574"/>
      <c r="AV642" s="569"/>
      <c r="AW642" s="569"/>
      <c r="AX642" s="569"/>
      <c r="AY642" s="569"/>
      <c r="AZ642" s="563"/>
      <c r="BA642" s="563"/>
      <c r="BB642" s="563"/>
    </row>
    <row r="643" spans="21:54">
      <c r="U643" s="563"/>
      <c r="V643" s="587"/>
      <c r="W643" s="588"/>
      <c r="X643" s="588"/>
      <c r="Y643" s="590"/>
      <c r="Z643" s="589"/>
      <c r="AA643" s="591"/>
      <c r="AB643" s="591"/>
      <c r="AC643" s="591"/>
      <c r="AD643" s="591"/>
      <c r="AE643" s="272"/>
      <c r="AF643" s="560"/>
      <c r="AG643" s="561"/>
      <c r="AH643" s="561"/>
      <c r="AI643" s="561"/>
      <c r="AJ643" s="592"/>
      <c r="AK643" s="561"/>
      <c r="AL643" s="560"/>
      <c r="AM643" s="595"/>
      <c r="AN643" s="560"/>
      <c r="AO643" s="561"/>
      <c r="AP643" s="561"/>
      <c r="AQ643" s="560"/>
      <c r="AR643" s="561"/>
      <c r="AS643" s="561"/>
      <c r="AT643" s="559"/>
      <c r="AU643" s="574"/>
      <c r="AV643" s="569"/>
      <c r="AW643" s="569"/>
      <c r="AX643" s="569"/>
      <c r="AY643" s="569"/>
      <c r="AZ643" s="563"/>
      <c r="BA643" s="563"/>
      <c r="BB643" s="563"/>
    </row>
    <row r="644" spans="21:54">
      <c r="U644" s="563"/>
      <c r="V644" s="587"/>
      <c r="W644" s="588"/>
      <c r="X644" s="588"/>
      <c r="Y644" s="590"/>
      <c r="Z644" s="589"/>
      <c r="AA644" s="591"/>
      <c r="AB644" s="591"/>
      <c r="AC644" s="591"/>
      <c r="AD644" s="591"/>
      <c r="AE644" s="272"/>
      <c r="AF644" s="560"/>
      <c r="AG644" s="561"/>
      <c r="AH644" s="561"/>
      <c r="AI644" s="561"/>
      <c r="AJ644" s="592"/>
      <c r="AK644" s="561"/>
      <c r="AL644" s="560"/>
      <c r="AM644" s="595"/>
      <c r="AN644" s="560"/>
      <c r="AO644" s="561"/>
      <c r="AP644" s="561"/>
      <c r="AQ644" s="560"/>
      <c r="AR644" s="561"/>
      <c r="AS644" s="561"/>
      <c r="AT644" s="559"/>
      <c r="AU644" s="574"/>
      <c r="AV644" s="569"/>
      <c r="AW644" s="569"/>
      <c r="AX644" s="569"/>
      <c r="AY644" s="569"/>
      <c r="AZ644" s="563"/>
      <c r="BA644" s="563"/>
      <c r="BB644" s="563"/>
    </row>
    <row r="645" spans="21:54">
      <c r="U645" s="563"/>
      <c r="V645" s="587"/>
      <c r="W645" s="588"/>
      <c r="X645" s="588"/>
      <c r="Y645" s="590"/>
      <c r="Z645" s="589"/>
      <c r="AA645" s="591"/>
      <c r="AB645" s="591"/>
      <c r="AC645" s="591"/>
      <c r="AD645" s="591"/>
      <c r="AE645" s="272"/>
      <c r="AF645" s="560"/>
      <c r="AG645" s="561"/>
      <c r="AH645" s="561"/>
      <c r="AI645" s="561"/>
      <c r="AJ645" s="592"/>
      <c r="AK645" s="561"/>
      <c r="AL645" s="560"/>
      <c r="AM645" s="595"/>
      <c r="AN645" s="560"/>
      <c r="AO645" s="561"/>
      <c r="AP645" s="561"/>
      <c r="AQ645" s="560"/>
      <c r="AR645" s="561"/>
      <c r="AS645" s="561"/>
      <c r="AT645" s="559"/>
      <c r="AU645" s="574"/>
      <c r="AV645" s="569"/>
      <c r="AW645" s="569"/>
      <c r="AX645" s="569"/>
      <c r="AY645" s="569"/>
      <c r="AZ645" s="563"/>
      <c r="BA645" s="563"/>
      <c r="BB645" s="563"/>
    </row>
    <row r="646" spans="21:54">
      <c r="U646" s="563"/>
      <c r="V646" s="587"/>
      <c r="W646" s="588"/>
      <c r="X646" s="588"/>
      <c r="Y646" s="590"/>
      <c r="Z646" s="589"/>
      <c r="AA646" s="591"/>
      <c r="AB646" s="591"/>
      <c r="AC646" s="591"/>
      <c r="AD646" s="591"/>
      <c r="AE646" s="272"/>
      <c r="AF646" s="560"/>
      <c r="AG646" s="561"/>
      <c r="AH646" s="561"/>
      <c r="AI646" s="561"/>
      <c r="AJ646" s="592"/>
      <c r="AK646" s="561"/>
      <c r="AL646" s="560"/>
      <c r="AM646" s="595"/>
      <c r="AN646" s="560"/>
      <c r="AO646" s="561"/>
      <c r="AP646" s="561"/>
      <c r="AQ646" s="560"/>
      <c r="AR646" s="561"/>
      <c r="AS646" s="561"/>
      <c r="AT646" s="559"/>
      <c r="AU646" s="574"/>
      <c r="AV646" s="569"/>
      <c r="AW646" s="569"/>
      <c r="AX646" s="569"/>
      <c r="AY646" s="569"/>
      <c r="AZ646" s="563"/>
      <c r="BA646" s="563"/>
      <c r="BB646" s="563"/>
    </row>
    <row r="647" spans="21:54">
      <c r="U647" s="563"/>
      <c r="V647" s="587"/>
      <c r="W647" s="588"/>
      <c r="X647" s="588"/>
      <c r="Y647" s="590"/>
      <c r="Z647" s="589"/>
      <c r="AA647" s="591"/>
      <c r="AB647" s="591"/>
      <c r="AC647" s="591"/>
      <c r="AD647" s="591"/>
      <c r="AE647" s="272"/>
      <c r="AF647" s="560"/>
      <c r="AG647" s="561"/>
      <c r="AH647" s="561"/>
      <c r="AI647" s="561"/>
      <c r="AJ647" s="592"/>
      <c r="AK647" s="561"/>
      <c r="AL647" s="560"/>
      <c r="AM647" s="595"/>
      <c r="AN647" s="560"/>
      <c r="AO647" s="561"/>
      <c r="AP647" s="561"/>
      <c r="AQ647" s="560"/>
      <c r="AR647" s="561"/>
      <c r="AS647" s="561"/>
      <c r="AT647" s="559"/>
      <c r="AU647" s="574"/>
      <c r="AV647" s="569"/>
      <c r="AW647" s="569"/>
      <c r="AX647" s="569"/>
      <c r="AY647" s="569"/>
      <c r="AZ647" s="563"/>
      <c r="BA647" s="563"/>
      <c r="BB647" s="563"/>
    </row>
    <row r="648" spans="21:54">
      <c r="U648" s="563"/>
      <c r="V648" s="587"/>
      <c r="W648" s="588"/>
      <c r="X648" s="588"/>
      <c r="Y648" s="590"/>
      <c r="Z648" s="589"/>
      <c r="AA648" s="591"/>
      <c r="AB648" s="591"/>
      <c r="AC648" s="591"/>
      <c r="AD648" s="591"/>
      <c r="AE648" s="272"/>
      <c r="AF648" s="560"/>
      <c r="AG648" s="561"/>
      <c r="AH648" s="561"/>
      <c r="AI648" s="561"/>
      <c r="AJ648" s="592"/>
      <c r="AK648" s="561"/>
      <c r="AL648" s="560"/>
      <c r="AM648" s="595"/>
      <c r="AN648" s="560"/>
      <c r="AO648" s="561"/>
      <c r="AP648" s="561"/>
      <c r="AQ648" s="560"/>
      <c r="AR648" s="561"/>
      <c r="AS648" s="561"/>
      <c r="AT648" s="559"/>
      <c r="AU648" s="574"/>
      <c r="AV648" s="569"/>
      <c r="AW648" s="569"/>
      <c r="AX648" s="569"/>
      <c r="AY648" s="569"/>
      <c r="AZ648" s="563"/>
      <c r="BA648" s="563"/>
      <c r="BB648" s="563"/>
    </row>
    <row r="649" spans="21:54">
      <c r="U649" s="563"/>
      <c r="V649" s="587"/>
      <c r="W649" s="588"/>
      <c r="X649" s="588"/>
      <c r="Y649" s="590"/>
      <c r="Z649" s="589"/>
      <c r="AA649" s="591"/>
      <c r="AB649" s="591"/>
      <c r="AC649" s="591"/>
      <c r="AD649" s="591"/>
      <c r="AE649" s="272"/>
      <c r="AF649" s="560"/>
      <c r="AG649" s="561"/>
      <c r="AH649" s="561"/>
      <c r="AI649" s="561"/>
      <c r="AJ649" s="592"/>
      <c r="AK649" s="561"/>
      <c r="AL649" s="560"/>
      <c r="AM649" s="595"/>
      <c r="AN649" s="560"/>
      <c r="AO649" s="561"/>
      <c r="AP649" s="561"/>
      <c r="AQ649" s="560"/>
      <c r="AR649" s="561"/>
      <c r="AS649" s="561"/>
      <c r="AT649" s="559"/>
      <c r="AU649" s="574"/>
      <c r="AV649" s="569"/>
      <c r="AW649" s="569"/>
      <c r="AX649" s="569"/>
      <c r="AY649" s="569"/>
      <c r="AZ649" s="563"/>
      <c r="BA649" s="563"/>
      <c r="BB649" s="563"/>
    </row>
    <row r="650" spans="21:54">
      <c r="U650" s="563"/>
      <c r="V650" s="587"/>
      <c r="W650" s="588"/>
      <c r="X650" s="588"/>
      <c r="Y650" s="590"/>
      <c r="Z650" s="589"/>
      <c r="AA650" s="591"/>
      <c r="AB650" s="591"/>
      <c r="AC650" s="591"/>
      <c r="AD650" s="591"/>
      <c r="AE650" s="272"/>
      <c r="AF650" s="560"/>
      <c r="AG650" s="561"/>
      <c r="AH650" s="561"/>
      <c r="AI650" s="561"/>
      <c r="AJ650" s="592"/>
      <c r="AK650" s="561"/>
      <c r="AL650" s="560"/>
      <c r="AM650" s="595"/>
      <c r="AN650" s="560"/>
      <c r="AO650" s="561"/>
      <c r="AP650" s="561"/>
      <c r="AQ650" s="560"/>
      <c r="AR650" s="561"/>
      <c r="AS650" s="561"/>
      <c r="AT650" s="559"/>
      <c r="AU650" s="574"/>
      <c r="AV650" s="569"/>
      <c r="AW650" s="569"/>
      <c r="AX650" s="569"/>
      <c r="AY650" s="569"/>
      <c r="AZ650" s="563"/>
      <c r="BA650" s="563"/>
      <c r="BB650" s="563"/>
    </row>
    <row r="651" spans="21:54">
      <c r="U651" s="563"/>
      <c r="V651" s="587"/>
      <c r="W651" s="588"/>
      <c r="X651" s="588"/>
      <c r="Y651" s="590"/>
      <c r="Z651" s="589"/>
      <c r="AA651" s="591"/>
      <c r="AB651" s="591"/>
      <c r="AC651" s="591"/>
      <c r="AD651" s="591"/>
      <c r="AE651" s="272"/>
      <c r="AF651" s="560"/>
      <c r="AG651" s="561"/>
      <c r="AH651" s="561"/>
      <c r="AI651" s="561"/>
      <c r="AJ651" s="592"/>
      <c r="AK651" s="561"/>
      <c r="AL651" s="560"/>
      <c r="AM651" s="595"/>
      <c r="AN651" s="560"/>
      <c r="AO651" s="561"/>
      <c r="AP651" s="561"/>
      <c r="AQ651" s="560"/>
      <c r="AR651" s="561"/>
      <c r="AS651" s="561"/>
      <c r="AT651" s="559"/>
      <c r="AU651" s="574"/>
      <c r="AV651" s="569"/>
      <c r="AW651" s="569"/>
      <c r="AX651" s="569"/>
      <c r="AY651" s="569"/>
      <c r="AZ651" s="563"/>
      <c r="BA651" s="563"/>
      <c r="BB651" s="563"/>
    </row>
    <row r="652" spans="21:54">
      <c r="U652" s="563"/>
      <c r="V652" s="587"/>
      <c r="W652" s="588"/>
      <c r="X652" s="588"/>
      <c r="Y652" s="590"/>
      <c r="Z652" s="589"/>
      <c r="AA652" s="591"/>
      <c r="AB652" s="591"/>
      <c r="AC652" s="591"/>
      <c r="AD652" s="591"/>
      <c r="AE652" s="272"/>
      <c r="AF652" s="560"/>
      <c r="AG652" s="561"/>
      <c r="AH652" s="561"/>
      <c r="AI652" s="561"/>
      <c r="AJ652" s="592"/>
      <c r="AK652" s="561"/>
      <c r="AL652" s="560"/>
      <c r="AM652" s="595"/>
      <c r="AN652" s="560"/>
      <c r="AO652" s="561"/>
      <c r="AP652" s="561"/>
      <c r="AQ652" s="560"/>
      <c r="AR652" s="561"/>
      <c r="AS652" s="561"/>
      <c r="AT652" s="559"/>
      <c r="AU652" s="574"/>
      <c r="AV652" s="569"/>
      <c r="AW652" s="569"/>
      <c r="AX652" s="569"/>
      <c r="AY652" s="569"/>
      <c r="AZ652" s="563"/>
      <c r="BA652" s="563"/>
      <c r="BB652" s="563"/>
    </row>
    <row r="653" spans="21:54">
      <c r="U653" s="563"/>
      <c r="V653" s="587"/>
      <c r="W653" s="588"/>
      <c r="X653" s="588"/>
      <c r="Y653" s="590"/>
      <c r="Z653" s="589"/>
      <c r="AA653" s="591"/>
      <c r="AB653" s="591"/>
      <c r="AC653" s="591"/>
      <c r="AD653" s="591"/>
      <c r="AE653" s="272"/>
      <c r="AF653" s="560"/>
      <c r="AG653" s="561"/>
      <c r="AH653" s="561"/>
      <c r="AI653" s="561"/>
      <c r="AJ653" s="592"/>
      <c r="AK653" s="561"/>
      <c r="AL653" s="560"/>
      <c r="AM653" s="595"/>
      <c r="AN653" s="560"/>
      <c r="AO653" s="561"/>
      <c r="AP653" s="561"/>
      <c r="AQ653" s="560"/>
      <c r="AR653" s="561"/>
      <c r="AS653" s="561"/>
      <c r="AT653" s="559"/>
      <c r="AU653" s="574"/>
      <c r="AV653" s="569"/>
      <c r="AW653" s="569"/>
      <c r="AX653" s="569"/>
      <c r="AY653" s="569"/>
      <c r="AZ653" s="563"/>
      <c r="BA653" s="563"/>
      <c r="BB653" s="563"/>
    </row>
    <row r="654" spans="21:54">
      <c r="U654" s="563"/>
      <c r="V654" s="587"/>
      <c r="W654" s="588"/>
      <c r="X654" s="588"/>
      <c r="Y654" s="590"/>
      <c r="Z654" s="589"/>
      <c r="AA654" s="591"/>
      <c r="AB654" s="591"/>
      <c r="AC654" s="591"/>
      <c r="AD654" s="591"/>
      <c r="AE654" s="272"/>
      <c r="AF654" s="560"/>
      <c r="AG654" s="561"/>
      <c r="AH654" s="561"/>
      <c r="AI654" s="561"/>
      <c r="AJ654" s="592"/>
      <c r="AK654" s="561"/>
      <c r="AL654" s="560"/>
      <c r="AM654" s="595"/>
      <c r="AN654" s="560"/>
      <c r="AO654" s="561"/>
      <c r="AP654" s="561"/>
      <c r="AQ654" s="560"/>
      <c r="AR654" s="561"/>
      <c r="AS654" s="561"/>
      <c r="AT654" s="559"/>
      <c r="AU654" s="574"/>
      <c r="AV654" s="569"/>
      <c r="AW654" s="569"/>
      <c r="AX654" s="569"/>
      <c r="AY654" s="569"/>
      <c r="AZ654" s="563"/>
      <c r="BA654" s="563"/>
      <c r="BB654" s="563"/>
    </row>
    <row r="655" spans="21:54">
      <c r="U655" s="563"/>
      <c r="V655" s="587"/>
      <c r="W655" s="588"/>
      <c r="X655" s="588"/>
      <c r="Y655" s="590"/>
      <c r="Z655" s="589"/>
      <c r="AA655" s="591"/>
      <c r="AB655" s="591"/>
      <c r="AC655" s="591"/>
      <c r="AD655" s="591"/>
      <c r="AE655" s="272"/>
      <c r="AF655" s="560"/>
      <c r="AG655" s="561"/>
      <c r="AH655" s="561"/>
      <c r="AI655" s="561"/>
      <c r="AJ655" s="592"/>
      <c r="AK655" s="561"/>
      <c r="AL655" s="560"/>
      <c r="AM655" s="595"/>
      <c r="AN655" s="560"/>
      <c r="AO655" s="561"/>
      <c r="AP655" s="561"/>
      <c r="AQ655" s="560"/>
      <c r="AR655" s="561"/>
      <c r="AS655" s="561"/>
      <c r="AT655" s="559"/>
      <c r="AU655" s="574"/>
      <c r="AV655" s="569"/>
      <c r="AW655" s="569"/>
      <c r="AX655" s="569"/>
      <c r="AY655" s="569"/>
      <c r="AZ655" s="563"/>
      <c r="BA655" s="563"/>
      <c r="BB655" s="563"/>
    </row>
    <row r="656" spans="21:54">
      <c r="U656" s="563"/>
      <c r="V656" s="587"/>
      <c r="W656" s="588"/>
      <c r="X656" s="588"/>
      <c r="Y656" s="590"/>
      <c r="Z656" s="589"/>
      <c r="AA656" s="591"/>
      <c r="AB656" s="591"/>
      <c r="AC656" s="591"/>
      <c r="AD656" s="591"/>
      <c r="AE656" s="272"/>
      <c r="AF656" s="560"/>
      <c r="AG656" s="561"/>
      <c r="AH656" s="561"/>
      <c r="AI656" s="561"/>
      <c r="AJ656" s="592"/>
      <c r="AK656" s="561"/>
      <c r="AL656" s="560"/>
      <c r="AM656" s="595"/>
      <c r="AN656" s="560"/>
      <c r="AO656" s="561"/>
      <c r="AP656" s="561"/>
      <c r="AQ656" s="560"/>
      <c r="AR656" s="561"/>
      <c r="AS656" s="561"/>
      <c r="AT656" s="559"/>
      <c r="AU656" s="574"/>
      <c r="AV656" s="569"/>
      <c r="AW656" s="569"/>
      <c r="AX656" s="569"/>
      <c r="AY656" s="569"/>
      <c r="AZ656" s="563"/>
      <c r="BA656" s="563"/>
      <c r="BB656" s="563"/>
    </row>
    <row r="657" spans="21:54">
      <c r="U657" s="563"/>
      <c r="V657" s="587"/>
      <c r="W657" s="588"/>
      <c r="X657" s="588"/>
      <c r="Y657" s="590"/>
      <c r="Z657" s="589"/>
      <c r="AA657" s="591"/>
      <c r="AB657" s="591"/>
      <c r="AC657" s="591"/>
      <c r="AD657" s="591"/>
      <c r="AE657" s="272"/>
      <c r="AF657" s="560"/>
      <c r="AG657" s="561"/>
      <c r="AH657" s="561"/>
      <c r="AI657" s="561"/>
      <c r="AJ657" s="592"/>
      <c r="AK657" s="561"/>
      <c r="AL657" s="560"/>
      <c r="AM657" s="595"/>
      <c r="AN657" s="560"/>
      <c r="AO657" s="561"/>
      <c r="AP657" s="561"/>
      <c r="AQ657" s="560"/>
      <c r="AR657" s="561"/>
      <c r="AS657" s="561"/>
      <c r="AT657" s="559"/>
      <c r="AU657" s="574"/>
      <c r="AV657" s="569"/>
      <c r="AW657" s="569"/>
      <c r="AX657" s="569"/>
      <c r="AY657" s="569"/>
      <c r="AZ657" s="563"/>
      <c r="BA657" s="563"/>
      <c r="BB657" s="563"/>
    </row>
    <row r="658" spans="21:54">
      <c r="U658" s="563"/>
      <c r="V658" s="587"/>
      <c r="W658" s="588"/>
      <c r="X658" s="588"/>
      <c r="Y658" s="590"/>
      <c r="Z658" s="589"/>
      <c r="AA658" s="591"/>
      <c r="AB658" s="591"/>
      <c r="AC658" s="591"/>
      <c r="AD658" s="591"/>
      <c r="AE658" s="272"/>
      <c r="AF658" s="560"/>
      <c r="AG658" s="561"/>
      <c r="AH658" s="561"/>
      <c r="AI658" s="561"/>
      <c r="AJ658" s="592"/>
      <c r="AK658" s="561"/>
      <c r="AL658" s="560"/>
      <c r="AM658" s="595"/>
      <c r="AN658" s="560"/>
      <c r="AO658" s="561"/>
      <c r="AP658" s="561"/>
      <c r="AQ658" s="560"/>
      <c r="AR658" s="561"/>
      <c r="AS658" s="561"/>
      <c r="AT658" s="559"/>
      <c r="AU658" s="574"/>
      <c r="AV658" s="569"/>
      <c r="AW658" s="569"/>
      <c r="AX658" s="569"/>
      <c r="AY658" s="569"/>
      <c r="AZ658" s="563"/>
      <c r="BA658" s="563"/>
      <c r="BB658" s="563"/>
    </row>
    <row r="659" spans="21:54">
      <c r="U659" s="563"/>
      <c r="V659" s="587"/>
      <c r="W659" s="588"/>
      <c r="X659" s="588"/>
      <c r="Y659" s="590"/>
      <c r="Z659" s="589"/>
      <c r="AA659" s="591"/>
      <c r="AB659" s="591"/>
      <c r="AC659" s="591"/>
      <c r="AD659" s="591"/>
      <c r="AE659" s="272"/>
      <c r="AF659" s="560"/>
      <c r="AG659" s="561"/>
      <c r="AH659" s="561"/>
      <c r="AI659" s="561"/>
      <c r="AJ659" s="592"/>
      <c r="AK659" s="561"/>
      <c r="AL659" s="560"/>
      <c r="AM659" s="595"/>
      <c r="AN659" s="560"/>
      <c r="AO659" s="561"/>
      <c r="AP659" s="561"/>
      <c r="AQ659" s="560"/>
      <c r="AR659" s="561"/>
      <c r="AS659" s="561"/>
      <c r="AT659" s="559"/>
      <c r="AU659" s="574"/>
      <c r="AV659" s="569"/>
      <c r="AW659" s="569"/>
      <c r="AX659" s="569"/>
      <c r="AY659" s="569"/>
      <c r="AZ659" s="563"/>
      <c r="BA659" s="563"/>
      <c r="BB659" s="563"/>
    </row>
    <row r="660" spans="21:54">
      <c r="U660" s="563"/>
      <c r="V660" s="587"/>
      <c r="W660" s="588"/>
      <c r="X660" s="588"/>
      <c r="Y660" s="590"/>
      <c r="Z660" s="589"/>
      <c r="AA660" s="591"/>
      <c r="AB660" s="591"/>
      <c r="AC660" s="591"/>
      <c r="AD660" s="591"/>
      <c r="AE660" s="272"/>
      <c r="AF660" s="560"/>
      <c r="AG660" s="561"/>
      <c r="AH660" s="561"/>
      <c r="AI660" s="561"/>
      <c r="AJ660" s="592"/>
      <c r="AK660" s="561"/>
      <c r="AL660" s="560"/>
      <c r="AM660" s="595"/>
      <c r="AN660" s="560"/>
      <c r="AO660" s="561"/>
      <c r="AP660" s="561"/>
      <c r="AQ660" s="560"/>
      <c r="AR660" s="561"/>
      <c r="AS660" s="561"/>
      <c r="AT660" s="559"/>
      <c r="AU660" s="574"/>
      <c r="AV660" s="569"/>
      <c r="AW660" s="569"/>
      <c r="AX660" s="569"/>
      <c r="AY660" s="569"/>
      <c r="AZ660" s="563"/>
      <c r="BA660" s="563"/>
      <c r="BB660" s="563"/>
    </row>
    <row r="661" spans="21:54">
      <c r="U661" s="563"/>
      <c r="V661" s="587"/>
      <c r="W661" s="588"/>
      <c r="X661" s="588"/>
      <c r="Y661" s="590"/>
      <c r="Z661" s="589"/>
      <c r="AA661" s="591"/>
      <c r="AB661" s="591"/>
      <c r="AC661" s="591"/>
      <c r="AD661" s="591"/>
      <c r="AE661" s="272"/>
      <c r="AF661" s="560"/>
      <c r="AG661" s="561"/>
      <c r="AH661" s="561"/>
      <c r="AI661" s="561"/>
      <c r="AJ661" s="592"/>
      <c r="AK661" s="561"/>
      <c r="AL661" s="560"/>
      <c r="AM661" s="595"/>
      <c r="AN661" s="560"/>
      <c r="AO661" s="561"/>
      <c r="AP661" s="561"/>
      <c r="AQ661" s="560"/>
      <c r="AR661" s="561"/>
      <c r="AS661" s="561"/>
      <c r="AT661" s="559"/>
      <c r="AU661" s="574"/>
      <c r="AV661" s="569"/>
      <c r="AW661" s="569"/>
      <c r="AX661" s="569"/>
      <c r="AY661" s="569"/>
      <c r="AZ661" s="563"/>
      <c r="BA661" s="563"/>
      <c r="BB661" s="563"/>
    </row>
    <row r="662" spans="21:54">
      <c r="U662" s="563"/>
      <c r="V662" s="587"/>
      <c r="W662" s="588"/>
      <c r="X662" s="588"/>
      <c r="Y662" s="590"/>
      <c r="Z662" s="589"/>
      <c r="AA662" s="591"/>
      <c r="AB662" s="591"/>
      <c r="AC662" s="591"/>
      <c r="AD662" s="591"/>
      <c r="AE662" s="272"/>
      <c r="AF662" s="560"/>
      <c r="AG662" s="561"/>
      <c r="AH662" s="561"/>
      <c r="AI662" s="561"/>
      <c r="AJ662" s="592"/>
      <c r="AK662" s="561"/>
      <c r="AL662" s="560"/>
      <c r="AM662" s="595"/>
      <c r="AN662" s="560"/>
      <c r="AO662" s="561"/>
      <c r="AP662" s="561"/>
      <c r="AQ662" s="560"/>
      <c r="AR662" s="561"/>
      <c r="AS662" s="561"/>
      <c r="AT662" s="559"/>
      <c r="AU662" s="574"/>
      <c r="AV662" s="569"/>
      <c r="AW662" s="569"/>
      <c r="AX662" s="569"/>
      <c r="AY662" s="569"/>
      <c r="AZ662" s="563"/>
      <c r="BA662" s="563"/>
      <c r="BB662" s="563"/>
    </row>
    <row r="663" spans="21:54">
      <c r="U663" s="563"/>
      <c r="V663" s="587"/>
      <c r="W663" s="588"/>
      <c r="X663" s="588"/>
      <c r="Y663" s="590"/>
      <c r="Z663" s="589"/>
      <c r="AA663" s="591"/>
      <c r="AB663" s="591"/>
      <c r="AC663" s="591"/>
      <c r="AD663" s="591"/>
      <c r="AE663" s="272"/>
      <c r="AF663" s="560"/>
      <c r="AG663" s="561"/>
      <c r="AH663" s="561"/>
      <c r="AI663" s="561"/>
      <c r="AJ663" s="592"/>
      <c r="AK663" s="561"/>
      <c r="AL663" s="560"/>
      <c r="AM663" s="595"/>
      <c r="AN663" s="560"/>
      <c r="AO663" s="561"/>
      <c r="AP663" s="561"/>
      <c r="AQ663" s="560"/>
      <c r="AR663" s="561"/>
      <c r="AS663" s="561"/>
      <c r="AT663" s="559"/>
      <c r="AU663" s="574"/>
      <c r="AV663" s="569"/>
      <c r="AW663" s="569"/>
      <c r="AX663" s="569"/>
      <c r="AY663" s="569"/>
      <c r="AZ663" s="563"/>
      <c r="BA663" s="563"/>
      <c r="BB663" s="563"/>
    </row>
    <row r="664" spans="21:54">
      <c r="U664" s="563"/>
      <c r="V664" s="587"/>
      <c r="W664" s="588"/>
      <c r="X664" s="588"/>
      <c r="Y664" s="590"/>
      <c r="Z664" s="589"/>
      <c r="AA664" s="591"/>
      <c r="AB664" s="591"/>
      <c r="AC664" s="591"/>
      <c r="AD664" s="591"/>
      <c r="AE664" s="272"/>
      <c r="AF664" s="560"/>
      <c r="AG664" s="561"/>
      <c r="AH664" s="561"/>
      <c r="AI664" s="561"/>
      <c r="AJ664" s="592"/>
      <c r="AK664" s="561"/>
      <c r="AL664" s="560"/>
      <c r="AM664" s="595"/>
      <c r="AN664" s="560"/>
      <c r="AO664" s="561"/>
      <c r="AP664" s="561"/>
      <c r="AQ664" s="560"/>
      <c r="AR664" s="561"/>
      <c r="AS664" s="561"/>
      <c r="AT664" s="559"/>
      <c r="AU664" s="574"/>
      <c r="AV664" s="569"/>
      <c r="AW664" s="569"/>
      <c r="AX664" s="569"/>
      <c r="AY664" s="569"/>
      <c r="AZ664" s="563"/>
      <c r="BA664" s="563"/>
      <c r="BB664" s="563"/>
    </row>
    <row r="665" spans="21:54">
      <c r="U665" s="563"/>
      <c r="V665" s="587"/>
      <c r="W665" s="588"/>
      <c r="X665" s="588"/>
      <c r="Y665" s="590"/>
      <c r="Z665" s="589"/>
      <c r="AA665" s="591"/>
      <c r="AB665" s="591"/>
      <c r="AC665" s="591"/>
      <c r="AD665" s="591"/>
      <c r="AE665" s="272"/>
      <c r="AF665" s="560"/>
      <c r="AG665" s="561"/>
      <c r="AH665" s="561"/>
      <c r="AI665" s="561"/>
      <c r="AJ665" s="592"/>
      <c r="AK665" s="561"/>
      <c r="AL665" s="560"/>
      <c r="AM665" s="595"/>
      <c r="AN665" s="560"/>
      <c r="AO665" s="561"/>
      <c r="AP665" s="561"/>
      <c r="AQ665" s="560"/>
      <c r="AR665" s="561"/>
      <c r="AS665" s="561"/>
      <c r="AT665" s="559"/>
      <c r="AU665" s="574"/>
      <c r="AV665" s="569"/>
      <c r="AW665" s="569"/>
      <c r="AX665" s="569"/>
      <c r="AY665" s="569"/>
      <c r="AZ665" s="563"/>
      <c r="BA665" s="563"/>
      <c r="BB665" s="563"/>
    </row>
    <row r="666" spans="21:54">
      <c r="U666" s="563"/>
      <c r="V666" s="587"/>
      <c r="W666" s="588"/>
      <c r="X666" s="588"/>
      <c r="Y666" s="590"/>
      <c r="Z666" s="589"/>
      <c r="AA666" s="591"/>
      <c r="AB666" s="591"/>
      <c r="AC666" s="591"/>
      <c r="AD666" s="591"/>
      <c r="AE666" s="272"/>
      <c r="AF666" s="560"/>
      <c r="AG666" s="561"/>
      <c r="AH666" s="561"/>
      <c r="AI666" s="561"/>
      <c r="AJ666" s="592"/>
      <c r="AK666" s="561"/>
      <c r="AL666" s="560"/>
      <c r="AM666" s="595"/>
      <c r="AN666" s="560"/>
      <c r="AO666" s="561"/>
      <c r="AP666" s="561"/>
      <c r="AQ666" s="560"/>
      <c r="AR666" s="561"/>
      <c r="AS666" s="561"/>
      <c r="AT666" s="559"/>
      <c r="AU666" s="574"/>
      <c r="AV666" s="569"/>
      <c r="AW666" s="569"/>
      <c r="AX666" s="569"/>
      <c r="AY666" s="569"/>
      <c r="AZ666" s="563"/>
      <c r="BA666" s="563"/>
      <c r="BB666" s="563"/>
    </row>
    <row r="667" spans="21:54">
      <c r="U667" s="563"/>
      <c r="V667" s="587"/>
      <c r="W667" s="588"/>
      <c r="X667" s="588"/>
      <c r="Y667" s="590"/>
      <c r="Z667" s="589"/>
      <c r="AA667" s="591"/>
      <c r="AB667" s="591"/>
      <c r="AC667" s="591"/>
      <c r="AD667" s="591"/>
      <c r="AE667" s="272"/>
      <c r="AF667" s="560"/>
      <c r="AG667" s="561"/>
      <c r="AH667" s="561"/>
      <c r="AI667" s="561"/>
      <c r="AJ667" s="592"/>
      <c r="AK667" s="561"/>
      <c r="AL667" s="560"/>
      <c r="AM667" s="595"/>
      <c r="AN667" s="560"/>
      <c r="AO667" s="561"/>
      <c r="AP667" s="561"/>
      <c r="AQ667" s="560"/>
      <c r="AR667" s="561"/>
      <c r="AS667" s="561"/>
      <c r="AT667" s="559"/>
      <c r="AU667" s="574"/>
      <c r="AV667" s="569"/>
      <c r="AW667" s="569"/>
      <c r="AX667" s="569"/>
      <c r="AY667" s="569"/>
      <c r="AZ667" s="563"/>
      <c r="BA667" s="563"/>
      <c r="BB667" s="563"/>
    </row>
    <row r="668" spans="21:54">
      <c r="U668" s="563"/>
      <c r="V668" s="587"/>
      <c r="W668" s="588"/>
      <c r="X668" s="588"/>
      <c r="Y668" s="590"/>
      <c r="Z668" s="589"/>
      <c r="AA668" s="591"/>
      <c r="AB668" s="591"/>
      <c r="AC668" s="591"/>
      <c r="AD668" s="591"/>
      <c r="AE668" s="272"/>
      <c r="AF668" s="560"/>
      <c r="AG668" s="561"/>
      <c r="AH668" s="561"/>
      <c r="AI668" s="561"/>
      <c r="AJ668" s="592"/>
      <c r="AK668" s="561"/>
      <c r="AL668" s="560"/>
      <c r="AM668" s="595"/>
      <c r="AN668" s="560"/>
      <c r="AO668" s="561"/>
      <c r="AP668" s="561"/>
      <c r="AQ668" s="560"/>
      <c r="AR668" s="561"/>
      <c r="AS668" s="561"/>
      <c r="AT668" s="559"/>
      <c r="AU668" s="574"/>
      <c r="AV668" s="569"/>
      <c r="AW668" s="569"/>
      <c r="AX668" s="569"/>
      <c r="AY668" s="569"/>
      <c r="AZ668" s="563"/>
      <c r="BA668" s="563"/>
      <c r="BB668" s="563"/>
    </row>
    <row r="669" spans="21:54">
      <c r="U669" s="563"/>
      <c r="V669" s="587"/>
      <c r="W669" s="588"/>
      <c r="X669" s="588"/>
      <c r="Y669" s="590"/>
      <c r="Z669" s="589"/>
      <c r="AA669" s="591"/>
      <c r="AB669" s="591"/>
      <c r="AC669" s="591"/>
      <c r="AD669" s="591"/>
      <c r="AE669" s="272"/>
      <c r="AF669" s="560"/>
      <c r="AG669" s="561"/>
      <c r="AH669" s="561"/>
      <c r="AI669" s="561"/>
      <c r="AJ669" s="592"/>
      <c r="AK669" s="561"/>
      <c r="AL669" s="560"/>
      <c r="AM669" s="595"/>
      <c r="AN669" s="560"/>
      <c r="AO669" s="561"/>
      <c r="AP669" s="561"/>
      <c r="AQ669" s="560"/>
      <c r="AR669" s="561"/>
      <c r="AS669" s="561"/>
      <c r="AT669" s="559"/>
      <c r="AU669" s="574"/>
      <c r="AV669" s="569"/>
      <c r="AW669" s="569"/>
      <c r="AX669" s="569"/>
      <c r="AY669" s="569"/>
      <c r="AZ669" s="563"/>
      <c r="BA669" s="563"/>
      <c r="BB669" s="563"/>
    </row>
    <row r="670" spans="21:54">
      <c r="U670" s="563"/>
      <c r="V670" s="587"/>
      <c r="W670" s="588"/>
      <c r="X670" s="588"/>
      <c r="Y670" s="590"/>
      <c r="Z670" s="589"/>
      <c r="AA670" s="591"/>
      <c r="AB670" s="591"/>
      <c r="AC670" s="591"/>
      <c r="AD670" s="591"/>
      <c r="AE670" s="272"/>
      <c r="AF670" s="560"/>
      <c r="AG670" s="561"/>
      <c r="AH670" s="561"/>
      <c r="AI670" s="561"/>
      <c r="AJ670" s="592"/>
      <c r="AK670" s="561"/>
      <c r="AL670" s="560"/>
      <c r="AM670" s="595"/>
      <c r="AN670" s="560"/>
      <c r="AO670" s="561"/>
      <c r="AP670" s="561"/>
      <c r="AQ670" s="560"/>
      <c r="AR670" s="561"/>
      <c r="AS670" s="561"/>
      <c r="AT670" s="559"/>
      <c r="AU670" s="574"/>
      <c r="AV670" s="569"/>
      <c r="AW670" s="569"/>
      <c r="AX670" s="569"/>
      <c r="AY670" s="569"/>
      <c r="AZ670" s="563"/>
      <c r="BA670" s="563"/>
      <c r="BB670" s="563"/>
    </row>
    <row r="671" spans="21:54">
      <c r="U671" s="563"/>
      <c r="V671" s="587"/>
      <c r="W671" s="588"/>
      <c r="X671" s="588"/>
      <c r="Y671" s="590"/>
      <c r="Z671" s="589"/>
      <c r="AA671" s="591"/>
      <c r="AB671" s="591"/>
      <c r="AC671" s="591"/>
      <c r="AD671" s="591"/>
      <c r="AE671" s="272"/>
      <c r="AF671" s="560"/>
      <c r="AG671" s="561"/>
      <c r="AH671" s="561"/>
      <c r="AI671" s="561"/>
      <c r="AJ671" s="592"/>
      <c r="AK671" s="561"/>
      <c r="AL671" s="560"/>
      <c r="AM671" s="595"/>
      <c r="AN671" s="560"/>
      <c r="AO671" s="561"/>
      <c r="AP671" s="561"/>
      <c r="AQ671" s="560"/>
      <c r="AR671" s="561"/>
      <c r="AS671" s="561"/>
      <c r="AT671" s="559"/>
      <c r="AU671" s="574"/>
      <c r="AV671" s="569"/>
      <c r="AW671" s="569"/>
      <c r="AX671" s="569"/>
      <c r="AY671" s="569"/>
      <c r="AZ671" s="563"/>
      <c r="BA671" s="563"/>
      <c r="BB671" s="563"/>
    </row>
    <row r="672" spans="21:54">
      <c r="U672" s="563"/>
      <c r="V672" s="587"/>
      <c r="W672" s="588"/>
      <c r="X672" s="588"/>
      <c r="Y672" s="590"/>
      <c r="Z672" s="589"/>
      <c r="AA672" s="591"/>
      <c r="AB672" s="591"/>
      <c r="AC672" s="591"/>
      <c r="AD672" s="591"/>
      <c r="AE672" s="272"/>
      <c r="AF672" s="560"/>
      <c r="AG672" s="561"/>
      <c r="AH672" s="561"/>
      <c r="AI672" s="561"/>
      <c r="AJ672" s="592"/>
      <c r="AK672" s="561"/>
      <c r="AL672" s="560"/>
      <c r="AM672" s="595"/>
      <c r="AN672" s="560"/>
      <c r="AO672" s="561"/>
      <c r="AP672" s="561"/>
      <c r="AQ672" s="560"/>
      <c r="AR672" s="561"/>
      <c r="AS672" s="561"/>
      <c r="AT672" s="559"/>
      <c r="AU672" s="574"/>
      <c r="AV672" s="569"/>
      <c r="AW672" s="569"/>
      <c r="AX672" s="569"/>
      <c r="AY672" s="569"/>
      <c r="AZ672" s="563"/>
      <c r="BA672" s="563"/>
      <c r="BB672" s="563"/>
    </row>
    <row r="673" spans="21:54">
      <c r="U673" s="563"/>
      <c r="V673" s="587"/>
      <c r="W673" s="588"/>
      <c r="X673" s="588"/>
      <c r="Y673" s="590"/>
      <c r="Z673" s="589"/>
      <c r="AA673" s="591"/>
      <c r="AB673" s="591"/>
      <c r="AC673" s="591"/>
      <c r="AD673" s="591"/>
      <c r="AE673" s="272"/>
      <c r="AF673" s="560"/>
      <c r="AG673" s="561"/>
      <c r="AH673" s="561"/>
      <c r="AI673" s="561"/>
      <c r="AJ673" s="592"/>
      <c r="AK673" s="561"/>
      <c r="AL673" s="560"/>
      <c r="AM673" s="595"/>
      <c r="AN673" s="560"/>
      <c r="AO673" s="561"/>
      <c r="AP673" s="561"/>
      <c r="AQ673" s="560"/>
      <c r="AR673" s="561"/>
      <c r="AS673" s="561"/>
      <c r="AT673" s="559"/>
      <c r="AU673" s="574"/>
      <c r="AV673" s="569"/>
      <c r="AW673" s="569"/>
      <c r="AX673" s="569"/>
      <c r="AY673" s="569"/>
      <c r="AZ673" s="563"/>
      <c r="BA673" s="563"/>
      <c r="BB673" s="563"/>
    </row>
    <row r="674" spans="21:54">
      <c r="U674" s="563"/>
      <c r="V674" s="587"/>
      <c r="W674" s="588"/>
      <c r="X674" s="588"/>
      <c r="Y674" s="590"/>
      <c r="Z674" s="589"/>
      <c r="AA674" s="591"/>
      <c r="AB674" s="591"/>
      <c r="AC674" s="591"/>
      <c r="AD674" s="591"/>
      <c r="AE674" s="272"/>
      <c r="AF674" s="560"/>
      <c r="AG674" s="561"/>
      <c r="AH674" s="561"/>
      <c r="AI674" s="561"/>
      <c r="AJ674" s="592"/>
      <c r="AK674" s="561"/>
      <c r="AL674" s="560"/>
      <c r="AM674" s="595"/>
      <c r="AN674" s="560"/>
      <c r="AO674" s="561"/>
      <c r="AP674" s="561"/>
      <c r="AQ674" s="560"/>
      <c r="AR674" s="561"/>
      <c r="AS674" s="561"/>
      <c r="AT674" s="559"/>
      <c r="AU674" s="574"/>
      <c r="AV674" s="569"/>
      <c r="AW674" s="569"/>
      <c r="AX674" s="569"/>
      <c r="AY674" s="569"/>
      <c r="AZ674" s="563"/>
      <c r="BA674" s="563"/>
      <c r="BB674" s="563"/>
    </row>
    <row r="675" spans="21:54">
      <c r="U675" s="563"/>
      <c r="V675" s="587"/>
      <c r="W675" s="588"/>
      <c r="X675" s="588"/>
      <c r="Y675" s="590"/>
      <c r="Z675" s="589"/>
      <c r="AA675" s="591"/>
      <c r="AB675" s="591"/>
      <c r="AC675" s="591"/>
      <c r="AD675" s="591"/>
      <c r="AE675" s="272"/>
      <c r="AF675" s="560"/>
      <c r="AG675" s="561"/>
      <c r="AH675" s="561"/>
      <c r="AI675" s="561"/>
      <c r="AJ675" s="592"/>
      <c r="AK675" s="561"/>
      <c r="AL675" s="560"/>
      <c r="AM675" s="595"/>
      <c r="AN675" s="560"/>
      <c r="AO675" s="561"/>
      <c r="AP675" s="561"/>
      <c r="AQ675" s="560"/>
      <c r="AR675" s="561"/>
      <c r="AS675" s="561"/>
      <c r="AT675" s="559"/>
      <c r="AU675" s="574"/>
      <c r="AV675" s="569"/>
      <c r="AW675" s="569"/>
      <c r="AX675" s="569"/>
      <c r="AY675" s="569"/>
      <c r="AZ675" s="563"/>
      <c r="BA675" s="563"/>
      <c r="BB675" s="563"/>
    </row>
    <row r="676" spans="21:54">
      <c r="U676" s="563"/>
      <c r="V676" s="587"/>
      <c r="W676" s="588"/>
      <c r="X676" s="588"/>
      <c r="Y676" s="590"/>
      <c r="Z676" s="589"/>
      <c r="AA676" s="591"/>
      <c r="AB676" s="591"/>
      <c r="AC676" s="591"/>
      <c r="AD676" s="591"/>
      <c r="AE676" s="272"/>
      <c r="AF676" s="560"/>
      <c r="AG676" s="561"/>
      <c r="AH676" s="561"/>
      <c r="AI676" s="561"/>
      <c r="AJ676" s="592"/>
      <c r="AK676" s="561"/>
      <c r="AL676" s="560"/>
      <c r="AM676" s="595"/>
      <c r="AN676" s="560"/>
      <c r="AO676" s="561"/>
      <c r="AP676" s="561"/>
      <c r="AQ676" s="560"/>
      <c r="AR676" s="561"/>
      <c r="AS676" s="561"/>
      <c r="AT676" s="559"/>
      <c r="AU676" s="574"/>
      <c r="AV676" s="569"/>
      <c r="AW676" s="569"/>
      <c r="AX676" s="569"/>
      <c r="AY676" s="569"/>
      <c r="AZ676" s="563"/>
      <c r="BA676" s="563"/>
      <c r="BB676" s="563"/>
    </row>
    <row r="677" spans="21:54">
      <c r="U677" s="563"/>
      <c r="V677" s="587"/>
      <c r="W677" s="588"/>
      <c r="X677" s="588"/>
      <c r="Y677" s="590"/>
      <c r="Z677" s="589"/>
      <c r="AA677" s="591"/>
      <c r="AB677" s="591"/>
      <c r="AC677" s="591"/>
      <c r="AD677" s="591"/>
      <c r="AE677" s="272"/>
      <c r="AF677" s="560"/>
      <c r="AG677" s="561"/>
      <c r="AH677" s="561"/>
      <c r="AI677" s="561"/>
      <c r="AJ677" s="592"/>
      <c r="AK677" s="561"/>
      <c r="AL677" s="560"/>
      <c r="AM677" s="595"/>
      <c r="AN677" s="560"/>
      <c r="AO677" s="561"/>
      <c r="AP677" s="561"/>
      <c r="AQ677" s="560"/>
      <c r="AR677" s="561"/>
      <c r="AS677" s="561"/>
      <c r="AT677" s="559"/>
      <c r="AU677" s="574"/>
      <c r="AV677" s="569"/>
      <c r="AW677" s="569"/>
      <c r="AX677" s="569"/>
      <c r="AY677" s="569"/>
      <c r="AZ677" s="563"/>
      <c r="BA677" s="563"/>
      <c r="BB677" s="563"/>
    </row>
    <row r="678" spans="21:54">
      <c r="U678" s="563"/>
      <c r="V678" s="587"/>
      <c r="W678" s="588"/>
      <c r="X678" s="588"/>
      <c r="Y678" s="590"/>
      <c r="Z678" s="589"/>
      <c r="AA678" s="591"/>
      <c r="AB678" s="591"/>
      <c r="AC678" s="591"/>
      <c r="AD678" s="591"/>
      <c r="AE678" s="272"/>
      <c r="AF678" s="560"/>
      <c r="AG678" s="561"/>
      <c r="AH678" s="561"/>
      <c r="AI678" s="561"/>
      <c r="AJ678" s="592"/>
      <c r="AK678" s="561"/>
      <c r="AL678" s="560"/>
      <c r="AM678" s="595"/>
      <c r="AN678" s="560"/>
      <c r="AO678" s="561"/>
      <c r="AP678" s="561"/>
      <c r="AQ678" s="560"/>
      <c r="AR678" s="561"/>
      <c r="AS678" s="561"/>
      <c r="AT678" s="559"/>
      <c r="AU678" s="574"/>
      <c r="AV678" s="569"/>
      <c r="AW678" s="569"/>
      <c r="AX678" s="569"/>
      <c r="AY678" s="569"/>
      <c r="AZ678" s="563"/>
      <c r="BA678" s="563"/>
      <c r="BB678" s="563"/>
    </row>
    <row r="679" spans="21:54">
      <c r="U679" s="563"/>
      <c r="V679" s="587"/>
      <c r="W679" s="588"/>
      <c r="X679" s="588"/>
      <c r="Y679" s="590"/>
      <c r="Z679" s="589"/>
      <c r="AA679" s="591"/>
      <c r="AB679" s="591"/>
      <c r="AC679" s="591"/>
      <c r="AD679" s="591"/>
      <c r="AE679" s="272"/>
      <c r="AF679" s="560"/>
      <c r="AG679" s="561"/>
      <c r="AH679" s="561"/>
      <c r="AI679" s="561"/>
      <c r="AJ679" s="592"/>
      <c r="AK679" s="561"/>
      <c r="AL679" s="560"/>
      <c r="AM679" s="595"/>
      <c r="AN679" s="560"/>
      <c r="AO679" s="561"/>
      <c r="AP679" s="561"/>
      <c r="AQ679" s="560"/>
      <c r="AR679" s="561"/>
      <c r="AS679" s="561"/>
      <c r="AT679" s="559"/>
      <c r="AU679" s="574"/>
      <c r="AV679" s="569"/>
      <c r="AW679" s="569"/>
      <c r="AX679" s="569"/>
      <c r="AY679" s="569"/>
      <c r="AZ679" s="563"/>
      <c r="BA679" s="563"/>
      <c r="BB679" s="563"/>
    </row>
    <row r="680" spans="21:54">
      <c r="U680" s="563"/>
      <c r="V680" s="587"/>
      <c r="W680" s="588"/>
      <c r="X680" s="588"/>
      <c r="Y680" s="590"/>
      <c r="Z680" s="589"/>
      <c r="AA680" s="591"/>
      <c r="AB680" s="591"/>
      <c r="AC680" s="591"/>
      <c r="AD680" s="591"/>
      <c r="AE680" s="272"/>
      <c r="AF680" s="560"/>
      <c r="AG680" s="561"/>
      <c r="AH680" s="561"/>
      <c r="AI680" s="561"/>
      <c r="AJ680" s="592"/>
      <c r="AK680" s="561"/>
      <c r="AL680" s="560"/>
      <c r="AM680" s="595"/>
      <c r="AN680" s="560"/>
      <c r="AO680" s="561"/>
      <c r="AP680" s="561"/>
      <c r="AQ680" s="560"/>
      <c r="AR680" s="561"/>
      <c r="AS680" s="561"/>
      <c r="AT680" s="559"/>
      <c r="AU680" s="574"/>
      <c r="AV680" s="569"/>
      <c r="AW680" s="569"/>
      <c r="AX680" s="569"/>
      <c r="AY680" s="569"/>
      <c r="AZ680" s="563"/>
      <c r="BA680" s="563"/>
      <c r="BB680" s="563"/>
    </row>
    <row r="681" spans="21:54">
      <c r="U681" s="563"/>
      <c r="V681" s="587"/>
      <c r="W681" s="588"/>
      <c r="X681" s="588"/>
      <c r="Y681" s="590"/>
      <c r="Z681" s="589"/>
      <c r="AA681" s="591"/>
      <c r="AB681" s="591"/>
      <c r="AC681" s="591"/>
      <c r="AD681" s="591"/>
      <c r="AE681" s="272"/>
      <c r="AF681" s="560"/>
      <c r="AG681" s="561"/>
      <c r="AH681" s="561"/>
      <c r="AI681" s="561"/>
      <c r="AJ681" s="592"/>
      <c r="AK681" s="561"/>
      <c r="AL681" s="560"/>
      <c r="AM681" s="595"/>
      <c r="AN681" s="560"/>
      <c r="AO681" s="561"/>
      <c r="AP681" s="561"/>
      <c r="AQ681" s="560"/>
      <c r="AR681" s="561"/>
      <c r="AS681" s="561"/>
      <c r="AT681" s="559"/>
      <c r="AU681" s="574"/>
      <c r="AV681" s="569"/>
      <c r="AW681" s="569"/>
      <c r="AX681" s="569"/>
      <c r="AY681" s="569"/>
      <c r="AZ681" s="563"/>
      <c r="BA681" s="563"/>
      <c r="BB681" s="563"/>
    </row>
    <row r="682" spans="21:54">
      <c r="U682" s="563"/>
      <c r="V682" s="587"/>
      <c r="W682" s="588"/>
      <c r="X682" s="588"/>
      <c r="Y682" s="590"/>
      <c r="Z682" s="589"/>
      <c r="AA682" s="591"/>
      <c r="AB682" s="591"/>
      <c r="AC682" s="591"/>
      <c r="AD682" s="591"/>
      <c r="AE682" s="272"/>
      <c r="AF682" s="560"/>
      <c r="AG682" s="561"/>
      <c r="AH682" s="561"/>
      <c r="AI682" s="561"/>
      <c r="AJ682" s="592"/>
      <c r="AK682" s="561"/>
      <c r="AL682" s="560"/>
      <c r="AM682" s="595"/>
      <c r="AN682" s="560"/>
      <c r="AO682" s="561"/>
      <c r="AP682" s="561"/>
      <c r="AQ682" s="560"/>
      <c r="AR682" s="561"/>
      <c r="AS682" s="561"/>
      <c r="AT682" s="559"/>
      <c r="AU682" s="574"/>
      <c r="AV682" s="569"/>
      <c r="AW682" s="569"/>
      <c r="AX682" s="569"/>
      <c r="AY682" s="569"/>
      <c r="AZ682" s="563"/>
      <c r="BA682" s="563"/>
      <c r="BB682" s="563"/>
    </row>
    <row r="683" spans="21:54">
      <c r="U683" s="563"/>
      <c r="V683" s="587"/>
      <c r="W683" s="588"/>
      <c r="X683" s="588"/>
      <c r="Y683" s="590"/>
      <c r="Z683" s="589"/>
      <c r="AA683" s="591"/>
      <c r="AB683" s="591"/>
      <c r="AC683" s="591"/>
      <c r="AD683" s="591"/>
      <c r="AE683" s="272"/>
      <c r="AF683" s="560"/>
      <c r="AG683" s="561"/>
      <c r="AH683" s="561"/>
      <c r="AI683" s="561"/>
      <c r="AJ683" s="592"/>
      <c r="AK683" s="561"/>
      <c r="AL683" s="560"/>
      <c r="AM683" s="595"/>
      <c r="AN683" s="560"/>
      <c r="AO683" s="561"/>
      <c r="AP683" s="561"/>
      <c r="AQ683" s="560"/>
      <c r="AR683" s="561"/>
      <c r="AS683" s="561"/>
      <c r="AT683" s="559"/>
      <c r="AU683" s="574"/>
      <c r="AV683" s="569"/>
      <c r="AW683" s="569"/>
      <c r="AX683" s="569"/>
      <c r="AY683" s="569"/>
      <c r="AZ683" s="563"/>
      <c r="BA683" s="563"/>
      <c r="BB683" s="563"/>
    </row>
    <row r="684" spans="21:54">
      <c r="U684" s="563"/>
      <c r="V684" s="587"/>
      <c r="W684" s="588"/>
      <c r="X684" s="588"/>
      <c r="Y684" s="590"/>
      <c r="Z684" s="589"/>
      <c r="AA684" s="591"/>
      <c r="AB684" s="591"/>
      <c r="AC684" s="591"/>
      <c r="AD684" s="591"/>
      <c r="AE684" s="272"/>
      <c r="AF684" s="560"/>
      <c r="AG684" s="561"/>
      <c r="AH684" s="561"/>
      <c r="AI684" s="561"/>
      <c r="AJ684" s="592"/>
      <c r="AK684" s="561"/>
      <c r="AL684" s="560"/>
      <c r="AM684" s="595"/>
      <c r="AN684" s="560"/>
      <c r="AO684" s="561"/>
      <c r="AP684" s="561"/>
      <c r="AQ684" s="560"/>
      <c r="AR684" s="561"/>
      <c r="AS684" s="561"/>
      <c r="AT684" s="559"/>
      <c r="AU684" s="574"/>
      <c r="AV684" s="569"/>
      <c r="AW684" s="569"/>
      <c r="AX684" s="569"/>
      <c r="AY684" s="569"/>
      <c r="AZ684" s="563"/>
      <c r="BA684" s="563"/>
      <c r="BB684" s="563"/>
    </row>
    <row r="685" spans="21:54">
      <c r="U685" s="563"/>
      <c r="V685" s="587"/>
      <c r="W685" s="588"/>
      <c r="X685" s="588"/>
      <c r="Y685" s="590"/>
      <c r="Z685" s="589"/>
      <c r="AA685" s="591"/>
      <c r="AB685" s="591"/>
      <c r="AC685" s="591"/>
      <c r="AD685" s="591"/>
      <c r="AE685" s="272"/>
      <c r="AF685" s="560"/>
      <c r="AG685" s="561"/>
      <c r="AH685" s="561"/>
      <c r="AI685" s="561"/>
      <c r="AJ685" s="592"/>
      <c r="AK685" s="561"/>
      <c r="AL685" s="560"/>
      <c r="AM685" s="595"/>
      <c r="AN685" s="560"/>
      <c r="AO685" s="561"/>
      <c r="AP685" s="561"/>
      <c r="AQ685" s="560"/>
      <c r="AR685" s="561"/>
      <c r="AS685" s="561"/>
      <c r="AT685" s="559"/>
      <c r="AU685" s="574"/>
      <c r="AV685" s="569"/>
      <c r="AW685" s="569"/>
      <c r="AX685" s="569"/>
      <c r="AY685" s="569"/>
      <c r="AZ685" s="563"/>
      <c r="BA685" s="563"/>
      <c r="BB685" s="563"/>
    </row>
    <row r="686" spans="21:54">
      <c r="U686" s="563"/>
      <c r="V686" s="587"/>
      <c r="W686" s="588"/>
      <c r="X686" s="588"/>
      <c r="Y686" s="590"/>
      <c r="Z686" s="589"/>
      <c r="AA686" s="591"/>
      <c r="AB686" s="591"/>
      <c r="AC686" s="591"/>
      <c r="AD686" s="591"/>
      <c r="AE686" s="272"/>
      <c r="AF686" s="560"/>
      <c r="AG686" s="561"/>
      <c r="AH686" s="561"/>
      <c r="AI686" s="561"/>
      <c r="AJ686" s="592"/>
      <c r="AK686" s="561"/>
      <c r="AL686" s="560"/>
      <c r="AM686" s="595"/>
      <c r="AN686" s="560"/>
      <c r="AO686" s="561"/>
      <c r="AP686" s="561"/>
      <c r="AQ686" s="560"/>
      <c r="AR686" s="561"/>
      <c r="AS686" s="561"/>
      <c r="AT686" s="559"/>
      <c r="AU686" s="574"/>
      <c r="AV686" s="569"/>
      <c r="AW686" s="569"/>
      <c r="AX686" s="569"/>
      <c r="AY686" s="569"/>
      <c r="AZ686" s="563"/>
      <c r="BA686" s="563"/>
      <c r="BB686" s="563"/>
    </row>
    <row r="687" spans="21:54">
      <c r="U687" s="563"/>
      <c r="V687" s="587"/>
      <c r="W687" s="588"/>
      <c r="X687" s="588"/>
      <c r="Y687" s="590"/>
      <c r="Z687" s="589"/>
      <c r="AA687" s="591"/>
      <c r="AB687" s="591"/>
      <c r="AC687" s="591"/>
      <c r="AD687" s="591"/>
      <c r="AE687" s="272"/>
      <c r="AF687" s="560"/>
      <c r="AG687" s="561"/>
      <c r="AH687" s="561"/>
      <c r="AI687" s="561"/>
      <c r="AJ687" s="592"/>
      <c r="AK687" s="561"/>
      <c r="AL687" s="560"/>
      <c r="AM687" s="595"/>
      <c r="AN687" s="560"/>
      <c r="AO687" s="561"/>
      <c r="AP687" s="561"/>
      <c r="AQ687" s="560"/>
      <c r="AR687" s="561"/>
      <c r="AS687" s="561"/>
      <c r="AT687" s="559"/>
      <c r="AU687" s="574"/>
      <c r="AV687" s="569"/>
      <c r="AW687" s="569"/>
      <c r="AX687" s="569"/>
      <c r="AY687" s="569"/>
      <c r="AZ687" s="563"/>
      <c r="BA687" s="563"/>
      <c r="BB687" s="563"/>
    </row>
    <row r="688" spans="21:54">
      <c r="U688" s="563"/>
      <c r="V688" s="587"/>
      <c r="W688" s="588"/>
      <c r="X688" s="588"/>
      <c r="Y688" s="590"/>
      <c r="Z688" s="589"/>
      <c r="AA688" s="591"/>
      <c r="AB688" s="591"/>
      <c r="AC688" s="591"/>
      <c r="AD688" s="591"/>
      <c r="AE688" s="272"/>
      <c r="AF688" s="560"/>
      <c r="AG688" s="561"/>
      <c r="AH688" s="561"/>
      <c r="AI688" s="561"/>
      <c r="AJ688" s="592"/>
      <c r="AK688" s="561"/>
      <c r="AL688" s="560"/>
      <c r="AM688" s="595"/>
      <c r="AN688" s="560"/>
      <c r="AO688" s="561"/>
      <c r="AP688" s="561"/>
      <c r="AQ688" s="560"/>
      <c r="AR688" s="561"/>
      <c r="AS688" s="561"/>
      <c r="AT688" s="559"/>
      <c r="AU688" s="574"/>
      <c r="AV688" s="569"/>
      <c r="AW688" s="569"/>
      <c r="AX688" s="569"/>
      <c r="AY688" s="569"/>
      <c r="AZ688" s="563"/>
      <c r="BA688" s="563"/>
      <c r="BB688" s="563"/>
    </row>
    <row r="689" spans="21:54">
      <c r="U689" s="563"/>
      <c r="V689" s="587"/>
      <c r="W689" s="588"/>
      <c r="X689" s="588"/>
      <c r="Y689" s="590"/>
      <c r="Z689" s="589"/>
      <c r="AA689" s="591"/>
      <c r="AB689" s="591"/>
      <c r="AC689" s="591"/>
      <c r="AD689" s="591"/>
      <c r="AE689" s="272"/>
      <c r="AF689" s="560"/>
      <c r="AG689" s="561"/>
      <c r="AH689" s="561"/>
      <c r="AI689" s="561"/>
      <c r="AJ689" s="592"/>
      <c r="AK689" s="561"/>
      <c r="AL689" s="560"/>
      <c r="AM689" s="595"/>
      <c r="AN689" s="560"/>
      <c r="AO689" s="561"/>
      <c r="AP689" s="561"/>
      <c r="AQ689" s="560"/>
      <c r="AR689" s="561"/>
      <c r="AS689" s="561"/>
      <c r="AT689" s="559"/>
      <c r="AU689" s="574"/>
      <c r="AV689" s="569"/>
      <c r="AW689" s="569"/>
      <c r="AX689" s="569"/>
      <c r="AY689" s="569"/>
      <c r="AZ689" s="563"/>
      <c r="BA689" s="563"/>
      <c r="BB689" s="563"/>
    </row>
    <row r="690" spans="21:54">
      <c r="U690" s="563"/>
      <c r="V690" s="587"/>
      <c r="W690" s="588"/>
      <c r="X690" s="588"/>
      <c r="Y690" s="590"/>
      <c r="Z690" s="589"/>
      <c r="AA690" s="591"/>
      <c r="AB690" s="591"/>
      <c r="AC690" s="591"/>
      <c r="AD690" s="591"/>
      <c r="AE690" s="272"/>
      <c r="AF690" s="560"/>
      <c r="AG690" s="561"/>
      <c r="AH690" s="561"/>
      <c r="AI690" s="561"/>
      <c r="AJ690" s="592"/>
      <c r="AK690" s="561"/>
      <c r="AL690" s="560"/>
      <c r="AM690" s="595"/>
      <c r="AN690" s="560"/>
      <c r="AO690" s="561"/>
      <c r="AP690" s="561"/>
      <c r="AQ690" s="560"/>
      <c r="AR690" s="561"/>
      <c r="AS690" s="561"/>
      <c r="AT690" s="559"/>
      <c r="AU690" s="574"/>
      <c r="AV690" s="569"/>
      <c r="AW690" s="569"/>
      <c r="AX690" s="569"/>
      <c r="AY690" s="569"/>
      <c r="AZ690" s="563"/>
      <c r="BA690" s="563"/>
      <c r="BB690" s="563"/>
    </row>
    <row r="691" spans="21:54">
      <c r="U691" s="563"/>
      <c r="V691" s="587"/>
      <c r="W691" s="588"/>
      <c r="X691" s="588"/>
      <c r="Y691" s="590"/>
      <c r="Z691" s="589"/>
      <c r="AA691" s="591"/>
      <c r="AB691" s="591"/>
      <c r="AC691" s="591"/>
      <c r="AD691" s="591"/>
      <c r="AE691" s="272"/>
      <c r="AF691" s="560"/>
      <c r="AG691" s="561"/>
      <c r="AH691" s="561"/>
      <c r="AI691" s="561"/>
      <c r="AJ691" s="592"/>
      <c r="AK691" s="561"/>
      <c r="AL691" s="560"/>
      <c r="AM691" s="595"/>
      <c r="AN691" s="560"/>
      <c r="AO691" s="561"/>
      <c r="AP691" s="561"/>
      <c r="AQ691" s="560"/>
      <c r="AR691" s="561"/>
      <c r="AS691" s="561"/>
      <c r="AT691" s="559"/>
      <c r="AU691" s="574"/>
      <c r="AV691" s="569"/>
      <c r="AW691" s="569"/>
      <c r="AX691" s="569"/>
      <c r="AY691" s="569"/>
      <c r="AZ691" s="563"/>
      <c r="BA691" s="563"/>
      <c r="BB691" s="563"/>
    </row>
    <row r="692" spans="21:54">
      <c r="U692" s="563"/>
      <c r="V692" s="587"/>
      <c r="W692" s="588"/>
      <c r="X692" s="588"/>
      <c r="Y692" s="590"/>
      <c r="Z692" s="589"/>
      <c r="AA692" s="591"/>
      <c r="AB692" s="591"/>
      <c r="AC692" s="591"/>
      <c r="AD692" s="591"/>
      <c r="AE692" s="272"/>
      <c r="AF692" s="560"/>
      <c r="AG692" s="561"/>
      <c r="AH692" s="561"/>
      <c r="AI692" s="561"/>
      <c r="AJ692" s="592"/>
      <c r="AK692" s="561"/>
      <c r="AL692" s="560"/>
      <c r="AM692" s="595"/>
      <c r="AN692" s="560"/>
      <c r="AO692" s="561"/>
      <c r="AP692" s="561"/>
      <c r="AQ692" s="560"/>
      <c r="AR692" s="561"/>
      <c r="AS692" s="561"/>
      <c r="AT692" s="559"/>
      <c r="AU692" s="574"/>
      <c r="AV692" s="569"/>
      <c r="AW692" s="569"/>
      <c r="AX692" s="569"/>
      <c r="AY692" s="569"/>
      <c r="AZ692" s="563"/>
      <c r="BA692" s="563"/>
      <c r="BB692" s="563"/>
    </row>
    <row r="693" spans="21:54">
      <c r="U693" s="563"/>
      <c r="V693" s="587"/>
      <c r="W693" s="588"/>
      <c r="X693" s="588"/>
      <c r="Y693" s="590"/>
      <c r="Z693" s="589"/>
      <c r="AA693" s="591"/>
      <c r="AB693" s="591"/>
      <c r="AC693" s="591"/>
      <c r="AD693" s="591"/>
      <c r="AE693" s="272"/>
      <c r="AF693" s="560"/>
      <c r="AG693" s="561"/>
      <c r="AH693" s="561"/>
      <c r="AI693" s="561"/>
      <c r="AJ693" s="592"/>
      <c r="AK693" s="561"/>
      <c r="AL693" s="560"/>
      <c r="AM693" s="595"/>
      <c r="AN693" s="560"/>
      <c r="AO693" s="561"/>
      <c r="AP693" s="561"/>
      <c r="AQ693" s="560"/>
      <c r="AR693" s="561"/>
      <c r="AS693" s="561"/>
      <c r="AT693" s="559"/>
      <c r="AU693" s="574"/>
      <c r="AV693" s="569"/>
      <c r="AW693" s="569"/>
      <c r="AX693" s="569"/>
      <c r="AY693" s="569"/>
      <c r="AZ693" s="563"/>
      <c r="BA693" s="563"/>
      <c r="BB693" s="563"/>
    </row>
    <row r="694" spans="21:54">
      <c r="U694" s="563"/>
      <c r="V694" s="587"/>
      <c r="W694" s="588"/>
      <c r="X694" s="588"/>
      <c r="Y694" s="590"/>
      <c r="Z694" s="589"/>
      <c r="AA694" s="591"/>
      <c r="AB694" s="591"/>
      <c r="AC694" s="591"/>
      <c r="AD694" s="591"/>
      <c r="AE694" s="272"/>
      <c r="AF694" s="560"/>
      <c r="AG694" s="561"/>
      <c r="AH694" s="561"/>
      <c r="AI694" s="561"/>
      <c r="AJ694" s="592"/>
      <c r="AK694" s="561"/>
      <c r="AL694" s="560"/>
      <c r="AM694" s="595"/>
      <c r="AN694" s="560"/>
      <c r="AO694" s="561"/>
      <c r="AP694" s="561"/>
      <c r="AQ694" s="560"/>
      <c r="AR694" s="561"/>
      <c r="AS694" s="561"/>
      <c r="AT694" s="559"/>
      <c r="AU694" s="574"/>
      <c r="AV694" s="569"/>
      <c r="AW694" s="569"/>
      <c r="AX694" s="569"/>
      <c r="AY694" s="569"/>
      <c r="AZ694" s="563"/>
      <c r="BA694" s="563"/>
      <c r="BB694" s="563"/>
    </row>
    <row r="695" spans="21:54">
      <c r="U695" s="563"/>
      <c r="V695" s="587"/>
      <c r="W695" s="588"/>
      <c r="X695" s="588"/>
      <c r="Y695" s="590"/>
      <c r="Z695" s="589"/>
      <c r="AA695" s="591"/>
      <c r="AB695" s="591"/>
      <c r="AC695" s="591"/>
      <c r="AD695" s="591"/>
      <c r="AE695" s="272"/>
      <c r="AF695" s="560"/>
      <c r="AG695" s="561"/>
      <c r="AH695" s="561"/>
      <c r="AI695" s="561"/>
      <c r="AJ695" s="592"/>
      <c r="AK695" s="561"/>
      <c r="AL695" s="560"/>
      <c r="AM695" s="595"/>
      <c r="AN695" s="560"/>
      <c r="AO695" s="561"/>
      <c r="AP695" s="561"/>
      <c r="AQ695" s="560"/>
      <c r="AR695" s="561"/>
      <c r="AS695" s="561"/>
      <c r="AT695" s="559"/>
      <c r="AU695" s="574"/>
      <c r="AV695" s="569"/>
      <c r="AW695" s="569"/>
      <c r="AX695" s="569"/>
      <c r="AY695" s="569"/>
      <c r="AZ695" s="563"/>
      <c r="BA695" s="563"/>
      <c r="BB695" s="563"/>
    </row>
    <row r="696" spans="21:54">
      <c r="U696" s="563"/>
      <c r="V696" s="587"/>
      <c r="W696" s="588"/>
      <c r="X696" s="588"/>
      <c r="Y696" s="590"/>
      <c r="Z696" s="589"/>
      <c r="AA696" s="591"/>
      <c r="AB696" s="591"/>
      <c r="AC696" s="591"/>
      <c r="AD696" s="591"/>
      <c r="AE696" s="272"/>
      <c r="AF696" s="560"/>
      <c r="AG696" s="561"/>
      <c r="AH696" s="561"/>
      <c r="AI696" s="561"/>
      <c r="AJ696" s="592"/>
      <c r="AK696" s="561"/>
      <c r="AL696" s="560"/>
      <c r="AM696" s="595"/>
      <c r="AN696" s="560"/>
      <c r="AO696" s="561"/>
      <c r="AP696" s="561"/>
      <c r="AQ696" s="560"/>
      <c r="AR696" s="561"/>
      <c r="AS696" s="561"/>
      <c r="AT696" s="559"/>
      <c r="AU696" s="574"/>
      <c r="AV696" s="569"/>
      <c r="AW696" s="569"/>
      <c r="AX696" s="569"/>
      <c r="AY696" s="569"/>
      <c r="AZ696" s="563"/>
      <c r="BA696" s="563"/>
      <c r="BB696" s="563"/>
    </row>
    <row r="697" spans="21:54">
      <c r="U697" s="563"/>
      <c r="V697" s="587"/>
      <c r="W697" s="588"/>
      <c r="X697" s="588"/>
      <c r="Y697" s="590"/>
      <c r="Z697" s="589"/>
      <c r="AA697" s="591"/>
      <c r="AB697" s="591"/>
      <c r="AC697" s="591"/>
      <c r="AD697" s="591"/>
      <c r="AE697" s="272"/>
      <c r="AF697" s="560"/>
      <c r="AG697" s="561"/>
      <c r="AH697" s="561"/>
      <c r="AI697" s="561"/>
      <c r="AJ697" s="592"/>
      <c r="AK697" s="561"/>
      <c r="AL697" s="560"/>
      <c r="AM697" s="595"/>
      <c r="AN697" s="560"/>
      <c r="AO697" s="561"/>
      <c r="AP697" s="561"/>
      <c r="AQ697" s="560"/>
      <c r="AR697" s="561"/>
      <c r="AS697" s="561"/>
      <c r="AT697" s="559"/>
      <c r="AU697" s="574"/>
      <c r="AV697" s="569"/>
      <c r="AW697" s="569"/>
      <c r="AX697" s="569"/>
      <c r="AY697" s="569"/>
      <c r="AZ697" s="563"/>
      <c r="BA697" s="563"/>
      <c r="BB697" s="563"/>
    </row>
    <row r="698" spans="21:54">
      <c r="U698" s="563"/>
      <c r="V698" s="587"/>
      <c r="W698" s="588"/>
      <c r="X698" s="588"/>
      <c r="Y698" s="590"/>
      <c r="Z698" s="589"/>
      <c r="AA698" s="591"/>
      <c r="AB698" s="591"/>
      <c r="AC698" s="591"/>
      <c r="AD698" s="591"/>
      <c r="AE698" s="272"/>
      <c r="AF698" s="560"/>
      <c r="AG698" s="561"/>
      <c r="AH698" s="561"/>
      <c r="AI698" s="561"/>
      <c r="AJ698" s="592"/>
      <c r="AK698" s="561"/>
      <c r="AL698" s="560"/>
      <c r="AM698" s="595"/>
      <c r="AN698" s="560"/>
      <c r="AO698" s="561"/>
      <c r="AP698" s="561"/>
      <c r="AQ698" s="560"/>
      <c r="AR698" s="561"/>
      <c r="AS698" s="561"/>
      <c r="AT698" s="559"/>
      <c r="AU698" s="574"/>
      <c r="AV698" s="569"/>
      <c r="AW698" s="569"/>
      <c r="AX698" s="569"/>
      <c r="AY698" s="569"/>
      <c r="AZ698" s="563"/>
      <c r="BA698" s="563"/>
      <c r="BB698" s="563"/>
    </row>
    <row r="699" spans="21:54">
      <c r="U699" s="563"/>
      <c r="V699" s="587"/>
      <c r="W699" s="588"/>
      <c r="X699" s="588"/>
      <c r="Y699" s="590"/>
      <c r="Z699" s="589"/>
      <c r="AA699" s="591"/>
      <c r="AB699" s="591"/>
      <c r="AC699" s="591"/>
      <c r="AD699" s="591"/>
      <c r="AE699" s="272"/>
      <c r="AF699" s="560"/>
      <c r="AG699" s="561"/>
      <c r="AH699" s="561"/>
      <c r="AI699" s="561"/>
      <c r="AJ699" s="592"/>
      <c r="AK699" s="561"/>
      <c r="AL699" s="560"/>
      <c r="AM699" s="595"/>
      <c r="AN699" s="560"/>
      <c r="AO699" s="561"/>
      <c r="AP699" s="561"/>
      <c r="AQ699" s="560"/>
      <c r="AR699" s="561"/>
      <c r="AS699" s="561"/>
      <c r="AT699" s="559"/>
      <c r="AU699" s="574"/>
      <c r="AV699" s="569"/>
      <c r="AW699" s="569"/>
      <c r="AX699" s="569"/>
      <c r="AY699" s="569"/>
      <c r="AZ699" s="563"/>
      <c r="BA699" s="563"/>
      <c r="BB699" s="563"/>
    </row>
    <row r="700" spans="21:54">
      <c r="U700" s="563"/>
      <c r="V700" s="587"/>
      <c r="W700" s="588"/>
      <c r="X700" s="588"/>
      <c r="Y700" s="590"/>
      <c r="Z700" s="589"/>
      <c r="AA700" s="591"/>
      <c r="AB700" s="591"/>
      <c r="AC700" s="591"/>
      <c r="AD700" s="591"/>
      <c r="AE700" s="272"/>
      <c r="AF700" s="560"/>
      <c r="AG700" s="561"/>
      <c r="AH700" s="561"/>
      <c r="AI700" s="561"/>
      <c r="AJ700" s="592"/>
      <c r="AK700" s="561"/>
      <c r="AL700" s="560"/>
      <c r="AM700" s="595"/>
      <c r="AN700" s="560"/>
      <c r="AO700" s="561"/>
      <c r="AP700" s="561"/>
      <c r="AQ700" s="560"/>
      <c r="AR700" s="561"/>
      <c r="AS700" s="561"/>
      <c r="AT700" s="559"/>
      <c r="AU700" s="574"/>
      <c r="AV700" s="569"/>
      <c r="AW700" s="569"/>
      <c r="AX700" s="569"/>
      <c r="AY700" s="569"/>
      <c r="AZ700" s="563"/>
      <c r="BA700" s="563"/>
      <c r="BB700" s="563"/>
    </row>
    <row r="701" spans="21:54">
      <c r="U701" s="563"/>
      <c r="V701" s="587"/>
      <c r="W701" s="588"/>
      <c r="X701" s="588"/>
      <c r="Y701" s="590"/>
      <c r="Z701" s="589"/>
      <c r="AA701" s="591"/>
      <c r="AB701" s="591"/>
      <c r="AC701" s="591"/>
      <c r="AD701" s="591"/>
      <c r="AE701" s="272"/>
      <c r="AF701" s="560"/>
      <c r="AG701" s="561"/>
      <c r="AH701" s="561"/>
      <c r="AI701" s="561"/>
      <c r="AJ701" s="592"/>
      <c r="AK701" s="561"/>
      <c r="AL701" s="560"/>
      <c r="AM701" s="595"/>
      <c r="AN701" s="560"/>
      <c r="AO701" s="561"/>
      <c r="AP701" s="561"/>
      <c r="AQ701" s="560"/>
      <c r="AR701" s="561"/>
      <c r="AS701" s="561"/>
      <c r="AT701" s="559"/>
      <c r="AU701" s="574"/>
      <c r="AV701" s="569"/>
      <c r="AW701" s="569"/>
      <c r="AX701" s="569"/>
      <c r="AY701" s="569"/>
      <c r="AZ701" s="563"/>
      <c r="BA701" s="563"/>
      <c r="BB701" s="563"/>
    </row>
    <row r="702" spans="21:54">
      <c r="U702" s="563"/>
      <c r="V702" s="587"/>
      <c r="W702" s="588"/>
      <c r="X702" s="588"/>
      <c r="Y702" s="590"/>
      <c r="Z702" s="589"/>
      <c r="AA702" s="591"/>
      <c r="AB702" s="591"/>
      <c r="AC702" s="591"/>
      <c r="AD702" s="591"/>
      <c r="AE702" s="272"/>
      <c r="AF702" s="560"/>
      <c r="AG702" s="561"/>
      <c r="AH702" s="561"/>
      <c r="AI702" s="561"/>
      <c r="AJ702" s="592"/>
      <c r="AK702" s="561"/>
      <c r="AL702" s="560"/>
      <c r="AM702" s="595"/>
      <c r="AN702" s="560"/>
      <c r="AO702" s="561"/>
      <c r="AP702" s="561"/>
      <c r="AQ702" s="560"/>
      <c r="AR702" s="561"/>
      <c r="AS702" s="561"/>
      <c r="AT702" s="559"/>
      <c r="AU702" s="574"/>
      <c r="AV702" s="569"/>
      <c r="AW702" s="569"/>
      <c r="AX702" s="569"/>
      <c r="AY702" s="569"/>
      <c r="AZ702" s="563"/>
      <c r="BA702" s="563"/>
      <c r="BB702" s="563"/>
    </row>
    <row r="703" spans="21:54">
      <c r="U703" s="563"/>
      <c r="V703" s="587"/>
      <c r="W703" s="588"/>
      <c r="X703" s="588"/>
      <c r="Y703" s="590"/>
      <c r="Z703" s="589"/>
      <c r="AA703" s="591"/>
      <c r="AB703" s="591"/>
      <c r="AC703" s="591"/>
      <c r="AD703" s="591"/>
      <c r="AE703" s="272"/>
      <c r="AF703" s="560"/>
      <c r="AG703" s="561"/>
      <c r="AH703" s="561"/>
      <c r="AI703" s="561"/>
      <c r="AJ703" s="592"/>
      <c r="AK703" s="561"/>
      <c r="AL703" s="560"/>
      <c r="AM703" s="595"/>
      <c r="AN703" s="560"/>
      <c r="AO703" s="561"/>
      <c r="AP703" s="561"/>
      <c r="AQ703" s="560"/>
      <c r="AR703" s="561"/>
      <c r="AS703" s="561"/>
      <c r="AT703" s="559"/>
      <c r="AU703" s="574"/>
      <c r="AV703" s="569"/>
      <c r="AW703" s="569"/>
      <c r="AX703" s="569"/>
      <c r="AY703" s="569"/>
      <c r="AZ703" s="563"/>
      <c r="BA703" s="563"/>
      <c r="BB703" s="563"/>
    </row>
    <row r="704" spans="21:54">
      <c r="U704" s="563"/>
      <c r="V704" s="587"/>
      <c r="W704" s="588"/>
      <c r="X704" s="588"/>
      <c r="Y704" s="590"/>
      <c r="Z704" s="589"/>
      <c r="AA704" s="591"/>
      <c r="AB704" s="591"/>
      <c r="AC704" s="591"/>
      <c r="AD704" s="591"/>
      <c r="AE704" s="272"/>
      <c r="AF704" s="560"/>
      <c r="AG704" s="561"/>
      <c r="AH704" s="561"/>
      <c r="AI704" s="561"/>
      <c r="AJ704" s="592"/>
      <c r="AK704" s="561"/>
      <c r="AL704" s="560"/>
      <c r="AM704" s="595"/>
      <c r="AN704" s="560"/>
      <c r="AO704" s="561"/>
      <c r="AP704" s="561"/>
      <c r="AQ704" s="560"/>
      <c r="AR704" s="561"/>
      <c r="AS704" s="561"/>
      <c r="AT704" s="559"/>
      <c r="AU704" s="574"/>
      <c r="AV704" s="569"/>
      <c r="AW704" s="569"/>
      <c r="AX704" s="569"/>
      <c r="AY704" s="569"/>
      <c r="AZ704" s="563"/>
      <c r="BA704" s="563"/>
      <c r="BB704" s="563"/>
    </row>
    <row r="705" spans="21:54">
      <c r="U705" s="563"/>
      <c r="V705" s="587"/>
      <c r="W705" s="588"/>
      <c r="X705" s="588"/>
      <c r="Y705" s="590"/>
      <c r="Z705" s="589"/>
      <c r="AA705" s="591"/>
      <c r="AB705" s="591"/>
      <c r="AC705" s="591"/>
      <c r="AD705" s="591"/>
      <c r="AE705" s="272"/>
      <c r="AF705" s="560"/>
      <c r="AG705" s="561"/>
      <c r="AH705" s="561"/>
      <c r="AI705" s="561"/>
      <c r="AJ705" s="592"/>
      <c r="AK705" s="561"/>
      <c r="AL705" s="560"/>
      <c r="AM705" s="595"/>
      <c r="AN705" s="560"/>
      <c r="AO705" s="561"/>
      <c r="AP705" s="561"/>
      <c r="AQ705" s="560"/>
      <c r="AR705" s="561"/>
      <c r="AS705" s="561"/>
      <c r="AT705" s="559"/>
      <c r="AU705" s="574"/>
      <c r="AV705" s="569"/>
      <c r="AW705" s="569"/>
      <c r="AX705" s="569"/>
      <c r="AY705" s="569"/>
      <c r="AZ705" s="563"/>
      <c r="BA705" s="563"/>
      <c r="BB705" s="563"/>
    </row>
    <row r="706" spans="21:54">
      <c r="U706" s="563"/>
      <c r="V706" s="587"/>
      <c r="W706" s="588"/>
      <c r="X706" s="588"/>
      <c r="Y706" s="590"/>
      <c r="Z706" s="589"/>
      <c r="AA706" s="591"/>
      <c r="AB706" s="591"/>
      <c r="AC706" s="591"/>
      <c r="AD706" s="591"/>
      <c r="AE706" s="272"/>
      <c r="AF706" s="560"/>
      <c r="AG706" s="561"/>
      <c r="AH706" s="561"/>
      <c r="AI706" s="561"/>
      <c r="AJ706" s="592"/>
      <c r="AK706" s="561"/>
      <c r="AL706" s="560"/>
      <c r="AM706" s="595"/>
      <c r="AN706" s="560"/>
      <c r="AO706" s="561"/>
      <c r="AP706" s="561"/>
      <c r="AQ706" s="560"/>
      <c r="AR706" s="561"/>
      <c r="AS706" s="561"/>
      <c r="AT706" s="559"/>
      <c r="AU706" s="574"/>
      <c r="AV706" s="569"/>
      <c r="AW706" s="569"/>
      <c r="AX706" s="569"/>
      <c r="AY706" s="569"/>
      <c r="AZ706" s="563"/>
      <c r="BA706" s="563"/>
      <c r="BB706" s="563"/>
    </row>
    <row r="707" spans="21:54">
      <c r="U707" s="563"/>
      <c r="V707" s="587"/>
      <c r="W707" s="588"/>
      <c r="X707" s="588"/>
      <c r="Y707" s="590"/>
      <c r="Z707" s="589"/>
      <c r="AA707" s="591"/>
      <c r="AB707" s="591"/>
      <c r="AC707" s="591"/>
      <c r="AD707" s="591"/>
      <c r="AE707" s="272"/>
      <c r="AF707" s="560"/>
      <c r="AG707" s="561"/>
      <c r="AH707" s="561"/>
      <c r="AI707" s="561"/>
      <c r="AJ707" s="592"/>
      <c r="AK707" s="561"/>
      <c r="AL707" s="560"/>
      <c r="AM707" s="595"/>
      <c r="AN707" s="560"/>
      <c r="AO707" s="561"/>
      <c r="AP707" s="561"/>
      <c r="AQ707" s="560"/>
      <c r="AR707" s="561"/>
      <c r="AS707" s="561"/>
      <c r="AT707" s="559"/>
      <c r="AU707" s="574"/>
      <c r="AV707" s="569"/>
      <c r="AW707" s="569"/>
      <c r="AX707" s="569"/>
      <c r="AY707" s="569"/>
      <c r="AZ707" s="563"/>
      <c r="BA707" s="563"/>
      <c r="BB707" s="563"/>
    </row>
    <row r="708" spans="21:54">
      <c r="U708" s="563"/>
      <c r="V708" s="587"/>
      <c r="W708" s="588"/>
      <c r="X708" s="588"/>
      <c r="Y708" s="590"/>
      <c r="Z708" s="589"/>
      <c r="AA708" s="591"/>
      <c r="AB708" s="591"/>
      <c r="AC708" s="591"/>
      <c r="AD708" s="591"/>
      <c r="AE708" s="272"/>
      <c r="AF708" s="560"/>
      <c r="AG708" s="561"/>
      <c r="AH708" s="561"/>
      <c r="AI708" s="561"/>
      <c r="AJ708" s="592"/>
      <c r="AK708" s="561"/>
      <c r="AL708" s="560"/>
      <c r="AM708" s="595"/>
      <c r="AN708" s="560"/>
      <c r="AO708" s="561"/>
      <c r="AP708" s="561"/>
      <c r="AQ708" s="560"/>
      <c r="AR708" s="561"/>
      <c r="AS708" s="561"/>
      <c r="AT708" s="559"/>
      <c r="AU708" s="574"/>
      <c r="AV708" s="569"/>
      <c r="AW708" s="569"/>
      <c r="AX708" s="569"/>
      <c r="AY708" s="569"/>
      <c r="AZ708" s="563"/>
      <c r="BA708" s="563"/>
      <c r="BB708" s="563"/>
    </row>
    <row r="709" spans="21:54">
      <c r="U709" s="563"/>
      <c r="V709" s="587"/>
      <c r="W709" s="588"/>
      <c r="X709" s="588"/>
      <c r="Y709" s="590"/>
      <c r="Z709" s="589"/>
      <c r="AA709" s="591"/>
      <c r="AB709" s="591"/>
      <c r="AC709" s="591"/>
      <c r="AD709" s="591"/>
      <c r="AE709" s="272"/>
      <c r="AF709" s="560"/>
      <c r="AG709" s="561"/>
      <c r="AH709" s="561"/>
      <c r="AI709" s="561"/>
      <c r="AJ709" s="592"/>
      <c r="AK709" s="561"/>
      <c r="AL709" s="560"/>
      <c r="AM709" s="595"/>
      <c r="AN709" s="560"/>
      <c r="AO709" s="561"/>
      <c r="AP709" s="561"/>
      <c r="AQ709" s="560"/>
      <c r="AR709" s="561"/>
      <c r="AS709" s="561"/>
      <c r="AT709" s="559"/>
      <c r="AU709" s="574"/>
      <c r="AV709" s="569"/>
      <c r="AW709" s="569"/>
      <c r="AX709" s="569"/>
      <c r="AY709" s="569"/>
      <c r="AZ709" s="563"/>
      <c r="BA709" s="563"/>
      <c r="BB709" s="563"/>
    </row>
    <row r="710" spans="21:54">
      <c r="U710" s="563"/>
      <c r="V710" s="587"/>
      <c r="W710" s="588"/>
      <c r="X710" s="588"/>
      <c r="Y710" s="590"/>
      <c r="Z710" s="589"/>
      <c r="AA710" s="591"/>
      <c r="AB710" s="591"/>
      <c r="AC710" s="591"/>
      <c r="AD710" s="591"/>
      <c r="AE710" s="272"/>
      <c r="AF710" s="560"/>
      <c r="AG710" s="561"/>
      <c r="AH710" s="561"/>
      <c r="AI710" s="561"/>
      <c r="AJ710" s="592"/>
      <c r="AK710" s="561"/>
      <c r="AL710" s="560"/>
      <c r="AM710" s="595"/>
      <c r="AN710" s="560"/>
      <c r="AO710" s="561"/>
      <c r="AP710" s="561"/>
      <c r="AQ710" s="560"/>
      <c r="AR710" s="561"/>
      <c r="AS710" s="561"/>
      <c r="AT710" s="559"/>
      <c r="AU710" s="574"/>
      <c r="AV710" s="569"/>
      <c r="AW710" s="569"/>
      <c r="AX710" s="569"/>
      <c r="AY710" s="569"/>
      <c r="AZ710" s="563"/>
      <c r="BA710" s="563"/>
      <c r="BB710" s="563"/>
    </row>
    <row r="711" spans="21:54">
      <c r="U711" s="563"/>
      <c r="V711" s="587"/>
      <c r="W711" s="588"/>
      <c r="X711" s="588"/>
      <c r="Y711" s="590"/>
      <c r="Z711" s="589"/>
      <c r="AA711" s="591"/>
      <c r="AB711" s="591"/>
      <c r="AC711" s="591"/>
      <c r="AD711" s="591"/>
      <c r="AE711" s="272"/>
      <c r="AF711" s="560"/>
      <c r="AG711" s="561"/>
      <c r="AH711" s="561"/>
      <c r="AI711" s="561"/>
      <c r="AJ711" s="592"/>
      <c r="AK711" s="561"/>
      <c r="AL711" s="560"/>
      <c r="AM711" s="595"/>
      <c r="AN711" s="560"/>
      <c r="AO711" s="561"/>
      <c r="AP711" s="561"/>
      <c r="AQ711" s="560"/>
      <c r="AR711" s="561"/>
      <c r="AS711" s="561"/>
      <c r="AT711" s="559"/>
      <c r="AU711" s="574"/>
      <c r="AV711" s="569"/>
      <c r="AW711" s="569"/>
      <c r="AX711" s="569"/>
      <c r="AY711" s="569"/>
      <c r="AZ711" s="563"/>
      <c r="BA711" s="563"/>
      <c r="BB711" s="563"/>
    </row>
    <row r="712" spans="21:54">
      <c r="U712" s="563"/>
      <c r="V712" s="587"/>
      <c r="W712" s="588"/>
      <c r="X712" s="588"/>
      <c r="Y712" s="590"/>
      <c r="Z712" s="589"/>
      <c r="AA712" s="591"/>
      <c r="AB712" s="591"/>
      <c r="AC712" s="591"/>
      <c r="AD712" s="591"/>
      <c r="AE712" s="272"/>
      <c r="AF712" s="560"/>
      <c r="AG712" s="561"/>
      <c r="AH712" s="561"/>
      <c r="AI712" s="561"/>
      <c r="AJ712" s="592"/>
      <c r="AK712" s="561"/>
      <c r="AL712" s="560"/>
      <c r="AM712" s="595"/>
      <c r="AN712" s="560"/>
      <c r="AO712" s="561"/>
      <c r="AP712" s="561"/>
      <c r="AQ712" s="560"/>
      <c r="AR712" s="561"/>
      <c r="AS712" s="561"/>
      <c r="AT712" s="559"/>
      <c r="AU712" s="574"/>
      <c r="AV712" s="569"/>
      <c r="AW712" s="569"/>
      <c r="AX712" s="569"/>
      <c r="AY712" s="569"/>
      <c r="AZ712" s="563"/>
      <c r="BA712" s="563"/>
      <c r="BB712" s="563"/>
    </row>
    <row r="713" spans="21:54">
      <c r="U713" s="563"/>
      <c r="V713" s="587"/>
      <c r="W713" s="588"/>
      <c r="X713" s="588"/>
      <c r="Y713" s="590"/>
      <c r="Z713" s="589"/>
      <c r="AA713" s="591"/>
      <c r="AB713" s="591"/>
      <c r="AC713" s="591"/>
      <c r="AD713" s="591"/>
      <c r="AE713" s="272"/>
      <c r="AF713" s="560"/>
      <c r="AG713" s="561"/>
      <c r="AH713" s="561"/>
      <c r="AI713" s="561"/>
      <c r="AJ713" s="592"/>
      <c r="AK713" s="561"/>
      <c r="AL713" s="560"/>
      <c r="AM713" s="595"/>
      <c r="AN713" s="560"/>
      <c r="AO713" s="561"/>
      <c r="AP713" s="561"/>
      <c r="AQ713" s="560"/>
      <c r="AR713" s="561"/>
      <c r="AS713" s="561"/>
      <c r="AT713" s="559"/>
      <c r="AU713" s="574"/>
      <c r="AV713" s="569"/>
      <c r="AW713" s="569"/>
      <c r="AX713" s="569"/>
      <c r="AY713" s="569"/>
      <c r="AZ713" s="563"/>
      <c r="BA713" s="563"/>
      <c r="BB713" s="563"/>
    </row>
    <row r="714" spans="21:54">
      <c r="U714" s="563"/>
      <c r="V714" s="587"/>
      <c r="W714" s="588"/>
      <c r="X714" s="588"/>
      <c r="Y714" s="590"/>
      <c r="Z714" s="589"/>
      <c r="AA714" s="591"/>
      <c r="AB714" s="591"/>
      <c r="AC714" s="591"/>
      <c r="AD714" s="591"/>
      <c r="AE714" s="272"/>
      <c r="AF714" s="560"/>
      <c r="AG714" s="561"/>
      <c r="AH714" s="561"/>
      <c r="AI714" s="561"/>
      <c r="AJ714" s="592"/>
      <c r="AK714" s="561"/>
      <c r="AL714" s="560"/>
      <c r="AM714" s="595"/>
      <c r="AN714" s="560"/>
      <c r="AO714" s="561"/>
      <c r="AP714" s="561"/>
      <c r="AQ714" s="560"/>
      <c r="AR714" s="561"/>
      <c r="AS714" s="561"/>
      <c r="AT714" s="559"/>
      <c r="AU714" s="574"/>
      <c r="AV714" s="569"/>
      <c r="AW714" s="569"/>
      <c r="AX714" s="569"/>
      <c r="AY714" s="569"/>
      <c r="AZ714" s="563"/>
      <c r="BA714" s="563"/>
      <c r="BB714" s="563"/>
    </row>
    <row r="715" spans="21:54">
      <c r="U715" s="563"/>
      <c r="V715" s="587"/>
      <c r="W715" s="588"/>
      <c r="X715" s="588"/>
      <c r="Y715" s="590"/>
      <c r="Z715" s="589"/>
      <c r="AA715" s="591"/>
      <c r="AB715" s="591"/>
      <c r="AC715" s="591"/>
      <c r="AD715" s="591"/>
      <c r="AE715" s="272"/>
      <c r="AF715" s="560"/>
      <c r="AG715" s="561"/>
      <c r="AH715" s="561"/>
      <c r="AI715" s="561"/>
      <c r="AJ715" s="592"/>
      <c r="AK715" s="561"/>
      <c r="AL715" s="560"/>
      <c r="AM715" s="595"/>
      <c r="AN715" s="560"/>
      <c r="AO715" s="561"/>
      <c r="AP715" s="561"/>
      <c r="AQ715" s="560"/>
      <c r="AR715" s="561"/>
      <c r="AS715" s="561"/>
      <c r="AT715" s="559"/>
      <c r="AU715" s="574"/>
      <c r="AV715" s="569"/>
      <c r="AW715" s="569"/>
      <c r="AX715" s="569"/>
      <c r="AY715" s="569"/>
      <c r="AZ715" s="563"/>
      <c r="BA715" s="563"/>
      <c r="BB715" s="563"/>
    </row>
    <row r="716" spans="21:54">
      <c r="U716" s="563"/>
      <c r="V716" s="587"/>
      <c r="W716" s="588"/>
      <c r="X716" s="588"/>
      <c r="Y716" s="590"/>
      <c r="Z716" s="589"/>
      <c r="AA716" s="591"/>
      <c r="AB716" s="591"/>
      <c r="AC716" s="591"/>
      <c r="AD716" s="591"/>
      <c r="AE716" s="272"/>
      <c r="AF716" s="560"/>
      <c r="AG716" s="561"/>
      <c r="AH716" s="561"/>
      <c r="AI716" s="561"/>
      <c r="AJ716" s="592"/>
      <c r="AK716" s="561"/>
      <c r="AL716" s="560"/>
      <c r="AM716" s="595"/>
      <c r="AN716" s="560"/>
      <c r="AO716" s="561"/>
      <c r="AP716" s="561"/>
      <c r="AQ716" s="560"/>
      <c r="AR716" s="561"/>
      <c r="AS716" s="561"/>
      <c r="AT716" s="559"/>
      <c r="AU716" s="574"/>
      <c r="AV716" s="569"/>
      <c r="AW716" s="569"/>
      <c r="AX716" s="569"/>
      <c r="AY716" s="569"/>
      <c r="AZ716" s="563"/>
      <c r="BA716" s="563"/>
      <c r="BB716" s="563"/>
    </row>
    <row r="717" spans="21:54">
      <c r="U717" s="563"/>
      <c r="V717" s="587"/>
      <c r="W717" s="588"/>
      <c r="X717" s="588"/>
      <c r="Y717" s="590"/>
      <c r="Z717" s="589"/>
      <c r="AA717" s="591"/>
      <c r="AB717" s="591"/>
      <c r="AC717" s="591"/>
      <c r="AD717" s="591"/>
      <c r="AE717" s="272"/>
      <c r="AF717" s="560"/>
      <c r="AG717" s="561"/>
      <c r="AH717" s="561"/>
      <c r="AI717" s="561"/>
      <c r="AJ717" s="592"/>
      <c r="AK717" s="561"/>
      <c r="AL717" s="560"/>
      <c r="AM717" s="595"/>
      <c r="AN717" s="560"/>
      <c r="AO717" s="561"/>
      <c r="AP717" s="561"/>
      <c r="AQ717" s="560"/>
      <c r="AR717" s="561"/>
      <c r="AS717" s="561"/>
      <c r="AT717" s="559"/>
      <c r="AU717" s="574"/>
      <c r="AV717" s="569"/>
      <c r="AW717" s="569"/>
      <c r="AX717" s="569"/>
      <c r="AY717" s="569"/>
      <c r="AZ717" s="563"/>
      <c r="BA717" s="563"/>
      <c r="BB717" s="563"/>
    </row>
    <row r="718" spans="21:54">
      <c r="U718" s="563"/>
      <c r="V718" s="587"/>
      <c r="W718" s="588"/>
      <c r="X718" s="588"/>
      <c r="Y718" s="590"/>
      <c r="Z718" s="589"/>
      <c r="AA718" s="591"/>
      <c r="AB718" s="591"/>
      <c r="AC718" s="591"/>
      <c r="AD718" s="591"/>
      <c r="AE718" s="272"/>
      <c r="AF718" s="560"/>
      <c r="AG718" s="561"/>
      <c r="AH718" s="561"/>
      <c r="AI718" s="561"/>
      <c r="AJ718" s="592"/>
      <c r="AK718" s="561"/>
      <c r="AL718" s="560"/>
      <c r="AM718" s="595"/>
      <c r="AN718" s="560"/>
      <c r="AO718" s="561"/>
      <c r="AP718" s="561"/>
      <c r="AQ718" s="560"/>
      <c r="AR718" s="561"/>
      <c r="AS718" s="561"/>
      <c r="AT718" s="559"/>
      <c r="AU718" s="574"/>
      <c r="AV718" s="569"/>
      <c r="AW718" s="569"/>
      <c r="AX718" s="569"/>
      <c r="AY718" s="569"/>
      <c r="AZ718" s="563"/>
      <c r="BA718" s="563"/>
      <c r="BB718" s="563"/>
    </row>
    <row r="719" spans="21:54">
      <c r="U719" s="563"/>
      <c r="V719" s="587"/>
      <c r="W719" s="588"/>
      <c r="X719" s="588"/>
      <c r="Y719" s="590"/>
      <c r="Z719" s="589"/>
      <c r="AA719" s="591"/>
      <c r="AB719" s="591"/>
      <c r="AC719" s="591"/>
      <c r="AD719" s="591"/>
      <c r="AE719" s="272"/>
      <c r="AF719" s="560"/>
      <c r="AG719" s="561"/>
      <c r="AH719" s="561"/>
      <c r="AI719" s="561"/>
      <c r="AJ719" s="592"/>
      <c r="AK719" s="561"/>
      <c r="AL719" s="560"/>
      <c r="AM719" s="595"/>
      <c r="AN719" s="560"/>
      <c r="AO719" s="561"/>
      <c r="AP719" s="561"/>
      <c r="AQ719" s="560"/>
      <c r="AR719" s="561"/>
      <c r="AS719" s="561"/>
      <c r="AT719" s="559"/>
      <c r="AU719" s="574"/>
      <c r="AV719" s="569"/>
      <c r="AW719" s="569"/>
      <c r="AX719" s="569"/>
      <c r="AY719" s="569"/>
      <c r="AZ719" s="563"/>
      <c r="BA719" s="563"/>
      <c r="BB719" s="563"/>
    </row>
    <row r="720" spans="21:54">
      <c r="U720" s="563"/>
      <c r="V720" s="587"/>
      <c r="W720" s="588"/>
      <c r="X720" s="588"/>
      <c r="Y720" s="590"/>
      <c r="Z720" s="589"/>
      <c r="AA720" s="591"/>
      <c r="AB720" s="591"/>
      <c r="AC720" s="591"/>
      <c r="AD720" s="591"/>
      <c r="AE720" s="272"/>
      <c r="AF720" s="560"/>
      <c r="AG720" s="561"/>
      <c r="AH720" s="561"/>
      <c r="AI720" s="561"/>
      <c r="AJ720" s="592"/>
      <c r="AK720" s="561"/>
      <c r="AL720" s="560"/>
      <c r="AM720" s="595"/>
      <c r="AN720" s="560"/>
      <c r="AO720" s="561"/>
      <c r="AP720" s="561"/>
      <c r="AQ720" s="560"/>
      <c r="AR720" s="561"/>
      <c r="AS720" s="561"/>
      <c r="AT720" s="559"/>
      <c r="AU720" s="574"/>
      <c r="AV720" s="569"/>
      <c r="AW720" s="569"/>
      <c r="AX720" s="569"/>
      <c r="AY720" s="569"/>
      <c r="AZ720" s="563"/>
      <c r="BA720" s="563"/>
      <c r="BB720" s="563"/>
    </row>
    <row r="721" spans="21:54">
      <c r="U721" s="563"/>
      <c r="V721" s="587"/>
      <c r="W721" s="588"/>
      <c r="X721" s="588"/>
      <c r="Y721" s="590"/>
      <c r="Z721" s="589"/>
      <c r="AA721" s="591"/>
      <c r="AB721" s="591"/>
      <c r="AC721" s="591"/>
      <c r="AD721" s="591"/>
      <c r="AE721" s="272"/>
      <c r="AF721" s="560"/>
      <c r="AG721" s="561"/>
      <c r="AH721" s="561"/>
      <c r="AI721" s="561"/>
      <c r="AJ721" s="592"/>
      <c r="AK721" s="561"/>
      <c r="AL721" s="560"/>
      <c r="AM721" s="595"/>
      <c r="AN721" s="560"/>
      <c r="AO721" s="561"/>
      <c r="AP721" s="561"/>
      <c r="AQ721" s="560"/>
      <c r="AR721" s="561"/>
      <c r="AS721" s="561"/>
      <c r="AT721" s="559"/>
      <c r="AU721" s="574"/>
      <c r="AV721" s="569"/>
      <c r="AW721" s="569"/>
      <c r="AX721" s="569"/>
      <c r="AY721" s="569"/>
      <c r="AZ721" s="563"/>
      <c r="BA721" s="563"/>
      <c r="BB721" s="563"/>
    </row>
    <row r="722" spans="21:54">
      <c r="U722" s="563"/>
      <c r="V722" s="587"/>
      <c r="W722" s="588"/>
      <c r="X722" s="588"/>
      <c r="Y722" s="590"/>
      <c r="Z722" s="589"/>
      <c r="AA722" s="591"/>
      <c r="AB722" s="591"/>
      <c r="AC722" s="591"/>
      <c r="AD722" s="591"/>
      <c r="AE722" s="272"/>
      <c r="AF722" s="560"/>
      <c r="AG722" s="561"/>
      <c r="AH722" s="561"/>
      <c r="AI722" s="561"/>
      <c r="AJ722" s="592"/>
      <c r="AK722" s="561"/>
      <c r="AL722" s="560"/>
      <c r="AM722" s="595"/>
      <c r="AN722" s="560"/>
      <c r="AO722" s="561"/>
      <c r="AP722" s="561"/>
      <c r="AQ722" s="560"/>
      <c r="AR722" s="561"/>
      <c r="AS722" s="561"/>
      <c r="AT722" s="559"/>
      <c r="AU722" s="574"/>
      <c r="AV722" s="569"/>
      <c r="AW722" s="569"/>
      <c r="AX722" s="569"/>
      <c r="AY722" s="569"/>
      <c r="AZ722" s="563"/>
      <c r="BA722" s="563"/>
      <c r="BB722" s="563"/>
    </row>
    <row r="723" spans="21:54">
      <c r="U723" s="563"/>
      <c r="V723" s="587"/>
      <c r="W723" s="588"/>
      <c r="X723" s="588"/>
      <c r="Y723" s="590"/>
      <c r="Z723" s="589"/>
      <c r="AA723" s="591"/>
      <c r="AB723" s="591"/>
      <c r="AC723" s="591"/>
      <c r="AD723" s="591"/>
      <c r="AE723" s="272"/>
      <c r="AF723" s="560"/>
      <c r="AG723" s="561"/>
      <c r="AH723" s="561"/>
      <c r="AI723" s="561"/>
      <c r="AJ723" s="592"/>
      <c r="AK723" s="561"/>
      <c r="AL723" s="560"/>
      <c r="AM723" s="595"/>
      <c r="AN723" s="560"/>
      <c r="AO723" s="561"/>
      <c r="AP723" s="561"/>
      <c r="AQ723" s="560"/>
      <c r="AR723" s="561"/>
      <c r="AS723" s="561"/>
      <c r="AT723" s="559"/>
      <c r="AU723" s="574"/>
      <c r="AV723" s="569"/>
      <c r="AW723" s="569"/>
      <c r="AX723" s="569"/>
      <c r="AY723" s="569"/>
      <c r="AZ723" s="563"/>
      <c r="BA723" s="563"/>
      <c r="BB723" s="563"/>
    </row>
    <row r="724" spans="21:54">
      <c r="U724" s="563"/>
      <c r="V724" s="587"/>
      <c r="W724" s="588"/>
      <c r="X724" s="588"/>
      <c r="Y724" s="590"/>
      <c r="Z724" s="589"/>
      <c r="AA724" s="591"/>
      <c r="AB724" s="591"/>
      <c r="AC724" s="591"/>
      <c r="AD724" s="591"/>
      <c r="AE724" s="272"/>
      <c r="AF724" s="560"/>
      <c r="AG724" s="561"/>
      <c r="AH724" s="561"/>
      <c r="AI724" s="561"/>
      <c r="AJ724" s="592"/>
      <c r="AK724" s="561"/>
      <c r="AL724" s="560"/>
      <c r="AM724" s="595"/>
      <c r="AN724" s="560"/>
      <c r="AO724" s="561"/>
      <c r="AP724" s="561"/>
      <c r="AQ724" s="560"/>
      <c r="AR724" s="561"/>
      <c r="AS724" s="561"/>
      <c r="AT724" s="559"/>
      <c r="AU724" s="574"/>
      <c r="AV724" s="569"/>
      <c r="AW724" s="569"/>
      <c r="AX724" s="569"/>
      <c r="AY724" s="569"/>
      <c r="AZ724" s="563"/>
      <c r="BA724" s="563"/>
      <c r="BB724" s="563"/>
    </row>
    <row r="725" spans="21:54">
      <c r="U725" s="563"/>
      <c r="V725" s="587"/>
      <c r="W725" s="588"/>
      <c r="X725" s="588"/>
      <c r="Y725" s="590"/>
      <c r="Z725" s="589"/>
      <c r="AA725" s="591"/>
      <c r="AB725" s="591"/>
      <c r="AC725" s="591"/>
      <c r="AD725" s="591"/>
      <c r="AE725" s="272"/>
      <c r="AF725" s="560"/>
      <c r="AG725" s="561"/>
      <c r="AH725" s="561"/>
      <c r="AI725" s="561"/>
      <c r="AJ725" s="592"/>
      <c r="AK725" s="561"/>
      <c r="AL725" s="560"/>
      <c r="AM725" s="595"/>
      <c r="AN725" s="560"/>
      <c r="AO725" s="561"/>
      <c r="AP725" s="561"/>
      <c r="AQ725" s="560"/>
      <c r="AR725" s="561"/>
      <c r="AS725" s="561"/>
      <c r="AT725" s="559"/>
      <c r="AU725" s="574"/>
      <c r="AV725" s="569"/>
      <c r="AW725" s="569"/>
      <c r="AX725" s="569"/>
      <c r="AY725" s="569"/>
      <c r="AZ725" s="563"/>
      <c r="BA725" s="563"/>
      <c r="BB725" s="563"/>
    </row>
    <row r="726" spans="21:54">
      <c r="U726" s="563"/>
      <c r="V726" s="587"/>
      <c r="W726" s="588"/>
      <c r="X726" s="588"/>
      <c r="Y726" s="590"/>
      <c r="Z726" s="589"/>
      <c r="AA726" s="591"/>
      <c r="AB726" s="591"/>
      <c r="AC726" s="591"/>
      <c r="AD726" s="591"/>
      <c r="AE726" s="272"/>
      <c r="AF726" s="560"/>
      <c r="AG726" s="561"/>
      <c r="AH726" s="561"/>
      <c r="AI726" s="561"/>
      <c r="AJ726" s="592"/>
      <c r="AK726" s="561"/>
      <c r="AL726" s="560"/>
      <c r="AM726" s="595"/>
      <c r="AN726" s="560"/>
      <c r="AO726" s="561"/>
      <c r="AP726" s="561"/>
      <c r="AQ726" s="560"/>
      <c r="AR726" s="561"/>
      <c r="AS726" s="561"/>
      <c r="AT726" s="559"/>
      <c r="AU726" s="574"/>
      <c r="AV726" s="569"/>
      <c r="AW726" s="569"/>
      <c r="AX726" s="569"/>
      <c r="AY726" s="569"/>
      <c r="AZ726" s="563"/>
      <c r="BA726" s="563"/>
      <c r="BB726" s="563"/>
    </row>
    <row r="727" spans="21:54">
      <c r="U727" s="563"/>
      <c r="V727" s="587"/>
      <c r="W727" s="588"/>
      <c r="X727" s="588"/>
      <c r="Y727" s="590"/>
      <c r="Z727" s="589"/>
      <c r="AA727" s="591"/>
      <c r="AB727" s="591"/>
      <c r="AC727" s="591"/>
      <c r="AD727" s="591"/>
      <c r="AE727" s="272"/>
      <c r="AF727" s="560"/>
      <c r="AG727" s="561"/>
      <c r="AH727" s="561"/>
      <c r="AI727" s="561"/>
      <c r="AJ727" s="592"/>
      <c r="AK727" s="561"/>
      <c r="AL727" s="560"/>
      <c r="AM727" s="595"/>
      <c r="AN727" s="560"/>
      <c r="AO727" s="561"/>
      <c r="AP727" s="561"/>
      <c r="AQ727" s="560"/>
      <c r="AR727" s="561"/>
      <c r="AS727" s="561"/>
      <c r="AT727" s="559"/>
      <c r="AU727" s="574"/>
      <c r="AV727" s="569"/>
      <c r="AW727" s="569"/>
      <c r="AX727" s="569"/>
      <c r="AY727" s="569"/>
      <c r="AZ727" s="563"/>
      <c r="BA727" s="563"/>
      <c r="BB727" s="563"/>
    </row>
    <row r="728" spans="21:54">
      <c r="U728" s="563"/>
      <c r="V728" s="587"/>
      <c r="W728" s="588"/>
      <c r="X728" s="588"/>
      <c r="Y728" s="590"/>
      <c r="Z728" s="589"/>
      <c r="AA728" s="591"/>
      <c r="AB728" s="591"/>
      <c r="AC728" s="591"/>
      <c r="AD728" s="591"/>
      <c r="AE728" s="272"/>
      <c r="AF728" s="560"/>
      <c r="AG728" s="561"/>
      <c r="AH728" s="561"/>
      <c r="AI728" s="561"/>
      <c r="AJ728" s="592"/>
      <c r="AK728" s="561"/>
      <c r="AL728" s="560"/>
      <c r="AM728" s="595"/>
      <c r="AN728" s="560"/>
      <c r="AO728" s="561"/>
      <c r="AP728" s="561"/>
      <c r="AQ728" s="560"/>
      <c r="AR728" s="561"/>
      <c r="AS728" s="561"/>
      <c r="AT728" s="559"/>
      <c r="AU728" s="574"/>
      <c r="AV728" s="569"/>
      <c r="AW728" s="569"/>
      <c r="AX728" s="569"/>
      <c r="AY728" s="569"/>
      <c r="AZ728" s="563"/>
      <c r="BA728" s="563"/>
      <c r="BB728" s="563"/>
    </row>
    <row r="729" spans="21:54">
      <c r="U729" s="563"/>
      <c r="V729" s="587"/>
      <c r="W729" s="588"/>
      <c r="X729" s="588"/>
      <c r="Y729" s="590"/>
      <c r="Z729" s="589"/>
      <c r="AA729" s="591"/>
      <c r="AB729" s="591"/>
      <c r="AC729" s="591"/>
      <c r="AD729" s="591"/>
      <c r="AE729" s="272"/>
      <c r="AF729" s="560"/>
      <c r="AG729" s="561"/>
      <c r="AH729" s="561"/>
      <c r="AI729" s="561"/>
      <c r="AJ729" s="592"/>
      <c r="AK729" s="561"/>
      <c r="AL729" s="560"/>
      <c r="AM729" s="595"/>
      <c r="AN729" s="560"/>
      <c r="AO729" s="561"/>
      <c r="AP729" s="561"/>
      <c r="AQ729" s="560"/>
      <c r="AR729" s="561"/>
      <c r="AS729" s="561"/>
      <c r="AT729" s="559"/>
      <c r="AU729" s="574"/>
      <c r="AV729" s="569"/>
      <c r="AW729" s="569"/>
      <c r="AX729" s="569"/>
      <c r="AY729" s="569"/>
      <c r="AZ729" s="563"/>
      <c r="BA729" s="563"/>
      <c r="BB729" s="563"/>
    </row>
    <row r="730" spans="21:54">
      <c r="U730" s="563"/>
      <c r="V730" s="587"/>
      <c r="W730" s="588"/>
      <c r="X730" s="588"/>
      <c r="Y730" s="590"/>
      <c r="Z730" s="589"/>
      <c r="AA730" s="591"/>
      <c r="AB730" s="591"/>
      <c r="AC730" s="591"/>
      <c r="AD730" s="591"/>
      <c r="AE730" s="272"/>
      <c r="AF730" s="560"/>
      <c r="AG730" s="561"/>
      <c r="AH730" s="561"/>
      <c r="AI730" s="561"/>
      <c r="AJ730" s="592"/>
      <c r="AK730" s="561"/>
      <c r="AL730" s="560"/>
      <c r="AM730" s="595"/>
      <c r="AN730" s="560"/>
      <c r="AO730" s="561"/>
      <c r="AP730" s="561"/>
      <c r="AQ730" s="560"/>
      <c r="AR730" s="561"/>
      <c r="AS730" s="561"/>
      <c r="AT730" s="559"/>
      <c r="AU730" s="574"/>
      <c r="AV730" s="569"/>
      <c r="AW730" s="569"/>
      <c r="AX730" s="569"/>
      <c r="AY730" s="569"/>
      <c r="AZ730" s="563"/>
      <c r="BA730" s="563"/>
      <c r="BB730" s="563"/>
    </row>
    <row r="731" spans="21:54">
      <c r="U731" s="563"/>
      <c r="V731" s="587"/>
      <c r="W731" s="588"/>
      <c r="X731" s="588"/>
      <c r="Y731" s="590"/>
      <c r="Z731" s="589"/>
      <c r="AA731" s="591"/>
      <c r="AB731" s="591"/>
      <c r="AC731" s="591"/>
      <c r="AD731" s="591"/>
      <c r="AE731" s="272"/>
      <c r="AF731" s="560"/>
      <c r="AG731" s="561"/>
      <c r="AH731" s="561"/>
      <c r="AI731" s="561"/>
      <c r="AJ731" s="592"/>
      <c r="AK731" s="561"/>
      <c r="AL731" s="560"/>
      <c r="AM731" s="595"/>
      <c r="AN731" s="560"/>
      <c r="AO731" s="561"/>
      <c r="AP731" s="561"/>
      <c r="AQ731" s="560"/>
      <c r="AR731" s="561"/>
      <c r="AS731" s="561"/>
      <c r="AT731" s="559"/>
      <c r="AU731" s="574"/>
      <c r="AV731" s="569"/>
      <c r="AW731" s="569"/>
      <c r="AX731" s="569"/>
      <c r="AY731" s="569"/>
      <c r="AZ731" s="563"/>
      <c r="BA731" s="563"/>
      <c r="BB731" s="563"/>
    </row>
    <row r="732" spans="21:54">
      <c r="U732" s="563"/>
      <c r="V732" s="587"/>
      <c r="W732" s="588"/>
      <c r="X732" s="588"/>
      <c r="Y732" s="590"/>
      <c r="Z732" s="589"/>
      <c r="AA732" s="591"/>
      <c r="AB732" s="591"/>
      <c r="AC732" s="591"/>
      <c r="AD732" s="591"/>
      <c r="AE732" s="272"/>
      <c r="AF732" s="560"/>
      <c r="AG732" s="561"/>
      <c r="AH732" s="561"/>
      <c r="AI732" s="561"/>
      <c r="AJ732" s="592"/>
      <c r="AK732" s="561"/>
      <c r="AL732" s="560"/>
      <c r="AM732" s="595"/>
      <c r="AN732" s="560"/>
      <c r="AO732" s="561"/>
      <c r="AP732" s="561"/>
      <c r="AQ732" s="560"/>
      <c r="AR732" s="561"/>
      <c r="AS732" s="561"/>
      <c r="AT732" s="559"/>
      <c r="AU732" s="574"/>
      <c r="AV732" s="569"/>
      <c r="AW732" s="569"/>
      <c r="AX732" s="569"/>
      <c r="AY732" s="569"/>
      <c r="AZ732" s="563"/>
      <c r="BA732" s="563"/>
      <c r="BB732" s="563"/>
    </row>
    <row r="733" spans="21:54">
      <c r="U733" s="563"/>
      <c r="V733" s="587"/>
      <c r="W733" s="588"/>
      <c r="X733" s="588"/>
      <c r="Y733" s="590"/>
      <c r="Z733" s="589"/>
      <c r="AA733" s="591"/>
      <c r="AB733" s="591"/>
      <c r="AC733" s="591"/>
      <c r="AD733" s="591"/>
      <c r="AE733" s="272"/>
      <c r="AF733" s="560"/>
      <c r="AG733" s="561"/>
      <c r="AH733" s="561"/>
      <c r="AI733" s="561"/>
      <c r="AJ733" s="592"/>
      <c r="AK733" s="561"/>
      <c r="AL733" s="560"/>
      <c r="AM733" s="595"/>
      <c r="AN733" s="560"/>
      <c r="AO733" s="561"/>
      <c r="AP733" s="561"/>
      <c r="AQ733" s="560"/>
      <c r="AR733" s="561"/>
      <c r="AS733" s="561"/>
      <c r="AT733" s="559"/>
      <c r="AU733" s="574"/>
      <c r="AV733" s="569"/>
      <c r="AW733" s="569"/>
      <c r="AX733" s="569"/>
      <c r="AY733" s="569"/>
      <c r="AZ733" s="563"/>
      <c r="BA733" s="563"/>
      <c r="BB733" s="563"/>
    </row>
    <row r="734" spans="21:54">
      <c r="U734" s="563"/>
      <c r="V734" s="587"/>
      <c r="W734" s="588"/>
      <c r="X734" s="588"/>
      <c r="Y734" s="590"/>
      <c r="Z734" s="589"/>
      <c r="AA734" s="591"/>
      <c r="AB734" s="591"/>
      <c r="AC734" s="591"/>
      <c r="AD734" s="591"/>
      <c r="AE734" s="272"/>
      <c r="AF734" s="560"/>
      <c r="AG734" s="561"/>
      <c r="AH734" s="561"/>
      <c r="AI734" s="561"/>
      <c r="AJ734" s="592"/>
      <c r="AK734" s="561"/>
      <c r="AL734" s="560"/>
      <c r="AM734" s="595"/>
      <c r="AN734" s="560"/>
      <c r="AO734" s="561"/>
      <c r="AP734" s="561"/>
      <c r="AQ734" s="560"/>
      <c r="AR734" s="561"/>
      <c r="AS734" s="561"/>
      <c r="AT734" s="559"/>
      <c r="AU734" s="574"/>
      <c r="AV734" s="569"/>
      <c r="AW734" s="569"/>
      <c r="AX734" s="569"/>
      <c r="AY734" s="569"/>
      <c r="AZ734" s="563"/>
      <c r="BA734" s="563"/>
      <c r="BB734" s="563"/>
    </row>
    <row r="735" spans="21:54">
      <c r="U735" s="563"/>
      <c r="V735" s="587"/>
      <c r="W735" s="588"/>
      <c r="X735" s="588"/>
      <c r="Y735" s="590"/>
      <c r="Z735" s="589"/>
      <c r="AA735" s="591"/>
      <c r="AB735" s="591"/>
      <c r="AC735" s="591"/>
      <c r="AD735" s="591"/>
      <c r="AE735" s="272"/>
      <c r="AF735" s="560"/>
      <c r="AG735" s="561"/>
      <c r="AH735" s="561"/>
      <c r="AI735" s="561"/>
      <c r="AJ735" s="592"/>
      <c r="AK735" s="561"/>
      <c r="AL735" s="560"/>
      <c r="AM735" s="595"/>
      <c r="AN735" s="560"/>
      <c r="AO735" s="561"/>
      <c r="AP735" s="561"/>
      <c r="AQ735" s="560"/>
      <c r="AR735" s="561"/>
      <c r="AS735" s="561"/>
      <c r="AT735" s="559"/>
      <c r="AU735" s="574"/>
      <c r="AV735" s="569"/>
      <c r="AW735" s="569"/>
      <c r="AX735" s="569"/>
      <c r="AY735" s="569"/>
      <c r="AZ735" s="563"/>
      <c r="BA735" s="563"/>
      <c r="BB735" s="563"/>
    </row>
    <row r="736" spans="21:54">
      <c r="U736" s="563"/>
      <c r="V736" s="587"/>
      <c r="W736" s="588"/>
      <c r="X736" s="588"/>
      <c r="Y736" s="590"/>
      <c r="Z736" s="589"/>
      <c r="AA736" s="591"/>
      <c r="AB736" s="591"/>
      <c r="AC736" s="591"/>
      <c r="AD736" s="591"/>
      <c r="AE736" s="272"/>
      <c r="AF736" s="560"/>
      <c r="AG736" s="561"/>
      <c r="AH736" s="561"/>
      <c r="AI736" s="561"/>
      <c r="AJ736" s="592"/>
      <c r="AK736" s="561"/>
      <c r="AL736" s="560"/>
      <c r="AM736" s="595"/>
      <c r="AN736" s="560"/>
      <c r="AO736" s="561"/>
      <c r="AP736" s="561"/>
      <c r="AQ736" s="560"/>
      <c r="AR736" s="561"/>
      <c r="AS736" s="561"/>
      <c r="AT736" s="559"/>
      <c r="AU736" s="574"/>
      <c r="AV736" s="569"/>
      <c r="AW736" s="569"/>
      <c r="AX736" s="569"/>
      <c r="AY736" s="569"/>
      <c r="AZ736" s="563"/>
      <c r="BA736" s="563"/>
      <c r="BB736" s="563"/>
    </row>
    <row r="737" spans="21:54">
      <c r="U737" s="563"/>
      <c r="V737" s="587"/>
      <c r="W737" s="588"/>
      <c r="X737" s="588"/>
      <c r="Y737" s="590"/>
      <c r="Z737" s="589"/>
      <c r="AA737" s="591"/>
      <c r="AB737" s="591"/>
      <c r="AC737" s="591"/>
      <c r="AD737" s="591"/>
      <c r="AE737" s="272"/>
      <c r="AF737" s="560"/>
      <c r="AG737" s="561"/>
      <c r="AH737" s="561"/>
      <c r="AI737" s="561"/>
      <c r="AJ737" s="592"/>
      <c r="AK737" s="561"/>
      <c r="AL737" s="560"/>
      <c r="AM737" s="595"/>
      <c r="AN737" s="560"/>
      <c r="AO737" s="561"/>
      <c r="AP737" s="561"/>
      <c r="AQ737" s="560"/>
      <c r="AR737" s="561"/>
      <c r="AS737" s="561"/>
      <c r="AT737" s="559"/>
      <c r="AU737" s="574"/>
      <c r="AV737" s="569"/>
      <c r="AW737" s="569"/>
      <c r="AX737" s="569"/>
      <c r="AY737" s="569"/>
      <c r="AZ737" s="563"/>
      <c r="BA737" s="563"/>
      <c r="BB737" s="563"/>
    </row>
    <row r="738" spans="21:54">
      <c r="U738" s="563"/>
      <c r="V738" s="587"/>
      <c r="W738" s="588"/>
      <c r="X738" s="588"/>
      <c r="Y738" s="590"/>
      <c r="Z738" s="589"/>
      <c r="AA738" s="591"/>
      <c r="AB738" s="591"/>
      <c r="AC738" s="591"/>
      <c r="AD738" s="591"/>
      <c r="AE738" s="272"/>
      <c r="AF738" s="560"/>
      <c r="AG738" s="561"/>
      <c r="AH738" s="561"/>
      <c r="AI738" s="561"/>
      <c r="AJ738" s="592"/>
      <c r="AK738" s="561"/>
      <c r="AL738" s="560"/>
      <c r="AM738" s="595"/>
      <c r="AN738" s="560"/>
      <c r="AO738" s="561"/>
      <c r="AP738" s="561"/>
      <c r="AQ738" s="560"/>
      <c r="AR738" s="561"/>
      <c r="AS738" s="561"/>
      <c r="AT738" s="559"/>
      <c r="AU738" s="574"/>
      <c r="AV738" s="569"/>
      <c r="AW738" s="569"/>
      <c r="AX738" s="569"/>
      <c r="AY738" s="569"/>
      <c r="AZ738" s="563"/>
      <c r="BA738" s="563"/>
      <c r="BB738" s="563"/>
    </row>
    <row r="739" spans="21:54">
      <c r="U739" s="563"/>
      <c r="V739" s="587"/>
      <c r="W739" s="588"/>
      <c r="X739" s="588"/>
      <c r="Y739" s="590"/>
      <c r="Z739" s="589"/>
      <c r="AA739" s="591"/>
      <c r="AB739" s="591"/>
      <c r="AC739" s="591"/>
      <c r="AD739" s="591"/>
      <c r="AE739" s="272"/>
      <c r="AF739" s="560"/>
      <c r="AG739" s="561"/>
      <c r="AH739" s="561"/>
      <c r="AI739" s="561"/>
      <c r="AJ739" s="592"/>
      <c r="AK739" s="561"/>
      <c r="AL739" s="560"/>
      <c r="AM739" s="595"/>
      <c r="AN739" s="560"/>
      <c r="AO739" s="561"/>
      <c r="AP739" s="561"/>
      <c r="AQ739" s="560"/>
      <c r="AR739" s="561"/>
      <c r="AS739" s="561"/>
      <c r="AT739" s="559"/>
      <c r="AU739" s="574"/>
      <c r="AV739" s="569"/>
      <c r="AW739" s="569"/>
      <c r="AX739" s="569"/>
      <c r="AY739" s="569"/>
      <c r="AZ739" s="563"/>
      <c r="BA739" s="563"/>
      <c r="BB739" s="563"/>
    </row>
    <row r="740" spans="21:54">
      <c r="U740" s="563"/>
      <c r="V740" s="587"/>
      <c r="W740" s="588"/>
      <c r="X740" s="588"/>
      <c r="Y740" s="590"/>
      <c r="Z740" s="589"/>
      <c r="AA740" s="591"/>
      <c r="AB740" s="591"/>
      <c r="AC740" s="591"/>
      <c r="AD740" s="591"/>
      <c r="AE740" s="272"/>
      <c r="AF740" s="560"/>
      <c r="AG740" s="561"/>
      <c r="AH740" s="561"/>
      <c r="AI740" s="561"/>
      <c r="AJ740" s="592"/>
      <c r="AK740" s="561"/>
      <c r="AL740" s="560"/>
      <c r="AM740" s="595"/>
      <c r="AN740" s="560"/>
      <c r="AO740" s="561"/>
      <c r="AP740" s="561"/>
      <c r="AQ740" s="560"/>
      <c r="AR740" s="561"/>
      <c r="AS740" s="561"/>
      <c r="AT740" s="559"/>
      <c r="AU740" s="574"/>
      <c r="AV740" s="569"/>
      <c r="AW740" s="569"/>
      <c r="AX740" s="569"/>
      <c r="AY740" s="569"/>
      <c r="AZ740" s="563"/>
      <c r="BA740" s="563"/>
      <c r="BB740" s="563"/>
    </row>
    <row r="741" spans="21:54">
      <c r="U741" s="563"/>
      <c r="V741" s="587"/>
      <c r="W741" s="588"/>
      <c r="X741" s="588"/>
      <c r="Y741" s="590"/>
      <c r="Z741" s="589"/>
      <c r="AA741" s="591"/>
      <c r="AB741" s="591"/>
      <c r="AC741" s="591"/>
      <c r="AD741" s="591"/>
      <c r="AE741" s="272"/>
      <c r="AF741" s="560"/>
      <c r="AG741" s="561"/>
      <c r="AH741" s="561"/>
      <c r="AI741" s="561"/>
      <c r="AJ741" s="592"/>
      <c r="AK741" s="561"/>
      <c r="AL741" s="560"/>
      <c r="AM741" s="595"/>
      <c r="AN741" s="560"/>
      <c r="AO741" s="561"/>
      <c r="AP741" s="561"/>
      <c r="AQ741" s="560"/>
      <c r="AR741" s="561"/>
      <c r="AS741" s="561"/>
      <c r="AT741" s="559"/>
      <c r="AU741" s="574"/>
      <c r="AV741" s="569"/>
      <c r="AW741" s="569"/>
      <c r="AX741" s="569"/>
      <c r="AY741" s="569"/>
      <c r="AZ741" s="563"/>
      <c r="BA741" s="563"/>
      <c r="BB741" s="563"/>
    </row>
    <row r="742" spans="21:54">
      <c r="U742" s="563"/>
      <c r="V742" s="587"/>
      <c r="W742" s="588"/>
      <c r="X742" s="588"/>
      <c r="Y742" s="590"/>
      <c r="Z742" s="589"/>
      <c r="AA742" s="591"/>
      <c r="AB742" s="591"/>
      <c r="AC742" s="591"/>
      <c r="AD742" s="591"/>
      <c r="AE742" s="272"/>
      <c r="AF742" s="560"/>
      <c r="AG742" s="561"/>
      <c r="AH742" s="561"/>
      <c r="AI742" s="561"/>
      <c r="AJ742" s="592"/>
      <c r="AK742" s="561"/>
      <c r="AL742" s="560"/>
      <c r="AM742" s="595"/>
      <c r="AN742" s="560"/>
      <c r="AO742" s="561"/>
      <c r="AP742" s="561"/>
      <c r="AQ742" s="560"/>
      <c r="AR742" s="561"/>
      <c r="AS742" s="561"/>
      <c r="AT742" s="559"/>
      <c r="AU742" s="574"/>
      <c r="AV742" s="569"/>
      <c r="AW742" s="569"/>
      <c r="AX742" s="569"/>
      <c r="AY742" s="569"/>
      <c r="AZ742" s="563"/>
      <c r="BA742" s="563"/>
      <c r="BB742" s="563"/>
    </row>
    <row r="743" spans="21:54">
      <c r="U743" s="563"/>
      <c r="V743" s="587"/>
      <c r="W743" s="588"/>
      <c r="X743" s="588"/>
      <c r="Y743" s="590"/>
      <c r="Z743" s="589"/>
      <c r="AA743" s="591"/>
      <c r="AB743" s="591"/>
      <c r="AC743" s="591"/>
      <c r="AD743" s="591"/>
      <c r="AE743" s="272"/>
      <c r="AF743" s="560"/>
      <c r="AG743" s="561"/>
      <c r="AH743" s="561"/>
      <c r="AI743" s="561"/>
      <c r="AJ743" s="592"/>
      <c r="AK743" s="561"/>
      <c r="AL743" s="560"/>
      <c r="AM743" s="595"/>
      <c r="AN743" s="560"/>
      <c r="AO743" s="561"/>
      <c r="AP743" s="561"/>
      <c r="AQ743" s="560"/>
      <c r="AR743" s="561"/>
      <c r="AS743" s="561"/>
      <c r="AT743" s="559"/>
      <c r="AU743" s="574"/>
      <c r="AV743" s="569"/>
      <c r="AW743" s="569"/>
      <c r="AX743" s="569"/>
      <c r="AY743" s="569"/>
      <c r="AZ743" s="563"/>
      <c r="BA743" s="563"/>
      <c r="BB743" s="563"/>
    </row>
    <row r="744" spans="21:54">
      <c r="U744" s="563"/>
      <c r="V744" s="587"/>
      <c r="W744" s="588"/>
      <c r="X744" s="588"/>
      <c r="Y744" s="590"/>
      <c r="Z744" s="589"/>
      <c r="AA744" s="591"/>
      <c r="AB744" s="591"/>
      <c r="AC744" s="591"/>
      <c r="AD744" s="591"/>
      <c r="AE744" s="272"/>
      <c r="AF744" s="560"/>
      <c r="AG744" s="561"/>
      <c r="AH744" s="561"/>
      <c r="AI744" s="561"/>
      <c r="AJ744" s="592"/>
      <c r="AK744" s="561"/>
      <c r="AL744" s="560"/>
      <c r="AM744" s="595"/>
      <c r="AN744" s="560"/>
      <c r="AO744" s="561"/>
      <c r="AP744" s="561"/>
      <c r="AQ744" s="560"/>
      <c r="AR744" s="561"/>
      <c r="AS744" s="561"/>
      <c r="AT744" s="559"/>
      <c r="AU744" s="574"/>
      <c r="AV744" s="569"/>
      <c r="AW744" s="569"/>
      <c r="AX744" s="569"/>
      <c r="AY744" s="569"/>
      <c r="AZ744" s="563"/>
      <c r="BA744" s="563"/>
      <c r="BB744" s="563"/>
    </row>
    <row r="745" spans="21:54">
      <c r="U745" s="563"/>
      <c r="V745" s="587"/>
      <c r="W745" s="588"/>
      <c r="X745" s="588"/>
      <c r="Y745" s="590"/>
      <c r="Z745" s="589"/>
      <c r="AA745" s="591"/>
      <c r="AB745" s="591"/>
      <c r="AC745" s="591"/>
      <c r="AD745" s="591"/>
      <c r="AE745" s="272"/>
      <c r="AF745" s="560"/>
      <c r="AG745" s="561"/>
      <c r="AH745" s="561"/>
      <c r="AI745" s="561"/>
      <c r="AJ745" s="592"/>
      <c r="AK745" s="561"/>
      <c r="AL745" s="560"/>
      <c r="AM745" s="595"/>
      <c r="AN745" s="560"/>
      <c r="AO745" s="561"/>
      <c r="AP745" s="561"/>
      <c r="AQ745" s="560"/>
      <c r="AR745" s="561"/>
      <c r="AS745" s="561"/>
      <c r="AT745" s="559"/>
      <c r="AU745" s="574"/>
      <c r="AV745" s="569"/>
      <c r="AW745" s="569"/>
      <c r="AX745" s="569"/>
      <c r="AY745" s="569"/>
      <c r="AZ745" s="563"/>
      <c r="BA745" s="563"/>
      <c r="BB745" s="563"/>
    </row>
    <row r="746" spans="21:54">
      <c r="U746" s="563"/>
      <c r="V746" s="587"/>
      <c r="W746" s="588"/>
      <c r="X746" s="588"/>
      <c r="Y746" s="590"/>
      <c r="Z746" s="589"/>
      <c r="AA746" s="591"/>
      <c r="AB746" s="591"/>
      <c r="AC746" s="591"/>
      <c r="AD746" s="591"/>
      <c r="AE746" s="272"/>
      <c r="AF746" s="560"/>
      <c r="AG746" s="561"/>
      <c r="AH746" s="561"/>
      <c r="AI746" s="561"/>
      <c r="AJ746" s="592"/>
      <c r="AK746" s="561"/>
      <c r="AL746" s="560"/>
      <c r="AM746" s="595"/>
      <c r="AN746" s="560"/>
      <c r="AO746" s="561"/>
      <c r="AP746" s="561"/>
      <c r="AQ746" s="560"/>
      <c r="AR746" s="561"/>
      <c r="AS746" s="561"/>
      <c r="AT746" s="559"/>
      <c r="AU746" s="574"/>
      <c r="AV746" s="569"/>
      <c r="AW746" s="569"/>
      <c r="AX746" s="569"/>
      <c r="AY746" s="569"/>
      <c r="AZ746" s="563"/>
      <c r="BA746" s="563"/>
      <c r="BB746" s="563"/>
    </row>
    <row r="747" spans="21:54">
      <c r="U747" s="563"/>
      <c r="V747" s="587"/>
      <c r="W747" s="588"/>
      <c r="X747" s="588"/>
      <c r="Y747" s="590"/>
      <c r="Z747" s="589"/>
      <c r="AA747" s="591"/>
      <c r="AB747" s="591"/>
      <c r="AC747" s="591"/>
      <c r="AD747" s="591"/>
      <c r="AE747" s="272"/>
      <c r="AF747" s="560"/>
      <c r="AG747" s="561"/>
      <c r="AH747" s="561"/>
      <c r="AI747" s="561"/>
      <c r="AJ747" s="592"/>
      <c r="AK747" s="561"/>
      <c r="AL747" s="560"/>
      <c r="AM747" s="595"/>
      <c r="AN747" s="560"/>
      <c r="AO747" s="561"/>
      <c r="AP747" s="561"/>
      <c r="AQ747" s="560"/>
      <c r="AR747" s="561"/>
      <c r="AS747" s="561"/>
      <c r="AT747" s="559"/>
      <c r="AU747" s="574"/>
      <c r="AV747" s="569"/>
      <c r="AW747" s="569"/>
      <c r="AX747" s="569"/>
      <c r="AY747" s="569"/>
      <c r="AZ747" s="563"/>
      <c r="BA747" s="563"/>
      <c r="BB747" s="563"/>
    </row>
    <row r="748" spans="21:54">
      <c r="U748" s="563"/>
      <c r="V748" s="587"/>
      <c r="W748" s="588"/>
      <c r="X748" s="588"/>
      <c r="Y748" s="590"/>
      <c r="Z748" s="589"/>
      <c r="AA748" s="591"/>
      <c r="AB748" s="591"/>
      <c r="AC748" s="591"/>
      <c r="AD748" s="591"/>
      <c r="AE748" s="272"/>
      <c r="AF748" s="560"/>
      <c r="AG748" s="561"/>
      <c r="AH748" s="561"/>
      <c r="AI748" s="561"/>
      <c r="AJ748" s="592"/>
      <c r="AK748" s="561"/>
      <c r="AL748" s="560"/>
      <c r="AM748" s="595"/>
      <c r="AN748" s="560"/>
      <c r="AO748" s="561"/>
      <c r="AP748" s="561"/>
      <c r="AQ748" s="560"/>
      <c r="AR748" s="561"/>
      <c r="AS748" s="561"/>
      <c r="AT748" s="559"/>
      <c r="AU748" s="574"/>
      <c r="AV748" s="569"/>
      <c r="AW748" s="569"/>
      <c r="AX748" s="569"/>
      <c r="AY748" s="569"/>
      <c r="AZ748" s="563"/>
      <c r="BA748" s="563"/>
      <c r="BB748" s="563"/>
    </row>
    <row r="749" spans="21:54">
      <c r="U749" s="563"/>
      <c r="V749" s="587"/>
      <c r="W749" s="588"/>
      <c r="X749" s="588"/>
      <c r="Y749" s="590"/>
      <c r="Z749" s="589"/>
      <c r="AA749" s="591"/>
      <c r="AB749" s="591"/>
      <c r="AC749" s="591"/>
      <c r="AD749" s="591"/>
      <c r="AE749" s="272"/>
      <c r="AF749" s="560"/>
      <c r="AG749" s="561"/>
      <c r="AH749" s="561"/>
      <c r="AI749" s="561"/>
      <c r="AJ749" s="592"/>
      <c r="AK749" s="561"/>
      <c r="AL749" s="560"/>
      <c r="AM749" s="595"/>
      <c r="AN749" s="560"/>
      <c r="AO749" s="561"/>
      <c r="AP749" s="561"/>
      <c r="AQ749" s="560"/>
      <c r="AR749" s="561"/>
      <c r="AS749" s="561"/>
      <c r="AT749" s="559"/>
      <c r="AU749" s="574"/>
      <c r="AV749" s="569"/>
      <c r="AW749" s="569"/>
      <c r="AX749" s="569"/>
      <c r="AY749" s="569"/>
      <c r="AZ749" s="563"/>
      <c r="BA749" s="563"/>
      <c r="BB749" s="563"/>
    </row>
    <row r="750" spans="21:54">
      <c r="U750" s="563"/>
      <c r="V750" s="587"/>
      <c r="W750" s="588"/>
      <c r="X750" s="588"/>
      <c r="Y750" s="590"/>
      <c r="Z750" s="589"/>
      <c r="AA750" s="591"/>
      <c r="AB750" s="591"/>
      <c r="AC750" s="591"/>
      <c r="AD750" s="591"/>
      <c r="AE750" s="272"/>
      <c r="AF750" s="560"/>
      <c r="AG750" s="561"/>
      <c r="AH750" s="561"/>
      <c r="AI750" s="561"/>
      <c r="AJ750" s="592"/>
      <c r="AK750" s="561"/>
      <c r="AL750" s="560"/>
      <c r="AM750" s="595"/>
      <c r="AN750" s="560"/>
      <c r="AO750" s="561"/>
      <c r="AP750" s="561"/>
      <c r="AQ750" s="560"/>
      <c r="AR750" s="561"/>
      <c r="AS750" s="561"/>
      <c r="AT750" s="559"/>
      <c r="AU750" s="574"/>
      <c r="AV750" s="569"/>
      <c r="AW750" s="569"/>
      <c r="AX750" s="569"/>
      <c r="AY750" s="569"/>
      <c r="AZ750" s="563"/>
      <c r="BA750" s="563"/>
      <c r="BB750" s="563"/>
    </row>
    <row r="751" spans="21:54">
      <c r="U751" s="563"/>
      <c r="V751" s="587"/>
      <c r="W751" s="588"/>
      <c r="X751" s="588"/>
      <c r="Y751" s="590"/>
      <c r="Z751" s="589"/>
      <c r="AA751" s="591"/>
      <c r="AB751" s="591"/>
      <c r="AC751" s="591"/>
      <c r="AD751" s="591"/>
      <c r="AE751" s="272"/>
      <c r="AF751" s="560"/>
      <c r="AG751" s="561"/>
      <c r="AH751" s="561"/>
      <c r="AI751" s="561"/>
      <c r="AJ751" s="592"/>
      <c r="AK751" s="561"/>
      <c r="AL751" s="560"/>
      <c r="AM751" s="595"/>
      <c r="AN751" s="560"/>
      <c r="AO751" s="561"/>
      <c r="AP751" s="561"/>
      <c r="AQ751" s="560"/>
      <c r="AR751" s="561"/>
      <c r="AS751" s="561"/>
      <c r="AT751" s="559"/>
      <c r="AU751" s="574"/>
      <c r="AV751" s="569"/>
      <c r="AW751" s="569"/>
      <c r="AX751" s="569"/>
      <c r="AY751" s="569"/>
      <c r="AZ751" s="563"/>
      <c r="BA751" s="563"/>
      <c r="BB751" s="563"/>
    </row>
    <row r="752" spans="21:54">
      <c r="U752" s="563"/>
      <c r="V752" s="587"/>
      <c r="W752" s="588"/>
      <c r="X752" s="588"/>
      <c r="Y752" s="590"/>
      <c r="Z752" s="589"/>
      <c r="AA752" s="591"/>
      <c r="AB752" s="591"/>
      <c r="AC752" s="591"/>
      <c r="AD752" s="591"/>
      <c r="AE752" s="272"/>
      <c r="AF752" s="560"/>
      <c r="AG752" s="561"/>
      <c r="AH752" s="561"/>
      <c r="AI752" s="561"/>
      <c r="AJ752" s="592"/>
      <c r="AK752" s="561"/>
      <c r="AL752" s="560"/>
      <c r="AM752" s="595"/>
      <c r="AN752" s="560"/>
      <c r="AO752" s="561"/>
      <c r="AP752" s="561"/>
      <c r="AQ752" s="560"/>
      <c r="AR752" s="561"/>
      <c r="AS752" s="561"/>
      <c r="AT752" s="559"/>
      <c r="AU752" s="574"/>
      <c r="AV752" s="569"/>
      <c r="AW752" s="569"/>
      <c r="AX752" s="569"/>
      <c r="AY752" s="569"/>
      <c r="AZ752" s="563"/>
      <c r="BA752" s="563"/>
      <c r="BB752" s="563"/>
    </row>
    <row r="753" spans="21:54">
      <c r="U753" s="563"/>
      <c r="V753" s="587"/>
      <c r="W753" s="588"/>
      <c r="X753" s="588"/>
      <c r="Y753" s="590"/>
      <c r="Z753" s="589"/>
      <c r="AA753" s="591"/>
      <c r="AB753" s="591"/>
      <c r="AC753" s="591"/>
      <c r="AD753" s="591"/>
      <c r="AE753" s="272"/>
      <c r="AF753" s="560"/>
      <c r="AG753" s="561"/>
      <c r="AH753" s="561"/>
      <c r="AI753" s="561"/>
      <c r="AJ753" s="592"/>
      <c r="AK753" s="561"/>
      <c r="AL753" s="560"/>
      <c r="AM753" s="595"/>
      <c r="AN753" s="560"/>
      <c r="AO753" s="561"/>
      <c r="AP753" s="561"/>
      <c r="AQ753" s="560"/>
      <c r="AR753" s="561"/>
      <c r="AS753" s="561"/>
      <c r="AT753" s="559"/>
      <c r="AU753" s="574"/>
      <c r="AV753" s="569"/>
      <c r="AW753" s="569"/>
      <c r="AX753" s="569"/>
      <c r="AY753" s="569"/>
      <c r="AZ753" s="563"/>
      <c r="BA753" s="563"/>
      <c r="BB753" s="563"/>
    </row>
    <row r="754" spans="21:54">
      <c r="U754" s="563"/>
      <c r="V754" s="587"/>
      <c r="W754" s="588"/>
      <c r="X754" s="588"/>
      <c r="Y754" s="590"/>
      <c r="Z754" s="589"/>
      <c r="AA754" s="591"/>
      <c r="AB754" s="591"/>
      <c r="AC754" s="591"/>
      <c r="AD754" s="591"/>
      <c r="AE754" s="272"/>
      <c r="AF754" s="560"/>
      <c r="AG754" s="561"/>
      <c r="AH754" s="561"/>
      <c r="AI754" s="561"/>
      <c r="AJ754" s="592"/>
      <c r="AK754" s="561"/>
      <c r="AL754" s="560"/>
      <c r="AM754" s="595"/>
      <c r="AN754" s="560"/>
      <c r="AO754" s="561"/>
      <c r="AP754" s="561"/>
      <c r="AQ754" s="560"/>
      <c r="AR754" s="561"/>
      <c r="AS754" s="561"/>
      <c r="AT754" s="559"/>
      <c r="AU754" s="574"/>
      <c r="AV754" s="569"/>
      <c r="AW754" s="569"/>
      <c r="AX754" s="569"/>
      <c r="AY754" s="569"/>
      <c r="AZ754" s="563"/>
      <c r="BA754" s="563"/>
      <c r="BB754" s="563"/>
    </row>
    <row r="755" spans="21:54">
      <c r="U755" s="563"/>
      <c r="V755" s="587"/>
      <c r="W755" s="588"/>
      <c r="X755" s="588"/>
      <c r="Y755" s="590"/>
      <c r="Z755" s="589"/>
      <c r="AA755" s="591"/>
      <c r="AB755" s="591"/>
      <c r="AC755" s="591"/>
      <c r="AD755" s="591"/>
      <c r="AE755" s="272"/>
      <c r="AF755" s="560"/>
      <c r="AG755" s="561"/>
      <c r="AH755" s="561"/>
      <c r="AI755" s="561"/>
      <c r="AJ755" s="592"/>
      <c r="AK755" s="561"/>
      <c r="AL755" s="560"/>
      <c r="AM755" s="595"/>
      <c r="AN755" s="560"/>
      <c r="AO755" s="561"/>
      <c r="AP755" s="561"/>
      <c r="AQ755" s="560"/>
      <c r="AR755" s="561"/>
      <c r="AS755" s="561"/>
      <c r="AT755" s="559"/>
      <c r="AU755" s="574"/>
      <c r="AV755" s="569"/>
      <c r="AW755" s="569"/>
      <c r="AX755" s="569"/>
      <c r="AY755" s="569"/>
      <c r="AZ755" s="563"/>
      <c r="BA755" s="563"/>
      <c r="BB755" s="563"/>
    </row>
    <row r="756" spans="21:54">
      <c r="U756" s="563"/>
      <c r="V756" s="587"/>
      <c r="W756" s="588"/>
      <c r="X756" s="588"/>
      <c r="Y756" s="590"/>
      <c r="Z756" s="589"/>
      <c r="AA756" s="591"/>
      <c r="AB756" s="591"/>
      <c r="AC756" s="591"/>
      <c r="AD756" s="591"/>
      <c r="AE756" s="272"/>
      <c r="AF756" s="560"/>
      <c r="AG756" s="561"/>
      <c r="AH756" s="561"/>
      <c r="AI756" s="561"/>
      <c r="AJ756" s="592"/>
      <c r="AK756" s="561"/>
      <c r="AL756" s="560"/>
      <c r="AM756" s="595"/>
      <c r="AN756" s="560"/>
      <c r="AO756" s="561"/>
      <c r="AP756" s="561"/>
      <c r="AQ756" s="560"/>
      <c r="AR756" s="561"/>
      <c r="AS756" s="561"/>
      <c r="AT756" s="559"/>
      <c r="AU756" s="574"/>
      <c r="AV756" s="569"/>
      <c r="AW756" s="569"/>
      <c r="AX756" s="569"/>
      <c r="AY756" s="569"/>
      <c r="AZ756" s="563"/>
      <c r="BA756" s="563"/>
      <c r="BB756" s="563"/>
    </row>
    <row r="757" spans="21:54">
      <c r="U757" s="563"/>
      <c r="V757" s="587"/>
      <c r="W757" s="588"/>
      <c r="X757" s="588"/>
      <c r="Y757" s="590"/>
      <c r="Z757" s="589"/>
      <c r="AA757" s="591"/>
      <c r="AB757" s="591"/>
      <c r="AC757" s="591"/>
      <c r="AD757" s="591"/>
      <c r="AE757" s="272"/>
      <c r="AF757" s="560"/>
      <c r="AG757" s="561"/>
      <c r="AH757" s="561"/>
      <c r="AI757" s="561"/>
      <c r="AJ757" s="592"/>
      <c r="AK757" s="561"/>
      <c r="AL757" s="560"/>
      <c r="AM757" s="595"/>
      <c r="AN757" s="560"/>
      <c r="AO757" s="561"/>
      <c r="AP757" s="561"/>
      <c r="AQ757" s="560"/>
      <c r="AR757" s="561"/>
      <c r="AS757" s="561"/>
      <c r="AT757" s="559"/>
      <c r="AU757" s="574"/>
      <c r="AV757" s="569"/>
      <c r="AW757" s="569"/>
      <c r="AX757" s="569"/>
      <c r="AY757" s="569"/>
      <c r="AZ757" s="563"/>
      <c r="BA757" s="563"/>
      <c r="BB757" s="563"/>
    </row>
    <row r="758" spans="21:54">
      <c r="U758" s="563"/>
      <c r="V758" s="587"/>
      <c r="W758" s="588"/>
      <c r="X758" s="588"/>
      <c r="Y758" s="590"/>
      <c r="Z758" s="589"/>
      <c r="AA758" s="591"/>
      <c r="AB758" s="591"/>
      <c r="AC758" s="591"/>
      <c r="AD758" s="591"/>
      <c r="AE758" s="272"/>
      <c r="AF758" s="560"/>
      <c r="AG758" s="561"/>
      <c r="AH758" s="561"/>
      <c r="AI758" s="561"/>
      <c r="AJ758" s="592"/>
      <c r="AK758" s="561"/>
      <c r="AL758" s="560"/>
      <c r="AM758" s="595"/>
      <c r="AN758" s="560"/>
      <c r="AO758" s="561"/>
      <c r="AP758" s="561"/>
      <c r="AQ758" s="560"/>
      <c r="AR758" s="561"/>
      <c r="AS758" s="561"/>
      <c r="AT758" s="559"/>
      <c r="AU758" s="574"/>
      <c r="AV758" s="569"/>
      <c r="AW758" s="569"/>
      <c r="AX758" s="569"/>
      <c r="AY758" s="569"/>
      <c r="AZ758" s="563"/>
      <c r="BA758" s="563"/>
      <c r="BB758" s="563"/>
    </row>
    <row r="759" spans="21:54">
      <c r="U759" s="563"/>
      <c r="V759" s="587"/>
      <c r="W759" s="588"/>
      <c r="X759" s="588"/>
      <c r="Y759" s="590"/>
      <c r="Z759" s="589"/>
      <c r="AA759" s="591"/>
      <c r="AB759" s="591"/>
      <c r="AC759" s="591"/>
      <c r="AD759" s="591"/>
      <c r="AE759" s="272"/>
      <c r="AF759" s="560"/>
      <c r="AG759" s="561"/>
      <c r="AH759" s="561"/>
      <c r="AI759" s="561"/>
      <c r="AJ759" s="592"/>
      <c r="AK759" s="561"/>
      <c r="AL759" s="560"/>
      <c r="AM759" s="595"/>
      <c r="AN759" s="560"/>
      <c r="AO759" s="561"/>
      <c r="AP759" s="561"/>
      <c r="AQ759" s="560"/>
      <c r="AR759" s="561"/>
      <c r="AS759" s="561"/>
      <c r="AT759" s="559"/>
      <c r="AU759" s="574"/>
      <c r="AV759" s="569"/>
      <c r="AW759" s="569"/>
      <c r="AX759" s="569"/>
      <c r="AY759" s="569"/>
      <c r="AZ759" s="563"/>
      <c r="BA759" s="563"/>
      <c r="BB759" s="563"/>
    </row>
    <row r="760" spans="21:54">
      <c r="U760" s="563"/>
      <c r="V760" s="587"/>
      <c r="W760" s="588"/>
      <c r="X760" s="588"/>
      <c r="Y760" s="590"/>
      <c r="Z760" s="589"/>
      <c r="AA760" s="591"/>
      <c r="AB760" s="591"/>
      <c r="AC760" s="591"/>
      <c r="AD760" s="591"/>
      <c r="AE760" s="272"/>
      <c r="AF760" s="560"/>
      <c r="AG760" s="561"/>
      <c r="AH760" s="561"/>
      <c r="AI760" s="561"/>
      <c r="AJ760" s="592"/>
      <c r="AK760" s="561"/>
      <c r="AL760" s="560"/>
      <c r="AM760" s="595"/>
      <c r="AN760" s="560"/>
      <c r="AO760" s="561"/>
      <c r="AP760" s="561"/>
      <c r="AQ760" s="560"/>
      <c r="AR760" s="561"/>
      <c r="AS760" s="561"/>
      <c r="AT760" s="559"/>
      <c r="AU760" s="574"/>
      <c r="AV760" s="569"/>
      <c r="AW760" s="569"/>
      <c r="AX760" s="569"/>
      <c r="AY760" s="569"/>
      <c r="AZ760" s="563"/>
      <c r="BA760" s="563"/>
      <c r="BB760" s="563"/>
    </row>
    <row r="761" spans="21:54">
      <c r="U761" s="563"/>
      <c r="V761" s="587"/>
      <c r="W761" s="588"/>
      <c r="X761" s="588"/>
      <c r="Y761" s="590"/>
      <c r="Z761" s="589"/>
      <c r="AA761" s="591"/>
      <c r="AB761" s="591"/>
      <c r="AC761" s="591"/>
      <c r="AD761" s="591"/>
      <c r="AE761" s="272"/>
      <c r="AF761" s="560"/>
      <c r="AG761" s="561"/>
      <c r="AH761" s="561"/>
      <c r="AI761" s="561"/>
      <c r="AJ761" s="592"/>
      <c r="AK761" s="561"/>
      <c r="AL761" s="560"/>
      <c r="AM761" s="595"/>
      <c r="AN761" s="560"/>
      <c r="AO761" s="561"/>
      <c r="AP761" s="561"/>
      <c r="AQ761" s="560"/>
      <c r="AR761" s="561"/>
      <c r="AS761" s="561"/>
      <c r="AT761" s="559"/>
      <c r="AU761" s="574"/>
      <c r="AV761" s="569"/>
      <c r="AW761" s="569"/>
      <c r="AX761" s="569"/>
      <c r="AY761" s="569"/>
      <c r="AZ761" s="563"/>
      <c r="BA761" s="563"/>
      <c r="BB761" s="563"/>
    </row>
    <row r="762" spans="21:54">
      <c r="U762" s="563"/>
      <c r="V762" s="587"/>
      <c r="W762" s="588"/>
      <c r="X762" s="588"/>
      <c r="Y762" s="590"/>
      <c r="Z762" s="589"/>
      <c r="AA762" s="591"/>
      <c r="AB762" s="591"/>
      <c r="AC762" s="591"/>
      <c r="AD762" s="591"/>
      <c r="AE762" s="272"/>
      <c r="AF762" s="560"/>
      <c r="AG762" s="561"/>
      <c r="AH762" s="561"/>
      <c r="AI762" s="561"/>
      <c r="AJ762" s="592"/>
      <c r="AK762" s="561"/>
      <c r="AL762" s="560"/>
      <c r="AM762" s="595"/>
      <c r="AN762" s="560"/>
      <c r="AO762" s="561"/>
      <c r="AP762" s="561"/>
      <c r="AQ762" s="560"/>
      <c r="AR762" s="561"/>
      <c r="AS762" s="561"/>
      <c r="AT762" s="559"/>
      <c r="AU762" s="574"/>
      <c r="AV762" s="569"/>
      <c r="AW762" s="569"/>
      <c r="AX762" s="569"/>
      <c r="AY762" s="569"/>
      <c r="AZ762" s="563"/>
      <c r="BA762" s="563"/>
      <c r="BB762" s="563"/>
    </row>
    <row r="763" spans="21:54">
      <c r="U763" s="563"/>
      <c r="V763" s="587"/>
      <c r="W763" s="588"/>
      <c r="X763" s="588"/>
      <c r="Y763" s="590"/>
      <c r="Z763" s="589"/>
      <c r="AA763" s="591"/>
      <c r="AB763" s="591"/>
      <c r="AC763" s="591"/>
      <c r="AD763" s="591"/>
      <c r="AE763" s="272"/>
      <c r="AF763" s="560"/>
      <c r="AG763" s="561"/>
      <c r="AH763" s="561"/>
      <c r="AI763" s="561"/>
      <c r="AJ763" s="592"/>
      <c r="AK763" s="561"/>
      <c r="AL763" s="560"/>
      <c r="AM763" s="595"/>
      <c r="AN763" s="560"/>
      <c r="AO763" s="561"/>
      <c r="AP763" s="561"/>
      <c r="AQ763" s="560"/>
      <c r="AR763" s="561"/>
      <c r="AS763" s="561"/>
      <c r="AT763" s="559"/>
      <c r="AU763" s="574"/>
      <c r="AV763" s="569"/>
      <c r="AW763" s="569"/>
      <c r="AX763" s="569"/>
      <c r="AY763" s="569"/>
      <c r="AZ763" s="563"/>
      <c r="BA763" s="563"/>
      <c r="BB763" s="563"/>
    </row>
    <row r="764" spans="21:54">
      <c r="U764" s="563"/>
      <c r="V764" s="587"/>
      <c r="W764" s="588"/>
      <c r="X764" s="588"/>
      <c r="Y764" s="590"/>
      <c r="Z764" s="589"/>
      <c r="AA764" s="591"/>
      <c r="AB764" s="591"/>
      <c r="AC764" s="591"/>
      <c r="AD764" s="591"/>
      <c r="AE764" s="272"/>
      <c r="AF764" s="560"/>
      <c r="AG764" s="561"/>
      <c r="AH764" s="561"/>
      <c r="AI764" s="561"/>
      <c r="AJ764" s="592"/>
      <c r="AK764" s="561"/>
      <c r="AL764" s="560"/>
      <c r="AM764" s="595"/>
      <c r="AN764" s="560"/>
      <c r="AO764" s="561"/>
      <c r="AP764" s="561"/>
      <c r="AQ764" s="560"/>
      <c r="AR764" s="561"/>
      <c r="AS764" s="561"/>
      <c r="AT764" s="559"/>
      <c r="AU764" s="574"/>
      <c r="AV764" s="569"/>
      <c r="AW764" s="569"/>
      <c r="AX764" s="569"/>
      <c r="AY764" s="569"/>
      <c r="AZ764" s="563"/>
      <c r="BA764" s="563"/>
      <c r="BB764" s="563"/>
    </row>
    <row r="765" spans="21:54">
      <c r="U765" s="563"/>
      <c r="V765" s="587"/>
      <c r="W765" s="588"/>
      <c r="X765" s="588"/>
      <c r="Y765" s="590"/>
      <c r="Z765" s="589"/>
      <c r="AA765" s="591"/>
      <c r="AB765" s="591"/>
      <c r="AC765" s="591"/>
      <c r="AD765" s="591"/>
      <c r="AE765" s="272"/>
      <c r="AF765" s="560"/>
      <c r="AG765" s="561"/>
      <c r="AH765" s="561"/>
      <c r="AI765" s="561"/>
      <c r="AJ765" s="592"/>
      <c r="AK765" s="561"/>
      <c r="AL765" s="560"/>
      <c r="AM765" s="595"/>
      <c r="AN765" s="560"/>
      <c r="AO765" s="561"/>
      <c r="AP765" s="561"/>
      <c r="AQ765" s="560"/>
      <c r="AR765" s="561"/>
      <c r="AS765" s="561"/>
      <c r="AT765" s="559"/>
      <c r="AU765" s="574"/>
      <c r="AV765" s="569"/>
      <c r="AW765" s="569"/>
      <c r="AX765" s="569"/>
      <c r="AY765" s="569"/>
      <c r="AZ765" s="563"/>
      <c r="BA765" s="563"/>
      <c r="BB765" s="563"/>
    </row>
    <row r="766" spans="21:54">
      <c r="U766" s="563"/>
      <c r="V766" s="587"/>
      <c r="W766" s="588"/>
      <c r="X766" s="588"/>
      <c r="Y766" s="590"/>
      <c r="Z766" s="589"/>
      <c r="AA766" s="591"/>
      <c r="AB766" s="591"/>
      <c r="AC766" s="591"/>
      <c r="AD766" s="591"/>
      <c r="AE766" s="272"/>
      <c r="AF766" s="560"/>
      <c r="AG766" s="561"/>
      <c r="AH766" s="561"/>
      <c r="AI766" s="561"/>
      <c r="AJ766" s="592"/>
      <c r="AK766" s="561"/>
      <c r="AL766" s="560"/>
      <c r="AM766" s="595"/>
      <c r="AN766" s="560"/>
      <c r="AO766" s="561"/>
      <c r="AP766" s="561"/>
      <c r="AQ766" s="560"/>
      <c r="AR766" s="561"/>
      <c r="AS766" s="561"/>
      <c r="AT766" s="559"/>
      <c r="AU766" s="574"/>
      <c r="AV766" s="569"/>
      <c r="AW766" s="569"/>
      <c r="AX766" s="569"/>
      <c r="AY766" s="569"/>
      <c r="AZ766" s="563"/>
      <c r="BA766" s="563"/>
      <c r="BB766" s="563"/>
    </row>
    <row r="767" spans="21:54">
      <c r="U767" s="563"/>
      <c r="V767" s="587"/>
      <c r="W767" s="588"/>
      <c r="X767" s="588"/>
      <c r="Y767" s="590"/>
      <c r="Z767" s="589"/>
      <c r="AA767" s="591"/>
      <c r="AB767" s="591"/>
      <c r="AC767" s="591"/>
      <c r="AD767" s="591"/>
      <c r="AE767" s="272"/>
      <c r="AF767" s="560"/>
      <c r="AG767" s="561"/>
      <c r="AH767" s="561"/>
      <c r="AI767" s="561"/>
      <c r="AJ767" s="592"/>
      <c r="AK767" s="561"/>
      <c r="AL767" s="560"/>
      <c r="AM767" s="595"/>
      <c r="AN767" s="560"/>
      <c r="AO767" s="561"/>
      <c r="AP767" s="561"/>
      <c r="AQ767" s="560"/>
      <c r="AR767" s="561"/>
      <c r="AS767" s="561"/>
      <c r="AT767" s="559"/>
      <c r="AU767" s="574"/>
      <c r="AV767" s="569"/>
      <c r="AW767" s="569"/>
      <c r="AX767" s="569"/>
      <c r="AY767" s="569"/>
      <c r="AZ767" s="563"/>
      <c r="BA767" s="563"/>
      <c r="BB767" s="563"/>
    </row>
    <row r="768" spans="21:54">
      <c r="U768" s="563"/>
      <c r="V768" s="587"/>
      <c r="W768" s="588"/>
      <c r="X768" s="588"/>
      <c r="Y768" s="590"/>
      <c r="Z768" s="589"/>
      <c r="AA768" s="591"/>
      <c r="AB768" s="591"/>
      <c r="AC768" s="591"/>
      <c r="AD768" s="591"/>
      <c r="AE768" s="272"/>
      <c r="AF768" s="560"/>
      <c r="AG768" s="561"/>
      <c r="AH768" s="561"/>
      <c r="AI768" s="561"/>
      <c r="AJ768" s="592"/>
      <c r="AK768" s="561"/>
      <c r="AL768" s="560"/>
      <c r="AM768" s="595"/>
      <c r="AN768" s="560"/>
      <c r="AO768" s="561"/>
      <c r="AP768" s="561"/>
      <c r="AQ768" s="560"/>
      <c r="AR768" s="561"/>
      <c r="AS768" s="561"/>
      <c r="AT768" s="559"/>
      <c r="AU768" s="574"/>
      <c r="AV768" s="569"/>
      <c r="AW768" s="569"/>
      <c r="AX768" s="569"/>
      <c r="AY768" s="569"/>
      <c r="AZ768" s="563"/>
      <c r="BA768" s="563"/>
      <c r="BB768" s="563"/>
    </row>
    <row r="769" spans="21:54">
      <c r="U769" s="563"/>
      <c r="V769" s="587"/>
      <c r="W769" s="588"/>
      <c r="X769" s="588"/>
      <c r="Y769" s="590"/>
      <c r="Z769" s="589"/>
      <c r="AA769" s="591"/>
      <c r="AB769" s="591"/>
      <c r="AC769" s="591"/>
      <c r="AD769" s="591"/>
      <c r="AE769" s="272"/>
      <c r="AF769" s="560"/>
      <c r="AG769" s="561"/>
      <c r="AH769" s="561"/>
      <c r="AI769" s="561"/>
      <c r="AJ769" s="592"/>
      <c r="AK769" s="561"/>
      <c r="AL769" s="560"/>
      <c r="AM769" s="595"/>
      <c r="AN769" s="560"/>
      <c r="AO769" s="561"/>
      <c r="AP769" s="561"/>
      <c r="AQ769" s="560"/>
      <c r="AR769" s="561"/>
      <c r="AS769" s="561"/>
      <c r="AT769" s="559"/>
      <c r="AU769" s="574"/>
      <c r="AV769" s="569"/>
      <c r="AW769" s="569"/>
      <c r="AX769" s="569"/>
      <c r="AY769" s="569"/>
      <c r="AZ769" s="563"/>
      <c r="BA769" s="563"/>
      <c r="BB769" s="563"/>
    </row>
    <row r="770" spans="21:54">
      <c r="U770" s="563"/>
      <c r="V770" s="587"/>
      <c r="W770" s="588"/>
      <c r="X770" s="588"/>
      <c r="Y770" s="590"/>
      <c r="Z770" s="589"/>
      <c r="AA770" s="591"/>
      <c r="AB770" s="591"/>
      <c r="AC770" s="591"/>
      <c r="AD770" s="591"/>
      <c r="AE770" s="272"/>
      <c r="AF770" s="560"/>
      <c r="AG770" s="561"/>
      <c r="AH770" s="561"/>
      <c r="AI770" s="561"/>
      <c r="AJ770" s="592"/>
      <c r="AK770" s="561"/>
      <c r="AL770" s="560"/>
      <c r="AM770" s="595"/>
      <c r="AN770" s="560"/>
      <c r="AO770" s="561"/>
      <c r="AP770" s="561"/>
      <c r="AQ770" s="560"/>
      <c r="AR770" s="561"/>
      <c r="AS770" s="561"/>
      <c r="AT770" s="559"/>
      <c r="AU770" s="574"/>
      <c r="AV770" s="569"/>
      <c r="AW770" s="569"/>
      <c r="AX770" s="569"/>
      <c r="AY770" s="569"/>
      <c r="AZ770" s="563"/>
      <c r="BA770" s="563"/>
      <c r="BB770" s="563"/>
    </row>
    <row r="771" spans="21:54">
      <c r="U771" s="563"/>
      <c r="V771" s="587"/>
      <c r="W771" s="588"/>
      <c r="X771" s="588"/>
      <c r="Y771" s="590"/>
      <c r="Z771" s="589"/>
      <c r="AA771" s="591"/>
      <c r="AB771" s="591"/>
      <c r="AC771" s="591"/>
      <c r="AD771" s="591"/>
      <c r="AE771" s="272"/>
      <c r="AF771" s="560"/>
      <c r="AG771" s="561"/>
      <c r="AH771" s="561"/>
      <c r="AI771" s="561"/>
      <c r="AJ771" s="592"/>
      <c r="AK771" s="561"/>
      <c r="AL771" s="560"/>
      <c r="AM771" s="595"/>
      <c r="AN771" s="560"/>
      <c r="AO771" s="561"/>
      <c r="AP771" s="561"/>
      <c r="AQ771" s="560"/>
      <c r="AR771" s="561"/>
      <c r="AS771" s="561"/>
      <c r="AT771" s="559"/>
      <c r="AU771" s="574"/>
      <c r="AV771" s="569"/>
      <c r="AW771" s="569"/>
      <c r="AX771" s="569"/>
      <c r="AY771" s="569"/>
      <c r="AZ771" s="563"/>
      <c r="BA771" s="563"/>
      <c r="BB771" s="563"/>
    </row>
    <row r="772" spans="21:54">
      <c r="U772" s="563"/>
      <c r="V772" s="587"/>
      <c r="W772" s="588"/>
      <c r="X772" s="588"/>
      <c r="Y772" s="590"/>
      <c r="Z772" s="589"/>
      <c r="AA772" s="591"/>
      <c r="AB772" s="591"/>
      <c r="AC772" s="591"/>
      <c r="AD772" s="591"/>
      <c r="AE772" s="272"/>
      <c r="AF772" s="560"/>
      <c r="AG772" s="561"/>
      <c r="AH772" s="561"/>
      <c r="AI772" s="561"/>
      <c r="AJ772" s="592"/>
      <c r="AK772" s="561"/>
      <c r="AL772" s="560"/>
      <c r="AM772" s="595"/>
      <c r="AN772" s="560"/>
      <c r="AO772" s="561"/>
      <c r="AP772" s="561"/>
      <c r="AQ772" s="560"/>
      <c r="AR772" s="561"/>
      <c r="AS772" s="561"/>
      <c r="AT772" s="559"/>
      <c r="AU772" s="574"/>
      <c r="AV772" s="569"/>
      <c r="AW772" s="569"/>
      <c r="AX772" s="569"/>
      <c r="AY772" s="569"/>
      <c r="AZ772" s="563"/>
      <c r="BA772" s="563"/>
      <c r="BB772" s="563"/>
    </row>
    <row r="773" spans="21:54">
      <c r="U773" s="563"/>
      <c r="V773" s="587"/>
      <c r="W773" s="588"/>
      <c r="X773" s="588"/>
      <c r="Y773" s="590"/>
      <c r="Z773" s="589"/>
      <c r="AA773" s="591"/>
      <c r="AB773" s="591"/>
      <c r="AC773" s="591"/>
      <c r="AD773" s="591"/>
      <c r="AE773" s="272"/>
      <c r="AF773" s="560"/>
      <c r="AG773" s="561"/>
      <c r="AH773" s="561"/>
      <c r="AI773" s="561"/>
      <c r="AJ773" s="592"/>
      <c r="AK773" s="561"/>
      <c r="AL773" s="560"/>
      <c r="AM773" s="595"/>
      <c r="AN773" s="560"/>
      <c r="AO773" s="561"/>
      <c r="AP773" s="561"/>
      <c r="AQ773" s="560"/>
      <c r="AR773" s="561"/>
      <c r="AS773" s="561"/>
      <c r="AT773" s="559"/>
      <c r="AU773" s="574"/>
      <c r="AV773" s="569"/>
      <c r="AW773" s="569"/>
      <c r="AX773" s="569"/>
      <c r="AY773" s="569"/>
      <c r="AZ773" s="563"/>
      <c r="BA773" s="563"/>
      <c r="BB773" s="563"/>
    </row>
    <row r="774" spans="21:54">
      <c r="U774" s="563"/>
      <c r="V774" s="587"/>
      <c r="W774" s="588"/>
      <c r="X774" s="588"/>
      <c r="Y774" s="590"/>
      <c r="Z774" s="589"/>
      <c r="AA774" s="591"/>
      <c r="AB774" s="591"/>
      <c r="AC774" s="591"/>
      <c r="AD774" s="591"/>
      <c r="AE774" s="272"/>
      <c r="AF774" s="560"/>
      <c r="AG774" s="561"/>
      <c r="AH774" s="561"/>
      <c r="AI774" s="561"/>
      <c r="AJ774" s="592"/>
      <c r="AK774" s="561"/>
      <c r="AL774" s="560"/>
      <c r="AM774" s="595"/>
      <c r="AN774" s="560"/>
      <c r="AO774" s="561"/>
      <c r="AP774" s="561"/>
      <c r="AQ774" s="560"/>
      <c r="AR774" s="561"/>
      <c r="AS774" s="561"/>
      <c r="AT774" s="559"/>
      <c r="AU774" s="574"/>
      <c r="AV774" s="569"/>
      <c r="AW774" s="569"/>
      <c r="AX774" s="569"/>
      <c r="AY774" s="569"/>
      <c r="AZ774" s="563"/>
      <c r="BA774" s="563"/>
      <c r="BB774" s="563"/>
    </row>
    <row r="775" spans="21:54">
      <c r="U775" s="563"/>
      <c r="V775" s="587"/>
      <c r="W775" s="588"/>
      <c r="X775" s="588"/>
      <c r="Y775" s="590"/>
      <c r="Z775" s="589"/>
      <c r="AA775" s="591"/>
      <c r="AB775" s="591"/>
      <c r="AC775" s="591"/>
      <c r="AD775" s="591"/>
      <c r="AE775" s="272"/>
      <c r="AF775" s="560"/>
      <c r="AG775" s="561"/>
      <c r="AH775" s="561"/>
      <c r="AI775" s="561"/>
      <c r="AJ775" s="592"/>
      <c r="AK775" s="561"/>
      <c r="AL775" s="560"/>
      <c r="AM775" s="595"/>
      <c r="AN775" s="560"/>
      <c r="AO775" s="561"/>
      <c r="AP775" s="561"/>
      <c r="AQ775" s="560"/>
      <c r="AR775" s="561"/>
      <c r="AS775" s="561"/>
      <c r="AT775" s="559"/>
      <c r="AU775" s="574"/>
      <c r="AV775" s="569"/>
      <c r="AW775" s="569"/>
      <c r="AX775" s="569"/>
      <c r="AY775" s="569"/>
      <c r="AZ775" s="563"/>
      <c r="BA775" s="563"/>
      <c r="BB775" s="563"/>
    </row>
    <row r="776" spans="21:54">
      <c r="U776" s="563"/>
      <c r="V776" s="587"/>
      <c r="W776" s="588"/>
      <c r="X776" s="588"/>
      <c r="Y776" s="590"/>
      <c r="Z776" s="589"/>
      <c r="AA776" s="591"/>
      <c r="AB776" s="591"/>
      <c r="AC776" s="591"/>
      <c r="AD776" s="591"/>
      <c r="AE776" s="272"/>
      <c r="AF776" s="560"/>
      <c r="AG776" s="561"/>
      <c r="AH776" s="561"/>
      <c r="AI776" s="561"/>
      <c r="AJ776" s="592"/>
      <c r="AK776" s="561"/>
      <c r="AL776" s="560"/>
      <c r="AM776" s="595"/>
      <c r="AN776" s="560"/>
      <c r="AO776" s="561"/>
      <c r="AP776" s="561"/>
      <c r="AQ776" s="560"/>
      <c r="AR776" s="561"/>
      <c r="AS776" s="561"/>
      <c r="AT776" s="559"/>
      <c r="AU776" s="574"/>
      <c r="AV776" s="569"/>
      <c r="AW776" s="569"/>
      <c r="AX776" s="569"/>
      <c r="AY776" s="569"/>
      <c r="AZ776" s="563"/>
      <c r="BA776" s="563"/>
      <c r="BB776" s="563"/>
    </row>
    <row r="777" spans="21:54">
      <c r="U777" s="563"/>
      <c r="V777" s="587"/>
      <c r="W777" s="588"/>
      <c r="X777" s="588"/>
      <c r="Y777" s="590"/>
      <c r="Z777" s="589"/>
      <c r="AA777" s="591"/>
      <c r="AB777" s="591"/>
      <c r="AC777" s="591"/>
      <c r="AD777" s="591"/>
      <c r="AE777" s="272"/>
      <c r="AF777" s="560"/>
      <c r="AG777" s="561"/>
      <c r="AH777" s="561"/>
      <c r="AI777" s="561"/>
      <c r="AJ777" s="592"/>
      <c r="AK777" s="561"/>
      <c r="AL777" s="560"/>
      <c r="AM777" s="595"/>
      <c r="AN777" s="560"/>
      <c r="AO777" s="561"/>
      <c r="AP777" s="561"/>
      <c r="AQ777" s="560"/>
      <c r="AR777" s="561"/>
      <c r="AS777" s="561"/>
      <c r="AT777" s="559"/>
      <c r="AU777" s="574"/>
      <c r="AV777" s="569"/>
      <c r="AW777" s="569"/>
      <c r="AX777" s="569"/>
      <c r="AY777" s="569"/>
      <c r="AZ777" s="563"/>
      <c r="BA777" s="563"/>
      <c r="BB777" s="563"/>
    </row>
    <row r="778" spans="21:54">
      <c r="U778" s="563"/>
      <c r="V778" s="587"/>
      <c r="W778" s="588"/>
      <c r="X778" s="588"/>
      <c r="Y778" s="590"/>
      <c r="Z778" s="589"/>
      <c r="AA778" s="591"/>
      <c r="AB778" s="591"/>
      <c r="AC778" s="591"/>
      <c r="AD778" s="591"/>
      <c r="AE778" s="272"/>
      <c r="AF778" s="560"/>
      <c r="AG778" s="561"/>
      <c r="AH778" s="561"/>
      <c r="AI778" s="561"/>
      <c r="AJ778" s="592"/>
      <c r="AK778" s="561"/>
      <c r="AL778" s="560"/>
      <c r="AM778" s="595"/>
      <c r="AN778" s="560"/>
      <c r="AO778" s="561"/>
      <c r="AP778" s="561"/>
      <c r="AQ778" s="560"/>
      <c r="AR778" s="561"/>
      <c r="AS778" s="561"/>
      <c r="AT778" s="559"/>
      <c r="AU778" s="574"/>
      <c r="AV778" s="569"/>
      <c r="AW778" s="569"/>
      <c r="AX778" s="569"/>
      <c r="AY778" s="569"/>
      <c r="AZ778" s="563"/>
      <c r="BA778" s="563"/>
      <c r="BB778" s="563"/>
    </row>
    <row r="779" spans="21:54">
      <c r="U779" s="563"/>
      <c r="V779" s="587"/>
      <c r="W779" s="588"/>
      <c r="X779" s="588"/>
      <c r="Y779" s="590"/>
      <c r="Z779" s="589"/>
      <c r="AA779" s="591"/>
      <c r="AB779" s="591"/>
      <c r="AC779" s="591"/>
      <c r="AD779" s="591"/>
      <c r="AE779" s="272"/>
      <c r="AF779" s="560"/>
      <c r="AG779" s="561"/>
      <c r="AH779" s="561"/>
      <c r="AI779" s="561"/>
      <c r="AJ779" s="592"/>
      <c r="AK779" s="561"/>
      <c r="AL779" s="560"/>
      <c r="AM779" s="595"/>
      <c r="AN779" s="560"/>
      <c r="AO779" s="561"/>
      <c r="AP779" s="561"/>
      <c r="AQ779" s="560"/>
      <c r="AR779" s="561"/>
      <c r="AS779" s="561"/>
      <c r="AT779" s="559"/>
      <c r="AU779" s="574"/>
      <c r="AV779" s="569"/>
      <c r="AW779" s="569"/>
      <c r="AX779" s="569"/>
      <c r="AY779" s="569"/>
      <c r="AZ779" s="563"/>
      <c r="BA779" s="563"/>
      <c r="BB779" s="563"/>
    </row>
    <row r="780" spans="21:54">
      <c r="U780" s="563"/>
      <c r="V780" s="587"/>
      <c r="W780" s="588"/>
      <c r="X780" s="588"/>
      <c r="Y780" s="590"/>
      <c r="Z780" s="589"/>
      <c r="AA780" s="591"/>
      <c r="AB780" s="591"/>
      <c r="AC780" s="591"/>
      <c r="AD780" s="591"/>
      <c r="AE780" s="272"/>
      <c r="AF780" s="560"/>
      <c r="AG780" s="561"/>
      <c r="AH780" s="561"/>
      <c r="AI780" s="561"/>
      <c r="AJ780" s="592"/>
      <c r="AK780" s="561"/>
      <c r="AL780" s="560"/>
      <c r="AM780" s="595"/>
      <c r="AN780" s="560"/>
      <c r="AO780" s="561"/>
      <c r="AP780" s="561"/>
      <c r="AQ780" s="560"/>
      <c r="AR780" s="561"/>
      <c r="AS780" s="561"/>
      <c r="AT780" s="559"/>
      <c r="AU780" s="574"/>
      <c r="AV780" s="569"/>
      <c r="AW780" s="569"/>
      <c r="AX780" s="569"/>
      <c r="AY780" s="569"/>
      <c r="AZ780" s="563"/>
      <c r="BA780" s="563"/>
      <c r="BB780" s="563"/>
    </row>
    <row r="781" spans="21:54">
      <c r="U781" s="563"/>
      <c r="V781" s="587"/>
      <c r="W781" s="588"/>
      <c r="X781" s="588"/>
      <c r="Y781" s="590"/>
      <c r="Z781" s="589"/>
      <c r="AA781" s="591"/>
      <c r="AB781" s="591"/>
      <c r="AC781" s="591"/>
      <c r="AD781" s="591"/>
      <c r="AE781" s="272"/>
      <c r="AF781" s="560"/>
      <c r="AG781" s="561"/>
      <c r="AH781" s="561"/>
      <c r="AI781" s="561"/>
      <c r="AJ781" s="592"/>
      <c r="AK781" s="561"/>
      <c r="AL781" s="560"/>
      <c r="AM781" s="595"/>
      <c r="AN781" s="560"/>
      <c r="AO781" s="561"/>
      <c r="AP781" s="561"/>
      <c r="AQ781" s="560"/>
      <c r="AR781" s="561"/>
      <c r="AS781" s="561"/>
      <c r="AT781" s="559"/>
      <c r="AU781" s="574"/>
      <c r="AV781" s="569"/>
      <c r="AW781" s="569"/>
      <c r="AX781" s="569"/>
      <c r="AY781" s="569"/>
      <c r="AZ781" s="563"/>
      <c r="BA781" s="563"/>
      <c r="BB781" s="563"/>
    </row>
    <row r="782" spans="21:54">
      <c r="U782" s="563"/>
      <c r="V782" s="587"/>
      <c r="W782" s="588"/>
      <c r="X782" s="588"/>
      <c r="Y782" s="590"/>
      <c r="Z782" s="589"/>
      <c r="AA782" s="591"/>
      <c r="AB782" s="591"/>
      <c r="AC782" s="591"/>
      <c r="AD782" s="591"/>
      <c r="AE782" s="272"/>
      <c r="AF782" s="560"/>
      <c r="AG782" s="561"/>
      <c r="AH782" s="561"/>
      <c r="AI782" s="561"/>
      <c r="AJ782" s="592"/>
      <c r="AK782" s="561"/>
      <c r="AL782" s="560"/>
      <c r="AM782" s="595"/>
      <c r="AN782" s="560"/>
      <c r="AO782" s="561"/>
      <c r="AP782" s="561"/>
      <c r="AQ782" s="560"/>
      <c r="AR782" s="561"/>
      <c r="AS782" s="561"/>
      <c r="AT782" s="559"/>
      <c r="AU782" s="574"/>
      <c r="AV782" s="569"/>
      <c r="AW782" s="569"/>
      <c r="AX782" s="569"/>
      <c r="AY782" s="569"/>
      <c r="AZ782" s="563"/>
      <c r="BA782" s="563"/>
      <c r="BB782" s="563"/>
    </row>
    <row r="783" spans="21:54">
      <c r="U783" s="563"/>
      <c r="V783" s="587"/>
      <c r="W783" s="588"/>
      <c r="X783" s="588"/>
      <c r="Y783" s="590"/>
      <c r="Z783" s="589"/>
      <c r="AA783" s="591"/>
      <c r="AB783" s="591"/>
      <c r="AC783" s="591"/>
      <c r="AD783" s="591"/>
      <c r="AE783" s="272"/>
      <c r="AF783" s="560"/>
      <c r="AG783" s="561"/>
      <c r="AH783" s="561"/>
      <c r="AI783" s="561"/>
      <c r="AJ783" s="592"/>
      <c r="AK783" s="561"/>
      <c r="AL783" s="560"/>
      <c r="AM783" s="595"/>
      <c r="AN783" s="560"/>
      <c r="AO783" s="561"/>
      <c r="AP783" s="561"/>
      <c r="AQ783" s="560"/>
      <c r="AR783" s="561"/>
      <c r="AS783" s="561"/>
      <c r="AT783" s="559"/>
      <c r="AU783" s="574"/>
      <c r="AV783" s="569"/>
      <c r="AW783" s="569"/>
      <c r="AX783" s="569"/>
      <c r="AY783" s="569"/>
      <c r="AZ783" s="563"/>
      <c r="BA783" s="563"/>
      <c r="BB783" s="563"/>
    </row>
    <row r="784" spans="21:54">
      <c r="U784" s="563"/>
      <c r="V784" s="587"/>
      <c r="W784" s="588"/>
      <c r="X784" s="588"/>
      <c r="Y784" s="590"/>
      <c r="Z784" s="589"/>
      <c r="AA784" s="591"/>
      <c r="AB784" s="591"/>
      <c r="AC784" s="591"/>
      <c r="AD784" s="591"/>
      <c r="AE784" s="272"/>
      <c r="AF784" s="560"/>
      <c r="AG784" s="561"/>
      <c r="AH784" s="561"/>
      <c r="AI784" s="561"/>
      <c r="AJ784" s="592"/>
      <c r="AK784" s="561"/>
      <c r="AL784" s="560"/>
      <c r="AM784" s="595"/>
      <c r="AN784" s="560"/>
      <c r="AO784" s="561"/>
      <c r="AP784" s="561"/>
      <c r="AQ784" s="560"/>
      <c r="AR784" s="561"/>
      <c r="AS784" s="561"/>
      <c r="AT784" s="559"/>
      <c r="AU784" s="574"/>
      <c r="AV784" s="569"/>
      <c r="AW784" s="569"/>
      <c r="AX784" s="569"/>
      <c r="AY784" s="569"/>
      <c r="AZ784" s="563"/>
      <c r="BA784" s="563"/>
      <c r="BB784" s="563"/>
    </row>
    <row r="785" spans="21:54">
      <c r="U785" s="563"/>
      <c r="V785" s="587"/>
      <c r="W785" s="588"/>
      <c r="X785" s="588"/>
      <c r="Y785" s="590"/>
      <c r="Z785" s="589"/>
      <c r="AA785" s="591"/>
      <c r="AB785" s="591"/>
      <c r="AC785" s="591"/>
      <c r="AD785" s="591"/>
      <c r="AE785" s="272"/>
      <c r="AF785" s="560"/>
      <c r="AG785" s="561"/>
      <c r="AH785" s="561"/>
      <c r="AI785" s="561"/>
      <c r="AJ785" s="592"/>
      <c r="AK785" s="561"/>
      <c r="AL785" s="560"/>
      <c r="AM785" s="595"/>
      <c r="AN785" s="560"/>
      <c r="AO785" s="561"/>
      <c r="AP785" s="561"/>
      <c r="AQ785" s="560"/>
      <c r="AR785" s="561"/>
      <c r="AS785" s="561"/>
      <c r="AT785" s="559"/>
      <c r="AU785" s="574"/>
      <c r="AV785" s="569"/>
      <c r="AW785" s="569"/>
      <c r="AX785" s="569"/>
      <c r="AY785" s="569"/>
      <c r="AZ785" s="563"/>
      <c r="BA785" s="563"/>
      <c r="BB785" s="563"/>
    </row>
    <row r="786" spans="21:54">
      <c r="U786" s="563"/>
      <c r="V786" s="587"/>
      <c r="W786" s="588"/>
      <c r="X786" s="588"/>
      <c r="Y786" s="590"/>
      <c r="Z786" s="589"/>
      <c r="AA786" s="591"/>
      <c r="AB786" s="591"/>
      <c r="AC786" s="591"/>
      <c r="AD786" s="591"/>
      <c r="AE786" s="272"/>
      <c r="AF786" s="560"/>
      <c r="AG786" s="561"/>
      <c r="AH786" s="561"/>
      <c r="AI786" s="561"/>
      <c r="AJ786" s="592"/>
      <c r="AK786" s="561"/>
      <c r="AL786" s="560"/>
      <c r="AM786" s="595"/>
      <c r="AN786" s="560"/>
      <c r="AO786" s="561"/>
      <c r="AP786" s="561"/>
      <c r="AQ786" s="560"/>
      <c r="AR786" s="561"/>
      <c r="AS786" s="561"/>
      <c r="AT786" s="559"/>
      <c r="AU786" s="574"/>
      <c r="AV786" s="569"/>
      <c r="AW786" s="569"/>
      <c r="AX786" s="569"/>
      <c r="AY786" s="569"/>
      <c r="AZ786" s="563"/>
      <c r="BA786" s="563"/>
      <c r="BB786" s="563"/>
    </row>
    <row r="787" spans="21:54">
      <c r="U787" s="563"/>
      <c r="V787" s="587"/>
      <c r="W787" s="588"/>
      <c r="X787" s="588"/>
      <c r="Y787" s="590"/>
      <c r="Z787" s="589"/>
      <c r="AA787" s="591"/>
      <c r="AB787" s="591"/>
      <c r="AC787" s="591"/>
      <c r="AD787" s="591"/>
      <c r="AE787" s="272"/>
      <c r="AF787" s="560"/>
      <c r="AG787" s="561"/>
      <c r="AH787" s="561"/>
      <c r="AI787" s="561"/>
      <c r="AJ787" s="592"/>
      <c r="AK787" s="561"/>
      <c r="AL787" s="560"/>
      <c r="AM787" s="595"/>
      <c r="AN787" s="560"/>
      <c r="AO787" s="561"/>
      <c r="AP787" s="561"/>
      <c r="AQ787" s="560"/>
      <c r="AR787" s="561"/>
      <c r="AS787" s="561"/>
      <c r="AT787" s="559"/>
      <c r="AU787" s="574"/>
      <c r="AV787" s="569"/>
      <c r="AW787" s="569"/>
      <c r="AX787" s="569"/>
      <c r="AY787" s="569"/>
      <c r="AZ787" s="563"/>
      <c r="BA787" s="563"/>
      <c r="BB787" s="563"/>
    </row>
    <row r="788" spans="21:54">
      <c r="U788" s="563"/>
      <c r="V788" s="587"/>
      <c r="W788" s="588"/>
      <c r="X788" s="588"/>
      <c r="Y788" s="590"/>
      <c r="Z788" s="589"/>
      <c r="AA788" s="591"/>
      <c r="AB788" s="591"/>
      <c r="AC788" s="591"/>
      <c r="AD788" s="591"/>
      <c r="AE788" s="272"/>
      <c r="AF788" s="560"/>
      <c r="AG788" s="561"/>
      <c r="AH788" s="561"/>
      <c r="AI788" s="561"/>
      <c r="AJ788" s="592"/>
      <c r="AK788" s="561"/>
      <c r="AL788" s="560"/>
      <c r="AM788" s="595"/>
      <c r="AN788" s="560"/>
      <c r="AO788" s="561"/>
      <c r="AP788" s="561"/>
      <c r="AQ788" s="560"/>
      <c r="AR788" s="561"/>
      <c r="AS788" s="561"/>
      <c r="AT788" s="559"/>
      <c r="AU788" s="574"/>
      <c r="AV788" s="569"/>
      <c r="AW788" s="569"/>
      <c r="AX788" s="569"/>
      <c r="AY788" s="569"/>
      <c r="AZ788" s="563"/>
      <c r="BA788" s="563"/>
      <c r="BB788" s="563"/>
    </row>
    <row r="789" spans="21:54">
      <c r="U789" s="563"/>
      <c r="V789" s="587"/>
      <c r="W789" s="588"/>
      <c r="X789" s="588"/>
      <c r="Y789" s="590"/>
      <c r="Z789" s="589"/>
      <c r="AA789" s="591"/>
      <c r="AB789" s="591"/>
      <c r="AC789" s="591"/>
      <c r="AD789" s="591"/>
      <c r="AE789" s="272"/>
      <c r="AF789" s="560"/>
      <c r="AG789" s="561"/>
      <c r="AH789" s="561"/>
      <c r="AI789" s="561"/>
      <c r="AJ789" s="592"/>
      <c r="AK789" s="561"/>
      <c r="AL789" s="560"/>
      <c r="AM789" s="595"/>
      <c r="AN789" s="560"/>
      <c r="AO789" s="561"/>
      <c r="AP789" s="561"/>
      <c r="AQ789" s="560"/>
      <c r="AR789" s="561"/>
      <c r="AS789" s="561"/>
      <c r="AT789" s="559"/>
      <c r="AU789" s="574"/>
      <c r="AV789" s="569"/>
      <c r="AW789" s="569"/>
      <c r="AX789" s="569"/>
      <c r="AY789" s="569"/>
      <c r="AZ789" s="563"/>
      <c r="BA789" s="563"/>
      <c r="BB789" s="563"/>
    </row>
    <row r="790" spans="21:54">
      <c r="U790" s="563"/>
      <c r="V790" s="587"/>
      <c r="W790" s="588"/>
      <c r="X790" s="588"/>
      <c r="Y790" s="590"/>
      <c r="Z790" s="589"/>
      <c r="AA790" s="591"/>
      <c r="AB790" s="591"/>
      <c r="AC790" s="591"/>
      <c r="AD790" s="591"/>
      <c r="AE790" s="272"/>
      <c r="AF790" s="560"/>
      <c r="AG790" s="561"/>
      <c r="AH790" s="561"/>
      <c r="AI790" s="561"/>
      <c r="AJ790" s="592"/>
      <c r="AK790" s="561"/>
      <c r="AL790" s="560"/>
      <c r="AM790" s="595"/>
      <c r="AN790" s="560"/>
      <c r="AO790" s="561"/>
      <c r="AP790" s="561"/>
      <c r="AQ790" s="560"/>
      <c r="AR790" s="561"/>
      <c r="AS790" s="561"/>
      <c r="AT790" s="559"/>
      <c r="AU790" s="574"/>
      <c r="AV790" s="569"/>
      <c r="AW790" s="569"/>
      <c r="AX790" s="569"/>
      <c r="AY790" s="569"/>
      <c r="AZ790" s="563"/>
      <c r="BA790" s="563"/>
      <c r="BB790" s="563"/>
    </row>
    <row r="791" spans="21:54">
      <c r="U791" s="563"/>
      <c r="V791" s="587"/>
      <c r="W791" s="588"/>
      <c r="X791" s="588"/>
      <c r="Y791" s="590"/>
      <c r="Z791" s="589"/>
      <c r="AA791" s="591"/>
      <c r="AB791" s="591"/>
      <c r="AC791" s="591"/>
      <c r="AD791" s="591"/>
      <c r="AE791" s="272"/>
      <c r="AF791" s="560"/>
      <c r="AG791" s="561"/>
      <c r="AH791" s="561"/>
      <c r="AI791" s="561"/>
      <c r="AJ791" s="592"/>
      <c r="AK791" s="561"/>
      <c r="AL791" s="560"/>
      <c r="AM791" s="595"/>
      <c r="AN791" s="560"/>
      <c r="AO791" s="561"/>
      <c r="AP791" s="561"/>
      <c r="AQ791" s="560"/>
      <c r="AR791" s="561"/>
      <c r="AS791" s="561"/>
      <c r="AT791" s="559"/>
      <c r="AU791" s="574"/>
      <c r="AV791" s="569"/>
      <c r="AW791" s="569"/>
      <c r="AX791" s="569"/>
      <c r="AY791" s="569"/>
      <c r="AZ791" s="563"/>
      <c r="BA791" s="563"/>
      <c r="BB791" s="563"/>
    </row>
    <row r="792" spans="21:54">
      <c r="U792" s="563"/>
      <c r="V792" s="587"/>
      <c r="W792" s="588"/>
      <c r="X792" s="588"/>
      <c r="Y792" s="590"/>
      <c r="Z792" s="589"/>
      <c r="AA792" s="591"/>
      <c r="AB792" s="591"/>
      <c r="AC792" s="591"/>
      <c r="AD792" s="591"/>
      <c r="AE792" s="272"/>
      <c r="AF792" s="560"/>
      <c r="AG792" s="561"/>
      <c r="AH792" s="561"/>
      <c r="AI792" s="561"/>
      <c r="AJ792" s="592"/>
      <c r="AK792" s="561"/>
      <c r="AL792" s="560"/>
      <c r="AM792" s="595"/>
      <c r="AN792" s="560"/>
      <c r="AO792" s="561"/>
      <c r="AP792" s="561"/>
      <c r="AQ792" s="560"/>
      <c r="AR792" s="561"/>
      <c r="AS792" s="561"/>
      <c r="AT792" s="559"/>
      <c r="AU792" s="574"/>
      <c r="AV792" s="569"/>
      <c r="AW792" s="569"/>
      <c r="AX792" s="569"/>
      <c r="AY792" s="569"/>
      <c r="AZ792" s="563"/>
      <c r="BA792" s="563"/>
      <c r="BB792" s="563"/>
    </row>
    <row r="793" spans="21:54">
      <c r="U793" s="563"/>
      <c r="V793" s="587"/>
      <c r="W793" s="588"/>
      <c r="X793" s="588"/>
      <c r="Y793" s="590"/>
      <c r="Z793" s="589"/>
      <c r="AA793" s="591"/>
      <c r="AB793" s="591"/>
      <c r="AC793" s="591"/>
      <c r="AD793" s="591"/>
      <c r="AE793" s="272"/>
      <c r="AF793" s="560"/>
      <c r="AG793" s="561"/>
      <c r="AH793" s="561"/>
      <c r="AI793" s="561"/>
      <c r="AJ793" s="592"/>
      <c r="AK793" s="561"/>
      <c r="AL793" s="560"/>
      <c r="AM793" s="595"/>
      <c r="AN793" s="560"/>
      <c r="AO793" s="561"/>
      <c r="AP793" s="561"/>
      <c r="AQ793" s="560"/>
      <c r="AR793" s="561"/>
      <c r="AS793" s="561"/>
      <c r="AT793" s="559"/>
      <c r="AU793" s="574"/>
      <c r="AV793" s="569"/>
      <c r="AW793" s="569"/>
      <c r="AX793" s="569"/>
      <c r="AY793" s="569"/>
      <c r="AZ793" s="563"/>
      <c r="BA793" s="563"/>
      <c r="BB793" s="563"/>
    </row>
    <row r="794" spans="21:54">
      <c r="U794" s="563"/>
      <c r="V794" s="587"/>
      <c r="W794" s="588"/>
      <c r="X794" s="588"/>
      <c r="Y794" s="590"/>
      <c r="Z794" s="589"/>
      <c r="AA794" s="591"/>
      <c r="AB794" s="591"/>
      <c r="AC794" s="591"/>
      <c r="AD794" s="591"/>
      <c r="AE794" s="272"/>
      <c r="AF794" s="560"/>
      <c r="AG794" s="561"/>
      <c r="AH794" s="561"/>
      <c r="AI794" s="561"/>
      <c r="AJ794" s="592"/>
      <c r="AK794" s="561"/>
      <c r="AL794" s="560"/>
      <c r="AM794" s="595"/>
      <c r="AN794" s="560"/>
      <c r="AO794" s="561"/>
      <c r="AP794" s="561"/>
      <c r="AQ794" s="560"/>
      <c r="AR794" s="561"/>
      <c r="AS794" s="561"/>
      <c r="AT794" s="559"/>
      <c r="AU794" s="574"/>
      <c r="AV794" s="569"/>
      <c r="AW794" s="569"/>
      <c r="AX794" s="569"/>
      <c r="AY794" s="569"/>
      <c r="AZ794" s="563"/>
      <c r="BA794" s="563"/>
      <c r="BB794" s="563"/>
    </row>
    <row r="795" spans="21:54">
      <c r="U795" s="563"/>
      <c r="V795" s="587"/>
      <c r="W795" s="588"/>
      <c r="X795" s="588"/>
      <c r="Y795" s="590"/>
      <c r="Z795" s="589"/>
      <c r="AA795" s="591"/>
      <c r="AB795" s="591"/>
      <c r="AC795" s="591"/>
      <c r="AD795" s="591"/>
      <c r="AE795" s="272"/>
      <c r="AF795" s="560"/>
      <c r="AG795" s="561"/>
      <c r="AH795" s="561"/>
      <c r="AI795" s="561"/>
      <c r="AJ795" s="592"/>
      <c r="AK795" s="561"/>
      <c r="AL795" s="560"/>
      <c r="AM795" s="595"/>
      <c r="AN795" s="560"/>
      <c r="AO795" s="561"/>
      <c r="AP795" s="561"/>
      <c r="AQ795" s="560"/>
      <c r="AR795" s="561"/>
      <c r="AS795" s="561"/>
      <c r="AT795" s="559"/>
      <c r="AU795" s="574"/>
      <c r="AV795" s="569"/>
      <c r="AW795" s="569"/>
      <c r="AX795" s="569"/>
      <c r="AY795" s="569"/>
      <c r="AZ795" s="563"/>
      <c r="BA795" s="563"/>
      <c r="BB795" s="563"/>
    </row>
    <row r="796" spans="21:54">
      <c r="U796" s="563"/>
      <c r="V796" s="587"/>
      <c r="W796" s="588"/>
      <c r="X796" s="588"/>
      <c r="Y796" s="590"/>
      <c r="Z796" s="589"/>
      <c r="AA796" s="591"/>
      <c r="AB796" s="591"/>
      <c r="AC796" s="591"/>
      <c r="AD796" s="591"/>
      <c r="AE796" s="272"/>
      <c r="AF796" s="560"/>
      <c r="AG796" s="561"/>
      <c r="AH796" s="561"/>
      <c r="AI796" s="561"/>
      <c r="AJ796" s="592"/>
      <c r="AK796" s="561"/>
      <c r="AL796" s="560"/>
      <c r="AM796" s="595"/>
      <c r="AN796" s="560"/>
      <c r="AO796" s="561"/>
      <c r="AP796" s="561"/>
      <c r="AQ796" s="560"/>
      <c r="AR796" s="561"/>
      <c r="AS796" s="561"/>
      <c r="AT796" s="559"/>
      <c r="AU796" s="574"/>
      <c r="AV796" s="569"/>
      <c r="AW796" s="569"/>
      <c r="AX796" s="569"/>
      <c r="AY796" s="569"/>
      <c r="AZ796" s="563"/>
      <c r="BA796" s="563"/>
      <c r="BB796" s="563"/>
    </row>
    <row r="797" spans="21:54">
      <c r="U797" s="563"/>
      <c r="V797" s="587"/>
      <c r="W797" s="588"/>
      <c r="X797" s="588"/>
      <c r="Y797" s="590"/>
      <c r="Z797" s="589"/>
      <c r="AA797" s="591"/>
      <c r="AB797" s="591"/>
      <c r="AC797" s="591"/>
      <c r="AD797" s="591"/>
      <c r="AE797" s="272"/>
      <c r="AF797" s="560"/>
      <c r="AG797" s="561"/>
      <c r="AH797" s="561"/>
      <c r="AI797" s="561"/>
      <c r="AJ797" s="592"/>
      <c r="AK797" s="561"/>
      <c r="AL797" s="560"/>
      <c r="AM797" s="595"/>
      <c r="AN797" s="560"/>
      <c r="AO797" s="561"/>
      <c r="AP797" s="561"/>
      <c r="AQ797" s="560"/>
      <c r="AR797" s="561"/>
      <c r="AS797" s="561"/>
      <c r="AT797" s="559"/>
      <c r="AU797" s="574"/>
      <c r="AV797" s="569"/>
      <c r="AW797" s="569"/>
      <c r="AX797" s="569"/>
      <c r="AY797" s="569"/>
      <c r="AZ797" s="563"/>
      <c r="BA797" s="563"/>
      <c r="BB797" s="563"/>
    </row>
    <row r="798" spans="21:54">
      <c r="U798" s="563"/>
      <c r="V798" s="587"/>
      <c r="W798" s="588"/>
      <c r="X798" s="588"/>
      <c r="Y798" s="590"/>
      <c r="Z798" s="589"/>
      <c r="AA798" s="591"/>
      <c r="AB798" s="591"/>
      <c r="AC798" s="591"/>
      <c r="AD798" s="591"/>
      <c r="AE798" s="272"/>
      <c r="AF798" s="560"/>
      <c r="AG798" s="561"/>
      <c r="AH798" s="561"/>
      <c r="AI798" s="561"/>
      <c r="AJ798" s="592"/>
      <c r="AK798" s="561"/>
      <c r="AL798" s="560"/>
      <c r="AM798" s="595"/>
      <c r="AN798" s="560"/>
      <c r="AO798" s="561"/>
      <c r="AP798" s="561"/>
      <c r="AQ798" s="560"/>
      <c r="AR798" s="561"/>
      <c r="AS798" s="561"/>
      <c r="AT798" s="559"/>
      <c r="AU798" s="574"/>
      <c r="AV798" s="569"/>
      <c r="AW798" s="569"/>
      <c r="AX798" s="569"/>
      <c r="AY798" s="569"/>
      <c r="AZ798" s="563"/>
      <c r="BA798" s="563"/>
      <c r="BB798" s="563"/>
    </row>
    <row r="799" spans="21:54">
      <c r="U799" s="563"/>
      <c r="V799" s="587"/>
      <c r="W799" s="588"/>
      <c r="X799" s="588"/>
      <c r="Y799" s="590"/>
      <c r="Z799" s="589"/>
      <c r="AA799" s="591"/>
      <c r="AB799" s="591"/>
      <c r="AC799" s="591"/>
      <c r="AD799" s="591"/>
      <c r="AE799" s="272"/>
      <c r="AF799" s="560"/>
      <c r="AG799" s="561"/>
      <c r="AH799" s="561"/>
      <c r="AI799" s="561"/>
      <c r="AJ799" s="592"/>
      <c r="AK799" s="561"/>
      <c r="AL799" s="560"/>
      <c r="AM799" s="595"/>
      <c r="AN799" s="560"/>
      <c r="AO799" s="561"/>
      <c r="AP799" s="561"/>
      <c r="AQ799" s="560"/>
      <c r="AR799" s="561"/>
      <c r="AS799" s="561"/>
      <c r="AT799" s="559"/>
      <c r="AU799" s="574"/>
      <c r="AV799" s="569"/>
      <c r="AW799" s="569"/>
      <c r="AX799" s="569"/>
      <c r="AY799" s="569"/>
      <c r="AZ799" s="563"/>
      <c r="BA799" s="563"/>
      <c r="BB799" s="563"/>
    </row>
    <row r="800" spans="21:54">
      <c r="U800" s="563"/>
      <c r="V800" s="587"/>
      <c r="W800" s="588"/>
      <c r="X800" s="588"/>
      <c r="Y800" s="590"/>
      <c r="Z800" s="589"/>
      <c r="AA800" s="591"/>
      <c r="AB800" s="591"/>
      <c r="AC800" s="591"/>
      <c r="AD800" s="591"/>
      <c r="AE800" s="272"/>
      <c r="AF800" s="560"/>
      <c r="AG800" s="561"/>
      <c r="AH800" s="561"/>
      <c r="AI800" s="561"/>
      <c r="AJ800" s="592"/>
      <c r="AK800" s="561"/>
      <c r="AL800" s="560"/>
      <c r="AM800" s="595"/>
      <c r="AN800" s="560"/>
      <c r="AO800" s="561"/>
      <c r="AP800" s="561"/>
      <c r="AQ800" s="560"/>
      <c r="AR800" s="561"/>
      <c r="AS800" s="561"/>
      <c r="AT800" s="559"/>
      <c r="AU800" s="574"/>
      <c r="AV800" s="569"/>
      <c r="AW800" s="569"/>
      <c r="AX800" s="569"/>
      <c r="AY800" s="569"/>
      <c r="AZ800" s="563"/>
      <c r="BA800" s="563"/>
      <c r="BB800" s="563"/>
    </row>
    <row r="801" spans="21:54">
      <c r="U801" s="563"/>
      <c r="V801" s="587"/>
      <c r="W801" s="588"/>
      <c r="X801" s="588"/>
      <c r="Y801" s="590"/>
      <c r="Z801" s="589"/>
      <c r="AA801" s="591"/>
      <c r="AB801" s="591"/>
      <c r="AC801" s="591"/>
      <c r="AD801" s="591"/>
      <c r="AE801" s="272"/>
      <c r="AF801" s="560"/>
      <c r="AG801" s="561"/>
      <c r="AH801" s="561"/>
      <c r="AI801" s="561"/>
      <c r="AJ801" s="592"/>
      <c r="AK801" s="561"/>
      <c r="AL801" s="560"/>
      <c r="AM801" s="595"/>
      <c r="AN801" s="560"/>
      <c r="AO801" s="561"/>
      <c r="AP801" s="561"/>
      <c r="AQ801" s="560"/>
      <c r="AR801" s="561"/>
      <c r="AS801" s="561"/>
      <c r="AT801" s="559"/>
      <c r="AU801" s="574"/>
      <c r="AV801" s="569"/>
      <c r="AW801" s="569"/>
      <c r="AX801" s="569"/>
      <c r="AY801" s="569"/>
      <c r="AZ801" s="563"/>
      <c r="BA801" s="563"/>
      <c r="BB801" s="563"/>
    </row>
    <row r="802" spans="21:54">
      <c r="U802" s="563"/>
      <c r="V802" s="587"/>
      <c r="W802" s="588"/>
      <c r="X802" s="588"/>
      <c r="Y802" s="590"/>
      <c r="Z802" s="589"/>
      <c r="AA802" s="591"/>
      <c r="AB802" s="591"/>
      <c r="AC802" s="591"/>
      <c r="AD802" s="591"/>
      <c r="AE802" s="272"/>
      <c r="AF802" s="560"/>
      <c r="AG802" s="561"/>
      <c r="AH802" s="561"/>
      <c r="AI802" s="561"/>
      <c r="AJ802" s="592"/>
      <c r="AK802" s="561"/>
      <c r="AL802" s="560"/>
      <c r="AM802" s="595"/>
      <c r="AN802" s="560"/>
      <c r="AO802" s="561"/>
      <c r="AP802" s="561"/>
      <c r="AQ802" s="560"/>
      <c r="AR802" s="561"/>
      <c r="AS802" s="561"/>
      <c r="AT802" s="559"/>
      <c r="AU802" s="574"/>
      <c r="AV802" s="569"/>
      <c r="AW802" s="569"/>
      <c r="AX802" s="569"/>
      <c r="AY802" s="569"/>
      <c r="AZ802" s="563"/>
      <c r="BA802" s="563"/>
      <c r="BB802" s="563"/>
    </row>
    <row r="803" spans="21:54">
      <c r="U803" s="563"/>
      <c r="V803" s="587"/>
      <c r="W803" s="588"/>
      <c r="X803" s="588"/>
      <c r="Y803" s="590"/>
      <c r="Z803" s="589"/>
      <c r="AA803" s="591"/>
      <c r="AB803" s="591"/>
      <c r="AC803" s="591"/>
      <c r="AD803" s="591"/>
      <c r="AE803" s="272"/>
      <c r="AF803" s="560"/>
      <c r="AG803" s="561"/>
      <c r="AH803" s="561"/>
      <c r="AI803" s="561"/>
      <c r="AJ803" s="592"/>
      <c r="AK803" s="561"/>
      <c r="AL803" s="560"/>
      <c r="AM803" s="595"/>
      <c r="AN803" s="560"/>
      <c r="AO803" s="561"/>
      <c r="AP803" s="561"/>
      <c r="AQ803" s="560"/>
      <c r="AR803" s="561"/>
      <c r="AS803" s="561"/>
      <c r="AT803" s="559"/>
      <c r="AU803" s="574"/>
      <c r="AV803" s="569"/>
      <c r="AW803" s="569"/>
      <c r="AX803" s="569"/>
      <c r="AY803" s="569"/>
      <c r="AZ803" s="563"/>
      <c r="BA803" s="563"/>
      <c r="BB803" s="563"/>
    </row>
    <row r="804" spans="21:54">
      <c r="U804" s="563"/>
      <c r="V804" s="587"/>
      <c r="W804" s="588"/>
      <c r="X804" s="588"/>
      <c r="Y804" s="590"/>
      <c r="Z804" s="589"/>
      <c r="AA804" s="591"/>
      <c r="AB804" s="591"/>
      <c r="AC804" s="591"/>
      <c r="AD804" s="591"/>
      <c r="AE804" s="272"/>
      <c r="AF804" s="560"/>
      <c r="AG804" s="561"/>
      <c r="AH804" s="561"/>
      <c r="AI804" s="561"/>
      <c r="AJ804" s="592"/>
      <c r="AK804" s="561"/>
      <c r="AL804" s="560"/>
      <c r="AM804" s="595"/>
      <c r="AN804" s="560"/>
      <c r="AO804" s="561"/>
      <c r="AP804" s="561"/>
      <c r="AQ804" s="560"/>
      <c r="AR804" s="561"/>
      <c r="AS804" s="561"/>
      <c r="AT804" s="559"/>
      <c r="AU804" s="574"/>
      <c r="AV804" s="569"/>
      <c r="AW804" s="569"/>
      <c r="AX804" s="569"/>
      <c r="AY804" s="569"/>
      <c r="AZ804" s="563"/>
      <c r="BA804" s="563"/>
      <c r="BB804" s="563"/>
    </row>
    <row r="805" spans="21:54">
      <c r="U805" s="563"/>
      <c r="V805" s="587"/>
      <c r="W805" s="588"/>
      <c r="X805" s="588"/>
      <c r="Y805" s="590"/>
      <c r="Z805" s="589"/>
      <c r="AA805" s="591"/>
      <c r="AB805" s="591"/>
      <c r="AC805" s="591"/>
      <c r="AD805" s="591"/>
      <c r="AE805" s="272"/>
      <c r="AF805" s="560"/>
      <c r="AG805" s="561"/>
      <c r="AH805" s="561"/>
      <c r="AI805" s="561"/>
      <c r="AJ805" s="592"/>
      <c r="AK805" s="561"/>
      <c r="AL805" s="560"/>
      <c r="AM805" s="595"/>
      <c r="AN805" s="560"/>
      <c r="AO805" s="561"/>
      <c r="AP805" s="561"/>
      <c r="AQ805" s="560"/>
      <c r="AR805" s="561"/>
      <c r="AS805" s="561"/>
      <c r="AT805" s="559"/>
      <c r="AU805" s="574"/>
      <c r="AV805" s="569"/>
      <c r="AW805" s="569"/>
      <c r="AX805" s="569"/>
      <c r="AY805" s="569"/>
      <c r="AZ805" s="563"/>
      <c r="BA805" s="563"/>
      <c r="BB805" s="563"/>
    </row>
    <row r="806" spans="21:54">
      <c r="U806" s="563"/>
      <c r="V806" s="587"/>
      <c r="W806" s="588"/>
      <c r="X806" s="588"/>
      <c r="Y806" s="590"/>
      <c r="Z806" s="589"/>
      <c r="AA806" s="591"/>
      <c r="AB806" s="591"/>
      <c r="AC806" s="591"/>
      <c r="AD806" s="591"/>
      <c r="AE806" s="272"/>
      <c r="AF806" s="560"/>
      <c r="AG806" s="561"/>
      <c r="AH806" s="561"/>
      <c r="AI806" s="561"/>
      <c r="AJ806" s="592"/>
      <c r="AK806" s="561"/>
      <c r="AL806" s="560"/>
      <c r="AM806" s="595"/>
      <c r="AN806" s="560"/>
      <c r="AO806" s="561"/>
      <c r="AP806" s="561"/>
      <c r="AQ806" s="560"/>
      <c r="AR806" s="561"/>
      <c r="AS806" s="561"/>
      <c r="AT806" s="559"/>
      <c r="AU806" s="574"/>
      <c r="AV806" s="569"/>
      <c r="AW806" s="569"/>
      <c r="AX806" s="569"/>
      <c r="AY806" s="569"/>
      <c r="AZ806" s="563"/>
      <c r="BA806" s="563"/>
      <c r="BB806" s="563"/>
    </row>
    <row r="807" spans="21:54">
      <c r="U807" s="563"/>
      <c r="V807" s="587"/>
      <c r="W807" s="588"/>
      <c r="X807" s="588"/>
      <c r="Y807" s="590"/>
      <c r="Z807" s="589"/>
      <c r="AA807" s="591"/>
      <c r="AB807" s="591"/>
      <c r="AC807" s="591"/>
      <c r="AD807" s="591"/>
      <c r="AE807" s="272"/>
      <c r="AF807" s="560"/>
      <c r="AG807" s="561"/>
      <c r="AH807" s="561"/>
      <c r="AI807" s="561"/>
      <c r="AJ807" s="592"/>
      <c r="AK807" s="561"/>
      <c r="AL807" s="560"/>
      <c r="AM807" s="595"/>
      <c r="AN807" s="560"/>
      <c r="AO807" s="561"/>
      <c r="AP807" s="561"/>
      <c r="AQ807" s="560"/>
      <c r="AR807" s="561"/>
      <c r="AS807" s="561"/>
      <c r="AT807" s="559"/>
      <c r="AU807" s="574"/>
      <c r="AV807" s="569"/>
      <c r="AW807" s="569"/>
      <c r="AX807" s="569"/>
      <c r="AY807" s="569"/>
      <c r="AZ807" s="563"/>
      <c r="BA807" s="563"/>
      <c r="BB807" s="563"/>
    </row>
    <row r="808" spans="21:54">
      <c r="U808" s="563"/>
      <c r="V808" s="587"/>
      <c r="W808" s="588"/>
      <c r="X808" s="588"/>
      <c r="Y808" s="590"/>
      <c r="Z808" s="589"/>
      <c r="AA808" s="591"/>
      <c r="AB808" s="591"/>
      <c r="AC808" s="591"/>
      <c r="AD808" s="591"/>
      <c r="AE808" s="272"/>
      <c r="AF808" s="560"/>
      <c r="AG808" s="561"/>
      <c r="AH808" s="561"/>
      <c r="AI808" s="561"/>
      <c r="AJ808" s="592"/>
      <c r="AK808" s="561"/>
      <c r="AL808" s="560"/>
      <c r="AM808" s="595"/>
      <c r="AN808" s="560"/>
      <c r="AO808" s="561"/>
      <c r="AP808" s="561"/>
      <c r="AQ808" s="560"/>
      <c r="AR808" s="561"/>
      <c r="AS808" s="561"/>
      <c r="AT808" s="559"/>
      <c r="AU808" s="574"/>
      <c r="AV808" s="569"/>
      <c r="AW808" s="569"/>
      <c r="AX808" s="569"/>
      <c r="AY808" s="569"/>
      <c r="AZ808" s="563"/>
      <c r="BA808" s="563"/>
      <c r="BB808" s="563"/>
    </row>
    <row r="809" spans="21:54">
      <c r="U809" s="563"/>
      <c r="V809" s="587"/>
      <c r="W809" s="588"/>
      <c r="X809" s="588"/>
      <c r="Y809" s="590"/>
      <c r="Z809" s="589"/>
      <c r="AA809" s="591"/>
      <c r="AB809" s="591"/>
      <c r="AC809" s="591"/>
      <c r="AD809" s="591"/>
      <c r="AE809" s="272"/>
      <c r="AF809" s="560"/>
      <c r="AG809" s="561"/>
      <c r="AH809" s="561"/>
      <c r="AI809" s="561"/>
      <c r="AJ809" s="592"/>
      <c r="AK809" s="561"/>
      <c r="AL809" s="560"/>
      <c r="AM809" s="595"/>
      <c r="AN809" s="560"/>
      <c r="AO809" s="561"/>
      <c r="AP809" s="561"/>
      <c r="AQ809" s="560"/>
      <c r="AR809" s="561"/>
      <c r="AS809" s="561"/>
      <c r="AT809" s="559"/>
      <c r="AU809" s="574"/>
      <c r="AV809" s="569"/>
      <c r="AW809" s="569"/>
      <c r="AX809" s="569"/>
      <c r="AY809" s="569"/>
      <c r="AZ809" s="563"/>
      <c r="BA809" s="563"/>
      <c r="BB809" s="563"/>
    </row>
    <row r="810" spans="21:54">
      <c r="U810" s="563"/>
      <c r="V810" s="587"/>
      <c r="W810" s="588"/>
      <c r="X810" s="588"/>
      <c r="Y810" s="590"/>
      <c r="Z810" s="589"/>
      <c r="AA810" s="591"/>
      <c r="AB810" s="591"/>
      <c r="AC810" s="591"/>
      <c r="AD810" s="591"/>
      <c r="AE810" s="272"/>
      <c r="AF810" s="560"/>
      <c r="AG810" s="561"/>
      <c r="AH810" s="561"/>
      <c r="AI810" s="561"/>
      <c r="AJ810" s="592"/>
      <c r="AK810" s="561"/>
      <c r="AL810" s="560"/>
      <c r="AM810" s="595"/>
      <c r="AN810" s="560"/>
      <c r="AO810" s="561"/>
      <c r="AP810" s="561"/>
      <c r="AQ810" s="560"/>
      <c r="AR810" s="561"/>
      <c r="AS810" s="561"/>
      <c r="AT810" s="559"/>
      <c r="AU810" s="574"/>
      <c r="AV810" s="569"/>
      <c r="AW810" s="569"/>
      <c r="AX810" s="569"/>
      <c r="AY810" s="569"/>
      <c r="AZ810" s="563"/>
      <c r="BA810" s="563"/>
      <c r="BB810" s="563"/>
    </row>
    <row r="811" spans="21:54">
      <c r="U811" s="563"/>
      <c r="V811" s="587"/>
      <c r="W811" s="588"/>
      <c r="X811" s="588"/>
      <c r="Y811" s="590"/>
      <c r="Z811" s="589"/>
      <c r="AA811" s="591"/>
      <c r="AB811" s="591"/>
      <c r="AC811" s="591"/>
      <c r="AD811" s="591"/>
      <c r="AE811" s="272"/>
      <c r="AF811" s="560"/>
      <c r="AG811" s="561"/>
      <c r="AH811" s="561"/>
      <c r="AI811" s="561"/>
      <c r="AJ811" s="592"/>
      <c r="AK811" s="561"/>
      <c r="AL811" s="560"/>
      <c r="AM811" s="595"/>
      <c r="AN811" s="560"/>
      <c r="AO811" s="561"/>
      <c r="AP811" s="561"/>
      <c r="AQ811" s="560"/>
      <c r="AR811" s="561"/>
      <c r="AS811" s="561"/>
      <c r="AT811" s="559"/>
      <c r="AU811" s="574"/>
      <c r="AV811" s="569"/>
      <c r="AW811" s="569"/>
      <c r="AX811" s="569"/>
      <c r="AY811" s="569"/>
      <c r="AZ811" s="563"/>
      <c r="BA811" s="563"/>
      <c r="BB811" s="563"/>
    </row>
    <row r="812" spans="21:54">
      <c r="U812" s="563"/>
      <c r="V812" s="587"/>
      <c r="W812" s="588"/>
      <c r="X812" s="588"/>
      <c r="Y812" s="590"/>
      <c r="Z812" s="589"/>
      <c r="AA812" s="591"/>
      <c r="AB812" s="591"/>
      <c r="AC812" s="591"/>
      <c r="AD812" s="591"/>
      <c r="AE812" s="272"/>
      <c r="AF812" s="560"/>
      <c r="AG812" s="561"/>
      <c r="AH812" s="561"/>
      <c r="AI812" s="561"/>
      <c r="AJ812" s="592"/>
      <c r="AK812" s="561"/>
      <c r="AL812" s="560"/>
      <c r="AM812" s="595"/>
      <c r="AN812" s="560"/>
      <c r="AO812" s="561"/>
      <c r="AP812" s="561"/>
      <c r="AQ812" s="560"/>
      <c r="AR812" s="561"/>
      <c r="AS812" s="561"/>
      <c r="AT812" s="559"/>
      <c r="AU812" s="574"/>
      <c r="AV812" s="569"/>
      <c r="AW812" s="569"/>
      <c r="AX812" s="569"/>
      <c r="AY812" s="569"/>
      <c r="AZ812" s="563"/>
      <c r="BA812" s="563"/>
      <c r="BB812" s="563"/>
    </row>
    <row r="813" spans="21:54">
      <c r="U813" s="563"/>
      <c r="V813" s="587"/>
      <c r="W813" s="588"/>
      <c r="X813" s="588"/>
      <c r="Y813" s="590"/>
      <c r="Z813" s="589"/>
      <c r="AA813" s="591"/>
      <c r="AB813" s="591"/>
      <c r="AC813" s="591"/>
      <c r="AD813" s="591"/>
      <c r="AE813" s="272"/>
      <c r="AF813" s="560"/>
      <c r="AG813" s="561"/>
      <c r="AH813" s="561"/>
      <c r="AI813" s="561"/>
      <c r="AJ813" s="592"/>
      <c r="AK813" s="561"/>
      <c r="AL813" s="560"/>
      <c r="AM813" s="595"/>
      <c r="AN813" s="560"/>
      <c r="AO813" s="561"/>
      <c r="AP813" s="561"/>
      <c r="AQ813" s="560"/>
      <c r="AR813" s="561"/>
      <c r="AS813" s="561"/>
      <c r="AT813" s="559"/>
      <c r="AU813" s="574"/>
      <c r="AV813" s="569"/>
      <c r="AW813" s="569"/>
      <c r="AX813" s="569"/>
      <c r="AY813" s="569"/>
      <c r="AZ813" s="563"/>
      <c r="BA813" s="563"/>
      <c r="BB813" s="563"/>
    </row>
    <row r="814" spans="21:54">
      <c r="U814" s="563"/>
      <c r="V814" s="587"/>
      <c r="W814" s="588"/>
      <c r="X814" s="588"/>
      <c r="Y814" s="590"/>
      <c r="Z814" s="589"/>
      <c r="AA814" s="591"/>
      <c r="AB814" s="591"/>
      <c r="AC814" s="591"/>
      <c r="AD814" s="591"/>
      <c r="AE814" s="272"/>
      <c r="AF814" s="560"/>
      <c r="AG814" s="561"/>
      <c r="AH814" s="561"/>
      <c r="AI814" s="561"/>
      <c r="AJ814" s="592"/>
      <c r="AK814" s="561"/>
      <c r="AL814" s="560"/>
      <c r="AM814" s="595"/>
      <c r="AN814" s="560"/>
      <c r="AO814" s="561"/>
      <c r="AP814" s="561"/>
      <c r="AQ814" s="560"/>
      <c r="AR814" s="561"/>
      <c r="AS814" s="561"/>
      <c r="AT814" s="559"/>
      <c r="AU814" s="574"/>
      <c r="AV814" s="569"/>
      <c r="AW814" s="569"/>
      <c r="AX814" s="569"/>
      <c r="AY814" s="569"/>
      <c r="AZ814" s="563"/>
      <c r="BA814" s="563"/>
      <c r="BB814" s="563"/>
    </row>
    <row r="815" spans="21:54">
      <c r="U815" s="563"/>
      <c r="V815" s="587"/>
      <c r="W815" s="588"/>
      <c r="X815" s="588"/>
      <c r="Y815" s="590"/>
      <c r="Z815" s="589"/>
      <c r="AA815" s="591"/>
      <c r="AB815" s="591"/>
      <c r="AC815" s="591"/>
      <c r="AD815" s="591"/>
      <c r="AE815" s="272"/>
      <c r="AF815" s="560"/>
      <c r="AG815" s="561"/>
      <c r="AH815" s="561"/>
      <c r="AI815" s="561"/>
      <c r="AJ815" s="592"/>
      <c r="AK815" s="561"/>
      <c r="AL815" s="560"/>
      <c r="AM815" s="595"/>
      <c r="AN815" s="560"/>
      <c r="AO815" s="561"/>
      <c r="AP815" s="561"/>
      <c r="AQ815" s="560"/>
      <c r="AR815" s="561"/>
      <c r="AS815" s="561"/>
      <c r="AT815" s="559"/>
      <c r="AU815" s="574"/>
      <c r="AV815" s="569"/>
      <c r="AW815" s="569"/>
      <c r="AX815" s="569"/>
      <c r="AY815" s="569"/>
      <c r="AZ815" s="563"/>
      <c r="BA815" s="563"/>
      <c r="BB815" s="563"/>
    </row>
    <row r="816" spans="21:54">
      <c r="U816" s="563"/>
      <c r="V816" s="587"/>
      <c r="W816" s="588"/>
      <c r="X816" s="588"/>
      <c r="Y816" s="590"/>
      <c r="Z816" s="589"/>
      <c r="AA816" s="591"/>
      <c r="AB816" s="591"/>
      <c r="AC816" s="591"/>
      <c r="AD816" s="591"/>
      <c r="AE816" s="272"/>
      <c r="AF816" s="560"/>
      <c r="AG816" s="561"/>
      <c r="AH816" s="561"/>
      <c r="AI816" s="561"/>
      <c r="AJ816" s="592"/>
      <c r="AK816" s="561"/>
      <c r="AL816" s="560"/>
      <c r="AM816" s="595"/>
      <c r="AN816" s="560"/>
      <c r="AO816" s="561"/>
      <c r="AP816" s="561"/>
      <c r="AQ816" s="560"/>
      <c r="AR816" s="561"/>
      <c r="AS816" s="561"/>
      <c r="AT816" s="559"/>
      <c r="AU816" s="574"/>
      <c r="AV816" s="569"/>
      <c r="AW816" s="569"/>
      <c r="AX816" s="569"/>
      <c r="AY816" s="569"/>
      <c r="AZ816" s="563"/>
      <c r="BA816" s="563"/>
      <c r="BB816" s="563"/>
    </row>
    <row r="817" spans="21:54">
      <c r="U817" s="563"/>
      <c r="V817" s="587"/>
      <c r="W817" s="588"/>
      <c r="X817" s="588"/>
      <c r="Y817" s="590"/>
      <c r="Z817" s="589"/>
      <c r="AA817" s="591"/>
      <c r="AB817" s="591"/>
      <c r="AC817" s="591"/>
      <c r="AD817" s="591"/>
      <c r="AE817" s="272"/>
      <c r="AF817" s="560"/>
      <c r="AG817" s="561"/>
      <c r="AH817" s="561"/>
      <c r="AI817" s="561"/>
      <c r="AJ817" s="592"/>
      <c r="AK817" s="561"/>
      <c r="AL817" s="560"/>
      <c r="AM817" s="595"/>
      <c r="AN817" s="560"/>
      <c r="AO817" s="561"/>
      <c r="AP817" s="561"/>
      <c r="AQ817" s="560"/>
      <c r="AR817" s="561"/>
      <c r="AS817" s="561"/>
      <c r="AT817" s="559"/>
      <c r="AU817" s="574"/>
      <c r="AV817" s="569"/>
      <c r="AW817" s="569"/>
      <c r="AX817" s="569"/>
      <c r="AY817" s="569"/>
      <c r="AZ817" s="563"/>
      <c r="BA817" s="563"/>
      <c r="BB817" s="563"/>
    </row>
    <row r="818" spans="21:54">
      <c r="U818" s="563"/>
      <c r="V818" s="587"/>
      <c r="W818" s="588"/>
      <c r="X818" s="588"/>
      <c r="Y818" s="590"/>
      <c r="Z818" s="589"/>
      <c r="AA818" s="591"/>
      <c r="AB818" s="591"/>
      <c r="AC818" s="591"/>
      <c r="AD818" s="591"/>
      <c r="AE818" s="272"/>
      <c r="AF818" s="560"/>
      <c r="AG818" s="561"/>
      <c r="AH818" s="561"/>
      <c r="AI818" s="561"/>
      <c r="AJ818" s="592"/>
      <c r="AK818" s="561"/>
      <c r="AL818" s="560"/>
      <c r="AM818" s="595"/>
      <c r="AN818" s="560"/>
      <c r="AO818" s="561"/>
      <c r="AP818" s="561"/>
      <c r="AQ818" s="560"/>
      <c r="AR818" s="561"/>
      <c r="AS818" s="561"/>
      <c r="AT818" s="559"/>
      <c r="AU818" s="574"/>
      <c r="AV818" s="569"/>
      <c r="AW818" s="569"/>
      <c r="AX818" s="569"/>
      <c r="AY818" s="569"/>
      <c r="AZ818" s="563"/>
      <c r="BA818" s="563"/>
      <c r="BB818" s="563"/>
    </row>
    <row r="819" spans="21:54">
      <c r="U819" s="563"/>
      <c r="V819" s="587"/>
      <c r="W819" s="588"/>
      <c r="X819" s="588"/>
      <c r="Y819" s="590"/>
      <c r="Z819" s="589"/>
      <c r="AA819" s="591"/>
      <c r="AB819" s="591"/>
      <c r="AC819" s="591"/>
      <c r="AD819" s="591"/>
      <c r="AE819" s="272"/>
      <c r="AF819" s="560"/>
      <c r="AG819" s="561"/>
      <c r="AH819" s="561"/>
      <c r="AI819" s="561"/>
      <c r="AJ819" s="592"/>
      <c r="AK819" s="561"/>
      <c r="AL819" s="560"/>
      <c r="AM819" s="595"/>
      <c r="AN819" s="560"/>
      <c r="AO819" s="561"/>
      <c r="AP819" s="561"/>
      <c r="AQ819" s="560"/>
      <c r="AR819" s="561"/>
      <c r="AS819" s="561"/>
      <c r="AT819" s="559"/>
      <c r="AU819" s="574"/>
      <c r="AV819" s="569"/>
      <c r="AW819" s="569"/>
      <c r="AX819" s="569"/>
      <c r="AY819" s="569"/>
      <c r="AZ819" s="563"/>
      <c r="BA819" s="563"/>
      <c r="BB819" s="563"/>
    </row>
    <row r="820" spans="21:54">
      <c r="U820" s="563"/>
      <c r="V820" s="587"/>
      <c r="W820" s="588"/>
      <c r="X820" s="588"/>
      <c r="Y820" s="590"/>
      <c r="Z820" s="589"/>
      <c r="AA820" s="591"/>
      <c r="AB820" s="591"/>
      <c r="AC820" s="591"/>
      <c r="AD820" s="591"/>
      <c r="AE820" s="272"/>
      <c r="AF820" s="560"/>
      <c r="AG820" s="561"/>
      <c r="AH820" s="561"/>
      <c r="AI820" s="561"/>
      <c r="AJ820" s="592"/>
      <c r="AK820" s="561"/>
      <c r="AL820" s="560"/>
      <c r="AM820" s="595"/>
      <c r="AN820" s="560"/>
      <c r="AO820" s="561"/>
      <c r="AP820" s="561"/>
      <c r="AQ820" s="560"/>
      <c r="AR820" s="561"/>
      <c r="AS820" s="561"/>
      <c r="AT820" s="559"/>
      <c r="AU820" s="574"/>
      <c r="AV820" s="569"/>
      <c r="AW820" s="569"/>
      <c r="AX820" s="569"/>
      <c r="AY820" s="569"/>
      <c r="AZ820" s="563"/>
      <c r="BA820" s="563"/>
      <c r="BB820" s="563"/>
    </row>
    <row r="821" spans="21:54">
      <c r="U821" s="563"/>
      <c r="V821" s="587"/>
      <c r="W821" s="588"/>
      <c r="X821" s="588"/>
      <c r="Y821" s="590"/>
      <c r="Z821" s="589"/>
      <c r="AA821" s="591"/>
      <c r="AB821" s="591"/>
      <c r="AC821" s="591"/>
      <c r="AD821" s="591"/>
      <c r="AE821" s="272"/>
      <c r="AF821" s="560"/>
      <c r="AG821" s="561"/>
      <c r="AH821" s="561"/>
      <c r="AI821" s="561"/>
      <c r="AJ821" s="592"/>
      <c r="AK821" s="561"/>
      <c r="AL821" s="560"/>
      <c r="AM821" s="595"/>
      <c r="AN821" s="560"/>
      <c r="AO821" s="561"/>
      <c r="AP821" s="561"/>
      <c r="AQ821" s="560"/>
      <c r="AR821" s="561"/>
      <c r="AS821" s="561"/>
      <c r="AT821" s="559"/>
      <c r="AU821" s="574"/>
      <c r="AV821" s="569"/>
      <c r="AW821" s="569"/>
      <c r="AX821" s="569"/>
      <c r="AY821" s="569"/>
      <c r="AZ821" s="563"/>
      <c r="BA821" s="563"/>
      <c r="BB821" s="563"/>
    </row>
    <row r="822" spans="21:54">
      <c r="U822" s="563"/>
      <c r="V822" s="587"/>
      <c r="W822" s="588"/>
      <c r="X822" s="588"/>
      <c r="Y822" s="590"/>
      <c r="Z822" s="589"/>
      <c r="AA822" s="591"/>
      <c r="AB822" s="591"/>
      <c r="AC822" s="591"/>
      <c r="AD822" s="591"/>
      <c r="AE822" s="272"/>
      <c r="AF822" s="560"/>
      <c r="AG822" s="561"/>
      <c r="AH822" s="561"/>
      <c r="AI822" s="561"/>
      <c r="AJ822" s="592"/>
      <c r="AK822" s="561"/>
      <c r="AL822" s="560"/>
      <c r="AM822" s="595"/>
      <c r="AN822" s="560"/>
      <c r="AO822" s="561"/>
      <c r="AP822" s="561"/>
      <c r="AQ822" s="560"/>
      <c r="AR822" s="561"/>
      <c r="AS822" s="561"/>
      <c r="AT822" s="559"/>
      <c r="AU822" s="574"/>
      <c r="AV822" s="569"/>
      <c r="AW822" s="569"/>
      <c r="AX822" s="569"/>
      <c r="AY822" s="569"/>
      <c r="AZ822" s="563"/>
      <c r="BA822" s="563"/>
      <c r="BB822" s="563"/>
    </row>
    <row r="823" spans="21:54">
      <c r="U823" s="563"/>
      <c r="V823" s="587"/>
      <c r="W823" s="588"/>
      <c r="X823" s="588"/>
      <c r="Y823" s="590"/>
      <c r="Z823" s="589"/>
      <c r="AA823" s="591"/>
      <c r="AB823" s="591"/>
      <c r="AC823" s="591"/>
      <c r="AD823" s="591"/>
      <c r="AE823" s="272"/>
      <c r="AF823" s="560"/>
      <c r="AG823" s="561"/>
      <c r="AH823" s="561"/>
      <c r="AI823" s="561"/>
      <c r="AJ823" s="592"/>
      <c r="AK823" s="561"/>
      <c r="AL823" s="560"/>
      <c r="AM823" s="595"/>
      <c r="AN823" s="560"/>
      <c r="AO823" s="561"/>
      <c r="AP823" s="561"/>
      <c r="AQ823" s="560"/>
      <c r="AR823" s="561"/>
      <c r="AS823" s="561"/>
      <c r="AT823" s="559"/>
      <c r="AU823" s="574"/>
      <c r="AV823" s="569"/>
      <c r="AW823" s="569"/>
      <c r="AX823" s="569"/>
      <c r="AY823" s="569"/>
      <c r="AZ823" s="563"/>
      <c r="BA823" s="563"/>
      <c r="BB823" s="563"/>
    </row>
    <row r="824" spans="21:54">
      <c r="U824" s="563"/>
      <c r="V824" s="587"/>
      <c r="W824" s="588"/>
      <c r="X824" s="588"/>
      <c r="Y824" s="590"/>
      <c r="Z824" s="589"/>
      <c r="AA824" s="591"/>
      <c r="AB824" s="591"/>
      <c r="AC824" s="591"/>
      <c r="AD824" s="591"/>
      <c r="AE824" s="272"/>
      <c r="AF824" s="560"/>
      <c r="AG824" s="561"/>
      <c r="AH824" s="561"/>
      <c r="AI824" s="561"/>
      <c r="AJ824" s="592"/>
      <c r="AK824" s="561"/>
      <c r="AL824" s="560"/>
      <c r="AM824" s="595"/>
      <c r="AN824" s="560"/>
      <c r="AO824" s="561"/>
      <c r="AP824" s="561"/>
      <c r="AQ824" s="560"/>
      <c r="AR824" s="561"/>
      <c r="AS824" s="561"/>
      <c r="AT824" s="559"/>
      <c r="AU824" s="574"/>
      <c r="AV824" s="569"/>
      <c r="AW824" s="569"/>
      <c r="AX824" s="569"/>
      <c r="AY824" s="569"/>
      <c r="AZ824" s="563"/>
      <c r="BA824" s="563"/>
      <c r="BB824" s="563"/>
    </row>
    <row r="825" spans="21:54">
      <c r="U825" s="563"/>
      <c r="V825" s="587"/>
      <c r="W825" s="588"/>
      <c r="X825" s="588"/>
      <c r="Y825" s="590"/>
      <c r="Z825" s="589"/>
      <c r="AA825" s="591"/>
      <c r="AB825" s="591"/>
      <c r="AC825" s="591"/>
      <c r="AD825" s="591"/>
      <c r="AE825" s="272"/>
      <c r="AF825" s="560"/>
      <c r="AG825" s="561"/>
      <c r="AH825" s="561"/>
      <c r="AI825" s="561"/>
      <c r="AJ825" s="592"/>
      <c r="AK825" s="561"/>
      <c r="AL825" s="560"/>
      <c r="AM825" s="595"/>
      <c r="AN825" s="560"/>
      <c r="AO825" s="561"/>
      <c r="AP825" s="561"/>
      <c r="AQ825" s="560"/>
      <c r="AR825" s="561"/>
      <c r="AS825" s="561"/>
      <c r="AT825" s="559"/>
      <c r="AU825" s="574"/>
      <c r="AV825" s="569"/>
      <c r="AW825" s="569"/>
      <c r="AX825" s="569"/>
      <c r="AY825" s="569"/>
      <c r="AZ825" s="563"/>
      <c r="BA825" s="563"/>
      <c r="BB825" s="563"/>
    </row>
    <row r="826" spans="21:54">
      <c r="U826" s="563"/>
      <c r="V826" s="587"/>
      <c r="W826" s="588"/>
      <c r="X826" s="588"/>
      <c r="Y826" s="590"/>
      <c r="Z826" s="589"/>
      <c r="AA826" s="591"/>
      <c r="AB826" s="591"/>
      <c r="AC826" s="591"/>
      <c r="AD826" s="591"/>
      <c r="AE826" s="272"/>
      <c r="AF826" s="560"/>
      <c r="AG826" s="561"/>
      <c r="AH826" s="561"/>
      <c r="AI826" s="561"/>
      <c r="AJ826" s="592"/>
      <c r="AK826" s="561"/>
      <c r="AL826" s="560"/>
      <c r="AM826" s="595"/>
      <c r="AN826" s="560"/>
      <c r="AO826" s="561"/>
      <c r="AP826" s="561"/>
      <c r="AQ826" s="560"/>
      <c r="AR826" s="561"/>
      <c r="AS826" s="561"/>
      <c r="AT826" s="559"/>
      <c r="AU826" s="574"/>
      <c r="AV826" s="569"/>
      <c r="AW826" s="569"/>
      <c r="AX826" s="569"/>
      <c r="AY826" s="569"/>
      <c r="AZ826" s="563"/>
      <c r="BA826" s="563"/>
      <c r="BB826" s="563"/>
    </row>
    <row r="827" spans="21:54">
      <c r="U827" s="563"/>
      <c r="V827" s="587"/>
      <c r="W827" s="588"/>
      <c r="X827" s="588"/>
      <c r="Y827" s="590"/>
      <c r="Z827" s="589"/>
      <c r="AA827" s="591"/>
      <c r="AB827" s="591"/>
      <c r="AC827" s="591"/>
      <c r="AD827" s="591"/>
      <c r="AE827" s="272"/>
      <c r="AF827" s="560"/>
      <c r="AG827" s="561"/>
      <c r="AH827" s="561"/>
      <c r="AI827" s="561"/>
      <c r="AJ827" s="592"/>
      <c r="AK827" s="561"/>
      <c r="AL827" s="560"/>
      <c r="AM827" s="595"/>
      <c r="AN827" s="560"/>
      <c r="AO827" s="561"/>
      <c r="AP827" s="561"/>
      <c r="AQ827" s="560"/>
      <c r="AR827" s="561"/>
      <c r="AS827" s="561"/>
      <c r="AT827" s="559"/>
      <c r="AU827" s="574"/>
      <c r="AV827" s="569"/>
      <c r="AW827" s="569"/>
      <c r="AX827" s="569"/>
      <c r="AY827" s="569"/>
      <c r="AZ827" s="563"/>
      <c r="BA827" s="563"/>
      <c r="BB827" s="563"/>
    </row>
    <row r="828" spans="21:54">
      <c r="U828" s="563"/>
      <c r="V828" s="587"/>
      <c r="W828" s="588"/>
      <c r="X828" s="588"/>
      <c r="Y828" s="590"/>
      <c r="Z828" s="589"/>
      <c r="AA828" s="591"/>
      <c r="AB828" s="591"/>
      <c r="AC828" s="591"/>
      <c r="AD828" s="591"/>
      <c r="AE828" s="272"/>
      <c r="AF828" s="560"/>
      <c r="AG828" s="561"/>
      <c r="AH828" s="561"/>
      <c r="AI828" s="561"/>
      <c r="AJ828" s="592"/>
      <c r="AK828" s="561"/>
      <c r="AL828" s="560"/>
      <c r="AM828" s="595"/>
      <c r="AN828" s="560"/>
      <c r="AO828" s="561"/>
      <c r="AP828" s="561"/>
      <c r="AQ828" s="560"/>
      <c r="AR828" s="561"/>
      <c r="AS828" s="561"/>
      <c r="AT828" s="559"/>
      <c r="AU828" s="574"/>
      <c r="AV828" s="569"/>
      <c r="AW828" s="569"/>
      <c r="AX828" s="569"/>
      <c r="AY828" s="569"/>
      <c r="AZ828" s="563"/>
      <c r="BA828" s="563"/>
      <c r="BB828" s="563"/>
    </row>
    <row r="829" spans="21:54">
      <c r="U829" s="563"/>
      <c r="V829" s="587"/>
      <c r="W829" s="588"/>
      <c r="X829" s="588"/>
      <c r="Y829" s="590"/>
      <c r="Z829" s="589"/>
      <c r="AA829" s="591"/>
      <c r="AB829" s="591"/>
      <c r="AC829" s="591"/>
      <c r="AD829" s="591"/>
      <c r="AE829" s="272"/>
      <c r="AF829" s="560"/>
      <c r="AG829" s="561"/>
      <c r="AH829" s="561"/>
      <c r="AI829" s="561"/>
      <c r="AJ829" s="592"/>
      <c r="AK829" s="561"/>
      <c r="AL829" s="560"/>
      <c r="AM829" s="595"/>
      <c r="AN829" s="560"/>
      <c r="AO829" s="561"/>
      <c r="AP829" s="561"/>
      <c r="AQ829" s="560"/>
      <c r="AR829" s="561"/>
      <c r="AS829" s="561"/>
      <c r="AT829" s="559"/>
      <c r="AU829" s="574"/>
      <c r="AV829" s="569"/>
      <c r="AW829" s="569"/>
      <c r="AX829" s="569"/>
      <c r="AY829" s="569"/>
      <c r="AZ829" s="563"/>
      <c r="BA829" s="563"/>
      <c r="BB829" s="563"/>
    </row>
    <row r="830" spans="21:54">
      <c r="U830" s="563"/>
      <c r="V830" s="587"/>
      <c r="W830" s="588"/>
      <c r="X830" s="588"/>
      <c r="Y830" s="590"/>
      <c r="Z830" s="589"/>
      <c r="AA830" s="591"/>
      <c r="AB830" s="591"/>
      <c r="AC830" s="591"/>
      <c r="AD830" s="591"/>
      <c r="AE830" s="272"/>
      <c r="AF830" s="560"/>
      <c r="AG830" s="561"/>
      <c r="AH830" s="561"/>
      <c r="AI830" s="561"/>
      <c r="AJ830" s="592"/>
      <c r="AK830" s="561"/>
      <c r="AL830" s="560"/>
      <c r="AM830" s="595"/>
      <c r="AN830" s="560"/>
      <c r="AO830" s="561"/>
      <c r="AP830" s="561"/>
      <c r="AQ830" s="560"/>
      <c r="AR830" s="561"/>
      <c r="AS830" s="561"/>
      <c r="AT830" s="559"/>
      <c r="AU830" s="574"/>
      <c r="AV830" s="569"/>
      <c r="AW830" s="569"/>
      <c r="AX830" s="569"/>
      <c r="AY830" s="569"/>
      <c r="AZ830" s="563"/>
      <c r="BA830" s="563"/>
      <c r="BB830" s="563"/>
    </row>
    <row r="831" spans="21:54">
      <c r="U831" s="563"/>
      <c r="V831" s="587"/>
      <c r="W831" s="588"/>
      <c r="X831" s="588"/>
      <c r="Y831" s="590"/>
      <c r="Z831" s="589"/>
      <c r="AA831" s="591"/>
      <c r="AB831" s="591"/>
      <c r="AC831" s="591"/>
      <c r="AD831" s="591"/>
      <c r="AE831" s="272"/>
      <c r="AF831" s="560"/>
      <c r="AG831" s="561"/>
      <c r="AH831" s="561"/>
      <c r="AI831" s="561"/>
      <c r="AJ831" s="592"/>
      <c r="AK831" s="561"/>
      <c r="AL831" s="560"/>
      <c r="AM831" s="595"/>
      <c r="AN831" s="560"/>
      <c r="AO831" s="561"/>
      <c r="AP831" s="561"/>
      <c r="AQ831" s="560"/>
      <c r="AR831" s="561"/>
      <c r="AS831" s="561"/>
      <c r="AT831" s="559"/>
      <c r="AU831" s="574"/>
      <c r="AV831" s="569"/>
      <c r="AW831" s="569"/>
      <c r="AX831" s="569"/>
      <c r="AY831" s="569"/>
      <c r="AZ831" s="563"/>
      <c r="BA831" s="563"/>
      <c r="BB831" s="563"/>
    </row>
    <row r="832" spans="21:54">
      <c r="U832" s="563"/>
      <c r="V832" s="587"/>
      <c r="W832" s="588"/>
      <c r="X832" s="588"/>
      <c r="Y832" s="590"/>
      <c r="Z832" s="589"/>
      <c r="AA832" s="591"/>
      <c r="AB832" s="591"/>
      <c r="AC832" s="591"/>
      <c r="AD832" s="591"/>
      <c r="AE832" s="272"/>
      <c r="AF832" s="560"/>
      <c r="AG832" s="561"/>
      <c r="AH832" s="561"/>
      <c r="AI832" s="561"/>
      <c r="AJ832" s="592"/>
      <c r="AK832" s="561"/>
      <c r="AL832" s="560"/>
      <c r="AM832" s="595"/>
      <c r="AN832" s="560"/>
      <c r="AO832" s="561"/>
      <c r="AP832" s="561"/>
      <c r="AQ832" s="560"/>
      <c r="AR832" s="561"/>
      <c r="AS832" s="561"/>
      <c r="AT832" s="559"/>
      <c r="AU832" s="574"/>
      <c r="AV832" s="569"/>
      <c r="AW832" s="569"/>
      <c r="AX832" s="569"/>
      <c r="AY832" s="569"/>
      <c r="AZ832" s="563"/>
      <c r="BA832" s="563"/>
      <c r="BB832" s="563"/>
    </row>
    <row r="833" spans="21:54">
      <c r="U833" s="563"/>
      <c r="V833" s="587"/>
      <c r="W833" s="588"/>
      <c r="X833" s="588"/>
      <c r="Y833" s="590"/>
      <c r="Z833" s="589"/>
      <c r="AA833" s="591"/>
      <c r="AB833" s="591"/>
      <c r="AC833" s="591"/>
      <c r="AD833" s="591"/>
      <c r="AE833" s="272"/>
      <c r="AF833" s="560"/>
      <c r="AG833" s="561"/>
      <c r="AH833" s="561"/>
      <c r="AI833" s="561"/>
      <c r="AJ833" s="592"/>
      <c r="AK833" s="561"/>
      <c r="AL833" s="560"/>
      <c r="AM833" s="595"/>
      <c r="AN833" s="560"/>
      <c r="AO833" s="561"/>
      <c r="AP833" s="561"/>
      <c r="AQ833" s="560"/>
      <c r="AR833" s="561"/>
      <c r="AS833" s="561"/>
      <c r="AT833" s="559"/>
      <c r="AU833" s="574"/>
      <c r="AV833" s="569"/>
      <c r="AW833" s="569"/>
      <c r="AX833" s="569"/>
      <c r="AY833" s="569"/>
      <c r="AZ833" s="563"/>
      <c r="BA833" s="563"/>
      <c r="BB833" s="563"/>
    </row>
    <row r="834" spans="21:54">
      <c r="U834" s="563"/>
      <c r="V834" s="587"/>
      <c r="W834" s="588"/>
      <c r="X834" s="588"/>
      <c r="Y834" s="590"/>
      <c r="Z834" s="589"/>
      <c r="AA834" s="591"/>
      <c r="AB834" s="591"/>
      <c r="AC834" s="591"/>
      <c r="AD834" s="591"/>
      <c r="AE834" s="272"/>
      <c r="AF834" s="560"/>
      <c r="AG834" s="561"/>
      <c r="AH834" s="561"/>
      <c r="AI834" s="561"/>
      <c r="AJ834" s="592"/>
      <c r="AK834" s="561"/>
      <c r="AL834" s="560"/>
      <c r="AM834" s="595"/>
      <c r="AN834" s="560"/>
      <c r="AO834" s="561"/>
      <c r="AP834" s="561"/>
      <c r="AQ834" s="560"/>
      <c r="AR834" s="561"/>
      <c r="AS834" s="561"/>
      <c r="AT834" s="559"/>
      <c r="AU834" s="574"/>
      <c r="AV834" s="569"/>
      <c r="AW834" s="569"/>
      <c r="AX834" s="569"/>
      <c r="AY834" s="569"/>
      <c r="AZ834" s="563"/>
      <c r="BA834" s="563"/>
      <c r="BB834" s="563"/>
    </row>
    <row r="835" spans="21:54">
      <c r="U835" s="563"/>
      <c r="V835" s="587"/>
      <c r="W835" s="588"/>
      <c r="X835" s="588"/>
      <c r="Y835" s="590"/>
      <c r="Z835" s="589"/>
      <c r="AA835" s="591"/>
      <c r="AB835" s="591"/>
      <c r="AC835" s="591"/>
      <c r="AD835" s="591"/>
      <c r="AE835" s="272"/>
      <c r="AF835" s="560"/>
      <c r="AG835" s="561"/>
      <c r="AH835" s="561"/>
      <c r="AI835" s="561"/>
      <c r="AJ835" s="592"/>
      <c r="AK835" s="561"/>
      <c r="AL835" s="560"/>
      <c r="AM835" s="595"/>
      <c r="AN835" s="560"/>
      <c r="AO835" s="561"/>
      <c r="AP835" s="561"/>
      <c r="AQ835" s="560"/>
      <c r="AR835" s="561"/>
      <c r="AS835" s="561"/>
      <c r="AT835" s="559"/>
      <c r="AU835" s="574"/>
      <c r="AV835" s="569"/>
      <c r="AW835" s="569"/>
      <c r="AX835" s="569"/>
      <c r="AY835" s="569"/>
      <c r="AZ835" s="563"/>
      <c r="BA835" s="563"/>
      <c r="BB835" s="563"/>
    </row>
    <row r="836" spans="21:54">
      <c r="U836" s="563"/>
      <c r="V836" s="587"/>
      <c r="W836" s="588"/>
      <c r="X836" s="588"/>
      <c r="Y836" s="590"/>
      <c r="Z836" s="589"/>
      <c r="AA836" s="591"/>
      <c r="AB836" s="591"/>
      <c r="AC836" s="591"/>
      <c r="AD836" s="591"/>
      <c r="AE836" s="272"/>
      <c r="AF836" s="560"/>
      <c r="AG836" s="561"/>
      <c r="AH836" s="561"/>
      <c r="AI836" s="561"/>
      <c r="AJ836" s="592"/>
      <c r="AK836" s="561"/>
      <c r="AL836" s="560"/>
      <c r="AM836" s="595"/>
      <c r="AN836" s="560"/>
      <c r="AO836" s="561"/>
      <c r="AP836" s="561"/>
      <c r="AQ836" s="560"/>
      <c r="AR836" s="561"/>
      <c r="AS836" s="561"/>
      <c r="AT836" s="559"/>
      <c r="AU836" s="574"/>
      <c r="AV836" s="569"/>
      <c r="AW836" s="569"/>
      <c r="AX836" s="569"/>
      <c r="AY836" s="569"/>
      <c r="AZ836" s="563"/>
      <c r="BA836" s="563"/>
      <c r="BB836" s="563"/>
    </row>
    <row r="837" spans="21:54">
      <c r="U837" s="563"/>
      <c r="V837" s="587"/>
      <c r="W837" s="588"/>
      <c r="X837" s="588"/>
      <c r="Y837" s="590"/>
      <c r="Z837" s="589"/>
      <c r="AA837" s="591"/>
      <c r="AB837" s="591"/>
      <c r="AC837" s="591"/>
      <c r="AD837" s="591"/>
      <c r="AE837" s="272"/>
      <c r="AF837" s="560"/>
      <c r="AG837" s="561"/>
      <c r="AH837" s="561"/>
      <c r="AI837" s="561"/>
      <c r="AJ837" s="592"/>
      <c r="AK837" s="561"/>
      <c r="AL837" s="560"/>
      <c r="AM837" s="595"/>
      <c r="AN837" s="560"/>
      <c r="AO837" s="561"/>
      <c r="AP837" s="561"/>
      <c r="AQ837" s="560"/>
      <c r="AR837" s="561"/>
      <c r="AS837" s="561"/>
      <c r="AT837" s="559"/>
      <c r="AU837" s="574"/>
      <c r="AV837" s="569"/>
      <c r="AW837" s="569"/>
      <c r="AX837" s="569"/>
      <c r="AY837" s="569"/>
      <c r="AZ837" s="563"/>
      <c r="BA837" s="563"/>
      <c r="BB837" s="563"/>
    </row>
    <row r="838" spans="21:54">
      <c r="U838" s="563"/>
      <c r="V838" s="587"/>
      <c r="W838" s="588"/>
      <c r="X838" s="588"/>
      <c r="Y838" s="590"/>
      <c r="Z838" s="589"/>
      <c r="AA838" s="591"/>
      <c r="AB838" s="591"/>
      <c r="AC838" s="591"/>
      <c r="AD838" s="591"/>
      <c r="AE838" s="272"/>
      <c r="AF838" s="560"/>
      <c r="AG838" s="561"/>
      <c r="AH838" s="561"/>
      <c r="AI838" s="561"/>
      <c r="AJ838" s="592"/>
      <c r="AK838" s="561"/>
      <c r="AL838" s="560"/>
      <c r="AM838" s="595"/>
      <c r="AN838" s="560"/>
      <c r="AO838" s="561"/>
      <c r="AP838" s="561"/>
      <c r="AQ838" s="560"/>
      <c r="AR838" s="561"/>
      <c r="AS838" s="561"/>
      <c r="AT838" s="559"/>
      <c r="AU838" s="574"/>
      <c r="AV838" s="569"/>
      <c r="AW838" s="569"/>
      <c r="AX838" s="569"/>
      <c r="AY838" s="569"/>
      <c r="AZ838" s="563"/>
      <c r="BA838" s="563"/>
      <c r="BB838" s="563"/>
    </row>
    <row r="839" spans="21:54">
      <c r="U839" s="563"/>
      <c r="V839" s="587"/>
      <c r="W839" s="588"/>
      <c r="X839" s="588"/>
      <c r="Y839" s="590"/>
      <c r="Z839" s="589"/>
      <c r="AA839" s="591"/>
      <c r="AB839" s="591"/>
      <c r="AC839" s="591"/>
      <c r="AD839" s="591"/>
      <c r="AE839" s="272"/>
      <c r="AF839" s="560"/>
      <c r="AG839" s="561"/>
      <c r="AH839" s="561"/>
      <c r="AI839" s="561"/>
      <c r="AJ839" s="592"/>
      <c r="AK839" s="561"/>
      <c r="AL839" s="560"/>
      <c r="AM839" s="595"/>
      <c r="AN839" s="560"/>
      <c r="AO839" s="561"/>
      <c r="AP839" s="561"/>
      <c r="AQ839" s="560"/>
      <c r="AR839" s="561"/>
      <c r="AS839" s="561"/>
      <c r="AT839" s="559"/>
      <c r="AU839" s="574"/>
      <c r="AV839" s="569"/>
      <c r="AW839" s="569"/>
      <c r="AX839" s="569"/>
      <c r="AY839" s="569"/>
      <c r="AZ839" s="563"/>
      <c r="BA839" s="563"/>
      <c r="BB839" s="563"/>
    </row>
    <row r="840" spans="21:54">
      <c r="U840" s="563"/>
      <c r="V840" s="587"/>
      <c r="W840" s="588"/>
      <c r="X840" s="588"/>
      <c r="Y840" s="590"/>
      <c r="Z840" s="589"/>
      <c r="AA840" s="591"/>
      <c r="AB840" s="591"/>
      <c r="AC840" s="591"/>
      <c r="AD840" s="591"/>
      <c r="AE840" s="272"/>
      <c r="AF840" s="560"/>
      <c r="AG840" s="561"/>
      <c r="AH840" s="561"/>
      <c r="AI840" s="561"/>
      <c r="AJ840" s="592"/>
      <c r="AK840" s="561"/>
      <c r="AL840" s="560"/>
      <c r="AM840" s="595"/>
      <c r="AN840" s="560"/>
      <c r="AO840" s="561"/>
      <c r="AP840" s="561"/>
      <c r="AQ840" s="560"/>
      <c r="AR840" s="561"/>
      <c r="AS840" s="561"/>
      <c r="AT840" s="559"/>
      <c r="AU840" s="574"/>
      <c r="AV840" s="569"/>
      <c r="AW840" s="569"/>
      <c r="AX840" s="569"/>
      <c r="AY840" s="569"/>
      <c r="AZ840" s="563"/>
      <c r="BA840" s="563"/>
      <c r="BB840" s="563"/>
    </row>
    <row r="841" spans="21:54">
      <c r="U841" s="563"/>
      <c r="V841" s="587"/>
      <c r="W841" s="588"/>
      <c r="X841" s="588"/>
      <c r="Y841" s="590"/>
      <c r="Z841" s="589"/>
      <c r="AA841" s="591"/>
      <c r="AB841" s="591"/>
      <c r="AC841" s="591"/>
      <c r="AD841" s="591"/>
      <c r="AE841" s="272"/>
      <c r="AF841" s="560"/>
      <c r="AG841" s="561"/>
      <c r="AH841" s="561"/>
      <c r="AI841" s="561"/>
      <c r="AJ841" s="592"/>
      <c r="AK841" s="561"/>
      <c r="AL841" s="560"/>
      <c r="AM841" s="595"/>
      <c r="AN841" s="560"/>
      <c r="AO841" s="561"/>
      <c r="AP841" s="561"/>
      <c r="AQ841" s="560"/>
      <c r="AR841" s="561"/>
      <c r="AS841" s="561"/>
      <c r="AT841" s="559"/>
      <c r="AU841" s="574"/>
      <c r="AV841" s="569"/>
      <c r="AW841" s="569"/>
      <c r="AX841" s="569"/>
      <c r="AY841" s="569"/>
      <c r="AZ841" s="563"/>
      <c r="BA841" s="563"/>
      <c r="BB841" s="563"/>
    </row>
    <row r="842" spans="21:54">
      <c r="U842" s="563"/>
      <c r="V842" s="587"/>
      <c r="W842" s="588"/>
      <c r="X842" s="588"/>
      <c r="Y842" s="590"/>
      <c r="Z842" s="589"/>
      <c r="AA842" s="591"/>
      <c r="AB842" s="591"/>
      <c r="AC842" s="591"/>
      <c r="AD842" s="591"/>
      <c r="AE842" s="272"/>
      <c r="AF842" s="560"/>
      <c r="AG842" s="561"/>
      <c r="AH842" s="561"/>
      <c r="AI842" s="561"/>
      <c r="AJ842" s="592"/>
      <c r="AK842" s="561"/>
      <c r="AL842" s="560"/>
      <c r="AM842" s="595"/>
      <c r="AN842" s="560"/>
      <c r="AO842" s="561"/>
      <c r="AP842" s="561"/>
      <c r="AQ842" s="560"/>
      <c r="AR842" s="561"/>
      <c r="AS842" s="561"/>
      <c r="AT842" s="559"/>
      <c r="AU842" s="574"/>
      <c r="AV842" s="569"/>
      <c r="AW842" s="569"/>
      <c r="AX842" s="569"/>
      <c r="AY842" s="569"/>
      <c r="AZ842" s="563"/>
      <c r="BA842" s="563"/>
      <c r="BB842" s="563"/>
    </row>
    <row r="843" spans="21:54">
      <c r="U843" s="563"/>
      <c r="V843" s="587"/>
      <c r="W843" s="588"/>
      <c r="X843" s="588"/>
      <c r="Y843" s="590"/>
      <c r="Z843" s="589"/>
      <c r="AA843" s="591"/>
      <c r="AB843" s="591"/>
      <c r="AC843" s="591"/>
      <c r="AD843" s="591"/>
      <c r="AE843" s="272"/>
      <c r="AF843" s="560"/>
      <c r="AG843" s="561"/>
      <c r="AH843" s="561"/>
      <c r="AI843" s="561"/>
      <c r="AJ843" s="592"/>
      <c r="AK843" s="561"/>
      <c r="AL843" s="560"/>
      <c r="AM843" s="595"/>
      <c r="AN843" s="560"/>
      <c r="AO843" s="561"/>
      <c r="AP843" s="561"/>
      <c r="AQ843" s="560"/>
      <c r="AR843" s="561"/>
      <c r="AS843" s="561"/>
      <c r="AT843" s="559"/>
      <c r="AU843" s="574"/>
      <c r="AV843" s="569"/>
      <c r="AW843" s="569"/>
      <c r="AX843" s="569"/>
      <c r="AY843" s="569"/>
      <c r="AZ843" s="563"/>
      <c r="BA843" s="563"/>
      <c r="BB843" s="563"/>
    </row>
    <row r="844" spans="21:54">
      <c r="U844" s="563"/>
      <c r="V844" s="587"/>
      <c r="W844" s="588"/>
      <c r="X844" s="588"/>
      <c r="Y844" s="590"/>
      <c r="Z844" s="589"/>
      <c r="AA844" s="591"/>
      <c r="AB844" s="591"/>
      <c r="AC844" s="591"/>
      <c r="AD844" s="591"/>
      <c r="AE844" s="272"/>
      <c r="AF844" s="560"/>
      <c r="AG844" s="561"/>
      <c r="AH844" s="561"/>
      <c r="AI844" s="561"/>
      <c r="AJ844" s="592"/>
      <c r="AK844" s="561"/>
      <c r="AL844" s="560"/>
      <c r="AM844" s="595"/>
      <c r="AN844" s="560"/>
      <c r="AO844" s="561"/>
      <c r="AP844" s="561"/>
      <c r="AQ844" s="560"/>
      <c r="AR844" s="561"/>
      <c r="AS844" s="561"/>
      <c r="AT844" s="559"/>
      <c r="AU844" s="574"/>
      <c r="AV844" s="569"/>
      <c r="AW844" s="569"/>
      <c r="AX844" s="569"/>
      <c r="AY844" s="569"/>
      <c r="AZ844" s="563"/>
      <c r="BA844" s="563"/>
      <c r="BB844" s="563"/>
    </row>
    <row r="845" spans="21:54">
      <c r="U845" s="563"/>
      <c r="V845" s="587"/>
      <c r="W845" s="588"/>
      <c r="X845" s="588"/>
      <c r="Y845" s="590"/>
      <c r="Z845" s="589"/>
      <c r="AA845" s="591"/>
      <c r="AB845" s="591"/>
      <c r="AC845" s="591"/>
      <c r="AD845" s="591"/>
      <c r="AE845" s="272"/>
      <c r="AF845" s="560"/>
      <c r="AG845" s="561"/>
      <c r="AH845" s="561"/>
      <c r="AI845" s="561"/>
      <c r="AJ845" s="592"/>
      <c r="AK845" s="561"/>
      <c r="AL845" s="560"/>
      <c r="AM845" s="595"/>
      <c r="AN845" s="560"/>
      <c r="AO845" s="561"/>
      <c r="AP845" s="561"/>
      <c r="AQ845" s="560"/>
      <c r="AR845" s="561"/>
      <c r="AS845" s="561"/>
      <c r="AT845" s="559"/>
      <c r="AU845" s="574"/>
      <c r="AV845" s="569"/>
      <c r="AW845" s="569"/>
      <c r="AX845" s="569"/>
      <c r="AY845" s="569"/>
      <c r="AZ845" s="563"/>
      <c r="BA845" s="563"/>
      <c r="BB845" s="563"/>
    </row>
    <row r="846" spans="21:54">
      <c r="U846" s="563"/>
      <c r="V846" s="587"/>
      <c r="W846" s="588"/>
      <c r="X846" s="588"/>
      <c r="Y846" s="590"/>
      <c r="Z846" s="589"/>
      <c r="AA846" s="591"/>
      <c r="AB846" s="591"/>
      <c r="AC846" s="591"/>
      <c r="AD846" s="591"/>
      <c r="AE846" s="272"/>
      <c r="AF846" s="560"/>
      <c r="AG846" s="561"/>
      <c r="AH846" s="561"/>
      <c r="AI846" s="561"/>
      <c r="AJ846" s="592"/>
      <c r="AK846" s="561"/>
      <c r="AL846" s="560"/>
      <c r="AM846" s="595"/>
      <c r="AN846" s="560"/>
      <c r="AO846" s="561"/>
      <c r="AP846" s="561"/>
      <c r="AQ846" s="560"/>
      <c r="AR846" s="561"/>
      <c r="AS846" s="561"/>
      <c r="AT846" s="559"/>
      <c r="AU846" s="574"/>
      <c r="AV846" s="569"/>
      <c r="AW846" s="569"/>
      <c r="AX846" s="569"/>
      <c r="AY846" s="569"/>
      <c r="AZ846" s="563"/>
      <c r="BA846" s="563"/>
      <c r="BB846" s="563"/>
    </row>
    <row r="847" spans="21:54">
      <c r="U847" s="563"/>
      <c r="V847" s="587"/>
      <c r="W847" s="588"/>
      <c r="X847" s="588"/>
      <c r="Y847" s="590"/>
      <c r="Z847" s="589"/>
      <c r="AA847" s="591"/>
      <c r="AB847" s="591"/>
      <c r="AC847" s="591"/>
      <c r="AD847" s="591"/>
      <c r="AE847" s="272"/>
      <c r="AF847" s="560"/>
      <c r="AG847" s="561"/>
      <c r="AH847" s="561"/>
      <c r="AI847" s="561"/>
      <c r="AJ847" s="592"/>
      <c r="AK847" s="561"/>
      <c r="AL847" s="560"/>
      <c r="AM847" s="595"/>
      <c r="AN847" s="560"/>
      <c r="AO847" s="561"/>
      <c r="AP847" s="561"/>
      <c r="AQ847" s="560"/>
      <c r="AR847" s="561"/>
      <c r="AS847" s="561"/>
      <c r="AT847" s="559"/>
      <c r="AU847" s="574"/>
      <c r="AV847" s="569"/>
      <c r="AW847" s="569"/>
      <c r="AX847" s="569"/>
      <c r="AY847" s="569"/>
      <c r="AZ847" s="563"/>
      <c r="BA847" s="563"/>
      <c r="BB847" s="563"/>
    </row>
    <row r="848" spans="21:54">
      <c r="U848" s="563"/>
      <c r="V848" s="587"/>
      <c r="W848" s="588"/>
      <c r="X848" s="588"/>
      <c r="Y848" s="590"/>
      <c r="Z848" s="589"/>
      <c r="AA848" s="591"/>
      <c r="AB848" s="591"/>
      <c r="AC848" s="591"/>
      <c r="AD848" s="591"/>
      <c r="AE848" s="272"/>
      <c r="AF848" s="560"/>
      <c r="AG848" s="561"/>
      <c r="AH848" s="561"/>
      <c r="AI848" s="561"/>
      <c r="AJ848" s="592"/>
      <c r="AK848" s="561"/>
      <c r="AL848" s="560"/>
      <c r="AM848" s="595"/>
      <c r="AN848" s="560"/>
      <c r="AO848" s="561"/>
      <c r="AP848" s="561"/>
      <c r="AQ848" s="560"/>
      <c r="AR848" s="561"/>
      <c r="AS848" s="561"/>
      <c r="AT848" s="559"/>
      <c r="AU848" s="574"/>
      <c r="AV848" s="569"/>
      <c r="AW848" s="569"/>
      <c r="AX848" s="569"/>
      <c r="AY848" s="569"/>
      <c r="AZ848" s="563"/>
      <c r="BA848" s="563"/>
      <c r="BB848" s="563"/>
    </row>
    <row r="849" spans="21:54">
      <c r="U849" s="563"/>
      <c r="V849" s="587"/>
      <c r="W849" s="588"/>
      <c r="X849" s="588"/>
      <c r="Y849" s="590"/>
      <c r="Z849" s="589"/>
      <c r="AA849" s="591"/>
      <c r="AB849" s="591"/>
      <c r="AC849" s="591"/>
      <c r="AD849" s="591"/>
      <c r="AE849" s="272"/>
      <c r="AF849" s="560"/>
      <c r="AG849" s="561"/>
      <c r="AH849" s="561"/>
      <c r="AI849" s="561"/>
      <c r="AJ849" s="592"/>
      <c r="AK849" s="561"/>
      <c r="AL849" s="560"/>
      <c r="AM849" s="595"/>
      <c r="AN849" s="560"/>
      <c r="AO849" s="561"/>
      <c r="AP849" s="561"/>
      <c r="AQ849" s="560"/>
      <c r="AR849" s="561"/>
      <c r="AS849" s="561"/>
      <c r="AT849" s="559"/>
      <c r="AU849" s="574"/>
      <c r="AV849" s="569"/>
      <c r="AW849" s="569"/>
      <c r="AX849" s="569"/>
      <c r="AY849" s="569"/>
      <c r="AZ849" s="563"/>
      <c r="BA849" s="563"/>
      <c r="BB849" s="563"/>
    </row>
    <row r="850" spans="21:54">
      <c r="U850" s="563"/>
      <c r="V850" s="587"/>
      <c r="W850" s="588"/>
      <c r="X850" s="588"/>
      <c r="Y850" s="590"/>
      <c r="Z850" s="589"/>
      <c r="AA850" s="591"/>
      <c r="AB850" s="591"/>
      <c r="AC850" s="591"/>
      <c r="AD850" s="591"/>
      <c r="AE850" s="272"/>
      <c r="AF850" s="560"/>
      <c r="AG850" s="561"/>
      <c r="AH850" s="561"/>
      <c r="AI850" s="561"/>
      <c r="AJ850" s="592"/>
      <c r="AK850" s="561"/>
      <c r="AL850" s="560"/>
      <c r="AM850" s="595"/>
      <c r="AN850" s="560"/>
      <c r="AO850" s="561"/>
      <c r="AP850" s="561"/>
      <c r="AQ850" s="560"/>
      <c r="AR850" s="561"/>
      <c r="AS850" s="561"/>
      <c r="AT850" s="559"/>
      <c r="AU850" s="574"/>
      <c r="AV850" s="569"/>
      <c r="AW850" s="569"/>
      <c r="AX850" s="569"/>
      <c r="AY850" s="569"/>
      <c r="AZ850" s="563"/>
      <c r="BA850" s="563"/>
      <c r="BB850" s="563"/>
    </row>
    <row r="851" spans="21:54">
      <c r="U851" s="563"/>
      <c r="V851" s="587"/>
      <c r="W851" s="588"/>
      <c r="X851" s="588"/>
      <c r="Y851" s="590"/>
      <c r="Z851" s="589"/>
      <c r="AA851" s="591"/>
      <c r="AB851" s="591"/>
      <c r="AC851" s="591"/>
      <c r="AD851" s="591"/>
      <c r="AE851" s="272"/>
      <c r="AF851" s="560"/>
      <c r="AG851" s="561"/>
      <c r="AH851" s="561"/>
      <c r="AI851" s="561"/>
      <c r="AJ851" s="592"/>
      <c r="AK851" s="561"/>
      <c r="AL851" s="560"/>
      <c r="AM851" s="595"/>
      <c r="AN851" s="560"/>
      <c r="AO851" s="561"/>
      <c r="AP851" s="561"/>
      <c r="AQ851" s="560"/>
      <c r="AR851" s="561"/>
      <c r="AS851" s="561"/>
      <c r="AT851" s="559"/>
      <c r="AU851" s="574"/>
      <c r="AV851" s="569"/>
      <c r="AW851" s="569"/>
      <c r="AX851" s="569"/>
      <c r="AY851" s="569"/>
      <c r="AZ851" s="563"/>
      <c r="BA851" s="563"/>
      <c r="BB851" s="563"/>
    </row>
    <row r="852" spans="21:54">
      <c r="U852" s="563"/>
      <c r="V852" s="587"/>
      <c r="W852" s="588"/>
      <c r="X852" s="588"/>
      <c r="Y852" s="590"/>
      <c r="Z852" s="589"/>
      <c r="AA852" s="591"/>
      <c r="AB852" s="591"/>
      <c r="AC852" s="591"/>
      <c r="AD852" s="591"/>
      <c r="AE852" s="272"/>
      <c r="AF852" s="560"/>
      <c r="AG852" s="561"/>
      <c r="AH852" s="561"/>
      <c r="AI852" s="561"/>
      <c r="AJ852" s="592"/>
      <c r="AK852" s="561"/>
      <c r="AL852" s="560"/>
      <c r="AM852" s="595"/>
      <c r="AN852" s="560"/>
      <c r="AO852" s="561"/>
      <c r="AP852" s="561"/>
      <c r="AQ852" s="560"/>
      <c r="AR852" s="561"/>
      <c r="AS852" s="561"/>
      <c r="AT852" s="559"/>
      <c r="AU852" s="574"/>
      <c r="AV852" s="569"/>
      <c r="AW852" s="569"/>
      <c r="AX852" s="569"/>
      <c r="AY852" s="569"/>
      <c r="AZ852" s="563"/>
      <c r="BA852" s="563"/>
      <c r="BB852" s="563"/>
    </row>
    <row r="853" spans="21:54">
      <c r="U853" s="563"/>
      <c r="V853" s="587"/>
      <c r="W853" s="588"/>
      <c r="X853" s="588"/>
      <c r="Y853" s="590"/>
      <c r="Z853" s="589"/>
      <c r="AA853" s="591"/>
      <c r="AB853" s="591"/>
      <c r="AC853" s="591"/>
      <c r="AD853" s="591"/>
      <c r="AE853" s="272"/>
      <c r="AF853" s="560"/>
      <c r="AG853" s="561"/>
      <c r="AH853" s="561"/>
      <c r="AI853" s="561"/>
      <c r="AJ853" s="592"/>
      <c r="AK853" s="561"/>
      <c r="AL853" s="560"/>
      <c r="AM853" s="595"/>
      <c r="AN853" s="560"/>
      <c r="AO853" s="561"/>
      <c r="AP853" s="561"/>
      <c r="AQ853" s="560"/>
      <c r="AR853" s="561"/>
      <c r="AS853" s="561"/>
      <c r="AT853" s="559"/>
      <c r="AU853" s="574"/>
      <c r="AV853" s="569"/>
      <c r="AW853" s="569"/>
      <c r="AX853" s="569"/>
      <c r="AY853" s="569"/>
      <c r="AZ853" s="563"/>
      <c r="BA853" s="563"/>
      <c r="BB853" s="563"/>
    </row>
    <row r="854" spans="21:54">
      <c r="U854" s="563"/>
      <c r="V854" s="587"/>
      <c r="W854" s="588"/>
      <c r="X854" s="588"/>
      <c r="Y854" s="590"/>
      <c r="Z854" s="589"/>
      <c r="AA854" s="591"/>
      <c r="AB854" s="591"/>
      <c r="AC854" s="591"/>
      <c r="AD854" s="591"/>
      <c r="AE854" s="272"/>
      <c r="AF854" s="560"/>
      <c r="AG854" s="561"/>
      <c r="AH854" s="561"/>
      <c r="AI854" s="561"/>
      <c r="AJ854" s="592"/>
      <c r="AK854" s="561"/>
      <c r="AL854" s="560"/>
      <c r="AM854" s="595"/>
      <c r="AN854" s="560"/>
      <c r="AO854" s="561"/>
      <c r="AP854" s="561"/>
      <c r="AQ854" s="560"/>
      <c r="AR854" s="561"/>
      <c r="AS854" s="561"/>
      <c r="AT854" s="559"/>
      <c r="AU854" s="574"/>
      <c r="AV854" s="569"/>
      <c r="AW854" s="569"/>
      <c r="AX854" s="569"/>
      <c r="AY854" s="569"/>
      <c r="AZ854" s="563"/>
      <c r="BA854" s="563"/>
      <c r="BB854" s="563"/>
    </row>
    <row r="855" spans="21:54">
      <c r="U855" s="563"/>
      <c r="V855" s="587"/>
      <c r="W855" s="588"/>
      <c r="X855" s="588"/>
      <c r="Y855" s="590"/>
      <c r="Z855" s="589"/>
      <c r="AA855" s="591"/>
      <c r="AB855" s="591"/>
      <c r="AC855" s="591"/>
      <c r="AD855" s="591"/>
      <c r="AE855" s="272"/>
      <c r="AF855" s="560"/>
      <c r="AG855" s="561"/>
      <c r="AH855" s="561"/>
      <c r="AI855" s="561"/>
      <c r="AJ855" s="592"/>
      <c r="AK855" s="561"/>
      <c r="AL855" s="560"/>
      <c r="AM855" s="595"/>
      <c r="AN855" s="560"/>
      <c r="AO855" s="561"/>
      <c r="AP855" s="561"/>
      <c r="AQ855" s="560"/>
      <c r="AR855" s="561"/>
      <c r="AS855" s="561"/>
      <c r="AT855" s="559"/>
      <c r="AU855" s="574"/>
      <c r="AV855" s="569"/>
      <c r="AW855" s="569"/>
      <c r="AX855" s="569"/>
      <c r="AY855" s="569"/>
      <c r="AZ855" s="563"/>
      <c r="BA855" s="563"/>
      <c r="BB855" s="563"/>
    </row>
    <row r="856" spans="21:54">
      <c r="U856" s="563"/>
      <c r="V856" s="587"/>
      <c r="W856" s="588"/>
      <c r="X856" s="588"/>
      <c r="Y856" s="590"/>
      <c r="Z856" s="589"/>
      <c r="AA856" s="591"/>
      <c r="AB856" s="591"/>
      <c r="AC856" s="591"/>
      <c r="AD856" s="591"/>
      <c r="AE856" s="272"/>
      <c r="AF856" s="560"/>
      <c r="AG856" s="561"/>
      <c r="AH856" s="561"/>
      <c r="AI856" s="561"/>
      <c r="AJ856" s="592"/>
      <c r="AK856" s="561"/>
      <c r="AL856" s="560"/>
      <c r="AM856" s="595"/>
      <c r="AN856" s="560"/>
      <c r="AO856" s="561"/>
      <c r="AP856" s="561"/>
      <c r="AQ856" s="560"/>
      <c r="AR856" s="561"/>
      <c r="AS856" s="561"/>
      <c r="AT856" s="559"/>
      <c r="AU856" s="574"/>
      <c r="AV856" s="569"/>
      <c r="AW856" s="569"/>
      <c r="AX856" s="569"/>
      <c r="AY856" s="569"/>
      <c r="AZ856" s="563"/>
      <c r="BA856" s="563"/>
      <c r="BB856" s="563"/>
    </row>
    <row r="857" spans="21:54">
      <c r="U857" s="563"/>
      <c r="V857" s="587"/>
      <c r="W857" s="588"/>
      <c r="X857" s="588"/>
      <c r="Y857" s="590"/>
      <c r="Z857" s="589"/>
      <c r="AA857" s="591"/>
      <c r="AB857" s="591"/>
      <c r="AC857" s="591"/>
      <c r="AD857" s="591"/>
      <c r="AE857" s="272"/>
      <c r="AF857" s="560"/>
      <c r="AG857" s="561"/>
      <c r="AH857" s="561"/>
      <c r="AI857" s="561"/>
      <c r="AJ857" s="592"/>
      <c r="AK857" s="561"/>
      <c r="AL857" s="560"/>
      <c r="AM857" s="595"/>
      <c r="AN857" s="560"/>
      <c r="AO857" s="561"/>
      <c r="AP857" s="561"/>
      <c r="AQ857" s="560"/>
      <c r="AR857" s="561"/>
      <c r="AS857" s="561"/>
      <c r="AT857" s="559"/>
      <c r="AU857" s="574"/>
      <c r="AV857" s="569"/>
      <c r="AW857" s="569"/>
      <c r="AX857" s="569"/>
      <c r="AY857" s="569"/>
      <c r="AZ857" s="563"/>
      <c r="BA857" s="563"/>
      <c r="BB857" s="563"/>
    </row>
    <row r="858" spans="21:54">
      <c r="U858" s="563"/>
      <c r="V858" s="587"/>
      <c r="W858" s="588"/>
      <c r="X858" s="588"/>
      <c r="Y858" s="590"/>
      <c r="Z858" s="589"/>
      <c r="AA858" s="591"/>
      <c r="AB858" s="591"/>
      <c r="AC858" s="591"/>
      <c r="AD858" s="591"/>
      <c r="AE858" s="272"/>
      <c r="AF858" s="560"/>
      <c r="AG858" s="561"/>
      <c r="AH858" s="561"/>
      <c r="AI858" s="561"/>
      <c r="AJ858" s="592"/>
      <c r="AK858" s="561"/>
      <c r="AL858" s="560"/>
      <c r="AM858" s="595"/>
      <c r="AN858" s="560"/>
      <c r="AO858" s="561"/>
      <c r="AP858" s="561"/>
      <c r="AQ858" s="560"/>
      <c r="AR858" s="561"/>
      <c r="AS858" s="561"/>
      <c r="AT858" s="559"/>
      <c r="AU858" s="574"/>
      <c r="AV858" s="569"/>
      <c r="AW858" s="569"/>
      <c r="AX858" s="569"/>
      <c r="AY858" s="569"/>
      <c r="AZ858" s="563"/>
      <c r="BA858" s="563"/>
      <c r="BB858" s="563"/>
    </row>
    <row r="859" spans="21:54">
      <c r="U859" s="563"/>
      <c r="V859" s="587"/>
      <c r="W859" s="588"/>
      <c r="X859" s="588"/>
      <c r="Y859" s="590"/>
      <c r="Z859" s="589"/>
      <c r="AA859" s="591"/>
      <c r="AB859" s="591"/>
      <c r="AC859" s="591"/>
      <c r="AD859" s="591"/>
      <c r="AE859" s="272"/>
      <c r="AF859" s="560"/>
      <c r="AG859" s="561"/>
      <c r="AH859" s="561"/>
      <c r="AI859" s="561"/>
      <c r="AJ859" s="592"/>
      <c r="AK859" s="561"/>
      <c r="AL859" s="560"/>
      <c r="AM859" s="595"/>
      <c r="AN859" s="560"/>
      <c r="AO859" s="561"/>
      <c r="AP859" s="561"/>
      <c r="AQ859" s="560"/>
      <c r="AR859" s="561"/>
      <c r="AS859" s="561"/>
      <c r="AT859" s="559"/>
      <c r="AU859" s="574"/>
      <c r="AV859" s="569"/>
      <c r="AW859" s="569"/>
      <c r="AX859" s="569"/>
      <c r="AY859" s="569"/>
      <c r="AZ859" s="563"/>
      <c r="BA859" s="563"/>
      <c r="BB859" s="563"/>
    </row>
    <row r="860" spans="21:54">
      <c r="U860" s="563"/>
      <c r="V860" s="587"/>
      <c r="W860" s="588"/>
      <c r="X860" s="588"/>
      <c r="Y860" s="590"/>
      <c r="Z860" s="589"/>
      <c r="AA860" s="591"/>
      <c r="AB860" s="591"/>
      <c r="AC860" s="591"/>
      <c r="AD860" s="591"/>
      <c r="AE860" s="272"/>
      <c r="AF860" s="560"/>
      <c r="AG860" s="561"/>
      <c r="AH860" s="561"/>
      <c r="AI860" s="561"/>
      <c r="AJ860" s="592"/>
      <c r="AK860" s="561"/>
      <c r="AL860" s="560"/>
      <c r="AM860" s="595"/>
      <c r="AN860" s="560"/>
      <c r="AO860" s="561"/>
      <c r="AP860" s="561"/>
      <c r="AQ860" s="560"/>
      <c r="AR860" s="561"/>
      <c r="AS860" s="561"/>
      <c r="AT860" s="559"/>
      <c r="AU860" s="574"/>
      <c r="AV860" s="569"/>
      <c r="AW860" s="569"/>
      <c r="AX860" s="569"/>
      <c r="AY860" s="569"/>
      <c r="AZ860" s="563"/>
      <c r="BA860" s="563"/>
      <c r="BB860" s="563"/>
    </row>
    <row r="861" spans="21:54">
      <c r="U861" s="563"/>
      <c r="V861" s="587"/>
      <c r="W861" s="588"/>
      <c r="X861" s="588"/>
      <c r="Y861" s="590"/>
      <c r="Z861" s="589"/>
      <c r="AA861" s="591"/>
      <c r="AB861" s="591"/>
      <c r="AC861" s="591"/>
      <c r="AD861" s="591"/>
      <c r="AE861" s="272"/>
      <c r="AF861" s="560"/>
      <c r="AG861" s="561"/>
      <c r="AH861" s="561"/>
      <c r="AI861" s="561"/>
      <c r="AJ861" s="592"/>
      <c r="AK861" s="561"/>
      <c r="AL861" s="560"/>
      <c r="AM861" s="595"/>
      <c r="AN861" s="560"/>
      <c r="AO861" s="561"/>
      <c r="AP861" s="561"/>
      <c r="AQ861" s="560"/>
      <c r="AR861" s="561"/>
      <c r="AS861" s="561"/>
      <c r="AT861" s="559"/>
      <c r="AU861" s="574"/>
      <c r="AV861" s="569"/>
      <c r="AW861" s="569"/>
      <c r="AX861" s="569"/>
      <c r="AY861" s="569"/>
      <c r="AZ861" s="563"/>
      <c r="BA861" s="563"/>
      <c r="BB861" s="563"/>
    </row>
    <row r="862" spans="21:54">
      <c r="U862" s="563"/>
      <c r="V862" s="587"/>
      <c r="W862" s="588"/>
      <c r="X862" s="588"/>
      <c r="Y862" s="590"/>
      <c r="Z862" s="589"/>
      <c r="AA862" s="591"/>
      <c r="AB862" s="591"/>
      <c r="AC862" s="591"/>
      <c r="AD862" s="591"/>
      <c r="AE862" s="272"/>
      <c r="AF862" s="560"/>
      <c r="AG862" s="561"/>
      <c r="AH862" s="561"/>
      <c r="AI862" s="561"/>
      <c r="AJ862" s="592"/>
      <c r="AK862" s="561"/>
      <c r="AL862" s="560"/>
      <c r="AM862" s="595"/>
      <c r="AN862" s="560"/>
      <c r="AO862" s="561"/>
      <c r="AP862" s="561"/>
      <c r="AQ862" s="560"/>
      <c r="AR862" s="561"/>
      <c r="AS862" s="561"/>
      <c r="AT862" s="559"/>
      <c r="AU862" s="574"/>
      <c r="AV862" s="569"/>
      <c r="AW862" s="569"/>
      <c r="AX862" s="569"/>
      <c r="AY862" s="569"/>
      <c r="AZ862" s="563"/>
      <c r="BA862" s="563"/>
      <c r="BB862" s="563"/>
    </row>
    <row r="863" spans="21:54">
      <c r="U863" s="563"/>
      <c r="V863" s="587"/>
      <c r="W863" s="588"/>
      <c r="X863" s="588"/>
      <c r="Y863" s="590"/>
      <c r="Z863" s="589"/>
      <c r="AA863" s="591"/>
      <c r="AB863" s="591"/>
      <c r="AC863" s="591"/>
      <c r="AD863" s="591"/>
      <c r="AE863" s="272"/>
      <c r="AF863" s="560"/>
      <c r="AG863" s="561"/>
      <c r="AH863" s="561"/>
      <c r="AI863" s="561"/>
      <c r="AJ863" s="592"/>
      <c r="AK863" s="561"/>
      <c r="AL863" s="560"/>
      <c r="AM863" s="595"/>
      <c r="AN863" s="560"/>
      <c r="AO863" s="561"/>
      <c r="AP863" s="561"/>
      <c r="AQ863" s="560"/>
      <c r="AR863" s="561"/>
      <c r="AS863" s="561"/>
      <c r="AT863" s="559"/>
      <c r="AU863" s="574"/>
      <c r="AV863" s="569"/>
      <c r="AW863" s="569"/>
      <c r="AX863" s="569"/>
      <c r="AY863" s="569"/>
      <c r="AZ863" s="563"/>
      <c r="BA863" s="563"/>
      <c r="BB863" s="563"/>
    </row>
    <row r="864" spans="21:54">
      <c r="U864" s="563"/>
      <c r="V864" s="587"/>
      <c r="W864" s="588"/>
      <c r="X864" s="588"/>
      <c r="Y864" s="590"/>
      <c r="Z864" s="589"/>
      <c r="AA864" s="591"/>
      <c r="AB864" s="591"/>
      <c r="AC864" s="591"/>
      <c r="AD864" s="591"/>
      <c r="AE864" s="272"/>
      <c r="AF864" s="560"/>
      <c r="AG864" s="561"/>
      <c r="AH864" s="561"/>
      <c r="AI864" s="561"/>
      <c r="AJ864" s="592"/>
      <c r="AK864" s="561"/>
      <c r="AL864" s="560"/>
      <c r="AM864" s="595"/>
      <c r="AN864" s="560"/>
      <c r="AO864" s="561"/>
      <c r="AP864" s="561"/>
      <c r="AQ864" s="560"/>
      <c r="AR864" s="561"/>
      <c r="AS864" s="561"/>
      <c r="AT864" s="559"/>
      <c r="AU864" s="574"/>
      <c r="AV864" s="569"/>
      <c r="AW864" s="569"/>
      <c r="AX864" s="569"/>
      <c r="AY864" s="569"/>
      <c r="AZ864" s="563"/>
      <c r="BA864" s="563"/>
      <c r="BB864" s="563"/>
    </row>
    <row r="865" spans="21:54">
      <c r="U865" s="563"/>
      <c r="V865" s="587"/>
      <c r="W865" s="588"/>
      <c r="X865" s="588"/>
      <c r="Y865" s="590"/>
      <c r="Z865" s="589"/>
      <c r="AA865" s="591"/>
      <c r="AB865" s="591"/>
      <c r="AC865" s="591"/>
      <c r="AD865" s="591"/>
      <c r="AE865" s="272"/>
      <c r="AF865" s="560"/>
      <c r="AG865" s="561"/>
      <c r="AH865" s="561"/>
      <c r="AI865" s="561"/>
      <c r="AJ865" s="592"/>
      <c r="AK865" s="561"/>
      <c r="AL865" s="560"/>
      <c r="AM865" s="595"/>
      <c r="AN865" s="560"/>
      <c r="AO865" s="561"/>
      <c r="AP865" s="561"/>
      <c r="AQ865" s="560"/>
      <c r="AR865" s="561"/>
      <c r="AS865" s="561"/>
      <c r="AT865" s="559"/>
      <c r="AU865" s="574"/>
      <c r="AV865" s="569"/>
      <c r="AW865" s="569"/>
      <c r="AX865" s="569"/>
      <c r="AY865" s="569"/>
      <c r="AZ865" s="563"/>
      <c r="BA865" s="563"/>
      <c r="BB865" s="563"/>
    </row>
    <row r="866" spans="21:54">
      <c r="U866" s="563"/>
      <c r="V866" s="587"/>
      <c r="W866" s="588"/>
      <c r="X866" s="588"/>
      <c r="Y866" s="590"/>
      <c r="Z866" s="589"/>
      <c r="AA866" s="591"/>
      <c r="AB866" s="591"/>
      <c r="AC866" s="591"/>
      <c r="AD866" s="591"/>
      <c r="AE866" s="272"/>
      <c r="AF866" s="560"/>
      <c r="AG866" s="561"/>
      <c r="AH866" s="561"/>
      <c r="AI866" s="561"/>
      <c r="AJ866" s="592"/>
      <c r="AK866" s="561"/>
      <c r="AL866" s="560"/>
      <c r="AM866" s="595"/>
      <c r="AN866" s="560"/>
      <c r="AO866" s="561"/>
      <c r="AP866" s="561"/>
      <c r="AQ866" s="560"/>
      <c r="AR866" s="561"/>
      <c r="AS866" s="561"/>
      <c r="AT866" s="559"/>
      <c r="AU866" s="574"/>
      <c r="AV866" s="569"/>
      <c r="AW866" s="569"/>
      <c r="AX866" s="569"/>
      <c r="AY866" s="569"/>
      <c r="AZ866" s="563"/>
      <c r="BA866" s="563"/>
      <c r="BB866" s="563"/>
    </row>
    <row r="867" spans="21:54">
      <c r="U867" s="563"/>
      <c r="V867" s="587"/>
      <c r="W867" s="588"/>
      <c r="X867" s="588"/>
      <c r="Y867" s="590"/>
      <c r="Z867" s="589"/>
      <c r="AA867" s="591"/>
      <c r="AB867" s="591"/>
      <c r="AC867" s="591"/>
      <c r="AD867" s="591"/>
      <c r="AE867" s="272"/>
      <c r="AF867" s="560"/>
      <c r="AG867" s="561"/>
      <c r="AH867" s="561"/>
      <c r="AI867" s="561"/>
      <c r="AJ867" s="592"/>
      <c r="AK867" s="561"/>
      <c r="AL867" s="560"/>
      <c r="AM867" s="595"/>
      <c r="AN867" s="560"/>
      <c r="AO867" s="561"/>
      <c r="AP867" s="561"/>
      <c r="AQ867" s="560"/>
      <c r="AR867" s="561"/>
      <c r="AS867" s="561"/>
      <c r="AT867" s="559"/>
      <c r="AU867" s="574"/>
      <c r="AV867" s="569"/>
      <c r="AW867" s="569"/>
      <c r="AX867" s="569"/>
      <c r="AY867" s="569"/>
      <c r="AZ867" s="563"/>
      <c r="BA867" s="563"/>
      <c r="BB867" s="563"/>
    </row>
    <row r="868" spans="21:54">
      <c r="U868" s="563"/>
      <c r="V868" s="587"/>
      <c r="W868" s="588"/>
      <c r="X868" s="588"/>
      <c r="Y868" s="590"/>
      <c r="Z868" s="589"/>
      <c r="AA868" s="591"/>
      <c r="AB868" s="591"/>
      <c r="AC868" s="591"/>
      <c r="AD868" s="591"/>
      <c r="AE868" s="272"/>
      <c r="AF868" s="560"/>
      <c r="AG868" s="561"/>
      <c r="AH868" s="561"/>
      <c r="AI868" s="561"/>
      <c r="AJ868" s="592"/>
      <c r="AK868" s="561"/>
      <c r="AL868" s="560"/>
      <c r="AM868" s="595"/>
      <c r="AN868" s="560"/>
      <c r="AO868" s="561"/>
      <c r="AP868" s="561"/>
      <c r="AQ868" s="560"/>
      <c r="AR868" s="561"/>
      <c r="AS868" s="561"/>
      <c r="AT868" s="559"/>
      <c r="AU868" s="574"/>
      <c r="AV868" s="569"/>
      <c r="AW868" s="569"/>
      <c r="AX868" s="569"/>
      <c r="AY868" s="569"/>
      <c r="AZ868" s="563"/>
      <c r="BA868" s="563"/>
      <c r="BB868" s="563"/>
    </row>
    <row r="869" spans="21:54">
      <c r="U869" s="563"/>
      <c r="V869" s="587"/>
      <c r="W869" s="588"/>
      <c r="X869" s="588"/>
      <c r="Y869" s="590"/>
      <c r="Z869" s="589"/>
      <c r="AA869" s="591"/>
      <c r="AB869" s="591"/>
      <c r="AC869" s="591"/>
      <c r="AD869" s="591"/>
      <c r="AE869" s="272"/>
      <c r="AF869" s="560"/>
      <c r="AG869" s="561"/>
      <c r="AH869" s="561"/>
      <c r="AI869" s="561"/>
      <c r="AJ869" s="592"/>
      <c r="AK869" s="561"/>
      <c r="AL869" s="560"/>
      <c r="AM869" s="595"/>
      <c r="AN869" s="560"/>
      <c r="AO869" s="561"/>
      <c r="AP869" s="561"/>
      <c r="AQ869" s="560"/>
      <c r="AR869" s="561"/>
      <c r="AS869" s="561"/>
      <c r="AT869" s="559"/>
      <c r="AU869" s="574"/>
      <c r="AV869" s="569"/>
      <c r="AW869" s="569"/>
      <c r="AX869" s="569"/>
      <c r="AY869" s="569"/>
      <c r="AZ869" s="563"/>
      <c r="BA869" s="563"/>
      <c r="BB869" s="563"/>
    </row>
    <row r="870" spans="21:54">
      <c r="U870" s="563"/>
      <c r="V870" s="587"/>
      <c r="W870" s="588"/>
      <c r="X870" s="588"/>
      <c r="Y870" s="590"/>
      <c r="Z870" s="589"/>
      <c r="AA870" s="591"/>
      <c r="AB870" s="591"/>
      <c r="AC870" s="591"/>
      <c r="AD870" s="591"/>
      <c r="AE870" s="272"/>
      <c r="AF870" s="560"/>
      <c r="AG870" s="561"/>
      <c r="AH870" s="561"/>
      <c r="AI870" s="561"/>
      <c r="AJ870" s="592"/>
      <c r="AK870" s="561"/>
      <c r="AL870" s="560"/>
      <c r="AM870" s="595"/>
      <c r="AN870" s="560"/>
      <c r="AO870" s="561"/>
      <c r="AP870" s="561"/>
      <c r="AQ870" s="560"/>
      <c r="AR870" s="561"/>
      <c r="AS870" s="561"/>
      <c r="AT870" s="559"/>
      <c r="AU870" s="574"/>
      <c r="AV870" s="569"/>
      <c r="AW870" s="569"/>
      <c r="AX870" s="569"/>
      <c r="AY870" s="569"/>
      <c r="AZ870" s="563"/>
      <c r="BA870" s="563"/>
      <c r="BB870" s="563"/>
    </row>
    <row r="871" spans="21:54">
      <c r="U871" s="563"/>
      <c r="V871" s="587"/>
      <c r="W871" s="588"/>
      <c r="X871" s="588"/>
      <c r="Y871" s="590"/>
      <c r="Z871" s="589"/>
      <c r="AA871" s="591"/>
      <c r="AB871" s="591"/>
      <c r="AC871" s="591"/>
      <c r="AD871" s="591"/>
      <c r="AE871" s="272"/>
      <c r="AF871" s="560"/>
      <c r="AG871" s="561"/>
      <c r="AH871" s="561"/>
      <c r="AI871" s="561"/>
      <c r="AJ871" s="592"/>
      <c r="AK871" s="561"/>
      <c r="AL871" s="560"/>
      <c r="AM871" s="595"/>
      <c r="AN871" s="560"/>
      <c r="AO871" s="561"/>
      <c r="AP871" s="561"/>
      <c r="AQ871" s="560"/>
      <c r="AR871" s="561"/>
      <c r="AS871" s="561"/>
      <c r="AT871" s="559"/>
      <c r="AU871" s="574"/>
      <c r="AV871" s="569"/>
      <c r="AW871" s="569"/>
      <c r="AX871" s="569"/>
      <c r="AY871" s="569"/>
      <c r="AZ871" s="563"/>
      <c r="BA871" s="563"/>
      <c r="BB871" s="563"/>
    </row>
    <row r="872" spans="21:54">
      <c r="U872" s="563"/>
      <c r="V872" s="587"/>
      <c r="W872" s="588"/>
      <c r="X872" s="588"/>
      <c r="Y872" s="590"/>
      <c r="Z872" s="589"/>
      <c r="AA872" s="591"/>
      <c r="AB872" s="591"/>
      <c r="AC872" s="591"/>
      <c r="AD872" s="591"/>
      <c r="AE872" s="272"/>
      <c r="AF872" s="560"/>
      <c r="AG872" s="561"/>
      <c r="AH872" s="561"/>
      <c r="AI872" s="561"/>
      <c r="AJ872" s="592"/>
      <c r="AK872" s="561"/>
      <c r="AL872" s="560"/>
      <c r="AM872" s="595"/>
      <c r="AN872" s="560"/>
      <c r="AO872" s="561"/>
      <c r="AP872" s="561"/>
      <c r="AQ872" s="560"/>
      <c r="AR872" s="561"/>
      <c r="AS872" s="561"/>
      <c r="AT872" s="559"/>
      <c r="AU872" s="574"/>
      <c r="AV872" s="569"/>
      <c r="AW872" s="569"/>
      <c r="AX872" s="569"/>
      <c r="AY872" s="569"/>
      <c r="AZ872" s="563"/>
      <c r="BA872" s="563"/>
      <c r="BB872" s="563"/>
    </row>
    <row r="873" spans="21:54">
      <c r="U873" s="563"/>
      <c r="V873" s="587"/>
      <c r="W873" s="588"/>
      <c r="X873" s="588"/>
      <c r="Y873" s="590"/>
      <c r="Z873" s="589"/>
      <c r="AA873" s="591"/>
      <c r="AB873" s="591"/>
      <c r="AC873" s="591"/>
      <c r="AD873" s="591"/>
      <c r="AE873" s="272"/>
      <c r="AF873" s="560"/>
      <c r="AG873" s="561"/>
      <c r="AH873" s="561"/>
      <c r="AI873" s="561"/>
      <c r="AJ873" s="592"/>
      <c r="AK873" s="561"/>
      <c r="AL873" s="560"/>
      <c r="AM873" s="595"/>
      <c r="AN873" s="560"/>
      <c r="AO873" s="561"/>
      <c r="AP873" s="561"/>
      <c r="AQ873" s="560"/>
      <c r="AR873" s="561"/>
      <c r="AS873" s="561"/>
      <c r="AT873" s="559"/>
      <c r="AU873" s="574"/>
      <c r="AV873" s="569"/>
      <c r="AW873" s="569"/>
      <c r="AX873" s="569"/>
      <c r="AY873" s="569"/>
      <c r="AZ873" s="563"/>
      <c r="BA873" s="563"/>
      <c r="BB873" s="563"/>
    </row>
    <row r="874" spans="21:54">
      <c r="U874" s="563"/>
      <c r="V874" s="587"/>
      <c r="W874" s="588"/>
      <c r="X874" s="588"/>
      <c r="Y874" s="590"/>
      <c r="Z874" s="589"/>
      <c r="AA874" s="591"/>
      <c r="AB874" s="591"/>
      <c r="AC874" s="591"/>
      <c r="AD874" s="591"/>
      <c r="AE874" s="272"/>
      <c r="AF874" s="560"/>
      <c r="AG874" s="561"/>
      <c r="AH874" s="561"/>
      <c r="AI874" s="561"/>
      <c r="AJ874" s="592"/>
      <c r="AK874" s="561"/>
      <c r="AL874" s="560"/>
      <c r="AM874" s="595"/>
      <c r="AN874" s="560"/>
      <c r="AO874" s="561"/>
      <c r="AP874" s="561"/>
      <c r="AQ874" s="560"/>
      <c r="AR874" s="561"/>
      <c r="AS874" s="561"/>
      <c r="AT874" s="559"/>
      <c r="AU874" s="574"/>
      <c r="AV874" s="569"/>
      <c r="AW874" s="569"/>
      <c r="AX874" s="569"/>
      <c r="AY874" s="569"/>
      <c r="AZ874" s="563"/>
      <c r="BA874" s="563"/>
      <c r="BB874" s="563"/>
    </row>
    <row r="875" spans="21:54">
      <c r="U875" s="563"/>
      <c r="V875" s="587"/>
      <c r="W875" s="588"/>
      <c r="X875" s="588"/>
      <c r="Y875" s="590"/>
      <c r="Z875" s="589"/>
      <c r="AA875" s="591"/>
      <c r="AB875" s="591"/>
      <c r="AC875" s="591"/>
      <c r="AD875" s="591"/>
      <c r="AE875" s="272"/>
      <c r="AF875" s="560"/>
      <c r="AG875" s="561"/>
      <c r="AH875" s="561"/>
      <c r="AI875" s="561"/>
      <c r="AJ875" s="592"/>
      <c r="AK875" s="561"/>
      <c r="AL875" s="560"/>
      <c r="AM875" s="595"/>
      <c r="AN875" s="560"/>
      <c r="AO875" s="561"/>
      <c r="AP875" s="561"/>
      <c r="AQ875" s="560"/>
      <c r="AR875" s="561"/>
      <c r="AS875" s="561"/>
      <c r="AT875" s="559"/>
      <c r="AU875" s="574"/>
      <c r="AV875" s="569"/>
      <c r="AW875" s="569"/>
      <c r="AX875" s="569"/>
      <c r="AY875" s="569"/>
      <c r="AZ875" s="563"/>
      <c r="BA875" s="563"/>
      <c r="BB875" s="563"/>
    </row>
    <row r="876" spans="21:54">
      <c r="U876" s="563"/>
      <c r="V876" s="587"/>
      <c r="W876" s="588"/>
      <c r="X876" s="588"/>
      <c r="Y876" s="590"/>
      <c r="Z876" s="589"/>
      <c r="AA876" s="591"/>
      <c r="AB876" s="591"/>
      <c r="AC876" s="591"/>
      <c r="AD876" s="591"/>
      <c r="AE876" s="272"/>
      <c r="AF876" s="560"/>
      <c r="AG876" s="561"/>
      <c r="AH876" s="561"/>
      <c r="AI876" s="561"/>
      <c r="AJ876" s="592"/>
      <c r="AK876" s="561"/>
      <c r="AL876" s="560"/>
      <c r="AM876" s="595"/>
      <c r="AN876" s="560"/>
      <c r="AO876" s="561"/>
      <c r="AP876" s="561"/>
      <c r="AQ876" s="560"/>
      <c r="AR876" s="561"/>
      <c r="AS876" s="561"/>
      <c r="AT876" s="559"/>
      <c r="AU876" s="574"/>
      <c r="AV876" s="569"/>
      <c r="AW876" s="569"/>
      <c r="AX876" s="569"/>
      <c r="AY876" s="569"/>
      <c r="AZ876" s="563"/>
      <c r="BA876" s="563"/>
      <c r="BB876" s="563"/>
    </row>
    <row r="877" spans="21:54">
      <c r="U877" s="563"/>
      <c r="V877" s="587"/>
      <c r="W877" s="588"/>
      <c r="X877" s="588"/>
      <c r="Y877" s="590"/>
      <c r="Z877" s="589"/>
      <c r="AA877" s="591"/>
      <c r="AB877" s="591"/>
      <c r="AC877" s="591"/>
      <c r="AD877" s="591"/>
      <c r="AE877" s="272"/>
      <c r="AF877" s="560"/>
      <c r="AG877" s="561"/>
      <c r="AH877" s="561"/>
      <c r="AI877" s="561"/>
      <c r="AJ877" s="592"/>
      <c r="AK877" s="561"/>
      <c r="AL877" s="560"/>
      <c r="AM877" s="595"/>
      <c r="AN877" s="560"/>
      <c r="AO877" s="561"/>
      <c r="AP877" s="561"/>
      <c r="AQ877" s="560"/>
      <c r="AR877" s="561"/>
      <c r="AS877" s="561"/>
      <c r="AT877" s="559"/>
      <c r="AU877" s="574"/>
      <c r="AV877" s="569"/>
      <c r="AW877" s="569"/>
      <c r="AX877" s="569"/>
      <c r="AY877" s="569"/>
      <c r="AZ877" s="563"/>
      <c r="BA877" s="563"/>
      <c r="BB877" s="563"/>
    </row>
    <row r="878" spans="21:54">
      <c r="U878" s="563"/>
      <c r="V878" s="587"/>
      <c r="W878" s="588"/>
      <c r="X878" s="588"/>
      <c r="Y878" s="590"/>
      <c r="Z878" s="589"/>
      <c r="AA878" s="591"/>
      <c r="AB878" s="591"/>
      <c r="AC878" s="591"/>
      <c r="AD878" s="591"/>
      <c r="AE878" s="272"/>
      <c r="AF878" s="560"/>
      <c r="AG878" s="561"/>
      <c r="AH878" s="561"/>
      <c r="AI878" s="561"/>
      <c r="AJ878" s="592"/>
      <c r="AK878" s="561"/>
      <c r="AL878" s="560"/>
      <c r="AM878" s="595"/>
      <c r="AN878" s="560"/>
      <c r="AO878" s="561"/>
      <c r="AP878" s="561"/>
      <c r="AQ878" s="560"/>
      <c r="AR878" s="561"/>
      <c r="AS878" s="561"/>
      <c r="AT878" s="559"/>
      <c r="AU878" s="574"/>
      <c r="AV878" s="569"/>
      <c r="AW878" s="569"/>
      <c r="AX878" s="569"/>
      <c r="AY878" s="569"/>
      <c r="AZ878" s="563"/>
      <c r="BA878" s="563"/>
      <c r="BB878" s="563"/>
    </row>
    <row r="879" spans="21:54">
      <c r="U879" s="563"/>
      <c r="V879" s="587"/>
      <c r="W879" s="588"/>
      <c r="X879" s="588"/>
      <c r="Y879" s="590"/>
      <c r="Z879" s="589"/>
      <c r="AA879" s="591"/>
      <c r="AB879" s="591"/>
      <c r="AC879" s="591"/>
      <c r="AD879" s="591"/>
      <c r="AE879" s="272"/>
      <c r="AF879" s="560"/>
      <c r="AG879" s="561"/>
      <c r="AH879" s="561"/>
      <c r="AI879" s="561"/>
      <c r="AJ879" s="592"/>
      <c r="AK879" s="561"/>
      <c r="AL879" s="560"/>
      <c r="AM879" s="595"/>
      <c r="AN879" s="560"/>
      <c r="AO879" s="561"/>
      <c r="AP879" s="561"/>
      <c r="AQ879" s="560"/>
      <c r="AR879" s="561"/>
      <c r="AS879" s="561"/>
      <c r="AT879" s="559"/>
      <c r="AU879" s="574"/>
      <c r="AV879" s="569"/>
      <c r="AW879" s="569"/>
      <c r="AX879" s="569"/>
      <c r="AY879" s="569"/>
      <c r="AZ879" s="563"/>
      <c r="BA879" s="563"/>
      <c r="BB879" s="563"/>
    </row>
    <row r="880" spans="21:54">
      <c r="U880" s="563"/>
      <c r="V880" s="587"/>
      <c r="W880" s="588"/>
      <c r="X880" s="588"/>
      <c r="Y880" s="590"/>
      <c r="Z880" s="589"/>
      <c r="AA880" s="591"/>
      <c r="AB880" s="591"/>
      <c r="AC880" s="591"/>
      <c r="AD880" s="591"/>
      <c r="AE880" s="272"/>
      <c r="AF880" s="560"/>
      <c r="AG880" s="561"/>
      <c r="AH880" s="561"/>
      <c r="AI880" s="561"/>
      <c r="AJ880" s="592"/>
      <c r="AK880" s="561"/>
      <c r="AL880" s="560"/>
      <c r="AM880" s="595"/>
      <c r="AN880" s="560"/>
      <c r="AO880" s="561"/>
      <c r="AP880" s="561"/>
      <c r="AQ880" s="560"/>
      <c r="AR880" s="561"/>
      <c r="AS880" s="561"/>
      <c r="AT880" s="559"/>
      <c r="AU880" s="574"/>
      <c r="AV880" s="569"/>
      <c r="AW880" s="569"/>
      <c r="AX880" s="569"/>
      <c r="AY880" s="569"/>
      <c r="AZ880" s="563"/>
      <c r="BA880" s="563"/>
      <c r="BB880" s="563"/>
    </row>
    <row r="881" spans="21:54">
      <c r="U881" s="563"/>
      <c r="V881" s="587"/>
      <c r="W881" s="588"/>
      <c r="X881" s="588"/>
      <c r="Y881" s="590"/>
      <c r="Z881" s="589"/>
      <c r="AA881" s="591"/>
      <c r="AB881" s="591"/>
      <c r="AC881" s="591"/>
      <c r="AD881" s="591"/>
      <c r="AE881" s="272"/>
      <c r="AF881" s="560"/>
      <c r="AG881" s="561"/>
      <c r="AH881" s="561"/>
      <c r="AI881" s="561"/>
      <c r="AJ881" s="592"/>
      <c r="AK881" s="561"/>
      <c r="AL881" s="560"/>
      <c r="AM881" s="595"/>
      <c r="AN881" s="560"/>
      <c r="AO881" s="561"/>
      <c r="AP881" s="561"/>
      <c r="AQ881" s="560"/>
      <c r="AR881" s="561"/>
      <c r="AS881" s="561"/>
      <c r="AT881" s="559"/>
      <c r="AU881" s="574"/>
      <c r="AV881" s="569"/>
      <c r="AW881" s="569"/>
      <c r="AX881" s="569"/>
      <c r="AY881" s="569"/>
      <c r="AZ881" s="563"/>
      <c r="BA881" s="563"/>
      <c r="BB881" s="563"/>
    </row>
    <row r="882" spans="21:54">
      <c r="U882" s="563"/>
      <c r="V882" s="587"/>
      <c r="W882" s="588"/>
      <c r="X882" s="588"/>
      <c r="Y882" s="590"/>
      <c r="Z882" s="589"/>
      <c r="AA882" s="591"/>
      <c r="AB882" s="591"/>
      <c r="AC882" s="591"/>
      <c r="AD882" s="591"/>
      <c r="AE882" s="272"/>
      <c r="AF882" s="560"/>
      <c r="AG882" s="561"/>
      <c r="AH882" s="561"/>
      <c r="AI882" s="561"/>
      <c r="AJ882" s="592"/>
      <c r="AK882" s="561"/>
      <c r="AL882" s="560"/>
      <c r="AM882" s="595"/>
      <c r="AN882" s="560"/>
      <c r="AO882" s="561"/>
      <c r="AP882" s="561"/>
      <c r="AQ882" s="560"/>
      <c r="AR882" s="561"/>
      <c r="AS882" s="561"/>
      <c r="AT882" s="559"/>
      <c r="AU882" s="574"/>
      <c r="AV882" s="569"/>
      <c r="AW882" s="569"/>
      <c r="AX882" s="569"/>
      <c r="AY882" s="569"/>
      <c r="AZ882" s="563"/>
      <c r="BA882" s="563"/>
      <c r="BB882" s="563"/>
    </row>
    <row r="883" spans="21:54">
      <c r="U883" s="563"/>
      <c r="V883" s="587"/>
      <c r="W883" s="588"/>
      <c r="X883" s="588"/>
      <c r="Y883" s="590"/>
      <c r="Z883" s="589"/>
      <c r="AA883" s="591"/>
      <c r="AB883" s="591"/>
      <c r="AC883" s="591"/>
      <c r="AD883" s="591"/>
      <c r="AE883" s="272"/>
      <c r="AF883" s="560"/>
      <c r="AG883" s="561"/>
      <c r="AH883" s="561"/>
      <c r="AI883" s="561"/>
      <c r="AJ883" s="592"/>
      <c r="AK883" s="561"/>
      <c r="AL883" s="560"/>
      <c r="AM883" s="595"/>
      <c r="AN883" s="560"/>
      <c r="AO883" s="561"/>
      <c r="AP883" s="561"/>
      <c r="AQ883" s="560"/>
      <c r="AR883" s="561"/>
      <c r="AS883" s="561"/>
      <c r="AT883" s="559"/>
      <c r="AU883" s="574"/>
      <c r="AV883" s="569"/>
      <c r="AW883" s="569"/>
      <c r="AX883" s="569"/>
      <c r="AY883" s="569"/>
      <c r="AZ883" s="563"/>
      <c r="BA883" s="563"/>
      <c r="BB883" s="563"/>
    </row>
    <row r="884" spans="21:54">
      <c r="U884" s="563"/>
      <c r="V884" s="587"/>
      <c r="W884" s="588"/>
      <c r="X884" s="588"/>
      <c r="Y884" s="590"/>
      <c r="Z884" s="589"/>
      <c r="AA884" s="591"/>
      <c r="AB884" s="591"/>
      <c r="AC884" s="591"/>
      <c r="AD884" s="591"/>
      <c r="AE884" s="272"/>
      <c r="AF884" s="560"/>
      <c r="AG884" s="561"/>
      <c r="AH884" s="561"/>
      <c r="AI884" s="561"/>
      <c r="AJ884" s="592"/>
      <c r="AK884" s="561"/>
      <c r="AL884" s="560"/>
      <c r="AM884" s="595"/>
      <c r="AN884" s="560"/>
      <c r="AO884" s="561"/>
      <c r="AP884" s="561"/>
      <c r="AQ884" s="560"/>
      <c r="AR884" s="561"/>
      <c r="AS884" s="561"/>
      <c r="AT884" s="559"/>
      <c r="AU884" s="574"/>
      <c r="AV884" s="569"/>
      <c r="AW884" s="569"/>
      <c r="AX884" s="569"/>
      <c r="AY884" s="569"/>
      <c r="AZ884" s="563"/>
      <c r="BA884" s="563"/>
      <c r="BB884" s="563"/>
    </row>
    <row r="885" spans="21:54">
      <c r="U885" s="563"/>
      <c r="V885" s="587"/>
      <c r="W885" s="588"/>
      <c r="X885" s="588"/>
      <c r="Y885" s="590"/>
      <c r="Z885" s="589"/>
      <c r="AA885" s="591"/>
      <c r="AB885" s="591"/>
      <c r="AC885" s="591"/>
      <c r="AD885" s="591"/>
      <c r="AE885" s="272"/>
      <c r="AF885" s="560"/>
      <c r="AG885" s="561"/>
      <c r="AH885" s="561"/>
      <c r="AI885" s="561"/>
      <c r="AJ885" s="592"/>
      <c r="AK885" s="561"/>
      <c r="AL885" s="560"/>
      <c r="AM885" s="595"/>
      <c r="AN885" s="560"/>
      <c r="AO885" s="561"/>
      <c r="AP885" s="561"/>
      <c r="AQ885" s="560"/>
      <c r="AR885" s="561"/>
      <c r="AS885" s="561"/>
      <c r="AT885" s="559"/>
      <c r="AU885" s="574"/>
      <c r="AV885" s="569"/>
      <c r="AW885" s="569"/>
      <c r="AX885" s="569"/>
      <c r="AY885" s="569"/>
      <c r="AZ885" s="563"/>
      <c r="BA885" s="563"/>
      <c r="BB885" s="563"/>
    </row>
    <row r="886" spans="21:54">
      <c r="U886" s="563"/>
      <c r="V886" s="587"/>
      <c r="W886" s="588"/>
      <c r="X886" s="588"/>
      <c r="Y886" s="590"/>
      <c r="Z886" s="589"/>
      <c r="AA886" s="591"/>
      <c r="AB886" s="591"/>
      <c r="AC886" s="591"/>
      <c r="AD886" s="591"/>
      <c r="AE886" s="272"/>
      <c r="AF886" s="560"/>
      <c r="AG886" s="561"/>
      <c r="AH886" s="561"/>
      <c r="AI886" s="561"/>
      <c r="AJ886" s="592"/>
      <c r="AK886" s="561"/>
      <c r="AL886" s="560"/>
      <c r="AM886" s="595"/>
      <c r="AN886" s="560"/>
      <c r="AO886" s="561"/>
      <c r="AP886" s="561"/>
      <c r="AQ886" s="560"/>
      <c r="AR886" s="561"/>
      <c r="AS886" s="561"/>
      <c r="AT886" s="559"/>
      <c r="AU886" s="574"/>
      <c r="AV886" s="569"/>
      <c r="AW886" s="569"/>
      <c r="AX886" s="569"/>
      <c r="AY886" s="569"/>
      <c r="AZ886" s="563"/>
      <c r="BA886" s="563"/>
      <c r="BB886" s="563"/>
    </row>
    <row r="887" spans="21:54">
      <c r="U887" s="563"/>
      <c r="V887" s="587"/>
      <c r="W887" s="588"/>
      <c r="X887" s="588"/>
      <c r="Y887" s="590"/>
      <c r="Z887" s="589"/>
      <c r="AA887" s="591"/>
      <c r="AB887" s="591"/>
      <c r="AC887" s="591"/>
      <c r="AD887" s="591"/>
      <c r="AE887" s="272"/>
      <c r="AF887" s="560"/>
      <c r="AG887" s="561"/>
      <c r="AH887" s="561"/>
      <c r="AI887" s="561"/>
      <c r="AJ887" s="592"/>
      <c r="AK887" s="561"/>
      <c r="AL887" s="560"/>
      <c r="AM887" s="595"/>
      <c r="AN887" s="560"/>
      <c r="AO887" s="561"/>
      <c r="AP887" s="561"/>
      <c r="AQ887" s="560"/>
      <c r="AR887" s="561"/>
      <c r="AS887" s="561"/>
      <c r="AT887" s="559"/>
      <c r="AU887" s="574"/>
      <c r="AV887" s="569"/>
      <c r="AW887" s="569"/>
      <c r="AX887" s="569"/>
      <c r="AY887" s="569"/>
      <c r="AZ887" s="563"/>
      <c r="BA887" s="563"/>
      <c r="BB887" s="563"/>
    </row>
    <row r="888" spans="21:54">
      <c r="U888" s="563"/>
      <c r="V888" s="587"/>
      <c r="W888" s="588"/>
      <c r="X888" s="588"/>
      <c r="Y888" s="590"/>
      <c r="Z888" s="589"/>
      <c r="AA888" s="591"/>
      <c r="AB888" s="591"/>
      <c r="AC888" s="591"/>
      <c r="AD888" s="591"/>
      <c r="AE888" s="272"/>
      <c r="AF888" s="560"/>
      <c r="AG888" s="561"/>
      <c r="AH888" s="561"/>
      <c r="AI888" s="561"/>
      <c r="AJ888" s="592"/>
      <c r="AK888" s="561"/>
      <c r="AL888" s="560"/>
      <c r="AM888" s="595"/>
      <c r="AN888" s="560"/>
      <c r="AO888" s="561"/>
      <c r="AP888" s="561"/>
      <c r="AQ888" s="560"/>
      <c r="AR888" s="561"/>
      <c r="AS888" s="561"/>
      <c r="AT888" s="559"/>
      <c r="AU888" s="574"/>
      <c r="AV888" s="569"/>
      <c r="AW888" s="569"/>
      <c r="AX888" s="569"/>
      <c r="AY888" s="569"/>
      <c r="AZ888" s="563"/>
      <c r="BA888" s="563"/>
      <c r="BB888" s="563"/>
    </row>
    <row r="889" spans="21:54">
      <c r="U889" s="563"/>
      <c r="V889" s="587"/>
      <c r="W889" s="588"/>
      <c r="X889" s="588"/>
      <c r="Y889" s="590"/>
      <c r="Z889" s="589"/>
      <c r="AA889" s="591"/>
      <c r="AB889" s="591"/>
      <c r="AC889" s="591"/>
      <c r="AD889" s="591"/>
      <c r="AE889" s="272"/>
      <c r="AF889" s="560"/>
      <c r="AG889" s="561"/>
      <c r="AH889" s="561"/>
      <c r="AI889" s="561"/>
      <c r="AJ889" s="592"/>
      <c r="AK889" s="561"/>
      <c r="AL889" s="560"/>
      <c r="AM889" s="595"/>
      <c r="AN889" s="560"/>
      <c r="AO889" s="561"/>
      <c r="AP889" s="561"/>
      <c r="AQ889" s="560"/>
      <c r="AR889" s="561"/>
      <c r="AS889" s="561"/>
      <c r="AT889" s="559"/>
      <c r="AU889" s="574"/>
      <c r="AV889" s="569"/>
      <c r="AW889" s="569"/>
      <c r="AX889" s="569"/>
      <c r="AY889" s="569"/>
      <c r="AZ889" s="563"/>
      <c r="BA889" s="563"/>
      <c r="BB889" s="563"/>
    </row>
    <row r="890" spans="21:54">
      <c r="U890" s="563"/>
      <c r="V890" s="587"/>
      <c r="W890" s="588"/>
      <c r="X890" s="588"/>
      <c r="Y890" s="590"/>
      <c r="Z890" s="589"/>
      <c r="AA890" s="591"/>
      <c r="AB890" s="591"/>
      <c r="AC890" s="591"/>
      <c r="AD890" s="591"/>
      <c r="AE890" s="272"/>
      <c r="AF890" s="560"/>
      <c r="AG890" s="561"/>
      <c r="AH890" s="561"/>
      <c r="AI890" s="561"/>
      <c r="AJ890" s="592"/>
      <c r="AK890" s="561"/>
      <c r="AL890" s="560"/>
      <c r="AM890" s="595"/>
      <c r="AN890" s="560"/>
      <c r="AO890" s="561"/>
      <c r="AP890" s="561"/>
      <c r="AQ890" s="560"/>
      <c r="AR890" s="561"/>
      <c r="AS890" s="561"/>
      <c r="AT890" s="559"/>
      <c r="AU890" s="574"/>
      <c r="AV890" s="569"/>
      <c r="AW890" s="569"/>
      <c r="AX890" s="569"/>
      <c r="AY890" s="569"/>
      <c r="AZ890" s="563"/>
      <c r="BA890" s="563"/>
      <c r="BB890" s="563"/>
    </row>
    <row r="891" spans="21:54">
      <c r="U891" s="563"/>
      <c r="V891" s="587"/>
      <c r="W891" s="588"/>
      <c r="X891" s="588"/>
      <c r="Y891" s="590"/>
      <c r="Z891" s="589"/>
      <c r="AA891" s="591"/>
      <c r="AB891" s="591"/>
      <c r="AC891" s="591"/>
      <c r="AD891" s="591"/>
      <c r="AE891" s="272"/>
      <c r="AF891" s="560"/>
      <c r="AG891" s="561"/>
      <c r="AH891" s="561"/>
      <c r="AI891" s="561"/>
      <c r="AJ891" s="592"/>
      <c r="AK891" s="561"/>
      <c r="AL891" s="560"/>
      <c r="AM891" s="595"/>
      <c r="AN891" s="560"/>
      <c r="AO891" s="561"/>
      <c r="AP891" s="561"/>
      <c r="AQ891" s="560"/>
      <c r="AR891" s="561"/>
      <c r="AS891" s="561"/>
      <c r="AT891" s="559"/>
      <c r="AU891" s="574"/>
      <c r="AV891" s="569"/>
      <c r="AW891" s="569"/>
      <c r="AX891" s="569"/>
      <c r="AY891" s="569"/>
      <c r="AZ891" s="563"/>
      <c r="BA891" s="563"/>
      <c r="BB891" s="563"/>
    </row>
    <row r="892" spans="21:54">
      <c r="U892" s="563"/>
      <c r="V892" s="587"/>
      <c r="W892" s="588"/>
      <c r="X892" s="588"/>
      <c r="Y892" s="590"/>
      <c r="Z892" s="589"/>
      <c r="AA892" s="591"/>
      <c r="AB892" s="591"/>
      <c r="AC892" s="591"/>
      <c r="AD892" s="591"/>
      <c r="AE892" s="272"/>
      <c r="AF892" s="560"/>
      <c r="AG892" s="561"/>
      <c r="AH892" s="561"/>
      <c r="AI892" s="561"/>
      <c r="AJ892" s="592"/>
      <c r="AK892" s="561"/>
      <c r="AL892" s="560"/>
      <c r="AM892" s="595"/>
      <c r="AN892" s="560"/>
      <c r="AO892" s="561"/>
      <c r="AP892" s="561"/>
      <c r="AQ892" s="560"/>
      <c r="AR892" s="561"/>
      <c r="AS892" s="561"/>
      <c r="AT892" s="559"/>
      <c r="AU892" s="574"/>
      <c r="AV892" s="569"/>
      <c r="AW892" s="569"/>
      <c r="AX892" s="569"/>
      <c r="AY892" s="569"/>
      <c r="AZ892" s="563"/>
      <c r="BA892" s="563"/>
      <c r="BB892" s="563"/>
    </row>
    <row r="893" spans="21:54">
      <c r="U893" s="563"/>
      <c r="V893" s="587"/>
      <c r="W893" s="588"/>
      <c r="X893" s="588"/>
      <c r="Y893" s="590"/>
      <c r="Z893" s="589"/>
      <c r="AA893" s="591"/>
      <c r="AB893" s="591"/>
      <c r="AC893" s="591"/>
      <c r="AD893" s="591"/>
      <c r="AE893" s="272"/>
      <c r="AF893" s="560"/>
      <c r="AG893" s="561"/>
      <c r="AH893" s="561"/>
      <c r="AI893" s="561"/>
      <c r="AJ893" s="592"/>
      <c r="AK893" s="561"/>
      <c r="AL893" s="560"/>
      <c r="AM893" s="595"/>
      <c r="AN893" s="560"/>
      <c r="AO893" s="561"/>
      <c r="AP893" s="561"/>
      <c r="AQ893" s="560"/>
      <c r="AR893" s="561"/>
      <c r="AS893" s="561"/>
      <c r="AT893" s="559"/>
      <c r="AU893" s="574"/>
      <c r="AV893" s="569"/>
      <c r="AW893" s="569"/>
      <c r="AX893" s="569"/>
      <c r="AY893" s="569"/>
      <c r="AZ893" s="563"/>
      <c r="BA893" s="563"/>
      <c r="BB893" s="563"/>
    </row>
    <row r="894" spans="21:54">
      <c r="U894" s="563"/>
      <c r="V894" s="587"/>
      <c r="W894" s="588"/>
      <c r="X894" s="588"/>
      <c r="Y894" s="590"/>
      <c r="Z894" s="589"/>
      <c r="AA894" s="591"/>
      <c r="AB894" s="591"/>
      <c r="AC894" s="591"/>
      <c r="AD894" s="591"/>
      <c r="AE894" s="272"/>
      <c r="AF894" s="560"/>
      <c r="AG894" s="561"/>
      <c r="AH894" s="561"/>
      <c r="AI894" s="561"/>
      <c r="AJ894" s="592"/>
      <c r="AK894" s="561"/>
      <c r="AL894" s="560"/>
      <c r="AM894" s="595"/>
      <c r="AN894" s="560"/>
      <c r="AO894" s="561"/>
      <c r="AP894" s="561"/>
      <c r="AQ894" s="560"/>
      <c r="AR894" s="561"/>
      <c r="AS894" s="561"/>
      <c r="AT894" s="559"/>
      <c r="AU894" s="574"/>
      <c r="AV894" s="569"/>
      <c r="AW894" s="569"/>
      <c r="AX894" s="569"/>
      <c r="AY894" s="569"/>
      <c r="AZ894" s="563"/>
      <c r="BA894" s="563"/>
      <c r="BB894" s="563"/>
    </row>
    <row r="895" spans="21:54">
      <c r="U895" s="563"/>
      <c r="V895" s="587"/>
      <c r="W895" s="588"/>
      <c r="X895" s="588"/>
      <c r="Y895" s="590"/>
      <c r="Z895" s="589"/>
      <c r="AA895" s="591"/>
      <c r="AB895" s="591"/>
      <c r="AC895" s="591"/>
      <c r="AD895" s="591"/>
      <c r="AE895" s="272"/>
      <c r="AF895" s="560"/>
      <c r="AG895" s="561"/>
      <c r="AH895" s="561"/>
      <c r="AI895" s="561"/>
      <c r="AJ895" s="592"/>
      <c r="AK895" s="561"/>
      <c r="AL895" s="560"/>
      <c r="AM895" s="595"/>
      <c r="AN895" s="560"/>
      <c r="AO895" s="561"/>
      <c r="AP895" s="561"/>
      <c r="AQ895" s="560"/>
      <c r="AR895" s="561"/>
      <c r="AS895" s="561"/>
      <c r="AT895" s="559"/>
      <c r="AU895" s="574"/>
      <c r="AV895" s="569"/>
      <c r="AW895" s="569"/>
      <c r="AX895" s="569"/>
      <c r="AY895" s="569"/>
      <c r="AZ895" s="563"/>
      <c r="BA895" s="563"/>
      <c r="BB895" s="563"/>
    </row>
    <row r="896" spans="21:54">
      <c r="U896" s="563"/>
      <c r="V896" s="587"/>
      <c r="W896" s="588"/>
      <c r="X896" s="588"/>
      <c r="Y896" s="590"/>
      <c r="Z896" s="589"/>
      <c r="AA896" s="591"/>
      <c r="AB896" s="591"/>
      <c r="AC896" s="591"/>
      <c r="AD896" s="591"/>
      <c r="AE896" s="272"/>
      <c r="AF896" s="560"/>
      <c r="AG896" s="561"/>
      <c r="AH896" s="561"/>
      <c r="AI896" s="561"/>
      <c r="AJ896" s="592"/>
      <c r="AK896" s="561"/>
      <c r="AL896" s="560"/>
      <c r="AM896" s="595"/>
      <c r="AN896" s="560"/>
      <c r="AO896" s="561"/>
      <c r="AP896" s="561"/>
      <c r="AQ896" s="560"/>
      <c r="AR896" s="561"/>
      <c r="AS896" s="561"/>
      <c r="AT896" s="559"/>
      <c r="AU896" s="574"/>
      <c r="AV896" s="569"/>
      <c r="AW896" s="569"/>
      <c r="AX896" s="569"/>
      <c r="AY896" s="569"/>
      <c r="AZ896" s="563"/>
      <c r="BA896" s="563"/>
      <c r="BB896" s="563"/>
    </row>
    <row r="897" spans="21:54">
      <c r="U897" s="563"/>
      <c r="V897" s="587"/>
      <c r="W897" s="588"/>
      <c r="X897" s="588"/>
      <c r="Y897" s="590"/>
      <c r="Z897" s="589"/>
      <c r="AA897" s="591"/>
      <c r="AB897" s="591"/>
      <c r="AC897" s="591"/>
      <c r="AD897" s="591"/>
      <c r="AE897" s="272"/>
      <c r="AF897" s="560"/>
      <c r="AG897" s="561"/>
      <c r="AH897" s="561"/>
      <c r="AI897" s="561"/>
      <c r="AJ897" s="592"/>
      <c r="AK897" s="561"/>
      <c r="AL897" s="560"/>
      <c r="AM897" s="595"/>
      <c r="AN897" s="560"/>
      <c r="AO897" s="561"/>
      <c r="AP897" s="561"/>
      <c r="AQ897" s="560"/>
      <c r="AR897" s="561"/>
      <c r="AS897" s="561"/>
      <c r="AT897" s="559"/>
      <c r="AU897" s="574"/>
      <c r="AV897" s="569"/>
      <c r="AW897" s="569"/>
      <c r="AX897" s="569"/>
      <c r="AY897" s="569"/>
      <c r="AZ897" s="563"/>
      <c r="BA897" s="563"/>
      <c r="BB897" s="563"/>
    </row>
    <row r="898" spans="21:54">
      <c r="U898" s="563"/>
      <c r="V898" s="587"/>
      <c r="W898" s="588"/>
      <c r="X898" s="588"/>
      <c r="Y898" s="590"/>
      <c r="Z898" s="589"/>
      <c r="AA898" s="591"/>
      <c r="AB898" s="591"/>
      <c r="AC898" s="591"/>
      <c r="AD898" s="591"/>
      <c r="AE898" s="272"/>
      <c r="AF898" s="560"/>
      <c r="AG898" s="561"/>
      <c r="AH898" s="561"/>
      <c r="AI898" s="561"/>
      <c r="AJ898" s="592"/>
      <c r="AK898" s="561"/>
      <c r="AL898" s="560"/>
      <c r="AM898" s="595"/>
      <c r="AN898" s="560"/>
      <c r="AO898" s="561"/>
      <c r="AP898" s="561"/>
      <c r="AQ898" s="560"/>
      <c r="AR898" s="561"/>
      <c r="AS898" s="561"/>
      <c r="AT898" s="559"/>
      <c r="AU898" s="574"/>
      <c r="AV898" s="569"/>
      <c r="AW898" s="569"/>
      <c r="AX898" s="569"/>
      <c r="AY898" s="569"/>
      <c r="AZ898" s="563"/>
      <c r="BA898" s="563"/>
      <c r="BB898" s="563"/>
    </row>
    <row r="899" spans="21:54">
      <c r="U899" s="563"/>
      <c r="V899" s="587"/>
      <c r="W899" s="588"/>
      <c r="X899" s="588"/>
      <c r="Y899" s="590"/>
      <c r="Z899" s="589"/>
      <c r="AA899" s="591"/>
      <c r="AB899" s="591"/>
      <c r="AC899" s="591"/>
      <c r="AD899" s="591"/>
      <c r="AE899" s="272"/>
      <c r="AF899" s="560"/>
      <c r="AG899" s="561"/>
      <c r="AH899" s="561"/>
      <c r="AI899" s="561"/>
      <c r="AJ899" s="592"/>
      <c r="AK899" s="561"/>
      <c r="AL899" s="560"/>
      <c r="AM899" s="595"/>
      <c r="AN899" s="560"/>
      <c r="AO899" s="561"/>
      <c r="AP899" s="561"/>
      <c r="AQ899" s="560"/>
      <c r="AR899" s="561"/>
      <c r="AS899" s="561"/>
      <c r="AT899" s="559"/>
      <c r="AU899" s="574"/>
      <c r="AV899" s="569"/>
      <c r="AW899" s="569"/>
      <c r="AX899" s="569"/>
      <c r="AY899" s="569"/>
      <c r="AZ899" s="563"/>
      <c r="BA899" s="563"/>
      <c r="BB899" s="563"/>
    </row>
    <row r="900" spans="21:54">
      <c r="U900" s="563"/>
      <c r="V900" s="587"/>
      <c r="W900" s="588"/>
      <c r="X900" s="588"/>
      <c r="Y900" s="590"/>
      <c r="Z900" s="589"/>
      <c r="AA900" s="591"/>
      <c r="AB900" s="591"/>
      <c r="AC900" s="591"/>
      <c r="AD900" s="591"/>
      <c r="AE900" s="272"/>
      <c r="AF900" s="560"/>
      <c r="AG900" s="561"/>
      <c r="AH900" s="561"/>
      <c r="AI900" s="561"/>
      <c r="AJ900" s="592"/>
      <c r="AK900" s="561"/>
      <c r="AL900" s="560"/>
      <c r="AM900" s="595"/>
      <c r="AN900" s="560"/>
      <c r="AO900" s="561"/>
      <c r="AP900" s="561"/>
      <c r="AQ900" s="560"/>
      <c r="AR900" s="561"/>
      <c r="AS900" s="561"/>
      <c r="AT900" s="559"/>
      <c r="AU900" s="574"/>
      <c r="AV900" s="569"/>
      <c r="AW900" s="569"/>
      <c r="AX900" s="569"/>
      <c r="AY900" s="569"/>
      <c r="AZ900" s="563"/>
      <c r="BA900" s="563"/>
      <c r="BB900" s="563"/>
    </row>
    <row r="901" spans="21:54">
      <c r="U901" s="563"/>
      <c r="V901" s="587"/>
      <c r="W901" s="588"/>
      <c r="X901" s="588"/>
      <c r="Y901" s="590"/>
      <c r="Z901" s="589"/>
      <c r="AA901" s="591"/>
      <c r="AB901" s="591"/>
      <c r="AC901" s="591"/>
      <c r="AD901" s="591"/>
      <c r="AE901" s="272"/>
      <c r="AF901" s="560"/>
      <c r="AG901" s="561"/>
      <c r="AH901" s="561"/>
      <c r="AI901" s="561"/>
      <c r="AJ901" s="592"/>
      <c r="AK901" s="561"/>
      <c r="AL901" s="560"/>
      <c r="AM901" s="595"/>
      <c r="AN901" s="560"/>
      <c r="AO901" s="561"/>
      <c r="AP901" s="561"/>
      <c r="AQ901" s="560"/>
      <c r="AR901" s="561"/>
      <c r="AS901" s="561"/>
      <c r="AT901" s="559"/>
      <c r="AU901" s="574"/>
      <c r="AV901" s="569"/>
      <c r="AW901" s="569"/>
      <c r="AX901" s="569"/>
      <c r="AY901" s="569"/>
      <c r="AZ901" s="563"/>
      <c r="BA901" s="563"/>
      <c r="BB901" s="563"/>
    </row>
    <row r="902" spans="21:54">
      <c r="U902" s="563"/>
      <c r="V902" s="587"/>
      <c r="W902" s="588"/>
      <c r="X902" s="588"/>
      <c r="Y902" s="590"/>
      <c r="Z902" s="589"/>
      <c r="AA902" s="591"/>
      <c r="AB902" s="591"/>
      <c r="AC902" s="591"/>
      <c r="AD902" s="591"/>
      <c r="AE902" s="272"/>
      <c r="AF902" s="560"/>
      <c r="AG902" s="561"/>
      <c r="AH902" s="561"/>
      <c r="AI902" s="561"/>
      <c r="AJ902" s="592"/>
      <c r="AK902" s="561"/>
      <c r="AL902" s="560"/>
      <c r="AM902" s="595"/>
      <c r="AN902" s="560"/>
      <c r="AO902" s="561"/>
      <c r="AP902" s="561"/>
      <c r="AQ902" s="560"/>
      <c r="AR902" s="561"/>
      <c r="AS902" s="561"/>
      <c r="AT902" s="559"/>
      <c r="AU902" s="574"/>
      <c r="AV902" s="569"/>
      <c r="AW902" s="569"/>
      <c r="AX902" s="569"/>
      <c r="AY902" s="569"/>
      <c r="AZ902" s="563"/>
      <c r="BA902" s="563"/>
      <c r="BB902" s="563"/>
    </row>
    <row r="903" spans="21:54">
      <c r="U903" s="563"/>
      <c r="V903" s="587"/>
      <c r="W903" s="588"/>
      <c r="X903" s="588"/>
      <c r="Y903" s="590"/>
      <c r="Z903" s="589"/>
      <c r="AA903" s="591"/>
      <c r="AB903" s="591"/>
      <c r="AC903" s="591"/>
      <c r="AD903" s="591"/>
      <c r="AE903" s="272"/>
      <c r="AF903" s="560"/>
      <c r="AG903" s="561"/>
      <c r="AH903" s="561"/>
      <c r="AI903" s="561"/>
      <c r="AJ903" s="592"/>
      <c r="AK903" s="561"/>
      <c r="AL903" s="560"/>
      <c r="AM903" s="595"/>
      <c r="AN903" s="560"/>
      <c r="AO903" s="561"/>
      <c r="AP903" s="561"/>
      <c r="AQ903" s="560"/>
      <c r="AR903" s="561"/>
      <c r="AS903" s="561"/>
      <c r="AT903" s="559"/>
      <c r="AU903" s="574"/>
      <c r="AV903" s="569"/>
      <c r="AW903" s="569"/>
      <c r="AX903" s="569"/>
      <c r="AY903" s="569"/>
      <c r="AZ903" s="563"/>
      <c r="BA903" s="563"/>
      <c r="BB903" s="563"/>
    </row>
    <row r="904" spans="21:54">
      <c r="U904" s="563"/>
      <c r="V904" s="587"/>
      <c r="W904" s="588"/>
      <c r="X904" s="588"/>
      <c r="Y904" s="590"/>
      <c r="Z904" s="589"/>
      <c r="AA904" s="591"/>
      <c r="AB904" s="591"/>
      <c r="AC904" s="591"/>
      <c r="AD904" s="591"/>
      <c r="AE904" s="272"/>
      <c r="AF904" s="560"/>
      <c r="AG904" s="561"/>
      <c r="AH904" s="561"/>
      <c r="AI904" s="561"/>
      <c r="AJ904" s="592"/>
      <c r="AK904" s="561"/>
      <c r="AL904" s="560"/>
      <c r="AM904" s="595"/>
      <c r="AN904" s="560"/>
      <c r="AO904" s="561"/>
      <c r="AP904" s="561"/>
      <c r="AQ904" s="560"/>
      <c r="AR904" s="561"/>
      <c r="AS904" s="561"/>
      <c r="AT904" s="559"/>
      <c r="AU904" s="574"/>
      <c r="AV904" s="569"/>
      <c r="AW904" s="569"/>
      <c r="AX904" s="569"/>
      <c r="AY904" s="569"/>
      <c r="AZ904" s="563"/>
      <c r="BA904" s="563"/>
      <c r="BB904" s="563"/>
    </row>
    <row r="905" spans="21:54">
      <c r="U905" s="563"/>
      <c r="V905" s="587"/>
      <c r="W905" s="588"/>
      <c r="X905" s="588"/>
      <c r="Y905" s="590"/>
      <c r="Z905" s="589"/>
      <c r="AA905" s="591"/>
      <c r="AB905" s="591"/>
      <c r="AC905" s="591"/>
      <c r="AD905" s="591"/>
      <c r="AE905" s="272"/>
      <c r="AF905" s="560"/>
      <c r="AG905" s="561"/>
      <c r="AH905" s="561"/>
      <c r="AI905" s="561"/>
      <c r="AJ905" s="592"/>
      <c r="AK905" s="561"/>
      <c r="AL905" s="560"/>
      <c r="AM905" s="595"/>
      <c r="AN905" s="560"/>
      <c r="AO905" s="561"/>
      <c r="AP905" s="561"/>
      <c r="AQ905" s="560"/>
      <c r="AR905" s="561"/>
      <c r="AS905" s="561"/>
      <c r="AT905" s="559"/>
      <c r="AU905" s="574"/>
      <c r="AV905" s="569"/>
      <c r="AW905" s="569"/>
      <c r="AX905" s="569"/>
      <c r="AY905" s="569"/>
      <c r="AZ905" s="563"/>
      <c r="BA905" s="563"/>
      <c r="BB905" s="563"/>
    </row>
    <row r="906" spans="21:54">
      <c r="U906" s="563"/>
      <c r="V906" s="587"/>
      <c r="W906" s="588"/>
      <c r="X906" s="588"/>
      <c r="Y906" s="590"/>
      <c r="Z906" s="589"/>
      <c r="AA906" s="591"/>
      <c r="AB906" s="591"/>
      <c r="AC906" s="591"/>
      <c r="AD906" s="591"/>
      <c r="AE906" s="272"/>
      <c r="AF906" s="560"/>
      <c r="AG906" s="561"/>
      <c r="AH906" s="561"/>
      <c r="AI906" s="561"/>
      <c r="AJ906" s="592"/>
      <c r="AK906" s="561"/>
      <c r="AL906" s="560"/>
      <c r="AM906" s="595"/>
      <c r="AN906" s="560"/>
      <c r="AO906" s="561"/>
      <c r="AP906" s="561"/>
      <c r="AQ906" s="560"/>
      <c r="AR906" s="561"/>
      <c r="AS906" s="561"/>
      <c r="AT906" s="559"/>
      <c r="AU906" s="574"/>
      <c r="AV906" s="569"/>
      <c r="AW906" s="569"/>
      <c r="AX906" s="569"/>
      <c r="AY906" s="569"/>
      <c r="AZ906" s="563"/>
      <c r="BA906" s="563"/>
      <c r="BB906" s="563"/>
    </row>
    <row r="907" spans="21:54">
      <c r="U907" s="563"/>
      <c r="V907" s="587"/>
      <c r="W907" s="588"/>
      <c r="X907" s="588"/>
      <c r="Y907" s="590"/>
      <c r="Z907" s="589"/>
      <c r="AA907" s="591"/>
      <c r="AB907" s="591"/>
      <c r="AC907" s="591"/>
      <c r="AD907" s="591"/>
      <c r="AE907" s="272"/>
      <c r="AF907" s="560"/>
      <c r="AG907" s="561"/>
      <c r="AH907" s="561"/>
      <c r="AI907" s="561"/>
      <c r="AJ907" s="592"/>
      <c r="AK907" s="561"/>
      <c r="AL907" s="560"/>
      <c r="AM907" s="595"/>
      <c r="AN907" s="560"/>
      <c r="AO907" s="561"/>
      <c r="AP907" s="561"/>
      <c r="AQ907" s="560"/>
      <c r="AR907" s="561"/>
      <c r="AS907" s="561"/>
      <c r="AT907" s="559"/>
      <c r="AU907" s="574"/>
      <c r="AV907" s="569"/>
      <c r="AW907" s="569"/>
      <c r="AX907" s="569"/>
      <c r="AY907" s="569"/>
      <c r="AZ907" s="563"/>
      <c r="BA907" s="563"/>
      <c r="BB907" s="563"/>
    </row>
    <row r="908" spans="21:54">
      <c r="U908" s="563"/>
      <c r="V908" s="587"/>
      <c r="W908" s="588"/>
      <c r="X908" s="588"/>
      <c r="Y908" s="590"/>
      <c r="Z908" s="589"/>
      <c r="AA908" s="591"/>
      <c r="AB908" s="591"/>
      <c r="AC908" s="591"/>
      <c r="AD908" s="591"/>
      <c r="AE908" s="272"/>
      <c r="AF908" s="560"/>
      <c r="AG908" s="561"/>
      <c r="AH908" s="561"/>
      <c r="AI908" s="561"/>
      <c r="AJ908" s="592"/>
      <c r="AK908" s="561"/>
      <c r="AL908" s="560"/>
      <c r="AM908" s="595"/>
      <c r="AN908" s="560"/>
      <c r="AO908" s="561"/>
      <c r="AP908" s="561"/>
      <c r="AQ908" s="560"/>
      <c r="AR908" s="561"/>
      <c r="AS908" s="561"/>
      <c r="AT908" s="559"/>
      <c r="AU908" s="574"/>
      <c r="AV908" s="569"/>
      <c r="AW908" s="569"/>
      <c r="AX908" s="569"/>
      <c r="AY908" s="569"/>
      <c r="AZ908" s="563"/>
      <c r="BA908" s="563"/>
      <c r="BB908" s="563"/>
    </row>
    <row r="909" spans="21:54">
      <c r="U909" s="563"/>
      <c r="V909" s="587"/>
      <c r="W909" s="588"/>
      <c r="X909" s="588"/>
      <c r="Y909" s="590"/>
      <c r="Z909" s="589"/>
      <c r="AA909" s="591"/>
      <c r="AB909" s="591"/>
      <c r="AC909" s="591"/>
      <c r="AD909" s="591"/>
      <c r="AE909" s="272"/>
      <c r="AF909" s="560"/>
      <c r="AG909" s="561"/>
      <c r="AH909" s="561"/>
      <c r="AI909" s="561"/>
      <c r="AJ909" s="592"/>
      <c r="AK909" s="561"/>
      <c r="AL909" s="560"/>
      <c r="AM909" s="595"/>
      <c r="AN909" s="560"/>
      <c r="AO909" s="561"/>
      <c r="AP909" s="561"/>
      <c r="AQ909" s="560"/>
      <c r="AR909" s="561"/>
      <c r="AS909" s="561"/>
      <c r="AT909" s="559"/>
      <c r="AU909" s="574"/>
      <c r="AV909" s="569"/>
      <c r="AW909" s="569"/>
      <c r="AX909" s="569"/>
      <c r="AY909" s="569"/>
      <c r="AZ909" s="563"/>
      <c r="BA909" s="563"/>
      <c r="BB909" s="563"/>
    </row>
    <row r="910" spans="21:54">
      <c r="U910" s="563"/>
      <c r="V910" s="587"/>
      <c r="W910" s="588"/>
      <c r="X910" s="588"/>
      <c r="Y910" s="590"/>
      <c r="Z910" s="589"/>
      <c r="AA910" s="591"/>
      <c r="AB910" s="591"/>
      <c r="AC910" s="591"/>
      <c r="AD910" s="591"/>
      <c r="AE910" s="272"/>
      <c r="AF910" s="560"/>
      <c r="AG910" s="561"/>
      <c r="AH910" s="561"/>
      <c r="AI910" s="561"/>
      <c r="AJ910" s="592"/>
      <c r="AK910" s="561"/>
      <c r="AL910" s="560"/>
      <c r="AM910" s="595"/>
      <c r="AN910" s="560"/>
      <c r="AO910" s="561"/>
      <c r="AP910" s="561"/>
      <c r="AQ910" s="560"/>
      <c r="AR910" s="561"/>
      <c r="AS910" s="561"/>
      <c r="AT910" s="559"/>
      <c r="AU910" s="574"/>
      <c r="AV910" s="569"/>
      <c r="AW910" s="569"/>
      <c r="AX910" s="569"/>
      <c r="AY910" s="569"/>
      <c r="AZ910" s="563"/>
      <c r="BA910" s="563"/>
      <c r="BB910" s="563"/>
    </row>
    <row r="911" spans="21:54">
      <c r="U911" s="563"/>
      <c r="V911" s="587"/>
      <c r="W911" s="588"/>
      <c r="X911" s="588"/>
      <c r="Y911" s="590"/>
      <c r="Z911" s="589"/>
      <c r="AA911" s="591"/>
      <c r="AB911" s="591"/>
      <c r="AC911" s="591"/>
      <c r="AD911" s="591"/>
      <c r="AE911" s="272"/>
      <c r="AF911" s="560"/>
      <c r="AG911" s="561"/>
      <c r="AH911" s="561"/>
      <c r="AI911" s="561"/>
      <c r="AJ911" s="592"/>
      <c r="AK911" s="561"/>
      <c r="AL911" s="560"/>
      <c r="AM911" s="595"/>
      <c r="AN911" s="560"/>
      <c r="AO911" s="561"/>
      <c r="AP911" s="561"/>
      <c r="AQ911" s="560"/>
      <c r="AR911" s="561"/>
      <c r="AS911" s="561"/>
      <c r="AT911" s="559"/>
      <c r="AU911" s="574"/>
      <c r="AV911" s="569"/>
      <c r="AW911" s="569"/>
      <c r="AX911" s="569"/>
      <c r="AY911" s="569"/>
      <c r="AZ911" s="563"/>
      <c r="BA911" s="563"/>
      <c r="BB911" s="563"/>
    </row>
    <row r="912" spans="21:54">
      <c r="U912" s="563"/>
      <c r="V912" s="587"/>
      <c r="W912" s="588"/>
      <c r="X912" s="588"/>
      <c r="Y912" s="590"/>
      <c r="Z912" s="589"/>
      <c r="AA912" s="591"/>
      <c r="AB912" s="591"/>
      <c r="AC912" s="591"/>
      <c r="AD912" s="591"/>
      <c r="AE912" s="272"/>
      <c r="AF912" s="560"/>
      <c r="AG912" s="561"/>
      <c r="AH912" s="561"/>
      <c r="AI912" s="561"/>
      <c r="AJ912" s="592"/>
      <c r="AK912" s="561"/>
      <c r="AL912" s="560"/>
      <c r="AM912" s="595"/>
      <c r="AN912" s="560"/>
      <c r="AO912" s="561"/>
      <c r="AP912" s="561"/>
      <c r="AQ912" s="560"/>
      <c r="AR912" s="561"/>
      <c r="AS912" s="561"/>
      <c r="AT912" s="559"/>
      <c r="AU912" s="574"/>
      <c r="AV912" s="569"/>
      <c r="AW912" s="569"/>
      <c r="AX912" s="569"/>
      <c r="AY912" s="569"/>
      <c r="AZ912" s="563"/>
      <c r="BA912" s="563"/>
      <c r="BB912" s="563"/>
    </row>
    <row r="913" spans="21:54">
      <c r="U913" s="563"/>
      <c r="V913" s="587"/>
      <c r="W913" s="588"/>
      <c r="X913" s="588"/>
      <c r="Y913" s="590"/>
      <c r="Z913" s="589"/>
      <c r="AA913" s="591"/>
      <c r="AB913" s="591"/>
      <c r="AC913" s="591"/>
      <c r="AD913" s="591"/>
      <c r="AE913" s="272"/>
      <c r="AF913" s="560"/>
      <c r="AG913" s="561"/>
      <c r="AH913" s="561"/>
      <c r="AI913" s="561"/>
      <c r="AJ913" s="592"/>
      <c r="AK913" s="561"/>
      <c r="AL913" s="560"/>
      <c r="AM913" s="595"/>
      <c r="AN913" s="560"/>
      <c r="AO913" s="561"/>
      <c r="AP913" s="561"/>
      <c r="AQ913" s="560"/>
      <c r="AR913" s="561"/>
      <c r="AS913" s="561"/>
      <c r="AT913" s="559"/>
      <c r="AU913" s="574"/>
      <c r="AV913" s="569"/>
      <c r="AW913" s="569"/>
      <c r="AX913" s="569"/>
      <c r="AY913" s="569"/>
      <c r="AZ913" s="563"/>
      <c r="BA913" s="563"/>
      <c r="BB913" s="563"/>
    </row>
    <row r="914" spans="21:54">
      <c r="U914" s="563"/>
      <c r="V914" s="587"/>
      <c r="W914" s="588"/>
      <c r="X914" s="588"/>
      <c r="Y914" s="590"/>
      <c r="Z914" s="589"/>
      <c r="AA914" s="591"/>
      <c r="AB914" s="591"/>
      <c r="AC914" s="591"/>
      <c r="AD914" s="591"/>
      <c r="AE914" s="272"/>
      <c r="AF914" s="560"/>
      <c r="AG914" s="561"/>
      <c r="AH914" s="561"/>
      <c r="AI914" s="561"/>
      <c r="AJ914" s="592"/>
      <c r="AK914" s="561"/>
      <c r="AL914" s="560"/>
      <c r="AM914" s="595"/>
      <c r="AN914" s="560"/>
      <c r="AO914" s="561"/>
      <c r="AP914" s="561"/>
      <c r="AQ914" s="560"/>
      <c r="AR914" s="561"/>
      <c r="AS914" s="561"/>
      <c r="AT914" s="559"/>
      <c r="AU914" s="574"/>
      <c r="AV914" s="569"/>
      <c r="AW914" s="569"/>
      <c r="AX914" s="569"/>
      <c r="AY914" s="569"/>
      <c r="AZ914" s="563"/>
      <c r="BA914" s="563"/>
      <c r="BB914" s="563"/>
    </row>
    <row r="915" spans="21:54">
      <c r="U915" s="563"/>
      <c r="V915" s="587"/>
      <c r="W915" s="588"/>
      <c r="X915" s="588"/>
      <c r="Y915" s="590"/>
      <c r="Z915" s="589"/>
      <c r="AA915" s="591"/>
      <c r="AB915" s="591"/>
      <c r="AC915" s="591"/>
      <c r="AD915" s="591"/>
      <c r="AE915" s="272"/>
      <c r="AF915" s="560"/>
      <c r="AG915" s="561"/>
      <c r="AH915" s="561"/>
      <c r="AI915" s="561"/>
      <c r="AJ915" s="592"/>
      <c r="AK915" s="561"/>
      <c r="AL915" s="560"/>
      <c r="AM915" s="595"/>
      <c r="AN915" s="560"/>
      <c r="AO915" s="561"/>
      <c r="AP915" s="561"/>
      <c r="AQ915" s="560"/>
      <c r="AR915" s="561"/>
      <c r="AS915" s="561"/>
      <c r="AT915" s="559"/>
      <c r="AU915" s="574"/>
      <c r="AV915" s="569"/>
      <c r="AW915" s="569"/>
      <c r="AX915" s="569"/>
      <c r="AY915" s="569"/>
      <c r="AZ915" s="563"/>
      <c r="BA915" s="563"/>
      <c r="BB915" s="563"/>
    </row>
    <row r="916" spans="21:54">
      <c r="U916" s="563"/>
      <c r="V916" s="587"/>
      <c r="W916" s="588"/>
      <c r="X916" s="588"/>
      <c r="Y916" s="590"/>
      <c r="Z916" s="589"/>
      <c r="AA916" s="591"/>
      <c r="AB916" s="591"/>
      <c r="AC916" s="591"/>
      <c r="AD916" s="591"/>
      <c r="AE916" s="272"/>
      <c r="AF916" s="560"/>
      <c r="AG916" s="561"/>
      <c r="AH916" s="561"/>
      <c r="AI916" s="561"/>
      <c r="AJ916" s="592"/>
      <c r="AK916" s="561"/>
      <c r="AL916" s="560"/>
      <c r="AM916" s="595"/>
      <c r="AN916" s="560"/>
      <c r="AO916" s="561"/>
      <c r="AP916" s="561"/>
      <c r="AQ916" s="560"/>
      <c r="AR916" s="561"/>
      <c r="AS916" s="561"/>
      <c r="AT916" s="559"/>
      <c r="AU916" s="574"/>
      <c r="AV916" s="569"/>
      <c r="AW916" s="569"/>
      <c r="AX916" s="569"/>
      <c r="AY916" s="569"/>
      <c r="AZ916" s="563"/>
      <c r="BA916" s="563"/>
      <c r="BB916" s="563"/>
    </row>
    <row r="917" spans="21:54">
      <c r="U917" s="563"/>
      <c r="V917" s="587"/>
      <c r="W917" s="588"/>
      <c r="X917" s="588"/>
      <c r="Y917" s="590"/>
      <c r="Z917" s="589"/>
      <c r="AA917" s="591"/>
      <c r="AB917" s="591"/>
      <c r="AC917" s="591"/>
      <c r="AD917" s="591"/>
      <c r="AE917" s="272"/>
      <c r="AF917" s="560"/>
      <c r="AG917" s="561"/>
      <c r="AH917" s="561"/>
      <c r="AI917" s="561"/>
      <c r="AJ917" s="592"/>
      <c r="AK917" s="561"/>
      <c r="AL917" s="560"/>
      <c r="AM917" s="595"/>
      <c r="AN917" s="560"/>
      <c r="AO917" s="561"/>
      <c r="AP917" s="561"/>
      <c r="AQ917" s="560"/>
      <c r="AR917" s="561"/>
      <c r="AS917" s="561"/>
      <c r="AT917" s="559"/>
      <c r="AU917" s="574"/>
      <c r="AV917" s="569"/>
      <c r="AW917" s="569"/>
      <c r="AX917" s="569"/>
      <c r="AY917" s="569"/>
      <c r="AZ917" s="563"/>
      <c r="BA917" s="563"/>
      <c r="BB917" s="563"/>
    </row>
    <row r="918" spans="21:54">
      <c r="U918" s="563"/>
      <c r="V918" s="587"/>
      <c r="W918" s="588"/>
      <c r="X918" s="588"/>
      <c r="Y918" s="590"/>
      <c r="Z918" s="589"/>
      <c r="AA918" s="591"/>
      <c r="AB918" s="591"/>
      <c r="AC918" s="591"/>
      <c r="AD918" s="591"/>
      <c r="AE918" s="272"/>
      <c r="AF918" s="560"/>
      <c r="AG918" s="561"/>
      <c r="AH918" s="561"/>
      <c r="AI918" s="561"/>
      <c r="AJ918" s="592"/>
      <c r="AK918" s="561"/>
      <c r="AL918" s="560"/>
      <c r="AM918" s="595"/>
      <c r="AN918" s="560"/>
      <c r="AO918" s="561"/>
      <c r="AP918" s="561"/>
      <c r="AQ918" s="560"/>
      <c r="AR918" s="561"/>
      <c r="AS918" s="561"/>
      <c r="AT918" s="559"/>
      <c r="AU918" s="574"/>
      <c r="AV918" s="569"/>
      <c r="AW918" s="569"/>
      <c r="AX918" s="569"/>
      <c r="AY918" s="569"/>
      <c r="AZ918" s="563"/>
      <c r="BA918" s="563"/>
      <c r="BB918" s="563"/>
    </row>
    <row r="919" spans="21:54">
      <c r="U919" s="563"/>
      <c r="V919" s="587"/>
      <c r="W919" s="588"/>
      <c r="X919" s="588"/>
      <c r="Y919" s="590"/>
      <c r="Z919" s="589"/>
      <c r="AA919" s="591"/>
      <c r="AB919" s="591"/>
      <c r="AC919" s="591"/>
      <c r="AD919" s="591"/>
      <c r="AE919" s="272"/>
      <c r="AF919" s="560"/>
      <c r="AG919" s="561"/>
      <c r="AH919" s="561"/>
      <c r="AI919" s="561"/>
      <c r="AJ919" s="592"/>
      <c r="AK919" s="561"/>
      <c r="AL919" s="560"/>
      <c r="AM919" s="595"/>
      <c r="AN919" s="560"/>
      <c r="AO919" s="561"/>
      <c r="AP919" s="561"/>
      <c r="AQ919" s="560"/>
      <c r="AR919" s="561"/>
      <c r="AS919" s="561"/>
      <c r="AT919" s="559"/>
      <c r="AU919" s="574"/>
      <c r="AV919" s="569"/>
      <c r="AW919" s="569"/>
      <c r="AX919" s="569"/>
      <c r="AY919" s="569"/>
      <c r="AZ919" s="563"/>
      <c r="BA919" s="563"/>
      <c r="BB919" s="563"/>
    </row>
    <row r="920" spans="21:54">
      <c r="U920" s="563"/>
      <c r="V920" s="587"/>
      <c r="W920" s="588"/>
      <c r="X920" s="588"/>
      <c r="Y920" s="590"/>
      <c r="Z920" s="589"/>
      <c r="AA920" s="591"/>
      <c r="AB920" s="591"/>
      <c r="AC920" s="591"/>
      <c r="AD920" s="591"/>
      <c r="AE920" s="272"/>
      <c r="AF920" s="560"/>
      <c r="AG920" s="561"/>
      <c r="AH920" s="561"/>
      <c r="AI920" s="561"/>
      <c r="AJ920" s="592"/>
      <c r="AK920" s="561"/>
      <c r="AL920" s="560"/>
      <c r="AM920" s="595"/>
      <c r="AN920" s="560"/>
      <c r="AO920" s="561"/>
      <c r="AP920" s="561"/>
      <c r="AQ920" s="560"/>
      <c r="AR920" s="561"/>
      <c r="AS920" s="561"/>
      <c r="AT920" s="559"/>
      <c r="AU920" s="574"/>
      <c r="AV920" s="569"/>
      <c r="AW920" s="569"/>
      <c r="AX920" s="569"/>
      <c r="AY920" s="569"/>
      <c r="AZ920" s="563"/>
      <c r="BA920" s="563"/>
      <c r="BB920" s="563"/>
    </row>
    <row r="921" spans="21:54">
      <c r="U921" s="563"/>
      <c r="V921" s="587"/>
      <c r="W921" s="588"/>
      <c r="X921" s="588"/>
      <c r="Y921" s="590"/>
      <c r="Z921" s="589"/>
      <c r="AA921" s="591"/>
      <c r="AB921" s="591"/>
      <c r="AC921" s="591"/>
      <c r="AD921" s="591"/>
      <c r="AE921" s="272"/>
      <c r="AF921" s="560"/>
      <c r="AG921" s="561"/>
      <c r="AH921" s="561"/>
      <c r="AI921" s="561"/>
      <c r="AJ921" s="592"/>
      <c r="AK921" s="561"/>
      <c r="AL921" s="560"/>
      <c r="AM921" s="595"/>
      <c r="AN921" s="560"/>
      <c r="AO921" s="561"/>
      <c r="AP921" s="561"/>
      <c r="AQ921" s="560"/>
      <c r="AR921" s="561"/>
      <c r="AS921" s="561"/>
      <c r="AT921" s="559"/>
      <c r="AU921" s="574"/>
      <c r="AV921" s="569"/>
      <c r="AW921" s="569"/>
      <c r="AX921" s="569"/>
      <c r="AY921" s="569"/>
      <c r="AZ921" s="563"/>
      <c r="BA921" s="563"/>
      <c r="BB921" s="563"/>
    </row>
    <row r="922" spans="21:54">
      <c r="U922" s="563"/>
      <c r="V922" s="587"/>
      <c r="W922" s="588"/>
      <c r="X922" s="588"/>
      <c r="Y922" s="590"/>
      <c r="Z922" s="589"/>
      <c r="AA922" s="591"/>
      <c r="AB922" s="591"/>
      <c r="AC922" s="591"/>
      <c r="AD922" s="591"/>
      <c r="AE922" s="272"/>
      <c r="AF922" s="560"/>
      <c r="AG922" s="561"/>
      <c r="AH922" s="561"/>
      <c r="AI922" s="561"/>
      <c r="AJ922" s="592"/>
      <c r="AK922" s="561"/>
      <c r="AL922" s="560"/>
      <c r="AM922" s="595"/>
      <c r="AN922" s="560"/>
      <c r="AO922" s="561"/>
      <c r="AP922" s="561"/>
      <c r="AQ922" s="560"/>
      <c r="AR922" s="561"/>
      <c r="AS922" s="561"/>
      <c r="AT922" s="559"/>
      <c r="AU922" s="574"/>
      <c r="AV922" s="569"/>
      <c r="AW922" s="569"/>
      <c r="AX922" s="569"/>
      <c r="AY922" s="569"/>
      <c r="AZ922" s="563"/>
      <c r="BA922" s="563"/>
      <c r="BB922" s="563"/>
    </row>
    <row r="923" spans="21:54">
      <c r="U923" s="563"/>
      <c r="V923" s="587"/>
      <c r="W923" s="588"/>
      <c r="X923" s="588"/>
      <c r="Y923" s="590"/>
      <c r="Z923" s="589"/>
      <c r="AA923" s="591"/>
      <c r="AB923" s="591"/>
      <c r="AC923" s="591"/>
      <c r="AD923" s="591"/>
      <c r="AE923" s="272"/>
      <c r="AF923" s="560"/>
      <c r="AG923" s="561"/>
      <c r="AH923" s="561"/>
      <c r="AI923" s="561"/>
      <c r="AJ923" s="592"/>
      <c r="AK923" s="561"/>
      <c r="AL923" s="560"/>
      <c r="AM923" s="595"/>
      <c r="AN923" s="560"/>
      <c r="AO923" s="561"/>
      <c r="AP923" s="561"/>
      <c r="AQ923" s="560"/>
      <c r="AR923" s="561"/>
      <c r="AS923" s="561"/>
      <c r="AT923" s="559"/>
      <c r="AU923" s="574"/>
      <c r="AV923" s="569"/>
      <c r="AW923" s="569"/>
      <c r="AX923" s="569"/>
      <c r="AY923" s="569"/>
      <c r="AZ923" s="563"/>
      <c r="BA923" s="563"/>
      <c r="BB923" s="563"/>
    </row>
    <row r="924" spans="21:54">
      <c r="U924" s="563"/>
      <c r="V924" s="587"/>
      <c r="W924" s="588"/>
      <c r="X924" s="588"/>
      <c r="Y924" s="590"/>
      <c r="Z924" s="589"/>
      <c r="AA924" s="591"/>
      <c r="AB924" s="591"/>
      <c r="AC924" s="591"/>
      <c r="AD924" s="591"/>
      <c r="AE924" s="272"/>
      <c r="AF924" s="560"/>
      <c r="AG924" s="561"/>
      <c r="AH924" s="561"/>
      <c r="AI924" s="561"/>
      <c r="AJ924" s="592"/>
      <c r="AK924" s="561"/>
      <c r="AL924" s="560"/>
      <c r="AM924" s="595"/>
      <c r="AN924" s="560"/>
      <c r="AO924" s="561"/>
      <c r="AP924" s="561"/>
      <c r="AQ924" s="560"/>
      <c r="AR924" s="561"/>
      <c r="AS924" s="561"/>
      <c r="AT924" s="559"/>
      <c r="AU924" s="574"/>
      <c r="AV924" s="569"/>
      <c r="AW924" s="569"/>
      <c r="AX924" s="569"/>
      <c r="AY924" s="569"/>
      <c r="AZ924" s="563"/>
      <c r="BA924" s="563"/>
      <c r="BB924" s="563"/>
    </row>
    <row r="925" spans="21:54">
      <c r="U925" s="563"/>
      <c r="V925" s="587"/>
      <c r="W925" s="588"/>
      <c r="X925" s="588"/>
      <c r="Y925" s="590"/>
      <c r="Z925" s="589"/>
      <c r="AA925" s="591"/>
      <c r="AB925" s="591"/>
      <c r="AC925" s="591"/>
      <c r="AD925" s="591"/>
      <c r="AE925" s="272"/>
      <c r="AF925" s="560"/>
      <c r="AG925" s="561"/>
      <c r="AH925" s="561"/>
      <c r="AI925" s="561"/>
      <c r="AJ925" s="592"/>
      <c r="AK925" s="561"/>
      <c r="AL925" s="560"/>
      <c r="AM925" s="595"/>
      <c r="AN925" s="560"/>
      <c r="AO925" s="561"/>
      <c r="AP925" s="561"/>
      <c r="AQ925" s="560"/>
      <c r="AR925" s="561"/>
      <c r="AS925" s="561"/>
      <c r="AT925" s="559"/>
      <c r="AU925" s="574"/>
      <c r="AV925" s="569"/>
      <c r="AW925" s="569"/>
      <c r="AX925" s="569"/>
      <c r="AY925" s="569"/>
      <c r="AZ925" s="563"/>
      <c r="BA925" s="563"/>
      <c r="BB925" s="563"/>
    </row>
    <row r="926" spans="21:54">
      <c r="U926" s="563"/>
      <c r="V926" s="587"/>
      <c r="W926" s="588"/>
      <c r="X926" s="588"/>
      <c r="Y926" s="590"/>
      <c r="Z926" s="589"/>
      <c r="AA926" s="591"/>
      <c r="AB926" s="591"/>
      <c r="AC926" s="591"/>
      <c r="AD926" s="591"/>
      <c r="AE926" s="272"/>
      <c r="AF926" s="560"/>
      <c r="AG926" s="561"/>
      <c r="AH926" s="561"/>
      <c r="AI926" s="561"/>
      <c r="AJ926" s="592"/>
      <c r="AK926" s="561"/>
      <c r="AL926" s="560"/>
      <c r="AM926" s="595"/>
      <c r="AN926" s="560"/>
      <c r="AO926" s="561"/>
      <c r="AP926" s="561"/>
      <c r="AQ926" s="560"/>
      <c r="AR926" s="561"/>
      <c r="AS926" s="561"/>
      <c r="AT926" s="559"/>
      <c r="AU926" s="574"/>
      <c r="AV926" s="569"/>
      <c r="AW926" s="569"/>
      <c r="AX926" s="569"/>
      <c r="AY926" s="569"/>
      <c r="AZ926" s="563"/>
      <c r="BA926" s="563"/>
      <c r="BB926" s="563"/>
    </row>
    <row r="927" spans="21:54">
      <c r="U927" s="563"/>
      <c r="V927" s="587"/>
      <c r="W927" s="588"/>
      <c r="X927" s="588"/>
      <c r="Y927" s="590"/>
      <c r="Z927" s="589"/>
      <c r="AA927" s="591"/>
      <c r="AB927" s="591"/>
      <c r="AC927" s="591"/>
      <c r="AD927" s="591"/>
      <c r="AE927" s="272"/>
      <c r="AF927" s="560"/>
      <c r="AG927" s="561"/>
      <c r="AH927" s="561"/>
      <c r="AI927" s="561"/>
      <c r="AJ927" s="592"/>
      <c r="AK927" s="561"/>
      <c r="AL927" s="560"/>
      <c r="AM927" s="595"/>
      <c r="AN927" s="560"/>
      <c r="AO927" s="561"/>
      <c r="AP927" s="561"/>
      <c r="AQ927" s="560"/>
      <c r="AR927" s="561"/>
      <c r="AS927" s="561"/>
      <c r="AT927" s="559"/>
      <c r="AU927" s="574"/>
      <c r="AV927" s="569"/>
      <c r="AW927" s="569"/>
      <c r="AX927" s="569"/>
      <c r="AY927" s="569"/>
      <c r="AZ927" s="563"/>
      <c r="BA927" s="563"/>
      <c r="BB927" s="563"/>
    </row>
    <row r="928" spans="21:54">
      <c r="U928" s="563"/>
      <c r="V928" s="587"/>
      <c r="W928" s="588"/>
      <c r="X928" s="588"/>
      <c r="Y928" s="590"/>
      <c r="Z928" s="589"/>
      <c r="AA928" s="591"/>
      <c r="AB928" s="591"/>
      <c r="AC928" s="591"/>
      <c r="AD928" s="591"/>
      <c r="AE928" s="272"/>
      <c r="AF928" s="560"/>
      <c r="AG928" s="561"/>
      <c r="AH928" s="561"/>
      <c r="AI928" s="561"/>
      <c r="AJ928" s="592"/>
      <c r="AK928" s="561"/>
      <c r="AL928" s="560"/>
      <c r="AM928" s="595"/>
      <c r="AN928" s="560"/>
      <c r="AO928" s="561"/>
      <c r="AP928" s="561"/>
      <c r="AQ928" s="560"/>
      <c r="AR928" s="561"/>
      <c r="AS928" s="561"/>
      <c r="AT928" s="559"/>
      <c r="AU928" s="574"/>
      <c r="AV928" s="569"/>
      <c r="AW928" s="569"/>
      <c r="AX928" s="569"/>
      <c r="AY928" s="569"/>
      <c r="AZ928" s="563"/>
      <c r="BA928" s="563"/>
      <c r="BB928" s="563"/>
    </row>
    <row r="929" spans="21:54">
      <c r="U929" s="563"/>
      <c r="V929" s="587"/>
      <c r="W929" s="588"/>
      <c r="X929" s="588"/>
      <c r="Y929" s="590"/>
      <c r="Z929" s="589"/>
      <c r="AA929" s="591"/>
      <c r="AB929" s="591"/>
      <c r="AC929" s="591"/>
      <c r="AD929" s="591"/>
      <c r="AE929" s="272"/>
      <c r="AF929" s="560"/>
      <c r="AG929" s="561"/>
      <c r="AH929" s="561"/>
      <c r="AI929" s="561"/>
      <c r="AJ929" s="592"/>
      <c r="AK929" s="561"/>
      <c r="AL929" s="560"/>
      <c r="AM929" s="595"/>
      <c r="AN929" s="560"/>
      <c r="AO929" s="561"/>
      <c r="AP929" s="561"/>
      <c r="AQ929" s="560"/>
      <c r="AR929" s="561"/>
      <c r="AS929" s="561"/>
      <c r="AT929" s="559"/>
      <c r="AU929" s="574"/>
      <c r="AV929" s="569"/>
      <c r="AW929" s="569"/>
      <c r="AX929" s="569"/>
      <c r="AY929" s="569"/>
      <c r="AZ929" s="563"/>
      <c r="BA929" s="563"/>
      <c r="BB929" s="563"/>
    </row>
    <row r="930" spans="21:54">
      <c r="U930" s="563"/>
      <c r="V930" s="587"/>
      <c r="W930" s="588"/>
      <c r="X930" s="588"/>
      <c r="Y930" s="590"/>
      <c r="Z930" s="589"/>
      <c r="AA930" s="591"/>
      <c r="AB930" s="591"/>
      <c r="AC930" s="591"/>
      <c r="AD930" s="591"/>
      <c r="AE930" s="272"/>
      <c r="AF930" s="560"/>
      <c r="AG930" s="561"/>
      <c r="AH930" s="561"/>
      <c r="AI930" s="561"/>
      <c r="AJ930" s="592"/>
      <c r="AK930" s="561"/>
      <c r="AL930" s="560"/>
      <c r="AM930" s="595"/>
      <c r="AN930" s="560"/>
      <c r="AO930" s="561"/>
      <c r="AP930" s="561"/>
      <c r="AQ930" s="560"/>
      <c r="AR930" s="561"/>
      <c r="AS930" s="561"/>
      <c r="AT930" s="559"/>
      <c r="AU930" s="574"/>
      <c r="AV930" s="569"/>
      <c r="AW930" s="569"/>
      <c r="AX930" s="569"/>
      <c r="AY930" s="569"/>
      <c r="AZ930" s="563"/>
      <c r="BA930" s="563"/>
      <c r="BB930" s="563"/>
    </row>
    <row r="931" spans="21:54">
      <c r="U931" s="563"/>
      <c r="V931" s="587"/>
      <c r="W931" s="588"/>
      <c r="X931" s="588"/>
      <c r="Y931" s="590"/>
      <c r="Z931" s="589"/>
      <c r="AA931" s="591"/>
      <c r="AB931" s="591"/>
      <c r="AC931" s="591"/>
      <c r="AD931" s="591"/>
      <c r="AE931" s="272"/>
      <c r="AF931" s="560"/>
      <c r="AG931" s="561"/>
      <c r="AH931" s="561"/>
      <c r="AI931" s="561"/>
      <c r="AJ931" s="592"/>
      <c r="AK931" s="561"/>
      <c r="AL931" s="560"/>
      <c r="AM931" s="595"/>
      <c r="AN931" s="560"/>
      <c r="AO931" s="561"/>
      <c r="AP931" s="561"/>
      <c r="AQ931" s="560"/>
      <c r="AR931" s="561"/>
      <c r="AS931" s="561"/>
      <c r="AT931" s="559"/>
      <c r="AU931" s="574"/>
      <c r="AV931" s="569"/>
      <c r="AW931" s="569"/>
      <c r="AX931" s="569"/>
      <c r="AY931" s="569"/>
      <c r="AZ931" s="563"/>
      <c r="BA931" s="563"/>
      <c r="BB931" s="563"/>
    </row>
    <row r="932" spans="21:54">
      <c r="U932" s="563"/>
      <c r="V932" s="587"/>
      <c r="W932" s="588"/>
      <c r="X932" s="588"/>
      <c r="Y932" s="590"/>
      <c r="Z932" s="589"/>
      <c r="AA932" s="591"/>
      <c r="AB932" s="591"/>
      <c r="AC932" s="591"/>
      <c r="AD932" s="591"/>
      <c r="AE932" s="272"/>
      <c r="AF932" s="560"/>
      <c r="AG932" s="561"/>
      <c r="AH932" s="561"/>
      <c r="AI932" s="561"/>
      <c r="AJ932" s="592"/>
      <c r="AK932" s="561"/>
      <c r="AL932" s="560"/>
      <c r="AM932" s="595"/>
      <c r="AN932" s="560"/>
      <c r="AO932" s="561"/>
      <c r="AP932" s="561"/>
      <c r="AQ932" s="560"/>
      <c r="AR932" s="561"/>
      <c r="AS932" s="561"/>
      <c r="AT932" s="559"/>
      <c r="AU932" s="574"/>
      <c r="AV932" s="569"/>
      <c r="AW932" s="569"/>
      <c r="AX932" s="569"/>
      <c r="AY932" s="569"/>
      <c r="AZ932" s="563"/>
      <c r="BA932" s="563"/>
      <c r="BB932" s="563"/>
    </row>
    <row r="933" spans="21:54">
      <c r="U933" s="563"/>
      <c r="V933" s="587"/>
      <c r="W933" s="588"/>
      <c r="X933" s="588"/>
      <c r="Y933" s="590"/>
      <c r="Z933" s="589"/>
      <c r="AA933" s="591"/>
      <c r="AB933" s="591"/>
      <c r="AC933" s="591"/>
      <c r="AD933" s="591"/>
      <c r="AE933" s="272"/>
      <c r="AF933" s="560"/>
      <c r="AG933" s="561"/>
      <c r="AH933" s="561"/>
      <c r="AI933" s="561"/>
      <c r="AJ933" s="592"/>
      <c r="AK933" s="561"/>
      <c r="AL933" s="560"/>
      <c r="AM933" s="595"/>
      <c r="AN933" s="560"/>
      <c r="AO933" s="561"/>
      <c r="AP933" s="561"/>
      <c r="AQ933" s="560"/>
      <c r="AR933" s="561"/>
      <c r="AS933" s="561"/>
      <c r="AT933" s="559"/>
      <c r="AU933" s="574"/>
      <c r="AV933" s="569"/>
      <c r="AW933" s="569"/>
      <c r="AX933" s="569"/>
      <c r="AY933" s="569"/>
      <c r="AZ933" s="563"/>
      <c r="BA933" s="563"/>
      <c r="BB933" s="563"/>
    </row>
    <row r="934" spans="21:54">
      <c r="U934" s="563"/>
      <c r="V934" s="587"/>
      <c r="W934" s="588"/>
      <c r="X934" s="588"/>
      <c r="Y934" s="590"/>
      <c r="Z934" s="589"/>
      <c r="AA934" s="591"/>
      <c r="AB934" s="591"/>
      <c r="AC934" s="591"/>
      <c r="AD934" s="591"/>
      <c r="AE934" s="272"/>
      <c r="AF934" s="560"/>
      <c r="AG934" s="561"/>
      <c r="AH934" s="561"/>
      <c r="AI934" s="561"/>
      <c r="AJ934" s="592"/>
      <c r="AK934" s="561"/>
      <c r="AL934" s="560"/>
      <c r="AM934" s="595"/>
      <c r="AN934" s="560"/>
      <c r="AO934" s="561"/>
      <c r="AP934" s="561"/>
      <c r="AQ934" s="560"/>
      <c r="AR934" s="561"/>
      <c r="AS934" s="561"/>
      <c r="AT934" s="559"/>
      <c r="AU934" s="574"/>
      <c r="AV934" s="569"/>
      <c r="AW934" s="569"/>
      <c r="AX934" s="569"/>
      <c r="AY934" s="569"/>
      <c r="AZ934" s="563"/>
      <c r="BA934" s="563"/>
      <c r="BB934" s="563"/>
    </row>
    <row r="935" spans="21:54">
      <c r="U935" s="563"/>
      <c r="V935" s="587"/>
      <c r="W935" s="588"/>
      <c r="X935" s="588"/>
      <c r="Y935" s="590"/>
      <c r="Z935" s="589"/>
      <c r="AA935" s="591"/>
      <c r="AB935" s="591"/>
      <c r="AC935" s="591"/>
      <c r="AD935" s="591"/>
      <c r="AE935" s="272"/>
      <c r="AF935" s="560"/>
      <c r="AG935" s="561"/>
      <c r="AH935" s="561"/>
      <c r="AI935" s="561"/>
      <c r="AJ935" s="592"/>
      <c r="AK935" s="561"/>
      <c r="AL935" s="560"/>
      <c r="AM935" s="595"/>
      <c r="AN935" s="560"/>
      <c r="AO935" s="561"/>
      <c r="AP935" s="561"/>
      <c r="AQ935" s="560"/>
      <c r="AR935" s="561"/>
      <c r="AS935" s="561"/>
      <c r="AT935" s="559"/>
      <c r="AU935" s="574"/>
      <c r="AV935" s="569"/>
      <c r="AW935" s="569"/>
      <c r="AX935" s="569"/>
      <c r="AY935" s="569"/>
      <c r="AZ935" s="563"/>
      <c r="BA935" s="563"/>
      <c r="BB935" s="563"/>
    </row>
    <row r="936" spans="21:54">
      <c r="U936" s="563"/>
      <c r="V936" s="587"/>
      <c r="W936" s="588"/>
      <c r="X936" s="588"/>
      <c r="Y936" s="590"/>
      <c r="Z936" s="589"/>
      <c r="AA936" s="591"/>
      <c r="AB936" s="591"/>
      <c r="AC936" s="591"/>
      <c r="AD936" s="591"/>
      <c r="AE936" s="272"/>
      <c r="AF936" s="560"/>
      <c r="AG936" s="561"/>
      <c r="AH936" s="561"/>
      <c r="AI936" s="561"/>
      <c r="AJ936" s="592"/>
      <c r="AK936" s="561"/>
      <c r="AL936" s="560"/>
      <c r="AM936" s="595"/>
      <c r="AN936" s="560"/>
      <c r="AO936" s="561"/>
      <c r="AP936" s="561"/>
      <c r="AQ936" s="560"/>
      <c r="AR936" s="561"/>
      <c r="AS936" s="561"/>
      <c r="AT936" s="559"/>
      <c r="AU936" s="574"/>
      <c r="AV936" s="569"/>
      <c r="AW936" s="569"/>
      <c r="AX936" s="569"/>
      <c r="AY936" s="569"/>
      <c r="AZ936" s="563"/>
      <c r="BA936" s="563"/>
      <c r="BB936" s="563"/>
    </row>
    <row r="937" spans="21:54">
      <c r="U937" s="563"/>
      <c r="V937" s="587"/>
      <c r="W937" s="588"/>
      <c r="X937" s="588"/>
      <c r="Y937" s="590"/>
      <c r="Z937" s="589"/>
      <c r="AA937" s="591"/>
      <c r="AB937" s="591"/>
      <c r="AC937" s="591"/>
      <c r="AD937" s="591"/>
      <c r="AE937" s="272"/>
      <c r="AF937" s="560"/>
      <c r="AG937" s="561"/>
      <c r="AH937" s="561"/>
      <c r="AI937" s="561"/>
      <c r="AJ937" s="592"/>
      <c r="AK937" s="561"/>
      <c r="AL937" s="560"/>
      <c r="AM937" s="595"/>
      <c r="AN937" s="560"/>
      <c r="AO937" s="561"/>
      <c r="AP937" s="561"/>
      <c r="AQ937" s="560"/>
      <c r="AR937" s="561"/>
      <c r="AS937" s="561"/>
      <c r="AT937" s="559"/>
      <c r="AU937" s="574"/>
      <c r="AV937" s="569"/>
      <c r="AW937" s="569"/>
      <c r="AX937" s="569"/>
      <c r="AY937" s="569"/>
      <c r="AZ937" s="563"/>
      <c r="BA937" s="563"/>
      <c r="BB937" s="563"/>
    </row>
    <row r="938" spans="21:54">
      <c r="U938" s="563"/>
      <c r="V938" s="587"/>
      <c r="W938" s="588"/>
      <c r="X938" s="588"/>
      <c r="Y938" s="590"/>
      <c r="Z938" s="589"/>
      <c r="AA938" s="591"/>
      <c r="AB938" s="591"/>
      <c r="AC938" s="591"/>
      <c r="AD938" s="591"/>
      <c r="AE938" s="272"/>
      <c r="AF938" s="560"/>
      <c r="AG938" s="561"/>
      <c r="AH938" s="561"/>
      <c r="AI938" s="561"/>
      <c r="AJ938" s="592"/>
      <c r="AK938" s="561"/>
      <c r="AL938" s="560"/>
      <c r="AM938" s="595"/>
      <c r="AN938" s="560"/>
      <c r="AO938" s="561"/>
      <c r="AP938" s="561"/>
      <c r="AQ938" s="560"/>
      <c r="AR938" s="561"/>
      <c r="AS938" s="561"/>
      <c r="AT938" s="559"/>
      <c r="AU938" s="574"/>
      <c r="AV938" s="569"/>
      <c r="AW938" s="569"/>
      <c r="AX938" s="569"/>
      <c r="AY938" s="569"/>
      <c r="AZ938" s="563"/>
      <c r="BA938" s="563"/>
      <c r="BB938" s="563"/>
    </row>
    <row r="939" spans="21:54">
      <c r="U939" s="563"/>
      <c r="V939" s="587"/>
      <c r="W939" s="588"/>
      <c r="X939" s="588"/>
      <c r="Y939" s="590"/>
      <c r="Z939" s="589"/>
      <c r="AA939" s="591"/>
      <c r="AB939" s="591"/>
      <c r="AC939" s="591"/>
      <c r="AD939" s="591"/>
      <c r="AE939" s="272"/>
      <c r="AF939" s="560"/>
      <c r="AG939" s="561"/>
      <c r="AH939" s="561"/>
      <c r="AI939" s="561"/>
      <c r="AJ939" s="592"/>
      <c r="AK939" s="561"/>
      <c r="AL939" s="560"/>
      <c r="AM939" s="595"/>
      <c r="AN939" s="560"/>
      <c r="AO939" s="561"/>
      <c r="AP939" s="561"/>
      <c r="AQ939" s="560"/>
      <c r="AR939" s="561"/>
      <c r="AS939" s="561"/>
      <c r="AT939" s="559"/>
      <c r="AU939" s="574"/>
      <c r="AV939" s="569"/>
      <c r="AW939" s="569"/>
      <c r="AX939" s="569"/>
      <c r="AY939" s="569"/>
      <c r="AZ939" s="563"/>
      <c r="BA939" s="563"/>
      <c r="BB939" s="563"/>
    </row>
    <row r="940" spans="21:54">
      <c r="U940" s="563"/>
      <c r="V940" s="587"/>
      <c r="W940" s="588"/>
      <c r="X940" s="588"/>
      <c r="Y940" s="590"/>
      <c r="Z940" s="589"/>
      <c r="AA940" s="591"/>
      <c r="AB940" s="591"/>
      <c r="AC940" s="591"/>
      <c r="AD940" s="591"/>
      <c r="AE940" s="272"/>
      <c r="AF940" s="560"/>
      <c r="AG940" s="561"/>
      <c r="AH940" s="561"/>
      <c r="AI940" s="561"/>
      <c r="AJ940" s="592"/>
      <c r="AK940" s="561"/>
      <c r="AL940" s="560"/>
      <c r="AM940" s="595"/>
      <c r="AN940" s="560"/>
      <c r="AO940" s="561"/>
      <c r="AP940" s="561"/>
      <c r="AQ940" s="560"/>
      <c r="AR940" s="561"/>
      <c r="AS940" s="561"/>
      <c r="AT940" s="559"/>
      <c r="AU940" s="574"/>
      <c r="AV940" s="569"/>
      <c r="AW940" s="569"/>
      <c r="AX940" s="569"/>
      <c r="AY940" s="569"/>
      <c r="AZ940" s="563"/>
      <c r="BA940" s="563"/>
      <c r="BB940" s="563"/>
    </row>
    <row r="941" spans="21:54">
      <c r="U941" s="563"/>
      <c r="V941" s="587"/>
      <c r="W941" s="588"/>
      <c r="X941" s="588"/>
      <c r="Y941" s="590"/>
      <c r="Z941" s="589"/>
      <c r="AA941" s="591"/>
      <c r="AB941" s="591"/>
      <c r="AC941" s="591"/>
      <c r="AD941" s="591"/>
      <c r="AE941" s="272"/>
      <c r="AF941" s="560"/>
      <c r="AG941" s="561"/>
      <c r="AH941" s="561"/>
      <c r="AI941" s="561"/>
      <c r="AJ941" s="592"/>
      <c r="AK941" s="561"/>
      <c r="AL941" s="560"/>
      <c r="AM941" s="595"/>
      <c r="AN941" s="560"/>
      <c r="AO941" s="561"/>
      <c r="AP941" s="561"/>
      <c r="AQ941" s="560"/>
      <c r="AR941" s="561"/>
      <c r="AS941" s="561"/>
      <c r="AT941" s="559"/>
      <c r="AU941" s="574"/>
      <c r="AV941" s="569"/>
      <c r="AW941" s="569"/>
      <c r="AX941" s="569"/>
      <c r="AY941" s="569"/>
      <c r="AZ941" s="563"/>
      <c r="BA941" s="563"/>
      <c r="BB941" s="563"/>
    </row>
    <row r="942" spans="21:54">
      <c r="U942" s="563"/>
      <c r="V942" s="587"/>
      <c r="W942" s="588"/>
      <c r="X942" s="588"/>
      <c r="Y942" s="590"/>
      <c r="Z942" s="589"/>
      <c r="AA942" s="591"/>
      <c r="AB942" s="591"/>
      <c r="AC942" s="591"/>
      <c r="AD942" s="591"/>
      <c r="AE942" s="272"/>
      <c r="AF942" s="560"/>
      <c r="AG942" s="561"/>
      <c r="AH942" s="561"/>
      <c r="AI942" s="561"/>
      <c r="AJ942" s="592"/>
      <c r="AK942" s="561"/>
      <c r="AL942" s="560"/>
      <c r="AM942" s="595"/>
      <c r="AN942" s="560"/>
      <c r="AO942" s="561"/>
      <c r="AP942" s="561"/>
      <c r="AQ942" s="560"/>
      <c r="AR942" s="561"/>
      <c r="AS942" s="561"/>
      <c r="AT942" s="559"/>
      <c r="AU942" s="574"/>
      <c r="AV942" s="569"/>
      <c r="AW942" s="569"/>
      <c r="AX942" s="569"/>
      <c r="AY942" s="569"/>
      <c r="AZ942" s="563"/>
      <c r="BA942" s="563"/>
      <c r="BB942" s="563"/>
    </row>
    <row r="943" spans="21:54">
      <c r="U943" s="563"/>
      <c r="V943" s="587"/>
      <c r="W943" s="588"/>
      <c r="X943" s="588"/>
      <c r="Y943" s="590"/>
      <c r="Z943" s="589"/>
      <c r="AA943" s="591"/>
      <c r="AB943" s="591"/>
      <c r="AC943" s="591"/>
      <c r="AD943" s="591"/>
      <c r="AE943" s="272"/>
      <c r="AF943" s="560"/>
      <c r="AG943" s="561"/>
      <c r="AH943" s="561"/>
      <c r="AI943" s="561"/>
      <c r="AJ943" s="592"/>
      <c r="AK943" s="561"/>
      <c r="AL943" s="560"/>
      <c r="AM943" s="595"/>
      <c r="AN943" s="560"/>
      <c r="AO943" s="561"/>
      <c r="AP943" s="561"/>
      <c r="AQ943" s="560"/>
      <c r="AR943" s="561"/>
      <c r="AS943" s="561"/>
      <c r="AT943" s="559"/>
      <c r="AU943" s="574"/>
      <c r="AV943" s="569"/>
      <c r="AW943" s="569"/>
      <c r="AX943" s="569"/>
      <c r="AY943" s="569"/>
      <c r="AZ943" s="563"/>
      <c r="BA943" s="563"/>
      <c r="BB943" s="563"/>
    </row>
    <row r="944" spans="21:54">
      <c r="U944" s="563"/>
      <c r="V944" s="587"/>
      <c r="W944" s="588"/>
      <c r="X944" s="588"/>
      <c r="Y944" s="590"/>
      <c r="Z944" s="589"/>
      <c r="AA944" s="591"/>
      <c r="AB944" s="591"/>
      <c r="AC944" s="591"/>
      <c r="AD944" s="591"/>
      <c r="AE944" s="272"/>
      <c r="AF944" s="560"/>
      <c r="AG944" s="561"/>
      <c r="AH944" s="561"/>
      <c r="AI944" s="561"/>
      <c r="AJ944" s="592"/>
      <c r="AK944" s="561"/>
      <c r="AL944" s="560"/>
      <c r="AM944" s="595"/>
      <c r="AN944" s="560"/>
      <c r="AO944" s="561"/>
      <c r="AP944" s="561"/>
      <c r="AQ944" s="560"/>
      <c r="AR944" s="561"/>
      <c r="AS944" s="561"/>
      <c r="AT944" s="559"/>
      <c r="AU944" s="574"/>
      <c r="AV944" s="569"/>
      <c r="AW944" s="569"/>
      <c r="AX944" s="569"/>
      <c r="AY944" s="569"/>
      <c r="AZ944" s="563"/>
      <c r="BA944" s="563"/>
      <c r="BB944" s="563"/>
    </row>
    <row r="945" spans="21:54">
      <c r="U945" s="563"/>
      <c r="V945" s="587"/>
      <c r="W945" s="588"/>
      <c r="X945" s="588"/>
      <c r="Y945" s="590"/>
      <c r="Z945" s="589"/>
      <c r="AA945" s="591"/>
      <c r="AB945" s="591"/>
      <c r="AC945" s="591"/>
      <c r="AD945" s="591"/>
      <c r="AE945" s="272"/>
      <c r="AF945" s="560"/>
      <c r="AG945" s="561"/>
      <c r="AH945" s="561"/>
      <c r="AI945" s="561"/>
      <c r="AJ945" s="592"/>
      <c r="AK945" s="561"/>
      <c r="AL945" s="560"/>
      <c r="AM945" s="595"/>
      <c r="AN945" s="560"/>
      <c r="AO945" s="561"/>
      <c r="AP945" s="561"/>
      <c r="AQ945" s="560"/>
      <c r="AR945" s="561"/>
      <c r="AS945" s="561"/>
      <c r="AT945" s="559"/>
      <c r="AU945" s="574"/>
      <c r="AV945" s="569"/>
      <c r="AW945" s="569"/>
      <c r="AX945" s="569"/>
      <c r="AY945" s="569"/>
      <c r="AZ945" s="563"/>
      <c r="BA945" s="563"/>
      <c r="BB945" s="563"/>
    </row>
    <row r="946" spans="21:54">
      <c r="U946" s="563"/>
      <c r="V946" s="587"/>
      <c r="W946" s="588"/>
      <c r="X946" s="588"/>
      <c r="Y946" s="590"/>
      <c r="Z946" s="589"/>
      <c r="AA946" s="591"/>
      <c r="AB946" s="591"/>
      <c r="AC946" s="591"/>
      <c r="AD946" s="591"/>
      <c r="AE946" s="272"/>
      <c r="AF946" s="560"/>
      <c r="AG946" s="561"/>
      <c r="AH946" s="561"/>
      <c r="AI946" s="561"/>
      <c r="AJ946" s="592"/>
      <c r="AK946" s="561"/>
      <c r="AL946" s="560"/>
      <c r="AM946" s="595"/>
      <c r="AN946" s="560"/>
      <c r="AO946" s="561"/>
      <c r="AP946" s="561"/>
      <c r="AQ946" s="560"/>
      <c r="AR946" s="561"/>
      <c r="AS946" s="561"/>
      <c r="AT946" s="559"/>
      <c r="AU946" s="574"/>
      <c r="AV946" s="569"/>
      <c r="AW946" s="569"/>
      <c r="AX946" s="569"/>
      <c r="AY946" s="569"/>
      <c r="AZ946" s="563"/>
      <c r="BA946" s="563"/>
      <c r="BB946" s="563"/>
    </row>
    <row r="947" spans="21:54">
      <c r="U947" s="563"/>
      <c r="V947" s="587"/>
      <c r="W947" s="588"/>
      <c r="X947" s="588"/>
      <c r="Y947" s="590"/>
      <c r="Z947" s="589"/>
      <c r="AA947" s="591"/>
      <c r="AB947" s="591"/>
      <c r="AC947" s="591"/>
      <c r="AD947" s="591"/>
      <c r="AE947" s="272"/>
      <c r="AF947" s="560"/>
      <c r="AG947" s="561"/>
      <c r="AH947" s="561"/>
      <c r="AI947" s="561"/>
      <c r="AJ947" s="592"/>
      <c r="AK947" s="561"/>
      <c r="AL947" s="560"/>
      <c r="AM947" s="595"/>
      <c r="AN947" s="560"/>
      <c r="AO947" s="561"/>
      <c r="AP947" s="561"/>
      <c r="AQ947" s="560"/>
      <c r="AR947" s="561"/>
      <c r="AS947" s="561"/>
      <c r="AT947" s="559"/>
      <c r="AU947" s="574"/>
      <c r="AV947" s="569"/>
      <c r="AW947" s="569"/>
      <c r="AX947" s="569"/>
      <c r="AY947" s="569"/>
      <c r="AZ947" s="563"/>
      <c r="BA947" s="563"/>
      <c r="BB947" s="563"/>
    </row>
    <row r="948" spans="21:54">
      <c r="U948" s="563"/>
      <c r="V948" s="587"/>
      <c r="W948" s="588"/>
      <c r="X948" s="588"/>
      <c r="Y948" s="590"/>
      <c r="Z948" s="589"/>
      <c r="AA948" s="591"/>
      <c r="AB948" s="591"/>
      <c r="AC948" s="591"/>
      <c r="AD948" s="591"/>
      <c r="AE948" s="272"/>
      <c r="AF948" s="560"/>
      <c r="AG948" s="561"/>
      <c r="AH948" s="561"/>
      <c r="AI948" s="561"/>
      <c r="AJ948" s="592"/>
      <c r="AK948" s="561"/>
      <c r="AL948" s="560"/>
      <c r="AM948" s="595"/>
      <c r="AN948" s="560"/>
      <c r="AO948" s="561"/>
      <c r="AP948" s="561"/>
      <c r="AQ948" s="560"/>
      <c r="AR948" s="561"/>
      <c r="AS948" s="561"/>
      <c r="AT948" s="559"/>
      <c r="AU948" s="574"/>
      <c r="AV948" s="569"/>
      <c r="AW948" s="569"/>
      <c r="AX948" s="569"/>
      <c r="AY948" s="569"/>
      <c r="AZ948" s="563"/>
      <c r="BA948" s="563"/>
      <c r="BB948" s="563"/>
    </row>
    <row r="949" spans="21:54">
      <c r="U949" s="563"/>
      <c r="V949" s="587"/>
      <c r="W949" s="588"/>
      <c r="X949" s="588"/>
      <c r="Y949" s="590"/>
      <c r="Z949" s="589"/>
      <c r="AA949" s="591"/>
      <c r="AB949" s="591"/>
      <c r="AC949" s="591"/>
      <c r="AD949" s="591"/>
      <c r="AE949" s="272"/>
      <c r="AF949" s="560"/>
      <c r="AG949" s="561"/>
      <c r="AH949" s="561"/>
      <c r="AI949" s="561"/>
      <c r="AJ949" s="592"/>
      <c r="AK949" s="561"/>
      <c r="AL949" s="560"/>
      <c r="AM949" s="595"/>
      <c r="AN949" s="560"/>
      <c r="AO949" s="561"/>
      <c r="AP949" s="561"/>
      <c r="AQ949" s="560"/>
      <c r="AR949" s="561"/>
      <c r="AS949" s="561"/>
      <c r="AT949" s="559"/>
      <c r="AU949" s="574"/>
      <c r="AV949" s="569"/>
      <c r="AW949" s="569"/>
      <c r="AX949" s="569"/>
      <c r="AY949" s="569"/>
      <c r="AZ949" s="563"/>
      <c r="BA949" s="563"/>
      <c r="BB949" s="563"/>
    </row>
    <row r="950" spans="21:54">
      <c r="U950" s="563"/>
      <c r="V950" s="587"/>
      <c r="W950" s="588"/>
      <c r="X950" s="588"/>
      <c r="Y950" s="590"/>
      <c r="Z950" s="589"/>
      <c r="AA950" s="591"/>
      <c r="AB950" s="591"/>
      <c r="AC950" s="591"/>
      <c r="AD950" s="591"/>
      <c r="AE950" s="272"/>
      <c r="AF950" s="560"/>
      <c r="AG950" s="561"/>
      <c r="AH950" s="561"/>
      <c r="AI950" s="561"/>
      <c r="AJ950" s="592"/>
      <c r="AK950" s="561"/>
      <c r="AL950" s="560"/>
      <c r="AM950" s="595"/>
      <c r="AN950" s="560"/>
      <c r="AO950" s="561"/>
      <c r="AP950" s="561"/>
      <c r="AQ950" s="560"/>
      <c r="AR950" s="561"/>
      <c r="AS950" s="561"/>
      <c r="AT950" s="559"/>
      <c r="AU950" s="574"/>
      <c r="AV950" s="569"/>
      <c r="AW950" s="569"/>
      <c r="AX950" s="569"/>
      <c r="AY950" s="569"/>
      <c r="AZ950" s="563"/>
      <c r="BA950" s="563"/>
      <c r="BB950" s="563"/>
    </row>
    <row r="951" spans="21:54">
      <c r="U951" s="563"/>
      <c r="V951" s="587"/>
      <c r="W951" s="588"/>
      <c r="X951" s="588"/>
      <c r="Y951" s="590"/>
      <c r="Z951" s="589"/>
      <c r="AA951" s="591"/>
      <c r="AB951" s="591"/>
      <c r="AC951" s="591"/>
      <c r="AD951" s="591"/>
      <c r="AE951" s="272"/>
      <c r="AF951" s="560"/>
      <c r="AG951" s="561"/>
      <c r="AH951" s="561"/>
      <c r="AI951" s="561"/>
      <c r="AJ951" s="592"/>
      <c r="AK951" s="561"/>
      <c r="AL951" s="560"/>
      <c r="AM951" s="595"/>
      <c r="AN951" s="560"/>
      <c r="AO951" s="561"/>
      <c r="AP951" s="561"/>
      <c r="AQ951" s="560"/>
      <c r="AR951" s="561"/>
      <c r="AS951" s="561"/>
      <c r="AT951" s="559"/>
      <c r="AU951" s="574"/>
      <c r="AV951" s="569"/>
      <c r="AW951" s="569"/>
      <c r="AX951" s="569"/>
      <c r="AY951" s="569"/>
      <c r="AZ951" s="563"/>
      <c r="BA951" s="563"/>
      <c r="BB951" s="563"/>
    </row>
    <row r="952" spans="21:54">
      <c r="U952" s="563"/>
      <c r="V952" s="587"/>
      <c r="W952" s="588"/>
      <c r="X952" s="588"/>
      <c r="Y952" s="590"/>
      <c r="Z952" s="589"/>
      <c r="AA952" s="591"/>
      <c r="AB952" s="591"/>
      <c r="AC952" s="591"/>
      <c r="AD952" s="591"/>
      <c r="AE952" s="272"/>
      <c r="AF952" s="560"/>
      <c r="AG952" s="561"/>
      <c r="AH952" s="561"/>
      <c r="AI952" s="561"/>
      <c r="AJ952" s="592"/>
      <c r="AK952" s="561"/>
      <c r="AL952" s="560"/>
      <c r="AM952" s="595"/>
      <c r="AN952" s="560"/>
      <c r="AO952" s="561"/>
      <c r="AP952" s="561"/>
      <c r="AQ952" s="560"/>
      <c r="AR952" s="561"/>
      <c r="AS952" s="561"/>
      <c r="AT952" s="559"/>
      <c r="AU952" s="574"/>
      <c r="AV952" s="569"/>
      <c r="AW952" s="569"/>
      <c r="AX952" s="569"/>
      <c r="AY952" s="569"/>
      <c r="AZ952" s="563"/>
      <c r="BA952" s="563"/>
      <c r="BB952" s="563"/>
    </row>
    <row r="953" spans="21:54">
      <c r="U953" s="563"/>
      <c r="V953" s="587"/>
      <c r="W953" s="588"/>
      <c r="X953" s="588"/>
      <c r="Y953" s="590"/>
      <c r="Z953" s="589"/>
      <c r="AA953" s="591"/>
      <c r="AB953" s="591"/>
      <c r="AC953" s="591"/>
      <c r="AD953" s="591"/>
      <c r="AE953" s="272"/>
      <c r="AF953" s="560"/>
      <c r="AG953" s="561"/>
      <c r="AH953" s="561"/>
      <c r="AI953" s="561"/>
      <c r="AJ953" s="592"/>
      <c r="AK953" s="561"/>
      <c r="AL953" s="560"/>
      <c r="AM953" s="595"/>
      <c r="AN953" s="560"/>
      <c r="AO953" s="561"/>
      <c r="AP953" s="561"/>
      <c r="AQ953" s="560"/>
      <c r="AR953" s="561"/>
      <c r="AS953" s="561"/>
      <c r="AT953" s="559"/>
      <c r="AU953" s="574"/>
      <c r="AV953" s="569"/>
      <c r="AW953" s="569"/>
      <c r="AX953" s="569"/>
      <c r="AY953" s="569"/>
      <c r="AZ953" s="563"/>
      <c r="BA953" s="563"/>
      <c r="BB953" s="563"/>
    </row>
    <row r="954" spans="21:54">
      <c r="U954" s="563"/>
      <c r="V954" s="587"/>
      <c r="W954" s="588"/>
      <c r="X954" s="588"/>
      <c r="Y954" s="590"/>
      <c r="Z954" s="589"/>
      <c r="AA954" s="591"/>
      <c r="AB954" s="591"/>
      <c r="AC954" s="591"/>
      <c r="AD954" s="591"/>
      <c r="AE954" s="272"/>
      <c r="AF954" s="560"/>
      <c r="AG954" s="561"/>
      <c r="AH954" s="561"/>
      <c r="AI954" s="561"/>
      <c r="AJ954" s="592"/>
      <c r="AK954" s="561"/>
      <c r="AL954" s="560"/>
      <c r="AM954" s="595"/>
      <c r="AN954" s="560"/>
      <c r="AO954" s="561"/>
      <c r="AP954" s="561"/>
      <c r="AQ954" s="560"/>
      <c r="AR954" s="561"/>
      <c r="AS954" s="561"/>
      <c r="AT954" s="559"/>
      <c r="AU954" s="574"/>
      <c r="AV954" s="569"/>
      <c r="AW954" s="569"/>
      <c r="AX954" s="569"/>
      <c r="AY954" s="569"/>
      <c r="AZ954" s="563"/>
      <c r="BA954" s="563"/>
      <c r="BB954" s="563"/>
    </row>
    <row r="955" spans="21:54">
      <c r="U955" s="563"/>
      <c r="V955" s="587"/>
      <c r="W955" s="588"/>
      <c r="X955" s="588"/>
      <c r="Y955" s="590"/>
      <c r="Z955" s="589"/>
      <c r="AA955" s="591"/>
      <c r="AB955" s="591"/>
      <c r="AC955" s="591"/>
      <c r="AD955" s="591"/>
      <c r="AE955" s="272"/>
      <c r="AF955" s="560"/>
      <c r="AG955" s="561"/>
      <c r="AH955" s="561"/>
      <c r="AI955" s="561"/>
      <c r="AJ955" s="592"/>
      <c r="AK955" s="561"/>
      <c r="AL955" s="560"/>
      <c r="AM955" s="595"/>
      <c r="AN955" s="560"/>
      <c r="AO955" s="561"/>
      <c r="AP955" s="561"/>
      <c r="AQ955" s="560"/>
      <c r="AR955" s="561"/>
      <c r="AS955" s="561"/>
      <c r="AT955" s="559"/>
      <c r="AU955" s="574"/>
      <c r="AV955" s="569"/>
      <c r="AW955" s="569"/>
      <c r="AX955" s="569"/>
      <c r="AY955" s="569"/>
      <c r="AZ955" s="563"/>
      <c r="BA955" s="563"/>
      <c r="BB955" s="563"/>
    </row>
    <row r="956" spans="21:54">
      <c r="U956" s="563"/>
      <c r="V956" s="587"/>
      <c r="W956" s="588"/>
      <c r="X956" s="588"/>
      <c r="Y956" s="590"/>
      <c r="Z956" s="589"/>
      <c r="AA956" s="591"/>
      <c r="AB956" s="591"/>
      <c r="AC956" s="591"/>
      <c r="AD956" s="591"/>
      <c r="AE956" s="272"/>
      <c r="AF956" s="560"/>
      <c r="AG956" s="561"/>
      <c r="AH956" s="561"/>
      <c r="AI956" s="561"/>
      <c r="AJ956" s="592"/>
      <c r="AK956" s="561"/>
      <c r="AL956" s="560"/>
      <c r="AM956" s="595"/>
      <c r="AN956" s="560"/>
      <c r="AO956" s="561"/>
      <c r="AP956" s="561"/>
      <c r="AQ956" s="560"/>
      <c r="AR956" s="561"/>
      <c r="AS956" s="561"/>
      <c r="AT956" s="559"/>
      <c r="AU956" s="574"/>
      <c r="AV956" s="569"/>
      <c r="AW956" s="569"/>
      <c r="AX956" s="569"/>
      <c r="AY956" s="569"/>
      <c r="AZ956" s="563"/>
      <c r="BA956" s="563"/>
      <c r="BB956" s="563"/>
    </row>
    <row r="957" spans="21:54">
      <c r="U957" s="563"/>
      <c r="V957" s="587"/>
      <c r="W957" s="588"/>
      <c r="X957" s="588"/>
      <c r="Y957" s="590"/>
      <c r="Z957" s="589"/>
      <c r="AA957" s="591"/>
      <c r="AB957" s="591"/>
      <c r="AC957" s="591"/>
      <c r="AD957" s="591"/>
      <c r="AE957" s="272"/>
      <c r="AF957" s="560"/>
      <c r="AG957" s="561"/>
      <c r="AH957" s="561"/>
      <c r="AI957" s="561"/>
      <c r="AJ957" s="592"/>
      <c r="AK957" s="561"/>
      <c r="AL957" s="560"/>
      <c r="AM957" s="595"/>
      <c r="AN957" s="560"/>
      <c r="AO957" s="561"/>
      <c r="AP957" s="561"/>
      <c r="AQ957" s="560"/>
      <c r="AR957" s="561"/>
      <c r="AS957" s="561"/>
      <c r="AT957" s="559"/>
      <c r="AU957" s="574"/>
      <c r="AV957" s="569"/>
      <c r="AW957" s="569"/>
      <c r="AX957" s="569"/>
      <c r="AY957" s="569"/>
      <c r="AZ957" s="563"/>
      <c r="BA957" s="563"/>
      <c r="BB957" s="563"/>
    </row>
    <row r="958" spans="21:54">
      <c r="U958" s="563"/>
      <c r="V958" s="587"/>
      <c r="W958" s="588"/>
      <c r="X958" s="588"/>
      <c r="Y958" s="590"/>
      <c r="Z958" s="589"/>
      <c r="AA958" s="591"/>
      <c r="AB958" s="591"/>
      <c r="AC958" s="591"/>
      <c r="AD958" s="591"/>
      <c r="AE958" s="272"/>
      <c r="AF958" s="560"/>
      <c r="AG958" s="561"/>
      <c r="AH958" s="561"/>
      <c r="AI958" s="561"/>
      <c r="AJ958" s="592"/>
      <c r="AK958" s="561"/>
      <c r="AL958" s="560"/>
      <c r="AM958" s="595"/>
      <c r="AN958" s="560"/>
      <c r="AO958" s="561"/>
      <c r="AP958" s="561"/>
      <c r="AQ958" s="560"/>
      <c r="AR958" s="561"/>
      <c r="AS958" s="561"/>
      <c r="AT958" s="559"/>
      <c r="AU958" s="574"/>
      <c r="AV958" s="569"/>
      <c r="AW958" s="569"/>
      <c r="AX958" s="569"/>
      <c r="AY958" s="569"/>
      <c r="AZ958" s="563"/>
      <c r="BA958" s="563"/>
      <c r="BB958" s="563"/>
    </row>
    <row r="959" spans="21:54">
      <c r="U959" s="563"/>
      <c r="V959" s="587"/>
      <c r="W959" s="588"/>
      <c r="X959" s="588"/>
      <c r="Y959" s="590"/>
      <c r="Z959" s="589"/>
      <c r="AA959" s="591"/>
      <c r="AB959" s="591"/>
      <c r="AC959" s="591"/>
      <c r="AD959" s="591"/>
      <c r="AE959" s="272"/>
      <c r="AF959" s="560"/>
      <c r="AG959" s="561"/>
      <c r="AH959" s="561"/>
      <c r="AI959" s="561"/>
      <c r="AJ959" s="592"/>
      <c r="AK959" s="561"/>
      <c r="AL959" s="560"/>
      <c r="AM959" s="595"/>
      <c r="AN959" s="560"/>
      <c r="AO959" s="561"/>
      <c r="AP959" s="561"/>
      <c r="AQ959" s="560"/>
      <c r="AR959" s="561"/>
      <c r="AS959" s="561"/>
      <c r="AT959" s="559"/>
      <c r="AU959" s="574"/>
      <c r="AV959" s="569"/>
      <c r="AW959" s="569"/>
      <c r="AX959" s="569"/>
      <c r="AY959" s="569"/>
      <c r="AZ959" s="563"/>
      <c r="BA959" s="563"/>
      <c r="BB959" s="563"/>
    </row>
    <row r="960" spans="21:54">
      <c r="U960" s="563"/>
      <c r="V960" s="587"/>
      <c r="W960" s="588"/>
      <c r="X960" s="588"/>
      <c r="Y960" s="590"/>
      <c r="Z960" s="589"/>
      <c r="AA960" s="591"/>
      <c r="AB960" s="591"/>
      <c r="AC960" s="591"/>
      <c r="AD960" s="591"/>
      <c r="AE960" s="272"/>
      <c r="AF960" s="560"/>
      <c r="AG960" s="561"/>
      <c r="AH960" s="561"/>
      <c r="AI960" s="561"/>
      <c r="AJ960" s="592"/>
      <c r="AK960" s="561"/>
      <c r="AL960" s="560"/>
      <c r="AM960" s="595"/>
      <c r="AN960" s="560"/>
      <c r="AO960" s="561"/>
      <c r="AP960" s="561"/>
      <c r="AQ960" s="560"/>
      <c r="AR960" s="561"/>
      <c r="AS960" s="561"/>
      <c r="AT960" s="559"/>
      <c r="AU960" s="574"/>
      <c r="AV960" s="569"/>
      <c r="AW960" s="569"/>
      <c r="AX960" s="569"/>
      <c r="AY960" s="569"/>
      <c r="AZ960" s="563"/>
      <c r="BA960" s="563"/>
      <c r="BB960" s="563"/>
    </row>
    <row r="961" spans="21:54">
      <c r="U961" s="563"/>
      <c r="V961" s="587"/>
      <c r="W961" s="588"/>
      <c r="X961" s="588"/>
      <c r="Y961" s="590"/>
      <c r="Z961" s="589"/>
      <c r="AA961" s="591"/>
      <c r="AB961" s="591"/>
      <c r="AC961" s="591"/>
      <c r="AD961" s="591"/>
      <c r="AE961" s="272"/>
      <c r="AF961" s="560"/>
      <c r="AG961" s="561"/>
      <c r="AH961" s="561"/>
      <c r="AI961" s="561"/>
      <c r="AJ961" s="592"/>
      <c r="AK961" s="561"/>
      <c r="AL961" s="560"/>
      <c r="AM961" s="595"/>
      <c r="AN961" s="560"/>
      <c r="AO961" s="561"/>
      <c r="AP961" s="561"/>
      <c r="AQ961" s="560"/>
      <c r="AR961" s="561"/>
      <c r="AS961" s="561"/>
      <c r="AT961" s="559"/>
      <c r="AU961" s="574"/>
      <c r="AV961" s="569"/>
      <c r="AW961" s="569"/>
      <c r="AX961" s="569"/>
      <c r="AY961" s="569"/>
      <c r="AZ961" s="563"/>
      <c r="BA961" s="563"/>
      <c r="BB961" s="563"/>
    </row>
    <row r="962" spans="21:54">
      <c r="U962" s="563"/>
      <c r="V962" s="587"/>
      <c r="W962" s="588"/>
      <c r="X962" s="588"/>
      <c r="Y962" s="590"/>
      <c r="Z962" s="589"/>
      <c r="AA962" s="591"/>
      <c r="AB962" s="591"/>
      <c r="AC962" s="591"/>
      <c r="AD962" s="591"/>
      <c r="AE962" s="272"/>
      <c r="AF962" s="560"/>
      <c r="AG962" s="561"/>
      <c r="AH962" s="561"/>
      <c r="AI962" s="561"/>
      <c r="AJ962" s="592"/>
      <c r="AK962" s="561"/>
      <c r="AL962" s="560"/>
      <c r="AM962" s="595"/>
      <c r="AN962" s="560"/>
      <c r="AO962" s="561"/>
      <c r="AP962" s="561"/>
      <c r="AQ962" s="560"/>
      <c r="AR962" s="561"/>
      <c r="AS962" s="561"/>
      <c r="AT962" s="559"/>
      <c r="AU962" s="574"/>
      <c r="AV962" s="569"/>
      <c r="AW962" s="569"/>
      <c r="AX962" s="569"/>
      <c r="AY962" s="569"/>
      <c r="AZ962" s="563"/>
      <c r="BA962" s="563"/>
      <c r="BB962" s="563"/>
    </row>
    <row r="963" spans="21:54">
      <c r="U963" s="563"/>
      <c r="V963" s="587"/>
      <c r="W963" s="588"/>
      <c r="X963" s="588"/>
      <c r="Y963" s="590"/>
      <c r="Z963" s="589"/>
      <c r="AA963" s="591"/>
      <c r="AB963" s="591"/>
      <c r="AC963" s="591"/>
      <c r="AD963" s="591"/>
      <c r="AE963" s="272"/>
      <c r="AF963" s="560"/>
      <c r="AG963" s="561"/>
      <c r="AH963" s="561"/>
      <c r="AI963" s="561"/>
      <c r="AJ963" s="592"/>
      <c r="AK963" s="561"/>
      <c r="AL963" s="560"/>
      <c r="AM963" s="595"/>
      <c r="AN963" s="560"/>
      <c r="AO963" s="561"/>
      <c r="AP963" s="561"/>
      <c r="AQ963" s="560"/>
      <c r="AR963" s="561"/>
      <c r="AS963" s="561"/>
      <c r="AT963" s="559"/>
      <c r="AU963" s="574"/>
      <c r="AV963" s="569"/>
      <c r="AW963" s="569"/>
      <c r="AX963" s="569"/>
      <c r="AY963" s="569"/>
      <c r="AZ963" s="563"/>
      <c r="BA963" s="563"/>
      <c r="BB963" s="563"/>
    </row>
    <row r="964" spans="21:54">
      <c r="U964" s="563"/>
      <c r="V964" s="587"/>
      <c r="W964" s="588"/>
      <c r="X964" s="588"/>
      <c r="Y964" s="590"/>
      <c r="Z964" s="589"/>
      <c r="AA964" s="591"/>
      <c r="AB964" s="591"/>
      <c r="AC964" s="591"/>
      <c r="AD964" s="591"/>
      <c r="AE964" s="272"/>
      <c r="AF964" s="560"/>
      <c r="AG964" s="561"/>
      <c r="AH964" s="561"/>
      <c r="AI964" s="561"/>
      <c r="AJ964" s="592"/>
      <c r="AK964" s="561"/>
      <c r="AL964" s="560"/>
      <c r="AM964" s="595"/>
      <c r="AN964" s="560"/>
      <c r="AO964" s="561"/>
      <c r="AP964" s="561"/>
      <c r="AQ964" s="560"/>
      <c r="AR964" s="561"/>
      <c r="AS964" s="561"/>
      <c r="AT964" s="559"/>
      <c r="AU964" s="574"/>
      <c r="AV964" s="569"/>
      <c r="AW964" s="569"/>
      <c r="AX964" s="569"/>
      <c r="AY964" s="569"/>
      <c r="AZ964" s="563"/>
      <c r="BA964" s="563"/>
      <c r="BB964" s="563"/>
    </row>
    <row r="965" spans="21:54">
      <c r="U965" s="563"/>
      <c r="V965" s="587"/>
      <c r="W965" s="588"/>
      <c r="X965" s="588"/>
      <c r="Y965" s="590"/>
      <c r="Z965" s="589"/>
      <c r="AA965" s="591"/>
      <c r="AB965" s="591"/>
      <c r="AC965" s="591"/>
      <c r="AD965" s="591"/>
      <c r="AE965" s="272"/>
      <c r="AF965" s="560"/>
      <c r="AG965" s="561"/>
      <c r="AH965" s="561"/>
      <c r="AI965" s="561"/>
      <c r="AJ965" s="592"/>
      <c r="AK965" s="561"/>
      <c r="AL965" s="560"/>
      <c r="AM965" s="595"/>
      <c r="AN965" s="560"/>
      <c r="AO965" s="561"/>
      <c r="AP965" s="561"/>
      <c r="AQ965" s="560"/>
      <c r="AR965" s="561"/>
      <c r="AS965" s="561"/>
      <c r="AT965" s="559"/>
      <c r="AU965" s="574"/>
      <c r="AV965" s="569"/>
      <c r="AW965" s="569"/>
      <c r="AX965" s="569"/>
      <c r="AY965" s="569"/>
      <c r="AZ965" s="563"/>
      <c r="BA965" s="563"/>
      <c r="BB965" s="563"/>
    </row>
    <row r="966" spans="21:54">
      <c r="U966" s="563"/>
      <c r="V966" s="587"/>
      <c r="W966" s="588"/>
      <c r="X966" s="588"/>
      <c r="Y966" s="590"/>
      <c r="Z966" s="589"/>
      <c r="AA966" s="591"/>
      <c r="AB966" s="591"/>
      <c r="AC966" s="591"/>
      <c r="AD966" s="591"/>
      <c r="AE966" s="272"/>
      <c r="AF966" s="560"/>
      <c r="AG966" s="561"/>
      <c r="AH966" s="561"/>
      <c r="AI966" s="561"/>
      <c r="AJ966" s="592"/>
      <c r="AK966" s="561"/>
      <c r="AL966" s="560"/>
      <c r="AM966" s="595"/>
      <c r="AN966" s="560"/>
      <c r="AO966" s="561"/>
      <c r="AP966" s="561"/>
      <c r="AQ966" s="560"/>
      <c r="AR966" s="561"/>
      <c r="AS966" s="561"/>
      <c r="AT966" s="559"/>
      <c r="AU966" s="574"/>
      <c r="AV966" s="569"/>
      <c r="AW966" s="569"/>
      <c r="AX966" s="569"/>
      <c r="AY966" s="569"/>
      <c r="AZ966" s="563"/>
      <c r="BA966" s="563"/>
      <c r="BB966" s="563"/>
    </row>
    <row r="967" spans="21:54">
      <c r="U967" s="563"/>
      <c r="V967" s="587"/>
      <c r="W967" s="588"/>
      <c r="X967" s="588"/>
      <c r="Y967" s="590"/>
      <c r="Z967" s="589"/>
      <c r="AA967" s="591"/>
      <c r="AB967" s="591"/>
      <c r="AC967" s="591"/>
      <c r="AD967" s="591"/>
      <c r="AE967" s="272"/>
      <c r="AF967" s="560"/>
      <c r="AG967" s="561"/>
      <c r="AH967" s="561"/>
      <c r="AI967" s="561"/>
      <c r="AJ967" s="592"/>
      <c r="AK967" s="561"/>
      <c r="AL967" s="560"/>
      <c r="AM967" s="595"/>
      <c r="AN967" s="560"/>
      <c r="AO967" s="561"/>
      <c r="AP967" s="561"/>
      <c r="AQ967" s="560"/>
      <c r="AR967" s="561"/>
      <c r="AS967" s="561"/>
      <c r="AT967" s="559"/>
      <c r="AU967" s="574"/>
      <c r="AV967" s="569"/>
      <c r="AW967" s="569"/>
      <c r="AX967" s="569"/>
      <c r="AY967" s="569"/>
      <c r="AZ967" s="563"/>
      <c r="BA967" s="563"/>
      <c r="BB967" s="563"/>
    </row>
    <row r="968" spans="21:54">
      <c r="U968" s="563"/>
      <c r="V968" s="587"/>
      <c r="W968" s="588"/>
      <c r="X968" s="588"/>
      <c r="Y968" s="590"/>
      <c r="Z968" s="589"/>
      <c r="AA968" s="591"/>
      <c r="AB968" s="591"/>
      <c r="AC968" s="591"/>
      <c r="AD968" s="591"/>
      <c r="AE968" s="272"/>
      <c r="AF968" s="560"/>
      <c r="AG968" s="561"/>
      <c r="AH968" s="561"/>
      <c r="AI968" s="561"/>
      <c r="AJ968" s="592"/>
      <c r="AK968" s="561"/>
      <c r="AL968" s="560"/>
      <c r="AM968" s="595"/>
      <c r="AN968" s="560"/>
      <c r="AO968" s="561"/>
      <c r="AP968" s="561"/>
      <c r="AQ968" s="560"/>
      <c r="AR968" s="561"/>
      <c r="AS968" s="561"/>
      <c r="AT968" s="559"/>
      <c r="AU968" s="574"/>
      <c r="AV968" s="569"/>
      <c r="AW968" s="569"/>
      <c r="AX968" s="569"/>
      <c r="AY968" s="569"/>
      <c r="AZ968" s="563"/>
      <c r="BA968" s="563"/>
      <c r="BB968" s="563"/>
    </row>
    <row r="969" spans="21:54">
      <c r="U969" s="563"/>
      <c r="V969" s="587"/>
      <c r="W969" s="588"/>
      <c r="X969" s="588"/>
      <c r="Y969" s="590"/>
      <c r="Z969" s="589"/>
      <c r="AA969" s="591"/>
      <c r="AB969" s="591"/>
      <c r="AC969" s="591"/>
      <c r="AD969" s="591"/>
      <c r="AE969" s="272"/>
      <c r="AF969" s="560"/>
      <c r="AG969" s="561"/>
      <c r="AH969" s="561"/>
      <c r="AI969" s="561"/>
      <c r="AJ969" s="592"/>
      <c r="AK969" s="561"/>
      <c r="AL969" s="560"/>
      <c r="AM969" s="595"/>
      <c r="AN969" s="560"/>
      <c r="AO969" s="561"/>
      <c r="AP969" s="561"/>
      <c r="AQ969" s="560"/>
      <c r="AR969" s="561"/>
      <c r="AS969" s="561"/>
      <c r="AT969" s="559"/>
      <c r="AU969" s="574"/>
      <c r="AV969" s="569"/>
      <c r="AW969" s="569"/>
      <c r="AX969" s="569"/>
      <c r="AY969" s="569"/>
      <c r="AZ969" s="563"/>
      <c r="BA969" s="563"/>
      <c r="BB969" s="563"/>
    </row>
    <row r="970" spans="21:54">
      <c r="U970" s="563"/>
      <c r="V970" s="587"/>
      <c r="W970" s="588"/>
      <c r="X970" s="588"/>
      <c r="Y970" s="590"/>
      <c r="Z970" s="589"/>
      <c r="AA970" s="591"/>
      <c r="AB970" s="591"/>
      <c r="AC970" s="591"/>
      <c r="AD970" s="591"/>
      <c r="AE970" s="272"/>
      <c r="AF970" s="560"/>
      <c r="AG970" s="561"/>
      <c r="AH970" s="561"/>
      <c r="AI970" s="561"/>
      <c r="AJ970" s="592"/>
      <c r="AK970" s="561"/>
      <c r="AL970" s="560"/>
      <c r="AM970" s="595"/>
      <c r="AN970" s="560"/>
      <c r="AO970" s="561"/>
      <c r="AP970" s="561"/>
      <c r="AQ970" s="560"/>
      <c r="AR970" s="561"/>
      <c r="AS970" s="561"/>
      <c r="AT970" s="559"/>
      <c r="AU970" s="574"/>
      <c r="AV970" s="569"/>
      <c r="AW970" s="569"/>
      <c r="AX970" s="569"/>
      <c r="AY970" s="569"/>
      <c r="AZ970" s="563"/>
      <c r="BA970" s="563"/>
      <c r="BB970" s="563"/>
    </row>
    <row r="971" spans="21:54">
      <c r="U971" s="563"/>
      <c r="V971" s="587"/>
      <c r="W971" s="588"/>
      <c r="X971" s="588"/>
      <c r="Y971" s="590"/>
      <c r="Z971" s="589"/>
      <c r="AA971" s="591"/>
      <c r="AB971" s="591"/>
      <c r="AC971" s="591"/>
      <c r="AD971" s="591"/>
      <c r="AE971" s="272"/>
      <c r="AF971" s="560"/>
      <c r="AG971" s="561"/>
      <c r="AH971" s="561"/>
      <c r="AI971" s="561"/>
      <c r="AJ971" s="592"/>
      <c r="AK971" s="561"/>
      <c r="AL971" s="560"/>
      <c r="AM971" s="595"/>
      <c r="AN971" s="560"/>
      <c r="AO971" s="561"/>
      <c r="AP971" s="561"/>
      <c r="AQ971" s="560"/>
      <c r="AR971" s="561"/>
      <c r="AS971" s="561"/>
      <c r="AT971" s="559"/>
      <c r="AU971" s="574"/>
      <c r="AV971" s="569"/>
      <c r="AW971" s="569"/>
      <c r="AX971" s="569"/>
      <c r="AY971" s="569"/>
      <c r="AZ971" s="563"/>
      <c r="BA971" s="563"/>
      <c r="BB971" s="563"/>
    </row>
    <row r="972" spans="21:54">
      <c r="U972" s="563"/>
      <c r="V972" s="587"/>
      <c r="W972" s="588"/>
      <c r="X972" s="588"/>
      <c r="Y972" s="590"/>
      <c r="Z972" s="589"/>
      <c r="AA972" s="591"/>
      <c r="AB972" s="591"/>
      <c r="AC972" s="591"/>
      <c r="AD972" s="591"/>
      <c r="AE972" s="272"/>
      <c r="AF972" s="560"/>
      <c r="AG972" s="561"/>
      <c r="AH972" s="561"/>
      <c r="AI972" s="561"/>
      <c r="AJ972" s="592"/>
      <c r="AK972" s="561"/>
      <c r="AL972" s="560"/>
      <c r="AM972" s="595"/>
      <c r="AN972" s="560"/>
      <c r="AO972" s="561"/>
      <c r="AP972" s="561"/>
      <c r="AQ972" s="560"/>
      <c r="AR972" s="561"/>
      <c r="AS972" s="561"/>
      <c r="AT972" s="559"/>
      <c r="AU972" s="574"/>
      <c r="AV972" s="569"/>
      <c r="AW972" s="569"/>
      <c r="AX972" s="569"/>
      <c r="AY972" s="569"/>
      <c r="AZ972" s="563"/>
      <c r="BA972" s="563"/>
      <c r="BB972" s="563"/>
    </row>
    <row r="973" spans="21:54">
      <c r="U973" s="563"/>
      <c r="V973" s="587"/>
      <c r="W973" s="588"/>
      <c r="X973" s="588"/>
      <c r="Y973" s="590"/>
      <c r="Z973" s="589"/>
      <c r="AA973" s="591"/>
      <c r="AB973" s="591"/>
      <c r="AC973" s="591"/>
      <c r="AD973" s="591"/>
      <c r="AE973" s="272"/>
      <c r="AF973" s="560"/>
      <c r="AG973" s="561"/>
      <c r="AH973" s="561"/>
      <c r="AI973" s="561"/>
      <c r="AJ973" s="592"/>
      <c r="AK973" s="561"/>
      <c r="AL973" s="560"/>
      <c r="AM973" s="595"/>
      <c r="AN973" s="560"/>
      <c r="AO973" s="561"/>
      <c r="AP973" s="561"/>
      <c r="AQ973" s="560"/>
      <c r="AR973" s="561"/>
      <c r="AS973" s="561"/>
      <c r="AT973" s="559"/>
      <c r="AU973" s="574"/>
      <c r="AV973" s="569"/>
      <c r="AW973" s="569"/>
      <c r="AX973" s="569"/>
      <c r="AY973" s="569"/>
      <c r="AZ973" s="563"/>
      <c r="BA973" s="563"/>
      <c r="BB973" s="563"/>
    </row>
    <row r="974" spans="21:54">
      <c r="U974" s="563"/>
      <c r="V974" s="587"/>
      <c r="W974" s="588"/>
      <c r="X974" s="588"/>
      <c r="Y974" s="590"/>
      <c r="Z974" s="589"/>
      <c r="AA974" s="591"/>
      <c r="AB974" s="591"/>
      <c r="AC974" s="591"/>
      <c r="AD974" s="591"/>
      <c r="AE974" s="272"/>
      <c r="AF974" s="560"/>
      <c r="AG974" s="561"/>
      <c r="AH974" s="561"/>
      <c r="AI974" s="561"/>
      <c r="AJ974" s="592"/>
      <c r="AK974" s="561"/>
      <c r="AL974" s="560"/>
      <c r="AM974" s="595"/>
      <c r="AN974" s="560"/>
      <c r="AO974" s="561"/>
      <c r="AP974" s="561"/>
      <c r="AQ974" s="560"/>
      <c r="AR974" s="561"/>
      <c r="AS974" s="561"/>
      <c r="AT974" s="559"/>
      <c r="AU974" s="574"/>
      <c r="AV974" s="569"/>
      <c r="AW974" s="569"/>
      <c r="AX974" s="569"/>
      <c r="AY974" s="569"/>
      <c r="AZ974" s="563"/>
      <c r="BA974" s="563"/>
      <c r="BB974" s="563"/>
    </row>
    <row r="975" spans="21:54">
      <c r="U975" s="563"/>
      <c r="V975" s="587"/>
      <c r="W975" s="588"/>
      <c r="X975" s="588"/>
      <c r="Y975" s="590"/>
      <c r="Z975" s="589"/>
      <c r="AA975" s="591"/>
      <c r="AB975" s="591"/>
      <c r="AC975" s="591"/>
      <c r="AD975" s="591"/>
      <c r="AE975" s="272"/>
      <c r="AF975" s="560"/>
      <c r="AG975" s="561"/>
      <c r="AH975" s="561"/>
      <c r="AI975" s="561"/>
      <c r="AJ975" s="592"/>
      <c r="AK975" s="561"/>
      <c r="AL975" s="560"/>
      <c r="AM975" s="595"/>
      <c r="AN975" s="560"/>
      <c r="AO975" s="561"/>
      <c r="AP975" s="561"/>
      <c r="AQ975" s="560"/>
      <c r="AR975" s="561"/>
      <c r="AS975" s="561"/>
      <c r="AT975" s="559"/>
      <c r="AU975" s="574"/>
      <c r="AV975" s="569"/>
      <c r="AW975" s="569"/>
      <c r="AX975" s="569"/>
      <c r="AY975" s="569"/>
      <c r="AZ975" s="563"/>
      <c r="BA975" s="563"/>
      <c r="BB975" s="563"/>
    </row>
    <row r="976" spans="21:54">
      <c r="U976" s="563"/>
      <c r="V976" s="587"/>
      <c r="W976" s="588"/>
      <c r="X976" s="588"/>
      <c r="Y976" s="590"/>
      <c r="Z976" s="589"/>
      <c r="AA976" s="591"/>
      <c r="AB976" s="591"/>
      <c r="AC976" s="591"/>
      <c r="AD976" s="591"/>
      <c r="AE976" s="272"/>
      <c r="AF976" s="560"/>
      <c r="AG976" s="561"/>
      <c r="AH976" s="561"/>
      <c r="AI976" s="561"/>
      <c r="AJ976" s="592"/>
      <c r="AK976" s="561"/>
      <c r="AL976" s="560"/>
      <c r="AM976" s="595"/>
      <c r="AN976" s="560"/>
      <c r="AO976" s="561"/>
      <c r="AP976" s="561"/>
      <c r="AQ976" s="560"/>
      <c r="AR976" s="561"/>
      <c r="AS976" s="561"/>
      <c r="AT976" s="559"/>
      <c r="AU976" s="574"/>
      <c r="AV976" s="569"/>
      <c r="AW976" s="569"/>
      <c r="AX976" s="569"/>
      <c r="AY976" s="569"/>
      <c r="AZ976" s="563"/>
      <c r="BA976" s="563"/>
      <c r="BB976" s="563"/>
    </row>
    <row r="977" spans="21:54">
      <c r="U977" s="563"/>
      <c r="V977" s="587"/>
      <c r="W977" s="588"/>
      <c r="X977" s="588"/>
      <c r="Y977" s="590"/>
      <c r="Z977" s="589"/>
      <c r="AA977" s="591"/>
      <c r="AB977" s="591"/>
      <c r="AC977" s="591"/>
      <c r="AD977" s="591"/>
      <c r="AE977" s="272"/>
      <c r="AF977" s="560"/>
      <c r="AG977" s="561"/>
      <c r="AH977" s="561"/>
      <c r="AI977" s="561"/>
      <c r="AJ977" s="592"/>
      <c r="AK977" s="561"/>
      <c r="AL977" s="560"/>
      <c r="AM977" s="595"/>
      <c r="AN977" s="560"/>
      <c r="AO977" s="561"/>
      <c r="AP977" s="561"/>
      <c r="AQ977" s="560"/>
      <c r="AR977" s="561"/>
      <c r="AS977" s="561"/>
      <c r="AT977" s="559"/>
      <c r="AU977" s="574"/>
      <c r="AV977" s="569"/>
      <c r="AW977" s="569"/>
      <c r="AX977" s="569"/>
      <c r="AY977" s="569"/>
      <c r="AZ977" s="563"/>
      <c r="BA977" s="563"/>
      <c r="BB977" s="563"/>
    </row>
    <row r="978" spans="21:54">
      <c r="U978" s="563"/>
      <c r="V978" s="587"/>
      <c r="W978" s="588"/>
      <c r="X978" s="588"/>
      <c r="Y978" s="590"/>
      <c r="Z978" s="589"/>
      <c r="AA978" s="591"/>
      <c r="AB978" s="591"/>
      <c r="AC978" s="591"/>
      <c r="AD978" s="591"/>
      <c r="AE978" s="272"/>
      <c r="AF978" s="560"/>
      <c r="AG978" s="561"/>
      <c r="AH978" s="561"/>
      <c r="AI978" s="561"/>
      <c r="AJ978" s="592"/>
      <c r="AK978" s="561"/>
      <c r="AL978" s="560"/>
      <c r="AM978" s="595"/>
      <c r="AN978" s="560"/>
      <c r="AO978" s="561"/>
      <c r="AP978" s="561"/>
      <c r="AQ978" s="560"/>
      <c r="AR978" s="561"/>
      <c r="AS978" s="561"/>
      <c r="AT978" s="559"/>
      <c r="AU978" s="574"/>
      <c r="AV978" s="569"/>
      <c r="AW978" s="569"/>
      <c r="AX978" s="569"/>
      <c r="AY978" s="569"/>
      <c r="AZ978" s="563"/>
      <c r="BA978" s="563"/>
      <c r="BB978" s="563"/>
    </row>
    <row r="979" spans="21:54">
      <c r="U979" s="563"/>
      <c r="V979" s="587"/>
      <c r="W979" s="588"/>
      <c r="X979" s="588"/>
      <c r="Y979" s="590"/>
      <c r="Z979" s="589"/>
      <c r="AA979" s="591"/>
      <c r="AB979" s="591"/>
      <c r="AC979" s="591"/>
      <c r="AD979" s="591"/>
      <c r="AE979" s="272"/>
      <c r="AF979" s="560"/>
      <c r="AG979" s="561"/>
      <c r="AH979" s="561"/>
      <c r="AI979" s="561"/>
      <c r="AJ979" s="592"/>
      <c r="AK979" s="561"/>
      <c r="AL979" s="560"/>
      <c r="AM979" s="595"/>
      <c r="AN979" s="560"/>
      <c r="AO979" s="561"/>
      <c r="AP979" s="561"/>
      <c r="AQ979" s="560"/>
      <c r="AR979" s="561"/>
      <c r="AS979" s="561"/>
      <c r="AT979" s="559"/>
      <c r="AU979" s="574"/>
      <c r="AV979" s="569"/>
      <c r="AW979" s="569"/>
      <c r="AX979" s="569"/>
      <c r="AY979" s="569"/>
      <c r="AZ979" s="563"/>
      <c r="BA979" s="563"/>
      <c r="BB979" s="563"/>
    </row>
    <row r="980" spans="21:54">
      <c r="U980" s="563"/>
      <c r="V980" s="587"/>
      <c r="W980" s="588"/>
      <c r="X980" s="588"/>
      <c r="Y980" s="590"/>
      <c r="Z980" s="589"/>
      <c r="AA980" s="591"/>
      <c r="AB980" s="591"/>
      <c r="AC980" s="591"/>
      <c r="AD980" s="591"/>
      <c r="AE980" s="272"/>
      <c r="AF980" s="560"/>
      <c r="AG980" s="561"/>
      <c r="AH980" s="561"/>
      <c r="AI980" s="561"/>
      <c r="AJ980" s="592"/>
      <c r="AK980" s="561"/>
      <c r="AL980" s="560"/>
      <c r="AM980" s="595"/>
      <c r="AN980" s="560"/>
      <c r="AO980" s="561"/>
      <c r="AP980" s="561"/>
      <c r="AQ980" s="560"/>
      <c r="AR980" s="561"/>
      <c r="AS980" s="561"/>
      <c r="AT980" s="559"/>
      <c r="AU980" s="574"/>
      <c r="AV980" s="569"/>
      <c r="AW980" s="569"/>
      <c r="AX980" s="569"/>
      <c r="AY980" s="569"/>
      <c r="AZ980" s="563"/>
      <c r="BA980" s="563"/>
      <c r="BB980" s="563"/>
    </row>
    <row r="981" spans="21:54">
      <c r="U981" s="563"/>
      <c r="V981" s="587"/>
      <c r="W981" s="588"/>
      <c r="X981" s="588"/>
      <c r="Y981" s="590"/>
      <c r="Z981" s="589"/>
      <c r="AA981" s="591"/>
      <c r="AB981" s="591"/>
      <c r="AC981" s="591"/>
      <c r="AD981" s="591"/>
      <c r="AE981" s="272"/>
      <c r="AF981" s="560"/>
      <c r="AG981" s="561"/>
      <c r="AH981" s="561"/>
      <c r="AI981" s="561"/>
      <c r="AJ981" s="592"/>
      <c r="AK981" s="561"/>
      <c r="AL981" s="560"/>
      <c r="AM981" s="595"/>
      <c r="AN981" s="560"/>
      <c r="AO981" s="561"/>
      <c r="AP981" s="561"/>
      <c r="AQ981" s="560"/>
      <c r="AR981" s="561"/>
      <c r="AS981" s="561"/>
      <c r="AT981" s="559"/>
      <c r="AU981" s="574"/>
      <c r="AV981" s="569"/>
      <c r="AW981" s="569"/>
      <c r="AX981" s="569"/>
      <c r="AY981" s="569"/>
      <c r="AZ981" s="563"/>
      <c r="BA981" s="563"/>
      <c r="BB981" s="563"/>
    </row>
    <row r="982" spans="21:54">
      <c r="U982" s="563"/>
      <c r="V982" s="587"/>
      <c r="W982" s="588"/>
      <c r="X982" s="588"/>
      <c r="Y982" s="590"/>
      <c r="Z982" s="589"/>
      <c r="AA982" s="591"/>
      <c r="AB982" s="591"/>
      <c r="AC982" s="591"/>
      <c r="AD982" s="591"/>
      <c r="AE982" s="272"/>
      <c r="AF982" s="560"/>
      <c r="AG982" s="561"/>
      <c r="AH982" s="561"/>
      <c r="AI982" s="561"/>
      <c r="AJ982" s="592"/>
      <c r="AK982" s="561"/>
      <c r="AL982" s="560"/>
      <c r="AM982" s="595"/>
      <c r="AN982" s="560"/>
      <c r="AO982" s="561"/>
      <c r="AP982" s="561"/>
      <c r="AQ982" s="560"/>
      <c r="AR982" s="561"/>
      <c r="AS982" s="561"/>
      <c r="AT982" s="559"/>
      <c r="AU982" s="574"/>
      <c r="AV982" s="569"/>
      <c r="AW982" s="569"/>
      <c r="AX982" s="569"/>
      <c r="AY982" s="569"/>
      <c r="AZ982" s="563"/>
      <c r="BA982" s="563"/>
      <c r="BB982" s="563"/>
    </row>
    <row r="983" spans="21:54">
      <c r="U983" s="563"/>
      <c r="V983" s="587"/>
      <c r="W983" s="588"/>
      <c r="X983" s="588"/>
      <c r="Y983" s="590"/>
      <c r="Z983" s="589"/>
      <c r="AA983" s="591"/>
      <c r="AB983" s="591"/>
      <c r="AC983" s="591"/>
      <c r="AD983" s="591"/>
      <c r="AE983" s="272"/>
      <c r="AF983" s="560"/>
      <c r="AG983" s="561"/>
      <c r="AH983" s="561"/>
      <c r="AI983" s="561"/>
      <c r="AJ983" s="592"/>
      <c r="AK983" s="561"/>
      <c r="AL983" s="560"/>
      <c r="AM983" s="595"/>
      <c r="AN983" s="560"/>
      <c r="AO983" s="561"/>
      <c r="AP983" s="561"/>
      <c r="AQ983" s="560"/>
      <c r="AR983" s="561"/>
      <c r="AS983" s="561"/>
      <c r="AT983" s="559"/>
      <c r="AU983" s="574"/>
      <c r="AV983" s="569"/>
      <c r="AW983" s="569"/>
      <c r="AX983" s="569"/>
      <c r="AY983" s="569"/>
      <c r="AZ983" s="563"/>
      <c r="BA983" s="563"/>
      <c r="BB983" s="563"/>
    </row>
    <row r="984" spans="21:54">
      <c r="U984" s="563"/>
      <c r="V984" s="587"/>
      <c r="W984" s="588"/>
      <c r="X984" s="588"/>
      <c r="Y984" s="590"/>
      <c r="Z984" s="589"/>
      <c r="AA984" s="591"/>
      <c r="AB984" s="591"/>
      <c r="AC984" s="591"/>
      <c r="AD984" s="591"/>
      <c r="AE984" s="272"/>
      <c r="AF984" s="560"/>
      <c r="AG984" s="561"/>
      <c r="AH984" s="561"/>
      <c r="AI984" s="561"/>
      <c r="AJ984" s="592"/>
      <c r="AK984" s="561"/>
      <c r="AL984" s="560"/>
      <c r="AM984" s="595"/>
      <c r="AN984" s="560"/>
      <c r="AO984" s="561"/>
      <c r="AP984" s="561"/>
      <c r="AQ984" s="560"/>
      <c r="AR984" s="561"/>
      <c r="AS984" s="561"/>
      <c r="AT984" s="559"/>
      <c r="AU984" s="574"/>
      <c r="AV984" s="569"/>
      <c r="AW984" s="569"/>
      <c r="AX984" s="569"/>
      <c r="AY984" s="569"/>
      <c r="AZ984" s="563"/>
      <c r="BA984" s="563"/>
      <c r="BB984" s="563"/>
    </row>
    <row r="985" spans="21:54">
      <c r="U985" s="563"/>
      <c r="V985" s="587"/>
      <c r="W985" s="588"/>
      <c r="X985" s="588"/>
      <c r="Y985" s="590"/>
      <c r="Z985" s="589"/>
      <c r="AA985" s="591"/>
      <c r="AB985" s="591"/>
      <c r="AC985" s="591"/>
      <c r="AD985" s="591"/>
      <c r="AE985" s="272"/>
      <c r="AF985" s="560"/>
      <c r="AG985" s="561"/>
      <c r="AH985" s="561"/>
      <c r="AI985" s="561"/>
      <c r="AJ985" s="592"/>
      <c r="AK985" s="561"/>
      <c r="AL985" s="560"/>
      <c r="AM985" s="595"/>
      <c r="AN985" s="560"/>
      <c r="AO985" s="561"/>
      <c r="AP985" s="561"/>
      <c r="AQ985" s="560"/>
      <c r="AR985" s="561"/>
      <c r="AS985" s="561"/>
      <c r="AT985" s="559"/>
      <c r="AU985" s="574"/>
      <c r="AV985" s="569"/>
      <c r="AW985" s="569"/>
      <c r="AX985" s="569"/>
      <c r="AY985" s="569"/>
      <c r="AZ985" s="563"/>
      <c r="BA985" s="563"/>
      <c r="BB985" s="563"/>
    </row>
    <row r="986" spans="21:54">
      <c r="U986" s="563"/>
      <c r="V986" s="587"/>
      <c r="W986" s="588"/>
      <c r="X986" s="588"/>
      <c r="Y986" s="590"/>
      <c r="Z986" s="589"/>
      <c r="AA986" s="591"/>
      <c r="AB986" s="591"/>
      <c r="AC986" s="591"/>
      <c r="AD986" s="591"/>
      <c r="AE986" s="272"/>
      <c r="AF986" s="560"/>
      <c r="AG986" s="561"/>
      <c r="AH986" s="561"/>
      <c r="AI986" s="561"/>
      <c r="AJ986" s="592"/>
      <c r="AK986" s="561"/>
      <c r="AL986" s="560"/>
      <c r="AM986" s="595"/>
      <c r="AN986" s="560"/>
      <c r="AO986" s="561"/>
      <c r="AP986" s="561"/>
      <c r="AQ986" s="560"/>
      <c r="AR986" s="561"/>
      <c r="AS986" s="561"/>
      <c r="AT986" s="559"/>
      <c r="AU986" s="574"/>
      <c r="AV986" s="569"/>
      <c r="AW986" s="569"/>
      <c r="AX986" s="569"/>
      <c r="AY986" s="569"/>
      <c r="AZ986" s="563"/>
      <c r="BA986" s="563"/>
      <c r="BB986" s="563"/>
    </row>
    <row r="987" spans="21:54">
      <c r="U987" s="563"/>
      <c r="V987" s="587"/>
      <c r="W987" s="588"/>
      <c r="X987" s="588"/>
      <c r="Y987" s="590"/>
      <c r="Z987" s="589"/>
      <c r="AA987" s="591"/>
      <c r="AB987" s="591"/>
      <c r="AC987" s="591"/>
      <c r="AD987" s="591"/>
      <c r="AE987" s="272"/>
      <c r="AF987" s="560"/>
      <c r="AG987" s="561"/>
      <c r="AH987" s="561"/>
      <c r="AI987" s="561"/>
      <c r="AJ987" s="592"/>
      <c r="AK987" s="561"/>
      <c r="AL987" s="560"/>
      <c r="AM987" s="595"/>
      <c r="AN987" s="560"/>
      <c r="AO987" s="561"/>
      <c r="AP987" s="561"/>
      <c r="AQ987" s="560"/>
      <c r="AR987" s="561"/>
      <c r="AS987" s="561"/>
      <c r="AT987" s="559"/>
      <c r="AU987" s="574"/>
      <c r="AV987" s="569"/>
      <c r="AW987" s="569"/>
      <c r="AX987" s="569"/>
      <c r="AY987" s="569"/>
      <c r="AZ987" s="563"/>
      <c r="BA987" s="563"/>
      <c r="BB987" s="563"/>
    </row>
    <row r="988" spans="21:54">
      <c r="U988" s="563"/>
      <c r="V988" s="587"/>
      <c r="W988" s="588"/>
      <c r="X988" s="588"/>
      <c r="Y988" s="590"/>
      <c r="Z988" s="589"/>
      <c r="AA988" s="591"/>
      <c r="AB988" s="591"/>
      <c r="AC988" s="591"/>
      <c r="AD988" s="591"/>
      <c r="AE988" s="272"/>
      <c r="AF988" s="560"/>
      <c r="AG988" s="561"/>
      <c r="AH988" s="561"/>
      <c r="AI988" s="561"/>
      <c r="AJ988" s="592"/>
      <c r="AK988" s="561"/>
      <c r="AL988" s="560"/>
      <c r="AM988" s="595"/>
      <c r="AN988" s="560"/>
      <c r="AO988" s="561"/>
      <c r="AP988" s="561"/>
      <c r="AQ988" s="560"/>
      <c r="AR988" s="561"/>
      <c r="AS988" s="561"/>
      <c r="AT988" s="559"/>
      <c r="AU988" s="574"/>
      <c r="AV988" s="569"/>
      <c r="AW988" s="569"/>
      <c r="AX988" s="569"/>
      <c r="AY988" s="569"/>
      <c r="AZ988" s="563"/>
      <c r="BA988" s="563"/>
      <c r="BB988" s="563"/>
    </row>
    <row r="989" spans="21:54">
      <c r="U989" s="563"/>
      <c r="V989" s="587"/>
      <c r="W989" s="588"/>
      <c r="X989" s="588"/>
      <c r="Y989" s="590"/>
      <c r="Z989" s="589"/>
      <c r="AA989" s="591"/>
      <c r="AB989" s="591"/>
      <c r="AC989" s="591"/>
      <c r="AD989" s="591"/>
      <c r="AE989" s="272"/>
      <c r="AF989" s="560"/>
      <c r="AG989" s="561"/>
      <c r="AH989" s="561"/>
      <c r="AI989" s="561"/>
      <c r="AJ989" s="592"/>
      <c r="AK989" s="561"/>
      <c r="AL989" s="560"/>
      <c r="AM989" s="595"/>
      <c r="AN989" s="560"/>
      <c r="AO989" s="561"/>
      <c r="AP989" s="561"/>
      <c r="AQ989" s="560"/>
      <c r="AR989" s="561"/>
      <c r="AS989" s="561"/>
      <c r="AT989" s="559"/>
      <c r="AU989" s="574"/>
      <c r="AV989" s="569"/>
      <c r="AW989" s="569"/>
      <c r="AX989" s="569"/>
      <c r="AY989" s="569"/>
      <c r="AZ989" s="563"/>
      <c r="BA989" s="563"/>
      <c r="BB989" s="563"/>
    </row>
    <row r="990" spans="21:54">
      <c r="U990" s="563"/>
      <c r="V990" s="587"/>
      <c r="W990" s="588"/>
      <c r="X990" s="588"/>
      <c r="Y990" s="590"/>
      <c r="Z990" s="589"/>
      <c r="AA990" s="591"/>
      <c r="AB990" s="591"/>
      <c r="AC990" s="591"/>
      <c r="AD990" s="591"/>
      <c r="AE990" s="272"/>
      <c r="AF990" s="560"/>
      <c r="AG990" s="561"/>
      <c r="AH990" s="561"/>
      <c r="AI990" s="561"/>
      <c r="AJ990" s="592"/>
      <c r="AK990" s="561"/>
      <c r="AL990" s="560"/>
      <c r="AM990" s="595"/>
      <c r="AN990" s="560"/>
      <c r="AO990" s="561"/>
      <c r="AP990" s="561"/>
      <c r="AQ990" s="560"/>
      <c r="AR990" s="561"/>
      <c r="AS990" s="561"/>
      <c r="AT990" s="559"/>
      <c r="AU990" s="574"/>
      <c r="AV990" s="569"/>
      <c r="AW990" s="569"/>
      <c r="AX990" s="569"/>
      <c r="AY990" s="569"/>
      <c r="AZ990" s="563"/>
      <c r="BA990" s="563"/>
      <c r="BB990" s="563"/>
    </row>
    <row r="991" spans="21:54">
      <c r="U991" s="563"/>
      <c r="V991" s="587"/>
      <c r="W991" s="588"/>
      <c r="X991" s="588"/>
      <c r="Y991" s="590"/>
      <c r="Z991" s="589"/>
      <c r="AA991" s="591"/>
      <c r="AB991" s="591"/>
      <c r="AC991" s="591"/>
      <c r="AD991" s="591"/>
      <c r="AE991" s="272"/>
      <c r="AF991" s="560"/>
      <c r="AG991" s="561"/>
      <c r="AH991" s="561"/>
      <c r="AI991" s="561"/>
      <c r="AJ991" s="592"/>
      <c r="AK991" s="561"/>
      <c r="AL991" s="560"/>
      <c r="AM991" s="595"/>
      <c r="AN991" s="560"/>
      <c r="AO991" s="561"/>
      <c r="AP991" s="561"/>
      <c r="AQ991" s="560"/>
      <c r="AR991" s="561"/>
      <c r="AS991" s="561"/>
      <c r="AT991" s="559"/>
      <c r="AU991" s="574"/>
      <c r="AV991" s="569"/>
      <c r="AW991" s="569"/>
      <c r="AX991" s="569"/>
      <c r="AY991" s="569"/>
      <c r="AZ991" s="563"/>
      <c r="BA991" s="563"/>
      <c r="BB991" s="563"/>
    </row>
    <row r="992" spans="21:54">
      <c r="U992" s="563"/>
      <c r="V992" s="587"/>
      <c r="W992" s="588"/>
      <c r="X992" s="588"/>
      <c r="Y992" s="590"/>
      <c r="Z992" s="589"/>
      <c r="AA992" s="591"/>
      <c r="AB992" s="591"/>
      <c r="AC992" s="591"/>
      <c r="AD992" s="591"/>
      <c r="AE992" s="272"/>
      <c r="AF992" s="560"/>
      <c r="AG992" s="561"/>
      <c r="AH992" s="561"/>
      <c r="AI992" s="561"/>
      <c r="AJ992" s="592"/>
      <c r="AK992" s="561"/>
      <c r="AL992" s="560"/>
      <c r="AM992" s="595"/>
      <c r="AN992" s="560"/>
      <c r="AO992" s="561"/>
      <c r="AP992" s="561"/>
      <c r="AQ992" s="560"/>
      <c r="AR992" s="561"/>
      <c r="AS992" s="561"/>
      <c r="AT992" s="559"/>
      <c r="AU992" s="574"/>
      <c r="AV992" s="569"/>
      <c r="AW992" s="569"/>
      <c r="AX992" s="569"/>
      <c r="AY992" s="569"/>
      <c r="AZ992" s="563"/>
      <c r="BA992" s="563"/>
      <c r="BB992" s="563"/>
    </row>
    <row r="993" spans="21:54">
      <c r="U993" s="563"/>
      <c r="V993" s="587"/>
      <c r="W993" s="588"/>
      <c r="X993" s="588"/>
      <c r="Y993" s="590"/>
      <c r="Z993" s="589"/>
      <c r="AA993" s="591"/>
      <c r="AB993" s="591"/>
      <c r="AC993" s="591"/>
      <c r="AD993" s="591"/>
      <c r="AE993" s="272"/>
      <c r="AF993" s="560"/>
      <c r="AG993" s="561"/>
      <c r="AH993" s="561"/>
      <c r="AI993" s="561"/>
      <c r="AJ993" s="592"/>
      <c r="AK993" s="561"/>
      <c r="AL993" s="560"/>
      <c r="AM993" s="595"/>
      <c r="AN993" s="560"/>
      <c r="AO993" s="561"/>
      <c r="AP993" s="561"/>
      <c r="AQ993" s="560"/>
      <c r="AR993" s="561"/>
      <c r="AS993" s="561"/>
      <c r="AT993" s="559"/>
      <c r="AU993" s="574"/>
      <c r="AV993" s="569"/>
      <c r="AW993" s="569"/>
      <c r="AX993" s="569"/>
      <c r="AY993" s="569"/>
      <c r="AZ993" s="563"/>
      <c r="BA993" s="563"/>
      <c r="BB993" s="563"/>
    </row>
    <row r="994" spans="21:54">
      <c r="U994" s="563"/>
      <c r="V994" s="587"/>
      <c r="W994" s="588"/>
      <c r="X994" s="588"/>
      <c r="Y994" s="590"/>
      <c r="Z994" s="589"/>
      <c r="AA994" s="591"/>
      <c r="AB994" s="591"/>
      <c r="AC994" s="591"/>
      <c r="AD994" s="591"/>
      <c r="AE994" s="272"/>
      <c r="AF994" s="560"/>
      <c r="AG994" s="561"/>
      <c r="AH994" s="561"/>
      <c r="AI994" s="561"/>
      <c r="AJ994" s="592"/>
      <c r="AK994" s="561"/>
      <c r="AL994" s="560"/>
      <c r="AM994" s="595"/>
      <c r="AN994" s="560"/>
      <c r="AO994" s="561"/>
      <c r="AP994" s="561"/>
      <c r="AQ994" s="560"/>
      <c r="AR994" s="561"/>
      <c r="AS994" s="561"/>
      <c r="AT994" s="559"/>
      <c r="AU994" s="574"/>
      <c r="AV994" s="569"/>
      <c r="AW994" s="569"/>
      <c r="AX994" s="569"/>
      <c r="AY994" s="569"/>
      <c r="AZ994" s="563"/>
      <c r="BA994" s="563"/>
      <c r="BB994" s="563"/>
    </row>
    <row r="995" spans="21:54">
      <c r="U995" s="563"/>
      <c r="V995" s="587"/>
      <c r="W995" s="588"/>
      <c r="X995" s="588"/>
      <c r="Y995" s="590"/>
      <c r="Z995" s="589"/>
      <c r="AA995" s="591"/>
      <c r="AB995" s="591"/>
      <c r="AC995" s="591"/>
      <c r="AD995" s="591"/>
      <c r="AE995" s="272"/>
      <c r="AF995" s="560"/>
      <c r="AG995" s="561"/>
      <c r="AH995" s="561"/>
      <c r="AI995" s="561"/>
      <c r="AJ995" s="592"/>
      <c r="AK995" s="561"/>
      <c r="AL995" s="560"/>
      <c r="AM995" s="595"/>
      <c r="AN995" s="560"/>
      <c r="AO995" s="561"/>
      <c r="AP995" s="561"/>
      <c r="AQ995" s="560"/>
      <c r="AR995" s="561"/>
      <c r="AS995" s="561"/>
      <c r="AT995" s="559"/>
      <c r="AU995" s="574"/>
      <c r="AV995" s="569"/>
      <c r="AW995" s="569"/>
      <c r="AX995" s="569"/>
      <c r="AY995" s="569"/>
      <c r="AZ995" s="563"/>
      <c r="BA995" s="563"/>
      <c r="BB995" s="563"/>
    </row>
    <row r="996" spans="21:54">
      <c r="U996" s="563"/>
      <c r="V996" s="587"/>
      <c r="W996" s="588"/>
      <c r="X996" s="588"/>
      <c r="Y996" s="590"/>
      <c r="Z996" s="589"/>
      <c r="AA996" s="591"/>
      <c r="AB996" s="591"/>
      <c r="AC996" s="591"/>
      <c r="AD996" s="591"/>
      <c r="AE996" s="272"/>
      <c r="AF996" s="560"/>
      <c r="AG996" s="561"/>
      <c r="AH996" s="561"/>
      <c r="AI996" s="561"/>
      <c r="AJ996" s="592"/>
      <c r="AK996" s="561"/>
      <c r="AL996" s="560"/>
      <c r="AM996" s="595"/>
      <c r="AN996" s="560"/>
      <c r="AO996" s="561"/>
      <c r="AP996" s="561"/>
      <c r="AQ996" s="560"/>
      <c r="AR996" s="561"/>
      <c r="AS996" s="561"/>
      <c r="AT996" s="559"/>
      <c r="AU996" s="574"/>
      <c r="AV996" s="569"/>
      <c r="AW996" s="569"/>
      <c r="AX996" s="569"/>
      <c r="AY996" s="569"/>
      <c r="AZ996" s="563"/>
      <c r="BA996" s="563"/>
      <c r="BB996" s="563"/>
    </row>
    <row r="997" spans="21:54">
      <c r="U997" s="563"/>
      <c r="V997" s="587"/>
      <c r="W997" s="588"/>
      <c r="X997" s="588"/>
      <c r="Y997" s="590"/>
      <c r="Z997" s="589"/>
      <c r="AA997" s="591"/>
      <c r="AB997" s="591"/>
      <c r="AC997" s="591"/>
      <c r="AD997" s="591"/>
      <c r="AE997" s="272"/>
      <c r="AF997" s="560"/>
      <c r="AG997" s="561"/>
      <c r="AH997" s="561"/>
      <c r="AI997" s="561"/>
      <c r="AJ997" s="592"/>
      <c r="AK997" s="561"/>
      <c r="AL997" s="560"/>
      <c r="AM997" s="595"/>
      <c r="AN997" s="560"/>
      <c r="AO997" s="561"/>
      <c r="AP997" s="561"/>
      <c r="AQ997" s="560"/>
      <c r="AR997" s="561"/>
      <c r="AS997" s="561"/>
      <c r="AT997" s="559"/>
      <c r="AU997" s="574"/>
      <c r="AV997" s="569"/>
      <c r="AW997" s="569"/>
      <c r="AX997" s="569"/>
      <c r="AY997" s="569"/>
      <c r="AZ997" s="563"/>
      <c r="BA997" s="563"/>
      <c r="BB997" s="563"/>
    </row>
    <row r="998" spans="21:54">
      <c r="U998" s="563"/>
      <c r="V998" s="587"/>
      <c r="W998" s="588"/>
      <c r="X998" s="588"/>
      <c r="Y998" s="590"/>
      <c r="Z998" s="589"/>
      <c r="AA998" s="591"/>
      <c r="AB998" s="591"/>
      <c r="AC998" s="591"/>
      <c r="AD998" s="591"/>
      <c r="AE998" s="272"/>
      <c r="AF998" s="560"/>
      <c r="AG998" s="561"/>
      <c r="AH998" s="561"/>
      <c r="AI998" s="561"/>
      <c r="AJ998" s="592"/>
      <c r="AK998" s="561"/>
      <c r="AL998" s="560"/>
      <c r="AM998" s="595"/>
      <c r="AN998" s="560"/>
      <c r="AO998" s="561"/>
      <c r="AP998" s="561"/>
      <c r="AQ998" s="560"/>
      <c r="AR998" s="561"/>
      <c r="AS998" s="561"/>
      <c r="AT998" s="559"/>
      <c r="AU998" s="574"/>
      <c r="AV998" s="569"/>
      <c r="AW998" s="569"/>
      <c r="AX998" s="569"/>
      <c r="AY998" s="569"/>
      <c r="AZ998" s="563"/>
      <c r="BA998" s="563"/>
      <c r="BB998" s="563"/>
    </row>
    <row r="999" spans="21:54">
      <c r="U999" s="563"/>
      <c r="V999" s="587"/>
      <c r="W999" s="588"/>
      <c r="X999" s="588"/>
      <c r="Y999" s="590"/>
      <c r="Z999" s="589"/>
      <c r="AA999" s="591"/>
      <c r="AB999" s="591"/>
      <c r="AC999" s="591"/>
      <c r="AD999" s="591"/>
      <c r="AE999" s="272"/>
      <c r="AF999" s="560"/>
      <c r="AG999" s="561"/>
      <c r="AH999" s="561"/>
      <c r="AI999" s="561"/>
      <c r="AJ999" s="592"/>
      <c r="AK999" s="561"/>
      <c r="AL999" s="560"/>
      <c r="AM999" s="595"/>
      <c r="AN999" s="560"/>
      <c r="AO999" s="561"/>
      <c r="AP999" s="561"/>
      <c r="AQ999" s="560"/>
      <c r="AR999" s="561"/>
      <c r="AS999" s="561"/>
      <c r="AT999" s="559"/>
      <c r="AU999" s="574"/>
      <c r="AV999" s="569"/>
      <c r="AW999" s="569"/>
      <c r="AX999" s="569"/>
      <c r="AY999" s="569"/>
      <c r="AZ999" s="563"/>
      <c r="BA999" s="563"/>
      <c r="BB999" s="563"/>
    </row>
    <row r="1000" spans="21:54">
      <c r="U1000" s="563"/>
      <c r="V1000" s="587"/>
      <c r="W1000" s="588"/>
      <c r="X1000" s="588"/>
      <c r="Y1000" s="590"/>
      <c r="Z1000" s="589"/>
      <c r="AA1000" s="591"/>
      <c r="AB1000" s="591"/>
      <c r="AC1000" s="591"/>
      <c r="AD1000" s="591"/>
      <c r="AE1000" s="272"/>
      <c r="AF1000" s="560"/>
      <c r="AG1000" s="561"/>
      <c r="AH1000" s="561"/>
      <c r="AI1000" s="561"/>
      <c r="AJ1000" s="592"/>
      <c r="AK1000" s="561"/>
      <c r="AL1000" s="560"/>
      <c r="AM1000" s="595"/>
      <c r="AN1000" s="560"/>
      <c r="AO1000" s="561"/>
      <c r="AP1000" s="561"/>
      <c r="AQ1000" s="560"/>
      <c r="AR1000" s="561"/>
      <c r="AS1000" s="561"/>
      <c r="AT1000" s="559"/>
      <c r="AU1000" s="574"/>
      <c r="AV1000" s="569"/>
      <c r="AW1000" s="569"/>
      <c r="AX1000" s="569"/>
      <c r="AY1000" s="569"/>
      <c r="AZ1000" s="563"/>
      <c r="BA1000" s="563"/>
      <c r="BB1000" s="563"/>
    </row>
    <row r="1001" spans="21:54">
      <c r="U1001" s="563"/>
      <c r="V1001" s="587"/>
      <c r="W1001" s="588"/>
      <c r="X1001" s="588"/>
      <c r="Y1001" s="590"/>
      <c r="Z1001" s="589"/>
      <c r="AA1001" s="591"/>
      <c r="AB1001" s="591"/>
      <c r="AC1001" s="591"/>
      <c r="AD1001" s="591"/>
      <c r="AE1001" s="272"/>
      <c r="AF1001" s="560"/>
      <c r="AG1001" s="561"/>
      <c r="AH1001" s="561"/>
      <c r="AI1001" s="561"/>
      <c r="AJ1001" s="592"/>
      <c r="AK1001" s="561"/>
      <c r="AL1001" s="560"/>
      <c r="AM1001" s="595"/>
      <c r="AN1001" s="560"/>
      <c r="AO1001" s="561"/>
      <c r="AP1001" s="561"/>
      <c r="AQ1001" s="560"/>
      <c r="AR1001" s="561"/>
      <c r="AS1001" s="561"/>
      <c r="AT1001" s="559"/>
      <c r="AU1001" s="574"/>
      <c r="AV1001" s="569"/>
      <c r="AW1001" s="569"/>
      <c r="AX1001" s="569"/>
      <c r="AY1001" s="569"/>
      <c r="AZ1001" s="563"/>
      <c r="BA1001" s="563"/>
      <c r="BB1001" s="563"/>
    </row>
    <row r="1002" spans="21:54">
      <c r="U1002" s="563"/>
      <c r="V1002" s="587"/>
      <c r="W1002" s="588"/>
      <c r="X1002" s="588"/>
      <c r="Y1002" s="590"/>
      <c r="Z1002" s="589"/>
      <c r="AA1002" s="591"/>
      <c r="AB1002" s="591"/>
      <c r="AC1002" s="591"/>
      <c r="AD1002" s="591"/>
      <c r="AE1002" s="272"/>
      <c r="AF1002" s="560"/>
      <c r="AG1002" s="561"/>
      <c r="AH1002" s="561"/>
      <c r="AI1002" s="561"/>
      <c r="AJ1002" s="592"/>
      <c r="AK1002" s="561"/>
      <c r="AL1002" s="560"/>
      <c r="AM1002" s="595"/>
      <c r="AN1002" s="560"/>
      <c r="AO1002" s="561"/>
      <c r="AP1002" s="561"/>
      <c r="AQ1002" s="560"/>
      <c r="AR1002" s="561"/>
      <c r="AS1002" s="561"/>
      <c r="AT1002" s="559"/>
      <c r="AU1002" s="574"/>
      <c r="AV1002" s="569"/>
      <c r="AW1002" s="569"/>
      <c r="AX1002" s="569"/>
      <c r="AY1002" s="569"/>
      <c r="AZ1002" s="563"/>
      <c r="BA1002" s="563"/>
      <c r="BB1002" s="563"/>
    </row>
    <row r="1003" spans="21:54">
      <c r="U1003" s="563"/>
      <c r="V1003" s="587"/>
      <c r="W1003" s="588"/>
      <c r="X1003" s="588"/>
      <c r="Y1003" s="590"/>
      <c r="Z1003" s="589"/>
      <c r="AA1003" s="591"/>
      <c r="AB1003" s="591"/>
      <c r="AC1003" s="591"/>
      <c r="AD1003" s="591"/>
      <c r="AE1003" s="272"/>
      <c r="AF1003" s="560"/>
      <c r="AG1003" s="561"/>
      <c r="AH1003" s="561"/>
      <c r="AI1003" s="561"/>
      <c r="AJ1003" s="592"/>
      <c r="AK1003" s="561"/>
      <c r="AL1003" s="560"/>
      <c r="AM1003" s="595"/>
      <c r="AN1003" s="560"/>
      <c r="AO1003" s="561"/>
      <c r="AP1003" s="561"/>
      <c r="AQ1003" s="560"/>
      <c r="AR1003" s="561"/>
      <c r="AS1003" s="561"/>
      <c r="AT1003" s="559"/>
      <c r="AU1003" s="574"/>
      <c r="AV1003" s="569"/>
      <c r="AW1003" s="569"/>
      <c r="AX1003" s="569"/>
      <c r="AY1003" s="569"/>
      <c r="AZ1003" s="563"/>
      <c r="BA1003" s="563"/>
      <c r="BB1003" s="563"/>
    </row>
    <row r="1004" spans="21:54">
      <c r="U1004" s="563"/>
      <c r="V1004" s="587"/>
      <c r="W1004" s="588"/>
      <c r="X1004" s="588"/>
      <c r="Y1004" s="590"/>
      <c r="Z1004" s="589"/>
      <c r="AA1004" s="591"/>
      <c r="AB1004" s="591"/>
      <c r="AC1004" s="591"/>
      <c r="AD1004" s="591"/>
      <c r="AE1004" s="272"/>
      <c r="AF1004" s="560"/>
      <c r="AG1004" s="561"/>
      <c r="AH1004" s="561"/>
      <c r="AI1004" s="561"/>
      <c r="AJ1004" s="592"/>
      <c r="AK1004" s="561"/>
      <c r="AL1004" s="560"/>
      <c r="AM1004" s="595"/>
      <c r="AN1004" s="560"/>
      <c r="AO1004" s="561"/>
      <c r="AP1004" s="561"/>
      <c r="AQ1004" s="560"/>
      <c r="AR1004" s="561"/>
      <c r="AS1004" s="561"/>
      <c r="AT1004" s="559"/>
      <c r="AU1004" s="574"/>
      <c r="AV1004" s="569"/>
      <c r="AW1004" s="569"/>
      <c r="AX1004" s="569"/>
      <c r="AY1004" s="569"/>
      <c r="AZ1004" s="563"/>
      <c r="BA1004" s="563"/>
      <c r="BB1004" s="563"/>
    </row>
    <row r="1005" spans="21:54">
      <c r="U1005" s="563"/>
      <c r="V1005" s="587"/>
      <c r="W1005" s="588"/>
      <c r="X1005" s="588"/>
      <c r="Y1005" s="590"/>
      <c r="Z1005" s="589"/>
      <c r="AA1005" s="591"/>
      <c r="AB1005" s="591"/>
      <c r="AC1005" s="591"/>
      <c r="AD1005" s="591"/>
      <c r="AE1005" s="272"/>
      <c r="AF1005" s="560"/>
      <c r="AG1005" s="561"/>
      <c r="AH1005" s="561"/>
      <c r="AI1005" s="561"/>
      <c r="AJ1005" s="592"/>
      <c r="AK1005" s="561"/>
      <c r="AL1005" s="560"/>
      <c r="AM1005" s="595"/>
      <c r="AN1005" s="560"/>
      <c r="AO1005" s="561"/>
      <c r="AP1005" s="561"/>
      <c r="AQ1005" s="560"/>
      <c r="AR1005" s="561"/>
      <c r="AS1005" s="561"/>
      <c r="AT1005" s="559"/>
      <c r="AU1005" s="574"/>
      <c r="AV1005" s="569"/>
      <c r="AW1005" s="569"/>
      <c r="AX1005" s="569"/>
      <c r="AY1005" s="569"/>
      <c r="AZ1005" s="563"/>
      <c r="BA1005" s="563"/>
      <c r="BB1005" s="563"/>
    </row>
    <row r="1006" spans="21:54">
      <c r="U1006" s="563"/>
      <c r="V1006" s="587"/>
      <c r="W1006" s="588"/>
      <c r="X1006" s="588"/>
      <c r="Y1006" s="590"/>
      <c r="Z1006" s="589"/>
      <c r="AA1006" s="591"/>
      <c r="AB1006" s="591"/>
      <c r="AC1006" s="591"/>
      <c r="AD1006" s="591"/>
      <c r="AE1006" s="272"/>
      <c r="AF1006" s="560"/>
      <c r="AG1006" s="561"/>
      <c r="AH1006" s="561"/>
      <c r="AI1006" s="561"/>
      <c r="AJ1006" s="592"/>
      <c r="AK1006" s="561"/>
      <c r="AL1006" s="560"/>
      <c r="AM1006" s="595"/>
      <c r="AN1006" s="560"/>
      <c r="AO1006" s="561"/>
      <c r="AP1006" s="561"/>
      <c r="AQ1006" s="560"/>
      <c r="AR1006" s="561"/>
      <c r="AS1006" s="561"/>
      <c r="AT1006" s="559"/>
      <c r="AU1006" s="574"/>
      <c r="AV1006" s="569"/>
      <c r="AW1006" s="569"/>
      <c r="AX1006" s="569"/>
      <c r="AY1006" s="569"/>
      <c r="AZ1006" s="563"/>
      <c r="BA1006" s="563"/>
      <c r="BB1006" s="563"/>
    </row>
    <row r="1007" spans="21:54">
      <c r="U1007" s="563"/>
      <c r="V1007" s="587"/>
      <c r="W1007" s="588"/>
      <c r="X1007" s="588"/>
      <c r="Y1007" s="590"/>
      <c r="Z1007" s="589"/>
      <c r="AA1007" s="591"/>
      <c r="AB1007" s="591"/>
      <c r="AC1007" s="591"/>
      <c r="AD1007" s="591"/>
      <c r="AE1007" s="272"/>
      <c r="AF1007" s="560"/>
      <c r="AG1007" s="561"/>
      <c r="AH1007" s="561"/>
      <c r="AI1007" s="561"/>
      <c r="AJ1007" s="592"/>
      <c r="AK1007" s="561"/>
      <c r="AL1007" s="560"/>
      <c r="AM1007" s="595"/>
      <c r="AN1007" s="560"/>
      <c r="AO1007" s="561"/>
      <c r="AP1007" s="561"/>
      <c r="AQ1007" s="560"/>
      <c r="AR1007" s="561"/>
      <c r="AS1007" s="561"/>
      <c r="AT1007" s="559"/>
      <c r="AU1007" s="574"/>
      <c r="AV1007" s="569"/>
      <c r="AW1007" s="569"/>
      <c r="AX1007" s="569"/>
      <c r="AY1007" s="569"/>
      <c r="AZ1007" s="563"/>
      <c r="BA1007" s="563"/>
      <c r="BB1007" s="563"/>
    </row>
    <row r="1008" spans="21:54">
      <c r="U1008" s="563"/>
      <c r="V1008" s="587"/>
      <c r="W1008" s="588"/>
      <c r="X1008" s="588"/>
      <c r="Y1008" s="590"/>
      <c r="Z1008" s="589"/>
      <c r="AA1008" s="591"/>
      <c r="AB1008" s="591"/>
      <c r="AC1008" s="591"/>
      <c r="AD1008" s="591"/>
      <c r="AE1008" s="272"/>
      <c r="AF1008" s="560"/>
      <c r="AG1008" s="561"/>
      <c r="AH1008" s="561"/>
      <c r="AI1008" s="561"/>
      <c r="AJ1008" s="592"/>
      <c r="AK1008" s="561"/>
      <c r="AL1008" s="560"/>
      <c r="AM1008" s="595"/>
      <c r="AN1008" s="560"/>
      <c r="AO1008" s="561"/>
      <c r="AP1008" s="561"/>
      <c r="AQ1008" s="560"/>
      <c r="AR1008" s="561"/>
      <c r="AS1008" s="561"/>
      <c r="AT1008" s="559"/>
      <c r="AU1008" s="574"/>
      <c r="AV1008" s="569"/>
      <c r="AW1008" s="569"/>
      <c r="AX1008" s="569"/>
      <c r="AY1008" s="569"/>
      <c r="AZ1008" s="563"/>
      <c r="BA1008" s="563"/>
      <c r="BB1008" s="563"/>
    </row>
    <row r="1009" spans="21:54">
      <c r="U1009" s="563"/>
      <c r="V1009" s="587"/>
      <c r="W1009" s="588"/>
      <c r="X1009" s="588"/>
      <c r="Y1009" s="590"/>
      <c r="Z1009" s="589"/>
      <c r="AA1009" s="591"/>
      <c r="AB1009" s="591"/>
      <c r="AC1009" s="591"/>
      <c r="AD1009" s="591"/>
      <c r="AE1009" s="272"/>
      <c r="AF1009" s="560"/>
      <c r="AG1009" s="561"/>
      <c r="AH1009" s="561"/>
      <c r="AI1009" s="561"/>
      <c r="AJ1009" s="592"/>
      <c r="AK1009" s="561"/>
      <c r="AL1009" s="560"/>
      <c r="AM1009" s="595"/>
      <c r="AN1009" s="560"/>
      <c r="AO1009" s="561"/>
      <c r="AP1009" s="561"/>
      <c r="AQ1009" s="560"/>
      <c r="AR1009" s="561"/>
      <c r="AS1009" s="561"/>
      <c r="AT1009" s="559"/>
      <c r="AU1009" s="574"/>
      <c r="AV1009" s="569"/>
      <c r="AW1009" s="569"/>
      <c r="AX1009" s="569"/>
      <c r="AY1009" s="569"/>
      <c r="AZ1009" s="563"/>
      <c r="BA1009" s="563"/>
      <c r="BB1009" s="563"/>
    </row>
    <row r="1010" spans="21:54">
      <c r="U1010" s="563"/>
      <c r="V1010" s="587"/>
      <c r="W1010" s="588"/>
      <c r="X1010" s="588"/>
      <c r="Y1010" s="590"/>
      <c r="Z1010" s="589"/>
      <c r="AA1010" s="591"/>
      <c r="AB1010" s="591"/>
      <c r="AC1010" s="591"/>
      <c r="AD1010" s="591"/>
      <c r="AE1010" s="272"/>
      <c r="AF1010" s="560"/>
      <c r="AG1010" s="561"/>
      <c r="AH1010" s="561"/>
      <c r="AI1010" s="561"/>
      <c r="AJ1010" s="592"/>
      <c r="AK1010" s="561"/>
      <c r="AL1010" s="560"/>
      <c r="AM1010" s="595"/>
      <c r="AN1010" s="560"/>
      <c r="AO1010" s="561"/>
      <c r="AP1010" s="561"/>
      <c r="AQ1010" s="560"/>
      <c r="AR1010" s="561"/>
      <c r="AS1010" s="561"/>
      <c r="AT1010" s="559"/>
      <c r="AU1010" s="574"/>
      <c r="AV1010" s="569"/>
      <c r="AW1010" s="569"/>
      <c r="AX1010" s="569"/>
      <c r="AY1010" s="569"/>
      <c r="AZ1010" s="563"/>
      <c r="BA1010" s="563"/>
      <c r="BB1010" s="563"/>
    </row>
    <row r="1011" spans="21:54">
      <c r="U1011" s="563"/>
      <c r="V1011" s="587"/>
      <c r="W1011" s="588"/>
      <c r="X1011" s="588"/>
      <c r="Y1011" s="590"/>
      <c r="Z1011" s="589"/>
      <c r="AA1011" s="591"/>
      <c r="AB1011" s="591"/>
      <c r="AC1011" s="591"/>
      <c r="AD1011" s="591"/>
      <c r="AE1011" s="272"/>
      <c r="AF1011" s="560"/>
      <c r="AG1011" s="561"/>
      <c r="AH1011" s="561"/>
      <c r="AI1011" s="561"/>
      <c r="AJ1011" s="592"/>
      <c r="AK1011" s="561"/>
      <c r="AL1011" s="560"/>
      <c r="AM1011" s="595"/>
      <c r="AN1011" s="560"/>
      <c r="AO1011" s="561"/>
      <c r="AP1011" s="561"/>
      <c r="AQ1011" s="560"/>
      <c r="AR1011" s="561"/>
      <c r="AS1011" s="561"/>
      <c r="AT1011" s="559"/>
      <c r="AU1011" s="574"/>
      <c r="AV1011" s="569"/>
      <c r="AW1011" s="569"/>
      <c r="AX1011" s="569"/>
      <c r="AY1011" s="569"/>
      <c r="AZ1011" s="563"/>
      <c r="BA1011" s="563"/>
      <c r="BB1011" s="563"/>
    </row>
    <row r="1012" spans="21:54">
      <c r="U1012" s="563"/>
      <c r="V1012" s="587"/>
      <c r="W1012" s="588"/>
      <c r="X1012" s="588"/>
      <c r="Y1012" s="590"/>
      <c r="Z1012" s="589"/>
      <c r="AA1012" s="591"/>
      <c r="AB1012" s="591"/>
      <c r="AC1012" s="591"/>
      <c r="AD1012" s="591"/>
      <c r="AE1012" s="272"/>
      <c r="AF1012" s="560"/>
      <c r="AG1012" s="561"/>
      <c r="AH1012" s="561"/>
      <c r="AI1012" s="561"/>
      <c r="AJ1012" s="592"/>
      <c r="AK1012" s="561"/>
      <c r="AL1012" s="560"/>
      <c r="AM1012" s="595"/>
      <c r="AN1012" s="560"/>
      <c r="AO1012" s="561"/>
      <c r="AP1012" s="561"/>
      <c r="AQ1012" s="560"/>
      <c r="AR1012" s="561"/>
      <c r="AS1012" s="561"/>
      <c r="AT1012" s="559"/>
      <c r="AU1012" s="574"/>
      <c r="AV1012" s="569"/>
      <c r="AW1012" s="569"/>
      <c r="AX1012" s="569"/>
      <c r="AY1012" s="569"/>
      <c r="AZ1012" s="563"/>
      <c r="BA1012" s="563"/>
      <c r="BB1012" s="563"/>
    </row>
    <row r="1013" spans="21:54">
      <c r="U1013" s="563"/>
      <c r="V1013" s="587"/>
      <c r="W1013" s="588"/>
      <c r="X1013" s="588"/>
      <c r="Y1013" s="590"/>
      <c r="Z1013" s="589"/>
      <c r="AA1013" s="591"/>
      <c r="AB1013" s="591"/>
      <c r="AC1013" s="591"/>
      <c r="AD1013" s="591"/>
      <c r="AE1013" s="272"/>
      <c r="AF1013" s="560"/>
      <c r="AG1013" s="561"/>
      <c r="AH1013" s="561"/>
      <c r="AI1013" s="561"/>
      <c r="AJ1013" s="592"/>
      <c r="AK1013" s="561"/>
      <c r="AL1013" s="560"/>
      <c r="AM1013" s="595"/>
      <c r="AN1013" s="560"/>
      <c r="AO1013" s="561"/>
      <c r="AP1013" s="561"/>
      <c r="AQ1013" s="560"/>
      <c r="AR1013" s="561"/>
      <c r="AS1013" s="561"/>
      <c r="AT1013" s="559"/>
      <c r="AU1013" s="574"/>
      <c r="AV1013" s="569"/>
      <c r="AW1013" s="569"/>
      <c r="AX1013" s="569"/>
      <c r="AY1013" s="569"/>
      <c r="AZ1013" s="563"/>
      <c r="BA1013" s="563"/>
      <c r="BB1013" s="563"/>
    </row>
    <row r="1014" spans="21:54">
      <c r="U1014" s="563"/>
      <c r="V1014" s="587"/>
      <c r="W1014" s="588"/>
      <c r="X1014" s="588"/>
      <c r="Y1014" s="590"/>
      <c r="Z1014" s="589"/>
      <c r="AA1014" s="591"/>
      <c r="AB1014" s="591"/>
      <c r="AC1014" s="591"/>
      <c r="AD1014" s="591"/>
      <c r="AE1014" s="272"/>
      <c r="AF1014" s="560"/>
      <c r="AG1014" s="561"/>
      <c r="AH1014" s="561"/>
      <c r="AI1014" s="561"/>
      <c r="AJ1014" s="592"/>
      <c r="AK1014" s="561"/>
      <c r="AL1014" s="560"/>
      <c r="AM1014" s="595"/>
      <c r="AN1014" s="560"/>
      <c r="AO1014" s="561"/>
      <c r="AP1014" s="561"/>
      <c r="AQ1014" s="560"/>
      <c r="AR1014" s="561"/>
      <c r="AS1014" s="561"/>
      <c r="AT1014" s="559"/>
      <c r="AU1014" s="574"/>
      <c r="AV1014" s="569"/>
      <c r="AW1014" s="569"/>
      <c r="AX1014" s="569"/>
      <c r="AY1014" s="569"/>
      <c r="AZ1014" s="563"/>
      <c r="BA1014" s="563"/>
      <c r="BB1014" s="563"/>
    </row>
    <row r="1015" spans="21:54">
      <c r="U1015" s="563"/>
      <c r="V1015" s="587"/>
      <c r="W1015" s="588"/>
      <c r="X1015" s="588"/>
      <c r="Y1015" s="590"/>
      <c r="Z1015" s="589"/>
      <c r="AA1015" s="591"/>
      <c r="AB1015" s="591"/>
      <c r="AC1015" s="591"/>
      <c r="AD1015" s="591"/>
      <c r="AE1015" s="272"/>
      <c r="AF1015" s="560"/>
      <c r="AG1015" s="561"/>
      <c r="AH1015" s="561"/>
      <c r="AI1015" s="561"/>
      <c r="AJ1015" s="592"/>
      <c r="AK1015" s="561"/>
      <c r="AL1015" s="560"/>
      <c r="AM1015" s="595"/>
      <c r="AN1015" s="560"/>
      <c r="AO1015" s="561"/>
      <c r="AP1015" s="561"/>
      <c r="AQ1015" s="560"/>
      <c r="AR1015" s="561"/>
      <c r="AS1015" s="561"/>
      <c r="AT1015" s="559"/>
      <c r="AU1015" s="574"/>
      <c r="AV1015" s="569"/>
      <c r="AW1015" s="569"/>
      <c r="AX1015" s="569"/>
      <c r="AY1015" s="569"/>
      <c r="AZ1015" s="563"/>
      <c r="BA1015" s="563"/>
      <c r="BB1015" s="563"/>
    </row>
    <row r="1016" spans="21:54">
      <c r="U1016" s="563"/>
      <c r="V1016" s="587"/>
      <c r="W1016" s="588"/>
      <c r="X1016" s="588"/>
      <c r="Y1016" s="590"/>
      <c r="Z1016" s="589"/>
      <c r="AA1016" s="591"/>
      <c r="AB1016" s="591"/>
      <c r="AC1016" s="591"/>
      <c r="AD1016" s="591"/>
      <c r="AE1016" s="272"/>
      <c r="AF1016" s="560"/>
      <c r="AG1016" s="561"/>
      <c r="AH1016" s="561"/>
      <c r="AI1016" s="561"/>
      <c r="AJ1016" s="592"/>
      <c r="AK1016" s="561"/>
      <c r="AL1016" s="560"/>
      <c r="AM1016" s="595"/>
      <c r="AN1016" s="560"/>
      <c r="AO1016" s="561"/>
      <c r="AP1016" s="561"/>
      <c r="AQ1016" s="560"/>
      <c r="AR1016" s="561"/>
      <c r="AS1016" s="561"/>
      <c r="AT1016" s="559"/>
      <c r="AU1016" s="574"/>
      <c r="AV1016" s="569"/>
      <c r="AW1016" s="569"/>
      <c r="AX1016" s="569"/>
      <c r="AY1016" s="569"/>
      <c r="AZ1016" s="563"/>
      <c r="BA1016" s="563"/>
      <c r="BB1016" s="563"/>
    </row>
    <row r="1017" spans="21:54">
      <c r="U1017" s="563"/>
      <c r="V1017" s="587"/>
      <c r="W1017" s="588"/>
      <c r="X1017" s="588"/>
      <c r="Y1017" s="590"/>
      <c r="Z1017" s="589"/>
      <c r="AA1017" s="591"/>
      <c r="AB1017" s="591"/>
      <c r="AC1017" s="591"/>
      <c r="AD1017" s="591"/>
      <c r="AE1017" s="272"/>
      <c r="AF1017" s="560"/>
      <c r="AG1017" s="561"/>
      <c r="AH1017" s="561"/>
      <c r="AI1017" s="561"/>
      <c r="AJ1017" s="592"/>
      <c r="AK1017" s="561"/>
      <c r="AL1017" s="560"/>
      <c r="AM1017" s="595"/>
      <c r="AN1017" s="560"/>
      <c r="AO1017" s="561"/>
      <c r="AP1017" s="561"/>
      <c r="AQ1017" s="560"/>
      <c r="AR1017" s="561"/>
      <c r="AS1017" s="561"/>
      <c r="AT1017" s="559"/>
      <c r="AU1017" s="574"/>
      <c r="AV1017" s="569"/>
      <c r="AW1017" s="569"/>
      <c r="AX1017" s="569"/>
      <c r="AY1017" s="569"/>
      <c r="AZ1017" s="563"/>
      <c r="BA1017" s="563"/>
      <c r="BB1017" s="563"/>
    </row>
    <row r="1018" spans="21:54">
      <c r="U1018" s="563"/>
      <c r="V1018" s="587"/>
      <c r="W1018" s="588"/>
      <c r="X1018" s="588"/>
      <c r="Y1018" s="590"/>
      <c r="Z1018" s="589"/>
      <c r="AA1018" s="591"/>
      <c r="AB1018" s="591"/>
      <c r="AC1018" s="591"/>
      <c r="AD1018" s="591"/>
      <c r="AE1018" s="272"/>
      <c r="AF1018" s="560"/>
      <c r="AG1018" s="561"/>
      <c r="AH1018" s="561"/>
      <c r="AI1018" s="561"/>
      <c r="AJ1018" s="592"/>
      <c r="AK1018" s="561"/>
      <c r="AL1018" s="560"/>
      <c r="AM1018" s="595"/>
      <c r="AN1018" s="560"/>
      <c r="AO1018" s="561"/>
      <c r="AP1018" s="561"/>
      <c r="AQ1018" s="560"/>
      <c r="AR1018" s="561"/>
      <c r="AS1018" s="561"/>
      <c r="AT1018" s="559"/>
      <c r="AU1018" s="574"/>
      <c r="AV1018" s="569"/>
      <c r="AW1018" s="569"/>
      <c r="AX1018" s="569"/>
      <c r="AY1018" s="569"/>
      <c r="AZ1018" s="563"/>
      <c r="BA1018" s="563"/>
      <c r="BB1018" s="563"/>
    </row>
    <row r="1019" spans="21:54">
      <c r="U1019" s="563"/>
      <c r="V1019" s="587"/>
      <c r="W1019" s="588"/>
      <c r="X1019" s="588"/>
      <c r="Y1019" s="590"/>
      <c r="Z1019" s="589"/>
      <c r="AA1019" s="591"/>
      <c r="AB1019" s="591"/>
      <c r="AC1019" s="591"/>
      <c r="AD1019" s="591"/>
      <c r="AE1019" s="272"/>
      <c r="AF1019" s="560"/>
      <c r="AG1019" s="561"/>
      <c r="AH1019" s="561"/>
      <c r="AI1019" s="561"/>
      <c r="AJ1019" s="592"/>
      <c r="AK1019" s="561"/>
      <c r="AL1019" s="560"/>
      <c r="AM1019" s="595"/>
      <c r="AN1019" s="560"/>
      <c r="AO1019" s="561"/>
      <c r="AP1019" s="561"/>
      <c r="AQ1019" s="560"/>
      <c r="AR1019" s="561"/>
      <c r="AS1019" s="561"/>
      <c r="AT1019" s="559"/>
      <c r="AU1019" s="574"/>
      <c r="AV1019" s="569"/>
      <c r="AW1019" s="569"/>
      <c r="AX1019" s="569"/>
      <c r="AY1019" s="569"/>
      <c r="AZ1019" s="563"/>
      <c r="BA1019" s="563"/>
      <c r="BB1019" s="563"/>
    </row>
    <row r="1020" spans="21:54">
      <c r="U1020" s="563"/>
      <c r="V1020" s="587"/>
      <c r="W1020" s="588"/>
      <c r="X1020" s="588"/>
      <c r="Y1020" s="590"/>
      <c r="Z1020" s="589"/>
      <c r="AA1020" s="591"/>
      <c r="AB1020" s="591"/>
      <c r="AC1020" s="591"/>
      <c r="AD1020" s="591"/>
      <c r="AE1020" s="272"/>
      <c r="AF1020" s="560"/>
      <c r="AG1020" s="561"/>
      <c r="AH1020" s="561"/>
      <c r="AI1020" s="561"/>
      <c r="AJ1020" s="592"/>
      <c r="AK1020" s="561"/>
      <c r="AL1020" s="560"/>
      <c r="AM1020" s="595"/>
      <c r="AN1020" s="560"/>
      <c r="AO1020" s="561"/>
      <c r="AP1020" s="561"/>
      <c r="AQ1020" s="560"/>
      <c r="AR1020" s="561"/>
      <c r="AS1020" s="561"/>
      <c r="AT1020" s="559"/>
      <c r="AU1020" s="574"/>
      <c r="AV1020" s="569"/>
      <c r="AW1020" s="569"/>
      <c r="AX1020" s="569"/>
      <c r="AY1020" s="569"/>
      <c r="AZ1020" s="563"/>
      <c r="BA1020" s="563"/>
      <c r="BB1020" s="563"/>
    </row>
    <row r="1021" spans="21:54">
      <c r="U1021" s="563"/>
      <c r="V1021" s="587"/>
      <c r="W1021" s="588"/>
      <c r="X1021" s="588"/>
      <c r="Y1021" s="590"/>
      <c r="Z1021" s="589"/>
      <c r="AA1021" s="591"/>
      <c r="AB1021" s="591"/>
      <c r="AC1021" s="591"/>
      <c r="AD1021" s="591"/>
      <c r="AE1021" s="272"/>
      <c r="AF1021" s="560"/>
      <c r="AG1021" s="561"/>
      <c r="AH1021" s="561"/>
      <c r="AI1021" s="561"/>
      <c r="AJ1021" s="592"/>
      <c r="AK1021" s="561"/>
      <c r="AL1021" s="560"/>
      <c r="AM1021" s="595"/>
      <c r="AN1021" s="560"/>
      <c r="AO1021" s="561"/>
      <c r="AP1021" s="561"/>
      <c r="AQ1021" s="560"/>
      <c r="AR1021" s="561"/>
      <c r="AS1021" s="561"/>
      <c r="AT1021" s="559"/>
      <c r="AU1021" s="574"/>
      <c r="AV1021" s="569"/>
      <c r="AW1021" s="569"/>
      <c r="AX1021" s="569"/>
      <c r="AY1021" s="569"/>
      <c r="AZ1021" s="563"/>
      <c r="BA1021" s="563"/>
      <c r="BB1021" s="563"/>
    </row>
    <row r="1022" spans="21:54">
      <c r="U1022" s="563"/>
      <c r="V1022" s="587"/>
      <c r="W1022" s="588"/>
      <c r="X1022" s="588"/>
      <c r="Y1022" s="590"/>
      <c r="Z1022" s="589"/>
      <c r="AA1022" s="591"/>
      <c r="AB1022" s="591"/>
      <c r="AC1022" s="591"/>
      <c r="AD1022" s="591"/>
      <c r="AE1022" s="272"/>
      <c r="AF1022" s="560"/>
      <c r="AG1022" s="561"/>
      <c r="AH1022" s="561"/>
      <c r="AI1022" s="561"/>
      <c r="AJ1022" s="592"/>
      <c r="AK1022" s="561"/>
      <c r="AL1022" s="560"/>
      <c r="AM1022" s="595"/>
      <c r="AN1022" s="560"/>
      <c r="AO1022" s="561"/>
      <c r="AP1022" s="561"/>
      <c r="AQ1022" s="560"/>
      <c r="AR1022" s="561"/>
      <c r="AS1022" s="561"/>
      <c r="AT1022" s="559"/>
      <c r="AU1022" s="574"/>
      <c r="AV1022" s="569"/>
      <c r="AW1022" s="569"/>
      <c r="AX1022" s="569"/>
      <c r="AY1022" s="569"/>
      <c r="AZ1022" s="563"/>
      <c r="BA1022" s="563"/>
      <c r="BB1022" s="563"/>
    </row>
    <row r="1023" spans="21:54">
      <c r="U1023" s="563"/>
      <c r="V1023" s="587"/>
      <c r="W1023" s="588"/>
      <c r="X1023" s="588"/>
      <c r="Y1023" s="590"/>
      <c r="Z1023" s="589"/>
      <c r="AA1023" s="591"/>
      <c r="AB1023" s="591"/>
      <c r="AC1023" s="591"/>
      <c r="AD1023" s="591"/>
      <c r="AE1023" s="272"/>
      <c r="AF1023" s="560"/>
      <c r="AG1023" s="561"/>
      <c r="AH1023" s="561"/>
      <c r="AI1023" s="561"/>
      <c r="AJ1023" s="592"/>
      <c r="AK1023" s="561"/>
      <c r="AL1023" s="560"/>
      <c r="AM1023" s="595"/>
      <c r="AN1023" s="560"/>
      <c r="AO1023" s="561"/>
      <c r="AP1023" s="561"/>
      <c r="AQ1023" s="560"/>
      <c r="AR1023" s="561"/>
      <c r="AS1023" s="561"/>
      <c r="AT1023" s="559"/>
      <c r="AU1023" s="574"/>
      <c r="AV1023" s="569"/>
      <c r="AW1023" s="569"/>
      <c r="AX1023" s="569"/>
      <c r="AY1023" s="569"/>
      <c r="AZ1023" s="563"/>
      <c r="BA1023" s="563"/>
      <c r="BB1023" s="563"/>
    </row>
    <row r="1024" spans="21:54">
      <c r="U1024" s="563"/>
      <c r="V1024" s="587"/>
      <c r="W1024" s="588"/>
      <c r="X1024" s="588"/>
      <c r="Y1024" s="590"/>
      <c r="Z1024" s="589"/>
      <c r="AA1024" s="591"/>
      <c r="AB1024" s="591"/>
      <c r="AC1024" s="591"/>
      <c r="AD1024" s="591"/>
      <c r="AE1024" s="272"/>
      <c r="AF1024" s="560"/>
      <c r="AG1024" s="561"/>
      <c r="AH1024" s="561"/>
      <c r="AI1024" s="561"/>
      <c r="AJ1024" s="592"/>
      <c r="AK1024" s="561"/>
      <c r="AL1024" s="560"/>
      <c r="AM1024" s="595"/>
      <c r="AN1024" s="560"/>
      <c r="AO1024" s="561"/>
      <c r="AP1024" s="561"/>
      <c r="AQ1024" s="560"/>
      <c r="AR1024" s="561"/>
      <c r="AS1024" s="561"/>
      <c r="AT1024" s="559"/>
      <c r="AU1024" s="574"/>
      <c r="AV1024" s="569"/>
      <c r="AW1024" s="569"/>
      <c r="AX1024" s="569"/>
      <c r="AY1024" s="569"/>
      <c r="AZ1024" s="563"/>
      <c r="BA1024" s="563"/>
      <c r="BB1024" s="563"/>
    </row>
    <row r="1025" spans="21:54">
      <c r="U1025" s="563"/>
      <c r="V1025" s="587"/>
      <c r="W1025" s="588"/>
      <c r="X1025" s="588"/>
      <c r="Y1025" s="590"/>
      <c r="Z1025" s="589"/>
      <c r="AA1025" s="591"/>
      <c r="AB1025" s="591"/>
      <c r="AC1025" s="591"/>
      <c r="AD1025" s="591"/>
      <c r="AE1025" s="272"/>
      <c r="AF1025" s="560"/>
      <c r="AG1025" s="561"/>
      <c r="AH1025" s="561"/>
      <c r="AI1025" s="561"/>
      <c r="AJ1025" s="592"/>
      <c r="AK1025" s="561"/>
      <c r="AL1025" s="560"/>
      <c r="AM1025" s="595"/>
      <c r="AN1025" s="560"/>
      <c r="AO1025" s="561"/>
      <c r="AP1025" s="561"/>
      <c r="AQ1025" s="560"/>
      <c r="AR1025" s="561"/>
      <c r="AS1025" s="561"/>
      <c r="AT1025" s="559"/>
      <c r="AU1025" s="574"/>
      <c r="AV1025" s="569"/>
      <c r="AW1025" s="569"/>
      <c r="AX1025" s="569"/>
      <c r="AY1025" s="569"/>
      <c r="AZ1025" s="563"/>
      <c r="BA1025" s="563"/>
      <c r="BB1025" s="563"/>
    </row>
    <row r="1026" spans="21:54">
      <c r="U1026" s="563"/>
      <c r="V1026" s="587"/>
      <c r="W1026" s="588"/>
      <c r="X1026" s="588"/>
      <c r="Y1026" s="590"/>
      <c r="Z1026" s="589"/>
      <c r="AA1026" s="591"/>
      <c r="AB1026" s="591"/>
      <c r="AC1026" s="591"/>
      <c r="AD1026" s="591"/>
      <c r="AE1026" s="272"/>
      <c r="AF1026" s="560"/>
      <c r="AG1026" s="561"/>
      <c r="AH1026" s="561"/>
      <c r="AI1026" s="561"/>
      <c r="AJ1026" s="592"/>
      <c r="AK1026" s="561"/>
      <c r="AL1026" s="560"/>
      <c r="AM1026" s="595"/>
      <c r="AN1026" s="560"/>
      <c r="AO1026" s="561"/>
      <c r="AP1026" s="561"/>
      <c r="AQ1026" s="560"/>
      <c r="AR1026" s="561"/>
      <c r="AS1026" s="561"/>
      <c r="AT1026" s="559"/>
      <c r="AU1026" s="574"/>
      <c r="AV1026" s="569"/>
      <c r="AW1026" s="569"/>
      <c r="AX1026" s="569"/>
      <c r="AY1026" s="569"/>
      <c r="AZ1026" s="563"/>
      <c r="BA1026" s="563"/>
      <c r="BB1026" s="563"/>
    </row>
    <row r="1027" spans="21:54">
      <c r="U1027" s="563"/>
      <c r="V1027" s="587"/>
      <c r="W1027" s="588"/>
      <c r="X1027" s="588"/>
      <c r="Y1027" s="590"/>
      <c r="Z1027" s="589"/>
      <c r="AA1027" s="591"/>
      <c r="AB1027" s="591"/>
      <c r="AC1027" s="591"/>
      <c r="AD1027" s="591"/>
      <c r="AE1027" s="272"/>
      <c r="AF1027" s="560"/>
      <c r="AG1027" s="561"/>
      <c r="AH1027" s="561"/>
      <c r="AI1027" s="561"/>
      <c r="AJ1027" s="592"/>
      <c r="AK1027" s="561"/>
      <c r="AL1027" s="560"/>
      <c r="AM1027" s="595"/>
      <c r="AN1027" s="560"/>
      <c r="AO1027" s="561"/>
      <c r="AP1027" s="561"/>
      <c r="AQ1027" s="560"/>
      <c r="AR1027" s="561"/>
      <c r="AS1027" s="561"/>
      <c r="AT1027" s="559"/>
      <c r="AU1027" s="574"/>
      <c r="AV1027" s="569"/>
      <c r="AW1027" s="569"/>
      <c r="AX1027" s="569"/>
      <c r="AY1027" s="569"/>
      <c r="AZ1027" s="563"/>
      <c r="BA1027" s="563"/>
      <c r="BB1027" s="563"/>
    </row>
    <row r="1028" spans="21:54">
      <c r="U1028" s="563"/>
      <c r="V1028" s="587"/>
      <c r="W1028" s="588"/>
      <c r="X1028" s="588"/>
      <c r="Y1028" s="590"/>
      <c r="Z1028" s="589"/>
      <c r="AA1028" s="591"/>
      <c r="AB1028" s="591"/>
      <c r="AC1028" s="591"/>
      <c r="AD1028" s="591"/>
      <c r="AE1028" s="272"/>
      <c r="AF1028" s="560"/>
      <c r="AG1028" s="561"/>
      <c r="AH1028" s="561"/>
      <c r="AI1028" s="561"/>
      <c r="AJ1028" s="592"/>
      <c r="AK1028" s="561"/>
      <c r="AL1028" s="560"/>
      <c r="AM1028" s="595"/>
      <c r="AN1028" s="560"/>
      <c r="AO1028" s="561"/>
      <c r="AP1028" s="561"/>
      <c r="AQ1028" s="560"/>
      <c r="AR1028" s="561"/>
      <c r="AS1028" s="561"/>
      <c r="AT1028" s="559"/>
      <c r="AU1028" s="574"/>
      <c r="AV1028" s="569"/>
      <c r="AW1028" s="569"/>
      <c r="AX1028" s="569"/>
      <c r="AY1028" s="569"/>
      <c r="AZ1028" s="563"/>
      <c r="BA1028" s="563"/>
      <c r="BB1028" s="563"/>
    </row>
    <row r="1029" spans="21:54">
      <c r="U1029" s="563"/>
      <c r="V1029" s="587"/>
      <c r="W1029" s="588"/>
      <c r="X1029" s="588"/>
      <c r="Y1029" s="590"/>
      <c r="Z1029" s="589"/>
      <c r="AA1029" s="591"/>
      <c r="AB1029" s="591"/>
      <c r="AC1029" s="591"/>
      <c r="AD1029" s="591"/>
      <c r="AE1029" s="272"/>
      <c r="AF1029" s="560"/>
      <c r="AG1029" s="561"/>
      <c r="AH1029" s="561"/>
      <c r="AI1029" s="561"/>
      <c r="AJ1029" s="592"/>
      <c r="AK1029" s="561"/>
      <c r="AL1029" s="560"/>
      <c r="AM1029" s="595"/>
      <c r="AN1029" s="560"/>
      <c r="AO1029" s="561"/>
      <c r="AP1029" s="561"/>
      <c r="AQ1029" s="560"/>
      <c r="AR1029" s="561"/>
      <c r="AS1029" s="561"/>
      <c r="AT1029" s="559"/>
      <c r="AU1029" s="574"/>
      <c r="AV1029" s="569"/>
      <c r="AW1029" s="569"/>
      <c r="AX1029" s="569"/>
      <c r="AY1029" s="569"/>
      <c r="AZ1029" s="563"/>
      <c r="BA1029" s="563"/>
      <c r="BB1029" s="563"/>
    </row>
    <row r="1030" spans="21:54">
      <c r="U1030" s="563"/>
      <c r="V1030" s="587"/>
      <c r="W1030" s="588"/>
      <c r="X1030" s="588"/>
      <c r="Y1030" s="590"/>
      <c r="Z1030" s="589"/>
      <c r="AA1030" s="591"/>
      <c r="AB1030" s="591"/>
      <c r="AC1030" s="591"/>
      <c r="AD1030" s="591"/>
      <c r="AE1030" s="272"/>
      <c r="AF1030" s="560"/>
      <c r="AG1030" s="561"/>
      <c r="AH1030" s="561"/>
      <c r="AI1030" s="561"/>
      <c r="AJ1030" s="592"/>
      <c r="AK1030" s="561"/>
      <c r="AL1030" s="560"/>
      <c r="AM1030" s="595"/>
      <c r="AN1030" s="560"/>
      <c r="AO1030" s="561"/>
      <c r="AP1030" s="561"/>
      <c r="AQ1030" s="560"/>
      <c r="AR1030" s="561"/>
      <c r="AS1030" s="561"/>
      <c r="AT1030" s="559"/>
      <c r="AU1030" s="574"/>
      <c r="AV1030" s="569"/>
      <c r="AW1030" s="569"/>
      <c r="AX1030" s="569"/>
      <c r="AY1030" s="569"/>
      <c r="AZ1030" s="563"/>
      <c r="BA1030" s="563"/>
      <c r="BB1030" s="563"/>
    </row>
    <row r="1031" spans="21:54">
      <c r="U1031" s="563"/>
      <c r="V1031" s="587"/>
      <c r="W1031" s="588"/>
      <c r="X1031" s="588"/>
      <c r="Y1031" s="590"/>
      <c r="Z1031" s="589"/>
      <c r="AA1031" s="591"/>
      <c r="AB1031" s="591"/>
      <c r="AC1031" s="591"/>
      <c r="AD1031" s="591"/>
      <c r="AE1031" s="272"/>
      <c r="AF1031" s="560"/>
      <c r="AG1031" s="561"/>
      <c r="AH1031" s="561"/>
      <c r="AI1031" s="561"/>
      <c r="AJ1031" s="592"/>
      <c r="AK1031" s="561"/>
      <c r="AL1031" s="560"/>
      <c r="AM1031" s="595"/>
      <c r="AN1031" s="560"/>
      <c r="AO1031" s="561"/>
      <c r="AP1031" s="561"/>
      <c r="AQ1031" s="560"/>
      <c r="AR1031" s="561"/>
      <c r="AS1031" s="561"/>
      <c r="AT1031" s="559"/>
      <c r="AU1031" s="574"/>
      <c r="AV1031" s="569"/>
      <c r="AW1031" s="569"/>
      <c r="AX1031" s="569"/>
      <c r="AY1031" s="569"/>
      <c r="AZ1031" s="563"/>
      <c r="BA1031" s="563"/>
      <c r="BB1031" s="563"/>
    </row>
    <row r="1032" spans="21:54">
      <c r="U1032" s="563"/>
      <c r="V1032" s="587"/>
      <c r="W1032" s="588"/>
      <c r="X1032" s="588"/>
      <c r="Y1032" s="590"/>
      <c r="Z1032" s="589"/>
      <c r="AA1032" s="591"/>
      <c r="AB1032" s="591"/>
      <c r="AC1032" s="591"/>
      <c r="AD1032" s="591"/>
      <c r="AE1032" s="272"/>
      <c r="AF1032" s="560"/>
      <c r="AG1032" s="561"/>
      <c r="AH1032" s="561"/>
      <c r="AI1032" s="561"/>
      <c r="AJ1032" s="592"/>
      <c r="AK1032" s="561"/>
      <c r="AL1032" s="560"/>
      <c r="AM1032" s="595"/>
      <c r="AN1032" s="560"/>
      <c r="AO1032" s="561"/>
      <c r="AP1032" s="561"/>
      <c r="AQ1032" s="560"/>
      <c r="AR1032" s="561"/>
      <c r="AS1032" s="561"/>
      <c r="AT1032" s="559"/>
      <c r="AU1032" s="574"/>
      <c r="AV1032" s="569"/>
      <c r="AW1032" s="569"/>
      <c r="AX1032" s="569"/>
      <c r="AY1032" s="569"/>
      <c r="AZ1032" s="563"/>
      <c r="BA1032" s="563"/>
      <c r="BB1032" s="563"/>
    </row>
    <row r="1033" spans="21:54">
      <c r="U1033" s="563"/>
      <c r="V1033" s="587"/>
      <c r="W1033" s="588"/>
      <c r="X1033" s="588"/>
      <c r="Y1033" s="590"/>
      <c r="Z1033" s="589"/>
      <c r="AA1033" s="591"/>
      <c r="AB1033" s="591"/>
      <c r="AC1033" s="591"/>
      <c r="AD1033" s="591"/>
      <c r="AE1033" s="272"/>
      <c r="AF1033" s="560"/>
      <c r="AG1033" s="561"/>
      <c r="AH1033" s="561"/>
      <c r="AI1033" s="561"/>
      <c r="AJ1033" s="592"/>
      <c r="AK1033" s="561"/>
      <c r="AL1033" s="560"/>
      <c r="AM1033" s="595"/>
      <c r="AN1033" s="560"/>
      <c r="AO1033" s="561"/>
      <c r="AP1033" s="561"/>
      <c r="AQ1033" s="560"/>
      <c r="AR1033" s="561"/>
      <c r="AS1033" s="561"/>
      <c r="AT1033" s="559"/>
      <c r="AU1033" s="574"/>
      <c r="AV1033" s="569"/>
      <c r="AW1033" s="569"/>
      <c r="AX1033" s="569"/>
      <c r="AY1033" s="569"/>
      <c r="AZ1033" s="563"/>
      <c r="BA1033" s="563"/>
      <c r="BB1033" s="563"/>
    </row>
    <row r="1034" spans="21:54">
      <c r="U1034" s="563"/>
      <c r="V1034" s="587"/>
      <c r="W1034" s="588"/>
      <c r="X1034" s="588"/>
      <c r="Y1034" s="590"/>
      <c r="Z1034" s="589"/>
      <c r="AA1034" s="591"/>
      <c r="AB1034" s="591"/>
      <c r="AC1034" s="591"/>
      <c r="AD1034" s="591"/>
      <c r="AE1034" s="272"/>
      <c r="AF1034" s="560"/>
      <c r="AG1034" s="561"/>
      <c r="AH1034" s="561"/>
      <c r="AI1034" s="561"/>
      <c r="AJ1034" s="592"/>
      <c r="AK1034" s="561"/>
      <c r="AL1034" s="560"/>
      <c r="AM1034" s="595"/>
      <c r="AN1034" s="560"/>
      <c r="AO1034" s="561"/>
      <c r="AP1034" s="561"/>
      <c r="AQ1034" s="560"/>
      <c r="AR1034" s="561"/>
      <c r="AS1034" s="561"/>
      <c r="AT1034" s="559"/>
      <c r="AU1034" s="574"/>
      <c r="AV1034" s="569"/>
      <c r="AW1034" s="569"/>
      <c r="AX1034" s="569"/>
      <c r="AY1034" s="569"/>
      <c r="AZ1034" s="563"/>
      <c r="BA1034" s="563"/>
      <c r="BB1034" s="563"/>
    </row>
    <row r="1035" spans="21:54">
      <c r="U1035" s="563"/>
      <c r="V1035" s="587"/>
      <c r="W1035" s="588"/>
      <c r="X1035" s="588"/>
      <c r="Y1035" s="590"/>
      <c r="Z1035" s="589"/>
      <c r="AA1035" s="591"/>
      <c r="AB1035" s="591"/>
      <c r="AC1035" s="591"/>
      <c r="AD1035" s="591"/>
      <c r="AE1035" s="272"/>
      <c r="AF1035" s="560"/>
      <c r="AG1035" s="561"/>
      <c r="AH1035" s="561"/>
      <c r="AI1035" s="561"/>
      <c r="AJ1035" s="592"/>
      <c r="AK1035" s="561"/>
      <c r="AL1035" s="560"/>
      <c r="AM1035" s="595"/>
      <c r="AN1035" s="560"/>
      <c r="AO1035" s="561"/>
      <c r="AP1035" s="561"/>
      <c r="AQ1035" s="560"/>
      <c r="AR1035" s="561"/>
      <c r="AS1035" s="561"/>
      <c r="AT1035" s="559"/>
      <c r="AU1035" s="574"/>
      <c r="AV1035" s="569"/>
      <c r="AW1035" s="569"/>
      <c r="AX1035" s="569"/>
      <c r="AY1035" s="569"/>
      <c r="AZ1035" s="563"/>
      <c r="BA1035" s="563"/>
      <c r="BB1035" s="563"/>
    </row>
    <row r="1036" spans="21:54">
      <c r="U1036" s="563"/>
      <c r="V1036" s="587"/>
      <c r="W1036" s="588"/>
      <c r="X1036" s="588"/>
      <c r="Y1036" s="590"/>
      <c r="Z1036" s="589"/>
      <c r="AA1036" s="591"/>
      <c r="AB1036" s="591"/>
      <c r="AC1036" s="591"/>
      <c r="AD1036" s="591"/>
      <c r="AE1036" s="272"/>
      <c r="AF1036" s="560"/>
      <c r="AG1036" s="561"/>
      <c r="AH1036" s="561"/>
      <c r="AI1036" s="561"/>
      <c r="AJ1036" s="592"/>
      <c r="AK1036" s="561"/>
      <c r="AL1036" s="560"/>
      <c r="AM1036" s="595"/>
      <c r="AN1036" s="560"/>
      <c r="AO1036" s="561"/>
      <c r="AP1036" s="561"/>
      <c r="AQ1036" s="560"/>
      <c r="AR1036" s="561"/>
      <c r="AS1036" s="561"/>
      <c r="AT1036" s="559"/>
      <c r="AU1036" s="574"/>
      <c r="AV1036" s="569"/>
      <c r="AW1036" s="569"/>
      <c r="AX1036" s="569"/>
      <c r="AY1036" s="569"/>
      <c r="AZ1036" s="563"/>
      <c r="BA1036" s="563"/>
      <c r="BB1036" s="563"/>
    </row>
    <row r="1037" spans="21:54">
      <c r="U1037" s="563"/>
      <c r="V1037" s="587"/>
      <c r="W1037" s="588"/>
      <c r="X1037" s="588"/>
      <c r="Y1037" s="590"/>
      <c r="Z1037" s="589"/>
      <c r="AA1037" s="591"/>
      <c r="AB1037" s="591"/>
      <c r="AC1037" s="591"/>
      <c r="AD1037" s="591"/>
      <c r="AE1037" s="272"/>
      <c r="AF1037" s="560"/>
      <c r="AG1037" s="561"/>
      <c r="AH1037" s="561"/>
      <c r="AI1037" s="561"/>
      <c r="AJ1037" s="592"/>
      <c r="AK1037" s="561"/>
      <c r="AL1037" s="560"/>
      <c r="AM1037" s="595"/>
      <c r="AN1037" s="560"/>
      <c r="AO1037" s="561"/>
      <c r="AP1037" s="561"/>
      <c r="AQ1037" s="560"/>
      <c r="AR1037" s="561"/>
      <c r="AS1037" s="561"/>
      <c r="AT1037" s="559"/>
      <c r="AU1037" s="574"/>
      <c r="AV1037" s="569"/>
      <c r="AW1037" s="569"/>
      <c r="AX1037" s="569"/>
      <c r="AY1037" s="569"/>
      <c r="AZ1037" s="563"/>
      <c r="BA1037" s="563"/>
      <c r="BB1037" s="563"/>
    </row>
    <row r="1038" spans="21:54">
      <c r="U1038" s="563"/>
      <c r="V1038" s="587"/>
      <c r="W1038" s="588"/>
      <c r="X1038" s="588"/>
      <c r="Y1038" s="590"/>
      <c r="Z1038" s="589"/>
      <c r="AA1038" s="591"/>
      <c r="AB1038" s="591"/>
      <c r="AC1038" s="591"/>
      <c r="AD1038" s="591"/>
      <c r="AE1038" s="272"/>
      <c r="AF1038" s="560"/>
      <c r="AG1038" s="561"/>
      <c r="AH1038" s="561"/>
      <c r="AI1038" s="561"/>
      <c r="AJ1038" s="592"/>
      <c r="AK1038" s="561"/>
      <c r="AL1038" s="560"/>
      <c r="AM1038" s="595"/>
      <c r="AN1038" s="560"/>
      <c r="AO1038" s="561"/>
      <c r="AP1038" s="561"/>
      <c r="AQ1038" s="560"/>
      <c r="AR1038" s="561"/>
      <c r="AS1038" s="561"/>
      <c r="AT1038" s="559"/>
      <c r="AU1038" s="574"/>
      <c r="AV1038" s="569"/>
      <c r="AW1038" s="569"/>
      <c r="AX1038" s="569"/>
      <c r="AY1038" s="569"/>
      <c r="AZ1038" s="563"/>
      <c r="BA1038" s="563"/>
      <c r="BB1038" s="563"/>
    </row>
    <row r="1039" spans="21:54">
      <c r="U1039" s="563"/>
      <c r="V1039" s="587"/>
      <c r="W1039" s="588"/>
      <c r="X1039" s="588"/>
      <c r="Y1039" s="590"/>
      <c r="Z1039" s="589"/>
      <c r="AA1039" s="591"/>
      <c r="AB1039" s="591"/>
      <c r="AC1039" s="591"/>
      <c r="AD1039" s="591"/>
      <c r="AE1039" s="272"/>
      <c r="AF1039" s="560"/>
      <c r="AG1039" s="561"/>
      <c r="AH1039" s="561"/>
      <c r="AI1039" s="561"/>
      <c r="AJ1039" s="592"/>
      <c r="AK1039" s="561"/>
      <c r="AL1039" s="560"/>
      <c r="AM1039" s="595"/>
      <c r="AN1039" s="560"/>
      <c r="AO1039" s="561"/>
      <c r="AP1039" s="561"/>
      <c r="AQ1039" s="560"/>
      <c r="AR1039" s="561"/>
      <c r="AS1039" s="561"/>
      <c r="AT1039" s="559"/>
      <c r="AU1039" s="574"/>
      <c r="AV1039" s="569"/>
      <c r="AW1039" s="569"/>
      <c r="AX1039" s="569"/>
      <c r="AY1039" s="569"/>
      <c r="AZ1039" s="563"/>
      <c r="BA1039" s="563"/>
      <c r="BB1039" s="563"/>
    </row>
    <row r="1040" spans="21:54">
      <c r="U1040" s="563"/>
      <c r="V1040" s="587"/>
      <c r="W1040" s="588"/>
      <c r="X1040" s="588"/>
      <c r="Y1040" s="590"/>
      <c r="Z1040" s="589"/>
      <c r="AA1040" s="591"/>
      <c r="AB1040" s="591"/>
      <c r="AC1040" s="591"/>
      <c r="AD1040" s="591"/>
      <c r="AE1040" s="272"/>
      <c r="AF1040" s="560"/>
      <c r="AG1040" s="561"/>
      <c r="AH1040" s="561"/>
      <c r="AI1040" s="561"/>
      <c r="AJ1040" s="592"/>
      <c r="AK1040" s="561"/>
      <c r="AL1040" s="560"/>
      <c r="AM1040" s="595"/>
      <c r="AN1040" s="560"/>
      <c r="AO1040" s="561"/>
      <c r="AP1040" s="561"/>
      <c r="AQ1040" s="560"/>
      <c r="AR1040" s="561"/>
      <c r="AS1040" s="561"/>
      <c r="AT1040" s="559"/>
      <c r="AU1040" s="574"/>
      <c r="AV1040" s="569"/>
      <c r="AW1040" s="569"/>
      <c r="AX1040" s="569"/>
      <c r="AY1040" s="569"/>
      <c r="AZ1040" s="563"/>
      <c r="BA1040" s="563"/>
      <c r="BB1040" s="563"/>
    </row>
    <row r="1041" spans="21:54">
      <c r="U1041" s="563"/>
      <c r="V1041" s="587"/>
      <c r="W1041" s="588"/>
      <c r="X1041" s="588"/>
      <c r="Y1041" s="590"/>
      <c r="Z1041" s="589"/>
      <c r="AA1041" s="591"/>
      <c r="AB1041" s="591"/>
      <c r="AC1041" s="591"/>
      <c r="AD1041" s="591"/>
      <c r="AE1041" s="272"/>
      <c r="AF1041" s="560"/>
      <c r="AG1041" s="561"/>
      <c r="AH1041" s="561"/>
      <c r="AI1041" s="561"/>
      <c r="AJ1041" s="592"/>
      <c r="AK1041" s="561"/>
      <c r="AL1041" s="560"/>
      <c r="AM1041" s="595"/>
      <c r="AN1041" s="560"/>
      <c r="AO1041" s="561"/>
      <c r="AP1041" s="561"/>
      <c r="AQ1041" s="560"/>
      <c r="AR1041" s="561"/>
      <c r="AS1041" s="561"/>
      <c r="AT1041" s="559"/>
      <c r="AU1041" s="574"/>
      <c r="AV1041" s="569"/>
      <c r="AW1041" s="569"/>
      <c r="AX1041" s="569"/>
      <c r="AY1041" s="569"/>
      <c r="AZ1041" s="563"/>
      <c r="BA1041" s="563"/>
      <c r="BB1041" s="563"/>
    </row>
    <row r="1042" spans="21:54">
      <c r="U1042" s="563"/>
      <c r="V1042" s="587"/>
      <c r="W1042" s="588"/>
      <c r="X1042" s="588"/>
      <c r="Y1042" s="590"/>
      <c r="Z1042" s="589"/>
      <c r="AA1042" s="591"/>
      <c r="AB1042" s="591"/>
      <c r="AC1042" s="591"/>
      <c r="AD1042" s="591"/>
      <c r="AE1042" s="272"/>
      <c r="AF1042" s="560"/>
      <c r="AG1042" s="561"/>
      <c r="AH1042" s="561"/>
      <c r="AI1042" s="561"/>
      <c r="AJ1042" s="592"/>
      <c r="AK1042" s="561"/>
      <c r="AL1042" s="560"/>
      <c r="AM1042" s="595"/>
      <c r="AN1042" s="560"/>
      <c r="AO1042" s="561"/>
      <c r="AP1042" s="561"/>
      <c r="AQ1042" s="560"/>
      <c r="AR1042" s="561"/>
      <c r="AS1042" s="561"/>
      <c r="AT1042" s="559"/>
      <c r="AU1042" s="574"/>
      <c r="AV1042" s="569"/>
      <c r="AW1042" s="569"/>
      <c r="AX1042" s="569"/>
      <c r="AY1042" s="569"/>
      <c r="AZ1042" s="563"/>
      <c r="BA1042" s="563"/>
      <c r="BB1042" s="563"/>
    </row>
    <row r="1043" spans="21:54">
      <c r="U1043" s="563"/>
      <c r="V1043" s="587"/>
      <c r="W1043" s="588"/>
      <c r="X1043" s="588"/>
      <c r="Y1043" s="590"/>
      <c r="Z1043" s="589"/>
      <c r="AA1043" s="591"/>
      <c r="AB1043" s="591"/>
      <c r="AC1043" s="591"/>
      <c r="AD1043" s="591"/>
      <c r="AE1043" s="272"/>
      <c r="AF1043" s="560"/>
      <c r="AG1043" s="561"/>
      <c r="AH1043" s="561"/>
      <c r="AI1043" s="561"/>
      <c r="AJ1043" s="592"/>
      <c r="AK1043" s="561"/>
      <c r="AL1043" s="560"/>
      <c r="AM1043" s="595"/>
      <c r="AN1043" s="560"/>
      <c r="AO1043" s="561"/>
      <c r="AP1043" s="561"/>
      <c r="AQ1043" s="560"/>
      <c r="AR1043" s="561"/>
      <c r="AS1043" s="561"/>
      <c r="AT1043" s="559"/>
      <c r="AU1043" s="574"/>
      <c r="AV1043" s="569"/>
      <c r="AW1043" s="569"/>
      <c r="AX1043" s="569"/>
      <c r="AY1043" s="569"/>
      <c r="AZ1043" s="563"/>
      <c r="BA1043" s="563"/>
      <c r="BB1043" s="563"/>
    </row>
    <row r="1044" spans="21:54">
      <c r="U1044" s="563"/>
      <c r="V1044" s="587"/>
      <c r="W1044" s="588"/>
      <c r="X1044" s="588"/>
      <c r="Y1044" s="590"/>
      <c r="Z1044" s="589"/>
      <c r="AA1044" s="591"/>
      <c r="AB1044" s="591"/>
      <c r="AC1044" s="591"/>
      <c r="AD1044" s="591"/>
      <c r="AE1044" s="272"/>
      <c r="AF1044" s="560"/>
      <c r="AG1044" s="561"/>
      <c r="AH1044" s="561"/>
      <c r="AI1044" s="561"/>
      <c r="AJ1044" s="592"/>
      <c r="AK1044" s="561"/>
      <c r="AL1044" s="560"/>
      <c r="AM1044" s="595"/>
      <c r="AN1044" s="560"/>
      <c r="AO1044" s="561"/>
      <c r="AP1044" s="561"/>
      <c r="AQ1044" s="560"/>
      <c r="AR1044" s="561"/>
      <c r="AS1044" s="561"/>
      <c r="AT1044" s="559"/>
      <c r="AU1044" s="574"/>
      <c r="AV1044" s="569"/>
      <c r="AW1044" s="569"/>
      <c r="AX1044" s="569"/>
      <c r="AY1044" s="569"/>
      <c r="AZ1044" s="563"/>
      <c r="BA1044" s="563"/>
      <c r="BB1044" s="563"/>
    </row>
    <row r="1045" spans="21:54">
      <c r="U1045" s="563"/>
      <c r="V1045" s="587"/>
      <c r="W1045" s="588"/>
      <c r="X1045" s="588"/>
      <c r="Y1045" s="590"/>
      <c r="Z1045" s="589"/>
      <c r="AA1045" s="591"/>
      <c r="AB1045" s="591"/>
      <c r="AC1045" s="591"/>
      <c r="AD1045" s="591"/>
      <c r="AE1045" s="272"/>
      <c r="AF1045" s="560"/>
      <c r="AG1045" s="561"/>
      <c r="AH1045" s="561"/>
      <c r="AI1045" s="561"/>
      <c r="AJ1045" s="592"/>
      <c r="AK1045" s="561"/>
      <c r="AL1045" s="560"/>
      <c r="AM1045" s="595"/>
      <c r="AN1045" s="560"/>
      <c r="AO1045" s="561"/>
      <c r="AP1045" s="561"/>
      <c r="AQ1045" s="560"/>
      <c r="AR1045" s="561"/>
      <c r="AS1045" s="561"/>
      <c r="AT1045" s="559"/>
      <c r="AU1045" s="574"/>
      <c r="AV1045" s="569"/>
      <c r="AW1045" s="569"/>
      <c r="AX1045" s="569"/>
      <c r="AY1045" s="569"/>
      <c r="AZ1045" s="563"/>
      <c r="BA1045" s="563"/>
      <c r="BB1045" s="563"/>
    </row>
    <row r="1046" spans="21:54">
      <c r="U1046" s="563"/>
      <c r="V1046" s="587"/>
      <c r="W1046" s="588"/>
      <c r="X1046" s="588"/>
      <c r="Y1046" s="590"/>
      <c r="Z1046" s="589"/>
      <c r="AA1046" s="591"/>
      <c r="AB1046" s="591"/>
      <c r="AC1046" s="591"/>
      <c r="AD1046" s="591"/>
      <c r="AE1046" s="272"/>
      <c r="AF1046" s="560"/>
      <c r="AG1046" s="561"/>
      <c r="AH1046" s="561"/>
      <c r="AI1046" s="561"/>
      <c r="AJ1046" s="592"/>
      <c r="AK1046" s="561"/>
      <c r="AL1046" s="560"/>
      <c r="AM1046" s="595"/>
      <c r="AN1046" s="560"/>
      <c r="AO1046" s="561"/>
      <c r="AP1046" s="561"/>
      <c r="AQ1046" s="560"/>
      <c r="AR1046" s="561"/>
      <c r="AS1046" s="561"/>
      <c r="AT1046" s="559"/>
      <c r="AU1046" s="574"/>
      <c r="AV1046" s="569"/>
      <c r="AW1046" s="569"/>
      <c r="AX1046" s="569"/>
      <c r="AY1046" s="569"/>
      <c r="AZ1046" s="563"/>
      <c r="BA1046" s="563"/>
      <c r="BB1046" s="563"/>
    </row>
    <row r="1047" spans="21:54">
      <c r="U1047" s="563"/>
      <c r="V1047" s="587"/>
      <c r="W1047" s="588"/>
      <c r="X1047" s="588"/>
      <c r="Y1047" s="590"/>
      <c r="Z1047" s="589"/>
      <c r="AA1047" s="591"/>
      <c r="AB1047" s="591"/>
      <c r="AC1047" s="591"/>
      <c r="AD1047" s="591"/>
      <c r="AE1047" s="272"/>
      <c r="AF1047" s="560"/>
      <c r="AG1047" s="561"/>
      <c r="AH1047" s="561"/>
      <c r="AI1047" s="561"/>
      <c r="AJ1047" s="592"/>
      <c r="AK1047" s="561"/>
      <c r="AL1047" s="560"/>
      <c r="AM1047" s="595"/>
      <c r="AN1047" s="560"/>
      <c r="AO1047" s="561"/>
      <c r="AP1047" s="561"/>
      <c r="AQ1047" s="560"/>
      <c r="AR1047" s="561"/>
      <c r="AS1047" s="561"/>
      <c r="AT1047" s="559"/>
      <c r="AU1047" s="574"/>
      <c r="AV1047" s="569"/>
      <c r="AW1047" s="569"/>
      <c r="AX1047" s="569"/>
      <c r="AY1047" s="569"/>
      <c r="AZ1047" s="563"/>
      <c r="BA1047" s="563"/>
      <c r="BB1047" s="563"/>
    </row>
    <row r="1048" spans="21:54">
      <c r="U1048" s="563"/>
      <c r="V1048" s="587"/>
      <c r="W1048" s="588"/>
      <c r="X1048" s="588"/>
      <c r="Y1048" s="590"/>
      <c r="Z1048" s="589"/>
      <c r="AA1048" s="591"/>
      <c r="AB1048" s="591"/>
      <c r="AC1048" s="591"/>
      <c r="AD1048" s="591"/>
      <c r="AE1048" s="272"/>
      <c r="AF1048" s="560"/>
      <c r="AG1048" s="561"/>
      <c r="AH1048" s="561"/>
      <c r="AI1048" s="561"/>
      <c r="AJ1048" s="592"/>
      <c r="AK1048" s="561"/>
      <c r="AL1048" s="560"/>
      <c r="AM1048" s="595"/>
      <c r="AN1048" s="560"/>
      <c r="AO1048" s="561"/>
      <c r="AP1048" s="561"/>
      <c r="AQ1048" s="560"/>
      <c r="AR1048" s="561"/>
      <c r="AS1048" s="561"/>
      <c r="AT1048" s="559"/>
      <c r="AU1048" s="574"/>
      <c r="AV1048" s="569"/>
      <c r="AW1048" s="569"/>
      <c r="AX1048" s="569"/>
      <c r="AY1048" s="569"/>
      <c r="AZ1048" s="563"/>
      <c r="BA1048" s="563"/>
      <c r="BB1048" s="563"/>
    </row>
    <row r="1049" spans="21:54">
      <c r="U1049" s="563"/>
      <c r="V1049" s="587"/>
      <c r="W1049" s="588"/>
      <c r="X1049" s="588"/>
      <c r="Y1049" s="590"/>
      <c r="Z1049" s="589"/>
      <c r="AA1049" s="591"/>
      <c r="AB1049" s="591"/>
      <c r="AC1049" s="591"/>
      <c r="AD1049" s="591"/>
      <c r="AE1049" s="272"/>
      <c r="AF1049" s="560"/>
      <c r="AG1049" s="561"/>
      <c r="AH1049" s="561"/>
      <c r="AI1049" s="561"/>
      <c r="AJ1049" s="592"/>
      <c r="AK1049" s="561"/>
      <c r="AL1049" s="560"/>
      <c r="AM1049" s="595"/>
      <c r="AN1049" s="560"/>
      <c r="AO1049" s="561"/>
      <c r="AP1049" s="561"/>
      <c r="AQ1049" s="560"/>
      <c r="AR1049" s="561"/>
      <c r="AS1049" s="561"/>
      <c r="AT1049" s="559"/>
      <c r="AU1049" s="574"/>
      <c r="AV1049" s="569"/>
      <c r="AW1049" s="569"/>
      <c r="AX1049" s="569"/>
      <c r="AY1049" s="569"/>
      <c r="AZ1049" s="563"/>
      <c r="BA1049" s="563"/>
      <c r="BB1049" s="563"/>
    </row>
    <row r="1050" spans="21:54">
      <c r="U1050" s="563"/>
      <c r="V1050" s="587"/>
      <c r="W1050" s="588"/>
      <c r="X1050" s="588"/>
      <c r="Y1050" s="590"/>
      <c r="Z1050" s="589"/>
      <c r="AA1050" s="591"/>
      <c r="AB1050" s="591"/>
      <c r="AC1050" s="591"/>
      <c r="AD1050" s="591"/>
      <c r="AE1050" s="272"/>
      <c r="AF1050" s="560"/>
      <c r="AG1050" s="561"/>
      <c r="AH1050" s="561"/>
      <c r="AI1050" s="561"/>
      <c r="AJ1050" s="592"/>
      <c r="AK1050" s="561"/>
      <c r="AL1050" s="560"/>
      <c r="AM1050" s="595"/>
      <c r="AN1050" s="560"/>
      <c r="AO1050" s="561"/>
      <c r="AP1050" s="561"/>
      <c r="AQ1050" s="560"/>
      <c r="AR1050" s="561"/>
      <c r="AS1050" s="561"/>
      <c r="AT1050" s="559"/>
      <c r="AU1050" s="574"/>
      <c r="AV1050" s="569"/>
      <c r="AW1050" s="569"/>
      <c r="AX1050" s="569"/>
      <c r="AY1050" s="569"/>
      <c r="AZ1050" s="563"/>
      <c r="BA1050" s="563"/>
      <c r="BB1050" s="563"/>
    </row>
    <row r="1051" spans="21:54">
      <c r="U1051" s="563"/>
      <c r="V1051" s="587"/>
      <c r="W1051" s="588"/>
      <c r="X1051" s="588"/>
      <c r="Y1051" s="590"/>
      <c r="Z1051" s="589"/>
      <c r="AA1051" s="591"/>
      <c r="AB1051" s="591"/>
      <c r="AC1051" s="591"/>
      <c r="AD1051" s="591"/>
      <c r="AE1051" s="272"/>
      <c r="AF1051" s="560"/>
      <c r="AG1051" s="561"/>
      <c r="AH1051" s="561"/>
      <c r="AI1051" s="561"/>
      <c r="AJ1051" s="592"/>
      <c r="AK1051" s="561"/>
      <c r="AL1051" s="560"/>
      <c r="AM1051" s="595"/>
      <c r="AN1051" s="560"/>
      <c r="AO1051" s="561"/>
      <c r="AP1051" s="561"/>
      <c r="AQ1051" s="560"/>
      <c r="AR1051" s="561"/>
      <c r="AS1051" s="561"/>
      <c r="AT1051" s="559"/>
      <c r="AU1051" s="574"/>
      <c r="AV1051" s="569"/>
      <c r="AW1051" s="569"/>
      <c r="AX1051" s="569"/>
      <c r="AY1051" s="569"/>
      <c r="AZ1051" s="563"/>
      <c r="BA1051" s="563"/>
      <c r="BB1051" s="563"/>
    </row>
    <row r="1052" spans="21:54">
      <c r="U1052" s="563"/>
      <c r="V1052" s="587"/>
      <c r="W1052" s="588"/>
      <c r="X1052" s="588"/>
      <c r="Y1052" s="590"/>
      <c r="Z1052" s="589"/>
      <c r="AA1052" s="591"/>
      <c r="AB1052" s="591"/>
      <c r="AC1052" s="591"/>
      <c r="AD1052" s="591"/>
      <c r="AE1052" s="272"/>
      <c r="AF1052" s="560"/>
      <c r="AG1052" s="561"/>
      <c r="AH1052" s="561"/>
      <c r="AI1052" s="561"/>
      <c r="AJ1052" s="592"/>
      <c r="AK1052" s="561"/>
      <c r="AL1052" s="560"/>
      <c r="AM1052" s="595"/>
      <c r="AN1052" s="560"/>
      <c r="AO1052" s="561"/>
      <c r="AP1052" s="561"/>
      <c r="AQ1052" s="560"/>
      <c r="AR1052" s="561"/>
      <c r="AS1052" s="561"/>
      <c r="AT1052" s="559"/>
      <c r="AU1052" s="574"/>
      <c r="AV1052" s="569"/>
      <c r="AW1052" s="569"/>
      <c r="AX1052" s="569"/>
      <c r="AY1052" s="569"/>
      <c r="AZ1052" s="563"/>
      <c r="BA1052" s="563"/>
      <c r="BB1052" s="563"/>
    </row>
    <row r="1053" spans="21:54">
      <c r="U1053" s="563"/>
      <c r="V1053" s="587"/>
      <c r="W1053" s="588"/>
      <c r="X1053" s="588"/>
      <c r="Y1053" s="590"/>
      <c r="Z1053" s="589"/>
      <c r="AA1053" s="591"/>
      <c r="AB1053" s="591"/>
      <c r="AC1053" s="591"/>
      <c r="AD1053" s="591"/>
      <c r="AE1053" s="272"/>
      <c r="AF1053" s="560"/>
      <c r="AG1053" s="561"/>
      <c r="AH1053" s="561"/>
      <c r="AI1053" s="561"/>
      <c r="AJ1053" s="592"/>
      <c r="AK1053" s="561"/>
      <c r="AL1053" s="560"/>
      <c r="AM1053" s="595"/>
      <c r="AN1053" s="560"/>
      <c r="AO1053" s="561"/>
      <c r="AP1053" s="561"/>
      <c r="AQ1053" s="560"/>
      <c r="AR1053" s="561"/>
      <c r="AS1053" s="561"/>
      <c r="AT1053" s="559"/>
      <c r="AU1053" s="574"/>
      <c r="AV1053" s="569"/>
      <c r="AW1053" s="569"/>
      <c r="AX1053" s="569"/>
      <c r="AY1053" s="569"/>
      <c r="AZ1053" s="563"/>
      <c r="BA1053" s="563"/>
      <c r="BB1053" s="563"/>
    </row>
    <row r="1054" spans="21:54">
      <c r="U1054" s="563"/>
      <c r="V1054" s="587"/>
      <c r="W1054" s="588"/>
      <c r="X1054" s="588"/>
      <c r="Y1054" s="590"/>
      <c r="Z1054" s="589"/>
      <c r="AA1054" s="591"/>
      <c r="AB1054" s="591"/>
      <c r="AC1054" s="591"/>
      <c r="AD1054" s="591"/>
      <c r="AE1054" s="272"/>
      <c r="AF1054" s="560"/>
      <c r="AG1054" s="561"/>
      <c r="AH1054" s="561"/>
      <c r="AI1054" s="561"/>
      <c r="AJ1054" s="592"/>
      <c r="AK1054" s="561"/>
      <c r="AL1054" s="560"/>
      <c r="AM1054" s="595"/>
      <c r="AN1054" s="560"/>
      <c r="AO1054" s="561"/>
      <c r="AP1054" s="561"/>
      <c r="AQ1054" s="560"/>
      <c r="AR1054" s="561"/>
      <c r="AS1054" s="561"/>
      <c r="AT1054" s="559"/>
      <c r="AU1054" s="574"/>
      <c r="AV1054" s="569"/>
      <c r="AW1054" s="569"/>
      <c r="AX1054" s="569"/>
      <c r="AY1054" s="569"/>
      <c r="AZ1054" s="563"/>
      <c r="BA1054" s="563"/>
      <c r="BB1054" s="563"/>
    </row>
    <row r="1055" spans="21:54">
      <c r="U1055" s="563"/>
      <c r="V1055" s="587"/>
      <c r="W1055" s="588"/>
      <c r="X1055" s="588"/>
      <c r="Y1055" s="590"/>
      <c r="Z1055" s="589"/>
      <c r="AA1055" s="591"/>
      <c r="AB1055" s="591"/>
      <c r="AC1055" s="591"/>
      <c r="AD1055" s="591"/>
      <c r="AE1055" s="272"/>
      <c r="AF1055" s="560"/>
      <c r="AG1055" s="561"/>
      <c r="AH1055" s="561"/>
      <c r="AI1055" s="561"/>
      <c r="AJ1055" s="592"/>
      <c r="AK1055" s="561"/>
      <c r="AL1055" s="560"/>
      <c r="AM1055" s="595"/>
      <c r="AN1055" s="560"/>
      <c r="AO1055" s="561"/>
      <c r="AP1055" s="561"/>
      <c r="AQ1055" s="560"/>
      <c r="AR1055" s="561"/>
      <c r="AS1055" s="561"/>
      <c r="AT1055" s="559"/>
      <c r="AU1055" s="574"/>
      <c r="AV1055" s="569"/>
      <c r="AW1055" s="569"/>
      <c r="AX1055" s="569"/>
      <c r="AY1055" s="569"/>
      <c r="AZ1055" s="563"/>
      <c r="BA1055" s="563"/>
      <c r="BB1055" s="563"/>
    </row>
    <row r="1056" spans="21:54">
      <c r="U1056" s="563"/>
      <c r="V1056" s="587"/>
      <c r="W1056" s="588"/>
      <c r="X1056" s="588"/>
      <c r="Y1056" s="590"/>
      <c r="Z1056" s="589"/>
      <c r="AA1056" s="591"/>
      <c r="AB1056" s="591"/>
      <c r="AC1056" s="591"/>
      <c r="AD1056" s="591"/>
      <c r="AE1056" s="272"/>
      <c r="AF1056" s="560"/>
      <c r="AG1056" s="561"/>
      <c r="AH1056" s="561"/>
      <c r="AI1056" s="561"/>
      <c r="AJ1056" s="592"/>
      <c r="AK1056" s="561"/>
      <c r="AL1056" s="560"/>
      <c r="AM1056" s="595"/>
      <c r="AN1056" s="560"/>
      <c r="AO1056" s="561"/>
      <c r="AP1056" s="561"/>
      <c r="AQ1056" s="560"/>
      <c r="AR1056" s="561"/>
      <c r="AS1056" s="561"/>
      <c r="AT1056" s="559"/>
      <c r="AU1056" s="574"/>
      <c r="AV1056" s="569"/>
      <c r="AW1056" s="569"/>
      <c r="AX1056" s="569"/>
      <c r="AY1056" s="569"/>
      <c r="AZ1056" s="563"/>
      <c r="BA1056" s="563"/>
      <c r="BB1056" s="563"/>
    </row>
    <row r="1057" spans="21:54">
      <c r="U1057" s="563"/>
      <c r="V1057" s="587"/>
      <c r="W1057" s="588"/>
      <c r="X1057" s="588"/>
      <c r="Y1057" s="590"/>
      <c r="Z1057" s="589"/>
      <c r="AA1057" s="591"/>
      <c r="AB1057" s="591"/>
      <c r="AC1057" s="591"/>
      <c r="AD1057" s="591"/>
      <c r="AE1057" s="272"/>
      <c r="AF1057" s="560"/>
      <c r="AG1057" s="561"/>
      <c r="AH1057" s="561"/>
      <c r="AI1057" s="561"/>
      <c r="AJ1057" s="592"/>
      <c r="AK1057" s="561"/>
      <c r="AL1057" s="560"/>
      <c r="AM1057" s="595"/>
      <c r="AN1057" s="560"/>
      <c r="AO1057" s="561"/>
      <c r="AP1057" s="561"/>
      <c r="AQ1057" s="560"/>
      <c r="AR1057" s="561"/>
      <c r="AS1057" s="561"/>
      <c r="AT1057" s="559"/>
      <c r="AU1057" s="574"/>
      <c r="AV1057" s="569"/>
      <c r="AW1057" s="569"/>
      <c r="AX1057" s="569"/>
      <c r="AY1057" s="569"/>
      <c r="AZ1057" s="563"/>
      <c r="BA1057" s="563"/>
      <c r="BB1057" s="563"/>
    </row>
    <row r="1058" spans="21:54">
      <c r="U1058" s="563"/>
      <c r="V1058" s="587"/>
      <c r="W1058" s="588"/>
      <c r="X1058" s="588"/>
      <c r="Y1058" s="590"/>
      <c r="Z1058" s="589"/>
      <c r="AA1058" s="591"/>
      <c r="AB1058" s="591"/>
      <c r="AC1058" s="591"/>
      <c r="AD1058" s="591"/>
      <c r="AE1058" s="272"/>
      <c r="AF1058" s="560"/>
      <c r="AG1058" s="561"/>
      <c r="AH1058" s="561"/>
      <c r="AI1058" s="561"/>
      <c r="AJ1058" s="592"/>
      <c r="AK1058" s="561"/>
      <c r="AL1058" s="560"/>
      <c r="AM1058" s="595"/>
      <c r="AN1058" s="560"/>
      <c r="AO1058" s="561"/>
      <c r="AP1058" s="561"/>
      <c r="AQ1058" s="560"/>
      <c r="AR1058" s="561"/>
      <c r="AS1058" s="561"/>
      <c r="AT1058" s="559"/>
      <c r="AU1058" s="574"/>
      <c r="AV1058" s="569"/>
      <c r="AW1058" s="569"/>
      <c r="AX1058" s="569"/>
      <c r="AY1058" s="569"/>
      <c r="AZ1058" s="563"/>
      <c r="BA1058" s="563"/>
      <c r="BB1058" s="563"/>
    </row>
    <row r="1059" spans="21:54">
      <c r="U1059" s="563"/>
      <c r="V1059" s="587"/>
      <c r="W1059" s="588"/>
      <c r="X1059" s="588"/>
      <c r="Y1059" s="590"/>
      <c r="Z1059" s="589"/>
      <c r="AA1059" s="591"/>
      <c r="AB1059" s="591"/>
      <c r="AC1059" s="591"/>
      <c r="AD1059" s="591"/>
      <c r="AE1059" s="272"/>
      <c r="AF1059" s="560"/>
      <c r="AG1059" s="561"/>
      <c r="AH1059" s="561"/>
      <c r="AI1059" s="561"/>
      <c r="AJ1059" s="592"/>
      <c r="AK1059" s="561"/>
      <c r="AL1059" s="560"/>
      <c r="AM1059" s="595"/>
      <c r="AN1059" s="560"/>
      <c r="AO1059" s="561"/>
      <c r="AP1059" s="561"/>
      <c r="AQ1059" s="560"/>
      <c r="AR1059" s="561"/>
      <c r="AS1059" s="561"/>
      <c r="AT1059" s="559"/>
      <c r="AU1059" s="574"/>
      <c r="AV1059" s="569"/>
      <c r="AW1059" s="569"/>
      <c r="AX1059" s="569"/>
      <c r="AY1059" s="569"/>
      <c r="AZ1059" s="563"/>
      <c r="BA1059" s="563"/>
      <c r="BB1059" s="563"/>
    </row>
    <row r="1060" spans="21:54">
      <c r="U1060" s="563"/>
      <c r="V1060" s="587"/>
      <c r="W1060" s="588"/>
      <c r="X1060" s="588"/>
      <c r="Y1060" s="590"/>
      <c r="Z1060" s="589"/>
      <c r="AA1060" s="591"/>
      <c r="AB1060" s="591"/>
      <c r="AC1060" s="591"/>
      <c r="AD1060" s="591"/>
      <c r="AE1060" s="272"/>
      <c r="AF1060" s="560"/>
      <c r="AG1060" s="561"/>
      <c r="AH1060" s="561"/>
      <c r="AI1060" s="561"/>
      <c r="AJ1060" s="592"/>
      <c r="AK1060" s="561"/>
      <c r="AL1060" s="560"/>
      <c r="AM1060" s="595"/>
      <c r="AN1060" s="560"/>
      <c r="AO1060" s="561"/>
      <c r="AP1060" s="561"/>
      <c r="AQ1060" s="560"/>
      <c r="AR1060" s="561"/>
      <c r="AS1060" s="561"/>
      <c r="AT1060" s="559"/>
      <c r="AU1060" s="574"/>
      <c r="AV1060" s="569"/>
      <c r="AW1060" s="569"/>
      <c r="AX1060" s="569"/>
      <c r="AY1060" s="569"/>
      <c r="AZ1060" s="563"/>
      <c r="BA1060" s="563"/>
      <c r="BB1060" s="563"/>
    </row>
    <row r="1061" spans="21:54">
      <c r="U1061" s="563"/>
      <c r="V1061" s="587"/>
      <c r="W1061" s="588"/>
      <c r="X1061" s="588"/>
      <c r="Y1061" s="590"/>
      <c r="Z1061" s="589"/>
      <c r="AA1061" s="591"/>
      <c r="AB1061" s="591"/>
      <c r="AC1061" s="591"/>
      <c r="AD1061" s="591"/>
      <c r="AE1061" s="272"/>
      <c r="AF1061" s="560"/>
      <c r="AG1061" s="561"/>
      <c r="AH1061" s="561"/>
      <c r="AI1061" s="561"/>
      <c r="AJ1061" s="592"/>
      <c r="AK1061" s="561"/>
      <c r="AL1061" s="560"/>
      <c r="AM1061" s="595"/>
      <c r="AN1061" s="560"/>
      <c r="AO1061" s="561"/>
      <c r="AP1061" s="561"/>
      <c r="AQ1061" s="560"/>
      <c r="AR1061" s="561"/>
      <c r="AS1061" s="561"/>
      <c r="AT1061" s="559"/>
      <c r="AU1061" s="574"/>
      <c r="AV1061" s="569"/>
      <c r="AW1061" s="569"/>
      <c r="AX1061" s="569"/>
      <c r="AY1061" s="569"/>
      <c r="AZ1061" s="563"/>
      <c r="BA1061" s="563"/>
      <c r="BB1061" s="563"/>
    </row>
    <row r="1062" spans="21:54">
      <c r="U1062" s="563"/>
      <c r="V1062" s="587"/>
      <c r="W1062" s="588"/>
      <c r="X1062" s="588"/>
      <c r="Y1062" s="590"/>
      <c r="Z1062" s="589"/>
      <c r="AA1062" s="591"/>
      <c r="AB1062" s="591"/>
      <c r="AC1062" s="591"/>
      <c r="AD1062" s="591"/>
      <c r="AE1062" s="272"/>
      <c r="AF1062" s="560"/>
      <c r="AG1062" s="561"/>
      <c r="AH1062" s="561"/>
      <c r="AI1062" s="561"/>
      <c r="AJ1062" s="592"/>
      <c r="AK1062" s="561"/>
      <c r="AL1062" s="560"/>
      <c r="AM1062" s="595"/>
      <c r="AN1062" s="560"/>
      <c r="AO1062" s="561"/>
      <c r="AP1062" s="561"/>
      <c r="AQ1062" s="560"/>
      <c r="AR1062" s="561"/>
      <c r="AS1062" s="561"/>
      <c r="AT1062" s="559"/>
      <c r="AU1062" s="574"/>
      <c r="AV1062" s="569"/>
      <c r="AW1062" s="569"/>
      <c r="AX1062" s="569"/>
      <c r="AY1062" s="569"/>
      <c r="AZ1062" s="563"/>
      <c r="BA1062" s="563"/>
      <c r="BB1062" s="563"/>
    </row>
    <row r="1063" spans="21:54">
      <c r="U1063" s="563"/>
      <c r="V1063" s="587"/>
      <c r="W1063" s="588"/>
      <c r="X1063" s="588"/>
      <c r="Y1063" s="590"/>
      <c r="Z1063" s="589"/>
      <c r="AA1063" s="591"/>
      <c r="AB1063" s="591"/>
      <c r="AC1063" s="591"/>
      <c r="AD1063" s="591"/>
      <c r="AE1063" s="272"/>
      <c r="AF1063" s="560"/>
      <c r="AG1063" s="561"/>
      <c r="AH1063" s="561"/>
      <c r="AI1063" s="561"/>
      <c r="AJ1063" s="592"/>
      <c r="AK1063" s="561"/>
      <c r="AL1063" s="560"/>
      <c r="AM1063" s="595"/>
      <c r="AN1063" s="560"/>
      <c r="AO1063" s="561"/>
      <c r="AP1063" s="561"/>
      <c r="AQ1063" s="560"/>
      <c r="AR1063" s="561"/>
      <c r="AS1063" s="561"/>
      <c r="AT1063" s="559"/>
      <c r="AU1063" s="574"/>
      <c r="AV1063" s="569"/>
      <c r="AW1063" s="569"/>
      <c r="AX1063" s="569"/>
      <c r="AY1063" s="569"/>
      <c r="AZ1063" s="563"/>
      <c r="BA1063" s="563"/>
      <c r="BB1063" s="563"/>
    </row>
    <row r="1064" spans="21:54">
      <c r="U1064" s="563"/>
      <c r="V1064" s="587"/>
      <c r="W1064" s="588"/>
      <c r="X1064" s="588"/>
      <c r="Y1064" s="590"/>
      <c r="Z1064" s="589"/>
      <c r="AA1064" s="591"/>
      <c r="AB1064" s="591"/>
      <c r="AC1064" s="591"/>
      <c r="AD1064" s="591"/>
      <c r="AE1064" s="272"/>
      <c r="AF1064" s="560"/>
      <c r="AG1064" s="561"/>
      <c r="AH1064" s="561"/>
      <c r="AI1064" s="561"/>
      <c r="AJ1064" s="592"/>
      <c r="AK1064" s="561"/>
      <c r="AL1064" s="560"/>
      <c r="AM1064" s="595"/>
      <c r="AN1064" s="560"/>
      <c r="AO1064" s="561"/>
      <c r="AP1064" s="561"/>
      <c r="AQ1064" s="560"/>
      <c r="AR1064" s="561"/>
      <c r="AS1064" s="561"/>
      <c r="AT1064" s="559"/>
      <c r="AU1064" s="574"/>
      <c r="AV1064" s="569"/>
      <c r="AW1064" s="569"/>
      <c r="AX1064" s="569"/>
      <c r="AY1064" s="569"/>
      <c r="AZ1064" s="563"/>
      <c r="BA1064" s="563"/>
      <c r="BB1064" s="563"/>
    </row>
    <row r="1065" spans="21:54">
      <c r="U1065" s="563"/>
      <c r="V1065" s="587"/>
      <c r="W1065" s="588"/>
      <c r="X1065" s="588"/>
      <c r="Y1065" s="590"/>
      <c r="Z1065" s="589"/>
      <c r="AA1065" s="591"/>
      <c r="AB1065" s="591"/>
      <c r="AC1065" s="591"/>
      <c r="AD1065" s="591"/>
      <c r="AE1065" s="272"/>
      <c r="AF1065" s="560"/>
      <c r="AG1065" s="561"/>
      <c r="AH1065" s="561"/>
      <c r="AI1065" s="561"/>
      <c r="AJ1065" s="592"/>
      <c r="AK1065" s="561"/>
      <c r="AL1065" s="560"/>
      <c r="AM1065" s="595"/>
      <c r="AN1065" s="560"/>
      <c r="AO1065" s="561"/>
      <c r="AP1065" s="561"/>
      <c r="AQ1065" s="560"/>
      <c r="AR1065" s="561"/>
      <c r="AS1065" s="561"/>
      <c r="AT1065" s="559"/>
      <c r="AU1065" s="574"/>
      <c r="AV1065" s="569"/>
      <c r="AW1065" s="569"/>
      <c r="AX1065" s="569"/>
      <c r="AY1065" s="569"/>
      <c r="AZ1065" s="563"/>
      <c r="BA1065" s="563"/>
      <c r="BB1065" s="563"/>
    </row>
    <row r="1066" spans="21:54">
      <c r="U1066" s="563"/>
      <c r="V1066" s="587"/>
      <c r="W1066" s="588"/>
      <c r="X1066" s="588"/>
      <c r="Y1066" s="590"/>
      <c r="Z1066" s="589"/>
      <c r="AA1066" s="591"/>
      <c r="AB1066" s="591"/>
      <c r="AC1066" s="591"/>
      <c r="AD1066" s="591"/>
      <c r="AE1066" s="272"/>
      <c r="AF1066" s="560"/>
      <c r="AG1066" s="561"/>
      <c r="AH1066" s="561"/>
      <c r="AI1066" s="561"/>
      <c r="AJ1066" s="592"/>
      <c r="AK1066" s="561"/>
      <c r="AL1066" s="560"/>
      <c r="AM1066" s="595"/>
      <c r="AN1066" s="560"/>
      <c r="AO1066" s="561"/>
      <c r="AP1066" s="561"/>
      <c r="AQ1066" s="560"/>
      <c r="AR1066" s="561"/>
      <c r="AS1066" s="561"/>
      <c r="AT1066" s="559"/>
      <c r="AU1066" s="574"/>
      <c r="AV1066" s="569"/>
      <c r="AW1066" s="569"/>
      <c r="AX1066" s="569"/>
      <c r="AY1066" s="569"/>
      <c r="AZ1066" s="563"/>
      <c r="BA1066" s="563"/>
      <c r="BB1066" s="563"/>
    </row>
    <row r="1067" spans="21:54">
      <c r="U1067" s="563"/>
      <c r="V1067" s="587"/>
      <c r="W1067" s="588"/>
      <c r="X1067" s="588"/>
      <c r="Y1067" s="590"/>
      <c r="Z1067" s="589"/>
      <c r="AA1067" s="591"/>
      <c r="AB1067" s="591"/>
      <c r="AC1067" s="591"/>
      <c r="AD1067" s="591"/>
      <c r="AE1067" s="272"/>
      <c r="AF1067" s="560"/>
      <c r="AG1067" s="561"/>
      <c r="AH1067" s="561"/>
      <c r="AI1067" s="561"/>
      <c r="AJ1067" s="592"/>
      <c r="AK1067" s="561"/>
      <c r="AL1067" s="560"/>
      <c r="AM1067" s="595"/>
      <c r="AN1067" s="560"/>
      <c r="AO1067" s="561"/>
      <c r="AP1067" s="561"/>
      <c r="AQ1067" s="560"/>
      <c r="AR1067" s="561"/>
      <c r="AS1067" s="561"/>
      <c r="AT1067" s="559"/>
      <c r="AU1067" s="574"/>
      <c r="AV1067" s="569"/>
      <c r="AW1067" s="569"/>
      <c r="AX1067" s="569"/>
      <c r="AY1067" s="569"/>
      <c r="AZ1067" s="563"/>
      <c r="BA1067" s="563"/>
      <c r="BB1067" s="563"/>
    </row>
    <row r="1068" spans="21:54">
      <c r="U1068" s="563"/>
      <c r="V1068" s="587"/>
      <c r="W1068" s="588"/>
      <c r="X1068" s="588"/>
      <c r="Y1068" s="590"/>
      <c r="Z1068" s="589"/>
      <c r="AA1068" s="591"/>
      <c r="AB1068" s="591"/>
      <c r="AC1068" s="591"/>
      <c r="AD1068" s="591"/>
      <c r="AE1068" s="272"/>
      <c r="AF1068" s="560"/>
      <c r="AG1068" s="561"/>
      <c r="AH1068" s="561"/>
      <c r="AI1068" s="561"/>
      <c r="AJ1068" s="592"/>
      <c r="AK1068" s="561"/>
      <c r="AL1068" s="560"/>
      <c r="AM1068" s="595"/>
      <c r="AN1068" s="560"/>
      <c r="AO1068" s="561"/>
      <c r="AP1068" s="561"/>
      <c r="AQ1068" s="560"/>
      <c r="AR1068" s="561"/>
      <c r="AS1068" s="561"/>
      <c r="AT1068" s="559"/>
      <c r="AU1068" s="574"/>
      <c r="AV1068" s="569"/>
      <c r="AW1068" s="569"/>
      <c r="AX1068" s="569"/>
      <c r="AY1068" s="569"/>
      <c r="AZ1068" s="563"/>
      <c r="BA1068" s="563"/>
      <c r="BB1068" s="563"/>
    </row>
    <row r="1069" spans="21:54">
      <c r="U1069" s="563"/>
      <c r="V1069" s="587"/>
      <c r="W1069" s="588"/>
      <c r="X1069" s="588"/>
      <c r="Y1069" s="590"/>
      <c r="Z1069" s="589"/>
      <c r="AA1069" s="591"/>
      <c r="AB1069" s="591"/>
      <c r="AC1069" s="591"/>
      <c r="AD1069" s="591"/>
      <c r="AE1069" s="272"/>
      <c r="AF1069" s="560"/>
      <c r="AG1069" s="561"/>
      <c r="AH1069" s="561"/>
      <c r="AI1069" s="561"/>
      <c r="AJ1069" s="592"/>
      <c r="AK1069" s="561"/>
      <c r="AL1069" s="560"/>
      <c r="AM1069" s="595"/>
      <c r="AN1069" s="560"/>
      <c r="AO1069" s="561"/>
      <c r="AP1069" s="561"/>
      <c r="AQ1069" s="560"/>
      <c r="AR1069" s="561"/>
      <c r="AS1069" s="561"/>
      <c r="AT1069" s="559"/>
      <c r="AU1069" s="574"/>
      <c r="AV1069" s="569"/>
      <c r="AW1069" s="569"/>
      <c r="AX1069" s="569"/>
      <c r="AY1069" s="569"/>
      <c r="AZ1069" s="563"/>
      <c r="BA1069" s="563"/>
      <c r="BB1069" s="563"/>
    </row>
    <row r="1070" spans="21:54">
      <c r="U1070" s="563"/>
      <c r="V1070" s="587"/>
      <c r="W1070" s="588"/>
      <c r="X1070" s="588"/>
      <c r="Y1070" s="590"/>
      <c r="Z1070" s="589"/>
      <c r="AA1070" s="591"/>
      <c r="AB1070" s="591"/>
      <c r="AC1070" s="591"/>
      <c r="AD1070" s="591"/>
      <c r="AE1070" s="272"/>
      <c r="AF1070" s="560"/>
      <c r="AG1070" s="561"/>
      <c r="AH1070" s="561"/>
      <c r="AI1070" s="561"/>
      <c r="AJ1070" s="592"/>
      <c r="AK1070" s="561"/>
      <c r="AL1070" s="560"/>
      <c r="AM1070" s="595"/>
      <c r="AN1070" s="560"/>
      <c r="AO1070" s="561"/>
      <c r="AP1070" s="561"/>
      <c r="AQ1070" s="560"/>
      <c r="AR1070" s="561"/>
      <c r="AS1070" s="561"/>
      <c r="AT1070" s="559"/>
      <c r="AU1070" s="574"/>
      <c r="AV1070" s="569"/>
      <c r="AW1070" s="569"/>
      <c r="AX1070" s="569"/>
      <c r="AY1070" s="569"/>
      <c r="AZ1070" s="563"/>
      <c r="BA1070" s="563"/>
      <c r="BB1070" s="563"/>
    </row>
    <row r="1071" spans="21:54">
      <c r="U1071" s="563"/>
      <c r="V1071" s="587"/>
      <c r="W1071" s="588"/>
      <c r="X1071" s="588"/>
      <c r="Y1071" s="590"/>
      <c r="Z1071" s="589"/>
      <c r="AA1071" s="591"/>
      <c r="AB1071" s="591"/>
      <c r="AC1071" s="591"/>
      <c r="AD1071" s="591"/>
      <c r="AE1071" s="272"/>
      <c r="AF1071" s="560"/>
      <c r="AG1071" s="561"/>
      <c r="AH1071" s="561"/>
      <c r="AI1071" s="561"/>
      <c r="AJ1071" s="592"/>
      <c r="AK1071" s="561"/>
      <c r="AL1071" s="560"/>
      <c r="AM1071" s="595"/>
      <c r="AN1071" s="560"/>
      <c r="AO1071" s="561"/>
      <c r="AP1071" s="561"/>
      <c r="AQ1071" s="560"/>
      <c r="AR1071" s="561"/>
      <c r="AS1071" s="561"/>
      <c r="AT1071" s="559"/>
      <c r="AU1071" s="574"/>
      <c r="AV1071" s="569"/>
      <c r="AW1071" s="569"/>
      <c r="AX1071" s="569"/>
      <c r="AY1071" s="569"/>
      <c r="AZ1071" s="563"/>
      <c r="BA1071" s="563"/>
      <c r="BB1071" s="563"/>
    </row>
    <row r="1072" spans="21:54">
      <c r="U1072" s="563"/>
      <c r="V1072" s="587"/>
      <c r="W1072" s="588"/>
      <c r="X1072" s="588"/>
      <c r="Y1072" s="590"/>
      <c r="Z1072" s="589"/>
      <c r="AA1072" s="591"/>
      <c r="AB1072" s="591"/>
      <c r="AC1072" s="591"/>
      <c r="AD1072" s="591"/>
      <c r="AE1072" s="272"/>
      <c r="AF1072" s="560"/>
      <c r="AG1072" s="561"/>
      <c r="AH1072" s="561"/>
      <c r="AI1072" s="561"/>
      <c r="AJ1072" s="592"/>
      <c r="AK1072" s="561"/>
      <c r="AL1072" s="560"/>
      <c r="AM1072" s="595"/>
      <c r="AN1072" s="560"/>
      <c r="AO1072" s="561"/>
      <c r="AP1072" s="561"/>
      <c r="AQ1072" s="560"/>
      <c r="AR1072" s="561"/>
      <c r="AS1072" s="561"/>
      <c r="AT1072" s="559"/>
      <c r="AU1072" s="574"/>
      <c r="AV1072" s="569"/>
      <c r="AW1072" s="569"/>
      <c r="AX1072" s="569"/>
      <c r="AY1072" s="569"/>
      <c r="AZ1072" s="563"/>
      <c r="BA1072" s="563"/>
      <c r="BB1072" s="563"/>
    </row>
    <row r="1073" spans="21:54">
      <c r="U1073" s="563"/>
      <c r="V1073" s="587"/>
      <c r="W1073" s="588"/>
      <c r="X1073" s="588"/>
      <c r="Y1073" s="590"/>
      <c r="Z1073" s="589"/>
      <c r="AA1073" s="591"/>
      <c r="AB1073" s="591"/>
      <c r="AC1073" s="591"/>
      <c r="AD1073" s="591"/>
      <c r="AE1073" s="272"/>
      <c r="AF1073" s="560"/>
      <c r="AG1073" s="561"/>
      <c r="AH1073" s="561"/>
      <c r="AI1073" s="561"/>
      <c r="AJ1073" s="592"/>
      <c r="AK1073" s="561"/>
      <c r="AL1073" s="560"/>
      <c r="AM1073" s="595"/>
      <c r="AN1073" s="560"/>
      <c r="AO1073" s="561"/>
      <c r="AP1073" s="561"/>
      <c r="AQ1073" s="560"/>
      <c r="AR1073" s="561"/>
      <c r="AS1073" s="561"/>
      <c r="AT1073" s="559"/>
      <c r="AU1073" s="574"/>
      <c r="AV1073" s="569"/>
      <c r="AW1073" s="569"/>
      <c r="AX1073" s="569"/>
      <c r="AY1073" s="569"/>
      <c r="AZ1073" s="563"/>
      <c r="BA1073" s="563"/>
      <c r="BB1073" s="563"/>
    </row>
    <row r="1074" spans="21:54">
      <c r="U1074" s="563"/>
      <c r="V1074" s="587"/>
      <c r="W1074" s="588"/>
      <c r="X1074" s="588"/>
      <c r="Y1074" s="590"/>
      <c r="Z1074" s="589"/>
      <c r="AA1074" s="591"/>
      <c r="AB1074" s="591"/>
      <c r="AC1074" s="591"/>
      <c r="AD1074" s="591"/>
      <c r="AE1074" s="272"/>
      <c r="AF1074" s="560"/>
      <c r="AG1074" s="561"/>
      <c r="AH1074" s="561"/>
      <c r="AI1074" s="561"/>
      <c r="AJ1074" s="592"/>
      <c r="AK1074" s="561"/>
      <c r="AL1074" s="560"/>
      <c r="AM1074" s="595"/>
      <c r="AN1074" s="560"/>
      <c r="AO1074" s="561"/>
      <c r="AP1074" s="561"/>
      <c r="AQ1074" s="560"/>
      <c r="AR1074" s="561"/>
      <c r="AS1074" s="561"/>
      <c r="AT1074" s="559"/>
      <c r="AU1074" s="574"/>
      <c r="AV1074" s="569"/>
      <c r="AW1074" s="569"/>
      <c r="AX1074" s="569"/>
      <c r="AY1074" s="569"/>
      <c r="AZ1074" s="563"/>
      <c r="BA1074" s="563"/>
      <c r="BB1074" s="563"/>
    </row>
    <row r="1075" spans="21:54">
      <c r="U1075" s="563"/>
      <c r="V1075" s="587"/>
      <c r="W1075" s="588"/>
      <c r="X1075" s="588"/>
      <c r="Y1075" s="590"/>
      <c r="Z1075" s="589"/>
      <c r="AA1075" s="591"/>
      <c r="AB1075" s="591"/>
      <c r="AC1075" s="591"/>
      <c r="AD1075" s="591"/>
      <c r="AE1075" s="272"/>
      <c r="AF1075" s="560"/>
      <c r="AG1075" s="561"/>
      <c r="AH1075" s="561"/>
      <c r="AI1075" s="561"/>
      <c r="AJ1075" s="592"/>
      <c r="AK1075" s="561"/>
      <c r="AL1075" s="560"/>
      <c r="AM1075" s="595"/>
      <c r="AN1075" s="560"/>
      <c r="AO1075" s="561"/>
      <c r="AP1075" s="561"/>
      <c r="AQ1075" s="560"/>
      <c r="AR1075" s="561"/>
      <c r="AS1075" s="561"/>
      <c r="AT1075" s="559"/>
      <c r="AU1075" s="574"/>
      <c r="AV1075" s="569"/>
      <c r="AW1075" s="569"/>
      <c r="AX1075" s="569"/>
      <c r="AY1075" s="569"/>
      <c r="AZ1075" s="563"/>
      <c r="BA1075" s="563"/>
      <c r="BB1075" s="563"/>
    </row>
    <row r="1076" spans="21:54">
      <c r="U1076" s="563"/>
      <c r="V1076" s="587"/>
      <c r="W1076" s="588"/>
      <c r="X1076" s="588"/>
      <c r="Y1076" s="590"/>
      <c r="Z1076" s="589"/>
      <c r="AA1076" s="591"/>
      <c r="AB1076" s="591"/>
      <c r="AC1076" s="591"/>
      <c r="AD1076" s="591"/>
      <c r="AE1076" s="272"/>
      <c r="AF1076" s="560"/>
      <c r="AG1076" s="561"/>
      <c r="AH1076" s="561"/>
      <c r="AI1076" s="561"/>
      <c r="AJ1076" s="592"/>
      <c r="AK1076" s="561"/>
      <c r="AL1076" s="560"/>
      <c r="AM1076" s="595"/>
      <c r="AN1076" s="560"/>
      <c r="AO1076" s="561"/>
      <c r="AP1076" s="561"/>
      <c r="AQ1076" s="560"/>
      <c r="AR1076" s="561"/>
      <c r="AS1076" s="561"/>
      <c r="AT1076" s="559"/>
      <c r="AU1076" s="574"/>
      <c r="AV1076" s="569"/>
      <c r="AW1076" s="569"/>
      <c r="AX1076" s="569"/>
      <c r="AY1076" s="569"/>
      <c r="AZ1076" s="563"/>
      <c r="BA1076" s="563"/>
      <c r="BB1076" s="563"/>
    </row>
    <row r="1077" spans="21:54">
      <c r="U1077" s="563"/>
      <c r="V1077" s="587"/>
      <c r="W1077" s="588"/>
      <c r="X1077" s="588"/>
      <c r="Y1077" s="590"/>
      <c r="Z1077" s="589"/>
      <c r="AA1077" s="591"/>
      <c r="AB1077" s="591"/>
      <c r="AC1077" s="591"/>
      <c r="AD1077" s="591"/>
      <c r="AE1077" s="272"/>
      <c r="AF1077" s="560"/>
      <c r="AG1077" s="561"/>
      <c r="AH1077" s="561"/>
      <c r="AI1077" s="561"/>
      <c r="AJ1077" s="592"/>
      <c r="AK1077" s="561"/>
      <c r="AL1077" s="560"/>
      <c r="AM1077" s="595"/>
      <c r="AN1077" s="560"/>
      <c r="AO1077" s="561"/>
      <c r="AP1077" s="561"/>
      <c r="AQ1077" s="560"/>
      <c r="AR1077" s="561"/>
      <c r="AS1077" s="561"/>
      <c r="AT1077" s="559"/>
      <c r="AU1077" s="574"/>
      <c r="AV1077" s="569"/>
      <c r="AW1077" s="569"/>
      <c r="AX1077" s="569"/>
      <c r="AY1077" s="569"/>
      <c r="AZ1077" s="563"/>
      <c r="BA1077" s="563"/>
      <c r="BB1077" s="563"/>
    </row>
    <row r="1078" spans="21:54">
      <c r="U1078" s="563"/>
      <c r="V1078" s="587"/>
      <c r="W1078" s="588"/>
      <c r="X1078" s="588"/>
      <c r="Y1078" s="590"/>
      <c r="Z1078" s="589"/>
      <c r="AA1078" s="591"/>
      <c r="AB1078" s="591"/>
      <c r="AC1078" s="591"/>
      <c r="AD1078" s="591"/>
      <c r="AE1078" s="272"/>
      <c r="AF1078" s="560"/>
      <c r="AG1078" s="561"/>
      <c r="AH1078" s="561"/>
      <c r="AI1078" s="561"/>
      <c r="AJ1078" s="592"/>
      <c r="AK1078" s="561"/>
      <c r="AL1078" s="560"/>
      <c r="AM1078" s="595"/>
      <c r="AN1078" s="560"/>
      <c r="AO1078" s="561"/>
      <c r="AP1078" s="561"/>
      <c r="AQ1078" s="560"/>
      <c r="AR1078" s="561"/>
      <c r="AS1078" s="561"/>
      <c r="AT1078" s="559"/>
      <c r="AU1078" s="574"/>
      <c r="AV1078" s="569"/>
      <c r="AW1078" s="569"/>
      <c r="AX1078" s="569"/>
      <c r="AY1078" s="569"/>
      <c r="AZ1078" s="563"/>
      <c r="BA1078" s="563"/>
      <c r="BB1078" s="563"/>
    </row>
    <row r="1079" spans="21:54">
      <c r="U1079" s="563"/>
      <c r="V1079" s="587"/>
      <c r="W1079" s="588"/>
      <c r="X1079" s="588"/>
      <c r="Y1079" s="590"/>
      <c r="Z1079" s="589"/>
      <c r="AA1079" s="591"/>
      <c r="AB1079" s="591"/>
      <c r="AC1079" s="591"/>
      <c r="AD1079" s="591"/>
      <c r="AE1079" s="272"/>
      <c r="AF1079" s="560"/>
      <c r="AG1079" s="561"/>
      <c r="AH1079" s="561"/>
      <c r="AI1079" s="561"/>
      <c r="AJ1079" s="592"/>
      <c r="AK1079" s="561"/>
      <c r="AL1079" s="560"/>
      <c r="AM1079" s="595"/>
      <c r="AN1079" s="560"/>
      <c r="AO1079" s="561"/>
      <c r="AP1079" s="561"/>
      <c r="AQ1079" s="560"/>
      <c r="AR1079" s="561"/>
      <c r="AS1079" s="561"/>
      <c r="AT1079" s="559"/>
      <c r="AU1079" s="574"/>
      <c r="AV1079" s="569"/>
      <c r="AW1079" s="569"/>
      <c r="AX1079" s="569"/>
      <c r="AY1079" s="569"/>
      <c r="AZ1079" s="563"/>
      <c r="BA1079" s="563"/>
      <c r="BB1079" s="563"/>
    </row>
    <row r="1080" spans="21:54">
      <c r="U1080" s="563"/>
      <c r="V1080" s="587"/>
      <c r="W1080" s="588"/>
      <c r="X1080" s="588"/>
      <c r="Y1080" s="590"/>
      <c r="Z1080" s="589"/>
      <c r="AA1080" s="591"/>
      <c r="AB1080" s="591"/>
      <c r="AC1080" s="591"/>
      <c r="AD1080" s="591"/>
      <c r="AE1080" s="272"/>
      <c r="AF1080" s="560"/>
      <c r="AG1080" s="561"/>
      <c r="AH1080" s="561"/>
      <c r="AI1080" s="561"/>
      <c r="AJ1080" s="592"/>
      <c r="AK1080" s="561"/>
      <c r="AL1080" s="560"/>
      <c r="AM1080" s="595"/>
      <c r="AN1080" s="560"/>
      <c r="AO1080" s="561"/>
      <c r="AP1080" s="561"/>
      <c r="AQ1080" s="560"/>
      <c r="AR1080" s="561"/>
      <c r="AS1080" s="561"/>
      <c r="AT1080" s="559"/>
      <c r="AU1080" s="574"/>
      <c r="AV1080" s="569"/>
      <c r="AW1080" s="569"/>
      <c r="AX1080" s="569"/>
      <c r="AY1080" s="569"/>
      <c r="AZ1080" s="563"/>
      <c r="BA1080" s="563"/>
      <c r="BB1080" s="563"/>
    </row>
    <row r="1081" spans="21:54">
      <c r="U1081" s="563"/>
      <c r="V1081" s="587"/>
      <c r="W1081" s="588"/>
      <c r="X1081" s="588"/>
      <c r="Y1081" s="590"/>
      <c r="Z1081" s="589"/>
      <c r="AA1081" s="591"/>
      <c r="AB1081" s="591"/>
      <c r="AC1081" s="591"/>
      <c r="AD1081" s="591"/>
      <c r="AE1081" s="272"/>
      <c r="AF1081" s="560"/>
      <c r="AG1081" s="561"/>
      <c r="AH1081" s="561"/>
      <c r="AI1081" s="561"/>
      <c r="AJ1081" s="592"/>
      <c r="AK1081" s="561"/>
      <c r="AL1081" s="560"/>
      <c r="AM1081" s="595"/>
      <c r="AN1081" s="560"/>
      <c r="AO1081" s="561"/>
      <c r="AP1081" s="561"/>
      <c r="AQ1081" s="560"/>
      <c r="AR1081" s="561"/>
      <c r="AS1081" s="561"/>
      <c r="AT1081" s="559"/>
      <c r="AU1081" s="574"/>
      <c r="AV1081" s="569"/>
      <c r="AW1081" s="569"/>
      <c r="AX1081" s="569"/>
      <c r="AY1081" s="569"/>
      <c r="AZ1081" s="563"/>
      <c r="BA1081" s="563"/>
      <c r="BB1081" s="563"/>
    </row>
    <row r="1082" spans="21:54">
      <c r="U1082" s="563"/>
      <c r="V1082" s="587"/>
      <c r="W1082" s="588"/>
      <c r="X1082" s="588"/>
      <c r="Y1082" s="590"/>
      <c r="Z1082" s="589"/>
      <c r="AA1082" s="591"/>
      <c r="AB1082" s="591"/>
      <c r="AC1082" s="591"/>
      <c r="AD1082" s="591"/>
      <c r="AE1082" s="272"/>
      <c r="AF1082" s="560"/>
      <c r="AG1082" s="561"/>
      <c r="AH1082" s="561"/>
      <c r="AI1082" s="561"/>
      <c r="AJ1082" s="592"/>
      <c r="AK1082" s="561"/>
      <c r="AL1082" s="560"/>
      <c r="AM1082" s="595"/>
      <c r="AN1082" s="560"/>
      <c r="AO1082" s="561"/>
      <c r="AP1082" s="561"/>
      <c r="AQ1082" s="560"/>
      <c r="AR1082" s="561"/>
      <c r="AS1082" s="561"/>
      <c r="AT1082" s="559"/>
      <c r="AU1082" s="574"/>
      <c r="AV1082" s="569"/>
      <c r="AW1082" s="569"/>
      <c r="AX1082" s="569"/>
      <c r="AY1082" s="569"/>
      <c r="AZ1082" s="563"/>
      <c r="BA1082" s="563"/>
      <c r="BB1082" s="563"/>
    </row>
    <row r="1083" spans="21:54">
      <c r="U1083" s="563"/>
      <c r="V1083" s="587"/>
      <c r="W1083" s="588"/>
      <c r="X1083" s="588"/>
      <c r="Y1083" s="590"/>
      <c r="Z1083" s="589"/>
      <c r="AA1083" s="591"/>
      <c r="AB1083" s="591"/>
      <c r="AC1083" s="591"/>
      <c r="AD1083" s="591"/>
      <c r="AE1083" s="272"/>
      <c r="AF1083" s="560"/>
      <c r="AG1083" s="561"/>
      <c r="AH1083" s="561"/>
      <c r="AI1083" s="561"/>
      <c r="AJ1083" s="592"/>
      <c r="AK1083" s="561"/>
      <c r="AL1083" s="560"/>
      <c r="AM1083" s="595"/>
      <c r="AN1083" s="560"/>
      <c r="AO1083" s="561"/>
      <c r="AP1083" s="561"/>
      <c r="AQ1083" s="560"/>
      <c r="AR1083" s="561"/>
      <c r="AS1083" s="561"/>
      <c r="AT1083" s="559"/>
      <c r="AU1083" s="574"/>
      <c r="AV1083" s="569"/>
      <c r="AW1083" s="569"/>
      <c r="AX1083" s="569"/>
      <c r="AY1083" s="569"/>
      <c r="AZ1083" s="563"/>
      <c r="BA1083" s="563"/>
      <c r="BB1083" s="563"/>
    </row>
    <row r="1084" spans="21:54">
      <c r="U1084" s="563"/>
      <c r="V1084" s="587"/>
      <c r="W1084" s="588"/>
      <c r="X1084" s="588"/>
      <c r="Y1084" s="590"/>
      <c r="Z1084" s="589"/>
      <c r="AA1084" s="591"/>
      <c r="AB1084" s="591"/>
      <c r="AC1084" s="591"/>
      <c r="AD1084" s="591"/>
      <c r="AE1084" s="272"/>
      <c r="AF1084" s="560"/>
      <c r="AG1084" s="561"/>
      <c r="AH1084" s="561"/>
      <c r="AI1084" s="561"/>
      <c r="AJ1084" s="592"/>
      <c r="AK1084" s="561"/>
      <c r="AL1084" s="560"/>
      <c r="AM1084" s="595"/>
      <c r="AN1084" s="560"/>
      <c r="AO1084" s="561"/>
      <c r="AP1084" s="561"/>
      <c r="AQ1084" s="560"/>
      <c r="AR1084" s="561"/>
      <c r="AS1084" s="561"/>
      <c r="AT1084" s="559"/>
      <c r="AU1084" s="574"/>
      <c r="AV1084" s="569"/>
      <c r="AW1084" s="569"/>
      <c r="AX1084" s="569"/>
      <c r="AY1084" s="569"/>
      <c r="AZ1084" s="563"/>
      <c r="BA1084" s="563"/>
      <c r="BB1084" s="563"/>
    </row>
    <row r="1085" spans="21:54">
      <c r="U1085" s="563"/>
      <c r="V1085" s="587"/>
      <c r="W1085" s="588"/>
      <c r="X1085" s="588"/>
      <c r="Y1085" s="590"/>
      <c r="Z1085" s="589"/>
      <c r="AA1085" s="591"/>
      <c r="AB1085" s="591"/>
      <c r="AC1085" s="591"/>
      <c r="AD1085" s="591"/>
      <c r="AE1085" s="272"/>
      <c r="AF1085" s="560"/>
      <c r="AG1085" s="561"/>
      <c r="AH1085" s="561"/>
      <c r="AI1085" s="561"/>
      <c r="AJ1085" s="592"/>
      <c r="AK1085" s="561"/>
      <c r="AL1085" s="560"/>
      <c r="AM1085" s="595"/>
      <c r="AN1085" s="560"/>
      <c r="AO1085" s="561"/>
      <c r="AP1085" s="561"/>
      <c r="AQ1085" s="560"/>
      <c r="AR1085" s="561"/>
      <c r="AS1085" s="561"/>
      <c r="AT1085" s="559"/>
      <c r="AU1085" s="574"/>
      <c r="AV1085" s="569"/>
      <c r="AW1085" s="569"/>
      <c r="AX1085" s="569"/>
      <c r="AY1085" s="569"/>
      <c r="AZ1085" s="563"/>
      <c r="BA1085" s="563"/>
      <c r="BB1085" s="563"/>
    </row>
    <row r="1086" spans="21:54">
      <c r="U1086" s="563"/>
      <c r="V1086" s="587"/>
      <c r="W1086" s="588"/>
      <c r="X1086" s="588"/>
      <c r="Y1086" s="590"/>
      <c r="Z1086" s="589"/>
      <c r="AA1086" s="591"/>
      <c r="AB1086" s="591"/>
      <c r="AC1086" s="591"/>
      <c r="AD1086" s="591"/>
      <c r="AE1086" s="272"/>
      <c r="AF1086" s="560"/>
      <c r="AG1086" s="561"/>
      <c r="AH1086" s="561"/>
      <c r="AI1086" s="561"/>
      <c r="AJ1086" s="592"/>
      <c r="AK1086" s="561"/>
      <c r="AL1086" s="560"/>
      <c r="AM1086" s="595"/>
      <c r="AN1086" s="560"/>
      <c r="AO1086" s="561"/>
      <c r="AP1086" s="561"/>
      <c r="AQ1086" s="560"/>
      <c r="AR1086" s="561"/>
      <c r="AS1086" s="561"/>
      <c r="AT1086" s="559"/>
      <c r="AU1086" s="574"/>
      <c r="AV1086" s="569"/>
      <c r="AW1086" s="569"/>
      <c r="AX1086" s="569"/>
      <c r="AY1086" s="569"/>
      <c r="AZ1086" s="563"/>
      <c r="BA1086" s="563"/>
      <c r="BB1086" s="563"/>
    </row>
    <row r="1087" spans="21:54">
      <c r="U1087" s="563"/>
      <c r="V1087" s="587"/>
      <c r="W1087" s="588"/>
      <c r="X1087" s="588"/>
      <c r="Y1087" s="590"/>
      <c r="Z1087" s="589"/>
      <c r="AA1087" s="591"/>
      <c r="AB1087" s="591"/>
      <c r="AC1087" s="591"/>
      <c r="AD1087" s="591"/>
      <c r="AE1087" s="272"/>
      <c r="AF1087" s="560"/>
      <c r="AG1087" s="561"/>
      <c r="AH1087" s="561"/>
      <c r="AI1087" s="561"/>
      <c r="AJ1087" s="592"/>
      <c r="AK1087" s="561"/>
      <c r="AL1087" s="560"/>
      <c r="AM1087" s="595"/>
      <c r="AN1087" s="560"/>
      <c r="AO1087" s="561"/>
      <c r="AP1087" s="561"/>
      <c r="AQ1087" s="560"/>
      <c r="AR1087" s="561"/>
      <c r="AS1087" s="561"/>
      <c r="AT1087" s="559"/>
      <c r="AU1087" s="574"/>
      <c r="AV1087" s="569"/>
      <c r="AW1087" s="569"/>
      <c r="AX1087" s="569"/>
      <c r="AY1087" s="569"/>
      <c r="AZ1087" s="563"/>
      <c r="BA1087" s="563"/>
      <c r="BB1087" s="563"/>
    </row>
    <row r="1088" spans="21:54">
      <c r="U1088" s="563"/>
      <c r="V1088" s="587"/>
      <c r="W1088" s="588"/>
      <c r="X1088" s="588"/>
      <c r="Y1088" s="590"/>
      <c r="Z1088" s="589"/>
      <c r="AA1088" s="591"/>
      <c r="AB1088" s="591"/>
      <c r="AC1088" s="591"/>
      <c r="AD1088" s="591"/>
      <c r="AE1088" s="272"/>
      <c r="AF1088" s="560"/>
      <c r="AG1088" s="561"/>
      <c r="AH1088" s="561"/>
      <c r="AI1088" s="561"/>
      <c r="AJ1088" s="592"/>
      <c r="AK1088" s="561"/>
      <c r="AL1088" s="560"/>
      <c r="AM1088" s="595"/>
      <c r="AN1088" s="560"/>
      <c r="AO1088" s="561"/>
      <c r="AP1088" s="561"/>
      <c r="AQ1088" s="560"/>
      <c r="AR1088" s="561"/>
      <c r="AS1088" s="561"/>
      <c r="AT1088" s="559"/>
      <c r="AU1088" s="574"/>
      <c r="AV1088" s="569"/>
      <c r="AW1088" s="569"/>
      <c r="AX1088" s="569"/>
      <c r="AY1088" s="569"/>
      <c r="AZ1088" s="563"/>
      <c r="BA1088" s="563"/>
      <c r="BB1088" s="563"/>
    </row>
    <row r="1089" spans="21:54">
      <c r="U1089" s="563"/>
      <c r="V1089" s="587"/>
      <c r="W1089" s="588"/>
      <c r="X1089" s="588"/>
      <c r="Y1089" s="590"/>
      <c r="Z1089" s="589"/>
      <c r="AA1089" s="591"/>
      <c r="AB1089" s="591"/>
      <c r="AC1089" s="591"/>
      <c r="AD1089" s="591"/>
      <c r="AE1089" s="272"/>
      <c r="AF1089" s="560"/>
      <c r="AG1089" s="561"/>
      <c r="AH1089" s="561"/>
      <c r="AI1089" s="561"/>
      <c r="AJ1089" s="592"/>
      <c r="AK1089" s="561"/>
      <c r="AL1089" s="560"/>
      <c r="AM1089" s="595"/>
      <c r="AN1089" s="560"/>
      <c r="AO1089" s="561"/>
      <c r="AP1089" s="561"/>
      <c r="AQ1089" s="560"/>
      <c r="AR1089" s="561"/>
      <c r="AS1089" s="561"/>
      <c r="AT1089" s="559"/>
      <c r="AU1089" s="574"/>
      <c r="AV1089" s="569"/>
      <c r="AW1089" s="569"/>
      <c r="AX1089" s="569"/>
      <c r="AY1089" s="569"/>
      <c r="AZ1089" s="563"/>
      <c r="BA1089" s="563"/>
      <c r="BB1089" s="563"/>
    </row>
    <row r="1090" spans="21:54">
      <c r="U1090" s="563"/>
      <c r="V1090" s="587"/>
      <c r="W1090" s="588"/>
      <c r="X1090" s="588"/>
      <c r="Y1090" s="590"/>
      <c r="Z1090" s="589"/>
      <c r="AA1090" s="591"/>
      <c r="AB1090" s="591"/>
      <c r="AC1090" s="591"/>
      <c r="AD1090" s="591"/>
      <c r="AE1090" s="272"/>
      <c r="AF1090" s="560"/>
      <c r="AG1090" s="561"/>
      <c r="AH1090" s="561"/>
      <c r="AI1090" s="561"/>
      <c r="AJ1090" s="592"/>
      <c r="AK1090" s="561"/>
      <c r="AL1090" s="560"/>
      <c r="AM1090" s="595"/>
      <c r="AN1090" s="560"/>
      <c r="AO1090" s="561"/>
      <c r="AP1090" s="561"/>
      <c r="AQ1090" s="560"/>
      <c r="AR1090" s="561"/>
      <c r="AS1090" s="561"/>
      <c r="AT1090" s="559"/>
      <c r="AU1090" s="574"/>
      <c r="AV1090" s="569"/>
      <c r="AW1090" s="569"/>
      <c r="AX1090" s="569"/>
      <c r="AY1090" s="569"/>
      <c r="AZ1090" s="563"/>
      <c r="BA1090" s="563"/>
      <c r="BB1090" s="563"/>
    </row>
    <row r="1091" spans="21:54">
      <c r="U1091" s="563"/>
      <c r="V1091" s="587"/>
      <c r="W1091" s="588"/>
      <c r="X1091" s="588"/>
      <c r="Y1091" s="590"/>
      <c r="Z1091" s="589"/>
      <c r="AA1091" s="591"/>
      <c r="AB1091" s="591"/>
      <c r="AC1091" s="591"/>
      <c r="AD1091" s="591"/>
      <c r="AE1091" s="272"/>
      <c r="AF1091" s="560"/>
      <c r="AG1091" s="561"/>
      <c r="AH1091" s="561"/>
      <c r="AI1091" s="561"/>
      <c r="AJ1091" s="592"/>
      <c r="AK1091" s="561"/>
      <c r="AL1091" s="560"/>
      <c r="AM1091" s="595"/>
      <c r="AN1091" s="560"/>
      <c r="AO1091" s="561"/>
      <c r="AP1091" s="561"/>
      <c r="AQ1091" s="560"/>
      <c r="AR1091" s="561"/>
      <c r="AS1091" s="561"/>
      <c r="AT1091" s="559"/>
      <c r="AU1091" s="574"/>
      <c r="AV1091" s="569"/>
      <c r="AW1091" s="569"/>
      <c r="AX1091" s="569"/>
      <c r="AY1091" s="569"/>
      <c r="AZ1091" s="563"/>
      <c r="BA1091" s="563"/>
      <c r="BB1091" s="563"/>
    </row>
    <row r="1092" spans="21:54">
      <c r="U1092" s="563"/>
      <c r="V1092" s="587"/>
      <c r="W1092" s="588"/>
      <c r="X1092" s="588"/>
      <c r="Y1092" s="590"/>
      <c r="Z1092" s="589"/>
      <c r="AA1092" s="591"/>
      <c r="AB1092" s="591"/>
      <c r="AC1092" s="591"/>
      <c r="AD1092" s="591"/>
      <c r="AE1092" s="272"/>
      <c r="AF1092" s="560"/>
      <c r="AG1092" s="561"/>
      <c r="AH1092" s="561"/>
      <c r="AI1092" s="561"/>
      <c r="AJ1092" s="592"/>
      <c r="AK1092" s="561"/>
      <c r="AL1092" s="560"/>
      <c r="AM1092" s="595"/>
      <c r="AN1092" s="560"/>
      <c r="AO1092" s="561"/>
      <c r="AP1092" s="561"/>
      <c r="AQ1092" s="560"/>
      <c r="AR1092" s="561"/>
      <c r="AS1092" s="561"/>
      <c r="AT1092" s="559"/>
      <c r="AU1092" s="574"/>
      <c r="AV1092" s="569"/>
      <c r="AW1092" s="569"/>
      <c r="AX1092" s="569"/>
      <c r="AY1092" s="569"/>
      <c r="AZ1092" s="563"/>
      <c r="BA1092" s="563"/>
      <c r="BB1092" s="563"/>
    </row>
    <row r="1093" spans="21:54">
      <c r="U1093" s="563"/>
      <c r="V1093" s="587"/>
      <c r="W1093" s="588"/>
      <c r="X1093" s="588"/>
      <c r="Y1093" s="590"/>
      <c r="Z1093" s="589"/>
      <c r="AA1093" s="591"/>
      <c r="AB1093" s="591"/>
      <c r="AC1093" s="591"/>
      <c r="AD1093" s="591"/>
      <c r="AE1093" s="272"/>
      <c r="AF1093" s="560"/>
      <c r="AG1093" s="561"/>
      <c r="AH1093" s="561"/>
      <c r="AI1093" s="561"/>
      <c r="AJ1093" s="592"/>
      <c r="AK1093" s="561"/>
      <c r="AL1093" s="560"/>
      <c r="AM1093" s="595"/>
      <c r="AN1093" s="560"/>
      <c r="AO1093" s="561"/>
      <c r="AP1093" s="561"/>
      <c r="AQ1093" s="560"/>
      <c r="AR1093" s="561"/>
      <c r="AS1093" s="561"/>
      <c r="AT1093" s="559"/>
      <c r="AU1093" s="574"/>
      <c r="AV1093" s="569"/>
      <c r="AW1093" s="569"/>
      <c r="AX1093" s="569"/>
      <c r="AY1093" s="569"/>
      <c r="AZ1093" s="563"/>
      <c r="BA1093" s="563"/>
      <c r="BB1093" s="563"/>
    </row>
    <row r="1094" spans="21:54">
      <c r="U1094" s="563"/>
      <c r="V1094" s="587"/>
      <c r="W1094" s="588"/>
      <c r="X1094" s="588"/>
      <c r="Y1094" s="590"/>
      <c r="Z1094" s="589"/>
      <c r="AA1094" s="591"/>
      <c r="AB1094" s="591"/>
      <c r="AC1094" s="591"/>
      <c r="AD1094" s="591"/>
      <c r="AE1094" s="272"/>
      <c r="AF1094" s="560"/>
      <c r="AG1094" s="561"/>
      <c r="AH1094" s="561"/>
      <c r="AI1094" s="561"/>
      <c r="AJ1094" s="592"/>
      <c r="AK1094" s="561"/>
      <c r="AL1094" s="560"/>
      <c r="AM1094" s="595"/>
      <c r="AN1094" s="560"/>
      <c r="AO1094" s="561"/>
      <c r="AP1094" s="561"/>
      <c r="AQ1094" s="560"/>
      <c r="AR1094" s="561"/>
      <c r="AS1094" s="561"/>
      <c r="AT1094" s="559"/>
      <c r="AU1094" s="574"/>
      <c r="AV1094" s="569"/>
      <c r="AW1094" s="569"/>
      <c r="AX1094" s="569"/>
      <c r="AY1094" s="569"/>
      <c r="AZ1094" s="563"/>
      <c r="BA1094" s="563"/>
      <c r="BB1094" s="563"/>
    </row>
    <row r="1095" spans="21:54">
      <c r="U1095" s="563"/>
      <c r="V1095" s="587"/>
      <c r="W1095" s="588"/>
      <c r="X1095" s="588"/>
      <c r="Y1095" s="590"/>
      <c r="Z1095" s="589"/>
      <c r="AA1095" s="591"/>
      <c r="AB1095" s="591"/>
      <c r="AC1095" s="591"/>
      <c r="AD1095" s="597"/>
      <c r="AE1095" s="272"/>
      <c r="AF1095" s="560"/>
      <c r="AG1095" s="561"/>
      <c r="AH1095" s="561"/>
      <c r="AI1095" s="561"/>
      <c r="AJ1095" s="592"/>
      <c r="AK1095" s="561"/>
      <c r="AL1095" s="560"/>
      <c r="AM1095" s="595"/>
      <c r="AN1095" s="560"/>
      <c r="AO1095" s="561"/>
      <c r="AP1095" s="561"/>
      <c r="AQ1095" s="560"/>
      <c r="AR1095" s="561"/>
      <c r="AS1095" s="561"/>
      <c r="AT1095" s="559"/>
      <c r="AU1095" s="574"/>
      <c r="AV1095" s="569"/>
      <c r="AW1095" s="569"/>
      <c r="AX1095" s="569"/>
      <c r="AY1095" s="569"/>
      <c r="AZ1095" s="563"/>
      <c r="BA1095" s="563"/>
      <c r="BB1095" s="563"/>
    </row>
    <row r="1096" spans="21:54">
      <c r="U1096" s="563"/>
      <c r="V1096" s="587"/>
      <c r="W1096" s="588"/>
      <c r="X1096" s="588"/>
      <c r="Y1096" s="590"/>
      <c r="Z1096" s="589"/>
      <c r="AA1096" s="591"/>
      <c r="AB1096" s="591"/>
      <c r="AC1096" s="591"/>
      <c r="AD1096" s="597"/>
      <c r="AE1096" s="272"/>
      <c r="AF1096" s="560"/>
      <c r="AG1096" s="561"/>
      <c r="AH1096" s="561"/>
      <c r="AI1096" s="561"/>
      <c r="AJ1096" s="592"/>
      <c r="AK1096" s="561"/>
      <c r="AL1096" s="560"/>
      <c r="AM1096" s="595"/>
      <c r="AN1096" s="560"/>
      <c r="AO1096" s="561"/>
      <c r="AP1096" s="561"/>
      <c r="AQ1096" s="560"/>
      <c r="AR1096" s="561"/>
      <c r="AS1096" s="561"/>
      <c r="AT1096" s="559"/>
      <c r="AU1096" s="574"/>
      <c r="AV1096" s="569"/>
      <c r="AW1096" s="569"/>
      <c r="AX1096" s="569"/>
      <c r="AY1096" s="569"/>
      <c r="AZ1096" s="563"/>
      <c r="BA1096" s="563"/>
      <c r="BB1096" s="563"/>
    </row>
    <row r="1097" spans="21:54">
      <c r="U1097" s="563"/>
      <c r="V1097" s="587"/>
      <c r="W1097" s="588"/>
      <c r="X1097" s="588"/>
      <c r="Y1097" s="590"/>
      <c r="Z1097" s="589"/>
      <c r="AA1097" s="591"/>
      <c r="AB1097" s="591"/>
      <c r="AC1097" s="591"/>
      <c r="AD1097" s="591"/>
      <c r="AE1097" s="272"/>
      <c r="AF1097" s="560"/>
      <c r="AG1097" s="561"/>
      <c r="AH1097" s="561"/>
      <c r="AI1097" s="561"/>
      <c r="AJ1097" s="592"/>
      <c r="AK1097" s="561"/>
      <c r="AL1097" s="560"/>
      <c r="AM1097" s="595"/>
      <c r="AN1097" s="560"/>
      <c r="AO1097" s="561"/>
      <c r="AP1097" s="561"/>
      <c r="AQ1097" s="560"/>
      <c r="AR1097" s="561"/>
      <c r="AS1097" s="561"/>
      <c r="AT1097" s="559"/>
      <c r="AU1097" s="574"/>
      <c r="AV1097" s="569"/>
      <c r="AW1097" s="569"/>
      <c r="AX1097" s="569"/>
      <c r="AY1097" s="569"/>
      <c r="AZ1097" s="563"/>
      <c r="BA1097" s="563"/>
      <c r="BB1097" s="563"/>
    </row>
    <row r="1098" spans="21:54">
      <c r="U1098" s="563"/>
      <c r="V1098" s="587"/>
      <c r="W1098" s="588"/>
      <c r="X1098" s="588"/>
      <c r="Y1098" s="590"/>
      <c r="Z1098" s="589"/>
      <c r="AA1098" s="591"/>
      <c r="AB1098" s="591"/>
      <c r="AC1098" s="591"/>
      <c r="AD1098" s="591"/>
      <c r="AE1098" s="272"/>
      <c r="AF1098" s="560"/>
      <c r="AG1098" s="561"/>
      <c r="AH1098" s="561"/>
      <c r="AI1098" s="561"/>
      <c r="AJ1098" s="592"/>
      <c r="AK1098" s="561"/>
      <c r="AL1098" s="560"/>
      <c r="AM1098" s="595"/>
      <c r="AN1098" s="560"/>
      <c r="AO1098" s="561"/>
      <c r="AP1098" s="561"/>
      <c r="AQ1098" s="560"/>
      <c r="AR1098" s="561"/>
      <c r="AS1098" s="561"/>
      <c r="AT1098" s="559"/>
      <c r="AU1098" s="574"/>
      <c r="AV1098" s="569"/>
      <c r="AW1098" s="569"/>
      <c r="AX1098" s="569"/>
      <c r="AY1098" s="569"/>
      <c r="AZ1098" s="563"/>
      <c r="BA1098" s="563"/>
      <c r="BB1098" s="563"/>
    </row>
    <row r="1099" spans="21:54">
      <c r="U1099" s="563"/>
      <c r="V1099" s="587"/>
      <c r="W1099" s="588"/>
      <c r="X1099" s="588"/>
      <c r="Y1099" s="590"/>
      <c r="Z1099" s="589"/>
      <c r="AA1099" s="591"/>
      <c r="AB1099" s="591"/>
      <c r="AC1099" s="591"/>
      <c r="AD1099" s="591"/>
      <c r="AE1099" s="272"/>
      <c r="AF1099" s="560"/>
      <c r="AG1099" s="561"/>
      <c r="AH1099" s="561"/>
      <c r="AI1099" s="561"/>
      <c r="AJ1099" s="592"/>
      <c r="AK1099" s="561"/>
      <c r="AL1099" s="560"/>
      <c r="AM1099" s="595"/>
      <c r="AN1099" s="560"/>
      <c r="AO1099" s="561"/>
      <c r="AP1099" s="561"/>
      <c r="AQ1099" s="560"/>
      <c r="AR1099" s="561"/>
      <c r="AS1099" s="561"/>
      <c r="AT1099" s="559"/>
      <c r="AU1099" s="574"/>
      <c r="AV1099" s="569"/>
      <c r="AW1099" s="569"/>
      <c r="AX1099" s="569"/>
      <c r="AY1099" s="569"/>
      <c r="AZ1099" s="563"/>
      <c r="BA1099" s="563"/>
      <c r="BB1099" s="563"/>
    </row>
    <row r="1100" spans="21:54">
      <c r="U1100" s="563"/>
      <c r="V1100" s="587"/>
      <c r="W1100" s="588"/>
      <c r="X1100" s="588"/>
      <c r="Y1100" s="590"/>
      <c r="Z1100" s="589"/>
      <c r="AA1100" s="591"/>
      <c r="AB1100" s="591"/>
      <c r="AC1100" s="591"/>
      <c r="AD1100" s="591"/>
      <c r="AE1100" s="272"/>
      <c r="AF1100" s="560"/>
      <c r="AG1100" s="561"/>
      <c r="AH1100" s="561"/>
      <c r="AI1100" s="561"/>
      <c r="AJ1100" s="592"/>
      <c r="AK1100" s="561"/>
      <c r="AL1100" s="560"/>
      <c r="AM1100" s="595"/>
      <c r="AN1100" s="560"/>
      <c r="AO1100" s="561"/>
      <c r="AP1100" s="561"/>
      <c r="AQ1100" s="560"/>
      <c r="AR1100" s="561"/>
      <c r="AS1100" s="561"/>
      <c r="AT1100" s="559"/>
      <c r="AU1100" s="574"/>
      <c r="AV1100" s="569"/>
      <c r="AW1100" s="569"/>
      <c r="AX1100" s="569"/>
      <c r="AY1100" s="569"/>
      <c r="AZ1100" s="563"/>
      <c r="BA1100" s="563"/>
      <c r="BB1100" s="563"/>
    </row>
    <row r="1101" spans="21:54">
      <c r="U1101" s="563"/>
      <c r="V1101" s="587"/>
      <c r="W1101" s="588"/>
      <c r="X1101" s="588"/>
      <c r="Y1101" s="590"/>
      <c r="Z1101" s="589"/>
      <c r="AA1101" s="591"/>
      <c r="AB1101" s="591"/>
      <c r="AC1101" s="591"/>
      <c r="AD1101" s="591"/>
      <c r="AE1101" s="272"/>
      <c r="AF1101" s="560"/>
      <c r="AG1101" s="561"/>
      <c r="AH1101" s="561"/>
      <c r="AI1101" s="561"/>
      <c r="AJ1101" s="592"/>
      <c r="AK1101" s="561"/>
      <c r="AL1101" s="560"/>
      <c r="AM1101" s="595"/>
      <c r="AN1101" s="560"/>
      <c r="AO1101" s="561"/>
      <c r="AP1101" s="561"/>
      <c r="AQ1101" s="560"/>
      <c r="AR1101" s="561"/>
      <c r="AS1101" s="561"/>
      <c r="AT1101" s="559"/>
      <c r="AU1101" s="574"/>
      <c r="AV1101" s="569"/>
      <c r="AW1101" s="569"/>
      <c r="AX1101" s="569"/>
      <c r="AY1101" s="569"/>
      <c r="AZ1101" s="563"/>
      <c r="BA1101" s="563"/>
      <c r="BB1101" s="563"/>
    </row>
    <row r="1102" spans="21:54">
      <c r="U1102" s="563"/>
      <c r="V1102" s="587"/>
      <c r="W1102" s="588"/>
      <c r="X1102" s="588"/>
      <c r="Y1102" s="590"/>
      <c r="Z1102" s="589"/>
      <c r="AA1102" s="591"/>
      <c r="AB1102" s="591"/>
      <c r="AC1102" s="591"/>
      <c r="AD1102" s="591"/>
      <c r="AE1102" s="272"/>
      <c r="AF1102" s="560"/>
      <c r="AG1102" s="561"/>
      <c r="AH1102" s="561"/>
      <c r="AI1102" s="561"/>
      <c r="AJ1102" s="592"/>
      <c r="AK1102" s="561"/>
      <c r="AL1102" s="560"/>
      <c r="AM1102" s="595"/>
      <c r="AN1102" s="560"/>
      <c r="AO1102" s="561"/>
      <c r="AP1102" s="561"/>
      <c r="AQ1102" s="560"/>
      <c r="AR1102" s="561"/>
      <c r="AS1102" s="561"/>
      <c r="AT1102" s="559"/>
      <c r="AU1102" s="574"/>
      <c r="AV1102" s="569"/>
      <c r="AW1102" s="569"/>
      <c r="AX1102" s="569"/>
      <c r="AY1102" s="569"/>
      <c r="AZ1102" s="563"/>
      <c r="BA1102" s="563"/>
      <c r="BB1102" s="563"/>
    </row>
    <row r="1103" spans="21:54">
      <c r="U1103" s="563"/>
      <c r="V1103" s="587"/>
      <c r="W1103" s="588"/>
      <c r="X1103" s="588"/>
      <c r="Y1103" s="590"/>
      <c r="Z1103" s="589"/>
      <c r="AA1103" s="591"/>
      <c r="AB1103" s="591"/>
      <c r="AC1103" s="591"/>
      <c r="AD1103" s="591"/>
      <c r="AE1103" s="272"/>
      <c r="AF1103" s="560"/>
      <c r="AG1103" s="561"/>
      <c r="AH1103" s="561"/>
      <c r="AI1103" s="561"/>
      <c r="AJ1103" s="592"/>
      <c r="AK1103" s="561"/>
      <c r="AL1103" s="560"/>
      <c r="AM1103" s="595"/>
      <c r="AN1103" s="560"/>
      <c r="AO1103" s="561"/>
      <c r="AP1103" s="561"/>
      <c r="AQ1103" s="560"/>
      <c r="AR1103" s="561"/>
      <c r="AS1103" s="561"/>
      <c r="AT1103" s="559"/>
      <c r="AU1103" s="574"/>
      <c r="AV1103" s="569"/>
      <c r="AW1103" s="569"/>
      <c r="AX1103" s="569"/>
      <c r="AY1103" s="569"/>
      <c r="AZ1103" s="563"/>
      <c r="BA1103" s="563"/>
      <c r="BB1103" s="563"/>
    </row>
    <row r="1104" spans="21:54">
      <c r="U1104" s="563"/>
      <c r="V1104" s="587"/>
      <c r="W1104" s="588"/>
      <c r="X1104" s="588"/>
      <c r="Y1104" s="590"/>
      <c r="Z1104" s="589"/>
      <c r="AA1104" s="591"/>
      <c r="AB1104" s="591"/>
      <c r="AC1104" s="591"/>
      <c r="AD1104" s="591"/>
      <c r="AE1104" s="272"/>
      <c r="AF1104" s="560"/>
      <c r="AG1104" s="561"/>
      <c r="AH1104" s="561"/>
      <c r="AI1104" s="561"/>
      <c r="AJ1104" s="592"/>
      <c r="AK1104" s="561"/>
      <c r="AL1104" s="560"/>
      <c r="AM1104" s="595"/>
      <c r="AN1104" s="560"/>
      <c r="AO1104" s="561"/>
      <c r="AP1104" s="561"/>
      <c r="AQ1104" s="560"/>
      <c r="AR1104" s="561"/>
      <c r="AS1104" s="561"/>
      <c r="AT1104" s="559"/>
      <c r="AU1104" s="574"/>
      <c r="AV1104" s="569"/>
      <c r="AW1104" s="569"/>
      <c r="AX1104" s="569"/>
      <c r="AY1104" s="569"/>
      <c r="AZ1104" s="563"/>
      <c r="BA1104" s="563"/>
      <c r="BB1104" s="563"/>
    </row>
    <row r="1105" spans="21:54">
      <c r="U1105" s="563"/>
      <c r="V1105" s="587"/>
      <c r="W1105" s="588"/>
      <c r="X1105" s="588"/>
      <c r="Y1105" s="590"/>
      <c r="Z1105" s="589"/>
      <c r="AA1105" s="591"/>
      <c r="AB1105" s="591"/>
      <c r="AC1105" s="591"/>
      <c r="AD1105" s="591"/>
      <c r="AE1105" s="272"/>
      <c r="AF1105" s="560"/>
      <c r="AG1105" s="561"/>
      <c r="AH1105" s="561"/>
      <c r="AI1105" s="561"/>
      <c r="AJ1105" s="592"/>
      <c r="AK1105" s="561"/>
      <c r="AL1105" s="560"/>
      <c r="AM1105" s="595"/>
      <c r="AN1105" s="560"/>
      <c r="AO1105" s="561"/>
      <c r="AP1105" s="561"/>
      <c r="AQ1105" s="560"/>
      <c r="AR1105" s="561"/>
      <c r="AS1105" s="561"/>
      <c r="AT1105" s="559"/>
      <c r="AU1105" s="574"/>
      <c r="AV1105" s="569"/>
      <c r="AW1105" s="569"/>
      <c r="AX1105" s="569"/>
      <c r="AY1105" s="569"/>
      <c r="AZ1105" s="563"/>
      <c r="BA1105" s="563"/>
      <c r="BB1105" s="563"/>
    </row>
    <row r="1106" spans="21:54">
      <c r="U1106" s="563"/>
      <c r="V1106" s="587"/>
      <c r="W1106" s="588"/>
      <c r="X1106" s="588"/>
      <c r="Y1106" s="590"/>
      <c r="Z1106" s="589"/>
      <c r="AA1106" s="591"/>
      <c r="AB1106" s="591"/>
      <c r="AC1106" s="591"/>
      <c r="AD1106" s="591"/>
      <c r="AE1106" s="272"/>
      <c r="AF1106" s="560"/>
      <c r="AG1106" s="561"/>
      <c r="AH1106" s="561"/>
      <c r="AI1106" s="561"/>
      <c r="AJ1106" s="592"/>
      <c r="AK1106" s="561"/>
      <c r="AL1106" s="560"/>
      <c r="AM1106" s="595"/>
      <c r="AN1106" s="560"/>
      <c r="AO1106" s="561"/>
      <c r="AP1106" s="561"/>
      <c r="AQ1106" s="560"/>
      <c r="AR1106" s="561"/>
      <c r="AS1106" s="561"/>
      <c r="AT1106" s="559"/>
      <c r="AU1106" s="574"/>
      <c r="AV1106" s="569"/>
      <c r="AW1106" s="569"/>
      <c r="AX1106" s="569"/>
      <c r="AY1106" s="569"/>
      <c r="AZ1106" s="563"/>
      <c r="BA1106" s="563"/>
      <c r="BB1106" s="563"/>
    </row>
    <row r="1107" spans="21:54">
      <c r="U1107" s="563"/>
      <c r="V1107" s="587"/>
      <c r="W1107" s="588"/>
      <c r="X1107" s="588"/>
      <c r="Y1107" s="590"/>
      <c r="Z1107" s="589"/>
      <c r="AA1107" s="591"/>
      <c r="AB1107" s="591"/>
      <c r="AC1107" s="591"/>
      <c r="AD1107" s="591"/>
      <c r="AE1107" s="272"/>
      <c r="AF1107" s="560"/>
      <c r="AG1107" s="561"/>
      <c r="AH1107" s="561"/>
      <c r="AI1107" s="561"/>
      <c r="AJ1107" s="592"/>
      <c r="AK1107" s="561"/>
      <c r="AL1107" s="560"/>
      <c r="AM1107" s="595"/>
      <c r="AN1107" s="560"/>
      <c r="AO1107" s="561"/>
      <c r="AP1107" s="561"/>
      <c r="AQ1107" s="560"/>
      <c r="AR1107" s="561"/>
      <c r="AS1107" s="561"/>
      <c r="AT1107" s="559"/>
      <c r="AU1107" s="574"/>
      <c r="AV1107" s="569"/>
      <c r="AW1107" s="569"/>
      <c r="AX1107" s="569"/>
      <c r="AY1107" s="569"/>
      <c r="AZ1107" s="563"/>
      <c r="BA1107" s="563"/>
      <c r="BB1107" s="563"/>
    </row>
    <row r="1108" spans="21:54">
      <c r="U1108" s="563"/>
      <c r="V1108" s="587"/>
      <c r="W1108" s="588"/>
      <c r="X1108" s="588"/>
      <c r="Y1108" s="590"/>
      <c r="Z1108" s="589"/>
      <c r="AA1108" s="591"/>
      <c r="AB1108" s="591"/>
      <c r="AC1108" s="591"/>
      <c r="AD1108" s="591"/>
      <c r="AE1108" s="272"/>
      <c r="AF1108" s="560"/>
      <c r="AG1108" s="561"/>
      <c r="AH1108" s="561"/>
      <c r="AI1108" s="561"/>
      <c r="AJ1108" s="592"/>
      <c r="AK1108" s="561"/>
      <c r="AL1108" s="560"/>
      <c r="AM1108" s="595"/>
      <c r="AN1108" s="560"/>
      <c r="AO1108" s="561"/>
      <c r="AP1108" s="561"/>
      <c r="AQ1108" s="560"/>
      <c r="AR1108" s="561"/>
      <c r="AS1108" s="561"/>
      <c r="AT1108" s="559"/>
      <c r="AU1108" s="574"/>
      <c r="AV1108" s="569"/>
      <c r="AW1108" s="569"/>
      <c r="AX1108" s="569"/>
      <c r="AY1108" s="569"/>
      <c r="AZ1108" s="563"/>
      <c r="BA1108" s="563"/>
      <c r="BB1108" s="563"/>
    </row>
    <row r="1109" spans="21:54">
      <c r="U1109" s="563"/>
      <c r="V1109" s="587"/>
      <c r="W1109" s="588"/>
      <c r="X1109" s="588"/>
      <c r="Y1109" s="590"/>
      <c r="Z1109" s="589"/>
      <c r="AA1109" s="591"/>
      <c r="AB1109" s="591"/>
      <c r="AC1109" s="591"/>
      <c r="AD1109" s="591"/>
      <c r="AE1109" s="272"/>
      <c r="AF1109" s="560"/>
      <c r="AG1109" s="561"/>
      <c r="AH1109" s="561"/>
      <c r="AI1109" s="561"/>
      <c r="AJ1109" s="592"/>
      <c r="AK1109" s="561"/>
      <c r="AL1109" s="560"/>
      <c r="AM1109" s="595"/>
      <c r="AN1109" s="560"/>
      <c r="AO1109" s="561"/>
      <c r="AP1109" s="561"/>
      <c r="AQ1109" s="560"/>
      <c r="AR1109" s="561"/>
      <c r="AS1109" s="561"/>
      <c r="AT1109" s="559"/>
      <c r="AU1109" s="574"/>
      <c r="AV1109" s="569"/>
      <c r="AW1109" s="569"/>
      <c r="AX1109" s="569"/>
      <c r="AY1109" s="569"/>
      <c r="AZ1109" s="563"/>
      <c r="BA1109" s="563"/>
      <c r="BB1109" s="563"/>
    </row>
    <row r="1110" spans="21:54">
      <c r="U1110" s="563"/>
      <c r="V1110" s="587"/>
      <c r="W1110" s="588"/>
      <c r="X1110" s="588"/>
      <c r="Y1110" s="590"/>
      <c r="Z1110" s="589"/>
      <c r="AA1110" s="591"/>
      <c r="AB1110" s="591"/>
      <c r="AC1110" s="591"/>
      <c r="AD1110" s="591"/>
      <c r="AE1110" s="272"/>
      <c r="AF1110" s="560"/>
      <c r="AG1110" s="561"/>
      <c r="AH1110" s="561"/>
      <c r="AI1110" s="561"/>
      <c r="AJ1110" s="592"/>
      <c r="AK1110" s="561"/>
      <c r="AL1110" s="560"/>
      <c r="AM1110" s="595"/>
      <c r="AN1110" s="560"/>
      <c r="AO1110" s="561"/>
      <c r="AP1110" s="561"/>
      <c r="AQ1110" s="560"/>
      <c r="AR1110" s="561"/>
      <c r="AS1110" s="561"/>
      <c r="AT1110" s="559"/>
      <c r="AU1110" s="574"/>
      <c r="AV1110" s="569"/>
      <c r="AW1110" s="569"/>
      <c r="AX1110" s="569"/>
      <c r="AY1110" s="569"/>
      <c r="AZ1110" s="563"/>
      <c r="BA1110" s="563"/>
      <c r="BB1110" s="563"/>
    </row>
    <row r="1111" spans="21:54">
      <c r="U1111" s="563"/>
      <c r="V1111" s="587"/>
      <c r="W1111" s="588"/>
      <c r="X1111" s="588"/>
      <c r="Y1111" s="590"/>
      <c r="Z1111" s="589"/>
      <c r="AA1111" s="591"/>
      <c r="AB1111" s="591"/>
      <c r="AC1111" s="591"/>
      <c r="AD1111" s="591"/>
      <c r="AE1111" s="272"/>
      <c r="AF1111" s="560"/>
      <c r="AG1111" s="561"/>
      <c r="AH1111" s="561"/>
      <c r="AI1111" s="561"/>
      <c r="AJ1111" s="592"/>
      <c r="AK1111" s="561"/>
      <c r="AL1111" s="560"/>
      <c r="AM1111" s="595"/>
      <c r="AN1111" s="560"/>
      <c r="AO1111" s="561"/>
      <c r="AP1111" s="561"/>
      <c r="AQ1111" s="560"/>
      <c r="AR1111" s="561"/>
      <c r="AS1111" s="561"/>
      <c r="AT1111" s="559"/>
      <c r="AU1111" s="574"/>
      <c r="AV1111" s="569"/>
      <c r="AW1111" s="569"/>
      <c r="AX1111" s="569"/>
      <c r="AY1111" s="569"/>
      <c r="AZ1111" s="563"/>
      <c r="BA1111" s="563"/>
      <c r="BB1111" s="563"/>
    </row>
    <row r="1112" spans="21:54">
      <c r="U1112" s="563"/>
      <c r="V1112" s="587"/>
      <c r="W1112" s="588"/>
      <c r="X1112" s="588"/>
      <c r="Y1112" s="590"/>
      <c r="Z1112" s="589"/>
      <c r="AA1112" s="591"/>
      <c r="AB1112" s="591"/>
      <c r="AC1112" s="591"/>
      <c r="AD1112" s="591"/>
      <c r="AE1112" s="272"/>
      <c r="AF1112" s="560"/>
      <c r="AG1112" s="561"/>
      <c r="AH1112" s="561"/>
      <c r="AI1112" s="561"/>
      <c r="AJ1112" s="592"/>
      <c r="AK1112" s="561"/>
      <c r="AL1112" s="560"/>
      <c r="AM1112" s="595"/>
      <c r="AN1112" s="560"/>
      <c r="AO1112" s="561"/>
      <c r="AP1112" s="561"/>
      <c r="AQ1112" s="560"/>
      <c r="AR1112" s="561"/>
      <c r="AS1112" s="561"/>
      <c r="AT1112" s="559"/>
      <c r="AU1112" s="574"/>
      <c r="AV1112" s="569"/>
      <c r="AW1112" s="569"/>
      <c r="AX1112" s="569"/>
      <c r="AY1112" s="569"/>
      <c r="AZ1112" s="563"/>
      <c r="BA1112" s="563"/>
      <c r="BB1112" s="563"/>
    </row>
    <row r="1113" spans="21:54">
      <c r="U1113" s="563"/>
      <c r="V1113" s="587"/>
      <c r="W1113" s="588"/>
      <c r="X1113" s="588"/>
      <c r="Y1113" s="590"/>
      <c r="Z1113" s="589"/>
      <c r="AA1113" s="591"/>
      <c r="AB1113" s="591"/>
      <c r="AC1113" s="591"/>
      <c r="AD1113" s="591"/>
      <c r="AE1113" s="272"/>
      <c r="AF1113" s="560"/>
      <c r="AG1113" s="561"/>
      <c r="AH1113" s="561"/>
      <c r="AI1113" s="561"/>
      <c r="AJ1113" s="592"/>
      <c r="AK1113" s="561"/>
      <c r="AL1113" s="560"/>
      <c r="AM1113" s="595"/>
      <c r="AN1113" s="560"/>
      <c r="AO1113" s="561"/>
      <c r="AP1113" s="561"/>
      <c r="AQ1113" s="560"/>
      <c r="AR1113" s="561"/>
      <c r="AS1113" s="561"/>
      <c r="AT1113" s="559"/>
      <c r="AU1113" s="574"/>
      <c r="AV1113" s="569"/>
      <c r="AW1113" s="569"/>
      <c r="AX1113" s="569"/>
      <c r="AY1113" s="569"/>
      <c r="AZ1113" s="563"/>
      <c r="BA1113" s="563"/>
      <c r="BB1113" s="563"/>
    </row>
    <row r="1114" spans="21:54">
      <c r="U1114" s="563"/>
      <c r="V1114" s="587"/>
      <c r="W1114" s="588"/>
      <c r="X1114" s="588"/>
      <c r="Y1114" s="590"/>
      <c r="Z1114" s="589"/>
      <c r="AA1114" s="591"/>
      <c r="AB1114" s="591"/>
      <c r="AC1114" s="591"/>
      <c r="AD1114" s="591"/>
      <c r="AE1114" s="272"/>
      <c r="AF1114" s="560"/>
      <c r="AG1114" s="561"/>
      <c r="AH1114" s="561"/>
      <c r="AI1114" s="561"/>
      <c r="AJ1114" s="592"/>
      <c r="AK1114" s="561"/>
      <c r="AL1114" s="560"/>
      <c r="AM1114" s="595"/>
      <c r="AN1114" s="560"/>
      <c r="AO1114" s="561"/>
      <c r="AP1114" s="561"/>
      <c r="AQ1114" s="560"/>
      <c r="AR1114" s="561"/>
      <c r="AS1114" s="561"/>
      <c r="AT1114" s="559"/>
      <c r="AU1114" s="574"/>
      <c r="AV1114" s="569"/>
      <c r="AW1114" s="569"/>
      <c r="AX1114" s="569"/>
      <c r="AY1114" s="569"/>
      <c r="AZ1114" s="563"/>
      <c r="BA1114" s="563"/>
      <c r="BB1114" s="563"/>
    </row>
    <row r="1115" spans="21:54">
      <c r="U1115" s="563"/>
      <c r="V1115" s="587"/>
      <c r="W1115" s="588"/>
      <c r="X1115" s="588"/>
      <c r="Y1115" s="590"/>
      <c r="Z1115" s="589"/>
      <c r="AA1115" s="591"/>
      <c r="AB1115" s="591"/>
      <c r="AC1115" s="591"/>
      <c r="AD1115" s="591"/>
      <c r="AE1115" s="272"/>
      <c r="AF1115" s="560"/>
      <c r="AG1115" s="561"/>
      <c r="AH1115" s="561"/>
      <c r="AI1115" s="561"/>
      <c r="AJ1115" s="592"/>
      <c r="AK1115" s="561"/>
      <c r="AL1115" s="560"/>
      <c r="AM1115" s="595"/>
      <c r="AN1115" s="560"/>
      <c r="AO1115" s="561"/>
      <c r="AP1115" s="561"/>
      <c r="AQ1115" s="560"/>
      <c r="AR1115" s="561"/>
      <c r="AS1115" s="561"/>
      <c r="AT1115" s="559"/>
      <c r="AU1115" s="574"/>
      <c r="AV1115" s="569"/>
      <c r="AW1115" s="569"/>
      <c r="AX1115" s="569"/>
      <c r="AY1115" s="569"/>
      <c r="AZ1115" s="563"/>
      <c r="BA1115" s="563"/>
      <c r="BB1115" s="563"/>
    </row>
    <row r="1116" spans="21:54">
      <c r="U1116" s="563"/>
      <c r="V1116" s="587"/>
      <c r="W1116" s="588"/>
      <c r="X1116" s="588"/>
      <c r="Y1116" s="590"/>
      <c r="Z1116" s="589"/>
      <c r="AA1116" s="591"/>
      <c r="AB1116" s="591"/>
      <c r="AC1116" s="591"/>
      <c r="AD1116" s="591"/>
      <c r="AE1116" s="272"/>
      <c r="AF1116" s="560"/>
      <c r="AG1116" s="561"/>
      <c r="AH1116" s="561"/>
      <c r="AI1116" s="561"/>
      <c r="AJ1116" s="592"/>
      <c r="AK1116" s="561"/>
      <c r="AL1116" s="560"/>
      <c r="AM1116" s="595"/>
      <c r="AN1116" s="560"/>
      <c r="AO1116" s="561"/>
      <c r="AP1116" s="561"/>
      <c r="AQ1116" s="560"/>
      <c r="AR1116" s="561"/>
      <c r="AS1116" s="561"/>
      <c r="AT1116" s="559"/>
      <c r="AU1116" s="574"/>
      <c r="AV1116" s="569"/>
      <c r="AW1116" s="569"/>
      <c r="AX1116" s="569"/>
      <c r="AY1116" s="569"/>
      <c r="AZ1116" s="563"/>
      <c r="BA1116" s="563"/>
      <c r="BB1116" s="563"/>
    </row>
    <row r="1117" spans="21:54">
      <c r="U1117" s="563"/>
      <c r="V1117" s="587"/>
      <c r="W1117" s="588"/>
      <c r="X1117" s="588"/>
      <c r="Y1117" s="590"/>
      <c r="Z1117" s="589"/>
      <c r="AA1117" s="591"/>
      <c r="AB1117" s="591"/>
      <c r="AC1117" s="591"/>
      <c r="AD1117" s="591"/>
      <c r="AE1117" s="272"/>
      <c r="AF1117" s="560"/>
      <c r="AG1117" s="561"/>
      <c r="AH1117" s="561"/>
      <c r="AI1117" s="561"/>
      <c r="AJ1117" s="592"/>
      <c r="AK1117" s="561"/>
      <c r="AL1117" s="560"/>
      <c r="AM1117" s="595"/>
      <c r="AN1117" s="560"/>
      <c r="AO1117" s="561"/>
      <c r="AP1117" s="561"/>
      <c r="AQ1117" s="560"/>
      <c r="AR1117" s="561"/>
      <c r="AS1117" s="561"/>
      <c r="AT1117" s="559"/>
      <c r="AU1117" s="574"/>
      <c r="AV1117" s="569"/>
      <c r="AW1117" s="569"/>
      <c r="AX1117" s="569"/>
      <c r="AY1117" s="569"/>
      <c r="AZ1117" s="563"/>
      <c r="BA1117" s="563"/>
      <c r="BB1117" s="563"/>
    </row>
    <row r="1118" spans="21:54">
      <c r="U1118" s="563"/>
      <c r="V1118" s="587"/>
      <c r="W1118" s="588"/>
      <c r="X1118" s="588"/>
      <c r="Y1118" s="590"/>
      <c r="Z1118" s="589"/>
      <c r="AA1118" s="591"/>
      <c r="AB1118" s="591"/>
      <c r="AC1118" s="591"/>
      <c r="AD1118" s="591"/>
      <c r="AE1118" s="272"/>
      <c r="AF1118" s="560"/>
      <c r="AG1118" s="561"/>
      <c r="AH1118" s="561"/>
      <c r="AI1118" s="561"/>
      <c r="AJ1118" s="592"/>
      <c r="AK1118" s="561"/>
      <c r="AL1118" s="560"/>
      <c r="AM1118" s="595"/>
      <c r="AN1118" s="560"/>
      <c r="AO1118" s="561"/>
      <c r="AP1118" s="561"/>
      <c r="AQ1118" s="560"/>
      <c r="AR1118" s="561"/>
      <c r="AS1118" s="561"/>
      <c r="AT1118" s="559"/>
      <c r="AU1118" s="574"/>
      <c r="AV1118" s="569"/>
      <c r="AW1118" s="569"/>
      <c r="AX1118" s="569"/>
      <c r="AY1118" s="569"/>
      <c r="AZ1118" s="563"/>
      <c r="BA1118" s="563"/>
      <c r="BB1118" s="563"/>
    </row>
    <row r="1119" spans="21:54">
      <c r="U1119" s="563"/>
      <c r="V1119" s="587"/>
      <c r="W1119" s="588"/>
      <c r="X1119" s="588"/>
      <c r="Y1119" s="590"/>
      <c r="Z1119" s="589"/>
      <c r="AA1119" s="591"/>
      <c r="AB1119" s="591"/>
      <c r="AC1119" s="591"/>
      <c r="AD1119" s="591"/>
      <c r="AE1119" s="272"/>
      <c r="AF1119" s="560"/>
      <c r="AG1119" s="561"/>
      <c r="AH1119" s="561"/>
      <c r="AI1119" s="561"/>
      <c r="AJ1119" s="592"/>
      <c r="AK1119" s="561"/>
      <c r="AL1119" s="560"/>
      <c r="AM1119" s="595"/>
      <c r="AN1119" s="560"/>
      <c r="AO1119" s="561"/>
      <c r="AP1119" s="561"/>
      <c r="AQ1119" s="560"/>
      <c r="AR1119" s="561"/>
      <c r="AS1119" s="561"/>
      <c r="AT1119" s="559"/>
      <c r="AU1119" s="574"/>
      <c r="AV1119" s="569"/>
      <c r="AW1119" s="569"/>
      <c r="AX1119" s="569"/>
      <c r="AY1119" s="569"/>
      <c r="AZ1119" s="563"/>
      <c r="BA1119" s="563"/>
      <c r="BB1119" s="563"/>
    </row>
    <row r="1120" spans="21:54">
      <c r="U1120" s="563"/>
      <c r="V1120" s="587"/>
      <c r="W1120" s="588"/>
      <c r="X1120" s="588"/>
      <c r="Y1120" s="590"/>
      <c r="Z1120" s="589"/>
      <c r="AA1120" s="591"/>
      <c r="AB1120" s="591"/>
      <c r="AC1120" s="591"/>
      <c r="AD1120" s="591"/>
      <c r="AE1120" s="272"/>
      <c r="AF1120" s="560"/>
      <c r="AG1120" s="561"/>
      <c r="AH1120" s="561"/>
      <c r="AI1120" s="561"/>
      <c r="AJ1120" s="592"/>
      <c r="AK1120" s="561"/>
      <c r="AL1120" s="560"/>
      <c r="AM1120" s="595"/>
      <c r="AN1120" s="560"/>
      <c r="AO1120" s="561"/>
      <c r="AP1120" s="561"/>
      <c r="AQ1120" s="560"/>
      <c r="AR1120" s="561"/>
      <c r="AS1120" s="561"/>
      <c r="AT1120" s="559"/>
      <c r="AU1120" s="574"/>
      <c r="AV1120" s="569"/>
      <c r="AW1120" s="569"/>
      <c r="AX1120" s="569"/>
      <c r="AY1120" s="569"/>
      <c r="AZ1120" s="563"/>
      <c r="BA1120" s="563"/>
      <c r="BB1120" s="563"/>
    </row>
    <row r="1121" spans="21:54">
      <c r="U1121" s="563"/>
      <c r="V1121" s="587"/>
      <c r="W1121" s="588"/>
      <c r="X1121" s="588"/>
      <c r="Y1121" s="590"/>
      <c r="Z1121" s="589"/>
      <c r="AA1121" s="591"/>
      <c r="AB1121" s="591"/>
      <c r="AC1121" s="591"/>
      <c r="AD1121" s="591"/>
      <c r="AE1121" s="272"/>
      <c r="AF1121" s="560"/>
      <c r="AG1121" s="561"/>
      <c r="AH1121" s="561"/>
      <c r="AI1121" s="561"/>
      <c r="AJ1121" s="592"/>
      <c r="AK1121" s="561"/>
      <c r="AL1121" s="560"/>
      <c r="AM1121" s="595"/>
      <c r="AN1121" s="560"/>
      <c r="AO1121" s="561"/>
      <c r="AP1121" s="561"/>
      <c r="AQ1121" s="560"/>
      <c r="AR1121" s="561"/>
      <c r="AS1121" s="561"/>
      <c r="AT1121" s="559"/>
      <c r="AU1121" s="574"/>
      <c r="AV1121" s="569"/>
      <c r="AW1121" s="569"/>
      <c r="AX1121" s="569"/>
      <c r="AY1121" s="569"/>
      <c r="AZ1121" s="563"/>
      <c r="BA1121" s="563"/>
      <c r="BB1121" s="563"/>
    </row>
    <row r="1122" spans="21:54">
      <c r="U1122" s="563"/>
      <c r="V1122" s="587"/>
      <c r="W1122" s="588"/>
      <c r="X1122" s="588"/>
      <c r="Y1122" s="590"/>
      <c r="Z1122" s="589"/>
      <c r="AA1122" s="591"/>
      <c r="AB1122" s="591"/>
      <c r="AC1122" s="591"/>
      <c r="AD1122" s="591"/>
      <c r="AE1122" s="272"/>
      <c r="AF1122" s="560"/>
      <c r="AG1122" s="561"/>
      <c r="AH1122" s="561"/>
      <c r="AI1122" s="561"/>
      <c r="AJ1122" s="592"/>
      <c r="AK1122" s="561"/>
      <c r="AL1122" s="560"/>
      <c r="AM1122" s="595"/>
      <c r="AN1122" s="560"/>
      <c r="AO1122" s="561"/>
      <c r="AP1122" s="561"/>
      <c r="AQ1122" s="560"/>
      <c r="AR1122" s="561"/>
      <c r="AS1122" s="561"/>
      <c r="AT1122" s="559"/>
      <c r="AU1122" s="574"/>
      <c r="AV1122" s="569"/>
      <c r="AW1122" s="569"/>
      <c r="AX1122" s="569"/>
      <c r="AY1122" s="569"/>
      <c r="AZ1122" s="563"/>
      <c r="BA1122" s="563"/>
      <c r="BB1122" s="563"/>
    </row>
    <row r="1123" spans="21:54">
      <c r="U1123" s="563"/>
      <c r="V1123" s="587"/>
      <c r="W1123" s="588"/>
      <c r="X1123" s="588"/>
      <c r="Y1123" s="590"/>
      <c r="Z1123" s="589"/>
      <c r="AA1123" s="591"/>
      <c r="AB1123" s="591"/>
      <c r="AC1123" s="591"/>
      <c r="AD1123" s="591"/>
      <c r="AE1123" s="272"/>
      <c r="AF1123" s="560"/>
      <c r="AG1123" s="561"/>
      <c r="AH1123" s="561"/>
      <c r="AI1123" s="561"/>
      <c r="AJ1123" s="592"/>
      <c r="AK1123" s="561"/>
      <c r="AL1123" s="560"/>
      <c r="AM1123" s="595"/>
      <c r="AN1123" s="560"/>
      <c r="AO1123" s="561"/>
      <c r="AP1123" s="561"/>
      <c r="AQ1123" s="560"/>
      <c r="AR1123" s="561"/>
      <c r="AS1123" s="561"/>
      <c r="AT1123" s="559"/>
      <c r="AU1123" s="574"/>
      <c r="AV1123" s="569"/>
      <c r="AW1123" s="569"/>
      <c r="AX1123" s="569"/>
      <c r="AY1123" s="569"/>
      <c r="AZ1123" s="563"/>
      <c r="BA1123" s="563"/>
      <c r="BB1123" s="563"/>
    </row>
    <row r="1124" spans="21:54">
      <c r="U1124" s="563"/>
      <c r="V1124" s="587"/>
      <c r="W1124" s="588"/>
      <c r="X1124" s="588"/>
      <c r="Y1124" s="590"/>
      <c r="Z1124" s="589"/>
      <c r="AA1124" s="591"/>
      <c r="AB1124" s="591"/>
      <c r="AC1124" s="591"/>
      <c r="AD1124" s="591"/>
      <c r="AE1124" s="272"/>
      <c r="AF1124" s="560"/>
      <c r="AG1124" s="561"/>
      <c r="AH1124" s="561"/>
      <c r="AI1124" s="561"/>
      <c r="AJ1124" s="592"/>
      <c r="AK1124" s="561"/>
      <c r="AL1124" s="560"/>
      <c r="AM1124" s="595"/>
      <c r="AN1124" s="560"/>
      <c r="AO1124" s="561"/>
      <c r="AP1124" s="561"/>
      <c r="AQ1124" s="560"/>
      <c r="AR1124" s="561"/>
      <c r="AS1124" s="561"/>
      <c r="AT1124" s="559"/>
      <c r="AU1124" s="574"/>
      <c r="AV1124" s="569"/>
      <c r="AW1124" s="569"/>
      <c r="AX1124" s="569"/>
      <c r="AY1124" s="569"/>
      <c r="AZ1124" s="563"/>
      <c r="BA1124" s="563"/>
      <c r="BB1124" s="563"/>
    </row>
    <row r="1125" spans="21:54">
      <c r="U1125" s="563"/>
      <c r="V1125" s="587"/>
      <c r="W1125" s="588"/>
      <c r="X1125" s="588"/>
      <c r="Y1125" s="590"/>
      <c r="Z1125" s="589"/>
      <c r="AA1125" s="591"/>
      <c r="AB1125" s="591"/>
      <c r="AC1125" s="591"/>
      <c r="AD1125" s="591"/>
      <c r="AE1125" s="272"/>
      <c r="AF1125" s="560"/>
      <c r="AG1125" s="561"/>
      <c r="AH1125" s="561"/>
      <c r="AI1125" s="561"/>
      <c r="AJ1125" s="592"/>
      <c r="AK1125" s="561"/>
      <c r="AL1125" s="560"/>
      <c r="AM1125" s="595"/>
      <c r="AN1125" s="560"/>
      <c r="AO1125" s="561"/>
      <c r="AP1125" s="561"/>
      <c r="AQ1125" s="560"/>
      <c r="AR1125" s="561"/>
      <c r="AS1125" s="561"/>
      <c r="AT1125" s="559"/>
      <c r="AU1125" s="574"/>
      <c r="AV1125" s="569"/>
      <c r="AW1125" s="569"/>
      <c r="AX1125" s="569"/>
      <c r="AY1125" s="569"/>
      <c r="AZ1125" s="563"/>
      <c r="BA1125" s="563"/>
      <c r="BB1125" s="563"/>
    </row>
    <row r="1126" spans="21:54">
      <c r="U1126" s="563"/>
      <c r="V1126" s="587"/>
      <c r="W1126" s="588"/>
      <c r="X1126" s="588"/>
      <c r="Y1126" s="590"/>
      <c r="Z1126" s="589"/>
      <c r="AA1126" s="591"/>
      <c r="AB1126" s="591"/>
      <c r="AC1126" s="591"/>
      <c r="AD1126" s="591"/>
      <c r="AE1126" s="272"/>
      <c r="AF1126" s="560"/>
      <c r="AG1126" s="561"/>
      <c r="AH1126" s="561"/>
      <c r="AI1126" s="561"/>
      <c r="AJ1126" s="592"/>
      <c r="AK1126" s="561"/>
      <c r="AL1126" s="560"/>
      <c r="AM1126" s="595"/>
      <c r="AN1126" s="560"/>
      <c r="AO1126" s="561"/>
      <c r="AP1126" s="561"/>
      <c r="AQ1126" s="560"/>
      <c r="AR1126" s="561"/>
      <c r="AS1126" s="561"/>
      <c r="AT1126" s="559"/>
      <c r="AU1126" s="574"/>
      <c r="AV1126" s="569"/>
      <c r="AW1126" s="569"/>
      <c r="AX1126" s="569"/>
      <c r="AY1126" s="569"/>
      <c r="AZ1126" s="563"/>
      <c r="BA1126" s="563"/>
      <c r="BB1126" s="563"/>
    </row>
    <row r="1127" spans="21:54">
      <c r="U1127" s="563"/>
      <c r="V1127" s="587"/>
      <c r="W1127" s="588"/>
      <c r="X1127" s="588"/>
      <c r="Y1127" s="590"/>
      <c r="Z1127" s="589"/>
      <c r="AA1127" s="591"/>
      <c r="AB1127" s="591"/>
      <c r="AC1127" s="591"/>
      <c r="AD1127" s="591"/>
      <c r="AE1127" s="272"/>
      <c r="AF1127" s="560"/>
      <c r="AG1127" s="561"/>
      <c r="AH1127" s="561"/>
      <c r="AI1127" s="561"/>
      <c r="AJ1127" s="592"/>
      <c r="AK1127" s="561"/>
      <c r="AL1127" s="560"/>
      <c r="AM1127" s="595"/>
      <c r="AN1127" s="560"/>
      <c r="AO1127" s="561"/>
      <c r="AP1127" s="561"/>
      <c r="AQ1127" s="560"/>
      <c r="AR1127" s="561"/>
      <c r="AS1127" s="561"/>
      <c r="AT1127" s="559"/>
      <c r="AU1127" s="574"/>
      <c r="AV1127" s="569"/>
      <c r="AW1127" s="569"/>
      <c r="AX1127" s="569"/>
      <c r="AY1127" s="569"/>
      <c r="AZ1127" s="563"/>
      <c r="BA1127" s="563"/>
      <c r="BB1127" s="563"/>
    </row>
    <row r="1128" spans="21:54">
      <c r="U1128" s="563"/>
      <c r="V1128" s="587"/>
      <c r="W1128" s="588"/>
      <c r="X1128" s="588"/>
      <c r="Y1128" s="590"/>
      <c r="Z1128" s="589"/>
      <c r="AA1128" s="591"/>
      <c r="AB1128" s="591"/>
      <c r="AC1128" s="591"/>
      <c r="AD1128" s="591"/>
      <c r="AE1128" s="272"/>
      <c r="AF1128" s="560"/>
      <c r="AG1128" s="561"/>
      <c r="AH1128" s="561"/>
      <c r="AI1128" s="561"/>
      <c r="AJ1128" s="592"/>
      <c r="AK1128" s="561"/>
      <c r="AL1128" s="560"/>
      <c r="AM1128" s="595"/>
      <c r="AN1128" s="560"/>
      <c r="AO1128" s="561"/>
      <c r="AP1128" s="561"/>
      <c r="AQ1128" s="560"/>
      <c r="AR1128" s="561"/>
      <c r="AS1128" s="561"/>
      <c r="AT1128" s="559"/>
      <c r="AU1128" s="574"/>
      <c r="AV1128" s="569"/>
      <c r="AW1128" s="569"/>
      <c r="AX1128" s="569"/>
      <c r="AY1128" s="569"/>
      <c r="AZ1128" s="563"/>
      <c r="BA1128" s="563"/>
      <c r="BB1128" s="563"/>
    </row>
    <row r="1129" spans="21:54">
      <c r="U1129" s="563"/>
      <c r="V1129" s="587"/>
      <c r="W1129" s="588"/>
      <c r="X1129" s="588"/>
      <c r="Y1129" s="590"/>
      <c r="Z1129" s="589"/>
      <c r="AA1129" s="591"/>
      <c r="AB1129" s="591"/>
      <c r="AC1129" s="591"/>
      <c r="AD1129" s="591"/>
      <c r="AE1129" s="272"/>
      <c r="AF1129" s="560"/>
      <c r="AG1129" s="561"/>
      <c r="AH1129" s="561"/>
      <c r="AI1129" s="561"/>
      <c r="AJ1129" s="592"/>
      <c r="AK1129" s="561"/>
      <c r="AL1129" s="560"/>
      <c r="AM1129" s="595"/>
      <c r="AN1129" s="560"/>
      <c r="AO1129" s="561"/>
      <c r="AP1129" s="561"/>
      <c r="AQ1129" s="560"/>
      <c r="AR1129" s="561"/>
      <c r="AS1129" s="561"/>
      <c r="AT1129" s="559"/>
      <c r="AU1129" s="574"/>
      <c r="AV1129" s="569"/>
      <c r="AW1129" s="569"/>
      <c r="AX1129" s="569"/>
      <c r="AY1129" s="569"/>
      <c r="AZ1129" s="563"/>
      <c r="BA1129" s="563"/>
      <c r="BB1129" s="563"/>
    </row>
    <row r="1130" spans="21:54">
      <c r="U1130" s="563"/>
      <c r="V1130" s="587"/>
      <c r="W1130" s="588"/>
      <c r="X1130" s="588"/>
      <c r="Y1130" s="590"/>
      <c r="Z1130" s="589"/>
      <c r="AA1130" s="591"/>
      <c r="AB1130" s="591"/>
      <c r="AC1130" s="591"/>
      <c r="AD1130" s="591"/>
      <c r="AE1130" s="272"/>
      <c r="AF1130" s="560"/>
      <c r="AG1130" s="561"/>
      <c r="AH1130" s="561"/>
      <c r="AI1130" s="561"/>
      <c r="AJ1130" s="592"/>
      <c r="AK1130" s="561"/>
      <c r="AL1130" s="560"/>
      <c r="AM1130" s="595"/>
      <c r="AN1130" s="560"/>
      <c r="AO1130" s="561"/>
      <c r="AP1130" s="561"/>
      <c r="AQ1130" s="560"/>
      <c r="AR1130" s="561"/>
      <c r="AS1130" s="561"/>
      <c r="AT1130" s="559"/>
      <c r="AU1130" s="574"/>
      <c r="AV1130" s="569"/>
      <c r="AW1130" s="569"/>
      <c r="AX1130" s="569"/>
      <c r="AY1130" s="569"/>
      <c r="AZ1130" s="563"/>
      <c r="BA1130" s="563"/>
      <c r="BB1130" s="563"/>
    </row>
    <row r="1131" spans="21:54">
      <c r="U1131" s="563"/>
      <c r="V1131" s="587"/>
      <c r="W1131" s="588"/>
      <c r="X1131" s="588"/>
      <c r="Y1131" s="590"/>
      <c r="Z1131" s="589"/>
      <c r="AA1131" s="591"/>
      <c r="AB1131" s="591"/>
      <c r="AC1131" s="591"/>
      <c r="AD1131" s="591"/>
      <c r="AE1131" s="272"/>
      <c r="AF1131" s="560"/>
      <c r="AG1131" s="561"/>
      <c r="AH1131" s="561"/>
      <c r="AI1131" s="561"/>
      <c r="AJ1131" s="592"/>
      <c r="AK1131" s="561"/>
      <c r="AL1131" s="560"/>
      <c r="AM1131" s="595"/>
      <c r="AN1131" s="560"/>
      <c r="AO1131" s="561"/>
      <c r="AP1131" s="561"/>
      <c r="AQ1131" s="560"/>
      <c r="AR1131" s="561"/>
      <c r="AS1131" s="561"/>
      <c r="AT1131" s="559"/>
      <c r="AU1131" s="574"/>
      <c r="AV1131" s="569"/>
      <c r="AW1131" s="569"/>
      <c r="AX1131" s="569"/>
      <c r="AY1131" s="569"/>
      <c r="AZ1131" s="563"/>
      <c r="BA1131" s="563"/>
      <c r="BB1131" s="563"/>
    </row>
    <row r="1132" spans="21:54">
      <c r="U1132" s="563"/>
      <c r="V1132" s="587"/>
      <c r="W1132" s="588"/>
      <c r="X1132" s="588"/>
      <c r="Y1132" s="590"/>
      <c r="Z1132" s="589"/>
      <c r="AA1132" s="591"/>
      <c r="AB1132" s="591"/>
      <c r="AC1132" s="591"/>
      <c r="AD1132" s="591"/>
      <c r="AE1132" s="272"/>
      <c r="AF1132" s="560"/>
      <c r="AG1132" s="561"/>
      <c r="AH1132" s="561"/>
      <c r="AI1132" s="561"/>
      <c r="AJ1132" s="592"/>
      <c r="AK1132" s="561"/>
      <c r="AL1132" s="560"/>
      <c r="AM1132" s="595"/>
      <c r="AN1132" s="560"/>
      <c r="AO1132" s="561"/>
      <c r="AP1132" s="561"/>
      <c r="AQ1132" s="560"/>
      <c r="AR1132" s="561"/>
      <c r="AS1132" s="561"/>
      <c r="AT1132" s="559"/>
      <c r="AU1132" s="574"/>
      <c r="AV1132" s="569"/>
      <c r="AW1132" s="569"/>
      <c r="AX1132" s="569"/>
      <c r="AY1132" s="569"/>
      <c r="AZ1132" s="563"/>
      <c r="BA1132" s="563"/>
      <c r="BB1132" s="563"/>
    </row>
    <row r="1133" spans="21:54">
      <c r="U1133" s="563"/>
      <c r="V1133" s="587"/>
      <c r="W1133" s="588"/>
      <c r="X1133" s="588"/>
      <c r="Y1133" s="590"/>
      <c r="Z1133" s="589"/>
      <c r="AA1133" s="591"/>
      <c r="AB1133" s="591"/>
      <c r="AC1133" s="591"/>
      <c r="AD1133" s="591"/>
      <c r="AE1133" s="272"/>
      <c r="AF1133" s="560"/>
      <c r="AG1133" s="561"/>
      <c r="AH1133" s="561"/>
      <c r="AI1133" s="561"/>
      <c r="AJ1133" s="592"/>
      <c r="AK1133" s="561"/>
      <c r="AL1133" s="560"/>
      <c r="AM1133" s="595"/>
      <c r="AN1133" s="560"/>
      <c r="AO1133" s="561"/>
      <c r="AP1133" s="561"/>
      <c r="AQ1133" s="560"/>
      <c r="AR1133" s="561"/>
      <c r="AS1133" s="561"/>
      <c r="AT1133" s="559"/>
      <c r="AU1133" s="574"/>
      <c r="AV1133" s="569"/>
      <c r="AW1133" s="569"/>
      <c r="AX1133" s="569"/>
      <c r="AY1133" s="569"/>
      <c r="AZ1133" s="563"/>
      <c r="BA1133" s="563"/>
      <c r="BB1133" s="563"/>
    </row>
    <row r="1134" spans="21:54">
      <c r="U1134" s="563"/>
      <c r="V1134" s="587"/>
      <c r="W1134" s="588"/>
      <c r="X1134" s="588"/>
      <c r="Y1134" s="590"/>
      <c r="Z1134" s="589"/>
      <c r="AA1134" s="591"/>
      <c r="AB1134" s="591"/>
      <c r="AC1134" s="591"/>
      <c r="AD1134" s="591"/>
      <c r="AE1134" s="272"/>
      <c r="AF1134" s="560"/>
      <c r="AG1134" s="561"/>
      <c r="AH1134" s="561"/>
      <c r="AI1134" s="561"/>
      <c r="AJ1134" s="592"/>
      <c r="AK1134" s="561"/>
      <c r="AL1134" s="560"/>
      <c r="AM1134" s="595"/>
      <c r="AN1134" s="560"/>
      <c r="AO1134" s="561"/>
      <c r="AP1134" s="561"/>
      <c r="AQ1134" s="560"/>
      <c r="AR1134" s="561"/>
      <c r="AS1134" s="561"/>
      <c r="AT1134" s="559"/>
      <c r="AU1134" s="574"/>
      <c r="AV1134" s="569"/>
      <c r="AW1134" s="569"/>
      <c r="AX1134" s="569"/>
      <c r="AY1134" s="569"/>
      <c r="AZ1134" s="563"/>
      <c r="BA1134" s="563"/>
      <c r="BB1134" s="563"/>
    </row>
    <row r="1135" spans="21:54">
      <c r="U1135" s="563"/>
      <c r="V1135" s="587"/>
      <c r="W1135" s="588"/>
      <c r="X1135" s="588"/>
      <c r="Y1135" s="590"/>
      <c r="Z1135" s="589"/>
      <c r="AA1135" s="591"/>
      <c r="AB1135" s="591"/>
      <c r="AC1135" s="591"/>
      <c r="AD1135" s="591"/>
      <c r="AE1135" s="272"/>
      <c r="AF1135" s="560"/>
      <c r="AG1135" s="561"/>
      <c r="AH1135" s="561"/>
      <c r="AI1135" s="561"/>
      <c r="AJ1135" s="592"/>
      <c r="AK1135" s="561"/>
      <c r="AL1135" s="560"/>
      <c r="AM1135" s="595"/>
      <c r="AN1135" s="560"/>
      <c r="AO1135" s="561"/>
      <c r="AP1135" s="561"/>
      <c r="AQ1135" s="560"/>
      <c r="AR1135" s="561"/>
      <c r="AS1135" s="561"/>
      <c r="AT1135" s="559"/>
      <c r="AU1135" s="574"/>
      <c r="AV1135" s="569"/>
      <c r="AW1135" s="569"/>
      <c r="AX1135" s="569"/>
      <c r="AY1135" s="569"/>
      <c r="AZ1135" s="563"/>
      <c r="BA1135" s="563"/>
      <c r="BB1135" s="563"/>
    </row>
    <row r="1136" spans="21:54">
      <c r="U1136" s="563"/>
      <c r="V1136" s="587"/>
      <c r="W1136" s="588"/>
      <c r="X1136" s="588"/>
      <c r="Y1136" s="590"/>
      <c r="Z1136" s="589"/>
      <c r="AA1136" s="591"/>
      <c r="AB1136" s="591"/>
      <c r="AC1136" s="591"/>
      <c r="AD1136" s="591"/>
      <c r="AE1136" s="272"/>
      <c r="AF1136" s="560"/>
      <c r="AG1136" s="561"/>
      <c r="AH1136" s="561"/>
      <c r="AI1136" s="561"/>
      <c r="AJ1136" s="592"/>
      <c r="AK1136" s="561"/>
      <c r="AL1136" s="560"/>
      <c r="AM1136" s="595"/>
      <c r="AN1136" s="560"/>
      <c r="AO1136" s="561"/>
      <c r="AP1136" s="561"/>
      <c r="AQ1136" s="560"/>
      <c r="AR1136" s="561"/>
      <c r="AS1136" s="561"/>
      <c r="AT1136" s="559"/>
      <c r="AU1136" s="574"/>
      <c r="AV1136" s="569"/>
      <c r="AW1136" s="569"/>
      <c r="AX1136" s="569"/>
      <c r="AY1136" s="569"/>
      <c r="AZ1136" s="563"/>
      <c r="BA1136" s="563"/>
      <c r="BB1136" s="563"/>
    </row>
    <row r="1137" spans="21:54">
      <c r="U1137" s="563"/>
      <c r="V1137" s="587"/>
      <c r="W1137" s="588"/>
      <c r="X1137" s="588"/>
      <c r="Y1137" s="590"/>
      <c r="Z1137" s="589"/>
      <c r="AA1137" s="591"/>
      <c r="AB1137" s="591"/>
      <c r="AC1137" s="591"/>
      <c r="AD1137" s="591"/>
      <c r="AE1137" s="272"/>
      <c r="AF1137" s="560"/>
      <c r="AG1137" s="561"/>
      <c r="AH1137" s="561"/>
      <c r="AI1137" s="561"/>
      <c r="AJ1137" s="592"/>
      <c r="AK1137" s="561"/>
      <c r="AL1137" s="560"/>
      <c r="AM1137" s="595"/>
      <c r="AN1137" s="560"/>
      <c r="AO1137" s="561"/>
      <c r="AP1137" s="561"/>
      <c r="AQ1137" s="560"/>
      <c r="AR1137" s="561"/>
      <c r="AS1137" s="561"/>
      <c r="AT1137" s="559"/>
      <c r="AU1137" s="574"/>
      <c r="AV1137" s="569"/>
      <c r="AW1137" s="569"/>
      <c r="AX1137" s="569"/>
      <c r="AY1137" s="569"/>
      <c r="AZ1137" s="563"/>
      <c r="BA1137" s="563"/>
      <c r="BB1137" s="563"/>
    </row>
    <row r="1138" spans="21:54">
      <c r="U1138" s="563"/>
      <c r="V1138" s="587"/>
      <c r="W1138" s="588"/>
      <c r="X1138" s="588"/>
      <c r="Y1138" s="590"/>
      <c r="Z1138" s="589"/>
      <c r="AA1138" s="591"/>
      <c r="AB1138" s="591"/>
      <c r="AC1138" s="591"/>
      <c r="AD1138" s="591"/>
      <c r="AE1138" s="272"/>
      <c r="AF1138" s="560"/>
      <c r="AG1138" s="561"/>
      <c r="AH1138" s="561"/>
      <c r="AI1138" s="561"/>
      <c r="AJ1138" s="592"/>
      <c r="AK1138" s="561"/>
      <c r="AL1138" s="560"/>
      <c r="AM1138" s="595"/>
      <c r="AN1138" s="560"/>
      <c r="AO1138" s="561"/>
      <c r="AP1138" s="561"/>
      <c r="AQ1138" s="560"/>
      <c r="AR1138" s="561"/>
      <c r="AS1138" s="561"/>
      <c r="AT1138" s="559"/>
      <c r="AU1138" s="574"/>
      <c r="AV1138" s="569"/>
      <c r="AW1138" s="569"/>
      <c r="AX1138" s="569"/>
      <c r="AY1138" s="569"/>
      <c r="AZ1138" s="563"/>
      <c r="BA1138" s="563"/>
      <c r="BB1138" s="563"/>
    </row>
    <row r="1139" spans="21:54">
      <c r="U1139" s="563"/>
      <c r="V1139" s="587"/>
      <c r="W1139" s="588"/>
      <c r="X1139" s="588"/>
      <c r="Y1139" s="590"/>
      <c r="Z1139" s="589"/>
      <c r="AA1139" s="591"/>
      <c r="AB1139" s="591"/>
      <c r="AC1139" s="591"/>
      <c r="AD1139" s="591"/>
      <c r="AE1139" s="272"/>
      <c r="AF1139" s="560"/>
      <c r="AG1139" s="561"/>
      <c r="AH1139" s="561"/>
      <c r="AI1139" s="561"/>
      <c r="AJ1139" s="592"/>
      <c r="AK1139" s="561"/>
      <c r="AL1139" s="560"/>
      <c r="AM1139" s="595"/>
      <c r="AN1139" s="560"/>
      <c r="AO1139" s="561"/>
      <c r="AP1139" s="561"/>
      <c r="AQ1139" s="560"/>
      <c r="AR1139" s="561"/>
      <c r="AS1139" s="561"/>
      <c r="AT1139" s="559"/>
      <c r="AU1139" s="574"/>
      <c r="AV1139" s="569"/>
      <c r="AW1139" s="569"/>
      <c r="AX1139" s="569"/>
      <c r="AY1139" s="569"/>
      <c r="AZ1139" s="563"/>
      <c r="BA1139" s="563"/>
      <c r="BB1139" s="563"/>
    </row>
    <row r="1140" spans="21:54">
      <c r="U1140" s="563"/>
      <c r="V1140" s="587"/>
      <c r="W1140" s="588"/>
      <c r="X1140" s="588"/>
      <c r="Y1140" s="590"/>
      <c r="Z1140" s="589"/>
      <c r="AA1140" s="591"/>
      <c r="AB1140" s="591"/>
      <c r="AC1140" s="591"/>
      <c r="AD1140" s="591"/>
      <c r="AE1140" s="272"/>
      <c r="AF1140" s="560"/>
      <c r="AG1140" s="561"/>
      <c r="AH1140" s="561"/>
      <c r="AI1140" s="561"/>
      <c r="AJ1140" s="592"/>
      <c r="AK1140" s="561"/>
      <c r="AL1140" s="560"/>
      <c r="AM1140" s="595"/>
      <c r="AN1140" s="560"/>
      <c r="AO1140" s="561"/>
      <c r="AP1140" s="561"/>
      <c r="AQ1140" s="560"/>
      <c r="AR1140" s="561"/>
      <c r="AS1140" s="561"/>
      <c r="AT1140" s="559"/>
      <c r="AU1140" s="574"/>
      <c r="AV1140" s="569"/>
      <c r="AW1140" s="569"/>
      <c r="AX1140" s="569"/>
      <c r="AY1140" s="569"/>
      <c r="AZ1140" s="563"/>
      <c r="BA1140" s="563"/>
      <c r="BB1140" s="563"/>
    </row>
    <row r="1141" spans="21:54">
      <c r="U1141" s="563"/>
      <c r="V1141" s="587"/>
      <c r="W1141" s="588"/>
      <c r="X1141" s="588"/>
      <c r="Y1141" s="590"/>
      <c r="Z1141" s="589"/>
      <c r="AA1141" s="591"/>
      <c r="AB1141" s="591"/>
      <c r="AC1141" s="591"/>
      <c r="AD1141" s="591"/>
      <c r="AE1141" s="272"/>
      <c r="AF1141" s="560"/>
      <c r="AG1141" s="561"/>
      <c r="AH1141" s="561"/>
      <c r="AI1141" s="561"/>
      <c r="AJ1141" s="592"/>
      <c r="AK1141" s="561"/>
      <c r="AL1141" s="560"/>
      <c r="AM1141" s="595"/>
      <c r="AN1141" s="560"/>
      <c r="AO1141" s="561"/>
      <c r="AP1141" s="561"/>
      <c r="AQ1141" s="560"/>
      <c r="AR1141" s="561"/>
      <c r="AS1141" s="561"/>
      <c r="AT1141" s="559"/>
      <c r="AU1141" s="574"/>
      <c r="AV1141" s="569"/>
      <c r="AW1141" s="569"/>
      <c r="AX1141" s="569"/>
      <c r="AY1141" s="569"/>
      <c r="AZ1141" s="563"/>
      <c r="BA1141" s="563"/>
      <c r="BB1141" s="563"/>
    </row>
    <row r="1142" spans="21:54">
      <c r="U1142" s="563"/>
      <c r="V1142" s="587"/>
      <c r="W1142" s="588"/>
      <c r="X1142" s="588"/>
      <c r="Y1142" s="590"/>
      <c r="Z1142" s="589"/>
      <c r="AA1142" s="591"/>
      <c r="AB1142" s="591"/>
      <c r="AC1142" s="591"/>
      <c r="AD1142" s="591"/>
      <c r="AE1142" s="272"/>
      <c r="AF1142" s="560"/>
      <c r="AG1142" s="561"/>
      <c r="AH1142" s="561"/>
      <c r="AI1142" s="561"/>
      <c r="AJ1142" s="592"/>
      <c r="AK1142" s="561"/>
      <c r="AL1142" s="560"/>
      <c r="AM1142" s="595"/>
      <c r="AN1142" s="560"/>
      <c r="AO1142" s="561"/>
      <c r="AP1142" s="561"/>
      <c r="AQ1142" s="560"/>
      <c r="AR1142" s="561"/>
      <c r="AS1142" s="561"/>
      <c r="AT1142" s="559"/>
      <c r="AU1142" s="574"/>
      <c r="AV1142" s="569"/>
      <c r="AW1142" s="569"/>
      <c r="AX1142" s="569"/>
      <c r="AY1142" s="569"/>
      <c r="AZ1142" s="563"/>
      <c r="BA1142" s="563"/>
      <c r="BB1142" s="563"/>
    </row>
    <row r="1143" spans="21:54">
      <c r="U1143" s="563"/>
      <c r="V1143" s="587"/>
      <c r="W1143" s="588"/>
      <c r="X1143" s="588"/>
      <c r="Y1143" s="590"/>
      <c r="Z1143" s="589"/>
      <c r="AA1143" s="591"/>
      <c r="AB1143" s="591"/>
      <c r="AC1143" s="591"/>
      <c r="AD1143" s="591"/>
      <c r="AE1143" s="272"/>
      <c r="AF1143" s="560"/>
      <c r="AG1143" s="561"/>
      <c r="AH1143" s="561"/>
      <c r="AI1143" s="561"/>
      <c r="AJ1143" s="592"/>
      <c r="AK1143" s="561"/>
      <c r="AL1143" s="560"/>
      <c r="AM1143" s="595"/>
      <c r="AN1143" s="560"/>
      <c r="AO1143" s="561"/>
      <c r="AP1143" s="561"/>
      <c r="AQ1143" s="560"/>
      <c r="AR1143" s="561"/>
      <c r="AS1143" s="561"/>
      <c r="AT1143" s="559"/>
      <c r="AU1143" s="574"/>
      <c r="AV1143" s="569"/>
      <c r="AW1143" s="569"/>
      <c r="AX1143" s="569"/>
      <c r="AY1143" s="569"/>
      <c r="AZ1143" s="563"/>
      <c r="BA1143" s="563"/>
      <c r="BB1143" s="563"/>
    </row>
    <row r="1144" spans="21:54">
      <c r="U1144" s="563"/>
      <c r="V1144" s="587"/>
      <c r="W1144" s="588"/>
      <c r="X1144" s="588"/>
      <c r="Y1144" s="590"/>
      <c r="Z1144" s="589"/>
      <c r="AA1144" s="591"/>
      <c r="AB1144" s="591"/>
      <c r="AC1144" s="591"/>
      <c r="AD1144" s="591"/>
      <c r="AE1144" s="272"/>
      <c r="AF1144" s="560"/>
      <c r="AG1144" s="561"/>
      <c r="AH1144" s="561"/>
      <c r="AI1144" s="561"/>
      <c r="AJ1144" s="592"/>
      <c r="AK1144" s="561"/>
      <c r="AL1144" s="560"/>
      <c r="AM1144" s="595"/>
      <c r="AN1144" s="560"/>
      <c r="AO1144" s="561"/>
      <c r="AP1144" s="561"/>
      <c r="AQ1144" s="560"/>
      <c r="AR1144" s="561"/>
      <c r="AS1144" s="561"/>
      <c r="AT1144" s="559"/>
      <c r="AU1144" s="574"/>
      <c r="AV1144" s="569"/>
      <c r="AW1144" s="569"/>
      <c r="AX1144" s="569"/>
      <c r="AY1144" s="569"/>
      <c r="AZ1144" s="563"/>
      <c r="BA1144" s="563"/>
      <c r="BB1144" s="563"/>
    </row>
    <row r="1145" spans="21:54">
      <c r="U1145" s="563"/>
      <c r="V1145" s="587"/>
      <c r="W1145" s="588"/>
      <c r="X1145" s="588"/>
      <c r="Y1145" s="590"/>
      <c r="Z1145" s="589"/>
      <c r="AA1145" s="591"/>
      <c r="AB1145" s="591"/>
      <c r="AC1145" s="591"/>
      <c r="AD1145" s="591"/>
      <c r="AE1145" s="272"/>
      <c r="AF1145" s="560"/>
      <c r="AG1145" s="561"/>
      <c r="AH1145" s="561"/>
      <c r="AI1145" s="561"/>
      <c r="AJ1145" s="592"/>
      <c r="AK1145" s="561"/>
      <c r="AL1145" s="560"/>
      <c r="AM1145" s="595"/>
      <c r="AN1145" s="560"/>
      <c r="AO1145" s="561"/>
      <c r="AP1145" s="561"/>
      <c r="AQ1145" s="560"/>
      <c r="AR1145" s="561"/>
      <c r="AS1145" s="561"/>
      <c r="AT1145" s="559"/>
      <c r="AU1145" s="574"/>
      <c r="AV1145" s="569"/>
      <c r="AW1145" s="569"/>
      <c r="AX1145" s="569"/>
      <c r="AY1145" s="569"/>
      <c r="AZ1145" s="563"/>
      <c r="BA1145" s="563"/>
      <c r="BB1145" s="563"/>
    </row>
    <row r="1146" spans="21:54">
      <c r="U1146" s="563"/>
      <c r="V1146" s="587"/>
      <c r="W1146" s="588"/>
      <c r="X1146" s="588"/>
      <c r="Y1146" s="590"/>
      <c r="Z1146" s="589"/>
      <c r="AA1146" s="591"/>
      <c r="AB1146" s="591"/>
      <c r="AC1146" s="591"/>
      <c r="AD1146" s="591"/>
      <c r="AE1146" s="272"/>
      <c r="AF1146" s="560"/>
      <c r="AG1146" s="561"/>
      <c r="AH1146" s="561"/>
      <c r="AI1146" s="561"/>
      <c r="AJ1146" s="592"/>
      <c r="AK1146" s="561"/>
      <c r="AL1146" s="560"/>
      <c r="AM1146" s="595"/>
      <c r="AN1146" s="560"/>
      <c r="AO1146" s="561"/>
      <c r="AP1146" s="561"/>
      <c r="AQ1146" s="560"/>
      <c r="AR1146" s="561"/>
      <c r="AS1146" s="561"/>
      <c r="AT1146" s="559"/>
      <c r="AU1146" s="574"/>
      <c r="AV1146" s="569"/>
      <c r="AW1146" s="569"/>
      <c r="AX1146" s="569"/>
      <c r="AY1146" s="569"/>
      <c r="AZ1146" s="563"/>
      <c r="BA1146" s="563"/>
      <c r="BB1146" s="563"/>
    </row>
    <row r="1147" spans="21:54">
      <c r="U1147" s="563"/>
      <c r="V1147" s="587"/>
      <c r="W1147" s="588"/>
      <c r="X1147" s="588"/>
      <c r="Y1147" s="590"/>
      <c r="Z1147" s="589"/>
      <c r="AA1147" s="591"/>
      <c r="AB1147" s="591"/>
      <c r="AC1147" s="591"/>
      <c r="AD1147" s="591"/>
      <c r="AE1147" s="272"/>
      <c r="AF1147" s="560"/>
      <c r="AG1147" s="561"/>
      <c r="AH1147" s="561"/>
      <c r="AI1147" s="561"/>
      <c r="AJ1147" s="592"/>
      <c r="AK1147" s="561"/>
      <c r="AL1147" s="560"/>
      <c r="AM1147" s="595"/>
      <c r="AN1147" s="560"/>
      <c r="AO1147" s="561"/>
      <c r="AP1147" s="561"/>
      <c r="AQ1147" s="560"/>
      <c r="AR1147" s="561"/>
      <c r="AS1147" s="561"/>
      <c r="AT1147" s="559"/>
      <c r="AU1147" s="574"/>
      <c r="AV1147" s="569"/>
      <c r="AW1147" s="569"/>
      <c r="AX1147" s="569"/>
      <c r="AY1147" s="569"/>
      <c r="AZ1147" s="563"/>
      <c r="BA1147" s="563"/>
      <c r="BB1147" s="563"/>
    </row>
    <row r="1148" spans="21:54">
      <c r="U1148" s="563"/>
      <c r="V1148" s="587"/>
      <c r="W1148" s="588"/>
      <c r="X1148" s="588"/>
      <c r="Y1148" s="590"/>
      <c r="Z1148" s="589"/>
      <c r="AA1148" s="591"/>
      <c r="AB1148" s="591"/>
      <c r="AC1148" s="591"/>
      <c r="AD1148" s="591"/>
      <c r="AE1148" s="272"/>
      <c r="AF1148" s="560"/>
      <c r="AG1148" s="561"/>
      <c r="AH1148" s="561"/>
      <c r="AI1148" s="561"/>
      <c r="AJ1148" s="592"/>
      <c r="AK1148" s="561"/>
      <c r="AL1148" s="560"/>
      <c r="AM1148" s="595"/>
      <c r="AN1148" s="560"/>
      <c r="AO1148" s="561"/>
      <c r="AP1148" s="561"/>
      <c r="AQ1148" s="560"/>
      <c r="AR1148" s="561"/>
      <c r="AS1148" s="561"/>
      <c r="AT1148" s="559"/>
      <c r="AU1148" s="574"/>
      <c r="AV1148" s="569"/>
      <c r="AW1148" s="569"/>
      <c r="AX1148" s="569"/>
      <c r="AY1148" s="569"/>
      <c r="AZ1148" s="563"/>
      <c r="BA1148" s="563"/>
      <c r="BB1148" s="563"/>
    </row>
    <row r="1149" spans="21:54">
      <c r="U1149" s="563"/>
      <c r="V1149" s="587"/>
      <c r="W1149" s="588"/>
      <c r="X1149" s="588"/>
      <c r="Y1149" s="590"/>
      <c r="Z1149" s="589"/>
      <c r="AA1149" s="591"/>
      <c r="AB1149" s="591"/>
      <c r="AC1149" s="591"/>
      <c r="AD1149" s="591"/>
      <c r="AE1149" s="272"/>
      <c r="AF1149" s="560"/>
      <c r="AG1149" s="561"/>
      <c r="AH1149" s="561"/>
      <c r="AI1149" s="561"/>
      <c r="AJ1149" s="592"/>
      <c r="AK1149" s="561"/>
      <c r="AL1149" s="560"/>
      <c r="AM1149" s="595"/>
      <c r="AN1149" s="560"/>
      <c r="AO1149" s="561"/>
      <c r="AP1149" s="561"/>
      <c r="AQ1149" s="560"/>
      <c r="AR1149" s="561"/>
      <c r="AS1149" s="561"/>
      <c r="AT1149" s="559"/>
      <c r="AU1149" s="574"/>
      <c r="AV1149" s="569"/>
      <c r="AW1149" s="569"/>
      <c r="AX1149" s="569"/>
      <c r="AY1149" s="569"/>
      <c r="AZ1149" s="563"/>
      <c r="BA1149" s="563"/>
      <c r="BB1149" s="563"/>
    </row>
    <row r="1150" spans="21:54">
      <c r="U1150" s="563"/>
      <c r="V1150" s="587"/>
      <c r="W1150" s="588"/>
      <c r="X1150" s="588"/>
      <c r="Y1150" s="590"/>
      <c r="Z1150" s="589"/>
      <c r="AA1150" s="591"/>
      <c r="AB1150" s="591"/>
      <c r="AC1150" s="591"/>
      <c r="AD1150" s="591"/>
      <c r="AE1150" s="272"/>
      <c r="AF1150" s="560"/>
      <c r="AG1150" s="561"/>
      <c r="AH1150" s="561"/>
      <c r="AI1150" s="561"/>
      <c r="AJ1150" s="592"/>
      <c r="AK1150" s="561"/>
      <c r="AL1150" s="560"/>
      <c r="AM1150" s="595"/>
      <c r="AN1150" s="560"/>
      <c r="AO1150" s="561"/>
      <c r="AP1150" s="561"/>
      <c r="AQ1150" s="560"/>
      <c r="AR1150" s="561"/>
      <c r="AS1150" s="561"/>
      <c r="AT1150" s="559"/>
      <c r="AU1150" s="574"/>
      <c r="AV1150" s="569"/>
      <c r="AW1150" s="569"/>
      <c r="AX1150" s="569"/>
      <c r="AY1150" s="569"/>
      <c r="AZ1150" s="563"/>
      <c r="BA1150" s="563"/>
      <c r="BB1150" s="563"/>
    </row>
    <row r="1151" spans="21:54">
      <c r="U1151" s="563"/>
      <c r="V1151" s="587"/>
      <c r="W1151" s="588"/>
      <c r="X1151" s="588"/>
      <c r="Y1151" s="590"/>
      <c r="Z1151" s="589"/>
      <c r="AA1151" s="591"/>
      <c r="AB1151" s="591"/>
      <c r="AC1151" s="591"/>
      <c r="AD1151" s="591"/>
      <c r="AE1151" s="272"/>
      <c r="AF1151" s="560"/>
      <c r="AG1151" s="561"/>
      <c r="AH1151" s="561"/>
      <c r="AI1151" s="561"/>
      <c r="AJ1151" s="592"/>
      <c r="AK1151" s="561"/>
      <c r="AL1151" s="560"/>
      <c r="AM1151" s="595"/>
      <c r="AN1151" s="560"/>
      <c r="AO1151" s="561"/>
      <c r="AP1151" s="561"/>
      <c r="AQ1151" s="560"/>
      <c r="AR1151" s="561"/>
      <c r="AS1151" s="561"/>
      <c r="AT1151" s="559"/>
      <c r="AU1151" s="574"/>
      <c r="AV1151" s="569"/>
      <c r="AW1151" s="569"/>
      <c r="AX1151" s="569"/>
      <c r="AY1151" s="569"/>
      <c r="AZ1151" s="563"/>
      <c r="BA1151" s="563"/>
      <c r="BB1151" s="563"/>
    </row>
    <row r="1152" spans="21:54">
      <c r="U1152" s="563"/>
      <c r="V1152" s="587"/>
      <c r="W1152" s="588"/>
      <c r="X1152" s="588"/>
      <c r="Y1152" s="590"/>
      <c r="Z1152" s="589"/>
      <c r="AA1152" s="591"/>
      <c r="AB1152" s="591"/>
      <c r="AC1152" s="591"/>
      <c r="AD1152" s="591"/>
      <c r="AE1152" s="272"/>
      <c r="AF1152" s="560"/>
      <c r="AG1152" s="561"/>
      <c r="AH1152" s="561"/>
      <c r="AI1152" s="561"/>
      <c r="AJ1152" s="592"/>
      <c r="AK1152" s="561"/>
      <c r="AL1152" s="560"/>
      <c r="AM1152" s="595"/>
      <c r="AN1152" s="560"/>
      <c r="AO1152" s="561"/>
      <c r="AP1152" s="561"/>
      <c r="AQ1152" s="560"/>
      <c r="AR1152" s="561"/>
      <c r="AS1152" s="561"/>
      <c r="AT1152" s="559"/>
      <c r="AU1152" s="574"/>
      <c r="AV1152" s="569"/>
      <c r="AW1152" s="569"/>
      <c r="AX1152" s="569"/>
      <c r="AY1152" s="569"/>
      <c r="AZ1152" s="563"/>
      <c r="BA1152" s="563"/>
      <c r="BB1152" s="563"/>
    </row>
    <row r="1153" spans="21:54">
      <c r="U1153" s="563"/>
      <c r="V1153" s="587"/>
      <c r="W1153" s="588"/>
      <c r="X1153" s="588"/>
      <c r="Y1153" s="590"/>
      <c r="Z1153" s="589"/>
      <c r="AA1153" s="591"/>
      <c r="AB1153" s="591"/>
      <c r="AC1153" s="591"/>
      <c r="AD1153" s="591"/>
      <c r="AE1153" s="272"/>
      <c r="AF1153" s="560"/>
      <c r="AG1153" s="561"/>
      <c r="AH1153" s="561"/>
      <c r="AI1153" s="561"/>
      <c r="AJ1153" s="592"/>
      <c r="AK1153" s="561"/>
      <c r="AL1153" s="560"/>
      <c r="AM1153" s="595"/>
      <c r="AN1153" s="560"/>
      <c r="AO1153" s="561"/>
      <c r="AP1153" s="561"/>
      <c r="AQ1153" s="560"/>
      <c r="AR1153" s="561"/>
      <c r="AS1153" s="561"/>
      <c r="AT1153" s="559"/>
      <c r="AU1153" s="574"/>
      <c r="AV1153" s="569"/>
      <c r="AW1153" s="569"/>
      <c r="AX1153" s="569"/>
      <c r="AY1153" s="569"/>
      <c r="AZ1153" s="563"/>
      <c r="BA1153" s="563"/>
      <c r="BB1153" s="563"/>
    </row>
    <row r="1154" spans="21:54">
      <c r="U1154" s="563"/>
      <c r="V1154" s="587"/>
      <c r="W1154" s="588"/>
      <c r="X1154" s="588"/>
      <c r="Y1154" s="590"/>
      <c r="Z1154" s="589"/>
      <c r="AA1154" s="591"/>
      <c r="AB1154" s="591"/>
      <c r="AC1154" s="591"/>
      <c r="AD1154" s="591"/>
      <c r="AE1154" s="272"/>
      <c r="AF1154" s="560"/>
      <c r="AG1154" s="561"/>
      <c r="AH1154" s="561"/>
      <c r="AI1154" s="561"/>
      <c r="AJ1154" s="592"/>
      <c r="AK1154" s="561"/>
      <c r="AL1154" s="560"/>
      <c r="AM1154" s="595"/>
      <c r="AN1154" s="560"/>
      <c r="AO1154" s="561"/>
      <c r="AP1154" s="561"/>
      <c r="AQ1154" s="560"/>
      <c r="AR1154" s="561"/>
      <c r="AS1154" s="561"/>
      <c r="AT1154" s="559"/>
      <c r="AU1154" s="574"/>
      <c r="AV1154" s="569"/>
      <c r="AW1154" s="569"/>
      <c r="AX1154" s="569"/>
      <c r="AY1154" s="569"/>
      <c r="AZ1154" s="563"/>
      <c r="BA1154" s="563"/>
      <c r="BB1154" s="563"/>
    </row>
    <row r="1155" spans="21:54">
      <c r="U1155" s="563"/>
      <c r="V1155" s="587"/>
      <c r="W1155" s="588"/>
      <c r="X1155" s="588"/>
      <c r="Y1155" s="590"/>
      <c r="Z1155" s="589"/>
      <c r="AA1155" s="591"/>
      <c r="AB1155" s="591"/>
      <c r="AC1155" s="591"/>
      <c r="AD1155" s="591"/>
      <c r="AE1155" s="272"/>
      <c r="AF1155" s="560"/>
      <c r="AG1155" s="561"/>
      <c r="AH1155" s="561"/>
      <c r="AI1155" s="561"/>
      <c r="AJ1155" s="592"/>
      <c r="AK1155" s="561"/>
      <c r="AL1155" s="560"/>
      <c r="AM1155" s="595"/>
      <c r="AN1155" s="560"/>
      <c r="AO1155" s="561"/>
      <c r="AP1155" s="561"/>
      <c r="AQ1155" s="560"/>
      <c r="AR1155" s="561"/>
      <c r="AS1155" s="561"/>
      <c r="AT1155" s="559"/>
      <c r="AU1155" s="574"/>
      <c r="AV1155" s="569"/>
      <c r="AW1155" s="569"/>
      <c r="AX1155" s="569"/>
      <c r="AY1155" s="569"/>
      <c r="AZ1155" s="563"/>
      <c r="BA1155" s="563"/>
      <c r="BB1155" s="563"/>
    </row>
    <row r="1156" spans="21:54">
      <c r="U1156" s="563"/>
      <c r="V1156" s="587"/>
      <c r="W1156" s="588"/>
      <c r="X1156" s="588"/>
      <c r="Y1156" s="590"/>
      <c r="Z1156" s="589"/>
      <c r="AA1156" s="591"/>
      <c r="AB1156" s="591"/>
      <c r="AC1156" s="591"/>
      <c r="AD1156" s="591"/>
      <c r="AE1156" s="272"/>
      <c r="AF1156" s="560"/>
      <c r="AG1156" s="561"/>
      <c r="AH1156" s="561"/>
      <c r="AI1156" s="561"/>
      <c r="AJ1156" s="592"/>
      <c r="AK1156" s="561"/>
      <c r="AL1156" s="560"/>
      <c r="AM1156" s="595"/>
      <c r="AN1156" s="560"/>
      <c r="AO1156" s="561"/>
      <c r="AP1156" s="561"/>
      <c r="AQ1156" s="560"/>
      <c r="AR1156" s="561"/>
      <c r="AS1156" s="561"/>
      <c r="AT1156" s="559"/>
      <c r="AU1156" s="574"/>
      <c r="AV1156" s="569"/>
      <c r="AW1156" s="569"/>
      <c r="AX1156" s="569"/>
      <c r="AY1156" s="569"/>
      <c r="AZ1156" s="563"/>
      <c r="BA1156" s="563"/>
      <c r="BB1156" s="563"/>
    </row>
    <row r="1157" spans="21:54">
      <c r="U1157" s="563"/>
      <c r="V1157" s="587"/>
      <c r="W1157" s="588"/>
      <c r="X1157" s="588"/>
      <c r="Y1157" s="590"/>
      <c r="Z1157" s="589"/>
      <c r="AA1157" s="591"/>
      <c r="AB1157" s="591"/>
      <c r="AC1157" s="591"/>
      <c r="AD1157" s="591"/>
      <c r="AE1157" s="272"/>
      <c r="AF1157" s="560"/>
      <c r="AG1157" s="561"/>
      <c r="AH1157" s="561"/>
      <c r="AI1157" s="561"/>
      <c r="AJ1157" s="592"/>
      <c r="AK1157" s="561"/>
      <c r="AL1157" s="560"/>
      <c r="AM1157" s="595"/>
      <c r="AN1157" s="560"/>
      <c r="AO1157" s="561"/>
      <c r="AP1157" s="561"/>
      <c r="AQ1157" s="560"/>
      <c r="AR1157" s="561"/>
      <c r="AS1157" s="561"/>
      <c r="AT1157" s="559"/>
      <c r="AU1157" s="574"/>
      <c r="AV1157" s="569"/>
      <c r="AW1157" s="569"/>
      <c r="AX1157" s="569"/>
      <c r="AY1157" s="569"/>
      <c r="AZ1157" s="563"/>
      <c r="BA1157" s="563"/>
      <c r="BB1157" s="563"/>
    </row>
    <row r="1158" spans="21:54">
      <c r="U1158" s="563"/>
      <c r="V1158" s="587"/>
      <c r="W1158" s="588"/>
      <c r="X1158" s="588"/>
      <c r="Y1158" s="590"/>
      <c r="Z1158" s="589"/>
      <c r="AA1158" s="591"/>
      <c r="AB1158" s="591"/>
      <c r="AC1158" s="591"/>
      <c r="AD1158" s="591"/>
      <c r="AE1158" s="272"/>
      <c r="AF1158" s="560"/>
      <c r="AG1158" s="561"/>
      <c r="AH1158" s="561"/>
      <c r="AI1158" s="561"/>
      <c r="AJ1158" s="592"/>
      <c r="AK1158" s="561"/>
      <c r="AL1158" s="560"/>
      <c r="AM1158" s="595"/>
      <c r="AN1158" s="560"/>
      <c r="AO1158" s="561"/>
      <c r="AP1158" s="561"/>
      <c r="AQ1158" s="560"/>
      <c r="AR1158" s="561"/>
      <c r="AS1158" s="561"/>
      <c r="AT1158" s="559"/>
      <c r="AU1158" s="574"/>
      <c r="AV1158" s="569"/>
      <c r="AW1158" s="569"/>
      <c r="AX1158" s="569"/>
      <c r="AY1158" s="569"/>
      <c r="AZ1158" s="563"/>
      <c r="BA1158" s="563"/>
      <c r="BB1158" s="563"/>
    </row>
    <row r="1159" spans="21:54">
      <c r="U1159" s="563"/>
      <c r="V1159" s="587"/>
      <c r="W1159" s="588"/>
      <c r="X1159" s="588"/>
      <c r="Y1159" s="590"/>
      <c r="Z1159" s="589"/>
      <c r="AA1159" s="591"/>
      <c r="AB1159" s="591"/>
      <c r="AC1159" s="591"/>
      <c r="AD1159" s="591"/>
      <c r="AE1159" s="272"/>
      <c r="AF1159" s="560"/>
      <c r="AG1159" s="561"/>
      <c r="AH1159" s="561"/>
      <c r="AI1159" s="561"/>
      <c r="AJ1159" s="592"/>
      <c r="AK1159" s="561"/>
      <c r="AL1159" s="560"/>
      <c r="AM1159" s="595"/>
      <c r="AN1159" s="560"/>
      <c r="AO1159" s="561"/>
      <c r="AP1159" s="561"/>
      <c r="AQ1159" s="560"/>
      <c r="AR1159" s="561"/>
      <c r="AS1159" s="561"/>
      <c r="AT1159" s="559"/>
      <c r="AU1159" s="574"/>
      <c r="AV1159" s="569"/>
      <c r="AW1159" s="569"/>
      <c r="AX1159" s="569"/>
      <c r="AY1159" s="569"/>
      <c r="AZ1159" s="563"/>
      <c r="BA1159" s="563"/>
      <c r="BB1159" s="563"/>
    </row>
    <row r="1160" spans="21:54">
      <c r="U1160" s="563"/>
      <c r="V1160" s="587"/>
      <c r="W1160" s="588"/>
      <c r="X1160" s="588"/>
      <c r="Y1160" s="590"/>
      <c r="Z1160" s="589"/>
      <c r="AA1160" s="591"/>
      <c r="AB1160" s="591"/>
      <c r="AC1160" s="591"/>
      <c r="AD1160" s="591"/>
      <c r="AE1160" s="272"/>
      <c r="AF1160" s="560"/>
      <c r="AG1160" s="561"/>
      <c r="AH1160" s="561"/>
      <c r="AI1160" s="561"/>
      <c r="AJ1160" s="592"/>
      <c r="AK1160" s="561"/>
      <c r="AL1160" s="560"/>
      <c r="AM1160" s="595"/>
      <c r="AN1160" s="560"/>
      <c r="AO1160" s="561"/>
      <c r="AP1160" s="561"/>
      <c r="AQ1160" s="560"/>
      <c r="AR1160" s="561"/>
      <c r="AS1160" s="561"/>
      <c r="AT1160" s="559"/>
      <c r="AU1160" s="574"/>
      <c r="AV1160" s="569"/>
      <c r="AW1160" s="569"/>
      <c r="AX1160" s="569"/>
      <c r="AY1160" s="569"/>
      <c r="AZ1160" s="563"/>
      <c r="BA1160" s="563"/>
      <c r="BB1160" s="563"/>
    </row>
    <row r="1161" spans="21:54">
      <c r="U1161" s="563"/>
      <c r="V1161" s="587"/>
      <c r="W1161" s="588"/>
      <c r="X1161" s="588"/>
      <c r="Y1161" s="590"/>
      <c r="Z1161" s="589"/>
      <c r="AA1161" s="591"/>
      <c r="AB1161" s="591"/>
      <c r="AC1161" s="591"/>
      <c r="AD1161" s="591"/>
      <c r="AE1161" s="272"/>
      <c r="AF1161" s="560"/>
      <c r="AG1161" s="561"/>
      <c r="AH1161" s="561"/>
      <c r="AI1161" s="561"/>
      <c r="AJ1161" s="592"/>
      <c r="AK1161" s="561"/>
      <c r="AL1161" s="560"/>
      <c r="AM1161" s="595"/>
      <c r="AN1161" s="560"/>
      <c r="AO1161" s="561"/>
      <c r="AP1161" s="561"/>
      <c r="AQ1161" s="560"/>
      <c r="AR1161" s="561"/>
      <c r="AS1161" s="561"/>
      <c r="AT1161" s="559"/>
      <c r="AU1161" s="574"/>
      <c r="AV1161" s="569"/>
      <c r="AW1161" s="569"/>
      <c r="AX1161" s="569"/>
      <c r="AY1161" s="569"/>
      <c r="AZ1161" s="563"/>
      <c r="BA1161" s="563"/>
      <c r="BB1161" s="563"/>
    </row>
    <row r="1162" spans="21:54">
      <c r="U1162" s="563"/>
      <c r="V1162" s="587"/>
      <c r="W1162" s="588"/>
      <c r="X1162" s="588"/>
      <c r="Y1162" s="590"/>
      <c r="Z1162" s="589"/>
      <c r="AA1162" s="591"/>
      <c r="AB1162" s="591"/>
      <c r="AC1162" s="591"/>
      <c r="AD1162" s="591"/>
      <c r="AE1162" s="272"/>
      <c r="AF1162" s="560"/>
      <c r="AG1162" s="561"/>
      <c r="AH1162" s="561"/>
      <c r="AI1162" s="561"/>
      <c r="AJ1162" s="592"/>
      <c r="AK1162" s="561"/>
      <c r="AL1162" s="560"/>
      <c r="AM1162" s="595"/>
      <c r="AN1162" s="560"/>
      <c r="AO1162" s="561"/>
      <c r="AP1162" s="561"/>
      <c r="AQ1162" s="560"/>
      <c r="AR1162" s="561"/>
      <c r="AS1162" s="561"/>
      <c r="AT1162" s="559"/>
      <c r="AU1162" s="574"/>
      <c r="AV1162" s="569"/>
      <c r="AW1162" s="569"/>
      <c r="AX1162" s="569"/>
      <c r="AY1162" s="569"/>
      <c r="AZ1162" s="563"/>
      <c r="BA1162" s="563"/>
      <c r="BB1162" s="563"/>
    </row>
    <row r="1163" spans="21:54">
      <c r="U1163" s="563"/>
      <c r="V1163" s="587"/>
      <c r="W1163" s="588"/>
      <c r="X1163" s="588"/>
      <c r="Y1163" s="590"/>
      <c r="Z1163" s="589"/>
      <c r="AA1163" s="591"/>
      <c r="AB1163" s="591"/>
      <c r="AC1163" s="591"/>
      <c r="AD1163" s="591"/>
      <c r="AE1163" s="272"/>
      <c r="AF1163" s="560"/>
      <c r="AG1163" s="561"/>
      <c r="AH1163" s="561"/>
      <c r="AI1163" s="561"/>
      <c r="AJ1163" s="592"/>
      <c r="AK1163" s="561"/>
      <c r="AL1163" s="560"/>
      <c r="AM1163" s="595"/>
      <c r="AN1163" s="560"/>
      <c r="AO1163" s="561"/>
      <c r="AP1163" s="561"/>
      <c r="AQ1163" s="560"/>
      <c r="AR1163" s="561"/>
      <c r="AS1163" s="561"/>
      <c r="AT1163" s="559"/>
      <c r="AU1163" s="574"/>
      <c r="AV1163" s="569"/>
      <c r="AW1163" s="569"/>
      <c r="AX1163" s="569"/>
      <c r="AY1163" s="569"/>
      <c r="AZ1163" s="563"/>
      <c r="BA1163" s="563"/>
      <c r="BB1163" s="563"/>
    </row>
    <row r="1164" spans="21:54">
      <c r="U1164" s="563"/>
      <c r="V1164" s="587"/>
      <c r="W1164" s="588"/>
      <c r="X1164" s="588"/>
      <c r="Y1164" s="590"/>
      <c r="Z1164" s="589"/>
      <c r="AA1164" s="591"/>
      <c r="AB1164" s="591"/>
      <c r="AC1164" s="591"/>
      <c r="AD1164" s="591"/>
      <c r="AE1164" s="272"/>
      <c r="AF1164" s="560"/>
      <c r="AG1164" s="561"/>
      <c r="AH1164" s="561"/>
      <c r="AI1164" s="561"/>
      <c r="AJ1164" s="592"/>
      <c r="AK1164" s="561"/>
      <c r="AL1164" s="560"/>
      <c r="AM1164" s="595"/>
      <c r="AN1164" s="560"/>
      <c r="AO1164" s="561"/>
      <c r="AP1164" s="561"/>
      <c r="AQ1164" s="560"/>
      <c r="AR1164" s="561"/>
      <c r="AS1164" s="561"/>
      <c r="AT1164" s="559"/>
      <c r="AU1164" s="574"/>
      <c r="AV1164" s="569"/>
      <c r="AW1164" s="569"/>
      <c r="AX1164" s="569"/>
      <c r="AY1164" s="569"/>
      <c r="AZ1164" s="563"/>
      <c r="BA1164" s="563"/>
      <c r="BB1164" s="563"/>
    </row>
    <row r="1165" spans="21:54">
      <c r="U1165" s="563"/>
      <c r="V1165" s="587"/>
      <c r="W1165" s="588"/>
      <c r="X1165" s="588"/>
      <c r="Y1165" s="590"/>
      <c r="Z1165" s="589"/>
      <c r="AA1165" s="591"/>
      <c r="AB1165" s="591"/>
      <c r="AC1165" s="591"/>
      <c r="AD1165" s="591"/>
      <c r="AE1165" s="272"/>
      <c r="AF1165" s="560"/>
      <c r="AG1165" s="561"/>
      <c r="AH1165" s="561"/>
      <c r="AI1165" s="561"/>
      <c r="AJ1165" s="592"/>
      <c r="AK1165" s="561"/>
      <c r="AL1165" s="560"/>
      <c r="AM1165" s="595"/>
      <c r="AN1165" s="560"/>
      <c r="AO1165" s="561"/>
      <c r="AP1165" s="561"/>
      <c r="AQ1165" s="560"/>
      <c r="AR1165" s="561"/>
      <c r="AS1165" s="561"/>
      <c r="AT1165" s="559"/>
      <c r="AU1165" s="574"/>
      <c r="AV1165" s="569"/>
      <c r="AW1165" s="569"/>
      <c r="AX1165" s="569"/>
      <c r="AY1165" s="569"/>
      <c r="AZ1165" s="563"/>
      <c r="BA1165" s="563"/>
      <c r="BB1165" s="563"/>
    </row>
    <row r="1166" spans="21:54">
      <c r="U1166" s="563"/>
      <c r="V1166" s="587"/>
      <c r="W1166" s="588"/>
      <c r="X1166" s="588"/>
      <c r="Y1166" s="590"/>
      <c r="Z1166" s="589"/>
      <c r="AA1166" s="591"/>
      <c r="AB1166" s="591"/>
      <c r="AC1166" s="591"/>
      <c r="AD1166" s="591"/>
      <c r="AE1166" s="272"/>
      <c r="AF1166" s="560"/>
      <c r="AG1166" s="561"/>
      <c r="AH1166" s="561"/>
      <c r="AI1166" s="561"/>
      <c r="AJ1166" s="592"/>
      <c r="AK1166" s="561"/>
      <c r="AL1166" s="560"/>
      <c r="AM1166" s="595"/>
      <c r="AN1166" s="560"/>
      <c r="AO1166" s="561"/>
      <c r="AP1166" s="561"/>
      <c r="AQ1166" s="560"/>
      <c r="AR1166" s="561"/>
      <c r="AS1166" s="561"/>
      <c r="AT1166" s="559"/>
      <c r="AU1166" s="574"/>
      <c r="AV1166" s="569"/>
      <c r="AW1166" s="569"/>
      <c r="AX1166" s="569"/>
      <c r="AY1166" s="569"/>
      <c r="AZ1166" s="563"/>
      <c r="BA1166" s="563"/>
      <c r="BB1166" s="563"/>
    </row>
    <row r="1167" spans="21:54">
      <c r="U1167" s="563"/>
      <c r="V1167" s="587"/>
      <c r="W1167" s="588"/>
      <c r="X1167" s="588"/>
      <c r="Y1167" s="590"/>
      <c r="Z1167" s="589"/>
      <c r="AA1167" s="591"/>
      <c r="AB1167" s="591"/>
      <c r="AC1167" s="591"/>
      <c r="AD1167" s="591"/>
      <c r="AE1167" s="272"/>
      <c r="AF1167" s="560"/>
      <c r="AG1167" s="561"/>
      <c r="AH1167" s="561"/>
      <c r="AI1167" s="561"/>
      <c r="AJ1167" s="592"/>
      <c r="AK1167" s="561"/>
      <c r="AL1167" s="560"/>
      <c r="AM1167" s="595"/>
      <c r="AN1167" s="560"/>
      <c r="AO1167" s="561"/>
      <c r="AP1167" s="561"/>
      <c r="AQ1167" s="560"/>
      <c r="AR1167" s="561"/>
      <c r="AS1167" s="561"/>
      <c r="AT1167" s="559"/>
      <c r="AU1167" s="574"/>
      <c r="AV1167" s="569"/>
      <c r="AW1167" s="569"/>
      <c r="AX1167" s="569"/>
      <c r="AY1167" s="569"/>
      <c r="AZ1167" s="563"/>
      <c r="BA1167" s="563"/>
      <c r="BB1167" s="563"/>
    </row>
    <row r="1168" spans="21:54">
      <c r="U1168" s="563"/>
      <c r="V1168" s="587"/>
      <c r="W1168" s="588"/>
      <c r="X1168" s="588"/>
      <c r="Y1168" s="590"/>
      <c r="Z1168" s="589"/>
      <c r="AA1168" s="591"/>
      <c r="AB1168" s="591"/>
      <c r="AC1168" s="591"/>
      <c r="AD1168" s="591"/>
      <c r="AE1168" s="272"/>
      <c r="AF1168" s="560"/>
      <c r="AG1168" s="561"/>
      <c r="AH1168" s="561"/>
      <c r="AI1168" s="561"/>
      <c r="AJ1168" s="592"/>
      <c r="AK1168" s="561"/>
      <c r="AL1168" s="560"/>
      <c r="AM1168" s="595"/>
      <c r="AN1168" s="560"/>
      <c r="AO1168" s="561"/>
      <c r="AP1168" s="561"/>
      <c r="AQ1168" s="560"/>
      <c r="AR1168" s="561"/>
      <c r="AS1168" s="561"/>
      <c r="AT1168" s="559"/>
      <c r="AU1168" s="574"/>
      <c r="AV1168" s="569"/>
      <c r="AW1168" s="569"/>
      <c r="AX1168" s="569"/>
      <c r="AY1168" s="569"/>
      <c r="AZ1168" s="563"/>
      <c r="BA1168" s="563"/>
      <c r="BB1168" s="563"/>
    </row>
    <row r="1169" spans="21:54">
      <c r="U1169" s="563"/>
      <c r="V1169" s="587"/>
      <c r="W1169" s="588"/>
      <c r="X1169" s="588"/>
      <c r="Y1169" s="590"/>
      <c r="Z1169" s="589"/>
      <c r="AA1169" s="591"/>
      <c r="AB1169" s="591"/>
      <c r="AC1169" s="591"/>
      <c r="AD1169" s="591"/>
      <c r="AE1169" s="272"/>
      <c r="AF1169" s="560"/>
      <c r="AG1169" s="561"/>
      <c r="AH1169" s="561"/>
      <c r="AI1169" s="561"/>
      <c r="AJ1169" s="592"/>
      <c r="AK1169" s="561"/>
      <c r="AL1169" s="560"/>
      <c r="AM1169" s="595"/>
      <c r="AN1169" s="560"/>
      <c r="AO1169" s="561"/>
      <c r="AP1169" s="561"/>
      <c r="AQ1169" s="560"/>
      <c r="AR1169" s="561"/>
      <c r="AS1169" s="561"/>
      <c r="AT1169" s="559"/>
      <c r="AU1169" s="574"/>
      <c r="AV1169" s="569"/>
      <c r="AW1169" s="569"/>
      <c r="AX1169" s="569"/>
      <c r="AY1169" s="569"/>
      <c r="AZ1169" s="563"/>
      <c r="BA1169" s="563"/>
      <c r="BB1169" s="563"/>
    </row>
    <row r="1170" spans="21:54">
      <c r="U1170" s="563"/>
      <c r="V1170" s="587"/>
      <c r="W1170" s="588"/>
      <c r="X1170" s="588"/>
      <c r="Y1170" s="590"/>
      <c r="Z1170" s="589"/>
      <c r="AA1170" s="591"/>
      <c r="AB1170" s="591"/>
      <c r="AC1170" s="591"/>
      <c r="AD1170" s="591"/>
      <c r="AE1170" s="272"/>
      <c r="AF1170" s="560"/>
      <c r="AG1170" s="561"/>
      <c r="AH1170" s="561"/>
      <c r="AI1170" s="561"/>
      <c r="AJ1170" s="592"/>
      <c r="AK1170" s="561"/>
      <c r="AL1170" s="560"/>
      <c r="AM1170" s="595"/>
      <c r="AN1170" s="560"/>
      <c r="AO1170" s="561"/>
      <c r="AP1170" s="561"/>
      <c r="AQ1170" s="560"/>
      <c r="AR1170" s="561"/>
      <c r="AS1170" s="561"/>
      <c r="AT1170" s="559"/>
      <c r="AU1170" s="574"/>
      <c r="AV1170" s="569"/>
      <c r="AW1170" s="569"/>
      <c r="AX1170" s="569"/>
      <c r="AY1170" s="569"/>
      <c r="AZ1170" s="563"/>
      <c r="BA1170" s="563"/>
      <c r="BB1170" s="563"/>
    </row>
    <row r="1171" spans="21:54">
      <c r="U1171" s="563"/>
      <c r="V1171" s="587"/>
      <c r="W1171" s="588"/>
      <c r="X1171" s="588"/>
      <c r="Y1171" s="590"/>
      <c r="Z1171" s="589"/>
      <c r="AA1171" s="591"/>
      <c r="AB1171" s="591"/>
      <c r="AC1171" s="591"/>
      <c r="AD1171" s="591"/>
      <c r="AE1171" s="272"/>
      <c r="AF1171" s="560"/>
      <c r="AG1171" s="561"/>
      <c r="AH1171" s="561"/>
      <c r="AI1171" s="561"/>
      <c r="AJ1171" s="592"/>
      <c r="AK1171" s="561"/>
      <c r="AL1171" s="560"/>
      <c r="AM1171" s="595"/>
      <c r="AN1171" s="560"/>
      <c r="AO1171" s="561"/>
      <c r="AP1171" s="561"/>
      <c r="AQ1171" s="560"/>
      <c r="AR1171" s="561"/>
      <c r="AS1171" s="561"/>
      <c r="AT1171" s="559"/>
      <c r="AU1171" s="574"/>
      <c r="AV1171" s="569"/>
      <c r="AW1171" s="569"/>
      <c r="AX1171" s="569"/>
      <c r="AY1171" s="569"/>
      <c r="AZ1171" s="563"/>
      <c r="BA1171" s="563"/>
      <c r="BB1171" s="563"/>
    </row>
    <row r="1172" spans="21:54">
      <c r="U1172" s="563"/>
      <c r="V1172" s="587"/>
      <c r="W1172" s="588"/>
      <c r="X1172" s="588"/>
      <c r="Y1172" s="590"/>
      <c r="Z1172" s="589"/>
      <c r="AA1172" s="591"/>
      <c r="AB1172" s="591"/>
      <c r="AC1172" s="591"/>
      <c r="AD1172" s="591"/>
      <c r="AE1172" s="272"/>
      <c r="AF1172" s="560"/>
      <c r="AG1172" s="561"/>
      <c r="AH1172" s="561"/>
      <c r="AI1172" s="561"/>
      <c r="AJ1172" s="592"/>
      <c r="AK1172" s="561"/>
      <c r="AL1172" s="560"/>
      <c r="AM1172" s="595"/>
      <c r="AN1172" s="560"/>
      <c r="AO1172" s="561"/>
      <c r="AP1172" s="561"/>
      <c r="AQ1172" s="560"/>
      <c r="AR1172" s="561"/>
      <c r="AS1172" s="561"/>
      <c r="AT1172" s="559"/>
      <c r="AU1172" s="574"/>
      <c r="AV1172" s="569"/>
      <c r="AW1172" s="569"/>
      <c r="AX1172" s="569"/>
      <c r="AY1172" s="569"/>
      <c r="AZ1172" s="563"/>
      <c r="BA1172" s="563"/>
      <c r="BB1172" s="563"/>
    </row>
    <row r="1173" spans="21:54">
      <c r="U1173" s="563"/>
      <c r="V1173" s="587"/>
      <c r="W1173" s="588"/>
      <c r="X1173" s="588"/>
      <c r="Y1173" s="590"/>
      <c r="Z1173" s="589"/>
      <c r="AA1173" s="591"/>
      <c r="AB1173" s="591"/>
      <c r="AC1173" s="591"/>
      <c r="AD1173" s="591"/>
      <c r="AE1173" s="272"/>
      <c r="AF1173" s="560"/>
      <c r="AG1173" s="561"/>
      <c r="AH1173" s="561"/>
      <c r="AI1173" s="561"/>
      <c r="AJ1173" s="592"/>
      <c r="AK1173" s="561"/>
      <c r="AL1173" s="560"/>
      <c r="AM1173" s="595"/>
      <c r="AN1173" s="560"/>
      <c r="AO1173" s="561"/>
      <c r="AP1173" s="561"/>
      <c r="AQ1173" s="560"/>
      <c r="AR1173" s="561"/>
      <c r="AS1173" s="561"/>
      <c r="AT1173" s="559"/>
      <c r="AU1173" s="574"/>
      <c r="AV1173" s="569"/>
      <c r="AW1173" s="569"/>
      <c r="AX1173" s="569"/>
      <c r="AY1173" s="569"/>
      <c r="AZ1173" s="563"/>
      <c r="BA1173" s="563"/>
      <c r="BB1173" s="563"/>
    </row>
    <row r="1174" spans="21:54">
      <c r="U1174" s="563"/>
      <c r="V1174" s="587"/>
      <c r="W1174" s="588"/>
      <c r="X1174" s="588"/>
      <c r="Y1174" s="590"/>
      <c r="Z1174" s="589"/>
      <c r="AA1174" s="591"/>
      <c r="AB1174" s="591"/>
      <c r="AC1174" s="591"/>
      <c r="AD1174" s="591"/>
      <c r="AE1174" s="272"/>
      <c r="AF1174" s="560"/>
      <c r="AG1174" s="561"/>
      <c r="AH1174" s="561"/>
      <c r="AI1174" s="561"/>
      <c r="AJ1174" s="592"/>
      <c r="AK1174" s="561"/>
      <c r="AL1174" s="560"/>
      <c r="AM1174" s="595"/>
      <c r="AN1174" s="560"/>
      <c r="AO1174" s="561"/>
      <c r="AP1174" s="561"/>
      <c r="AQ1174" s="560"/>
      <c r="AR1174" s="561"/>
      <c r="AS1174" s="561"/>
      <c r="AT1174" s="559"/>
      <c r="AU1174" s="574"/>
      <c r="AV1174" s="569"/>
      <c r="AW1174" s="569"/>
      <c r="AX1174" s="569"/>
      <c r="AY1174" s="569"/>
      <c r="AZ1174" s="563"/>
      <c r="BA1174" s="563"/>
      <c r="BB1174" s="563"/>
    </row>
    <row r="1175" spans="21:54">
      <c r="U1175" s="563"/>
      <c r="V1175" s="587"/>
      <c r="W1175" s="588"/>
      <c r="X1175" s="588"/>
      <c r="Y1175" s="590"/>
      <c r="Z1175" s="589"/>
      <c r="AA1175" s="591"/>
      <c r="AB1175" s="591"/>
      <c r="AC1175" s="591"/>
      <c r="AD1175" s="591"/>
      <c r="AE1175" s="272"/>
      <c r="AF1175" s="560"/>
      <c r="AG1175" s="561"/>
      <c r="AH1175" s="561"/>
      <c r="AI1175" s="561"/>
      <c r="AJ1175" s="592"/>
      <c r="AK1175" s="561"/>
      <c r="AL1175" s="560"/>
      <c r="AM1175" s="595"/>
      <c r="AN1175" s="560"/>
      <c r="AO1175" s="561"/>
      <c r="AP1175" s="561"/>
      <c r="AQ1175" s="560"/>
      <c r="AR1175" s="561"/>
      <c r="AS1175" s="561"/>
      <c r="AT1175" s="559"/>
      <c r="AU1175" s="574"/>
      <c r="AV1175" s="569"/>
      <c r="AW1175" s="569"/>
      <c r="AX1175" s="569"/>
      <c r="AY1175" s="569"/>
      <c r="AZ1175" s="563"/>
      <c r="BA1175" s="563"/>
      <c r="BB1175" s="563"/>
    </row>
    <row r="1176" spans="21:54">
      <c r="U1176" s="563"/>
      <c r="V1176" s="587"/>
      <c r="W1176" s="588"/>
      <c r="X1176" s="588"/>
      <c r="Y1176" s="590"/>
      <c r="Z1176" s="589"/>
      <c r="AA1176" s="591"/>
      <c r="AB1176" s="591"/>
      <c r="AC1176" s="591"/>
      <c r="AD1176" s="591"/>
      <c r="AE1176" s="272"/>
      <c r="AF1176" s="560"/>
      <c r="AG1176" s="561"/>
      <c r="AH1176" s="561"/>
      <c r="AI1176" s="561"/>
      <c r="AJ1176" s="592"/>
      <c r="AK1176" s="561"/>
      <c r="AL1176" s="560"/>
      <c r="AM1176" s="595"/>
      <c r="AN1176" s="560"/>
      <c r="AO1176" s="561"/>
      <c r="AP1176" s="561"/>
      <c r="AQ1176" s="560"/>
      <c r="AR1176" s="561"/>
      <c r="AS1176" s="561"/>
      <c r="AT1176" s="559"/>
      <c r="AU1176" s="574"/>
      <c r="AV1176" s="569"/>
      <c r="AW1176" s="569"/>
      <c r="AX1176" s="569"/>
      <c r="AY1176" s="569"/>
      <c r="AZ1176" s="563"/>
      <c r="BA1176" s="563"/>
      <c r="BB1176" s="563"/>
    </row>
    <row r="1177" spans="21:54">
      <c r="U1177" s="563"/>
      <c r="V1177" s="587"/>
      <c r="W1177" s="588"/>
      <c r="X1177" s="588"/>
      <c r="Y1177" s="590"/>
      <c r="Z1177" s="589"/>
      <c r="AA1177" s="591"/>
      <c r="AB1177" s="591"/>
      <c r="AC1177" s="591"/>
      <c r="AD1177" s="591"/>
      <c r="AE1177" s="272"/>
      <c r="AF1177" s="560"/>
      <c r="AG1177" s="561"/>
      <c r="AH1177" s="561"/>
      <c r="AI1177" s="561"/>
      <c r="AJ1177" s="592"/>
      <c r="AK1177" s="561"/>
      <c r="AL1177" s="560"/>
      <c r="AM1177" s="595"/>
      <c r="AN1177" s="560"/>
      <c r="AO1177" s="561"/>
      <c r="AP1177" s="561"/>
      <c r="AQ1177" s="560"/>
      <c r="AR1177" s="561"/>
      <c r="AS1177" s="561"/>
      <c r="AT1177" s="559"/>
      <c r="AU1177" s="574"/>
      <c r="AV1177" s="569"/>
      <c r="AW1177" s="569"/>
      <c r="AX1177" s="569"/>
      <c r="AY1177" s="569"/>
      <c r="AZ1177" s="563"/>
      <c r="BA1177" s="563"/>
      <c r="BB1177" s="563"/>
    </row>
    <row r="1178" spans="21:54">
      <c r="U1178" s="563"/>
      <c r="V1178" s="587"/>
      <c r="W1178" s="588"/>
      <c r="X1178" s="588"/>
      <c r="Y1178" s="590"/>
      <c r="Z1178" s="589"/>
      <c r="AA1178" s="591"/>
      <c r="AB1178" s="591"/>
      <c r="AC1178" s="591"/>
      <c r="AD1178" s="591"/>
      <c r="AE1178" s="272"/>
      <c r="AF1178" s="560"/>
      <c r="AG1178" s="561"/>
      <c r="AH1178" s="561"/>
      <c r="AI1178" s="561"/>
      <c r="AJ1178" s="592"/>
      <c r="AK1178" s="561"/>
      <c r="AL1178" s="560"/>
      <c r="AM1178" s="595"/>
      <c r="AN1178" s="560"/>
      <c r="AO1178" s="561"/>
      <c r="AP1178" s="561"/>
      <c r="AQ1178" s="560"/>
      <c r="AR1178" s="561"/>
      <c r="AS1178" s="561"/>
      <c r="AT1178" s="559"/>
      <c r="AU1178" s="574"/>
      <c r="AV1178" s="569"/>
      <c r="AW1178" s="569"/>
      <c r="AX1178" s="569"/>
      <c r="AY1178" s="569"/>
      <c r="AZ1178" s="563"/>
      <c r="BA1178" s="563"/>
      <c r="BB1178" s="563"/>
    </row>
    <row r="1179" spans="21:54">
      <c r="U1179" s="563"/>
      <c r="V1179" s="587"/>
      <c r="W1179" s="588"/>
      <c r="X1179" s="588"/>
      <c r="Y1179" s="590"/>
      <c r="Z1179" s="589"/>
      <c r="AA1179" s="591"/>
      <c r="AB1179" s="591"/>
      <c r="AC1179" s="591"/>
      <c r="AD1179" s="591"/>
      <c r="AE1179" s="272"/>
      <c r="AF1179" s="560"/>
      <c r="AG1179" s="561"/>
      <c r="AH1179" s="561"/>
      <c r="AI1179" s="561"/>
      <c r="AJ1179" s="592"/>
      <c r="AK1179" s="561"/>
      <c r="AL1179" s="560"/>
      <c r="AM1179" s="595"/>
      <c r="AN1179" s="560"/>
      <c r="AO1179" s="561"/>
      <c r="AP1179" s="561"/>
      <c r="AQ1179" s="560"/>
      <c r="AR1179" s="561"/>
      <c r="AS1179" s="561"/>
      <c r="AT1179" s="559"/>
      <c r="AU1179" s="574"/>
      <c r="AV1179" s="569"/>
      <c r="AW1179" s="569"/>
      <c r="AX1179" s="569"/>
      <c r="AY1179" s="569"/>
      <c r="AZ1179" s="563"/>
      <c r="BA1179" s="563"/>
      <c r="BB1179" s="563"/>
    </row>
    <row r="1180" spans="21:54">
      <c r="U1180" s="563"/>
      <c r="V1180" s="587"/>
      <c r="W1180" s="588"/>
      <c r="X1180" s="588"/>
      <c r="Y1180" s="590"/>
      <c r="Z1180" s="589"/>
      <c r="AA1180" s="591"/>
      <c r="AB1180" s="591"/>
      <c r="AC1180" s="591"/>
      <c r="AD1180" s="591"/>
      <c r="AE1180" s="272"/>
      <c r="AF1180" s="560"/>
      <c r="AG1180" s="561"/>
      <c r="AH1180" s="561"/>
      <c r="AI1180" s="561"/>
      <c r="AJ1180" s="592"/>
      <c r="AK1180" s="561"/>
      <c r="AL1180" s="560"/>
      <c r="AM1180" s="595"/>
      <c r="AN1180" s="560"/>
      <c r="AO1180" s="561"/>
      <c r="AP1180" s="561"/>
      <c r="AQ1180" s="560"/>
      <c r="AR1180" s="561"/>
      <c r="AS1180" s="561"/>
      <c r="AT1180" s="559"/>
      <c r="AU1180" s="574"/>
      <c r="AV1180" s="569"/>
      <c r="AW1180" s="569"/>
      <c r="AX1180" s="569"/>
      <c r="AY1180" s="569"/>
      <c r="AZ1180" s="563"/>
      <c r="BA1180" s="563"/>
      <c r="BB1180" s="563"/>
    </row>
    <row r="1181" spans="21:54">
      <c r="U1181" s="563"/>
      <c r="V1181" s="587"/>
      <c r="W1181" s="588"/>
      <c r="X1181" s="588"/>
      <c r="Y1181" s="590"/>
      <c r="Z1181" s="589"/>
      <c r="AA1181" s="591"/>
      <c r="AB1181" s="591"/>
      <c r="AC1181" s="591"/>
      <c r="AD1181" s="591"/>
      <c r="AE1181" s="272"/>
      <c r="AF1181" s="560"/>
      <c r="AG1181" s="561"/>
      <c r="AH1181" s="561"/>
      <c r="AI1181" s="561"/>
      <c r="AJ1181" s="592"/>
      <c r="AK1181" s="561"/>
      <c r="AL1181" s="560"/>
      <c r="AM1181" s="595"/>
      <c r="AN1181" s="560"/>
      <c r="AO1181" s="561"/>
      <c r="AP1181" s="561"/>
      <c r="AQ1181" s="560"/>
      <c r="AR1181" s="561"/>
      <c r="AS1181" s="561"/>
      <c r="AT1181" s="559"/>
      <c r="AU1181" s="574"/>
      <c r="AV1181" s="569"/>
      <c r="AW1181" s="569"/>
      <c r="AX1181" s="569"/>
      <c r="AY1181" s="569"/>
      <c r="AZ1181" s="563"/>
      <c r="BA1181" s="563"/>
      <c r="BB1181" s="563"/>
    </row>
    <row r="1182" spans="21:54">
      <c r="U1182" s="563"/>
      <c r="V1182" s="587"/>
      <c r="W1182" s="588"/>
      <c r="X1182" s="588"/>
      <c r="Y1182" s="590"/>
      <c r="Z1182" s="589"/>
      <c r="AA1182" s="591"/>
      <c r="AB1182" s="591"/>
      <c r="AC1182" s="591"/>
      <c r="AD1182" s="591"/>
      <c r="AE1182" s="272"/>
      <c r="AF1182" s="560"/>
      <c r="AG1182" s="561"/>
      <c r="AH1182" s="561"/>
      <c r="AI1182" s="561"/>
      <c r="AJ1182" s="592"/>
      <c r="AK1182" s="561"/>
      <c r="AL1182" s="560"/>
      <c r="AM1182" s="595"/>
      <c r="AN1182" s="560"/>
      <c r="AO1182" s="561"/>
      <c r="AP1182" s="561"/>
      <c r="AQ1182" s="560"/>
      <c r="AR1182" s="561"/>
      <c r="AS1182" s="561"/>
      <c r="AT1182" s="559"/>
      <c r="AU1182" s="574"/>
      <c r="AV1182" s="569"/>
      <c r="AW1182" s="569"/>
      <c r="AX1182" s="569"/>
      <c r="AY1182" s="569"/>
      <c r="AZ1182" s="563"/>
      <c r="BA1182" s="563"/>
      <c r="BB1182" s="563"/>
    </row>
    <row r="1183" spans="21:54">
      <c r="U1183" s="563"/>
      <c r="V1183" s="587"/>
      <c r="W1183" s="588"/>
      <c r="X1183" s="588"/>
      <c r="Y1183" s="590"/>
      <c r="Z1183" s="589"/>
      <c r="AA1183" s="591"/>
      <c r="AB1183" s="591"/>
      <c r="AC1183" s="591"/>
      <c r="AD1183" s="591"/>
      <c r="AE1183" s="272"/>
      <c r="AF1183" s="560"/>
      <c r="AG1183" s="561"/>
      <c r="AH1183" s="561"/>
      <c r="AI1183" s="561"/>
      <c r="AJ1183" s="592"/>
      <c r="AK1183" s="561"/>
      <c r="AL1183" s="560"/>
      <c r="AM1183" s="595"/>
      <c r="AN1183" s="560"/>
      <c r="AO1183" s="561"/>
      <c r="AP1183" s="561"/>
      <c r="AQ1183" s="560"/>
      <c r="AR1183" s="561"/>
      <c r="AS1183" s="561"/>
      <c r="AT1183" s="559"/>
      <c r="AU1183" s="574"/>
      <c r="AV1183" s="569"/>
      <c r="AW1183" s="569"/>
      <c r="AX1183" s="569"/>
      <c r="AY1183" s="569"/>
      <c r="AZ1183" s="563"/>
      <c r="BA1183" s="563"/>
      <c r="BB1183" s="563"/>
    </row>
    <row r="1184" spans="21:54">
      <c r="U1184" s="563"/>
      <c r="V1184" s="587"/>
      <c r="W1184" s="588"/>
      <c r="X1184" s="588"/>
      <c r="Y1184" s="590"/>
      <c r="Z1184" s="589"/>
      <c r="AA1184" s="591"/>
      <c r="AB1184" s="591"/>
      <c r="AC1184" s="591"/>
      <c r="AD1184" s="591"/>
      <c r="AE1184" s="272"/>
      <c r="AF1184" s="560"/>
      <c r="AG1184" s="561"/>
      <c r="AH1184" s="561"/>
      <c r="AI1184" s="561"/>
      <c r="AJ1184" s="592"/>
      <c r="AK1184" s="561"/>
      <c r="AL1184" s="560"/>
      <c r="AM1184" s="595"/>
      <c r="AN1184" s="560"/>
      <c r="AO1184" s="561"/>
      <c r="AP1184" s="561"/>
      <c r="AQ1184" s="560"/>
      <c r="AR1184" s="561"/>
      <c r="AS1184" s="561"/>
      <c r="AT1184" s="559"/>
      <c r="AU1184" s="574"/>
      <c r="AV1184" s="569"/>
      <c r="AW1184" s="569"/>
      <c r="AX1184" s="569"/>
      <c r="AY1184" s="569"/>
      <c r="AZ1184" s="563"/>
      <c r="BA1184" s="563"/>
      <c r="BB1184" s="563"/>
    </row>
    <row r="1185" spans="21:54">
      <c r="U1185" s="563"/>
      <c r="V1185" s="587"/>
      <c r="W1185" s="588"/>
      <c r="X1185" s="588"/>
      <c r="Y1185" s="590"/>
      <c r="Z1185" s="589"/>
      <c r="AA1185" s="591"/>
      <c r="AB1185" s="591"/>
      <c r="AC1185" s="591"/>
      <c r="AD1185" s="591"/>
      <c r="AE1185" s="272"/>
      <c r="AF1185" s="560"/>
      <c r="AG1185" s="561"/>
      <c r="AH1185" s="561"/>
      <c r="AI1185" s="561"/>
      <c r="AJ1185" s="592"/>
      <c r="AK1185" s="561"/>
      <c r="AL1185" s="560"/>
      <c r="AM1185" s="595"/>
      <c r="AN1185" s="560"/>
      <c r="AO1185" s="561"/>
      <c r="AP1185" s="561"/>
      <c r="AQ1185" s="560"/>
      <c r="AR1185" s="561"/>
      <c r="AS1185" s="561"/>
      <c r="AT1185" s="559"/>
      <c r="AU1185" s="574"/>
      <c r="AV1185" s="569"/>
      <c r="AW1185" s="569"/>
      <c r="AX1185" s="569"/>
      <c r="AY1185" s="569"/>
      <c r="AZ1185" s="563"/>
      <c r="BA1185" s="563"/>
      <c r="BB1185" s="563"/>
    </row>
    <row r="1186" spans="21:54">
      <c r="U1186" s="563"/>
      <c r="V1186" s="587"/>
      <c r="W1186" s="588"/>
      <c r="X1186" s="588"/>
      <c r="Y1186" s="590"/>
      <c r="Z1186" s="589"/>
      <c r="AA1186" s="591"/>
      <c r="AB1186" s="591"/>
      <c r="AC1186" s="591"/>
      <c r="AD1186" s="591"/>
      <c r="AE1186" s="272"/>
      <c r="AF1186" s="560"/>
      <c r="AG1186" s="561"/>
      <c r="AH1186" s="561"/>
      <c r="AI1186" s="561"/>
      <c r="AJ1186" s="592"/>
      <c r="AK1186" s="561"/>
      <c r="AL1186" s="560"/>
      <c r="AM1186" s="595"/>
      <c r="AN1186" s="560"/>
      <c r="AO1186" s="561"/>
      <c r="AP1186" s="561"/>
      <c r="AQ1186" s="560"/>
      <c r="AR1186" s="561"/>
      <c r="AS1186" s="561"/>
      <c r="AT1186" s="559"/>
      <c r="AU1186" s="574"/>
      <c r="AV1186" s="569"/>
      <c r="AW1186" s="569"/>
      <c r="AX1186" s="569"/>
      <c r="AY1186" s="569"/>
      <c r="AZ1186" s="563"/>
      <c r="BA1186" s="563"/>
      <c r="BB1186" s="563"/>
    </row>
    <row r="1187" spans="21:54">
      <c r="U1187" s="563"/>
      <c r="V1187" s="587"/>
      <c r="W1187" s="588"/>
      <c r="X1187" s="588"/>
      <c r="Y1187" s="590"/>
      <c r="Z1187" s="589"/>
      <c r="AA1187" s="591"/>
      <c r="AB1187" s="591"/>
      <c r="AC1187" s="591"/>
      <c r="AD1187" s="591"/>
      <c r="AE1187" s="272"/>
      <c r="AF1187" s="560"/>
      <c r="AG1187" s="561"/>
      <c r="AH1187" s="561"/>
      <c r="AI1187" s="561"/>
      <c r="AJ1187" s="592"/>
      <c r="AK1187" s="561"/>
      <c r="AL1187" s="560"/>
      <c r="AM1187" s="595"/>
      <c r="AN1187" s="560"/>
      <c r="AO1187" s="561"/>
      <c r="AP1187" s="561"/>
      <c r="AQ1187" s="560"/>
      <c r="AR1187" s="561"/>
      <c r="AS1187" s="561"/>
      <c r="AT1187" s="559"/>
      <c r="AU1187" s="574"/>
      <c r="AV1187" s="569"/>
      <c r="AW1187" s="569"/>
      <c r="AX1187" s="569"/>
      <c r="AY1187" s="569"/>
      <c r="AZ1187" s="563"/>
      <c r="BA1187" s="563"/>
      <c r="BB1187" s="563"/>
    </row>
    <row r="1188" spans="21:54">
      <c r="U1188" s="563"/>
      <c r="V1188" s="587"/>
      <c r="W1188" s="588"/>
      <c r="X1188" s="588"/>
      <c r="Y1188" s="590"/>
      <c r="Z1188" s="589"/>
      <c r="AA1188" s="591"/>
      <c r="AB1188" s="591"/>
      <c r="AC1188" s="591"/>
      <c r="AD1188" s="591"/>
      <c r="AE1188" s="272"/>
      <c r="AF1188" s="560"/>
      <c r="AG1188" s="561"/>
      <c r="AH1188" s="561"/>
      <c r="AI1188" s="561"/>
      <c r="AJ1188" s="592"/>
      <c r="AK1188" s="561"/>
      <c r="AL1188" s="560"/>
      <c r="AM1188" s="595"/>
      <c r="AN1188" s="560"/>
      <c r="AO1188" s="561"/>
      <c r="AP1188" s="561"/>
      <c r="AQ1188" s="560"/>
      <c r="AR1188" s="561"/>
      <c r="AS1188" s="561"/>
      <c r="AT1188" s="559"/>
      <c r="AU1188" s="574"/>
      <c r="AV1188" s="569"/>
      <c r="AW1188" s="569"/>
      <c r="AX1188" s="569"/>
      <c r="AY1188" s="569"/>
      <c r="AZ1188" s="563"/>
      <c r="BA1188" s="563"/>
      <c r="BB1188" s="563"/>
    </row>
    <row r="1189" spans="21:54">
      <c r="U1189" s="563"/>
      <c r="V1189" s="587"/>
      <c r="W1189" s="588"/>
      <c r="X1189" s="588"/>
      <c r="Y1189" s="590"/>
      <c r="Z1189" s="589"/>
      <c r="AA1189" s="591"/>
      <c r="AB1189" s="591"/>
      <c r="AC1189" s="591"/>
      <c r="AD1189" s="591"/>
      <c r="AE1189" s="272"/>
      <c r="AF1189" s="560"/>
      <c r="AG1189" s="561"/>
      <c r="AH1189" s="561"/>
      <c r="AI1189" s="561"/>
      <c r="AJ1189" s="592"/>
      <c r="AK1189" s="561"/>
      <c r="AL1189" s="560"/>
      <c r="AM1189" s="595"/>
      <c r="AN1189" s="560"/>
      <c r="AO1189" s="561"/>
      <c r="AP1189" s="561"/>
      <c r="AQ1189" s="560"/>
      <c r="AR1189" s="561"/>
      <c r="AS1189" s="561"/>
      <c r="AT1189" s="559"/>
      <c r="AU1189" s="574"/>
      <c r="AV1189" s="569"/>
      <c r="AW1189" s="569"/>
      <c r="AX1189" s="569"/>
      <c r="AY1189" s="569"/>
      <c r="AZ1189" s="563"/>
      <c r="BA1189" s="563"/>
      <c r="BB1189" s="563"/>
    </row>
    <row r="1190" spans="21:54">
      <c r="U1190" s="563"/>
      <c r="V1190" s="587"/>
      <c r="W1190" s="588"/>
      <c r="X1190" s="588"/>
      <c r="Y1190" s="590"/>
      <c r="Z1190" s="589"/>
      <c r="AA1190" s="591"/>
      <c r="AB1190" s="591"/>
      <c r="AC1190" s="591"/>
      <c r="AD1190" s="591"/>
      <c r="AE1190" s="272"/>
      <c r="AF1190" s="560"/>
      <c r="AG1190" s="561"/>
      <c r="AH1190" s="561"/>
      <c r="AI1190" s="561"/>
      <c r="AJ1190" s="592"/>
      <c r="AK1190" s="561"/>
      <c r="AL1190" s="560"/>
      <c r="AM1190" s="595"/>
      <c r="AN1190" s="560"/>
      <c r="AO1190" s="561"/>
      <c r="AP1190" s="561"/>
      <c r="AQ1190" s="560"/>
      <c r="AR1190" s="561"/>
      <c r="AS1190" s="561"/>
      <c r="AT1190" s="559"/>
      <c r="AU1190" s="574"/>
      <c r="AV1190" s="569"/>
      <c r="AW1190" s="569"/>
      <c r="AX1190" s="569"/>
      <c r="AY1190" s="569"/>
      <c r="AZ1190" s="563"/>
      <c r="BA1190" s="563"/>
      <c r="BB1190" s="563"/>
    </row>
    <row r="1191" spans="21:54">
      <c r="U1191" s="563"/>
      <c r="V1191" s="587"/>
      <c r="W1191" s="588"/>
      <c r="X1191" s="588"/>
      <c r="Y1191" s="590"/>
      <c r="Z1191" s="589"/>
      <c r="AA1191" s="591"/>
      <c r="AB1191" s="591"/>
      <c r="AC1191" s="591"/>
      <c r="AD1191" s="591"/>
      <c r="AE1191" s="272"/>
      <c r="AF1191" s="560"/>
      <c r="AG1191" s="561"/>
      <c r="AH1191" s="561"/>
      <c r="AI1191" s="561"/>
      <c r="AJ1191" s="592"/>
      <c r="AK1191" s="561"/>
      <c r="AL1191" s="560"/>
      <c r="AM1191" s="595"/>
      <c r="AN1191" s="560"/>
      <c r="AO1191" s="561"/>
      <c r="AP1191" s="561"/>
      <c r="AQ1191" s="560"/>
      <c r="AR1191" s="561"/>
      <c r="AS1191" s="561"/>
      <c r="AT1191" s="559"/>
      <c r="AU1191" s="574"/>
      <c r="AV1191" s="569"/>
      <c r="AW1191" s="569"/>
      <c r="AX1191" s="569"/>
      <c r="AY1191" s="569"/>
      <c r="AZ1191" s="563"/>
      <c r="BA1191" s="563"/>
      <c r="BB1191" s="563"/>
    </row>
    <row r="1192" spans="21:54">
      <c r="U1192" s="563"/>
      <c r="V1192" s="587"/>
      <c r="W1192" s="588"/>
      <c r="X1192" s="588"/>
      <c r="Y1192" s="590"/>
      <c r="Z1192" s="589"/>
      <c r="AA1192" s="591"/>
      <c r="AB1192" s="591"/>
      <c r="AC1192" s="591"/>
      <c r="AD1192" s="591"/>
      <c r="AE1192" s="272"/>
      <c r="AF1192" s="560"/>
      <c r="AG1192" s="561"/>
      <c r="AH1192" s="561"/>
      <c r="AI1192" s="561"/>
      <c r="AJ1192" s="592"/>
      <c r="AK1192" s="561"/>
      <c r="AL1192" s="560"/>
      <c r="AM1192" s="595"/>
      <c r="AN1192" s="560"/>
      <c r="AO1192" s="561"/>
      <c r="AP1192" s="561"/>
      <c r="AQ1192" s="560"/>
      <c r="AR1192" s="561"/>
      <c r="AS1192" s="561"/>
      <c r="AT1192" s="559"/>
      <c r="AU1192" s="574"/>
      <c r="AV1192" s="569"/>
      <c r="AW1192" s="569"/>
      <c r="AX1192" s="569"/>
      <c r="AY1192" s="569"/>
      <c r="AZ1192" s="563"/>
      <c r="BA1192" s="563"/>
      <c r="BB1192" s="563"/>
    </row>
    <row r="1193" spans="21:54">
      <c r="U1193" s="563"/>
      <c r="V1193" s="587"/>
      <c r="W1193" s="588"/>
      <c r="X1193" s="588"/>
      <c r="Y1193" s="590"/>
      <c r="Z1193" s="589"/>
      <c r="AA1193" s="591"/>
      <c r="AB1193" s="591"/>
      <c r="AC1193" s="591"/>
      <c r="AD1193" s="591"/>
      <c r="AE1193" s="272"/>
      <c r="AF1193" s="560"/>
      <c r="AG1193" s="561"/>
      <c r="AH1193" s="561"/>
      <c r="AI1193" s="561"/>
      <c r="AJ1193" s="592"/>
      <c r="AK1193" s="561"/>
      <c r="AL1193" s="560"/>
      <c r="AM1193" s="595"/>
      <c r="AN1193" s="560"/>
      <c r="AO1193" s="561"/>
      <c r="AP1193" s="561"/>
      <c r="AQ1193" s="560"/>
      <c r="AR1193" s="561"/>
      <c r="AS1193" s="561"/>
      <c r="AT1193" s="559"/>
      <c r="AU1193" s="574"/>
      <c r="AV1193" s="569"/>
      <c r="AW1193" s="569"/>
      <c r="AX1193" s="569"/>
      <c r="AY1193" s="569"/>
      <c r="AZ1193" s="563"/>
      <c r="BA1193" s="563"/>
      <c r="BB1193" s="563"/>
    </row>
    <row r="1194" spans="21:54">
      <c r="U1194" s="563"/>
      <c r="V1194" s="587"/>
      <c r="W1194" s="588"/>
      <c r="X1194" s="588"/>
      <c r="Y1194" s="590"/>
      <c r="Z1194" s="589"/>
      <c r="AA1194" s="591"/>
      <c r="AB1194" s="591"/>
      <c r="AC1194" s="591"/>
      <c r="AD1194" s="591"/>
      <c r="AE1194" s="272"/>
      <c r="AF1194" s="560"/>
      <c r="AG1194" s="561"/>
      <c r="AH1194" s="561"/>
      <c r="AI1194" s="561"/>
      <c r="AJ1194" s="592"/>
      <c r="AK1194" s="561"/>
      <c r="AL1194" s="560"/>
      <c r="AM1194" s="595"/>
      <c r="AN1194" s="560"/>
      <c r="AO1194" s="561"/>
      <c r="AP1194" s="561"/>
      <c r="AQ1194" s="560"/>
      <c r="AR1194" s="561"/>
      <c r="AS1194" s="561"/>
      <c r="AT1194" s="559"/>
      <c r="AU1194" s="574"/>
      <c r="AV1194" s="569"/>
      <c r="AW1194" s="569"/>
      <c r="AX1194" s="569"/>
      <c r="AY1194" s="569"/>
      <c r="AZ1194" s="563"/>
      <c r="BA1194" s="563"/>
      <c r="BB1194" s="563"/>
    </row>
    <row r="1195" spans="21:54">
      <c r="U1195" s="563"/>
      <c r="V1195" s="587"/>
      <c r="W1195" s="588"/>
      <c r="X1195" s="588"/>
      <c r="Y1195" s="590"/>
      <c r="Z1195" s="589"/>
      <c r="AA1195" s="591"/>
      <c r="AB1195" s="591"/>
      <c r="AC1195" s="591"/>
      <c r="AD1195" s="591"/>
      <c r="AE1195" s="272"/>
      <c r="AF1195" s="560"/>
      <c r="AG1195" s="561"/>
      <c r="AH1195" s="561"/>
      <c r="AI1195" s="561"/>
      <c r="AJ1195" s="592"/>
      <c r="AK1195" s="561"/>
      <c r="AL1195" s="560"/>
      <c r="AM1195" s="595"/>
      <c r="AN1195" s="560"/>
      <c r="AO1195" s="561"/>
      <c r="AP1195" s="561"/>
      <c r="AQ1195" s="560"/>
      <c r="AR1195" s="561"/>
      <c r="AS1195" s="561"/>
      <c r="AT1195" s="559"/>
      <c r="AU1195" s="574"/>
      <c r="AV1195" s="569"/>
      <c r="AW1195" s="569"/>
      <c r="AX1195" s="569"/>
      <c r="AY1195" s="569"/>
      <c r="AZ1195" s="563"/>
      <c r="BA1195" s="563"/>
      <c r="BB1195" s="563"/>
    </row>
    <row r="1196" spans="21:54">
      <c r="U1196" s="563"/>
      <c r="V1196" s="587"/>
      <c r="W1196" s="588"/>
      <c r="X1196" s="588"/>
      <c r="Y1196" s="590"/>
      <c r="Z1196" s="589"/>
      <c r="AA1196" s="591"/>
      <c r="AB1196" s="591"/>
      <c r="AC1196" s="591"/>
      <c r="AD1196" s="591"/>
      <c r="AE1196" s="272"/>
      <c r="AF1196" s="560"/>
      <c r="AG1196" s="561"/>
      <c r="AH1196" s="561"/>
      <c r="AI1196" s="561"/>
      <c r="AJ1196" s="592"/>
      <c r="AK1196" s="561"/>
      <c r="AL1196" s="560"/>
      <c r="AM1196" s="595"/>
      <c r="AN1196" s="560"/>
      <c r="AO1196" s="561"/>
      <c r="AP1196" s="561"/>
      <c r="AQ1196" s="560"/>
      <c r="AR1196" s="561"/>
      <c r="AS1196" s="561"/>
      <c r="AT1196" s="559"/>
      <c r="AU1196" s="574"/>
      <c r="AV1196" s="569"/>
      <c r="AW1196" s="569"/>
      <c r="AX1196" s="569"/>
      <c r="AY1196" s="569"/>
      <c r="AZ1196" s="563"/>
      <c r="BA1196" s="563"/>
      <c r="BB1196" s="563"/>
    </row>
    <row r="1197" spans="21:54">
      <c r="U1197" s="563"/>
      <c r="V1197" s="587"/>
      <c r="W1197" s="588"/>
      <c r="X1197" s="588"/>
      <c r="Y1197" s="590"/>
      <c r="Z1197" s="589"/>
      <c r="AA1197" s="591"/>
      <c r="AB1197" s="591"/>
      <c r="AC1197" s="591"/>
      <c r="AD1197" s="591"/>
      <c r="AE1197" s="272"/>
      <c r="AF1197" s="560"/>
      <c r="AG1197" s="561"/>
      <c r="AH1197" s="561"/>
      <c r="AI1197" s="561"/>
      <c r="AJ1197" s="592"/>
      <c r="AK1197" s="561"/>
      <c r="AL1197" s="560"/>
      <c r="AM1197" s="595"/>
      <c r="AN1197" s="560"/>
      <c r="AO1197" s="561"/>
      <c r="AP1197" s="561"/>
      <c r="AQ1197" s="560"/>
      <c r="AR1197" s="561"/>
      <c r="AS1197" s="561"/>
      <c r="AT1197" s="559"/>
      <c r="AU1197" s="574"/>
      <c r="AV1197" s="569"/>
      <c r="AW1197" s="569"/>
      <c r="AX1197" s="569"/>
      <c r="AY1197" s="569"/>
      <c r="AZ1197" s="563"/>
      <c r="BA1197" s="563"/>
      <c r="BB1197" s="563"/>
    </row>
    <row r="1198" spans="21:54">
      <c r="U1198" s="563"/>
      <c r="V1198" s="587"/>
      <c r="W1198" s="588"/>
      <c r="X1198" s="588"/>
      <c r="Y1198" s="590"/>
      <c r="Z1198" s="589"/>
      <c r="AA1198" s="591"/>
      <c r="AB1198" s="591"/>
      <c r="AC1198" s="591"/>
      <c r="AD1198" s="591"/>
      <c r="AE1198" s="272"/>
      <c r="AF1198" s="560"/>
      <c r="AG1198" s="561"/>
      <c r="AH1198" s="561"/>
      <c r="AI1198" s="561"/>
      <c r="AJ1198" s="592"/>
      <c r="AK1198" s="561"/>
      <c r="AL1198" s="560"/>
      <c r="AM1198" s="595"/>
      <c r="AN1198" s="560"/>
      <c r="AO1198" s="561"/>
      <c r="AP1198" s="561"/>
      <c r="AQ1198" s="560"/>
      <c r="AR1198" s="561"/>
      <c r="AS1198" s="561"/>
      <c r="AT1198" s="559"/>
      <c r="AU1198" s="574"/>
      <c r="AV1198" s="569"/>
      <c r="AW1198" s="569"/>
      <c r="AX1198" s="569"/>
      <c r="AY1198" s="569"/>
      <c r="AZ1198" s="563"/>
      <c r="BA1198" s="563"/>
      <c r="BB1198" s="563"/>
    </row>
    <row r="1199" spans="21:54">
      <c r="U1199" s="563"/>
      <c r="V1199" s="587"/>
      <c r="W1199" s="588"/>
      <c r="X1199" s="588"/>
      <c r="Y1199" s="590"/>
      <c r="Z1199" s="589"/>
      <c r="AA1199" s="591"/>
      <c r="AB1199" s="591"/>
      <c r="AC1199" s="591"/>
      <c r="AD1199" s="591"/>
      <c r="AE1199" s="272"/>
      <c r="AF1199" s="560"/>
      <c r="AG1199" s="561"/>
      <c r="AH1199" s="561"/>
      <c r="AI1199" s="561"/>
      <c r="AJ1199" s="592"/>
      <c r="AK1199" s="561"/>
      <c r="AL1199" s="560"/>
      <c r="AM1199" s="595"/>
      <c r="AN1199" s="560"/>
      <c r="AO1199" s="561"/>
      <c r="AP1199" s="561"/>
      <c r="AQ1199" s="560"/>
      <c r="AR1199" s="561"/>
      <c r="AS1199" s="561"/>
      <c r="AT1199" s="559"/>
      <c r="AU1199" s="574"/>
      <c r="AV1199" s="569"/>
      <c r="AW1199" s="569"/>
      <c r="AX1199" s="569"/>
      <c r="AY1199" s="569"/>
      <c r="AZ1199" s="563"/>
      <c r="BA1199" s="563"/>
      <c r="BB1199" s="563"/>
    </row>
    <row r="1200" spans="21:54">
      <c r="U1200" s="563"/>
      <c r="V1200" s="587"/>
      <c r="W1200" s="588"/>
      <c r="X1200" s="588"/>
      <c r="Y1200" s="590"/>
      <c r="Z1200" s="589"/>
      <c r="AA1200" s="591"/>
      <c r="AB1200" s="591"/>
      <c r="AC1200" s="591"/>
      <c r="AD1200" s="591"/>
      <c r="AE1200" s="272"/>
      <c r="AF1200" s="560"/>
      <c r="AG1200" s="561"/>
      <c r="AH1200" s="561"/>
      <c r="AI1200" s="561"/>
      <c r="AJ1200" s="592"/>
      <c r="AK1200" s="561"/>
      <c r="AL1200" s="560"/>
      <c r="AM1200" s="595"/>
      <c r="AN1200" s="560"/>
      <c r="AO1200" s="561"/>
      <c r="AP1200" s="561"/>
      <c r="AQ1200" s="560"/>
      <c r="AR1200" s="561"/>
      <c r="AS1200" s="561"/>
      <c r="AT1200" s="559"/>
      <c r="AU1200" s="574"/>
      <c r="AV1200" s="569"/>
      <c r="AW1200" s="569"/>
      <c r="AX1200" s="569"/>
      <c r="AY1200" s="569"/>
      <c r="AZ1200" s="563"/>
      <c r="BA1200" s="563"/>
      <c r="BB1200" s="563"/>
    </row>
    <row r="1201" spans="21:54">
      <c r="U1201" s="563"/>
      <c r="V1201" s="587"/>
      <c r="W1201" s="588"/>
      <c r="X1201" s="588"/>
      <c r="Y1201" s="590"/>
      <c r="Z1201" s="589"/>
      <c r="AA1201" s="591"/>
      <c r="AB1201" s="591"/>
      <c r="AC1201" s="591"/>
      <c r="AD1201" s="591"/>
      <c r="AE1201" s="272"/>
      <c r="AF1201" s="560"/>
      <c r="AG1201" s="561"/>
      <c r="AH1201" s="561"/>
      <c r="AI1201" s="561"/>
      <c r="AJ1201" s="592"/>
      <c r="AK1201" s="561"/>
      <c r="AL1201" s="560"/>
      <c r="AM1201" s="595"/>
      <c r="AN1201" s="560"/>
      <c r="AO1201" s="561"/>
      <c r="AP1201" s="561"/>
      <c r="AQ1201" s="560"/>
      <c r="AR1201" s="561"/>
      <c r="AS1201" s="561"/>
      <c r="AT1201" s="559"/>
      <c r="AU1201" s="574"/>
      <c r="AV1201" s="569"/>
      <c r="AW1201" s="569"/>
      <c r="AX1201" s="569"/>
      <c r="AY1201" s="569"/>
      <c r="AZ1201" s="563"/>
      <c r="BA1201" s="563"/>
      <c r="BB1201" s="563"/>
    </row>
    <row r="1202" spans="21:54">
      <c r="U1202" s="563"/>
      <c r="V1202" s="587"/>
      <c r="W1202" s="588"/>
      <c r="X1202" s="588"/>
      <c r="Y1202" s="590"/>
      <c r="Z1202" s="589"/>
      <c r="AA1202" s="591"/>
      <c r="AB1202" s="591"/>
      <c r="AC1202" s="591"/>
      <c r="AD1202" s="591"/>
      <c r="AE1202" s="272"/>
      <c r="AF1202" s="560"/>
      <c r="AG1202" s="561"/>
      <c r="AH1202" s="561"/>
      <c r="AI1202" s="561"/>
      <c r="AJ1202" s="592"/>
      <c r="AK1202" s="561"/>
      <c r="AL1202" s="560"/>
      <c r="AM1202" s="595"/>
      <c r="AN1202" s="560"/>
      <c r="AO1202" s="561"/>
      <c r="AP1202" s="561"/>
      <c r="AQ1202" s="560"/>
      <c r="AR1202" s="561"/>
      <c r="AS1202" s="561"/>
      <c r="AT1202" s="559"/>
      <c r="AU1202" s="574"/>
      <c r="AV1202" s="569"/>
      <c r="AW1202" s="569"/>
      <c r="AX1202" s="569"/>
      <c r="AY1202" s="569"/>
      <c r="AZ1202" s="563"/>
      <c r="BA1202" s="563"/>
      <c r="BB1202" s="563"/>
    </row>
    <row r="1203" spans="21:54">
      <c r="U1203" s="563"/>
      <c r="V1203" s="587"/>
      <c r="W1203" s="588"/>
      <c r="X1203" s="588"/>
      <c r="Y1203" s="590"/>
      <c r="Z1203" s="589"/>
      <c r="AA1203" s="591"/>
      <c r="AB1203" s="591"/>
      <c r="AC1203" s="591"/>
      <c r="AD1203" s="591"/>
      <c r="AE1203" s="272"/>
      <c r="AF1203" s="560"/>
      <c r="AG1203" s="561"/>
      <c r="AH1203" s="561"/>
      <c r="AI1203" s="561"/>
      <c r="AJ1203" s="592"/>
      <c r="AK1203" s="561"/>
      <c r="AL1203" s="560"/>
      <c r="AM1203" s="595"/>
      <c r="AN1203" s="560"/>
      <c r="AO1203" s="561"/>
      <c r="AP1203" s="561"/>
      <c r="AQ1203" s="560"/>
      <c r="AR1203" s="561"/>
      <c r="AS1203" s="561"/>
      <c r="AT1203" s="559"/>
      <c r="AU1203" s="574"/>
      <c r="AV1203" s="569"/>
      <c r="AW1203" s="569"/>
      <c r="AX1203" s="569"/>
      <c r="AY1203" s="569"/>
      <c r="AZ1203" s="563"/>
      <c r="BA1203" s="563"/>
      <c r="BB1203" s="563"/>
    </row>
    <row r="1204" spans="21:54">
      <c r="U1204" s="563"/>
      <c r="V1204" s="587"/>
      <c r="W1204" s="588"/>
      <c r="X1204" s="588"/>
      <c r="Y1204" s="590"/>
      <c r="Z1204" s="589"/>
      <c r="AA1204" s="591"/>
      <c r="AB1204" s="591"/>
      <c r="AC1204" s="591"/>
      <c r="AD1204" s="591"/>
      <c r="AE1204" s="272"/>
      <c r="AF1204" s="560"/>
      <c r="AG1204" s="561"/>
      <c r="AH1204" s="561"/>
      <c r="AI1204" s="561"/>
      <c r="AJ1204" s="592"/>
      <c r="AK1204" s="561"/>
      <c r="AL1204" s="560"/>
      <c r="AM1204" s="595"/>
      <c r="AN1204" s="560"/>
      <c r="AO1204" s="561"/>
      <c r="AP1204" s="561"/>
      <c r="AQ1204" s="560"/>
      <c r="AR1204" s="561"/>
      <c r="AS1204" s="561"/>
      <c r="AT1204" s="559"/>
      <c r="AU1204" s="574"/>
      <c r="AV1204" s="569"/>
      <c r="AW1204" s="569"/>
      <c r="AX1204" s="569"/>
      <c r="AY1204" s="569"/>
      <c r="AZ1204" s="563"/>
      <c r="BA1204" s="563"/>
      <c r="BB1204" s="563"/>
    </row>
    <row r="1205" spans="21:54">
      <c r="U1205" s="563"/>
      <c r="V1205" s="587"/>
      <c r="W1205" s="588"/>
      <c r="X1205" s="588"/>
      <c r="Y1205" s="590"/>
      <c r="Z1205" s="589"/>
      <c r="AA1205" s="591"/>
      <c r="AB1205" s="591"/>
      <c r="AC1205" s="591"/>
      <c r="AD1205" s="591"/>
      <c r="AE1205" s="272"/>
      <c r="AF1205" s="560"/>
      <c r="AG1205" s="561"/>
      <c r="AH1205" s="561"/>
      <c r="AI1205" s="561"/>
      <c r="AJ1205" s="592"/>
      <c r="AK1205" s="561"/>
      <c r="AL1205" s="560"/>
      <c r="AM1205" s="595"/>
      <c r="AN1205" s="560"/>
      <c r="AO1205" s="561"/>
      <c r="AP1205" s="561"/>
      <c r="AQ1205" s="560"/>
      <c r="AR1205" s="561"/>
      <c r="AS1205" s="561"/>
      <c r="AT1205" s="559"/>
      <c r="AU1205" s="574"/>
      <c r="AV1205" s="569"/>
      <c r="AW1205" s="569"/>
      <c r="AX1205" s="569"/>
      <c r="AY1205" s="569"/>
      <c r="AZ1205" s="563"/>
      <c r="BA1205" s="563"/>
      <c r="BB1205" s="563"/>
    </row>
    <row r="1206" spans="21:54">
      <c r="U1206" s="563"/>
      <c r="V1206" s="587"/>
      <c r="W1206" s="588"/>
      <c r="X1206" s="588"/>
      <c r="Y1206" s="590"/>
      <c r="Z1206" s="589"/>
      <c r="AA1206" s="591"/>
      <c r="AB1206" s="591"/>
      <c r="AC1206" s="591"/>
      <c r="AD1206" s="591"/>
      <c r="AE1206" s="272"/>
      <c r="AF1206" s="560"/>
      <c r="AG1206" s="561"/>
      <c r="AH1206" s="561"/>
      <c r="AI1206" s="561"/>
      <c r="AJ1206" s="592"/>
      <c r="AK1206" s="561"/>
      <c r="AL1206" s="560"/>
      <c r="AM1206" s="595"/>
      <c r="AN1206" s="560"/>
      <c r="AO1206" s="561"/>
      <c r="AP1206" s="561"/>
      <c r="AQ1206" s="560"/>
      <c r="AR1206" s="561"/>
      <c r="AS1206" s="561"/>
      <c r="AT1206" s="559"/>
      <c r="AU1206" s="574"/>
      <c r="AV1206" s="569"/>
      <c r="AW1206" s="569"/>
      <c r="AX1206" s="569"/>
      <c r="AY1206" s="569"/>
      <c r="AZ1206" s="563"/>
      <c r="BA1206" s="563"/>
      <c r="BB1206" s="563"/>
    </row>
    <row r="1207" spans="21:54">
      <c r="U1207" s="563"/>
      <c r="V1207" s="587"/>
      <c r="W1207" s="588"/>
      <c r="X1207" s="588"/>
      <c r="Y1207" s="590"/>
      <c r="Z1207" s="589"/>
      <c r="AA1207" s="591"/>
      <c r="AB1207" s="591"/>
      <c r="AC1207" s="591"/>
      <c r="AD1207" s="591"/>
      <c r="AE1207" s="272"/>
      <c r="AF1207" s="560"/>
      <c r="AG1207" s="561"/>
      <c r="AH1207" s="561"/>
      <c r="AI1207" s="561"/>
      <c r="AJ1207" s="592"/>
      <c r="AK1207" s="561"/>
      <c r="AL1207" s="560"/>
      <c r="AM1207" s="595"/>
      <c r="AN1207" s="560"/>
      <c r="AO1207" s="561"/>
      <c r="AP1207" s="561"/>
      <c r="AQ1207" s="560"/>
      <c r="AR1207" s="561"/>
      <c r="AS1207" s="561"/>
      <c r="AT1207" s="559"/>
      <c r="AU1207" s="574"/>
      <c r="AV1207" s="569"/>
      <c r="AW1207" s="569"/>
      <c r="AX1207" s="569"/>
      <c r="AY1207" s="569"/>
      <c r="AZ1207" s="563"/>
      <c r="BA1207" s="563"/>
      <c r="BB1207" s="563"/>
    </row>
    <row r="1208" spans="21:54">
      <c r="U1208" s="563"/>
      <c r="V1208" s="587"/>
      <c r="W1208" s="588"/>
      <c r="X1208" s="588"/>
      <c r="Y1208" s="590"/>
      <c r="Z1208" s="589"/>
      <c r="AA1208" s="591"/>
      <c r="AB1208" s="591"/>
      <c r="AC1208" s="591"/>
      <c r="AD1208" s="591"/>
      <c r="AE1208" s="272"/>
      <c r="AF1208" s="560"/>
      <c r="AG1208" s="561"/>
      <c r="AH1208" s="561"/>
      <c r="AI1208" s="561"/>
      <c r="AJ1208" s="592"/>
      <c r="AK1208" s="561"/>
      <c r="AL1208" s="560"/>
      <c r="AM1208" s="595"/>
      <c r="AN1208" s="560"/>
      <c r="AO1208" s="561"/>
      <c r="AP1208" s="561"/>
      <c r="AQ1208" s="560"/>
      <c r="AR1208" s="561"/>
      <c r="AS1208" s="561"/>
      <c r="AT1208" s="559"/>
      <c r="AU1208" s="574"/>
      <c r="AV1208" s="569"/>
      <c r="AW1208" s="569"/>
      <c r="AX1208" s="569"/>
      <c r="AY1208" s="569"/>
      <c r="AZ1208" s="563"/>
      <c r="BA1208" s="563"/>
      <c r="BB1208" s="563"/>
    </row>
    <row r="1209" spans="21:54">
      <c r="U1209" s="563"/>
      <c r="V1209" s="587"/>
      <c r="W1209" s="588"/>
      <c r="X1209" s="588"/>
      <c r="Y1209" s="590"/>
      <c r="Z1209" s="589"/>
      <c r="AA1209" s="591"/>
      <c r="AB1209" s="591"/>
      <c r="AC1209" s="591"/>
      <c r="AD1209" s="591"/>
      <c r="AE1209" s="272"/>
      <c r="AF1209" s="560"/>
      <c r="AG1209" s="561"/>
      <c r="AH1209" s="561"/>
      <c r="AI1209" s="561"/>
      <c r="AJ1209" s="592"/>
      <c r="AK1209" s="561"/>
      <c r="AL1209" s="560"/>
      <c r="AM1209" s="595"/>
      <c r="AN1209" s="560"/>
      <c r="AO1209" s="561"/>
      <c r="AP1209" s="561"/>
      <c r="AQ1209" s="560"/>
      <c r="AR1209" s="561"/>
      <c r="AS1209" s="561"/>
      <c r="AT1209" s="559"/>
      <c r="AU1209" s="574"/>
      <c r="AV1209" s="569"/>
      <c r="AW1209" s="569"/>
      <c r="AX1209" s="569"/>
      <c r="AY1209" s="569"/>
      <c r="AZ1209" s="563"/>
      <c r="BA1209" s="563"/>
      <c r="BB1209" s="563"/>
    </row>
    <row r="1210" spans="21:54">
      <c r="U1210" s="563"/>
      <c r="V1210" s="587"/>
      <c r="W1210" s="588"/>
      <c r="X1210" s="588"/>
      <c r="Y1210" s="590"/>
      <c r="Z1210" s="589"/>
      <c r="AA1210" s="591"/>
      <c r="AB1210" s="591"/>
      <c r="AC1210" s="591"/>
      <c r="AD1210" s="591"/>
      <c r="AE1210" s="272"/>
      <c r="AF1210" s="560"/>
      <c r="AG1210" s="561"/>
      <c r="AH1210" s="561"/>
      <c r="AI1210" s="561"/>
      <c r="AJ1210" s="592"/>
      <c r="AK1210" s="561"/>
      <c r="AL1210" s="560"/>
      <c r="AM1210" s="595"/>
      <c r="AN1210" s="560"/>
      <c r="AO1210" s="561"/>
      <c r="AP1210" s="561"/>
      <c r="AQ1210" s="560"/>
      <c r="AR1210" s="561"/>
      <c r="AS1210" s="561"/>
      <c r="AT1210" s="559"/>
      <c r="AU1210" s="574"/>
      <c r="AV1210" s="569"/>
      <c r="AW1210" s="569"/>
      <c r="AX1210" s="569"/>
      <c r="AY1210" s="569"/>
      <c r="AZ1210" s="563"/>
      <c r="BA1210" s="563"/>
      <c r="BB1210" s="563"/>
    </row>
    <row r="1211" spans="21:54">
      <c r="U1211" s="563"/>
      <c r="V1211" s="587"/>
      <c r="W1211" s="588"/>
      <c r="X1211" s="588"/>
      <c r="Y1211" s="590"/>
      <c r="Z1211" s="589"/>
      <c r="AA1211" s="591"/>
      <c r="AB1211" s="591"/>
      <c r="AC1211" s="591"/>
      <c r="AD1211" s="591"/>
      <c r="AE1211" s="272"/>
      <c r="AF1211" s="560"/>
      <c r="AG1211" s="561"/>
      <c r="AH1211" s="561"/>
      <c r="AI1211" s="561"/>
      <c r="AJ1211" s="592"/>
      <c r="AK1211" s="561"/>
      <c r="AL1211" s="560"/>
      <c r="AM1211" s="595"/>
      <c r="AN1211" s="560"/>
      <c r="AO1211" s="561"/>
      <c r="AP1211" s="561"/>
      <c r="AQ1211" s="560"/>
      <c r="AR1211" s="561"/>
      <c r="AS1211" s="561"/>
      <c r="AT1211" s="559"/>
      <c r="AU1211" s="574"/>
      <c r="AV1211" s="569"/>
      <c r="AW1211" s="569"/>
      <c r="AX1211" s="569"/>
      <c r="AY1211" s="569"/>
      <c r="AZ1211" s="563"/>
      <c r="BA1211" s="563"/>
      <c r="BB1211" s="563"/>
    </row>
    <row r="1212" spans="21:54">
      <c r="U1212" s="563"/>
      <c r="V1212" s="587"/>
      <c r="W1212" s="588"/>
      <c r="X1212" s="588"/>
      <c r="Y1212" s="590"/>
      <c r="Z1212" s="589"/>
      <c r="AA1212" s="591"/>
      <c r="AB1212" s="591"/>
      <c r="AC1212" s="591"/>
      <c r="AD1212" s="591"/>
      <c r="AE1212" s="272"/>
      <c r="AF1212" s="560"/>
      <c r="AG1212" s="561"/>
      <c r="AH1212" s="561"/>
      <c r="AI1212" s="561"/>
      <c r="AJ1212" s="592"/>
      <c r="AK1212" s="561"/>
      <c r="AL1212" s="560"/>
      <c r="AM1212" s="595"/>
      <c r="AN1212" s="560"/>
      <c r="AO1212" s="561"/>
      <c r="AP1212" s="561"/>
      <c r="AQ1212" s="560"/>
      <c r="AR1212" s="561"/>
      <c r="AS1212" s="561"/>
      <c r="AT1212" s="559"/>
      <c r="AU1212" s="574"/>
      <c r="AV1212" s="569"/>
      <c r="AW1212" s="569"/>
      <c r="AX1212" s="569"/>
      <c r="AY1212" s="569"/>
      <c r="AZ1212" s="563"/>
      <c r="BA1212" s="563"/>
      <c r="BB1212" s="563"/>
    </row>
    <row r="1213" spans="21:54">
      <c r="U1213" s="563"/>
      <c r="V1213" s="587"/>
      <c r="W1213" s="588"/>
      <c r="X1213" s="588"/>
      <c r="Y1213" s="590"/>
      <c r="Z1213" s="589"/>
      <c r="AA1213" s="591"/>
      <c r="AB1213" s="591"/>
      <c r="AC1213" s="591"/>
      <c r="AD1213" s="591"/>
      <c r="AE1213" s="272"/>
      <c r="AF1213" s="560"/>
      <c r="AG1213" s="561"/>
      <c r="AH1213" s="561"/>
      <c r="AI1213" s="561"/>
      <c r="AJ1213" s="592"/>
      <c r="AK1213" s="561"/>
      <c r="AL1213" s="560"/>
      <c r="AM1213" s="595"/>
      <c r="AN1213" s="560"/>
      <c r="AO1213" s="561"/>
      <c r="AP1213" s="561"/>
      <c r="AQ1213" s="560"/>
      <c r="AR1213" s="561"/>
      <c r="AS1213" s="561"/>
      <c r="AT1213" s="559"/>
      <c r="AU1213" s="574"/>
      <c r="AV1213" s="569"/>
      <c r="AW1213" s="569"/>
      <c r="AX1213" s="569"/>
      <c r="AY1213" s="569"/>
      <c r="AZ1213" s="563"/>
      <c r="BA1213" s="563"/>
      <c r="BB1213" s="563"/>
    </row>
    <row r="1214" spans="21:54">
      <c r="U1214" s="563"/>
      <c r="V1214" s="587"/>
      <c r="W1214" s="588"/>
      <c r="X1214" s="588"/>
      <c r="Y1214" s="590"/>
      <c r="Z1214" s="589"/>
      <c r="AA1214" s="591"/>
      <c r="AB1214" s="591"/>
      <c r="AC1214" s="591"/>
      <c r="AD1214" s="591"/>
      <c r="AE1214" s="272"/>
      <c r="AF1214" s="560"/>
      <c r="AG1214" s="561"/>
      <c r="AH1214" s="561"/>
      <c r="AI1214" s="561"/>
      <c r="AJ1214" s="592"/>
      <c r="AK1214" s="561"/>
      <c r="AL1214" s="560"/>
      <c r="AM1214" s="595"/>
      <c r="AN1214" s="560"/>
      <c r="AO1214" s="561"/>
      <c r="AP1214" s="561"/>
      <c r="AQ1214" s="560"/>
      <c r="AR1214" s="561"/>
      <c r="AS1214" s="561"/>
      <c r="AT1214" s="559"/>
      <c r="AU1214" s="574"/>
      <c r="AV1214" s="569"/>
      <c r="AW1214" s="569"/>
      <c r="AX1214" s="569"/>
      <c r="AY1214" s="569"/>
      <c r="AZ1214" s="563"/>
      <c r="BA1214" s="563"/>
      <c r="BB1214" s="563"/>
    </row>
    <row r="1215" spans="21:54">
      <c r="U1215" s="563"/>
      <c r="V1215" s="587"/>
      <c r="W1215" s="588"/>
      <c r="X1215" s="588"/>
      <c r="Y1215" s="590"/>
      <c r="Z1215" s="589"/>
      <c r="AA1215" s="591"/>
      <c r="AB1215" s="591"/>
      <c r="AC1215" s="591"/>
      <c r="AD1215" s="591"/>
      <c r="AE1215" s="272"/>
      <c r="AF1215" s="560"/>
      <c r="AG1215" s="561"/>
      <c r="AH1215" s="561"/>
      <c r="AI1215" s="561"/>
      <c r="AJ1215" s="592"/>
      <c r="AK1215" s="561"/>
      <c r="AL1215" s="560"/>
      <c r="AM1215" s="595"/>
      <c r="AN1215" s="560"/>
      <c r="AO1215" s="561"/>
      <c r="AP1215" s="561"/>
      <c r="AQ1215" s="560"/>
      <c r="AR1215" s="561"/>
      <c r="AS1215" s="561"/>
      <c r="AT1215" s="559"/>
      <c r="AU1215" s="574"/>
      <c r="AV1215" s="569"/>
      <c r="AW1215" s="569"/>
      <c r="AX1215" s="569"/>
      <c r="AY1215" s="569"/>
      <c r="AZ1215" s="563"/>
      <c r="BA1215" s="563"/>
      <c r="BB1215" s="563"/>
    </row>
    <row r="1216" spans="21:54">
      <c r="U1216" s="563"/>
      <c r="V1216" s="587"/>
      <c r="W1216" s="588"/>
      <c r="X1216" s="588"/>
      <c r="Y1216" s="590"/>
      <c r="Z1216" s="589"/>
      <c r="AA1216" s="591"/>
      <c r="AB1216" s="591"/>
      <c r="AC1216" s="591"/>
      <c r="AD1216" s="591"/>
      <c r="AE1216" s="272"/>
      <c r="AF1216" s="560"/>
      <c r="AG1216" s="561"/>
      <c r="AH1216" s="561"/>
      <c r="AI1216" s="561"/>
      <c r="AJ1216" s="592"/>
      <c r="AK1216" s="561"/>
      <c r="AL1216" s="560"/>
      <c r="AM1216" s="595"/>
      <c r="AN1216" s="560"/>
      <c r="AO1216" s="561"/>
      <c r="AP1216" s="561"/>
      <c r="AQ1216" s="560"/>
      <c r="AR1216" s="561"/>
      <c r="AS1216" s="561"/>
      <c r="AT1216" s="559"/>
      <c r="AU1216" s="574"/>
      <c r="AV1216" s="569"/>
      <c r="AW1216" s="569"/>
      <c r="AX1216" s="569"/>
      <c r="AY1216" s="569"/>
      <c r="AZ1216" s="563"/>
      <c r="BA1216" s="563"/>
      <c r="BB1216" s="563"/>
    </row>
    <row r="1217" spans="21:54">
      <c r="U1217" s="563"/>
      <c r="V1217" s="587"/>
      <c r="W1217" s="588"/>
      <c r="X1217" s="588"/>
      <c r="Y1217" s="590"/>
      <c r="Z1217" s="589"/>
      <c r="AA1217" s="591"/>
      <c r="AB1217" s="591"/>
      <c r="AC1217" s="591"/>
      <c r="AD1217" s="591"/>
      <c r="AE1217" s="272"/>
      <c r="AF1217" s="560"/>
      <c r="AG1217" s="561"/>
      <c r="AH1217" s="561"/>
      <c r="AI1217" s="561"/>
      <c r="AJ1217" s="592"/>
      <c r="AK1217" s="561"/>
      <c r="AL1217" s="560"/>
      <c r="AM1217" s="595"/>
      <c r="AN1217" s="560"/>
      <c r="AO1217" s="561"/>
      <c r="AP1217" s="561"/>
      <c r="AQ1217" s="560"/>
      <c r="AR1217" s="561"/>
      <c r="AS1217" s="561"/>
      <c r="AT1217" s="559"/>
      <c r="AU1217" s="574"/>
      <c r="AV1217" s="569"/>
      <c r="AW1217" s="569"/>
      <c r="AX1217" s="569"/>
      <c r="AY1217" s="569"/>
      <c r="AZ1217" s="563"/>
      <c r="BA1217" s="563"/>
      <c r="BB1217" s="563"/>
    </row>
    <row r="1218" spans="21:54">
      <c r="U1218" s="563"/>
      <c r="V1218" s="587"/>
      <c r="W1218" s="588"/>
      <c r="X1218" s="588"/>
      <c r="Y1218" s="590"/>
      <c r="Z1218" s="589"/>
      <c r="AA1218" s="591"/>
      <c r="AB1218" s="591"/>
      <c r="AC1218" s="591"/>
      <c r="AD1218" s="591"/>
      <c r="AE1218" s="272"/>
      <c r="AF1218" s="560"/>
      <c r="AG1218" s="561"/>
      <c r="AH1218" s="561"/>
      <c r="AI1218" s="561"/>
      <c r="AJ1218" s="592"/>
      <c r="AK1218" s="561"/>
      <c r="AL1218" s="560"/>
      <c r="AM1218" s="595"/>
      <c r="AN1218" s="560"/>
      <c r="AO1218" s="561"/>
      <c r="AP1218" s="561"/>
      <c r="AQ1218" s="560"/>
      <c r="AR1218" s="561"/>
      <c r="AS1218" s="561"/>
      <c r="AT1218" s="559"/>
      <c r="AU1218" s="574"/>
      <c r="AV1218" s="569"/>
      <c r="AW1218" s="569"/>
      <c r="AX1218" s="569"/>
      <c r="AY1218" s="569"/>
      <c r="AZ1218" s="563"/>
      <c r="BA1218" s="563"/>
      <c r="BB1218" s="563"/>
    </row>
    <row r="1219" spans="21:54">
      <c r="U1219" s="563"/>
      <c r="V1219" s="587"/>
      <c r="W1219" s="588"/>
      <c r="X1219" s="588"/>
      <c r="Y1219" s="590"/>
      <c r="Z1219" s="589"/>
      <c r="AA1219" s="591"/>
      <c r="AB1219" s="591"/>
      <c r="AC1219" s="591"/>
      <c r="AD1219" s="591"/>
      <c r="AE1219" s="272"/>
      <c r="AF1219" s="560"/>
      <c r="AG1219" s="561"/>
      <c r="AH1219" s="561"/>
      <c r="AI1219" s="561"/>
      <c r="AJ1219" s="592"/>
      <c r="AK1219" s="561"/>
      <c r="AL1219" s="560"/>
      <c r="AM1219" s="595"/>
      <c r="AN1219" s="560"/>
      <c r="AO1219" s="561"/>
      <c r="AP1219" s="561"/>
      <c r="AQ1219" s="560"/>
      <c r="AR1219" s="561"/>
      <c r="AS1219" s="561"/>
      <c r="AT1219" s="559"/>
      <c r="AU1219" s="574"/>
      <c r="AV1219" s="569"/>
      <c r="AW1219" s="569"/>
      <c r="AX1219" s="569"/>
      <c r="AY1219" s="569"/>
      <c r="AZ1219" s="563"/>
      <c r="BA1219" s="563"/>
      <c r="BB1219" s="563"/>
    </row>
    <row r="1220" spans="21:54">
      <c r="U1220" s="563"/>
      <c r="V1220" s="587"/>
      <c r="W1220" s="588"/>
      <c r="X1220" s="588"/>
      <c r="Y1220" s="590"/>
      <c r="Z1220" s="589"/>
      <c r="AA1220" s="591"/>
      <c r="AB1220" s="591"/>
      <c r="AC1220" s="591"/>
      <c r="AD1220" s="591"/>
      <c r="AE1220" s="272"/>
      <c r="AF1220" s="560"/>
      <c r="AG1220" s="561"/>
      <c r="AH1220" s="561"/>
      <c r="AI1220" s="561"/>
      <c r="AJ1220" s="592"/>
      <c r="AK1220" s="561"/>
      <c r="AL1220" s="560"/>
      <c r="AM1220" s="595"/>
      <c r="AN1220" s="560"/>
      <c r="AO1220" s="561"/>
      <c r="AP1220" s="561"/>
      <c r="AQ1220" s="560"/>
      <c r="AR1220" s="561"/>
      <c r="AS1220" s="561"/>
      <c r="AT1220" s="559"/>
      <c r="AU1220" s="574"/>
      <c r="AV1220" s="569"/>
      <c r="AW1220" s="569"/>
      <c r="AX1220" s="569"/>
      <c r="AY1220" s="569"/>
      <c r="AZ1220" s="563"/>
      <c r="BA1220" s="563"/>
      <c r="BB1220" s="563"/>
    </row>
    <row r="1221" spans="21:54">
      <c r="U1221" s="563"/>
      <c r="V1221" s="587"/>
      <c r="W1221" s="588"/>
      <c r="X1221" s="588"/>
      <c r="Y1221" s="590"/>
      <c r="Z1221" s="589"/>
      <c r="AA1221" s="591"/>
      <c r="AB1221" s="591"/>
      <c r="AC1221" s="591"/>
      <c r="AD1221" s="591"/>
      <c r="AE1221" s="272"/>
      <c r="AF1221" s="560"/>
      <c r="AG1221" s="561"/>
      <c r="AH1221" s="561"/>
      <c r="AI1221" s="561"/>
      <c r="AJ1221" s="592"/>
      <c r="AK1221" s="561"/>
      <c r="AL1221" s="560"/>
      <c r="AM1221" s="595"/>
      <c r="AN1221" s="560"/>
      <c r="AO1221" s="561"/>
      <c r="AP1221" s="561"/>
      <c r="AQ1221" s="560"/>
      <c r="AR1221" s="561"/>
      <c r="AS1221" s="561"/>
      <c r="AT1221" s="559"/>
      <c r="AU1221" s="574"/>
      <c r="AV1221" s="569"/>
      <c r="AW1221" s="569"/>
      <c r="AX1221" s="569"/>
      <c r="AY1221" s="569"/>
      <c r="AZ1221" s="563"/>
      <c r="BA1221" s="563"/>
      <c r="BB1221" s="563"/>
    </row>
    <row r="1222" spans="21:54">
      <c r="U1222" s="563"/>
      <c r="V1222" s="587"/>
      <c r="W1222" s="588"/>
      <c r="X1222" s="588"/>
      <c r="Y1222" s="590"/>
      <c r="Z1222" s="589"/>
      <c r="AA1222" s="591"/>
      <c r="AB1222" s="591"/>
      <c r="AC1222" s="591"/>
      <c r="AD1222" s="591"/>
      <c r="AE1222" s="272"/>
      <c r="AF1222" s="560"/>
      <c r="AG1222" s="561"/>
      <c r="AH1222" s="561"/>
      <c r="AI1222" s="561"/>
      <c r="AJ1222" s="592"/>
      <c r="AK1222" s="561"/>
      <c r="AL1222" s="560"/>
      <c r="AM1222" s="595"/>
      <c r="AN1222" s="560"/>
      <c r="AO1222" s="561"/>
      <c r="AP1222" s="561"/>
      <c r="AQ1222" s="560"/>
      <c r="AR1222" s="561"/>
      <c r="AS1222" s="561"/>
      <c r="AT1222" s="559"/>
      <c r="AU1222" s="574"/>
      <c r="AV1222" s="569"/>
      <c r="AW1222" s="569"/>
      <c r="AX1222" s="569"/>
      <c r="AY1222" s="569"/>
      <c r="AZ1222" s="563"/>
      <c r="BA1222" s="563"/>
      <c r="BB1222" s="563"/>
    </row>
    <row r="1223" spans="21:54">
      <c r="U1223" s="563"/>
      <c r="V1223" s="587"/>
      <c r="W1223" s="588"/>
      <c r="X1223" s="588"/>
      <c r="Y1223" s="590"/>
      <c r="Z1223" s="589"/>
      <c r="AA1223" s="591"/>
      <c r="AB1223" s="591"/>
      <c r="AC1223" s="591"/>
      <c r="AD1223" s="591"/>
      <c r="AE1223" s="272"/>
      <c r="AF1223" s="560"/>
      <c r="AG1223" s="561"/>
      <c r="AH1223" s="561"/>
      <c r="AI1223" s="561"/>
      <c r="AJ1223" s="592"/>
      <c r="AK1223" s="561"/>
      <c r="AL1223" s="560"/>
      <c r="AM1223" s="595"/>
      <c r="AN1223" s="560"/>
      <c r="AO1223" s="561"/>
      <c r="AP1223" s="561"/>
      <c r="AQ1223" s="560"/>
      <c r="AR1223" s="561"/>
      <c r="AS1223" s="561"/>
      <c r="AT1223" s="559"/>
      <c r="AU1223" s="574"/>
      <c r="AV1223" s="569"/>
      <c r="AW1223" s="569"/>
      <c r="AX1223" s="569"/>
      <c r="AY1223" s="569"/>
      <c r="AZ1223" s="563"/>
      <c r="BA1223" s="563"/>
      <c r="BB1223" s="563"/>
    </row>
    <row r="1224" spans="21:54">
      <c r="U1224" s="563"/>
      <c r="V1224" s="587"/>
      <c r="W1224" s="588"/>
      <c r="X1224" s="588"/>
      <c r="Y1224" s="590"/>
      <c r="Z1224" s="589"/>
      <c r="AA1224" s="591"/>
      <c r="AB1224" s="591"/>
      <c r="AC1224" s="591"/>
      <c r="AD1224" s="591"/>
      <c r="AE1224" s="272"/>
      <c r="AF1224" s="560"/>
      <c r="AG1224" s="561"/>
      <c r="AH1224" s="561"/>
      <c r="AI1224" s="561"/>
      <c r="AJ1224" s="592"/>
      <c r="AK1224" s="561"/>
      <c r="AL1224" s="560"/>
      <c r="AM1224" s="595"/>
      <c r="AN1224" s="560"/>
      <c r="AO1224" s="561"/>
      <c r="AP1224" s="561"/>
      <c r="AQ1224" s="560"/>
      <c r="AR1224" s="561"/>
      <c r="AS1224" s="561"/>
      <c r="AT1224" s="559"/>
      <c r="AU1224" s="574"/>
      <c r="AV1224" s="569"/>
      <c r="AW1224" s="569"/>
      <c r="AX1224" s="569"/>
      <c r="AY1224" s="569"/>
      <c r="AZ1224" s="563"/>
      <c r="BA1224" s="563"/>
      <c r="BB1224" s="563"/>
    </row>
    <row r="1225" spans="21:54">
      <c r="U1225" s="563"/>
      <c r="V1225" s="587"/>
      <c r="W1225" s="588"/>
      <c r="X1225" s="588"/>
      <c r="Y1225" s="590"/>
      <c r="Z1225" s="589"/>
      <c r="AA1225" s="591"/>
      <c r="AB1225" s="591"/>
      <c r="AC1225" s="591"/>
      <c r="AD1225" s="591"/>
      <c r="AE1225" s="272"/>
      <c r="AF1225" s="560"/>
      <c r="AG1225" s="561"/>
      <c r="AH1225" s="561"/>
      <c r="AI1225" s="561"/>
      <c r="AJ1225" s="592"/>
      <c r="AK1225" s="561"/>
      <c r="AL1225" s="560"/>
      <c r="AM1225" s="595"/>
      <c r="AN1225" s="560"/>
      <c r="AO1225" s="561"/>
      <c r="AP1225" s="561"/>
      <c r="AQ1225" s="560"/>
      <c r="AR1225" s="561"/>
      <c r="AS1225" s="561"/>
      <c r="AT1225" s="559"/>
      <c r="AU1225" s="574"/>
      <c r="AV1225" s="569"/>
      <c r="AW1225" s="569"/>
      <c r="AX1225" s="569"/>
      <c r="AY1225" s="569"/>
      <c r="AZ1225" s="563"/>
      <c r="BA1225" s="563"/>
      <c r="BB1225" s="563"/>
    </row>
    <row r="1226" spans="21:54">
      <c r="U1226" s="563"/>
      <c r="V1226" s="587"/>
      <c r="W1226" s="588"/>
      <c r="X1226" s="588"/>
      <c r="Y1226" s="590"/>
      <c r="Z1226" s="589"/>
      <c r="AA1226" s="591"/>
      <c r="AB1226" s="591"/>
      <c r="AC1226" s="591"/>
      <c r="AD1226" s="591"/>
      <c r="AE1226" s="272"/>
      <c r="AF1226" s="560"/>
      <c r="AG1226" s="561"/>
      <c r="AH1226" s="561"/>
      <c r="AI1226" s="561"/>
      <c r="AJ1226" s="592"/>
      <c r="AK1226" s="561"/>
      <c r="AL1226" s="560"/>
      <c r="AM1226" s="595"/>
      <c r="AN1226" s="560"/>
      <c r="AO1226" s="561"/>
      <c r="AP1226" s="561"/>
      <c r="AQ1226" s="560"/>
      <c r="AR1226" s="561"/>
      <c r="AS1226" s="561"/>
      <c r="AT1226" s="559"/>
      <c r="AU1226" s="574"/>
      <c r="AV1226" s="569"/>
      <c r="AW1226" s="569"/>
      <c r="AX1226" s="569"/>
      <c r="AY1226" s="569"/>
      <c r="AZ1226" s="563"/>
      <c r="BA1226" s="563"/>
      <c r="BB1226" s="563"/>
    </row>
    <row r="1227" spans="21:54">
      <c r="U1227" s="563"/>
      <c r="V1227" s="587"/>
      <c r="W1227" s="588"/>
      <c r="X1227" s="588"/>
      <c r="Y1227" s="590"/>
      <c r="Z1227" s="589"/>
      <c r="AA1227" s="591"/>
      <c r="AB1227" s="591"/>
      <c r="AC1227" s="591"/>
      <c r="AD1227" s="591"/>
      <c r="AE1227" s="272"/>
      <c r="AF1227" s="560"/>
      <c r="AG1227" s="561"/>
      <c r="AH1227" s="561"/>
      <c r="AI1227" s="561"/>
      <c r="AJ1227" s="592"/>
      <c r="AK1227" s="561"/>
      <c r="AL1227" s="560"/>
      <c r="AM1227" s="595"/>
      <c r="AN1227" s="560"/>
      <c r="AO1227" s="561"/>
      <c r="AP1227" s="561"/>
      <c r="AQ1227" s="560"/>
      <c r="AR1227" s="561"/>
      <c r="AS1227" s="561"/>
      <c r="AT1227" s="559"/>
      <c r="AU1227" s="574"/>
      <c r="AV1227" s="569"/>
      <c r="AW1227" s="569"/>
      <c r="AX1227" s="569"/>
      <c r="AY1227" s="569"/>
      <c r="AZ1227" s="563"/>
      <c r="BA1227" s="563"/>
      <c r="BB1227" s="563"/>
    </row>
    <row r="1228" spans="21:54">
      <c r="U1228" s="563"/>
      <c r="V1228" s="587"/>
      <c r="W1228" s="588"/>
      <c r="X1228" s="588"/>
      <c r="Y1228" s="590"/>
      <c r="Z1228" s="589"/>
      <c r="AA1228" s="591"/>
      <c r="AB1228" s="591"/>
      <c r="AC1228" s="591"/>
      <c r="AD1228" s="591"/>
      <c r="AE1228" s="272"/>
      <c r="AF1228" s="560"/>
      <c r="AG1228" s="561"/>
      <c r="AH1228" s="561"/>
      <c r="AI1228" s="561"/>
      <c r="AJ1228" s="592"/>
      <c r="AK1228" s="561"/>
      <c r="AL1228" s="560"/>
      <c r="AM1228" s="595"/>
      <c r="AN1228" s="560"/>
      <c r="AO1228" s="561"/>
      <c r="AP1228" s="561"/>
      <c r="AQ1228" s="560"/>
      <c r="AR1228" s="561"/>
      <c r="AS1228" s="561"/>
      <c r="AT1228" s="559"/>
      <c r="AU1228" s="574"/>
      <c r="AV1228" s="569"/>
      <c r="AW1228" s="569"/>
      <c r="AX1228" s="569"/>
      <c r="AY1228" s="569"/>
      <c r="AZ1228" s="563"/>
      <c r="BA1228" s="563"/>
      <c r="BB1228" s="563"/>
    </row>
    <row r="1229" spans="21:54">
      <c r="U1229" s="563"/>
      <c r="V1229" s="587"/>
      <c r="W1229" s="588"/>
      <c r="X1229" s="588"/>
      <c r="Y1229" s="590"/>
      <c r="Z1229" s="589"/>
      <c r="AA1229" s="591"/>
      <c r="AB1229" s="591"/>
      <c r="AC1229" s="591"/>
      <c r="AD1229" s="591"/>
      <c r="AE1229" s="272"/>
      <c r="AF1229" s="560"/>
      <c r="AG1229" s="561"/>
      <c r="AH1229" s="561"/>
      <c r="AI1229" s="561"/>
      <c r="AJ1229" s="592"/>
      <c r="AK1229" s="561"/>
      <c r="AL1229" s="560"/>
      <c r="AM1229" s="595"/>
      <c r="AN1229" s="560"/>
      <c r="AO1229" s="561"/>
      <c r="AP1229" s="561"/>
      <c r="AQ1229" s="560"/>
      <c r="AR1229" s="561"/>
      <c r="AS1229" s="561"/>
      <c r="AT1229" s="559"/>
      <c r="AU1229" s="574"/>
      <c r="AV1229" s="569"/>
      <c r="AW1229" s="569"/>
      <c r="AX1229" s="569"/>
      <c r="AY1229" s="569"/>
      <c r="AZ1229" s="563"/>
      <c r="BA1229" s="563"/>
      <c r="BB1229" s="563"/>
    </row>
    <row r="1230" spans="21:54">
      <c r="U1230" s="563"/>
      <c r="V1230" s="587"/>
      <c r="W1230" s="588"/>
      <c r="X1230" s="588"/>
      <c r="Y1230" s="590"/>
      <c r="Z1230" s="589"/>
      <c r="AA1230" s="591"/>
      <c r="AB1230" s="591"/>
      <c r="AC1230" s="591"/>
      <c r="AD1230" s="591"/>
      <c r="AE1230" s="272"/>
      <c r="AF1230" s="560"/>
      <c r="AG1230" s="561"/>
      <c r="AH1230" s="561"/>
      <c r="AI1230" s="561"/>
      <c r="AJ1230" s="592"/>
      <c r="AK1230" s="561"/>
      <c r="AL1230" s="560"/>
      <c r="AM1230" s="595"/>
      <c r="AN1230" s="560"/>
      <c r="AO1230" s="561"/>
      <c r="AP1230" s="561"/>
      <c r="AQ1230" s="560"/>
      <c r="AR1230" s="561"/>
      <c r="AS1230" s="561"/>
      <c r="AT1230" s="559"/>
      <c r="AU1230" s="574"/>
      <c r="AV1230" s="569"/>
      <c r="AW1230" s="569"/>
      <c r="AX1230" s="569"/>
      <c r="AY1230" s="569"/>
      <c r="AZ1230" s="563"/>
      <c r="BA1230" s="563"/>
      <c r="BB1230" s="563"/>
    </row>
    <row r="1231" spans="21:54">
      <c r="U1231" s="563"/>
      <c r="V1231" s="587"/>
      <c r="W1231" s="588"/>
      <c r="X1231" s="588"/>
      <c r="Y1231" s="590"/>
      <c r="Z1231" s="589"/>
      <c r="AA1231" s="591"/>
      <c r="AB1231" s="591"/>
      <c r="AC1231" s="591"/>
      <c r="AD1231" s="591"/>
      <c r="AE1231" s="272"/>
      <c r="AF1231" s="560"/>
      <c r="AG1231" s="561"/>
      <c r="AH1231" s="561"/>
      <c r="AI1231" s="561"/>
      <c r="AJ1231" s="592"/>
      <c r="AK1231" s="561"/>
      <c r="AL1231" s="560"/>
      <c r="AM1231" s="595"/>
      <c r="AN1231" s="560"/>
      <c r="AO1231" s="561"/>
      <c r="AP1231" s="561"/>
      <c r="AQ1231" s="560"/>
      <c r="AR1231" s="561"/>
      <c r="AS1231" s="561"/>
      <c r="AT1231" s="559"/>
      <c r="AU1231" s="574"/>
      <c r="AV1231" s="569"/>
      <c r="AW1231" s="569"/>
      <c r="AX1231" s="569"/>
      <c r="AY1231" s="569"/>
      <c r="AZ1231" s="563"/>
      <c r="BA1231" s="563"/>
      <c r="BB1231" s="563"/>
    </row>
    <row r="1232" spans="21:54">
      <c r="U1232" s="563"/>
      <c r="V1232" s="587"/>
      <c r="W1232" s="588"/>
      <c r="X1232" s="588"/>
      <c r="Y1232" s="590"/>
      <c r="Z1232" s="589"/>
      <c r="AA1232" s="591"/>
      <c r="AB1232" s="591"/>
      <c r="AC1232" s="591"/>
      <c r="AD1232" s="591"/>
      <c r="AE1232" s="272"/>
      <c r="AF1232" s="560"/>
      <c r="AG1232" s="561"/>
      <c r="AH1232" s="561"/>
      <c r="AI1232" s="561"/>
      <c r="AJ1232" s="592"/>
      <c r="AK1232" s="561"/>
      <c r="AL1232" s="560"/>
      <c r="AM1232" s="595"/>
      <c r="AN1232" s="560"/>
      <c r="AO1232" s="561"/>
      <c r="AP1232" s="561"/>
      <c r="AQ1232" s="560"/>
      <c r="AR1232" s="561"/>
      <c r="AS1232" s="561"/>
      <c r="AT1232" s="559"/>
      <c r="AU1232" s="574"/>
      <c r="AV1232" s="569"/>
      <c r="AW1232" s="569"/>
      <c r="AX1232" s="569"/>
      <c r="AY1232" s="569"/>
      <c r="AZ1232" s="563"/>
      <c r="BA1232" s="563"/>
      <c r="BB1232" s="563"/>
    </row>
    <row r="1233" spans="21:54">
      <c r="U1233" s="563"/>
      <c r="V1233" s="587"/>
      <c r="W1233" s="588"/>
      <c r="X1233" s="588"/>
      <c r="Y1233" s="590"/>
      <c r="Z1233" s="589"/>
      <c r="AA1233" s="591"/>
      <c r="AB1233" s="591"/>
      <c r="AC1233" s="591"/>
      <c r="AD1233" s="591"/>
      <c r="AE1233" s="272"/>
      <c r="AF1233" s="560"/>
      <c r="AG1233" s="561"/>
      <c r="AH1233" s="561"/>
      <c r="AI1233" s="561"/>
      <c r="AJ1233" s="592"/>
      <c r="AK1233" s="561"/>
      <c r="AL1233" s="560"/>
      <c r="AM1233" s="595"/>
      <c r="AN1233" s="560"/>
      <c r="AO1233" s="561"/>
      <c r="AP1233" s="561"/>
      <c r="AQ1233" s="560"/>
      <c r="AR1233" s="561"/>
      <c r="AS1233" s="561"/>
      <c r="AT1233" s="559"/>
      <c r="AU1233" s="574"/>
      <c r="AV1233" s="569"/>
      <c r="AW1233" s="569"/>
      <c r="AX1233" s="569"/>
      <c r="AY1233" s="569"/>
      <c r="AZ1233" s="563"/>
      <c r="BA1233" s="563"/>
      <c r="BB1233" s="563"/>
    </row>
    <row r="1234" spans="21:54">
      <c r="U1234" s="563"/>
      <c r="V1234" s="587"/>
      <c r="W1234" s="588"/>
      <c r="X1234" s="588"/>
      <c r="Y1234" s="590"/>
      <c r="Z1234" s="589"/>
      <c r="AA1234" s="591"/>
      <c r="AB1234" s="591"/>
      <c r="AC1234" s="591"/>
      <c r="AD1234" s="591"/>
      <c r="AE1234" s="272"/>
      <c r="AF1234" s="560"/>
      <c r="AG1234" s="561"/>
      <c r="AH1234" s="561"/>
      <c r="AI1234" s="561"/>
      <c r="AJ1234" s="592"/>
      <c r="AK1234" s="561"/>
      <c r="AL1234" s="560"/>
      <c r="AM1234" s="595"/>
      <c r="AN1234" s="560"/>
      <c r="AO1234" s="561"/>
      <c r="AP1234" s="561"/>
      <c r="AQ1234" s="560"/>
      <c r="AR1234" s="561"/>
      <c r="AS1234" s="561"/>
      <c r="AT1234" s="559"/>
      <c r="AU1234" s="574"/>
      <c r="AV1234" s="569"/>
      <c r="AW1234" s="569"/>
      <c r="AX1234" s="569"/>
      <c r="AY1234" s="569"/>
      <c r="AZ1234" s="563"/>
      <c r="BA1234" s="563"/>
      <c r="BB1234" s="563"/>
    </row>
    <row r="1235" spans="21:54">
      <c r="U1235" s="563"/>
      <c r="V1235" s="587"/>
      <c r="W1235" s="588"/>
      <c r="X1235" s="588"/>
      <c r="Y1235" s="590"/>
      <c r="Z1235" s="589"/>
      <c r="AA1235" s="591"/>
      <c r="AB1235" s="591"/>
      <c r="AC1235" s="591"/>
      <c r="AD1235" s="591"/>
      <c r="AE1235" s="272"/>
      <c r="AF1235" s="560"/>
      <c r="AG1235" s="561"/>
      <c r="AH1235" s="561"/>
      <c r="AI1235" s="561"/>
      <c r="AJ1235" s="592"/>
      <c r="AK1235" s="561"/>
      <c r="AL1235" s="560"/>
      <c r="AM1235" s="595"/>
      <c r="AN1235" s="560"/>
      <c r="AO1235" s="561"/>
      <c r="AP1235" s="561"/>
      <c r="AQ1235" s="560"/>
      <c r="AR1235" s="561"/>
      <c r="AS1235" s="561"/>
      <c r="AT1235" s="559"/>
      <c r="AU1235" s="574"/>
      <c r="AV1235" s="569"/>
      <c r="AW1235" s="569"/>
      <c r="AX1235" s="569"/>
      <c r="AY1235" s="569"/>
      <c r="AZ1235" s="563"/>
      <c r="BA1235" s="563"/>
      <c r="BB1235" s="563"/>
    </row>
    <row r="1236" spans="21:54">
      <c r="U1236" s="563"/>
      <c r="V1236" s="587"/>
      <c r="W1236" s="588"/>
      <c r="X1236" s="588"/>
      <c r="Y1236" s="590"/>
      <c r="Z1236" s="589"/>
      <c r="AA1236" s="591"/>
      <c r="AB1236" s="591"/>
      <c r="AC1236" s="591"/>
      <c r="AD1236" s="591"/>
      <c r="AE1236" s="272"/>
      <c r="AF1236" s="560"/>
      <c r="AG1236" s="561"/>
      <c r="AH1236" s="561"/>
      <c r="AI1236" s="561"/>
      <c r="AJ1236" s="592"/>
      <c r="AK1236" s="561"/>
      <c r="AL1236" s="560"/>
      <c r="AM1236" s="595"/>
      <c r="AN1236" s="560"/>
      <c r="AO1236" s="561"/>
      <c r="AP1236" s="561"/>
      <c r="AQ1236" s="560"/>
      <c r="AR1236" s="561"/>
      <c r="AS1236" s="561"/>
      <c r="AT1236" s="559"/>
      <c r="AU1236" s="574"/>
      <c r="AV1236" s="569"/>
      <c r="AW1236" s="569"/>
      <c r="AX1236" s="569"/>
      <c r="AY1236" s="569"/>
      <c r="AZ1236" s="563"/>
      <c r="BA1236" s="563"/>
      <c r="BB1236" s="563"/>
    </row>
    <row r="1237" spans="21:54">
      <c r="U1237" s="563"/>
      <c r="V1237" s="587"/>
      <c r="W1237" s="588"/>
      <c r="X1237" s="588"/>
      <c r="Y1237" s="590"/>
      <c r="Z1237" s="589"/>
      <c r="AA1237" s="591"/>
      <c r="AB1237" s="591"/>
      <c r="AC1237" s="591"/>
      <c r="AD1237" s="591"/>
      <c r="AE1237" s="272"/>
      <c r="AF1237" s="560"/>
      <c r="AG1237" s="561"/>
      <c r="AH1237" s="561"/>
      <c r="AI1237" s="561"/>
      <c r="AJ1237" s="592"/>
      <c r="AK1237" s="561"/>
      <c r="AL1237" s="560"/>
      <c r="AM1237" s="595"/>
      <c r="AN1237" s="560"/>
      <c r="AO1237" s="561"/>
      <c r="AP1237" s="561"/>
      <c r="AQ1237" s="560"/>
      <c r="AR1237" s="561"/>
      <c r="AS1237" s="561"/>
      <c r="AT1237" s="559"/>
      <c r="AU1237" s="574"/>
      <c r="AV1237" s="569"/>
      <c r="AW1237" s="569"/>
      <c r="AX1237" s="569"/>
      <c r="AY1237" s="569"/>
      <c r="AZ1237" s="563"/>
      <c r="BA1237" s="563"/>
      <c r="BB1237" s="563"/>
    </row>
    <row r="1238" spans="21:54">
      <c r="U1238" s="563"/>
      <c r="V1238" s="587"/>
      <c r="W1238" s="588"/>
      <c r="X1238" s="588"/>
      <c r="Y1238" s="590"/>
      <c r="Z1238" s="589"/>
      <c r="AA1238" s="591"/>
      <c r="AB1238" s="591"/>
      <c r="AC1238" s="591"/>
      <c r="AD1238" s="591"/>
      <c r="AE1238" s="272"/>
      <c r="AF1238" s="560"/>
      <c r="AG1238" s="561"/>
      <c r="AH1238" s="561"/>
      <c r="AI1238" s="561"/>
      <c r="AJ1238" s="592"/>
      <c r="AK1238" s="561"/>
      <c r="AL1238" s="560"/>
      <c r="AM1238" s="595"/>
      <c r="AN1238" s="560"/>
      <c r="AO1238" s="561"/>
      <c r="AP1238" s="561"/>
      <c r="AQ1238" s="560"/>
      <c r="AR1238" s="561"/>
      <c r="AS1238" s="561"/>
      <c r="AT1238" s="559"/>
      <c r="AU1238" s="574"/>
      <c r="AV1238" s="569"/>
      <c r="AW1238" s="569"/>
      <c r="AX1238" s="569"/>
      <c r="AY1238" s="569"/>
      <c r="AZ1238" s="563"/>
      <c r="BA1238" s="563"/>
      <c r="BB1238" s="563"/>
    </row>
    <row r="1239" spans="21:54">
      <c r="U1239" s="563"/>
      <c r="V1239" s="587"/>
      <c r="W1239" s="588"/>
      <c r="X1239" s="588"/>
      <c r="Y1239" s="590"/>
      <c r="Z1239" s="589"/>
      <c r="AA1239" s="591"/>
      <c r="AB1239" s="591"/>
      <c r="AC1239" s="591"/>
      <c r="AD1239" s="591"/>
      <c r="AE1239" s="272"/>
      <c r="AF1239" s="560"/>
      <c r="AG1239" s="561"/>
      <c r="AH1239" s="561"/>
      <c r="AI1239" s="561"/>
      <c r="AJ1239" s="592"/>
      <c r="AK1239" s="561"/>
      <c r="AL1239" s="560"/>
      <c r="AM1239" s="595"/>
      <c r="AN1239" s="560"/>
      <c r="AO1239" s="561"/>
      <c r="AP1239" s="561"/>
      <c r="AQ1239" s="560"/>
      <c r="AR1239" s="561"/>
      <c r="AS1239" s="561"/>
      <c r="AT1239" s="559"/>
      <c r="AU1239" s="574"/>
      <c r="AV1239" s="569"/>
      <c r="AW1239" s="569"/>
      <c r="AX1239" s="569"/>
      <c r="AY1239" s="569"/>
      <c r="AZ1239" s="563"/>
      <c r="BA1239" s="563"/>
      <c r="BB1239" s="563"/>
    </row>
    <row r="1240" spans="21:54">
      <c r="U1240" s="563"/>
      <c r="V1240" s="587"/>
      <c r="W1240" s="588"/>
      <c r="X1240" s="588"/>
      <c r="Y1240" s="590"/>
      <c r="Z1240" s="589"/>
      <c r="AA1240" s="591"/>
      <c r="AB1240" s="591"/>
      <c r="AC1240" s="591"/>
      <c r="AD1240" s="597"/>
      <c r="AE1240" s="272"/>
      <c r="AF1240" s="560"/>
      <c r="AG1240" s="561"/>
      <c r="AH1240" s="561"/>
      <c r="AI1240" s="561"/>
      <c r="AJ1240" s="592"/>
      <c r="AK1240" s="561"/>
      <c r="AL1240" s="560"/>
      <c r="AM1240" s="595"/>
      <c r="AN1240" s="560"/>
      <c r="AO1240" s="561"/>
      <c r="AP1240" s="561"/>
      <c r="AQ1240" s="560"/>
      <c r="AR1240" s="561"/>
      <c r="AS1240" s="561"/>
      <c r="AT1240" s="559"/>
      <c r="AU1240" s="574"/>
      <c r="AV1240" s="569"/>
      <c r="AW1240" s="569"/>
      <c r="AX1240" s="569"/>
      <c r="AY1240" s="569"/>
      <c r="AZ1240" s="563"/>
      <c r="BA1240" s="563"/>
      <c r="BB1240" s="563"/>
    </row>
    <row r="1241" spans="21:54">
      <c r="U1241" s="563"/>
      <c r="V1241" s="587"/>
      <c r="W1241" s="588"/>
      <c r="X1241" s="588"/>
      <c r="Y1241" s="590"/>
      <c r="Z1241" s="589"/>
      <c r="AA1241" s="591"/>
      <c r="AB1241" s="591"/>
      <c r="AC1241" s="591"/>
      <c r="AD1241" s="597"/>
      <c r="AE1241" s="272"/>
      <c r="AF1241" s="560"/>
      <c r="AG1241" s="561"/>
      <c r="AH1241" s="561"/>
      <c r="AI1241" s="561"/>
      <c r="AJ1241" s="592"/>
      <c r="AK1241" s="561"/>
      <c r="AL1241" s="560"/>
      <c r="AM1241" s="595"/>
      <c r="AN1241" s="560"/>
      <c r="AO1241" s="561"/>
      <c r="AP1241" s="561"/>
      <c r="AQ1241" s="560"/>
      <c r="AR1241" s="561"/>
      <c r="AS1241" s="561"/>
      <c r="AT1241" s="559"/>
      <c r="AU1241" s="574"/>
      <c r="AV1241" s="569"/>
      <c r="AW1241" s="569"/>
      <c r="AX1241" s="569"/>
      <c r="AY1241" s="569"/>
      <c r="AZ1241" s="563"/>
      <c r="BA1241" s="563"/>
      <c r="BB1241" s="563"/>
    </row>
    <row r="1242" spans="21:54">
      <c r="U1242" s="563"/>
      <c r="V1242" s="587"/>
      <c r="W1242" s="588"/>
      <c r="X1242" s="588"/>
      <c r="Y1242" s="590"/>
      <c r="Z1242" s="589"/>
      <c r="AA1242" s="591"/>
      <c r="AB1242" s="591"/>
      <c r="AC1242" s="591"/>
      <c r="AD1242" s="591"/>
      <c r="AE1242" s="272"/>
      <c r="AF1242" s="560"/>
      <c r="AG1242" s="561"/>
      <c r="AH1242" s="561"/>
      <c r="AI1242" s="561"/>
      <c r="AJ1242" s="592"/>
      <c r="AK1242" s="561"/>
      <c r="AL1242" s="560"/>
      <c r="AM1242" s="595"/>
      <c r="AN1242" s="560"/>
      <c r="AO1242" s="561"/>
      <c r="AP1242" s="561"/>
      <c r="AQ1242" s="560"/>
      <c r="AR1242" s="561"/>
      <c r="AS1242" s="561"/>
      <c r="AT1242" s="559"/>
      <c r="AU1242" s="574"/>
      <c r="AV1242" s="569"/>
      <c r="AW1242" s="569"/>
      <c r="AX1242" s="569"/>
      <c r="AY1242" s="569"/>
      <c r="AZ1242" s="563"/>
      <c r="BA1242" s="563"/>
      <c r="BB1242" s="563"/>
    </row>
    <row r="1243" spans="21:54">
      <c r="U1243" s="563"/>
      <c r="V1243" s="587"/>
      <c r="W1243" s="588"/>
      <c r="X1243" s="588"/>
      <c r="Y1243" s="590"/>
      <c r="Z1243" s="589"/>
      <c r="AA1243" s="591"/>
      <c r="AB1243" s="591"/>
      <c r="AC1243" s="591"/>
      <c r="AD1243" s="591"/>
      <c r="AE1243" s="272"/>
      <c r="AF1243" s="560"/>
      <c r="AG1243" s="561"/>
      <c r="AH1243" s="561"/>
      <c r="AI1243" s="561"/>
      <c r="AJ1243" s="592"/>
      <c r="AK1243" s="561"/>
      <c r="AL1243" s="560"/>
      <c r="AM1243" s="595"/>
      <c r="AN1243" s="560"/>
      <c r="AO1243" s="561"/>
      <c r="AP1243" s="561"/>
      <c r="AQ1243" s="560"/>
      <c r="AR1243" s="561"/>
      <c r="AS1243" s="561"/>
      <c r="AT1243" s="559"/>
      <c r="AU1243" s="574"/>
      <c r="AV1243" s="569"/>
      <c r="AW1243" s="569"/>
      <c r="AX1243" s="569"/>
      <c r="AY1243" s="569"/>
      <c r="AZ1243" s="563"/>
      <c r="BA1243" s="563"/>
      <c r="BB1243" s="563"/>
    </row>
    <row r="1244" spans="21:54">
      <c r="U1244" s="563"/>
      <c r="V1244" s="587"/>
      <c r="W1244" s="588"/>
      <c r="X1244" s="588"/>
      <c r="Y1244" s="590"/>
      <c r="Z1244" s="589"/>
      <c r="AA1244" s="591"/>
      <c r="AB1244" s="591"/>
      <c r="AC1244" s="591"/>
      <c r="AD1244" s="591"/>
      <c r="AE1244" s="272"/>
      <c r="AF1244" s="560"/>
      <c r="AG1244" s="561"/>
      <c r="AH1244" s="561"/>
      <c r="AI1244" s="561"/>
      <c r="AJ1244" s="592"/>
      <c r="AK1244" s="561"/>
      <c r="AL1244" s="560"/>
      <c r="AM1244" s="595"/>
      <c r="AN1244" s="560"/>
      <c r="AO1244" s="561"/>
      <c r="AP1244" s="561"/>
      <c r="AQ1244" s="560"/>
      <c r="AR1244" s="561"/>
      <c r="AS1244" s="561"/>
      <c r="AT1244" s="559"/>
      <c r="AU1244" s="574"/>
      <c r="AV1244" s="569"/>
      <c r="AW1244" s="569"/>
      <c r="AX1244" s="569"/>
      <c r="AY1244" s="569"/>
      <c r="AZ1244" s="563"/>
      <c r="BA1244" s="563"/>
      <c r="BB1244" s="563"/>
    </row>
    <row r="1245" spans="21:54">
      <c r="U1245" s="563"/>
      <c r="V1245" s="587"/>
      <c r="W1245" s="588"/>
      <c r="X1245" s="588"/>
      <c r="Y1245" s="590"/>
      <c r="Z1245" s="589"/>
      <c r="AA1245" s="591"/>
      <c r="AB1245" s="591"/>
      <c r="AC1245" s="591"/>
      <c r="AD1245" s="591"/>
      <c r="AE1245" s="272"/>
      <c r="AF1245" s="560"/>
      <c r="AG1245" s="561"/>
      <c r="AH1245" s="561"/>
      <c r="AI1245" s="561"/>
      <c r="AJ1245" s="592"/>
      <c r="AK1245" s="561"/>
      <c r="AL1245" s="560"/>
      <c r="AM1245" s="595"/>
      <c r="AN1245" s="560"/>
      <c r="AO1245" s="561"/>
      <c r="AP1245" s="561"/>
      <c r="AQ1245" s="560"/>
      <c r="AR1245" s="561"/>
      <c r="AS1245" s="561"/>
      <c r="AT1245" s="559"/>
      <c r="AU1245" s="574"/>
      <c r="AV1245" s="569"/>
      <c r="AW1245" s="569"/>
      <c r="AX1245" s="569"/>
      <c r="AY1245" s="569"/>
      <c r="AZ1245" s="563"/>
      <c r="BA1245" s="563"/>
      <c r="BB1245" s="563"/>
    </row>
    <row r="1246" spans="21:54">
      <c r="U1246" s="563"/>
      <c r="V1246" s="587"/>
      <c r="W1246" s="588"/>
      <c r="X1246" s="588"/>
      <c r="Y1246" s="590"/>
      <c r="Z1246" s="589"/>
      <c r="AA1246" s="591"/>
      <c r="AB1246" s="591"/>
      <c r="AC1246" s="591"/>
      <c r="AD1246" s="591"/>
      <c r="AE1246" s="272"/>
      <c r="AF1246" s="560"/>
      <c r="AG1246" s="561"/>
      <c r="AH1246" s="561"/>
      <c r="AI1246" s="561"/>
      <c r="AJ1246" s="592"/>
      <c r="AK1246" s="561"/>
      <c r="AL1246" s="560"/>
      <c r="AM1246" s="595"/>
      <c r="AN1246" s="560"/>
      <c r="AO1246" s="561"/>
      <c r="AP1246" s="561"/>
      <c r="AQ1246" s="560"/>
      <c r="AR1246" s="561"/>
      <c r="AS1246" s="561"/>
      <c r="AT1246" s="559"/>
      <c r="AU1246" s="574"/>
      <c r="AV1246" s="569"/>
      <c r="AW1246" s="569"/>
      <c r="AX1246" s="569"/>
      <c r="AY1246" s="569"/>
      <c r="AZ1246" s="563"/>
      <c r="BA1246" s="563"/>
      <c r="BB1246" s="563"/>
    </row>
    <row r="1247" spans="21:54">
      <c r="U1247" s="563"/>
      <c r="V1247" s="587"/>
      <c r="W1247" s="588"/>
      <c r="X1247" s="588"/>
      <c r="Y1247" s="590"/>
      <c r="Z1247" s="589"/>
      <c r="AA1247" s="591"/>
      <c r="AB1247" s="591"/>
      <c r="AC1247" s="591"/>
      <c r="AD1247" s="591"/>
      <c r="AE1247" s="272"/>
      <c r="AF1247" s="560"/>
      <c r="AG1247" s="561"/>
      <c r="AH1247" s="561"/>
      <c r="AI1247" s="561"/>
      <c r="AJ1247" s="592"/>
      <c r="AK1247" s="561"/>
      <c r="AL1247" s="560"/>
      <c r="AM1247" s="595"/>
      <c r="AN1247" s="560"/>
      <c r="AO1247" s="561"/>
      <c r="AP1247" s="561"/>
      <c r="AQ1247" s="560"/>
      <c r="AR1247" s="561"/>
      <c r="AS1247" s="561"/>
      <c r="AT1247" s="559"/>
      <c r="AU1247" s="574"/>
      <c r="AV1247" s="569"/>
      <c r="AW1247" s="569"/>
      <c r="AX1247" s="569"/>
      <c r="AY1247" s="569"/>
      <c r="AZ1247" s="563"/>
      <c r="BA1247" s="563"/>
      <c r="BB1247" s="563"/>
    </row>
    <row r="1248" spans="21:54">
      <c r="U1248" s="563"/>
      <c r="V1248" s="587"/>
      <c r="W1248" s="588"/>
      <c r="X1248" s="588"/>
      <c r="Y1248" s="590"/>
      <c r="Z1248" s="589"/>
      <c r="AA1248" s="591"/>
      <c r="AB1248" s="591"/>
      <c r="AC1248" s="591"/>
      <c r="AD1248" s="591"/>
      <c r="AE1248" s="272"/>
      <c r="AF1248" s="560"/>
      <c r="AG1248" s="561"/>
      <c r="AH1248" s="561"/>
      <c r="AI1248" s="561"/>
      <c r="AJ1248" s="592"/>
      <c r="AK1248" s="561"/>
      <c r="AL1248" s="560"/>
      <c r="AM1248" s="595"/>
      <c r="AN1248" s="560"/>
      <c r="AO1248" s="561"/>
      <c r="AP1248" s="561"/>
      <c r="AQ1248" s="560"/>
      <c r="AR1248" s="561"/>
      <c r="AS1248" s="561"/>
      <c r="AT1248" s="559"/>
      <c r="AU1248" s="574"/>
      <c r="AV1248" s="569"/>
      <c r="AW1248" s="569"/>
      <c r="AX1248" s="569"/>
      <c r="AY1248" s="569"/>
      <c r="AZ1248" s="563"/>
      <c r="BA1248" s="563"/>
      <c r="BB1248" s="563"/>
    </row>
    <row r="1249" spans="21:54">
      <c r="U1249" s="563"/>
      <c r="V1249" s="587"/>
      <c r="W1249" s="588"/>
      <c r="X1249" s="588"/>
      <c r="Y1249" s="590"/>
      <c r="Z1249" s="589"/>
      <c r="AA1249" s="591"/>
      <c r="AB1249" s="591"/>
      <c r="AC1249" s="591"/>
      <c r="AD1249" s="591"/>
      <c r="AE1249" s="272"/>
      <c r="AF1249" s="560"/>
      <c r="AG1249" s="561"/>
      <c r="AH1249" s="561"/>
      <c r="AI1249" s="561"/>
      <c r="AJ1249" s="592"/>
      <c r="AK1249" s="561"/>
      <c r="AL1249" s="560"/>
      <c r="AM1249" s="595"/>
      <c r="AN1249" s="560"/>
      <c r="AO1249" s="561"/>
      <c r="AP1249" s="561"/>
      <c r="AQ1249" s="560"/>
      <c r="AR1249" s="561"/>
      <c r="AS1249" s="561"/>
      <c r="AT1249" s="559"/>
      <c r="AU1249" s="574"/>
      <c r="AV1249" s="569"/>
      <c r="AW1249" s="569"/>
      <c r="AX1249" s="569"/>
      <c r="AY1249" s="569"/>
      <c r="AZ1249" s="563"/>
      <c r="BA1249" s="563"/>
      <c r="BB1249" s="563"/>
    </row>
    <row r="1250" spans="21:54">
      <c r="U1250" s="563"/>
      <c r="V1250" s="587"/>
      <c r="W1250" s="588"/>
      <c r="X1250" s="588"/>
      <c r="Y1250" s="590"/>
      <c r="Z1250" s="589"/>
      <c r="AA1250" s="591"/>
      <c r="AB1250" s="591"/>
      <c r="AC1250" s="591"/>
      <c r="AD1250" s="591"/>
      <c r="AE1250" s="272"/>
      <c r="AF1250" s="560"/>
      <c r="AG1250" s="561"/>
      <c r="AH1250" s="561"/>
      <c r="AI1250" s="561"/>
      <c r="AJ1250" s="592"/>
      <c r="AK1250" s="561"/>
      <c r="AL1250" s="560"/>
      <c r="AM1250" s="595"/>
      <c r="AN1250" s="560"/>
      <c r="AO1250" s="561"/>
      <c r="AP1250" s="561"/>
      <c r="AQ1250" s="560"/>
      <c r="AR1250" s="561"/>
      <c r="AS1250" s="561"/>
      <c r="AT1250" s="559"/>
      <c r="AU1250" s="574"/>
      <c r="AV1250" s="569"/>
      <c r="AW1250" s="569"/>
      <c r="AX1250" s="569"/>
      <c r="AY1250" s="569"/>
      <c r="AZ1250" s="563"/>
      <c r="BA1250" s="563"/>
      <c r="BB1250" s="563"/>
    </row>
    <row r="1251" spans="21:54">
      <c r="U1251" s="563"/>
      <c r="V1251" s="587"/>
      <c r="W1251" s="588"/>
      <c r="X1251" s="588"/>
      <c r="Y1251" s="590"/>
      <c r="Z1251" s="589"/>
      <c r="AA1251" s="591"/>
      <c r="AB1251" s="591"/>
      <c r="AC1251" s="591"/>
      <c r="AD1251" s="591"/>
      <c r="AE1251" s="272"/>
      <c r="AF1251" s="560"/>
      <c r="AG1251" s="561"/>
      <c r="AH1251" s="561"/>
      <c r="AI1251" s="561"/>
      <c r="AJ1251" s="592"/>
      <c r="AK1251" s="561"/>
      <c r="AL1251" s="560"/>
      <c r="AM1251" s="595"/>
      <c r="AN1251" s="560"/>
      <c r="AO1251" s="561"/>
      <c r="AP1251" s="561"/>
      <c r="AQ1251" s="560"/>
      <c r="AR1251" s="561"/>
      <c r="AS1251" s="561"/>
      <c r="AT1251" s="559"/>
      <c r="AU1251" s="574"/>
      <c r="AV1251" s="569"/>
      <c r="AW1251" s="569"/>
      <c r="AX1251" s="569"/>
      <c r="AY1251" s="569"/>
      <c r="AZ1251" s="563"/>
      <c r="BA1251" s="563"/>
      <c r="BB1251" s="563"/>
    </row>
    <row r="1252" spans="21:54">
      <c r="U1252" s="563"/>
      <c r="V1252" s="587"/>
      <c r="W1252" s="588"/>
      <c r="X1252" s="588"/>
      <c r="Y1252" s="590"/>
      <c r="Z1252" s="589"/>
      <c r="AA1252" s="591"/>
      <c r="AB1252" s="591"/>
      <c r="AC1252" s="591"/>
      <c r="AD1252" s="591"/>
      <c r="AE1252" s="272"/>
      <c r="AF1252" s="560"/>
      <c r="AG1252" s="561"/>
      <c r="AH1252" s="561"/>
      <c r="AI1252" s="561"/>
      <c r="AJ1252" s="592"/>
      <c r="AK1252" s="561"/>
      <c r="AL1252" s="560"/>
      <c r="AM1252" s="595"/>
      <c r="AN1252" s="560"/>
      <c r="AO1252" s="561"/>
      <c r="AP1252" s="561"/>
      <c r="AQ1252" s="560"/>
      <c r="AR1252" s="561"/>
      <c r="AS1252" s="561"/>
      <c r="AT1252" s="559"/>
      <c r="AU1252" s="574"/>
      <c r="AV1252" s="569"/>
      <c r="AW1252" s="569"/>
      <c r="AX1252" s="569"/>
      <c r="AY1252" s="569"/>
      <c r="AZ1252" s="563"/>
      <c r="BA1252" s="563"/>
      <c r="BB1252" s="563"/>
    </row>
    <row r="1253" spans="21:54">
      <c r="U1253" s="563"/>
      <c r="V1253" s="587"/>
      <c r="W1253" s="588"/>
      <c r="X1253" s="588"/>
      <c r="Y1253" s="590"/>
      <c r="Z1253" s="589"/>
      <c r="AA1253" s="591"/>
      <c r="AB1253" s="591"/>
      <c r="AC1253" s="591"/>
      <c r="AD1253" s="591"/>
      <c r="AE1253" s="272"/>
      <c r="AF1253" s="560"/>
      <c r="AG1253" s="561"/>
      <c r="AH1253" s="561"/>
      <c r="AI1253" s="561"/>
      <c r="AJ1253" s="592"/>
      <c r="AK1253" s="561"/>
      <c r="AL1253" s="560"/>
      <c r="AM1253" s="595"/>
      <c r="AN1253" s="560"/>
      <c r="AO1253" s="561"/>
      <c r="AP1253" s="561"/>
      <c r="AQ1253" s="560"/>
      <c r="AR1253" s="561"/>
      <c r="AS1253" s="561"/>
      <c r="AT1253" s="559"/>
      <c r="AU1253" s="574"/>
      <c r="AV1253" s="569"/>
      <c r="AW1253" s="569"/>
      <c r="AX1253" s="569"/>
      <c r="AY1253" s="569"/>
      <c r="AZ1253" s="563"/>
      <c r="BA1253" s="563"/>
      <c r="BB1253" s="563"/>
    </row>
    <row r="1254" spans="21:54">
      <c r="U1254" s="563"/>
      <c r="V1254" s="587"/>
      <c r="W1254" s="588"/>
      <c r="X1254" s="588"/>
      <c r="Y1254" s="590"/>
      <c r="Z1254" s="589"/>
      <c r="AA1254" s="591"/>
      <c r="AB1254" s="591"/>
      <c r="AC1254" s="591"/>
      <c r="AD1254" s="591"/>
      <c r="AE1254" s="272"/>
      <c r="AF1254" s="560"/>
      <c r="AG1254" s="561"/>
      <c r="AH1254" s="561"/>
      <c r="AI1254" s="561"/>
      <c r="AJ1254" s="592"/>
      <c r="AK1254" s="561"/>
      <c r="AL1254" s="560"/>
      <c r="AM1254" s="595"/>
      <c r="AN1254" s="560"/>
      <c r="AO1254" s="561"/>
      <c r="AP1254" s="561"/>
      <c r="AQ1254" s="560"/>
      <c r="AR1254" s="561"/>
      <c r="AS1254" s="561"/>
      <c r="AT1254" s="559"/>
      <c r="AU1254" s="574"/>
      <c r="AV1254" s="569"/>
      <c r="AW1254" s="569"/>
      <c r="AX1254" s="569"/>
      <c r="AY1254" s="569"/>
      <c r="AZ1254" s="563"/>
      <c r="BA1254" s="563"/>
      <c r="BB1254" s="563"/>
    </row>
    <row r="1255" spans="21:54">
      <c r="U1255" s="563"/>
      <c r="V1255" s="587"/>
      <c r="W1255" s="588"/>
      <c r="X1255" s="588"/>
      <c r="Y1255" s="590"/>
      <c r="Z1255" s="589"/>
      <c r="AA1255" s="591"/>
      <c r="AB1255" s="591"/>
      <c r="AC1255" s="591"/>
      <c r="AD1255" s="591"/>
      <c r="AE1255" s="272"/>
      <c r="AF1255" s="560"/>
      <c r="AG1255" s="561"/>
      <c r="AH1255" s="561"/>
      <c r="AI1255" s="561"/>
      <c r="AJ1255" s="592"/>
      <c r="AK1255" s="561"/>
      <c r="AL1255" s="560"/>
      <c r="AM1255" s="595"/>
      <c r="AN1255" s="560"/>
      <c r="AO1255" s="561"/>
      <c r="AP1255" s="561"/>
      <c r="AQ1255" s="560"/>
      <c r="AR1255" s="561"/>
      <c r="AS1255" s="561"/>
      <c r="AT1255" s="559"/>
      <c r="AU1255" s="574"/>
      <c r="AV1255" s="569"/>
      <c r="AW1255" s="569"/>
      <c r="AX1255" s="569"/>
      <c r="AY1255" s="569"/>
      <c r="AZ1255" s="563"/>
      <c r="BA1255" s="563"/>
      <c r="BB1255" s="563"/>
    </row>
    <row r="1256" spans="21:54">
      <c r="U1256" s="563"/>
      <c r="V1256" s="587"/>
      <c r="W1256" s="588"/>
      <c r="X1256" s="588"/>
      <c r="Y1256" s="590"/>
      <c r="Z1256" s="589"/>
      <c r="AA1256" s="591"/>
      <c r="AB1256" s="591"/>
      <c r="AC1256" s="591"/>
      <c r="AD1256" s="591"/>
      <c r="AE1256" s="272"/>
      <c r="AF1256" s="560"/>
      <c r="AG1256" s="561"/>
      <c r="AH1256" s="561"/>
      <c r="AI1256" s="561"/>
      <c r="AJ1256" s="592"/>
      <c r="AK1256" s="561"/>
      <c r="AL1256" s="560"/>
      <c r="AM1256" s="595"/>
      <c r="AN1256" s="560"/>
      <c r="AO1256" s="561"/>
      <c r="AP1256" s="561"/>
      <c r="AQ1256" s="560"/>
      <c r="AR1256" s="561"/>
      <c r="AS1256" s="561"/>
      <c r="AT1256" s="559"/>
      <c r="AU1256" s="574"/>
      <c r="AV1256" s="569"/>
      <c r="AW1256" s="569"/>
      <c r="AX1256" s="569"/>
      <c r="AY1256" s="569"/>
      <c r="AZ1256" s="563"/>
      <c r="BA1256" s="563"/>
      <c r="BB1256" s="563"/>
    </row>
    <row r="1257" spans="21:54">
      <c r="U1257" s="563"/>
      <c r="V1257" s="587"/>
      <c r="W1257" s="588"/>
      <c r="X1257" s="588"/>
      <c r="Y1257" s="590"/>
      <c r="Z1257" s="589"/>
      <c r="AA1257" s="591"/>
      <c r="AB1257" s="591"/>
      <c r="AC1257" s="591"/>
      <c r="AD1257" s="591"/>
      <c r="AE1257" s="272"/>
      <c r="AF1257" s="560"/>
      <c r="AG1257" s="561"/>
      <c r="AH1257" s="561"/>
      <c r="AI1257" s="561"/>
      <c r="AJ1257" s="592"/>
      <c r="AK1257" s="561"/>
      <c r="AL1257" s="560"/>
      <c r="AM1257" s="595"/>
      <c r="AN1257" s="560"/>
      <c r="AO1257" s="561"/>
      <c r="AP1257" s="561"/>
      <c r="AQ1257" s="560"/>
      <c r="AR1257" s="561"/>
      <c r="AS1257" s="561"/>
      <c r="AT1257" s="559"/>
      <c r="AU1257" s="574"/>
      <c r="AV1257" s="569"/>
      <c r="AW1257" s="569"/>
      <c r="AX1257" s="569"/>
      <c r="AY1257" s="569"/>
      <c r="AZ1257" s="563"/>
      <c r="BA1257" s="563"/>
      <c r="BB1257" s="563"/>
    </row>
    <row r="1258" spans="21:54">
      <c r="U1258" s="563"/>
      <c r="V1258" s="587"/>
      <c r="W1258" s="588"/>
      <c r="X1258" s="588"/>
      <c r="Y1258" s="590"/>
      <c r="Z1258" s="589"/>
      <c r="AA1258" s="591"/>
      <c r="AB1258" s="591"/>
      <c r="AC1258" s="591"/>
      <c r="AD1258" s="591"/>
      <c r="AE1258" s="272"/>
      <c r="AF1258" s="560"/>
      <c r="AG1258" s="561"/>
      <c r="AH1258" s="561"/>
      <c r="AI1258" s="561"/>
      <c r="AJ1258" s="592"/>
      <c r="AK1258" s="561"/>
      <c r="AL1258" s="560"/>
      <c r="AM1258" s="595"/>
      <c r="AN1258" s="560"/>
      <c r="AO1258" s="561"/>
      <c r="AP1258" s="561"/>
      <c r="AQ1258" s="560"/>
      <c r="AR1258" s="561"/>
      <c r="AS1258" s="561"/>
      <c r="AT1258" s="559"/>
      <c r="AU1258" s="574"/>
      <c r="AV1258" s="569"/>
      <c r="AW1258" s="569"/>
      <c r="AX1258" s="569"/>
      <c r="AY1258" s="569"/>
      <c r="AZ1258" s="563"/>
      <c r="BA1258" s="563"/>
      <c r="BB1258" s="563"/>
    </row>
    <row r="1259" spans="21:54">
      <c r="U1259" s="563"/>
      <c r="V1259" s="587"/>
      <c r="W1259" s="588"/>
      <c r="X1259" s="588"/>
      <c r="Y1259" s="590"/>
      <c r="Z1259" s="589"/>
      <c r="AA1259" s="591"/>
      <c r="AB1259" s="591"/>
      <c r="AC1259" s="591"/>
      <c r="AD1259" s="591"/>
      <c r="AE1259" s="272"/>
      <c r="AF1259" s="560"/>
      <c r="AG1259" s="561"/>
      <c r="AH1259" s="561"/>
      <c r="AI1259" s="561"/>
      <c r="AJ1259" s="592"/>
      <c r="AK1259" s="561"/>
      <c r="AL1259" s="560"/>
      <c r="AM1259" s="595"/>
      <c r="AN1259" s="560"/>
      <c r="AO1259" s="561"/>
      <c r="AP1259" s="561"/>
      <c r="AQ1259" s="560"/>
      <c r="AR1259" s="561"/>
      <c r="AS1259" s="561"/>
      <c r="AT1259" s="559"/>
      <c r="AU1259" s="574"/>
      <c r="AV1259" s="569"/>
      <c r="AW1259" s="569"/>
      <c r="AX1259" s="569"/>
      <c r="AY1259" s="569"/>
      <c r="AZ1259" s="563"/>
      <c r="BA1259" s="563"/>
      <c r="BB1259" s="563"/>
    </row>
    <row r="1260" spans="21:54">
      <c r="U1260" s="563"/>
      <c r="V1260" s="587"/>
      <c r="W1260" s="588"/>
      <c r="X1260" s="588"/>
      <c r="Y1260" s="590"/>
      <c r="Z1260" s="589"/>
      <c r="AA1260" s="591"/>
      <c r="AB1260" s="591"/>
      <c r="AC1260" s="591"/>
      <c r="AD1260" s="591"/>
      <c r="AE1260" s="272"/>
      <c r="AF1260" s="560"/>
      <c r="AG1260" s="561"/>
      <c r="AH1260" s="561"/>
      <c r="AI1260" s="561"/>
      <c r="AJ1260" s="592"/>
      <c r="AK1260" s="561"/>
      <c r="AL1260" s="560"/>
      <c r="AM1260" s="595"/>
      <c r="AN1260" s="560"/>
      <c r="AO1260" s="561"/>
      <c r="AP1260" s="561"/>
      <c r="AQ1260" s="560"/>
      <c r="AR1260" s="561"/>
      <c r="AS1260" s="561"/>
      <c r="AT1260" s="559"/>
      <c r="AU1260" s="574"/>
      <c r="AV1260" s="569"/>
      <c r="AW1260" s="569"/>
      <c r="AX1260" s="569"/>
      <c r="AY1260" s="569"/>
      <c r="AZ1260" s="563"/>
      <c r="BA1260" s="563"/>
      <c r="BB1260" s="563"/>
    </row>
    <row r="1261" spans="21:54">
      <c r="U1261" s="563"/>
      <c r="V1261" s="587"/>
      <c r="W1261" s="588"/>
      <c r="X1261" s="588"/>
      <c r="Y1261" s="590"/>
      <c r="Z1261" s="589"/>
      <c r="AA1261" s="591"/>
      <c r="AB1261" s="591"/>
      <c r="AC1261" s="591"/>
      <c r="AD1261" s="591"/>
      <c r="AE1261" s="272"/>
      <c r="AF1261" s="560"/>
      <c r="AG1261" s="561"/>
      <c r="AH1261" s="561"/>
      <c r="AI1261" s="561"/>
      <c r="AJ1261" s="592"/>
      <c r="AK1261" s="561"/>
      <c r="AL1261" s="560"/>
      <c r="AM1261" s="595"/>
      <c r="AN1261" s="560"/>
      <c r="AO1261" s="561"/>
      <c r="AP1261" s="561"/>
      <c r="AQ1261" s="560"/>
      <c r="AR1261" s="561"/>
      <c r="AS1261" s="561"/>
      <c r="AT1261" s="559"/>
      <c r="AU1261" s="574"/>
      <c r="AV1261" s="569"/>
      <c r="AW1261" s="569"/>
      <c r="AX1261" s="569"/>
      <c r="AY1261" s="569"/>
      <c r="AZ1261" s="563"/>
      <c r="BA1261" s="563"/>
      <c r="BB1261" s="563"/>
    </row>
    <row r="1262" spans="21:54">
      <c r="U1262" s="563"/>
      <c r="V1262" s="587"/>
      <c r="W1262" s="588"/>
      <c r="X1262" s="588"/>
      <c r="Y1262" s="590"/>
      <c r="Z1262" s="589"/>
      <c r="AA1262" s="591"/>
      <c r="AB1262" s="591"/>
      <c r="AC1262" s="591"/>
      <c r="AD1262" s="591"/>
      <c r="AE1262" s="272"/>
      <c r="AF1262" s="560"/>
      <c r="AG1262" s="561"/>
      <c r="AH1262" s="561"/>
      <c r="AI1262" s="561"/>
      <c r="AJ1262" s="592"/>
      <c r="AK1262" s="561"/>
      <c r="AL1262" s="560"/>
      <c r="AM1262" s="595"/>
      <c r="AN1262" s="560"/>
      <c r="AO1262" s="561"/>
      <c r="AP1262" s="561"/>
      <c r="AQ1262" s="560"/>
      <c r="AR1262" s="561"/>
      <c r="AS1262" s="561"/>
      <c r="AT1262" s="559"/>
      <c r="AU1262" s="574"/>
      <c r="AV1262" s="569"/>
      <c r="AW1262" s="569"/>
      <c r="AX1262" s="569"/>
      <c r="AY1262" s="569"/>
      <c r="AZ1262" s="563"/>
      <c r="BA1262" s="563"/>
      <c r="BB1262" s="563"/>
    </row>
    <row r="1263" spans="21:54">
      <c r="U1263" s="563"/>
      <c r="V1263" s="587"/>
      <c r="W1263" s="588"/>
      <c r="X1263" s="588"/>
      <c r="Y1263" s="590"/>
      <c r="Z1263" s="589"/>
      <c r="AA1263" s="591"/>
      <c r="AB1263" s="591"/>
      <c r="AC1263" s="591"/>
      <c r="AD1263" s="591"/>
      <c r="AE1263" s="272"/>
      <c r="AF1263" s="560"/>
      <c r="AG1263" s="561"/>
      <c r="AH1263" s="561"/>
      <c r="AI1263" s="561"/>
      <c r="AJ1263" s="592"/>
      <c r="AK1263" s="561"/>
      <c r="AL1263" s="560"/>
      <c r="AM1263" s="595"/>
      <c r="AN1263" s="560"/>
      <c r="AO1263" s="561"/>
      <c r="AP1263" s="561"/>
      <c r="AQ1263" s="560"/>
      <c r="AR1263" s="561"/>
      <c r="AS1263" s="561"/>
      <c r="AT1263" s="559"/>
      <c r="AU1263" s="574"/>
      <c r="AV1263" s="569"/>
      <c r="AW1263" s="569"/>
      <c r="AX1263" s="569"/>
      <c r="AY1263" s="569"/>
      <c r="AZ1263" s="563"/>
      <c r="BA1263" s="563"/>
      <c r="BB1263" s="563"/>
    </row>
    <row r="1264" spans="21:54">
      <c r="U1264" s="563"/>
      <c r="V1264" s="587"/>
      <c r="W1264" s="588"/>
      <c r="X1264" s="588"/>
      <c r="Y1264" s="590"/>
      <c r="Z1264" s="589"/>
      <c r="AA1264" s="591"/>
      <c r="AB1264" s="591"/>
      <c r="AC1264" s="591"/>
      <c r="AD1264" s="591"/>
      <c r="AE1264" s="272"/>
      <c r="AF1264" s="560"/>
      <c r="AG1264" s="561"/>
      <c r="AH1264" s="561"/>
      <c r="AI1264" s="561"/>
      <c r="AJ1264" s="592"/>
      <c r="AK1264" s="561"/>
      <c r="AL1264" s="560"/>
      <c r="AM1264" s="595"/>
      <c r="AN1264" s="560"/>
      <c r="AO1264" s="561"/>
      <c r="AP1264" s="561"/>
      <c r="AQ1264" s="560"/>
      <c r="AR1264" s="561"/>
      <c r="AS1264" s="561"/>
      <c r="AT1264" s="559"/>
      <c r="AU1264" s="574"/>
      <c r="AV1264" s="569"/>
      <c r="AW1264" s="569"/>
      <c r="AX1264" s="569"/>
      <c r="AY1264" s="569"/>
      <c r="AZ1264" s="563"/>
      <c r="BA1264" s="563"/>
      <c r="BB1264" s="563"/>
    </row>
    <row r="1265" spans="21:54">
      <c r="U1265" s="563"/>
      <c r="V1265" s="587"/>
      <c r="W1265" s="588"/>
      <c r="X1265" s="588"/>
      <c r="Y1265" s="590"/>
      <c r="Z1265" s="589"/>
      <c r="AA1265" s="591"/>
      <c r="AB1265" s="591"/>
      <c r="AC1265" s="591"/>
      <c r="AD1265" s="591"/>
      <c r="AE1265" s="272"/>
      <c r="AF1265" s="560"/>
      <c r="AG1265" s="561"/>
      <c r="AH1265" s="561"/>
      <c r="AI1265" s="561"/>
      <c r="AJ1265" s="592"/>
      <c r="AK1265" s="561"/>
      <c r="AL1265" s="560"/>
      <c r="AM1265" s="595"/>
      <c r="AN1265" s="560"/>
      <c r="AO1265" s="561"/>
      <c r="AP1265" s="561"/>
      <c r="AQ1265" s="560"/>
      <c r="AR1265" s="561"/>
      <c r="AS1265" s="561"/>
      <c r="AT1265" s="559"/>
      <c r="AU1265" s="574"/>
      <c r="AV1265" s="569"/>
      <c r="AW1265" s="569"/>
      <c r="AX1265" s="569"/>
      <c r="AY1265" s="569"/>
      <c r="AZ1265" s="563"/>
      <c r="BA1265" s="563"/>
      <c r="BB1265" s="563"/>
    </row>
    <row r="1266" spans="21:54">
      <c r="U1266" s="563"/>
      <c r="V1266" s="587"/>
      <c r="W1266" s="588"/>
      <c r="X1266" s="588"/>
      <c r="Y1266" s="590"/>
      <c r="Z1266" s="589"/>
      <c r="AA1266" s="591"/>
      <c r="AB1266" s="591"/>
      <c r="AC1266" s="591"/>
      <c r="AD1266" s="591"/>
      <c r="AE1266" s="272"/>
      <c r="AF1266" s="560"/>
      <c r="AG1266" s="561"/>
      <c r="AH1266" s="561"/>
      <c r="AI1266" s="561"/>
      <c r="AJ1266" s="592"/>
      <c r="AK1266" s="561"/>
      <c r="AL1266" s="560"/>
      <c r="AM1266" s="595"/>
      <c r="AN1266" s="560"/>
      <c r="AO1266" s="561"/>
      <c r="AP1266" s="561"/>
      <c r="AQ1266" s="560"/>
      <c r="AR1266" s="561"/>
      <c r="AS1266" s="561"/>
      <c r="AT1266" s="559"/>
      <c r="AU1266" s="574"/>
      <c r="AV1266" s="569"/>
      <c r="AW1266" s="569"/>
      <c r="AX1266" s="569"/>
      <c r="AY1266" s="569"/>
      <c r="AZ1266" s="563"/>
      <c r="BA1266" s="563"/>
      <c r="BB1266" s="563"/>
    </row>
    <row r="1267" spans="21:54">
      <c r="U1267" s="563"/>
      <c r="V1267" s="587"/>
      <c r="W1267" s="588"/>
      <c r="X1267" s="588"/>
      <c r="Y1267" s="590"/>
      <c r="Z1267" s="589"/>
      <c r="AA1267" s="591"/>
      <c r="AB1267" s="591"/>
      <c r="AC1267" s="591"/>
      <c r="AD1267" s="591"/>
      <c r="AE1267" s="272"/>
      <c r="AF1267" s="560"/>
      <c r="AG1267" s="561"/>
      <c r="AH1267" s="561"/>
      <c r="AI1267" s="561"/>
      <c r="AJ1267" s="592"/>
      <c r="AK1267" s="561"/>
      <c r="AL1267" s="560"/>
      <c r="AM1267" s="595"/>
      <c r="AN1267" s="560"/>
      <c r="AO1267" s="561"/>
      <c r="AP1267" s="561"/>
      <c r="AQ1267" s="560"/>
      <c r="AR1267" s="561"/>
      <c r="AS1267" s="561"/>
      <c r="AT1267" s="559"/>
      <c r="AU1267" s="574"/>
      <c r="AV1267" s="569"/>
      <c r="AW1267" s="569"/>
      <c r="AX1267" s="569"/>
      <c r="AY1267" s="569"/>
      <c r="AZ1267" s="563"/>
      <c r="BA1267" s="563"/>
      <c r="BB1267" s="563"/>
    </row>
    <row r="1268" spans="21:54">
      <c r="U1268" s="563"/>
      <c r="V1268" s="587"/>
      <c r="W1268" s="588"/>
      <c r="X1268" s="588"/>
      <c r="Y1268" s="590"/>
      <c r="Z1268" s="589"/>
      <c r="AA1268" s="591"/>
      <c r="AB1268" s="591"/>
      <c r="AC1268" s="591"/>
      <c r="AD1268" s="591"/>
      <c r="AE1268" s="272"/>
      <c r="AF1268" s="560"/>
      <c r="AG1268" s="561"/>
      <c r="AH1268" s="561"/>
      <c r="AI1268" s="561"/>
      <c r="AJ1268" s="592"/>
      <c r="AK1268" s="561"/>
      <c r="AL1268" s="560"/>
      <c r="AM1268" s="595"/>
      <c r="AN1268" s="560"/>
      <c r="AO1268" s="561"/>
      <c r="AP1268" s="561"/>
      <c r="AQ1268" s="560"/>
      <c r="AR1268" s="561"/>
      <c r="AS1268" s="561"/>
      <c r="AT1268" s="559"/>
      <c r="AU1268" s="574"/>
      <c r="AV1268" s="569"/>
      <c r="AW1268" s="569"/>
      <c r="AX1268" s="569"/>
      <c r="AY1268" s="569"/>
      <c r="AZ1268" s="563"/>
      <c r="BA1268" s="563"/>
      <c r="BB1268" s="563"/>
    </row>
    <row r="1269" spans="21:54">
      <c r="U1269" s="563"/>
      <c r="V1269" s="587"/>
      <c r="W1269" s="588"/>
      <c r="X1269" s="588"/>
      <c r="Y1269" s="590"/>
      <c r="Z1269" s="589"/>
      <c r="AA1269" s="591"/>
      <c r="AB1269" s="591"/>
      <c r="AC1269" s="591"/>
      <c r="AD1269" s="591"/>
      <c r="AE1269" s="272"/>
      <c r="AF1269" s="560"/>
      <c r="AG1269" s="561"/>
      <c r="AH1269" s="561"/>
      <c r="AI1269" s="561"/>
      <c r="AJ1269" s="592"/>
      <c r="AK1269" s="561"/>
      <c r="AL1269" s="560"/>
      <c r="AM1269" s="595"/>
      <c r="AN1269" s="560"/>
      <c r="AO1269" s="561"/>
      <c r="AP1269" s="561"/>
      <c r="AQ1269" s="560"/>
      <c r="AR1269" s="561"/>
      <c r="AS1269" s="561"/>
      <c r="AT1269" s="559"/>
      <c r="AU1269" s="574"/>
      <c r="AV1269" s="569"/>
      <c r="AW1269" s="569"/>
      <c r="AX1269" s="569"/>
      <c r="AY1269" s="569"/>
      <c r="AZ1269" s="563"/>
      <c r="BA1269" s="563"/>
      <c r="BB1269" s="563"/>
    </row>
    <row r="1270" spans="21:54">
      <c r="U1270" s="563"/>
      <c r="V1270" s="587"/>
      <c r="W1270" s="588"/>
      <c r="X1270" s="588"/>
      <c r="Y1270" s="590"/>
      <c r="Z1270" s="589"/>
      <c r="AA1270" s="591"/>
      <c r="AB1270" s="591"/>
      <c r="AC1270" s="591"/>
      <c r="AD1270" s="591"/>
      <c r="AE1270" s="272"/>
      <c r="AF1270" s="560"/>
      <c r="AG1270" s="561"/>
      <c r="AH1270" s="561"/>
      <c r="AI1270" s="561"/>
      <c r="AJ1270" s="592"/>
      <c r="AK1270" s="561"/>
      <c r="AL1270" s="560"/>
      <c r="AM1270" s="595"/>
      <c r="AN1270" s="560"/>
      <c r="AO1270" s="561"/>
      <c r="AP1270" s="561"/>
      <c r="AQ1270" s="560"/>
      <c r="AR1270" s="561"/>
      <c r="AS1270" s="561"/>
      <c r="AT1270" s="559"/>
      <c r="AU1270" s="574"/>
      <c r="AV1270" s="569"/>
      <c r="AW1270" s="569"/>
      <c r="AX1270" s="569"/>
      <c r="AY1270" s="569"/>
      <c r="AZ1270" s="563"/>
      <c r="BA1270" s="563"/>
      <c r="BB1270" s="563"/>
    </row>
    <row r="1271" spans="21:54">
      <c r="U1271" s="563"/>
      <c r="V1271" s="587"/>
      <c r="W1271" s="588"/>
      <c r="X1271" s="588"/>
      <c r="Y1271" s="590"/>
      <c r="Z1271" s="589"/>
      <c r="AA1271" s="591"/>
      <c r="AB1271" s="591"/>
      <c r="AC1271" s="591"/>
      <c r="AD1271" s="591"/>
      <c r="AE1271" s="272"/>
      <c r="AF1271" s="560"/>
      <c r="AG1271" s="561"/>
      <c r="AH1271" s="561"/>
      <c r="AI1271" s="561"/>
      <c r="AJ1271" s="592"/>
      <c r="AK1271" s="561"/>
      <c r="AL1271" s="560"/>
      <c r="AM1271" s="595"/>
      <c r="AN1271" s="560"/>
      <c r="AO1271" s="561"/>
      <c r="AP1271" s="561"/>
      <c r="AQ1271" s="560"/>
      <c r="AR1271" s="561"/>
      <c r="AS1271" s="561"/>
      <c r="AT1271" s="559"/>
      <c r="AU1271" s="574"/>
      <c r="AV1271" s="569"/>
      <c r="AW1271" s="569"/>
      <c r="AX1271" s="569"/>
      <c r="AY1271" s="569"/>
      <c r="AZ1271" s="563"/>
      <c r="BA1271" s="563"/>
      <c r="BB1271" s="563"/>
    </row>
    <row r="1272" spans="21:54">
      <c r="U1272" s="563"/>
      <c r="V1272" s="587"/>
      <c r="W1272" s="588"/>
      <c r="X1272" s="588"/>
      <c r="Y1272" s="590"/>
      <c r="Z1272" s="589"/>
      <c r="AA1272" s="591"/>
      <c r="AB1272" s="591"/>
      <c r="AC1272" s="591"/>
      <c r="AD1272" s="591"/>
      <c r="AE1272" s="272"/>
      <c r="AF1272" s="560"/>
      <c r="AG1272" s="561"/>
      <c r="AH1272" s="561"/>
      <c r="AI1272" s="561"/>
      <c r="AJ1272" s="592"/>
      <c r="AK1272" s="561"/>
      <c r="AL1272" s="560"/>
      <c r="AM1272" s="595"/>
      <c r="AN1272" s="560"/>
      <c r="AO1272" s="561"/>
      <c r="AP1272" s="561"/>
      <c r="AQ1272" s="560"/>
      <c r="AR1272" s="561"/>
      <c r="AS1272" s="561"/>
      <c r="AT1272" s="559"/>
      <c r="AU1272" s="574"/>
      <c r="AV1272" s="569"/>
      <c r="AW1272" s="569"/>
      <c r="AX1272" s="569"/>
      <c r="AY1272" s="569"/>
      <c r="AZ1272" s="563"/>
      <c r="BA1272" s="563"/>
      <c r="BB1272" s="563"/>
    </row>
    <row r="1273" spans="21:54">
      <c r="U1273" s="563"/>
      <c r="V1273" s="587"/>
      <c r="W1273" s="588"/>
      <c r="X1273" s="588"/>
      <c r="Y1273" s="590"/>
      <c r="Z1273" s="589"/>
      <c r="AA1273" s="591"/>
      <c r="AB1273" s="591"/>
      <c r="AC1273" s="591"/>
      <c r="AD1273" s="591"/>
      <c r="AE1273" s="272"/>
      <c r="AF1273" s="560"/>
      <c r="AG1273" s="561"/>
      <c r="AH1273" s="561"/>
      <c r="AI1273" s="561"/>
      <c r="AJ1273" s="592"/>
      <c r="AK1273" s="561"/>
      <c r="AL1273" s="560"/>
      <c r="AM1273" s="595"/>
      <c r="AN1273" s="560"/>
      <c r="AO1273" s="561"/>
      <c r="AP1273" s="561"/>
      <c r="AQ1273" s="560"/>
      <c r="AR1273" s="561"/>
      <c r="AS1273" s="561"/>
      <c r="AT1273" s="559"/>
      <c r="AU1273" s="574"/>
      <c r="AV1273" s="569"/>
      <c r="AW1273" s="569"/>
      <c r="AX1273" s="569"/>
      <c r="AY1273" s="569"/>
      <c r="AZ1273" s="563"/>
      <c r="BA1273" s="563"/>
      <c r="BB1273" s="563"/>
    </row>
    <row r="1274" spans="21:54">
      <c r="U1274" s="563"/>
      <c r="V1274" s="587"/>
      <c r="W1274" s="588"/>
      <c r="X1274" s="588"/>
      <c r="Y1274" s="590"/>
      <c r="Z1274" s="589"/>
      <c r="AA1274" s="591"/>
      <c r="AB1274" s="591"/>
      <c r="AC1274" s="591"/>
      <c r="AD1274" s="591"/>
      <c r="AE1274" s="272"/>
      <c r="AF1274" s="560"/>
      <c r="AG1274" s="561"/>
      <c r="AH1274" s="561"/>
      <c r="AI1274" s="561"/>
      <c r="AJ1274" s="592"/>
      <c r="AK1274" s="561"/>
      <c r="AL1274" s="560"/>
      <c r="AM1274" s="595"/>
      <c r="AN1274" s="560"/>
      <c r="AO1274" s="561"/>
      <c r="AP1274" s="561"/>
      <c r="AQ1274" s="560"/>
      <c r="AR1274" s="561"/>
      <c r="AS1274" s="561"/>
      <c r="AT1274" s="559"/>
      <c r="AU1274" s="574"/>
      <c r="AV1274" s="569"/>
      <c r="AW1274" s="569"/>
      <c r="AX1274" s="569"/>
      <c r="AY1274" s="569"/>
      <c r="AZ1274" s="563"/>
      <c r="BA1274" s="563"/>
      <c r="BB1274" s="563"/>
    </row>
    <row r="1275" spans="21:54">
      <c r="U1275" s="563"/>
      <c r="V1275" s="587"/>
      <c r="W1275" s="588"/>
      <c r="X1275" s="588"/>
      <c r="Y1275" s="590"/>
      <c r="Z1275" s="589"/>
      <c r="AA1275" s="591"/>
      <c r="AB1275" s="591"/>
      <c r="AC1275" s="591"/>
      <c r="AD1275" s="591"/>
      <c r="AE1275" s="272"/>
      <c r="AF1275" s="560"/>
      <c r="AG1275" s="561"/>
      <c r="AH1275" s="561"/>
      <c r="AI1275" s="561"/>
      <c r="AJ1275" s="592"/>
      <c r="AK1275" s="561"/>
      <c r="AL1275" s="560"/>
      <c r="AM1275" s="595"/>
      <c r="AN1275" s="560"/>
      <c r="AO1275" s="561"/>
      <c r="AP1275" s="561"/>
      <c r="AQ1275" s="560"/>
      <c r="AR1275" s="561"/>
      <c r="AS1275" s="561"/>
      <c r="AT1275" s="559"/>
      <c r="AU1275" s="574"/>
      <c r="AV1275" s="569"/>
      <c r="AW1275" s="569"/>
      <c r="AX1275" s="569"/>
      <c r="AY1275" s="569"/>
      <c r="AZ1275" s="563"/>
      <c r="BA1275" s="563"/>
      <c r="BB1275" s="563"/>
    </row>
    <row r="1276" spans="21:54">
      <c r="U1276" s="563"/>
      <c r="V1276" s="587"/>
      <c r="W1276" s="588"/>
      <c r="X1276" s="588"/>
      <c r="Y1276" s="590"/>
      <c r="Z1276" s="589"/>
      <c r="AA1276" s="591"/>
      <c r="AB1276" s="591"/>
      <c r="AC1276" s="591"/>
      <c r="AD1276" s="591"/>
      <c r="AE1276" s="272"/>
      <c r="AF1276" s="560"/>
      <c r="AG1276" s="561"/>
      <c r="AH1276" s="561"/>
      <c r="AI1276" s="561"/>
      <c r="AJ1276" s="592"/>
      <c r="AK1276" s="561"/>
      <c r="AL1276" s="560"/>
      <c r="AM1276" s="595"/>
      <c r="AN1276" s="560"/>
      <c r="AO1276" s="561"/>
      <c r="AP1276" s="561"/>
      <c r="AQ1276" s="560"/>
      <c r="AR1276" s="561"/>
      <c r="AS1276" s="561"/>
      <c r="AT1276" s="559"/>
      <c r="AU1276" s="574"/>
      <c r="AV1276" s="569"/>
      <c r="AW1276" s="569"/>
      <c r="AX1276" s="569"/>
      <c r="AY1276" s="569"/>
      <c r="AZ1276" s="563"/>
      <c r="BA1276" s="563"/>
      <c r="BB1276" s="563"/>
    </row>
    <row r="1277" spans="21:54">
      <c r="U1277" s="563"/>
      <c r="V1277" s="587"/>
      <c r="W1277" s="588"/>
      <c r="X1277" s="588"/>
      <c r="Y1277" s="590"/>
      <c r="Z1277" s="589"/>
      <c r="AA1277" s="591"/>
      <c r="AB1277" s="591"/>
      <c r="AC1277" s="591"/>
      <c r="AD1277" s="591"/>
      <c r="AE1277" s="272"/>
      <c r="AF1277" s="560"/>
      <c r="AG1277" s="561"/>
      <c r="AH1277" s="561"/>
      <c r="AI1277" s="561"/>
      <c r="AJ1277" s="592"/>
      <c r="AK1277" s="561"/>
      <c r="AL1277" s="560"/>
      <c r="AM1277" s="595"/>
      <c r="AN1277" s="560"/>
      <c r="AO1277" s="561"/>
      <c r="AP1277" s="561"/>
      <c r="AQ1277" s="560"/>
      <c r="AR1277" s="561"/>
      <c r="AS1277" s="561"/>
      <c r="AT1277" s="559"/>
      <c r="AU1277" s="574"/>
      <c r="AV1277" s="569"/>
      <c r="AW1277" s="569"/>
      <c r="AX1277" s="569"/>
      <c r="AY1277" s="569"/>
      <c r="AZ1277" s="563"/>
      <c r="BA1277" s="563"/>
      <c r="BB1277" s="563"/>
    </row>
    <row r="1278" spans="21:54">
      <c r="U1278" s="563"/>
      <c r="V1278" s="587"/>
      <c r="W1278" s="588"/>
      <c r="X1278" s="588"/>
      <c r="Y1278" s="590"/>
      <c r="Z1278" s="589"/>
      <c r="AA1278" s="591"/>
      <c r="AB1278" s="591"/>
      <c r="AC1278" s="591"/>
      <c r="AD1278" s="591"/>
      <c r="AE1278" s="272"/>
      <c r="AF1278" s="560"/>
      <c r="AG1278" s="561"/>
      <c r="AH1278" s="561"/>
      <c r="AI1278" s="561"/>
      <c r="AJ1278" s="592"/>
      <c r="AK1278" s="561"/>
      <c r="AL1278" s="560"/>
      <c r="AM1278" s="595"/>
      <c r="AN1278" s="560"/>
      <c r="AO1278" s="561"/>
      <c r="AP1278" s="561"/>
      <c r="AQ1278" s="560"/>
      <c r="AR1278" s="561"/>
      <c r="AS1278" s="561"/>
      <c r="AT1278" s="559"/>
      <c r="AU1278" s="574"/>
      <c r="AV1278" s="569"/>
      <c r="AW1278" s="569"/>
      <c r="AX1278" s="569"/>
      <c r="AY1278" s="569"/>
      <c r="AZ1278" s="563"/>
      <c r="BA1278" s="563"/>
      <c r="BB1278" s="563"/>
    </row>
    <row r="1279" spans="21:54">
      <c r="U1279" s="563"/>
      <c r="V1279" s="587"/>
      <c r="W1279" s="588"/>
      <c r="X1279" s="588"/>
      <c r="Y1279" s="590"/>
      <c r="Z1279" s="589"/>
      <c r="AA1279" s="591"/>
      <c r="AB1279" s="591"/>
      <c r="AC1279" s="591"/>
      <c r="AD1279" s="591"/>
      <c r="AE1279" s="272"/>
      <c r="AF1279" s="560"/>
      <c r="AG1279" s="561"/>
      <c r="AH1279" s="561"/>
      <c r="AI1279" s="561"/>
      <c r="AJ1279" s="592"/>
      <c r="AK1279" s="561"/>
      <c r="AL1279" s="560"/>
      <c r="AM1279" s="595"/>
      <c r="AN1279" s="560"/>
      <c r="AO1279" s="561"/>
      <c r="AP1279" s="561"/>
      <c r="AQ1279" s="560"/>
      <c r="AR1279" s="561"/>
      <c r="AS1279" s="561"/>
      <c r="AT1279" s="559"/>
      <c r="AU1279" s="574"/>
      <c r="AV1279" s="569"/>
      <c r="AW1279" s="569"/>
      <c r="AX1279" s="569"/>
      <c r="AY1279" s="569"/>
      <c r="AZ1279" s="563"/>
      <c r="BA1279" s="563"/>
      <c r="BB1279" s="563"/>
    </row>
    <row r="1280" spans="21:54">
      <c r="U1280" s="563"/>
      <c r="V1280" s="587"/>
      <c r="W1280" s="588"/>
      <c r="X1280" s="588"/>
      <c r="Y1280" s="590"/>
      <c r="Z1280" s="589"/>
      <c r="AA1280" s="591"/>
      <c r="AB1280" s="591"/>
      <c r="AC1280" s="591"/>
      <c r="AD1280" s="591"/>
      <c r="AE1280" s="272"/>
      <c r="AF1280" s="560"/>
      <c r="AG1280" s="561"/>
      <c r="AH1280" s="561"/>
      <c r="AI1280" s="561"/>
      <c r="AJ1280" s="592"/>
      <c r="AK1280" s="561"/>
      <c r="AL1280" s="560"/>
      <c r="AM1280" s="595"/>
      <c r="AN1280" s="560"/>
      <c r="AO1280" s="561"/>
      <c r="AP1280" s="561"/>
      <c r="AQ1280" s="560"/>
      <c r="AR1280" s="561"/>
      <c r="AS1280" s="561"/>
      <c r="AT1280" s="559"/>
      <c r="AU1280" s="574"/>
      <c r="AV1280" s="569"/>
      <c r="AW1280" s="569"/>
      <c r="AX1280" s="569"/>
      <c r="AY1280" s="569"/>
      <c r="AZ1280" s="563"/>
      <c r="BA1280" s="563"/>
      <c r="BB1280" s="563"/>
    </row>
    <row r="1281" spans="21:54">
      <c r="U1281" s="563"/>
      <c r="V1281" s="587"/>
      <c r="W1281" s="588"/>
      <c r="X1281" s="588"/>
      <c r="Y1281" s="590"/>
      <c r="Z1281" s="589"/>
      <c r="AA1281" s="591"/>
      <c r="AB1281" s="591"/>
      <c r="AC1281" s="591"/>
      <c r="AD1281" s="591"/>
      <c r="AE1281" s="272"/>
      <c r="AF1281" s="560"/>
      <c r="AG1281" s="561"/>
      <c r="AH1281" s="561"/>
      <c r="AI1281" s="561"/>
      <c r="AJ1281" s="592"/>
      <c r="AK1281" s="561"/>
      <c r="AL1281" s="560"/>
      <c r="AM1281" s="595"/>
      <c r="AN1281" s="560"/>
      <c r="AO1281" s="561"/>
      <c r="AP1281" s="561"/>
      <c r="AQ1281" s="560"/>
      <c r="AR1281" s="561"/>
      <c r="AS1281" s="561"/>
      <c r="AT1281" s="559"/>
      <c r="AU1281" s="574"/>
      <c r="AV1281" s="569"/>
      <c r="AW1281" s="569"/>
      <c r="AX1281" s="569"/>
      <c r="AY1281" s="569"/>
      <c r="AZ1281" s="563"/>
      <c r="BA1281" s="563"/>
      <c r="BB1281" s="563"/>
    </row>
    <row r="1282" spans="21:54">
      <c r="U1282" s="563"/>
      <c r="V1282" s="587"/>
      <c r="W1282" s="588"/>
      <c r="X1282" s="588"/>
      <c r="Y1282" s="590"/>
      <c r="Z1282" s="589"/>
      <c r="AA1282" s="591"/>
      <c r="AB1282" s="591"/>
      <c r="AC1282" s="591"/>
      <c r="AD1282" s="591"/>
      <c r="AE1282" s="272"/>
      <c r="AF1282" s="560"/>
      <c r="AG1282" s="561"/>
      <c r="AH1282" s="561"/>
      <c r="AI1282" s="561"/>
      <c r="AJ1282" s="592"/>
      <c r="AK1282" s="561"/>
      <c r="AL1282" s="560"/>
      <c r="AM1282" s="595"/>
      <c r="AN1282" s="560"/>
      <c r="AO1282" s="561"/>
      <c r="AP1282" s="561"/>
      <c r="AQ1282" s="560"/>
      <c r="AR1282" s="561"/>
      <c r="AS1282" s="561"/>
      <c r="AT1282" s="559"/>
      <c r="AU1282" s="574"/>
      <c r="AV1282" s="569"/>
      <c r="AW1282" s="569"/>
      <c r="AX1282" s="569"/>
      <c r="AY1282" s="569"/>
      <c r="AZ1282" s="563"/>
      <c r="BA1282" s="563"/>
      <c r="BB1282" s="563"/>
    </row>
    <row r="1283" spans="21:54">
      <c r="U1283" s="563"/>
      <c r="V1283" s="587"/>
      <c r="W1283" s="588"/>
      <c r="X1283" s="588"/>
      <c r="Y1283" s="590"/>
      <c r="Z1283" s="589"/>
      <c r="AA1283" s="591"/>
      <c r="AB1283" s="591"/>
      <c r="AC1283" s="591"/>
      <c r="AD1283" s="591"/>
      <c r="AE1283" s="272"/>
      <c r="AF1283" s="560"/>
      <c r="AG1283" s="561"/>
      <c r="AH1283" s="561"/>
      <c r="AI1283" s="561"/>
      <c r="AJ1283" s="592"/>
      <c r="AK1283" s="561"/>
      <c r="AL1283" s="560"/>
      <c r="AM1283" s="595"/>
      <c r="AN1283" s="560"/>
      <c r="AO1283" s="561"/>
      <c r="AP1283" s="561"/>
      <c r="AQ1283" s="560"/>
      <c r="AR1283" s="561"/>
      <c r="AS1283" s="561"/>
      <c r="AT1283" s="559"/>
      <c r="AU1283" s="574"/>
      <c r="AV1283" s="569"/>
      <c r="AW1283" s="569"/>
      <c r="AX1283" s="569"/>
      <c r="AY1283" s="569"/>
      <c r="AZ1283" s="563"/>
      <c r="BA1283" s="563"/>
      <c r="BB1283" s="563"/>
    </row>
    <row r="1284" spans="21:54">
      <c r="U1284" s="563"/>
      <c r="V1284" s="587"/>
      <c r="W1284" s="588"/>
      <c r="X1284" s="588"/>
      <c r="Y1284" s="590"/>
      <c r="Z1284" s="589"/>
      <c r="AA1284" s="591"/>
      <c r="AB1284" s="591"/>
      <c r="AC1284" s="591"/>
      <c r="AD1284" s="591"/>
      <c r="AE1284" s="272"/>
      <c r="AF1284" s="560"/>
      <c r="AG1284" s="561"/>
      <c r="AH1284" s="561"/>
      <c r="AI1284" s="561"/>
      <c r="AJ1284" s="592"/>
      <c r="AK1284" s="561"/>
      <c r="AL1284" s="560"/>
      <c r="AM1284" s="595"/>
      <c r="AN1284" s="560"/>
      <c r="AO1284" s="561"/>
      <c r="AP1284" s="561"/>
      <c r="AQ1284" s="560"/>
      <c r="AR1284" s="561"/>
      <c r="AS1284" s="561"/>
      <c r="AT1284" s="559"/>
      <c r="AU1284" s="574"/>
      <c r="AV1284" s="569"/>
      <c r="AW1284" s="569"/>
      <c r="AX1284" s="569"/>
      <c r="AY1284" s="569"/>
      <c r="AZ1284" s="563"/>
      <c r="BA1284" s="563"/>
      <c r="BB1284" s="563"/>
    </row>
    <row r="1285" spans="21:54">
      <c r="U1285" s="563"/>
      <c r="V1285" s="587"/>
      <c r="W1285" s="588"/>
      <c r="X1285" s="588"/>
      <c r="Y1285" s="590"/>
      <c r="Z1285" s="589"/>
      <c r="AA1285" s="591"/>
      <c r="AB1285" s="591"/>
      <c r="AC1285" s="591"/>
      <c r="AD1285" s="591"/>
      <c r="AE1285" s="272"/>
      <c r="AF1285" s="560"/>
      <c r="AG1285" s="561"/>
      <c r="AH1285" s="561"/>
      <c r="AI1285" s="561"/>
      <c r="AJ1285" s="592"/>
      <c r="AK1285" s="561"/>
      <c r="AL1285" s="560"/>
      <c r="AM1285" s="595"/>
      <c r="AN1285" s="560"/>
      <c r="AO1285" s="561"/>
      <c r="AP1285" s="561"/>
      <c r="AQ1285" s="560"/>
      <c r="AR1285" s="561"/>
      <c r="AS1285" s="561"/>
      <c r="AT1285" s="559"/>
      <c r="AU1285" s="574"/>
      <c r="AV1285" s="569"/>
      <c r="AW1285" s="569"/>
      <c r="AX1285" s="569"/>
      <c r="AY1285" s="569"/>
      <c r="AZ1285" s="563"/>
      <c r="BA1285" s="563"/>
      <c r="BB1285" s="563"/>
    </row>
    <row r="1286" spans="21:54">
      <c r="U1286" s="563"/>
      <c r="V1286" s="587"/>
      <c r="W1286" s="588"/>
      <c r="X1286" s="588"/>
      <c r="Y1286" s="590"/>
      <c r="Z1286" s="589"/>
      <c r="AA1286" s="591"/>
      <c r="AB1286" s="591"/>
      <c r="AC1286" s="591"/>
      <c r="AD1286" s="591"/>
      <c r="AE1286" s="272"/>
      <c r="AF1286" s="560"/>
      <c r="AG1286" s="561"/>
      <c r="AH1286" s="561"/>
      <c r="AI1286" s="561"/>
      <c r="AJ1286" s="592"/>
      <c r="AK1286" s="561"/>
      <c r="AL1286" s="560"/>
      <c r="AM1286" s="595"/>
      <c r="AN1286" s="560"/>
      <c r="AO1286" s="561"/>
      <c r="AP1286" s="561"/>
      <c r="AQ1286" s="560"/>
      <c r="AR1286" s="561"/>
      <c r="AS1286" s="561"/>
      <c r="AT1286" s="559"/>
      <c r="AU1286" s="574"/>
      <c r="AV1286" s="569"/>
      <c r="AW1286" s="569"/>
      <c r="AX1286" s="569"/>
      <c r="AY1286" s="569"/>
      <c r="AZ1286" s="563"/>
      <c r="BA1286" s="563"/>
      <c r="BB1286" s="563"/>
    </row>
    <row r="1287" spans="21:54">
      <c r="U1287" s="563"/>
      <c r="V1287" s="587"/>
      <c r="W1287" s="588"/>
      <c r="X1287" s="588"/>
      <c r="Y1287" s="590"/>
      <c r="Z1287" s="589"/>
      <c r="AA1287" s="591"/>
      <c r="AB1287" s="591"/>
      <c r="AC1287" s="591"/>
      <c r="AD1287" s="591"/>
      <c r="AE1287" s="272"/>
      <c r="AF1287" s="560"/>
      <c r="AG1287" s="561"/>
      <c r="AH1287" s="561"/>
      <c r="AI1287" s="561"/>
      <c r="AJ1287" s="592"/>
      <c r="AK1287" s="561"/>
      <c r="AL1287" s="560"/>
      <c r="AM1287" s="595"/>
      <c r="AN1287" s="560"/>
      <c r="AO1287" s="561"/>
      <c r="AP1287" s="561"/>
      <c r="AQ1287" s="560"/>
      <c r="AR1287" s="561"/>
      <c r="AS1287" s="561"/>
      <c r="AT1287" s="559"/>
      <c r="AU1287" s="574"/>
      <c r="AV1287" s="569"/>
      <c r="AW1287" s="569"/>
      <c r="AX1287" s="569"/>
      <c r="AY1287" s="569"/>
      <c r="AZ1287" s="563"/>
      <c r="BA1287" s="563"/>
      <c r="BB1287" s="563"/>
    </row>
    <row r="1288" spans="21:54">
      <c r="U1288" s="563"/>
      <c r="V1288" s="587"/>
      <c r="W1288" s="588"/>
      <c r="X1288" s="588"/>
      <c r="Y1288" s="590"/>
      <c r="Z1288" s="589"/>
      <c r="AA1288" s="591"/>
      <c r="AB1288" s="591"/>
      <c r="AC1288" s="591"/>
      <c r="AD1288" s="591"/>
      <c r="AE1288" s="272"/>
      <c r="AF1288" s="560"/>
      <c r="AG1288" s="561"/>
      <c r="AH1288" s="561"/>
      <c r="AI1288" s="561"/>
      <c r="AJ1288" s="592"/>
      <c r="AK1288" s="561"/>
      <c r="AL1288" s="560"/>
      <c r="AM1288" s="595"/>
      <c r="AN1288" s="560"/>
      <c r="AO1288" s="561"/>
      <c r="AP1288" s="561"/>
      <c r="AQ1288" s="560"/>
      <c r="AR1288" s="561"/>
      <c r="AS1288" s="561"/>
      <c r="AT1288" s="559"/>
      <c r="AU1288" s="574"/>
      <c r="AV1288" s="569"/>
      <c r="AW1288" s="569"/>
      <c r="AX1288" s="569"/>
      <c r="AY1288" s="569"/>
      <c r="AZ1288" s="563"/>
      <c r="BA1288" s="563"/>
      <c r="BB1288" s="563"/>
    </row>
    <row r="1289" spans="21:54">
      <c r="U1289" s="563"/>
      <c r="V1289" s="587"/>
      <c r="W1289" s="588"/>
      <c r="X1289" s="588"/>
      <c r="Y1289" s="590"/>
      <c r="Z1289" s="589"/>
      <c r="AA1289" s="591"/>
      <c r="AB1289" s="591"/>
      <c r="AC1289" s="591"/>
      <c r="AD1289" s="591"/>
      <c r="AE1289" s="272"/>
      <c r="AF1289" s="560"/>
      <c r="AG1289" s="561"/>
      <c r="AH1289" s="561"/>
      <c r="AI1289" s="561"/>
      <c r="AJ1289" s="592"/>
      <c r="AK1289" s="561"/>
      <c r="AL1289" s="560"/>
      <c r="AM1289" s="595"/>
      <c r="AN1289" s="560"/>
      <c r="AO1289" s="561"/>
      <c r="AP1289" s="561"/>
      <c r="AQ1289" s="560"/>
      <c r="AR1289" s="561"/>
      <c r="AS1289" s="561"/>
      <c r="AT1289" s="559"/>
      <c r="AU1289" s="574"/>
      <c r="AV1289" s="569"/>
      <c r="AW1289" s="569"/>
      <c r="AX1289" s="569"/>
      <c r="AY1289" s="569"/>
      <c r="AZ1289" s="563"/>
      <c r="BA1289" s="563"/>
      <c r="BB1289" s="563"/>
    </row>
    <row r="1290" spans="21:54">
      <c r="U1290" s="563"/>
      <c r="V1290" s="587"/>
      <c r="W1290" s="588"/>
      <c r="X1290" s="588"/>
      <c r="Y1290" s="590"/>
      <c r="Z1290" s="589"/>
      <c r="AA1290" s="591"/>
      <c r="AB1290" s="591"/>
      <c r="AC1290" s="591"/>
      <c r="AD1290" s="591"/>
      <c r="AE1290" s="272"/>
      <c r="AF1290" s="560"/>
      <c r="AG1290" s="561"/>
      <c r="AH1290" s="561"/>
      <c r="AI1290" s="561"/>
      <c r="AJ1290" s="592"/>
      <c r="AK1290" s="561"/>
      <c r="AL1290" s="560"/>
      <c r="AM1290" s="595"/>
      <c r="AN1290" s="560"/>
      <c r="AO1290" s="561"/>
      <c r="AP1290" s="561"/>
      <c r="AQ1290" s="560"/>
      <c r="AR1290" s="561"/>
      <c r="AS1290" s="561"/>
      <c r="AT1290" s="559"/>
      <c r="AU1290" s="574"/>
      <c r="AV1290" s="569"/>
      <c r="AW1290" s="569"/>
      <c r="AX1290" s="569"/>
      <c r="AY1290" s="569"/>
      <c r="AZ1290" s="563"/>
      <c r="BA1290" s="563"/>
      <c r="BB1290" s="563"/>
    </row>
    <row r="1291" spans="21:54">
      <c r="U1291" s="563"/>
      <c r="V1291" s="587"/>
      <c r="W1291" s="588"/>
      <c r="X1291" s="588"/>
      <c r="Y1291" s="590"/>
      <c r="Z1291" s="589"/>
      <c r="AA1291" s="591"/>
      <c r="AB1291" s="591"/>
      <c r="AC1291" s="591"/>
      <c r="AD1291" s="591"/>
      <c r="AE1291" s="272"/>
      <c r="AF1291" s="560"/>
      <c r="AG1291" s="561"/>
      <c r="AH1291" s="561"/>
      <c r="AI1291" s="561"/>
      <c r="AJ1291" s="592"/>
      <c r="AK1291" s="561"/>
      <c r="AL1291" s="560"/>
      <c r="AM1291" s="595"/>
      <c r="AN1291" s="560"/>
      <c r="AO1291" s="561"/>
      <c r="AP1291" s="561"/>
      <c r="AQ1291" s="560"/>
      <c r="AR1291" s="561"/>
      <c r="AS1291" s="561"/>
      <c r="AT1291" s="559"/>
      <c r="AU1291" s="574"/>
      <c r="AV1291" s="569"/>
      <c r="AW1291" s="569"/>
      <c r="AX1291" s="569"/>
      <c r="AY1291" s="569"/>
      <c r="AZ1291" s="563"/>
      <c r="BA1291" s="563"/>
      <c r="BB1291" s="563"/>
    </row>
    <row r="1292" spans="21:54">
      <c r="U1292" s="563"/>
      <c r="V1292" s="587"/>
      <c r="W1292" s="588"/>
      <c r="X1292" s="588"/>
      <c r="Y1292" s="590"/>
      <c r="Z1292" s="589"/>
      <c r="AA1292" s="591"/>
      <c r="AB1292" s="591"/>
      <c r="AC1292" s="591"/>
      <c r="AD1292" s="591"/>
      <c r="AE1292" s="272"/>
      <c r="AF1292" s="560"/>
      <c r="AG1292" s="561"/>
      <c r="AH1292" s="561"/>
      <c r="AI1292" s="561"/>
      <c r="AJ1292" s="592"/>
      <c r="AK1292" s="561"/>
      <c r="AL1292" s="560"/>
      <c r="AM1292" s="595"/>
      <c r="AN1292" s="560"/>
      <c r="AO1292" s="561"/>
      <c r="AP1292" s="561"/>
      <c r="AQ1292" s="560"/>
      <c r="AR1292" s="561"/>
      <c r="AS1292" s="561"/>
      <c r="AT1292" s="559"/>
      <c r="AU1292" s="574"/>
      <c r="AV1292" s="569"/>
      <c r="AW1292" s="569"/>
      <c r="AX1292" s="569"/>
      <c r="AY1292" s="569"/>
      <c r="AZ1292" s="563"/>
      <c r="BA1292" s="563"/>
      <c r="BB1292" s="563"/>
    </row>
    <row r="1293" spans="21:54">
      <c r="U1293" s="563"/>
      <c r="V1293" s="587"/>
      <c r="W1293" s="588"/>
      <c r="X1293" s="588"/>
      <c r="Y1293" s="590"/>
      <c r="Z1293" s="589"/>
      <c r="AA1293" s="591"/>
      <c r="AB1293" s="591"/>
      <c r="AC1293" s="591"/>
      <c r="AD1293" s="591"/>
      <c r="AE1293" s="272"/>
      <c r="AF1293" s="560"/>
      <c r="AG1293" s="561"/>
      <c r="AH1293" s="561"/>
      <c r="AI1293" s="561"/>
      <c r="AJ1293" s="592"/>
      <c r="AK1293" s="561"/>
      <c r="AL1293" s="560"/>
      <c r="AM1293" s="595"/>
      <c r="AN1293" s="560"/>
      <c r="AO1293" s="561"/>
      <c r="AP1293" s="561"/>
      <c r="AQ1293" s="560"/>
      <c r="AR1293" s="561"/>
      <c r="AS1293" s="561"/>
      <c r="AT1293" s="559"/>
      <c r="AU1293" s="574"/>
      <c r="AV1293" s="569"/>
      <c r="AW1293" s="569"/>
      <c r="AX1293" s="569"/>
      <c r="AY1293" s="569"/>
      <c r="AZ1293" s="563"/>
      <c r="BA1293" s="563"/>
      <c r="BB1293" s="563"/>
    </row>
    <row r="1294" spans="21:54">
      <c r="U1294" s="563"/>
      <c r="V1294" s="587"/>
      <c r="W1294" s="588"/>
      <c r="X1294" s="588"/>
      <c r="Y1294" s="590"/>
      <c r="Z1294" s="589"/>
      <c r="AA1294" s="591"/>
      <c r="AB1294" s="591"/>
      <c r="AC1294" s="591"/>
      <c r="AD1294" s="591"/>
      <c r="AE1294" s="272"/>
      <c r="AF1294" s="560"/>
      <c r="AG1294" s="561"/>
      <c r="AH1294" s="561"/>
      <c r="AI1294" s="561"/>
      <c r="AJ1294" s="592"/>
      <c r="AK1294" s="561"/>
      <c r="AL1294" s="560"/>
      <c r="AM1294" s="595"/>
      <c r="AN1294" s="560"/>
      <c r="AO1294" s="561"/>
      <c r="AP1294" s="561"/>
      <c r="AQ1294" s="560"/>
      <c r="AR1294" s="561"/>
      <c r="AS1294" s="561"/>
      <c r="AT1294" s="559"/>
      <c r="AU1294" s="574"/>
      <c r="AV1294" s="569"/>
      <c r="AW1294" s="569"/>
      <c r="AX1294" s="569"/>
      <c r="AY1294" s="569"/>
      <c r="AZ1294" s="563"/>
      <c r="BA1294" s="563"/>
      <c r="BB1294" s="563"/>
    </row>
    <row r="1295" spans="21:54">
      <c r="U1295" s="563"/>
      <c r="V1295" s="587"/>
      <c r="W1295" s="588"/>
      <c r="X1295" s="588"/>
      <c r="Y1295" s="590"/>
      <c r="Z1295" s="589"/>
      <c r="AA1295" s="591"/>
      <c r="AB1295" s="591"/>
      <c r="AC1295" s="591"/>
      <c r="AD1295" s="591"/>
      <c r="AE1295" s="272"/>
      <c r="AF1295" s="560"/>
      <c r="AG1295" s="561"/>
      <c r="AH1295" s="561"/>
      <c r="AI1295" s="561"/>
      <c r="AJ1295" s="592"/>
      <c r="AK1295" s="561"/>
      <c r="AL1295" s="560"/>
      <c r="AM1295" s="595"/>
      <c r="AN1295" s="560"/>
      <c r="AO1295" s="561"/>
      <c r="AP1295" s="561"/>
      <c r="AQ1295" s="560"/>
      <c r="AR1295" s="561"/>
      <c r="AS1295" s="561"/>
      <c r="AT1295" s="559"/>
      <c r="AU1295" s="574"/>
      <c r="AV1295" s="569"/>
      <c r="AW1295" s="569"/>
      <c r="AX1295" s="569"/>
      <c r="AY1295" s="569"/>
      <c r="AZ1295" s="563"/>
      <c r="BA1295" s="563"/>
      <c r="BB1295" s="563"/>
    </row>
    <row r="1296" spans="21:54">
      <c r="U1296" s="563"/>
      <c r="V1296" s="587"/>
      <c r="W1296" s="588"/>
      <c r="X1296" s="588"/>
      <c r="Y1296" s="590"/>
      <c r="Z1296" s="589"/>
      <c r="AA1296" s="591"/>
      <c r="AB1296" s="591"/>
      <c r="AC1296" s="591"/>
      <c r="AD1296" s="591"/>
      <c r="AE1296" s="272"/>
      <c r="AF1296" s="560"/>
      <c r="AG1296" s="561"/>
      <c r="AH1296" s="561"/>
      <c r="AI1296" s="561"/>
      <c r="AJ1296" s="592"/>
      <c r="AK1296" s="561"/>
      <c r="AL1296" s="560"/>
      <c r="AM1296" s="595"/>
      <c r="AN1296" s="560"/>
      <c r="AO1296" s="561"/>
      <c r="AP1296" s="561"/>
      <c r="AQ1296" s="560"/>
      <c r="AR1296" s="561"/>
      <c r="AS1296" s="561"/>
      <c r="AT1296" s="559"/>
      <c r="AU1296" s="574"/>
      <c r="AV1296" s="569"/>
      <c r="AW1296" s="569"/>
      <c r="AX1296" s="569"/>
      <c r="AY1296" s="569"/>
      <c r="AZ1296" s="563"/>
      <c r="BA1296" s="563"/>
      <c r="BB1296" s="563"/>
    </row>
    <row r="1297" spans="21:54">
      <c r="U1297" s="563"/>
      <c r="V1297" s="587"/>
      <c r="W1297" s="588"/>
      <c r="X1297" s="588"/>
      <c r="Y1297" s="590"/>
      <c r="Z1297" s="589"/>
      <c r="AA1297" s="591"/>
      <c r="AB1297" s="591"/>
      <c r="AC1297" s="591"/>
      <c r="AD1297" s="591"/>
      <c r="AE1297" s="272"/>
      <c r="AF1297" s="560"/>
      <c r="AG1297" s="561"/>
      <c r="AH1297" s="561"/>
      <c r="AI1297" s="561"/>
      <c r="AJ1297" s="592"/>
      <c r="AK1297" s="561"/>
      <c r="AL1297" s="560"/>
      <c r="AM1297" s="595"/>
      <c r="AN1297" s="560"/>
      <c r="AO1297" s="561"/>
      <c r="AP1297" s="561"/>
      <c r="AQ1297" s="560"/>
      <c r="AR1297" s="561"/>
      <c r="AS1297" s="561"/>
      <c r="AT1297" s="559"/>
      <c r="AU1297" s="574"/>
      <c r="AV1297" s="569"/>
      <c r="AW1297" s="569"/>
      <c r="AX1297" s="569"/>
      <c r="AY1297" s="569"/>
      <c r="AZ1297" s="563"/>
      <c r="BA1297" s="563"/>
      <c r="BB1297" s="563"/>
    </row>
    <row r="1298" spans="21:54">
      <c r="U1298" s="563"/>
      <c r="V1298" s="587"/>
      <c r="W1298" s="588"/>
      <c r="X1298" s="588"/>
      <c r="Y1298" s="590"/>
      <c r="Z1298" s="589"/>
      <c r="AA1298" s="591"/>
      <c r="AB1298" s="591"/>
      <c r="AC1298" s="591"/>
      <c r="AD1298" s="591"/>
      <c r="AE1298" s="272"/>
      <c r="AF1298" s="560"/>
      <c r="AG1298" s="561"/>
      <c r="AH1298" s="561"/>
      <c r="AI1298" s="561"/>
      <c r="AJ1298" s="592"/>
      <c r="AK1298" s="561"/>
      <c r="AL1298" s="560"/>
      <c r="AM1298" s="595"/>
      <c r="AN1298" s="560"/>
      <c r="AO1298" s="561"/>
      <c r="AP1298" s="561"/>
      <c r="AQ1298" s="560"/>
      <c r="AR1298" s="561"/>
      <c r="AS1298" s="561"/>
      <c r="AT1298" s="559"/>
      <c r="AU1298" s="574"/>
      <c r="AV1298" s="569"/>
      <c r="AW1298" s="569"/>
      <c r="AX1298" s="569"/>
      <c r="AY1298" s="569"/>
      <c r="AZ1298" s="563"/>
      <c r="BA1298" s="563"/>
      <c r="BB1298" s="563"/>
    </row>
    <row r="1299" spans="21:54">
      <c r="U1299" s="563"/>
      <c r="V1299" s="587"/>
      <c r="W1299" s="588"/>
      <c r="X1299" s="588"/>
      <c r="Y1299" s="590"/>
      <c r="Z1299" s="589"/>
      <c r="AA1299" s="591"/>
      <c r="AB1299" s="591"/>
      <c r="AC1299" s="591"/>
      <c r="AD1299" s="591"/>
      <c r="AE1299" s="272"/>
      <c r="AF1299" s="560"/>
      <c r="AG1299" s="561"/>
      <c r="AH1299" s="561"/>
      <c r="AI1299" s="561"/>
      <c r="AJ1299" s="592"/>
      <c r="AK1299" s="561"/>
      <c r="AL1299" s="560"/>
      <c r="AM1299" s="595"/>
      <c r="AN1299" s="560"/>
      <c r="AO1299" s="561"/>
      <c r="AP1299" s="561"/>
      <c r="AQ1299" s="560"/>
      <c r="AR1299" s="561"/>
      <c r="AS1299" s="561"/>
      <c r="AT1299" s="559"/>
      <c r="AU1299" s="574"/>
      <c r="AV1299" s="569"/>
      <c r="AW1299" s="569"/>
      <c r="AX1299" s="569"/>
      <c r="AY1299" s="569"/>
      <c r="AZ1299" s="563"/>
      <c r="BA1299" s="563"/>
      <c r="BB1299" s="563"/>
    </row>
    <row r="1300" spans="21:54">
      <c r="U1300" s="563"/>
      <c r="V1300" s="587"/>
      <c r="W1300" s="588"/>
      <c r="X1300" s="588"/>
      <c r="Y1300" s="590"/>
      <c r="Z1300" s="589"/>
      <c r="AA1300" s="591"/>
      <c r="AB1300" s="591"/>
      <c r="AC1300" s="591"/>
      <c r="AD1300" s="591"/>
      <c r="AE1300" s="272"/>
      <c r="AF1300" s="560"/>
      <c r="AG1300" s="561"/>
      <c r="AH1300" s="561"/>
      <c r="AI1300" s="561"/>
      <c r="AJ1300" s="592"/>
      <c r="AK1300" s="561"/>
      <c r="AL1300" s="560"/>
      <c r="AM1300" s="595"/>
      <c r="AN1300" s="560"/>
      <c r="AO1300" s="561"/>
      <c r="AP1300" s="561"/>
      <c r="AQ1300" s="560"/>
      <c r="AR1300" s="561"/>
      <c r="AS1300" s="561"/>
      <c r="AT1300" s="559"/>
      <c r="AU1300" s="574"/>
      <c r="AV1300" s="569"/>
      <c r="AW1300" s="569"/>
      <c r="AX1300" s="569"/>
      <c r="AY1300" s="569"/>
      <c r="AZ1300" s="563"/>
      <c r="BA1300" s="563"/>
      <c r="BB1300" s="563"/>
    </row>
    <row r="1301" spans="21:54">
      <c r="U1301" s="563"/>
      <c r="V1301" s="587"/>
      <c r="W1301" s="588"/>
      <c r="X1301" s="588"/>
      <c r="Y1301" s="590"/>
      <c r="Z1301" s="589"/>
      <c r="AA1301" s="591"/>
      <c r="AB1301" s="591"/>
      <c r="AC1301" s="591"/>
      <c r="AD1301" s="591"/>
      <c r="AE1301" s="272"/>
      <c r="AF1301" s="560"/>
      <c r="AG1301" s="561"/>
      <c r="AH1301" s="561"/>
      <c r="AI1301" s="561"/>
      <c r="AJ1301" s="592"/>
      <c r="AK1301" s="561"/>
      <c r="AL1301" s="560"/>
      <c r="AM1301" s="595"/>
      <c r="AN1301" s="560"/>
      <c r="AO1301" s="561"/>
      <c r="AP1301" s="561"/>
      <c r="AQ1301" s="560"/>
      <c r="AR1301" s="561"/>
      <c r="AS1301" s="561"/>
      <c r="AT1301" s="559"/>
      <c r="AU1301" s="574"/>
      <c r="AV1301" s="569"/>
      <c r="AW1301" s="569"/>
      <c r="AX1301" s="569"/>
      <c r="AY1301" s="569"/>
      <c r="AZ1301" s="563"/>
      <c r="BA1301" s="563"/>
      <c r="BB1301" s="563"/>
    </row>
    <row r="1302" spans="21:54">
      <c r="U1302" s="563"/>
      <c r="V1302" s="587"/>
      <c r="W1302" s="588"/>
      <c r="X1302" s="588"/>
      <c r="Y1302" s="590"/>
      <c r="Z1302" s="589"/>
      <c r="AA1302" s="591"/>
      <c r="AB1302" s="591"/>
      <c r="AC1302" s="591"/>
      <c r="AD1302" s="591"/>
      <c r="AE1302" s="272"/>
      <c r="AF1302" s="560"/>
      <c r="AG1302" s="561"/>
      <c r="AH1302" s="561"/>
      <c r="AI1302" s="561"/>
      <c r="AJ1302" s="592"/>
      <c r="AK1302" s="561"/>
      <c r="AL1302" s="560"/>
      <c r="AM1302" s="595"/>
      <c r="AN1302" s="560"/>
      <c r="AO1302" s="561"/>
      <c r="AP1302" s="561"/>
      <c r="AQ1302" s="560"/>
      <c r="AR1302" s="561"/>
      <c r="AS1302" s="561"/>
      <c r="AT1302" s="559"/>
      <c r="AU1302" s="574"/>
      <c r="AV1302" s="569"/>
      <c r="AW1302" s="569"/>
      <c r="AX1302" s="569"/>
      <c r="AY1302" s="569"/>
      <c r="AZ1302" s="563"/>
      <c r="BA1302" s="563"/>
      <c r="BB1302" s="563"/>
    </row>
    <row r="1303" spans="21:54">
      <c r="U1303" s="563"/>
      <c r="V1303" s="587"/>
      <c r="W1303" s="588"/>
      <c r="X1303" s="588"/>
      <c r="Y1303" s="590"/>
      <c r="Z1303" s="589"/>
      <c r="AA1303" s="591"/>
      <c r="AB1303" s="591"/>
      <c r="AC1303" s="591"/>
      <c r="AD1303" s="591"/>
      <c r="AE1303" s="272"/>
      <c r="AF1303" s="560"/>
      <c r="AG1303" s="561"/>
      <c r="AH1303" s="561"/>
      <c r="AI1303" s="561"/>
      <c r="AJ1303" s="592"/>
      <c r="AK1303" s="561"/>
      <c r="AL1303" s="560"/>
      <c r="AM1303" s="595"/>
      <c r="AN1303" s="560"/>
      <c r="AO1303" s="561"/>
      <c r="AP1303" s="561"/>
      <c r="AQ1303" s="560"/>
      <c r="AR1303" s="561"/>
      <c r="AS1303" s="561"/>
      <c r="AT1303" s="559"/>
      <c r="AU1303" s="574"/>
      <c r="AV1303" s="569"/>
      <c r="AW1303" s="569"/>
      <c r="AX1303" s="569"/>
      <c r="AY1303" s="569"/>
      <c r="AZ1303" s="563"/>
      <c r="BA1303" s="563"/>
      <c r="BB1303" s="563"/>
    </row>
    <row r="1304" spans="21:54">
      <c r="U1304" s="563"/>
      <c r="V1304" s="587"/>
      <c r="W1304" s="588"/>
      <c r="X1304" s="588"/>
      <c r="Y1304" s="590"/>
      <c r="Z1304" s="589"/>
      <c r="AA1304" s="591"/>
      <c r="AB1304" s="591"/>
      <c r="AC1304" s="591"/>
      <c r="AD1304" s="591"/>
      <c r="AE1304" s="272"/>
      <c r="AF1304" s="560"/>
      <c r="AG1304" s="561"/>
      <c r="AH1304" s="561"/>
      <c r="AI1304" s="561"/>
      <c r="AJ1304" s="592"/>
      <c r="AK1304" s="561"/>
      <c r="AL1304" s="560"/>
      <c r="AM1304" s="595"/>
      <c r="AN1304" s="560"/>
      <c r="AO1304" s="561"/>
      <c r="AP1304" s="561"/>
      <c r="AQ1304" s="560"/>
      <c r="AR1304" s="561"/>
      <c r="AS1304" s="561"/>
      <c r="AT1304" s="559"/>
      <c r="AU1304" s="574"/>
      <c r="AV1304" s="569"/>
      <c r="AW1304" s="569"/>
      <c r="AX1304" s="569"/>
      <c r="AY1304" s="569"/>
      <c r="AZ1304" s="563"/>
      <c r="BA1304" s="563"/>
      <c r="BB1304" s="563"/>
    </row>
    <row r="1305" spans="21:54">
      <c r="U1305" s="563"/>
      <c r="V1305" s="587"/>
      <c r="W1305" s="588"/>
      <c r="X1305" s="588"/>
      <c r="Y1305" s="590"/>
      <c r="Z1305" s="589"/>
      <c r="AA1305" s="591"/>
      <c r="AB1305" s="591"/>
      <c r="AC1305" s="591"/>
      <c r="AD1305" s="591"/>
      <c r="AE1305" s="272"/>
      <c r="AF1305" s="560"/>
      <c r="AG1305" s="561"/>
      <c r="AH1305" s="561"/>
      <c r="AI1305" s="561"/>
      <c r="AJ1305" s="592"/>
      <c r="AK1305" s="561"/>
      <c r="AL1305" s="560"/>
      <c r="AM1305" s="595"/>
      <c r="AN1305" s="560"/>
      <c r="AO1305" s="561"/>
      <c r="AP1305" s="561"/>
      <c r="AQ1305" s="560"/>
      <c r="AR1305" s="561"/>
      <c r="AS1305" s="561"/>
      <c r="AT1305" s="559"/>
      <c r="AU1305" s="574"/>
      <c r="AV1305" s="569"/>
      <c r="AW1305" s="569"/>
      <c r="AX1305" s="569"/>
      <c r="AY1305" s="569"/>
      <c r="AZ1305" s="563"/>
      <c r="BA1305" s="563"/>
      <c r="BB1305" s="563"/>
    </row>
    <row r="1306" spans="21:54">
      <c r="U1306" s="563"/>
      <c r="V1306" s="587"/>
      <c r="W1306" s="588"/>
      <c r="X1306" s="588"/>
      <c r="Y1306" s="590"/>
      <c r="Z1306" s="589"/>
      <c r="AA1306" s="591"/>
      <c r="AB1306" s="591"/>
      <c r="AC1306" s="591"/>
      <c r="AD1306" s="591"/>
      <c r="AE1306" s="272"/>
      <c r="AF1306" s="560"/>
      <c r="AG1306" s="561"/>
      <c r="AH1306" s="561"/>
      <c r="AI1306" s="561"/>
      <c r="AJ1306" s="592"/>
      <c r="AK1306" s="561"/>
      <c r="AL1306" s="560"/>
      <c r="AM1306" s="595"/>
      <c r="AN1306" s="560"/>
      <c r="AO1306" s="561"/>
      <c r="AP1306" s="561"/>
      <c r="AQ1306" s="560"/>
      <c r="AR1306" s="561"/>
      <c r="AS1306" s="561"/>
      <c r="AT1306" s="559"/>
      <c r="AU1306" s="574"/>
      <c r="AV1306" s="569"/>
      <c r="AW1306" s="569"/>
      <c r="AX1306" s="569"/>
      <c r="AY1306" s="569"/>
      <c r="AZ1306" s="563"/>
      <c r="BA1306" s="563"/>
      <c r="BB1306" s="563"/>
    </row>
    <row r="1307" spans="21:54">
      <c r="U1307" s="563"/>
      <c r="V1307" s="587"/>
      <c r="W1307" s="588"/>
      <c r="X1307" s="588"/>
      <c r="Y1307" s="590"/>
      <c r="Z1307" s="589"/>
      <c r="AA1307" s="591"/>
      <c r="AB1307" s="591"/>
      <c r="AC1307" s="591"/>
      <c r="AD1307" s="591"/>
      <c r="AE1307" s="272"/>
      <c r="AF1307" s="560"/>
      <c r="AG1307" s="561"/>
      <c r="AH1307" s="561"/>
      <c r="AI1307" s="561"/>
      <c r="AJ1307" s="592"/>
      <c r="AK1307" s="561"/>
      <c r="AL1307" s="560"/>
      <c r="AM1307" s="595"/>
      <c r="AN1307" s="560"/>
      <c r="AO1307" s="561"/>
      <c r="AP1307" s="561"/>
      <c r="AQ1307" s="560"/>
      <c r="AR1307" s="561"/>
      <c r="AS1307" s="561"/>
      <c r="AT1307" s="559"/>
      <c r="AU1307" s="574"/>
      <c r="AV1307" s="569"/>
      <c r="AW1307" s="569"/>
      <c r="AX1307" s="569"/>
      <c r="AY1307" s="569"/>
      <c r="AZ1307" s="563"/>
      <c r="BA1307" s="563"/>
      <c r="BB1307" s="563"/>
    </row>
    <row r="1308" spans="21:54">
      <c r="U1308" s="563"/>
      <c r="V1308" s="587"/>
      <c r="W1308" s="588"/>
      <c r="X1308" s="588"/>
      <c r="Y1308" s="590"/>
      <c r="Z1308" s="589"/>
      <c r="AA1308" s="591"/>
      <c r="AB1308" s="591"/>
      <c r="AC1308" s="591"/>
      <c r="AD1308" s="591"/>
      <c r="AE1308" s="272"/>
      <c r="AF1308" s="560"/>
      <c r="AG1308" s="561"/>
      <c r="AH1308" s="561"/>
      <c r="AI1308" s="561"/>
      <c r="AJ1308" s="592"/>
      <c r="AK1308" s="561"/>
      <c r="AL1308" s="560"/>
      <c r="AM1308" s="595"/>
      <c r="AN1308" s="560"/>
      <c r="AO1308" s="561"/>
      <c r="AP1308" s="561"/>
      <c r="AQ1308" s="560"/>
      <c r="AR1308" s="561"/>
      <c r="AS1308" s="561"/>
      <c r="AT1308" s="559"/>
      <c r="AU1308" s="574"/>
      <c r="AV1308" s="569"/>
      <c r="AW1308" s="569"/>
      <c r="AX1308" s="569"/>
      <c r="AY1308" s="569"/>
      <c r="AZ1308" s="563"/>
      <c r="BA1308" s="563"/>
      <c r="BB1308" s="563"/>
    </row>
    <row r="1309" spans="21:54">
      <c r="U1309" s="563"/>
      <c r="V1309" s="587"/>
      <c r="W1309" s="588"/>
      <c r="X1309" s="588"/>
      <c r="Y1309" s="590"/>
      <c r="Z1309" s="589"/>
      <c r="AA1309" s="591"/>
      <c r="AB1309" s="591"/>
      <c r="AC1309" s="591"/>
      <c r="AD1309" s="591"/>
      <c r="AE1309" s="272"/>
      <c r="AF1309" s="560"/>
      <c r="AG1309" s="561"/>
      <c r="AH1309" s="561"/>
      <c r="AI1309" s="561"/>
      <c r="AJ1309" s="592"/>
      <c r="AK1309" s="561"/>
      <c r="AL1309" s="560"/>
      <c r="AM1309" s="595"/>
      <c r="AN1309" s="560"/>
      <c r="AO1309" s="561"/>
      <c r="AP1309" s="561"/>
      <c r="AQ1309" s="560"/>
      <c r="AR1309" s="561"/>
      <c r="AS1309" s="561"/>
      <c r="AT1309" s="559"/>
      <c r="AU1309" s="574"/>
      <c r="AV1309" s="569"/>
      <c r="AW1309" s="569"/>
      <c r="AX1309" s="569"/>
      <c r="AY1309" s="569"/>
      <c r="AZ1309" s="563"/>
      <c r="BA1309" s="563"/>
      <c r="BB1309" s="563"/>
    </row>
    <row r="1310" spans="21:54">
      <c r="U1310" s="563"/>
      <c r="V1310" s="587"/>
      <c r="W1310" s="588"/>
      <c r="X1310" s="588"/>
      <c r="Y1310" s="590"/>
      <c r="Z1310" s="589"/>
      <c r="AA1310" s="591"/>
      <c r="AB1310" s="591"/>
      <c r="AC1310" s="591"/>
      <c r="AD1310" s="591"/>
      <c r="AE1310" s="272"/>
      <c r="AF1310" s="560"/>
      <c r="AG1310" s="561"/>
      <c r="AH1310" s="561"/>
      <c r="AI1310" s="561"/>
      <c r="AJ1310" s="592"/>
      <c r="AK1310" s="561"/>
      <c r="AL1310" s="560"/>
      <c r="AM1310" s="595"/>
      <c r="AN1310" s="560"/>
      <c r="AO1310" s="561"/>
      <c r="AP1310" s="561"/>
      <c r="AQ1310" s="560"/>
      <c r="AR1310" s="561"/>
      <c r="AS1310" s="561"/>
      <c r="AT1310" s="559"/>
      <c r="AU1310" s="574"/>
      <c r="AV1310" s="569"/>
      <c r="AW1310" s="569"/>
      <c r="AX1310" s="569"/>
      <c r="AY1310" s="569"/>
      <c r="AZ1310" s="563"/>
      <c r="BA1310" s="563"/>
      <c r="BB1310" s="563"/>
    </row>
    <row r="1311" spans="21:54">
      <c r="U1311" s="563"/>
      <c r="V1311" s="587"/>
      <c r="W1311" s="588"/>
      <c r="X1311" s="588"/>
      <c r="Y1311" s="590"/>
      <c r="Z1311" s="589"/>
      <c r="AA1311" s="591"/>
      <c r="AB1311" s="591"/>
      <c r="AC1311" s="591"/>
      <c r="AD1311" s="591"/>
      <c r="AE1311" s="272"/>
      <c r="AF1311" s="560"/>
      <c r="AG1311" s="561"/>
      <c r="AH1311" s="561"/>
      <c r="AI1311" s="561"/>
      <c r="AJ1311" s="592"/>
      <c r="AK1311" s="561"/>
      <c r="AL1311" s="560"/>
      <c r="AM1311" s="595"/>
      <c r="AN1311" s="560"/>
      <c r="AO1311" s="561"/>
      <c r="AP1311" s="561"/>
      <c r="AQ1311" s="560"/>
      <c r="AR1311" s="561"/>
      <c r="AS1311" s="561"/>
      <c r="AT1311" s="559"/>
      <c r="AU1311" s="574"/>
      <c r="AV1311" s="569"/>
      <c r="AW1311" s="569"/>
      <c r="AX1311" s="569"/>
      <c r="AY1311" s="569"/>
      <c r="AZ1311" s="563"/>
      <c r="BA1311" s="563"/>
      <c r="BB1311" s="563"/>
    </row>
    <row r="1312" spans="21:54">
      <c r="U1312" s="563"/>
      <c r="V1312" s="587"/>
      <c r="W1312" s="588"/>
      <c r="X1312" s="588"/>
      <c r="Y1312" s="590"/>
      <c r="Z1312" s="589"/>
      <c r="AA1312" s="591"/>
      <c r="AB1312" s="591"/>
      <c r="AC1312" s="591"/>
      <c r="AD1312" s="591"/>
      <c r="AE1312" s="272"/>
      <c r="AF1312" s="560"/>
      <c r="AG1312" s="561"/>
      <c r="AH1312" s="561"/>
      <c r="AI1312" s="561"/>
      <c r="AJ1312" s="592"/>
      <c r="AK1312" s="561"/>
      <c r="AL1312" s="560"/>
      <c r="AM1312" s="595"/>
      <c r="AN1312" s="560"/>
      <c r="AO1312" s="561"/>
      <c r="AP1312" s="561"/>
      <c r="AQ1312" s="560"/>
      <c r="AR1312" s="561"/>
      <c r="AS1312" s="561"/>
      <c r="AT1312" s="559"/>
      <c r="AU1312" s="574"/>
      <c r="AV1312" s="569"/>
      <c r="AW1312" s="569"/>
      <c r="AX1312" s="569"/>
      <c r="AY1312" s="569"/>
      <c r="AZ1312" s="563"/>
      <c r="BA1312" s="563"/>
      <c r="BB1312" s="563"/>
    </row>
    <row r="1313" spans="21:54">
      <c r="U1313" s="563"/>
      <c r="V1313" s="587"/>
      <c r="W1313" s="588"/>
      <c r="X1313" s="588"/>
      <c r="Y1313" s="590"/>
      <c r="Z1313" s="589"/>
      <c r="AA1313" s="591"/>
      <c r="AB1313" s="591"/>
      <c r="AC1313" s="591"/>
      <c r="AD1313" s="591"/>
      <c r="AE1313" s="272"/>
      <c r="AF1313" s="560"/>
      <c r="AG1313" s="561"/>
      <c r="AH1313" s="561"/>
      <c r="AI1313" s="561"/>
      <c r="AJ1313" s="592"/>
      <c r="AK1313" s="561"/>
      <c r="AL1313" s="560"/>
      <c r="AM1313" s="595"/>
      <c r="AN1313" s="560"/>
      <c r="AO1313" s="561"/>
      <c r="AP1313" s="561"/>
      <c r="AQ1313" s="560"/>
      <c r="AR1313" s="561"/>
      <c r="AS1313" s="561"/>
      <c r="AT1313" s="559"/>
      <c r="AU1313" s="574"/>
      <c r="AV1313" s="569"/>
      <c r="AW1313" s="569"/>
      <c r="AX1313" s="569"/>
      <c r="AY1313" s="569"/>
      <c r="AZ1313" s="563"/>
      <c r="BA1313" s="563"/>
      <c r="BB1313" s="563"/>
    </row>
    <row r="1314" spans="21:54">
      <c r="U1314" s="563"/>
      <c r="V1314" s="587"/>
      <c r="W1314" s="588"/>
      <c r="X1314" s="588"/>
      <c r="Y1314" s="590"/>
      <c r="Z1314" s="589"/>
      <c r="AA1314" s="591"/>
      <c r="AB1314" s="591"/>
      <c r="AC1314" s="591"/>
      <c r="AD1314" s="591"/>
      <c r="AE1314" s="272"/>
      <c r="AF1314" s="560"/>
      <c r="AG1314" s="561"/>
      <c r="AH1314" s="561"/>
      <c r="AI1314" s="561"/>
      <c r="AJ1314" s="592"/>
      <c r="AK1314" s="561"/>
      <c r="AL1314" s="560"/>
      <c r="AM1314" s="595"/>
      <c r="AN1314" s="560"/>
      <c r="AO1314" s="561"/>
      <c r="AP1314" s="561"/>
      <c r="AQ1314" s="560"/>
      <c r="AR1314" s="561"/>
      <c r="AS1314" s="561"/>
      <c r="AT1314" s="559"/>
      <c r="AU1314" s="574"/>
      <c r="AV1314" s="569"/>
      <c r="AW1314" s="569"/>
      <c r="AX1314" s="569"/>
      <c r="AY1314" s="569"/>
      <c r="AZ1314" s="563"/>
      <c r="BA1314" s="563"/>
      <c r="BB1314" s="563"/>
    </row>
    <row r="1315" spans="21:54">
      <c r="U1315" s="563"/>
      <c r="V1315" s="587"/>
      <c r="W1315" s="588"/>
      <c r="X1315" s="588"/>
      <c r="Y1315" s="590"/>
      <c r="Z1315" s="589"/>
      <c r="AA1315" s="591"/>
      <c r="AB1315" s="591"/>
      <c r="AC1315" s="591"/>
      <c r="AD1315" s="591"/>
      <c r="AE1315" s="272"/>
      <c r="AF1315" s="560"/>
      <c r="AG1315" s="561"/>
      <c r="AH1315" s="561"/>
      <c r="AI1315" s="561"/>
      <c r="AJ1315" s="592"/>
      <c r="AK1315" s="561"/>
      <c r="AL1315" s="560"/>
      <c r="AM1315" s="595"/>
      <c r="AN1315" s="560"/>
      <c r="AO1315" s="561"/>
      <c r="AP1315" s="561"/>
      <c r="AQ1315" s="560"/>
      <c r="AR1315" s="561"/>
      <c r="AS1315" s="561"/>
      <c r="AT1315" s="559"/>
      <c r="AU1315" s="574"/>
      <c r="AV1315" s="569"/>
      <c r="AW1315" s="569"/>
      <c r="AX1315" s="569"/>
      <c r="AY1315" s="569"/>
      <c r="AZ1315" s="563"/>
      <c r="BA1315" s="563"/>
      <c r="BB1315" s="563"/>
    </row>
    <row r="1316" spans="21:54">
      <c r="U1316" s="563"/>
      <c r="V1316" s="587"/>
      <c r="W1316" s="588"/>
      <c r="X1316" s="588"/>
      <c r="Y1316" s="590"/>
      <c r="Z1316" s="589"/>
      <c r="AA1316" s="591"/>
      <c r="AB1316" s="591"/>
      <c r="AC1316" s="591"/>
      <c r="AD1316" s="591"/>
      <c r="AE1316" s="272"/>
      <c r="AF1316" s="560"/>
      <c r="AG1316" s="561"/>
      <c r="AH1316" s="561"/>
      <c r="AI1316" s="561"/>
      <c r="AJ1316" s="592"/>
      <c r="AK1316" s="561"/>
      <c r="AL1316" s="560"/>
      <c r="AM1316" s="595"/>
      <c r="AN1316" s="560"/>
      <c r="AO1316" s="561"/>
      <c r="AP1316" s="561"/>
      <c r="AQ1316" s="560"/>
      <c r="AR1316" s="561"/>
      <c r="AS1316" s="561"/>
      <c r="AT1316" s="559"/>
      <c r="AU1316" s="574"/>
      <c r="AV1316" s="569"/>
      <c r="AW1316" s="569"/>
      <c r="AX1316" s="569"/>
      <c r="AY1316" s="569"/>
      <c r="AZ1316" s="563"/>
      <c r="BA1316" s="563"/>
      <c r="BB1316" s="563"/>
    </row>
    <row r="1317" spans="21:54">
      <c r="U1317" s="563"/>
      <c r="V1317" s="587"/>
      <c r="W1317" s="588"/>
      <c r="X1317" s="588"/>
      <c r="Y1317" s="590"/>
      <c r="Z1317" s="589"/>
      <c r="AA1317" s="591"/>
      <c r="AB1317" s="591"/>
      <c r="AC1317" s="591"/>
      <c r="AD1317" s="591"/>
      <c r="AE1317" s="272"/>
      <c r="AF1317" s="560"/>
      <c r="AG1317" s="561"/>
      <c r="AH1317" s="561"/>
      <c r="AI1317" s="561"/>
      <c r="AJ1317" s="592"/>
      <c r="AK1317" s="561"/>
      <c r="AL1317" s="560"/>
      <c r="AM1317" s="595"/>
      <c r="AN1317" s="560"/>
      <c r="AO1317" s="561"/>
      <c r="AP1317" s="561"/>
      <c r="AQ1317" s="560"/>
      <c r="AR1317" s="561"/>
      <c r="AS1317" s="561"/>
      <c r="AT1317" s="559"/>
      <c r="AU1317" s="574"/>
      <c r="AV1317" s="569"/>
      <c r="AW1317" s="569"/>
      <c r="AX1317" s="569"/>
      <c r="AY1317" s="569"/>
      <c r="AZ1317" s="563"/>
      <c r="BA1317" s="563"/>
      <c r="BB1317" s="563"/>
    </row>
    <row r="1318" spans="21:54">
      <c r="U1318" s="563"/>
      <c r="V1318" s="587"/>
      <c r="W1318" s="588"/>
      <c r="X1318" s="588"/>
      <c r="Y1318" s="590"/>
      <c r="Z1318" s="589"/>
      <c r="AA1318" s="591"/>
      <c r="AB1318" s="591"/>
      <c r="AC1318" s="591"/>
      <c r="AD1318" s="591"/>
      <c r="AE1318" s="272"/>
      <c r="AF1318" s="560"/>
      <c r="AG1318" s="561"/>
      <c r="AH1318" s="561"/>
      <c r="AI1318" s="561"/>
      <c r="AJ1318" s="592"/>
      <c r="AK1318" s="561"/>
      <c r="AL1318" s="560"/>
      <c r="AM1318" s="595"/>
      <c r="AN1318" s="560"/>
      <c r="AO1318" s="561"/>
      <c r="AP1318" s="561"/>
      <c r="AQ1318" s="560"/>
      <c r="AR1318" s="561"/>
      <c r="AS1318" s="561"/>
      <c r="AT1318" s="559"/>
      <c r="AU1318" s="574"/>
      <c r="AV1318" s="569"/>
      <c r="AW1318" s="569"/>
      <c r="AX1318" s="569"/>
      <c r="AY1318" s="569"/>
      <c r="AZ1318" s="563"/>
      <c r="BA1318" s="563"/>
      <c r="BB1318" s="563"/>
    </row>
    <row r="1319" spans="21:54">
      <c r="U1319" s="563"/>
      <c r="V1319" s="587"/>
      <c r="W1319" s="588"/>
      <c r="X1319" s="588"/>
      <c r="Y1319" s="590"/>
      <c r="Z1319" s="589"/>
      <c r="AA1319" s="591"/>
      <c r="AB1319" s="591"/>
      <c r="AC1319" s="591"/>
      <c r="AD1319" s="591"/>
      <c r="AE1319" s="272"/>
      <c r="AF1319" s="560"/>
      <c r="AG1319" s="561"/>
      <c r="AH1319" s="561"/>
      <c r="AI1319" s="561"/>
      <c r="AJ1319" s="592"/>
      <c r="AK1319" s="561"/>
      <c r="AL1319" s="560"/>
      <c r="AM1319" s="595"/>
      <c r="AN1319" s="560"/>
      <c r="AO1319" s="561"/>
      <c r="AP1319" s="561"/>
      <c r="AQ1319" s="560"/>
      <c r="AR1319" s="561"/>
      <c r="AS1319" s="561"/>
      <c r="AT1319" s="559"/>
      <c r="AU1319" s="574"/>
      <c r="AV1319" s="569"/>
      <c r="AW1319" s="569"/>
      <c r="AX1319" s="569"/>
      <c r="AY1319" s="569"/>
      <c r="AZ1319" s="563"/>
      <c r="BA1319" s="563"/>
      <c r="BB1319" s="563"/>
    </row>
    <row r="1320" spans="21:54">
      <c r="U1320" s="563"/>
      <c r="V1320" s="587"/>
      <c r="W1320" s="588"/>
      <c r="X1320" s="588"/>
      <c r="Y1320" s="590"/>
      <c r="Z1320" s="589"/>
      <c r="AA1320" s="591"/>
      <c r="AB1320" s="591"/>
      <c r="AC1320" s="591"/>
      <c r="AD1320" s="591"/>
      <c r="AE1320" s="272"/>
      <c r="AF1320" s="560"/>
      <c r="AG1320" s="561"/>
      <c r="AH1320" s="561"/>
      <c r="AI1320" s="561"/>
      <c r="AJ1320" s="592"/>
      <c r="AK1320" s="561"/>
      <c r="AL1320" s="560"/>
      <c r="AM1320" s="595"/>
      <c r="AN1320" s="560"/>
      <c r="AO1320" s="561"/>
      <c r="AP1320" s="561"/>
      <c r="AQ1320" s="560"/>
      <c r="AR1320" s="561"/>
      <c r="AS1320" s="561"/>
      <c r="AT1320" s="559"/>
      <c r="AU1320" s="574"/>
      <c r="AV1320" s="569"/>
      <c r="AW1320" s="569"/>
      <c r="AX1320" s="569"/>
      <c r="AY1320" s="569"/>
      <c r="AZ1320" s="563"/>
      <c r="BA1320" s="563"/>
      <c r="BB1320" s="563"/>
    </row>
    <row r="1321" spans="21:54">
      <c r="U1321" s="563"/>
      <c r="V1321" s="587"/>
      <c r="W1321" s="588"/>
      <c r="X1321" s="588"/>
      <c r="Y1321" s="590"/>
      <c r="Z1321" s="589"/>
      <c r="AA1321" s="591"/>
      <c r="AB1321" s="591"/>
      <c r="AC1321" s="591"/>
      <c r="AD1321" s="591"/>
      <c r="AE1321" s="272"/>
      <c r="AF1321" s="560"/>
      <c r="AG1321" s="561"/>
      <c r="AH1321" s="561"/>
      <c r="AI1321" s="561"/>
      <c r="AJ1321" s="592"/>
      <c r="AK1321" s="561"/>
      <c r="AL1321" s="560"/>
      <c r="AM1321" s="595"/>
      <c r="AN1321" s="560"/>
      <c r="AO1321" s="561"/>
      <c r="AP1321" s="561"/>
      <c r="AQ1321" s="560"/>
      <c r="AR1321" s="561"/>
      <c r="AS1321" s="561"/>
      <c r="AT1321" s="559"/>
      <c r="AU1321" s="574"/>
      <c r="AV1321" s="569"/>
      <c r="AW1321" s="569"/>
      <c r="AX1321" s="569"/>
      <c r="AY1321" s="569"/>
      <c r="AZ1321" s="563"/>
      <c r="BA1321" s="563"/>
      <c r="BB1321" s="563"/>
    </row>
    <row r="1322" spans="21:54">
      <c r="U1322" s="563"/>
      <c r="V1322" s="587"/>
      <c r="W1322" s="588"/>
      <c r="X1322" s="588"/>
      <c r="Y1322" s="590"/>
      <c r="Z1322" s="589"/>
      <c r="AA1322" s="591"/>
      <c r="AB1322" s="591"/>
      <c r="AC1322" s="591"/>
      <c r="AD1322" s="591"/>
      <c r="AE1322" s="272"/>
      <c r="AF1322" s="560"/>
      <c r="AG1322" s="561"/>
      <c r="AH1322" s="561"/>
      <c r="AI1322" s="561"/>
      <c r="AJ1322" s="592"/>
      <c r="AK1322" s="561"/>
      <c r="AL1322" s="560"/>
      <c r="AM1322" s="595"/>
      <c r="AN1322" s="560"/>
      <c r="AO1322" s="561"/>
      <c r="AP1322" s="561"/>
      <c r="AQ1322" s="560"/>
      <c r="AR1322" s="561"/>
      <c r="AS1322" s="561"/>
      <c r="AT1322" s="559"/>
      <c r="AU1322" s="574"/>
      <c r="AV1322" s="569"/>
      <c r="AW1322" s="569"/>
      <c r="AX1322" s="569"/>
      <c r="AY1322" s="569"/>
      <c r="AZ1322" s="563"/>
      <c r="BA1322" s="563"/>
      <c r="BB1322" s="563"/>
    </row>
    <row r="1323" spans="21:54">
      <c r="U1323" s="563"/>
      <c r="V1323" s="587"/>
      <c r="W1323" s="588"/>
      <c r="X1323" s="588"/>
      <c r="Y1323" s="590"/>
      <c r="Z1323" s="589"/>
      <c r="AA1323" s="591"/>
      <c r="AB1323" s="591"/>
      <c r="AC1323" s="591"/>
      <c r="AD1323" s="591"/>
      <c r="AE1323" s="272"/>
      <c r="AF1323" s="560"/>
      <c r="AG1323" s="561"/>
      <c r="AH1323" s="561"/>
      <c r="AI1323" s="561"/>
      <c r="AJ1323" s="592"/>
      <c r="AK1323" s="561"/>
      <c r="AL1323" s="560"/>
      <c r="AM1323" s="595"/>
      <c r="AN1323" s="560"/>
      <c r="AO1323" s="561"/>
      <c r="AP1323" s="561"/>
      <c r="AQ1323" s="560"/>
      <c r="AR1323" s="561"/>
      <c r="AS1323" s="561"/>
      <c r="AT1323" s="559"/>
      <c r="AU1323" s="574"/>
      <c r="AV1323" s="569"/>
      <c r="AW1323" s="569"/>
      <c r="AX1323" s="569"/>
      <c r="AY1323" s="569"/>
      <c r="AZ1323" s="563"/>
      <c r="BA1323" s="563"/>
      <c r="BB1323" s="563"/>
    </row>
    <row r="1324" spans="21:54">
      <c r="U1324" s="563"/>
      <c r="V1324" s="587"/>
      <c r="W1324" s="588"/>
      <c r="X1324" s="588"/>
      <c r="Y1324" s="590"/>
      <c r="Z1324" s="589"/>
      <c r="AA1324" s="591"/>
      <c r="AB1324" s="591"/>
      <c r="AC1324" s="591"/>
      <c r="AD1324" s="591"/>
      <c r="AE1324" s="272"/>
      <c r="AF1324" s="560"/>
      <c r="AG1324" s="561"/>
      <c r="AH1324" s="561"/>
      <c r="AI1324" s="561"/>
      <c r="AJ1324" s="592"/>
      <c r="AK1324" s="561"/>
      <c r="AL1324" s="560"/>
      <c r="AM1324" s="595"/>
      <c r="AN1324" s="560"/>
      <c r="AO1324" s="561"/>
      <c r="AP1324" s="561"/>
      <c r="AQ1324" s="560"/>
      <c r="AR1324" s="561"/>
      <c r="AS1324" s="561"/>
      <c r="AT1324" s="559"/>
      <c r="AU1324" s="574"/>
      <c r="AV1324" s="569"/>
      <c r="AW1324" s="569"/>
      <c r="AX1324" s="569"/>
      <c r="AY1324" s="569"/>
      <c r="AZ1324" s="563"/>
      <c r="BA1324" s="563"/>
      <c r="BB1324" s="563"/>
    </row>
    <row r="1325" spans="21:54">
      <c r="U1325" s="563"/>
      <c r="V1325" s="587"/>
      <c r="W1325" s="588"/>
      <c r="X1325" s="588"/>
      <c r="Y1325" s="590"/>
      <c r="Z1325" s="589"/>
      <c r="AA1325" s="591"/>
      <c r="AB1325" s="591"/>
      <c r="AC1325" s="591"/>
      <c r="AD1325" s="591"/>
      <c r="AE1325" s="272"/>
      <c r="AF1325" s="560"/>
      <c r="AG1325" s="561"/>
      <c r="AH1325" s="561"/>
      <c r="AI1325" s="561"/>
      <c r="AJ1325" s="592"/>
      <c r="AK1325" s="561"/>
      <c r="AL1325" s="560"/>
      <c r="AM1325" s="595"/>
      <c r="AN1325" s="560"/>
      <c r="AO1325" s="561"/>
      <c r="AP1325" s="561"/>
      <c r="AQ1325" s="560"/>
      <c r="AR1325" s="561"/>
      <c r="AS1325" s="561"/>
      <c r="AT1325" s="559"/>
      <c r="AU1325" s="574"/>
      <c r="AV1325" s="569"/>
      <c r="AW1325" s="569"/>
      <c r="AX1325" s="569"/>
      <c r="AY1325" s="569"/>
      <c r="AZ1325" s="563"/>
      <c r="BA1325" s="563"/>
      <c r="BB1325" s="563"/>
    </row>
    <row r="1326" spans="21:54">
      <c r="U1326" s="563"/>
      <c r="V1326" s="587"/>
      <c r="W1326" s="588"/>
      <c r="X1326" s="588"/>
      <c r="Y1326" s="590"/>
      <c r="Z1326" s="589"/>
      <c r="AA1326" s="591"/>
      <c r="AB1326" s="591"/>
      <c r="AC1326" s="591"/>
      <c r="AD1326" s="591"/>
      <c r="AE1326" s="272"/>
      <c r="AF1326" s="560"/>
      <c r="AG1326" s="561"/>
      <c r="AH1326" s="561"/>
      <c r="AI1326" s="561"/>
      <c r="AJ1326" s="592"/>
      <c r="AK1326" s="561"/>
      <c r="AL1326" s="560"/>
      <c r="AM1326" s="595"/>
      <c r="AN1326" s="560"/>
      <c r="AO1326" s="561"/>
      <c r="AP1326" s="561"/>
      <c r="AQ1326" s="560"/>
      <c r="AR1326" s="561"/>
      <c r="AS1326" s="561"/>
      <c r="AT1326" s="559"/>
      <c r="AU1326" s="574"/>
      <c r="AV1326" s="569"/>
      <c r="AW1326" s="569"/>
      <c r="AX1326" s="569"/>
      <c r="AY1326" s="569"/>
      <c r="AZ1326" s="563"/>
      <c r="BA1326" s="563"/>
      <c r="BB1326" s="563"/>
    </row>
    <row r="1327" spans="21:54">
      <c r="U1327" s="563"/>
      <c r="V1327" s="587"/>
      <c r="W1327" s="588"/>
      <c r="X1327" s="588"/>
      <c r="Y1327" s="590"/>
      <c r="Z1327" s="589"/>
      <c r="AA1327" s="591"/>
      <c r="AB1327" s="591"/>
      <c r="AC1327" s="591"/>
      <c r="AD1327" s="591"/>
      <c r="AE1327" s="272"/>
      <c r="AF1327" s="560"/>
      <c r="AG1327" s="561"/>
      <c r="AH1327" s="561"/>
      <c r="AI1327" s="561"/>
      <c r="AJ1327" s="592"/>
      <c r="AK1327" s="561"/>
      <c r="AL1327" s="560"/>
      <c r="AM1327" s="595"/>
      <c r="AN1327" s="560"/>
      <c r="AO1327" s="561"/>
      <c r="AP1327" s="561"/>
      <c r="AQ1327" s="560"/>
      <c r="AR1327" s="561"/>
      <c r="AS1327" s="561"/>
      <c r="AT1327" s="559"/>
      <c r="AU1327" s="574"/>
      <c r="AV1327" s="569"/>
      <c r="AW1327" s="569"/>
      <c r="AX1327" s="569"/>
      <c r="AY1327" s="569"/>
      <c r="AZ1327" s="563"/>
      <c r="BA1327" s="563"/>
      <c r="BB1327" s="563"/>
    </row>
    <row r="1328" spans="21:54">
      <c r="U1328" s="563"/>
      <c r="V1328" s="587"/>
      <c r="W1328" s="588"/>
      <c r="X1328" s="588"/>
      <c r="Y1328" s="590"/>
      <c r="Z1328" s="589"/>
      <c r="AA1328" s="591"/>
      <c r="AB1328" s="591"/>
      <c r="AC1328" s="591"/>
      <c r="AD1328" s="591"/>
      <c r="AE1328" s="272"/>
      <c r="AF1328" s="560"/>
      <c r="AG1328" s="561"/>
      <c r="AH1328" s="561"/>
      <c r="AI1328" s="561"/>
      <c r="AJ1328" s="592"/>
      <c r="AK1328" s="561"/>
      <c r="AL1328" s="560"/>
      <c r="AM1328" s="595"/>
      <c r="AN1328" s="560"/>
      <c r="AO1328" s="561"/>
      <c r="AP1328" s="561"/>
      <c r="AQ1328" s="560"/>
      <c r="AR1328" s="561"/>
      <c r="AS1328" s="561"/>
      <c r="AT1328" s="559"/>
      <c r="AU1328" s="574"/>
      <c r="AV1328" s="569"/>
      <c r="AW1328" s="569"/>
      <c r="AX1328" s="569"/>
      <c r="AY1328" s="569"/>
      <c r="AZ1328" s="563"/>
      <c r="BA1328" s="563"/>
      <c r="BB1328" s="563"/>
    </row>
    <row r="1329" spans="21:54">
      <c r="U1329" s="563"/>
      <c r="V1329" s="587"/>
      <c r="W1329" s="588"/>
      <c r="X1329" s="588"/>
      <c r="Y1329" s="590"/>
      <c r="Z1329" s="589"/>
      <c r="AA1329" s="591"/>
      <c r="AB1329" s="591"/>
      <c r="AC1329" s="591"/>
      <c r="AD1329" s="591"/>
      <c r="AE1329" s="272"/>
      <c r="AF1329" s="560"/>
      <c r="AG1329" s="561"/>
      <c r="AH1329" s="561"/>
      <c r="AI1329" s="561"/>
      <c r="AJ1329" s="592"/>
      <c r="AK1329" s="561"/>
      <c r="AL1329" s="560"/>
      <c r="AM1329" s="595"/>
      <c r="AN1329" s="560"/>
      <c r="AO1329" s="561"/>
      <c r="AP1329" s="561"/>
      <c r="AQ1329" s="560"/>
      <c r="AR1329" s="561"/>
      <c r="AS1329" s="561"/>
      <c r="AT1329" s="559"/>
      <c r="AU1329" s="574"/>
      <c r="AV1329" s="569"/>
      <c r="AW1329" s="569"/>
      <c r="AX1329" s="569"/>
      <c r="AY1329" s="569"/>
      <c r="AZ1329" s="563"/>
      <c r="BA1329" s="563"/>
      <c r="BB1329" s="563"/>
    </row>
    <row r="1330" spans="21:54">
      <c r="U1330" s="563"/>
      <c r="V1330" s="587"/>
      <c r="W1330" s="588"/>
      <c r="X1330" s="588"/>
      <c r="Y1330" s="590"/>
      <c r="Z1330" s="589"/>
      <c r="AA1330" s="591"/>
      <c r="AB1330" s="591"/>
      <c r="AC1330" s="591"/>
      <c r="AD1330" s="591"/>
      <c r="AE1330" s="272"/>
      <c r="AF1330" s="560"/>
      <c r="AG1330" s="561"/>
      <c r="AH1330" s="561"/>
      <c r="AI1330" s="561"/>
      <c r="AJ1330" s="592"/>
      <c r="AK1330" s="561"/>
      <c r="AL1330" s="560"/>
      <c r="AM1330" s="595"/>
      <c r="AN1330" s="560"/>
      <c r="AO1330" s="561"/>
      <c r="AP1330" s="561"/>
      <c r="AQ1330" s="560"/>
      <c r="AR1330" s="561"/>
      <c r="AS1330" s="561"/>
      <c r="AT1330" s="559"/>
      <c r="AU1330" s="574"/>
      <c r="AV1330" s="569"/>
      <c r="AW1330" s="569"/>
      <c r="AX1330" s="569"/>
      <c r="AY1330" s="569"/>
      <c r="AZ1330" s="563"/>
      <c r="BA1330" s="563"/>
      <c r="BB1330" s="563"/>
    </row>
    <row r="1331" spans="21:54">
      <c r="U1331" s="563"/>
      <c r="V1331" s="587"/>
      <c r="W1331" s="588"/>
      <c r="X1331" s="588"/>
      <c r="Y1331" s="590"/>
      <c r="Z1331" s="589"/>
      <c r="AA1331" s="591"/>
      <c r="AB1331" s="591"/>
      <c r="AC1331" s="591"/>
      <c r="AD1331" s="591"/>
      <c r="AE1331" s="272"/>
      <c r="AF1331" s="560"/>
      <c r="AG1331" s="561"/>
      <c r="AH1331" s="561"/>
      <c r="AI1331" s="561"/>
      <c r="AJ1331" s="592"/>
      <c r="AK1331" s="561"/>
      <c r="AL1331" s="560"/>
      <c r="AM1331" s="595"/>
      <c r="AN1331" s="560"/>
      <c r="AO1331" s="561"/>
      <c r="AP1331" s="561"/>
      <c r="AQ1331" s="560"/>
      <c r="AR1331" s="561"/>
      <c r="AS1331" s="561"/>
      <c r="AT1331" s="559"/>
      <c r="AU1331" s="574"/>
      <c r="AV1331" s="569"/>
      <c r="AW1331" s="569"/>
      <c r="AX1331" s="569"/>
      <c r="AY1331" s="569"/>
      <c r="AZ1331" s="563"/>
      <c r="BA1331" s="563"/>
      <c r="BB1331" s="563"/>
    </row>
    <row r="1332" spans="21:54">
      <c r="U1332" s="563"/>
      <c r="V1332" s="587"/>
      <c r="W1332" s="588"/>
      <c r="X1332" s="588"/>
      <c r="Y1332" s="590"/>
      <c r="Z1332" s="589"/>
      <c r="AA1332" s="591"/>
      <c r="AB1332" s="591"/>
      <c r="AC1332" s="591"/>
      <c r="AD1332" s="591"/>
      <c r="AE1332" s="272"/>
      <c r="AF1332" s="560"/>
      <c r="AG1332" s="561"/>
      <c r="AH1332" s="561"/>
      <c r="AI1332" s="561"/>
      <c r="AJ1332" s="592"/>
      <c r="AK1332" s="561"/>
      <c r="AL1332" s="560"/>
      <c r="AM1332" s="595"/>
      <c r="AN1332" s="560"/>
      <c r="AO1332" s="561"/>
      <c r="AP1332" s="561"/>
      <c r="AQ1332" s="560"/>
      <c r="AR1332" s="561"/>
      <c r="AS1332" s="561"/>
      <c r="AT1332" s="559"/>
      <c r="AU1332" s="574"/>
      <c r="AV1332" s="569"/>
      <c r="AW1332" s="569"/>
      <c r="AX1332" s="569"/>
      <c r="AY1332" s="569"/>
      <c r="AZ1332" s="563"/>
      <c r="BA1332" s="563"/>
      <c r="BB1332" s="563"/>
    </row>
    <row r="1333" spans="21:54">
      <c r="U1333" s="563"/>
      <c r="V1333" s="587"/>
      <c r="W1333" s="588"/>
      <c r="X1333" s="588"/>
      <c r="Y1333" s="590"/>
      <c r="Z1333" s="589"/>
      <c r="AA1333" s="591"/>
      <c r="AB1333" s="591"/>
      <c r="AC1333" s="591"/>
      <c r="AD1333" s="591"/>
      <c r="AE1333" s="272"/>
      <c r="AF1333" s="560"/>
      <c r="AG1333" s="561"/>
      <c r="AH1333" s="561"/>
      <c r="AI1333" s="561"/>
      <c r="AJ1333" s="592"/>
      <c r="AK1333" s="561"/>
      <c r="AL1333" s="560"/>
      <c r="AM1333" s="595"/>
      <c r="AN1333" s="560"/>
      <c r="AO1333" s="561"/>
      <c r="AP1333" s="561"/>
      <c r="AQ1333" s="560"/>
      <c r="AR1333" s="561"/>
      <c r="AS1333" s="561"/>
      <c r="AT1333" s="559"/>
      <c r="AU1333" s="574"/>
      <c r="AV1333" s="569"/>
      <c r="AW1333" s="569"/>
      <c r="AX1333" s="569"/>
      <c r="AY1333" s="569"/>
      <c r="AZ1333" s="563"/>
      <c r="BA1333" s="563"/>
      <c r="BB1333" s="563"/>
    </row>
    <row r="1334" spans="21:54">
      <c r="U1334" s="563"/>
      <c r="V1334" s="587"/>
      <c r="W1334" s="588"/>
      <c r="X1334" s="588"/>
      <c r="Y1334" s="590"/>
      <c r="Z1334" s="589"/>
      <c r="AA1334" s="591"/>
      <c r="AB1334" s="591"/>
      <c r="AC1334" s="591"/>
      <c r="AD1334" s="591"/>
      <c r="AE1334" s="272"/>
      <c r="AF1334" s="560"/>
      <c r="AG1334" s="561"/>
      <c r="AH1334" s="561"/>
      <c r="AI1334" s="561"/>
      <c r="AJ1334" s="592"/>
      <c r="AK1334" s="561"/>
      <c r="AL1334" s="560"/>
      <c r="AM1334" s="595"/>
      <c r="AN1334" s="560"/>
      <c r="AO1334" s="561"/>
      <c r="AP1334" s="561"/>
      <c r="AQ1334" s="560"/>
      <c r="AR1334" s="561"/>
      <c r="AS1334" s="561"/>
      <c r="AT1334" s="559"/>
      <c r="AU1334" s="574"/>
      <c r="AV1334" s="569"/>
      <c r="AW1334" s="569"/>
      <c r="AX1334" s="569"/>
      <c r="AY1334" s="569"/>
      <c r="AZ1334" s="563"/>
      <c r="BA1334" s="563"/>
      <c r="BB1334" s="563"/>
    </row>
    <row r="1335" spans="21:54">
      <c r="U1335" s="563"/>
      <c r="V1335" s="587"/>
      <c r="W1335" s="588"/>
      <c r="X1335" s="588"/>
      <c r="Y1335" s="590"/>
      <c r="Z1335" s="589"/>
      <c r="AA1335" s="591"/>
      <c r="AB1335" s="591"/>
      <c r="AC1335" s="591"/>
      <c r="AD1335" s="591"/>
      <c r="AE1335" s="272"/>
      <c r="AF1335" s="560"/>
      <c r="AG1335" s="561"/>
      <c r="AH1335" s="561"/>
      <c r="AI1335" s="561"/>
      <c r="AJ1335" s="592"/>
      <c r="AK1335" s="561"/>
      <c r="AL1335" s="560"/>
      <c r="AM1335" s="595"/>
      <c r="AN1335" s="560"/>
      <c r="AO1335" s="561"/>
      <c r="AP1335" s="561"/>
      <c r="AQ1335" s="560"/>
      <c r="AR1335" s="561"/>
      <c r="AS1335" s="561"/>
      <c r="AT1335" s="559"/>
      <c r="AU1335" s="574"/>
      <c r="AV1335" s="569"/>
      <c r="AW1335" s="569"/>
      <c r="AX1335" s="569"/>
      <c r="AY1335" s="569"/>
      <c r="AZ1335" s="563"/>
      <c r="BA1335" s="563"/>
      <c r="BB1335" s="563"/>
    </row>
    <row r="1336" spans="21:54">
      <c r="U1336" s="563"/>
      <c r="V1336" s="587"/>
      <c r="W1336" s="588"/>
      <c r="X1336" s="588"/>
      <c r="Y1336" s="590"/>
      <c r="Z1336" s="589"/>
      <c r="AA1336" s="591"/>
      <c r="AB1336" s="591"/>
      <c r="AC1336" s="591"/>
      <c r="AD1336" s="591"/>
      <c r="AE1336" s="272"/>
      <c r="AF1336" s="560"/>
      <c r="AG1336" s="561"/>
      <c r="AH1336" s="561"/>
      <c r="AI1336" s="561"/>
      <c r="AJ1336" s="592"/>
      <c r="AK1336" s="561"/>
      <c r="AL1336" s="560"/>
      <c r="AM1336" s="595"/>
      <c r="AN1336" s="560"/>
      <c r="AO1336" s="561"/>
      <c r="AP1336" s="561"/>
      <c r="AQ1336" s="560"/>
      <c r="AR1336" s="561"/>
      <c r="AS1336" s="561"/>
      <c r="AT1336" s="559"/>
      <c r="AU1336" s="574"/>
      <c r="AV1336" s="569"/>
      <c r="AW1336" s="569"/>
      <c r="AX1336" s="569"/>
      <c r="AY1336" s="569"/>
      <c r="AZ1336" s="563"/>
      <c r="BA1336" s="563"/>
      <c r="BB1336" s="563"/>
    </row>
    <row r="1337" spans="21:54">
      <c r="U1337" s="563"/>
      <c r="V1337" s="587"/>
      <c r="W1337" s="588"/>
      <c r="X1337" s="588"/>
      <c r="Y1337" s="590"/>
      <c r="Z1337" s="589"/>
      <c r="AA1337" s="591"/>
      <c r="AB1337" s="591"/>
      <c r="AC1337" s="591"/>
      <c r="AD1337" s="591"/>
      <c r="AE1337" s="272"/>
      <c r="AF1337" s="560"/>
      <c r="AG1337" s="561"/>
      <c r="AH1337" s="561"/>
      <c r="AI1337" s="561"/>
      <c r="AJ1337" s="592"/>
      <c r="AK1337" s="561"/>
      <c r="AL1337" s="560"/>
      <c r="AM1337" s="595"/>
      <c r="AN1337" s="560"/>
      <c r="AO1337" s="561"/>
      <c r="AP1337" s="561"/>
      <c r="AQ1337" s="560"/>
      <c r="AR1337" s="561"/>
      <c r="AS1337" s="561"/>
      <c r="AT1337" s="559"/>
      <c r="AU1337" s="574"/>
      <c r="AV1337" s="569"/>
      <c r="AW1337" s="569"/>
      <c r="AX1337" s="569"/>
      <c r="AY1337" s="569"/>
      <c r="AZ1337" s="563"/>
      <c r="BA1337" s="563"/>
      <c r="BB1337" s="563"/>
    </row>
    <row r="1338" spans="21:54">
      <c r="U1338" s="563"/>
      <c r="V1338" s="587"/>
      <c r="W1338" s="588"/>
      <c r="X1338" s="588"/>
      <c r="Y1338" s="590"/>
      <c r="Z1338" s="589"/>
      <c r="AA1338" s="591"/>
      <c r="AB1338" s="591"/>
      <c r="AC1338" s="591"/>
      <c r="AD1338" s="591"/>
      <c r="AE1338" s="272"/>
      <c r="AF1338" s="560"/>
      <c r="AG1338" s="561"/>
      <c r="AH1338" s="561"/>
      <c r="AI1338" s="561"/>
      <c r="AJ1338" s="592"/>
      <c r="AK1338" s="561"/>
      <c r="AL1338" s="560"/>
      <c r="AM1338" s="595"/>
      <c r="AN1338" s="560"/>
      <c r="AO1338" s="561"/>
      <c r="AP1338" s="561"/>
      <c r="AQ1338" s="560"/>
      <c r="AR1338" s="561"/>
      <c r="AS1338" s="561"/>
      <c r="AT1338" s="559"/>
      <c r="AU1338" s="574"/>
      <c r="AV1338" s="569"/>
      <c r="AW1338" s="569"/>
      <c r="AX1338" s="569"/>
      <c r="AY1338" s="569"/>
      <c r="AZ1338" s="563"/>
      <c r="BA1338" s="563"/>
      <c r="BB1338" s="563"/>
    </row>
    <row r="1339" spans="21:54">
      <c r="U1339" s="563"/>
      <c r="V1339" s="587"/>
      <c r="W1339" s="588"/>
      <c r="X1339" s="588"/>
      <c r="Y1339" s="590"/>
      <c r="Z1339" s="589"/>
      <c r="AA1339" s="591"/>
      <c r="AB1339" s="591"/>
      <c r="AC1339" s="591"/>
      <c r="AD1339" s="591"/>
      <c r="AE1339" s="272"/>
      <c r="AF1339" s="560"/>
      <c r="AG1339" s="561"/>
      <c r="AH1339" s="561"/>
      <c r="AI1339" s="561"/>
      <c r="AJ1339" s="592"/>
      <c r="AK1339" s="561"/>
      <c r="AL1339" s="560"/>
      <c r="AM1339" s="595"/>
      <c r="AN1339" s="560"/>
      <c r="AO1339" s="561"/>
      <c r="AP1339" s="561"/>
      <c r="AQ1339" s="560"/>
      <c r="AR1339" s="561"/>
      <c r="AS1339" s="561"/>
      <c r="AT1339" s="559"/>
      <c r="AU1339" s="574"/>
      <c r="AV1339" s="569"/>
      <c r="AW1339" s="569"/>
      <c r="AX1339" s="569"/>
      <c r="AY1339" s="569"/>
      <c r="AZ1339" s="563"/>
      <c r="BA1339" s="563"/>
      <c r="BB1339" s="563"/>
    </row>
    <row r="1340" spans="21:54">
      <c r="U1340" s="563"/>
      <c r="V1340" s="587"/>
      <c r="W1340" s="588"/>
      <c r="X1340" s="588"/>
      <c r="Y1340" s="590"/>
      <c r="Z1340" s="589"/>
      <c r="AA1340" s="591"/>
      <c r="AB1340" s="591"/>
      <c r="AC1340" s="591"/>
      <c r="AD1340" s="591"/>
      <c r="AE1340" s="272"/>
      <c r="AF1340" s="560"/>
      <c r="AG1340" s="561"/>
      <c r="AH1340" s="561"/>
      <c r="AI1340" s="561"/>
      <c r="AJ1340" s="592"/>
      <c r="AK1340" s="561"/>
      <c r="AL1340" s="560"/>
      <c r="AM1340" s="595"/>
      <c r="AN1340" s="560"/>
      <c r="AO1340" s="561"/>
      <c r="AP1340" s="561"/>
      <c r="AQ1340" s="560"/>
      <c r="AR1340" s="561"/>
      <c r="AS1340" s="561"/>
      <c r="AT1340" s="559"/>
      <c r="AU1340" s="574"/>
      <c r="AV1340" s="569"/>
      <c r="AW1340" s="569"/>
      <c r="AX1340" s="569"/>
      <c r="AY1340" s="569"/>
      <c r="AZ1340" s="563"/>
      <c r="BA1340" s="563"/>
      <c r="BB1340" s="563"/>
    </row>
    <row r="1341" spans="21:54">
      <c r="U1341" s="563"/>
      <c r="V1341" s="587"/>
      <c r="W1341" s="588"/>
      <c r="X1341" s="588"/>
      <c r="Y1341" s="590"/>
      <c r="Z1341" s="589"/>
      <c r="AA1341" s="591"/>
      <c r="AB1341" s="591"/>
      <c r="AC1341" s="591"/>
      <c r="AD1341" s="591"/>
      <c r="AE1341" s="272"/>
      <c r="AF1341" s="560"/>
      <c r="AG1341" s="561"/>
      <c r="AH1341" s="561"/>
      <c r="AI1341" s="561"/>
      <c r="AJ1341" s="592"/>
      <c r="AK1341" s="561"/>
      <c r="AL1341" s="560"/>
      <c r="AM1341" s="595"/>
      <c r="AN1341" s="560"/>
      <c r="AO1341" s="561"/>
      <c r="AP1341" s="561"/>
      <c r="AQ1341" s="560"/>
      <c r="AR1341" s="561"/>
      <c r="AS1341" s="561"/>
      <c r="AT1341" s="559"/>
      <c r="AU1341" s="574"/>
      <c r="AV1341" s="569"/>
      <c r="AW1341" s="569"/>
      <c r="AX1341" s="569"/>
      <c r="AY1341" s="569"/>
      <c r="AZ1341" s="563"/>
      <c r="BA1341" s="563"/>
      <c r="BB1341" s="563"/>
    </row>
    <row r="1342" spans="21:54">
      <c r="U1342" s="563"/>
      <c r="V1342" s="587"/>
      <c r="W1342" s="588"/>
      <c r="X1342" s="588"/>
      <c r="Y1342" s="590"/>
      <c r="Z1342" s="589"/>
      <c r="AA1342" s="591"/>
      <c r="AB1342" s="591"/>
      <c r="AC1342" s="591"/>
      <c r="AD1342" s="591"/>
      <c r="AE1342" s="272"/>
      <c r="AF1342" s="560"/>
      <c r="AG1342" s="561"/>
      <c r="AH1342" s="561"/>
      <c r="AI1342" s="561"/>
      <c r="AJ1342" s="592"/>
      <c r="AK1342" s="561"/>
      <c r="AL1342" s="560"/>
      <c r="AM1342" s="595"/>
      <c r="AN1342" s="560"/>
      <c r="AO1342" s="561"/>
      <c r="AP1342" s="561"/>
      <c r="AQ1342" s="560"/>
      <c r="AR1342" s="561"/>
      <c r="AS1342" s="561"/>
      <c r="AT1342" s="559"/>
      <c r="AU1342" s="574"/>
      <c r="AV1342" s="569"/>
      <c r="AW1342" s="569"/>
      <c r="AX1342" s="569"/>
      <c r="AY1342" s="569"/>
      <c r="AZ1342" s="563"/>
      <c r="BA1342" s="563"/>
      <c r="BB1342" s="563"/>
    </row>
    <row r="1343" spans="21:54">
      <c r="U1343" s="563"/>
      <c r="V1343" s="587"/>
      <c r="W1343" s="588"/>
      <c r="X1343" s="588"/>
      <c r="Y1343" s="590"/>
      <c r="Z1343" s="589"/>
      <c r="AA1343" s="591"/>
      <c r="AB1343" s="591"/>
      <c r="AC1343" s="591"/>
      <c r="AD1343" s="591"/>
      <c r="AE1343" s="272"/>
      <c r="AF1343" s="560"/>
      <c r="AG1343" s="561"/>
      <c r="AH1343" s="561"/>
      <c r="AI1343" s="561"/>
      <c r="AJ1343" s="592"/>
      <c r="AK1343" s="561"/>
      <c r="AL1343" s="560"/>
      <c r="AM1343" s="595"/>
      <c r="AN1343" s="560"/>
      <c r="AO1343" s="561"/>
      <c r="AP1343" s="561"/>
      <c r="AQ1343" s="560"/>
      <c r="AR1343" s="561"/>
      <c r="AS1343" s="561"/>
      <c r="AT1343" s="559"/>
      <c r="AU1343" s="574"/>
      <c r="AV1343" s="569"/>
      <c r="AW1343" s="569"/>
      <c r="AX1343" s="569"/>
      <c r="AY1343" s="569"/>
      <c r="AZ1343" s="563"/>
      <c r="BA1343" s="563"/>
      <c r="BB1343" s="563"/>
    </row>
    <row r="1344" spans="21:54">
      <c r="U1344" s="563"/>
      <c r="V1344" s="587"/>
      <c r="W1344" s="588"/>
      <c r="X1344" s="588"/>
      <c r="Y1344" s="590"/>
      <c r="Z1344" s="589"/>
      <c r="AA1344" s="591"/>
      <c r="AB1344" s="591"/>
      <c r="AC1344" s="591"/>
      <c r="AD1344" s="591"/>
      <c r="AE1344" s="272"/>
      <c r="AF1344" s="560"/>
      <c r="AG1344" s="561"/>
      <c r="AH1344" s="561"/>
      <c r="AI1344" s="561"/>
      <c r="AJ1344" s="592"/>
      <c r="AK1344" s="561"/>
      <c r="AL1344" s="560"/>
      <c r="AM1344" s="595"/>
      <c r="AN1344" s="560"/>
      <c r="AO1344" s="561"/>
      <c r="AP1344" s="561"/>
      <c r="AQ1344" s="560"/>
      <c r="AR1344" s="561"/>
      <c r="AS1344" s="561"/>
      <c r="AT1344" s="559"/>
      <c r="AU1344" s="574"/>
      <c r="AV1344" s="569"/>
      <c r="AW1344" s="569"/>
      <c r="AX1344" s="569"/>
      <c r="AY1344" s="569"/>
      <c r="AZ1344" s="563"/>
      <c r="BA1344" s="563"/>
      <c r="BB1344" s="563"/>
    </row>
    <row r="1345" spans="21:54">
      <c r="U1345" s="563"/>
      <c r="V1345" s="587"/>
      <c r="W1345" s="588"/>
      <c r="X1345" s="588"/>
      <c r="Y1345" s="590"/>
      <c r="Z1345" s="589"/>
      <c r="AA1345" s="591"/>
      <c r="AB1345" s="591"/>
      <c r="AC1345" s="591"/>
      <c r="AD1345" s="591"/>
      <c r="AE1345" s="272"/>
      <c r="AF1345" s="560"/>
      <c r="AG1345" s="561"/>
      <c r="AH1345" s="561"/>
      <c r="AI1345" s="561"/>
      <c r="AJ1345" s="592"/>
      <c r="AK1345" s="561"/>
      <c r="AL1345" s="560"/>
      <c r="AM1345" s="595"/>
      <c r="AN1345" s="560"/>
      <c r="AO1345" s="561"/>
      <c r="AP1345" s="561"/>
      <c r="AQ1345" s="560"/>
      <c r="AR1345" s="561"/>
      <c r="AS1345" s="561"/>
      <c r="AT1345" s="559"/>
      <c r="AU1345" s="574"/>
      <c r="AV1345" s="569"/>
      <c r="AW1345" s="569"/>
      <c r="AX1345" s="569"/>
      <c r="AY1345" s="569"/>
      <c r="AZ1345" s="563"/>
      <c r="BA1345" s="563"/>
      <c r="BB1345" s="563"/>
    </row>
    <row r="1346" spans="21:54">
      <c r="U1346" s="563"/>
      <c r="V1346" s="587"/>
      <c r="W1346" s="588"/>
      <c r="X1346" s="588"/>
      <c r="Y1346" s="590"/>
      <c r="Z1346" s="589"/>
      <c r="AA1346" s="591"/>
      <c r="AB1346" s="591"/>
      <c r="AC1346" s="591"/>
      <c r="AD1346" s="591"/>
      <c r="AE1346" s="272"/>
      <c r="AF1346" s="560"/>
      <c r="AG1346" s="561"/>
      <c r="AH1346" s="561"/>
      <c r="AI1346" s="561"/>
      <c r="AJ1346" s="592"/>
      <c r="AK1346" s="561"/>
      <c r="AL1346" s="560"/>
      <c r="AM1346" s="595"/>
      <c r="AN1346" s="560"/>
      <c r="AO1346" s="561"/>
      <c r="AP1346" s="561"/>
      <c r="AQ1346" s="560"/>
      <c r="AR1346" s="561"/>
      <c r="AS1346" s="561"/>
      <c r="AT1346" s="559"/>
      <c r="AU1346" s="574"/>
      <c r="AV1346" s="569"/>
      <c r="AW1346" s="569"/>
      <c r="AX1346" s="569"/>
      <c r="AY1346" s="569"/>
      <c r="AZ1346" s="563"/>
      <c r="BA1346" s="563"/>
      <c r="BB1346" s="563"/>
    </row>
    <row r="1347" spans="21:54">
      <c r="U1347" s="563"/>
      <c r="V1347" s="587"/>
      <c r="W1347" s="588"/>
      <c r="X1347" s="588"/>
      <c r="Y1347" s="590"/>
      <c r="Z1347" s="589"/>
      <c r="AA1347" s="591"/>
      <c r="AB1347" s="591"/>
      <c r="AC1347" s="591"/>
      <c r="AD1347" s="591"/>
      <c r="AE1347" s="272"/>
      <c r="AF1347" s="560"/>
      <c r="AG1347" s="561"/>
      <c r="AH1347" s="561"/>
      <c r="AI1347" s="561"/>
      <c r="AJ1347" s="592"/>
      <c r="AK1347" s="561"/>
      <c r="AL1347" s="560"/>
      <c r="AM1347" s="595"/>
      <c r="AN1347" s="560"/>
      <c r="AO1347" s="561"/>
      <c r="AP1347" s="561"/>
      <c r="AQ1347" s="560"/>
      <c r="AR1347" s="561"/>
      <c r="AS1347" s="561"/>
      <c r="AT1347" s="559"/>
      <c r="AU1347" s="574"/>
      <c r="AV1347" s="569"/>
      <c r="AW1347" s="569"/>
      <c r="AX1347" s="569"/>
      <c r="AY1347" s="569"/>
      <c r="AZ1347" s="563"/>
      <c r="BA1347" s="563"/>
      <c r="BB1347" s="563"/>
    </row>
    <row r="1348" spans="21:54">
      <c r="U1348" s="563"/>
      <c r="V1348" s="587"/>
      <c r="W1348" s="588"/>
      <c r="X1348" s="588"/>
      <c r="Y1348" s="590"/>
      <c r="Z1348" s="589"/>
      <c r="AA1348" s="591"/>
      <c r="AB1348" s="591"/>
      <c r="AC1348" s="591"/>
      <c r="AD1348" s="591"/>
      <c r="AE1348" s="272"/>
      <c r="AF1348" s="560"/>
      <c r="AG1348" s="561"/>
      <c r="AH1348" s="561"/>
      <c r="AI1348" s="561"/>
      <c r="AJ1348" s="592"/>
      <c r="AK1348" s="561"/>
      <c r="AL1348" s="560"/>
      <c r="AM1348" s="595"/>
      <c r="AN1348" s="560"/>
      <c r="AO1348" s="561"/>
      <c r="AP1348" s="561"/>
      <c r="AQ1348" s="560"/>
      <c r="AR1348" s="561"/>
      <c r="AS1348" s="561"/>
      <c r="AT1348" s="559"/>
      <c r="AU1348" s="574"/>
      <c r="AV1348" s="569"/>
      <c r="AW1348" s="569"/>
      <c r="AX1348" s="569"/>
      <c r="AY1348" s="569"/>
      <c r="AZ1348" s="563"/>
      <c r="BA1348" s="563"/>
      <c r="BB1348" s="563"/>
    </row>
    <row r="1349" spans="21:54">
      <c r="U1349" s="563"/>
      <c r="V1349" s="587"/>
      <c r="W1349" s="588"/>
      <c r="X1349" s="588"/>
      <c r="Y1349" s="590"/>
      <c r="Z1349" s="589"/>
      <c r="AA1349" s="591"/>
      <c r="AB1349" s="591"/>
      <c r="AC1349" s="591"/>
      <c r="AD1349" s="591"/>
      <c r="AE1349" s="272"/>
      <c r="AF1349" s="560"/>
      <c r="AG1349" s="561"/>
      <c r="AH1349" s="561"/>
      <c r="AI1349" s="561"/>
      <c r="AJ1349" s="592"/>
      <c r="AK1349" s="561"/>
      <c r="AL1349" s="560"/>
      <c r="AM1349" s="595"/>
      <c r="AN1349" s="560"/>
      <c r="AO1349" s="561"/>
      <c r="AP1349" s="561"/>
      <c r="AQ1349" s="560"/>
      <c r="AR1349" s="561"/>
      <c r="AS1349" s="561"/>
      <c r="AT1349" s="559"/>
      <c r="AU1349" s="574"/>
      <c r="AV1349" s="569"/>
      <c r="AW1349" s="569"/>
      <c r="AX1349" s="569"/>
      <c r="AY1349" s="569"/>
      <c r="AZ1349" s="563"/>
      <c r="BA1349" s="563"/>
      <c r="BB1349" s="563"/>
    </row>
    <row r="1350" spans="21:54">
      <c r="U1350" s="563"/>
      <c r="V1350" s="587"/>
      <c r="W1350" s="588"/>
      <c r="X1350" s="588"/>
      <c r="Y1350" s="590"/>
      <c r="Z1350" s="589"/>
      <c r="AA1350" s="591"/>
      <c r="AB1350" s="591"/>
      <c r="AC1350" s="591"/>
      <c r="AD1350" s="591"/>
      <c r="AE1350" s="272"/>
      <c r="AF1350" s="560"/>
      <c r="AG1350" s="561"/>
      <c r="AH1350" s="561"/>
      <c r="AI1350" s="561"/>
      <c r="AJ1350" s="592"/>
      <c r="AK1350" s="561"/>
      <c r="AL1350" s="560"/>
      <c r="AM1350" s="595"/>
      <c r="AN1350" s="560"/>
      <c r="AO1350" s="561"/>
      <c r="AP1350" s="561"/>
      <c r="AQ1350" s="560"/>
      <c r="AR1350" s="561"/>
      <c r="AS1350" s="561"/>
      <c r="AT1350" s="559"/>
      <c r="AU1350" s="574"/>
      <c r="AV1350" s="569"/>
      <c r="AW1350" s="569"/>
      <c r="AX1350" s="569"/>
      <c r="AY1350" s="569"/>
      <c r="AZ1350" s="563"/>
      <c r="BA1350" s="563"/>
      <c r="BB1350" s="563"/>
    </row>
    <row r="1351" spans="21:54">
      <c r="U1351" s="563"/>
      <c r="V1351" s="587"/>
      <c r="W1351" s="588"/>
      <c r="X1351" s="588"/>
      <c r="Y1351" s="590"/>
      <c r="Z1351" s="589"/>
      <c r="AA1351" s="591"/>
      <c r="AB1351" s="591"/>
      <c r="AC1351" s="591"/>
      <c r="AD1351" s="591"/>
      <c r="AE1351" s="272"/>
      <c r="AF1351" s="560"/>
      <c r="AG1351" s="561"/>
      <c r="AH1351" s="561"/>
      <c r="AI1351" s="561"/>
      <c r="AJ1351" s="592"/>
      <c r="AK1351" s="561"/>
      <c r="AL1351" s="560"/>
      <c r="AM1351" s="595"/>
      <c r="AN1351" s="560"/>
      <c r="AO1351" s="561"/>
      <c r="AP1351" s="561"/>
      <c r="AQ1351" s="560"/>
      <c r="AR1351" s="561"/>
      <c r="AS1351" s="561"/>
      <c r="AT1351" s="559"/>
      <c r="AU1351" s="574"/>
      <c r="AV1351" s="569"/>
      <c r="AW1351" s="569"/>
      <c r="AX1351" s="569"/>
      <c r="AY1351" s="569"/>
      <c r="AZ1351" s="563"/>
      <c r="BA1351" s="563"/>
      <c r="BB1351" s="563"/>
    </row>
    <row r="1352" spans="21:54">
      <c r="U1352" s="563"/>
      <c r="V1352" s="587"/>
      <c r="W1352" s="588"/>
      <c r="X1352" s="588"/>
      <c r="Y1352" s="590"/>
      <c r="Z1352" s="589"/>
      <c r="AA1352" s="591"/>
      <c r="AB1352" s="591"/>
      <c r="AC1352" s="591"/>
      <c r="AD1352" s="591"/>
      <c r="AE1352" s="272"/>
      <c r="AF1352" s="560"/>
      <c r="AG1352" s="561"/>
      <c r="AH1352" s="561"/>
      <c r="AI1352" s="561"/>
      <c r="AJ1352" s="592"/>
      <c r="AK1352" s="561"/>
      <c r="AL1352" s="560"/>
      <c r="AM1352" s="595"/>
      <c r="AN1352" s="560"/>
      <c r="AO1352" s="561"/>
      <c r="AP1352" s="561"/>
      <c r="AQ1352" s="560"/>
      <c r="AR1352" s="561"/>
      <c r="AS1352" s="561"/>
      <c r="AT1352" s="559"/>
      <c r="AU1352" s="574"/>
      <c r="AV1352" s="569"/>
      <c r="AW1352" s="569"/>
      <c r="AX1352" s="569"/>
      <c r="AY1352" s="569"/>
      <c r="AZ1352" s="563"/>
      <c r="BA1352" s="563"/>
      <c r="BB1352" s="563"/>
    </row>
    <row r="1353" spans="21:54">
      <c r="U1353" s="563"/>
      <c r="V1353" s="587"/>
      <c r="W1353" s="588"/>
      <c r="X1353" s="588"/>
      <c r="Y1353" s="590"/>
      <c r="Z1353" s="589"/>
      <c r="AA1353" s="591"/>
      <c r="AB1353" s="591"/>
      <c r="AC1353" s="591"/>
      <c r="AD1353" s="591"/>
      <c r="AE1353" s="272"/>
      <c r="AF1353" s="560"/>
      <c r="AG1353" s="561"/>
      <c r="AH1353" s="561"/>
      <c r="AI1353" s="561"/>
      <c r="AJ1353" s="592"/>
      <c r="AK1353" s="561"/>
      <c r="AL1353" s="560"/>
      <c r="AM1353" s="595"/>
      <c r="AN1353" s="560"/>
      <c r="AO1353" s="561"/>
      <c r="AP1353" s="561"/>
      <c r="AQ1353" s="560"/>
      <c r="AR1353" s="561"/>
      <c r="AS1353" s="561"/>
      <c r="AT1353" s="559"/>
      <c r="AU1353" s="574"/>
      <c r="AV1353" s="569"/>
      <c r="AW1353" s="569"/>
      <c r="AX1353" s="569"/>
      <c r="AY1353" s="569"/>
      <c r="AZ1353" s="563"/>
      <c r="BA1353" s="563"/>
      <c r="BB1353" s="563"/>
    </row>
    <row r="1354" spans="21:54">
      <c r="U1354" s="563"/>
      <c r="V1354" s="587"/>
      <c r="W1354" s="588"/>
      <c r="X1354" s="588"/>
      <c r="Y1354" s="590"/>
      <c r="Z1354" s="589"/>
      <c r="AA1354" s="591"/>
      <c r="AB1354" s="591"/>
      <c r="AC1354" s="591"/>
      <c r="AD1354" s="591"/>
      <c r="AE1354" s="272"/>
      <c r="AF1354" s="560"/>
      <c r="AG1354" s="561"/>
      <c r="AH1354" s="561"/>
      <c r="AI1354" s="561"/>
      <c r="AJ1354" s="592"/>
      <c r="AK1354" s="561"/>
      <c r="AL1354" s="560"/>
      <c r="AM1354" s="595"/>
      <c r="AN1354" s="560"/>
      <c r="AO1354" s="561"/>
      <c r="AP1354" s="561"/>
      <c r="AQ1354" s="560"/>
      <c r="AR1354" s="561"/>
      <c r="AS1354" s="561"/>
      <c r="AT1354" s="559"/>
      <c r="AU1354" s="574"/>
      <c r="AV1354" s="569"/>
      <c r="AW1354" s="569"/>
      <c r="AX1354" s="569"/>
      <c r="AY1354" s="569"/>
      <c r="AZ1354" s="563"/>
      <c r="BA1354" s="563"/>
      <c r="BB1354" s="563"/>
    </row>
    <row r="1355" spans="21:54">
      <c r="U1355" s="563"/>
      <c r="V1355" s="587"/>
      <c r="W1355" s="588"/>
      <c r="X1355" s="588"/>
      <c r="Y1355" s="590"/>
      <c r="Z1355" s="589"/>
      <c r="AA1355" s="591"/>
      <c r="AB1355" s="591"/>
      <c r="AC1355" s="591"/>
      <c r="AD1355" s="591"/>
      <c r="AE1355" s="272"/>
      <c r="AF1355" s="560"/>
      <c r="AG1355" s="561"/>
      <c r="AH1355" s="561"/>
      <c r="AI1355" s="561"/>
      <c r="AJ1355" s="592"/>
      <c r="AK1355" s="561"/>
      <c r="AL1355" s="560"/>
      <c r="AM1355" s="595"/>
      <c r="AN1355" s="560"/>
      <c r="AO1355" s="561"/>
      <c r="AP1355" s="561"/>
      <c r="AQ1355" s="560"/>
      <c r="AR1355" s="561"/>
      <c r="AS1355" s="561"/>
      <c r="AT1355" s="559"/>
      <c r="AU1355" s="574"/>
      <c r="AV1355" s="569"/>
      <c r="AW1355" s="569"/>
      <c r="AX1355" s="569"/>
      <c r="AY1355" s="569"/>
      <c r="AZ1355" s="563"/>
      <c r="BA1355" s="563"/>
      <c r="BB1355" s="563"/>
    </row>
    <row r="1356" spans="21:54">
      <c r="U1356" s="563"/>
      <c r="V1356" s="587"/>
      <c r="W1356" s="588"/>
      <c r="X1356" s="588"/>
      <c r="Y1356" s="590"/>
      <c r="Z1356" s="589"/>
      <c r="AA1356" s="591"/>
      <c r="AB1356" s="591"/>
      <c r="AC1356" s="591"/>
      <c r="AD1356" s="591"/>
      <c r="AE1356" s="272"/>
      <c r="AF1356" s="560"/>
      <c r="AG1356" s="561"/>
      <c r="AH1356" s="561"/>
      <c r="AI1356" s="561"/>
      <c r="AJ1356" s="592"/>
      <c r="AK1356" s="561"/>
      <c r="AL1356" s="560"/>
      <c r="AM1356" s="595"/>
      <c r="AN1356" s="560"/>
      <c r="AO1356" s="561"/>
      <c r="AP1356" s="561"/>
      <c r="AQ1356" s="560"/>
      <c r="AR1356" s="561"/>
      <c r="AS1356" s="561"/>
      <c r="AT1356" s="559"/>
      <c r="AU1356" s="574"/>
      <c r="AV1356" s="569"/>
      <c r="AW1356" s="569"/>
      <c r="AX1356" s="569"/>
      <c r="AY1356" s="569"/>
      <c r="AZ1356" s="563"/>
      <c r="BA1356" s="563"/>
      <c r="BB1356" s="563"/>
    </row>
    <row r="1357" spans="21:54">
      <c r="U1357" s="563"/>
      <c r="V1357" s="587"/>
      <c r="W1357" s="588"/>
      <c r="X1357" s="588"/>
      <c r="Y1357" s="590"/>
      <c r="Z1357" s="589"/>
      <c r="AA1357" s="591"/>
      <c r="AB1357" s="591"/>
      <c r="AC1357" s="591"/>
      <c r="AD1357" s="591"/>
      <c r="AE1357" s="272"/>
      <c r="AF1357" s="560"/>
      <c r="AG1357" s="561"/>
      <c r="AH1357" s="561"/>
      <c r="AI1357" s="561"/>
      <c r="AJ1357" s="592"/>
      <c r="AK1357" s="561"/>
      <c r="AL1357" s="560"/>
      <c r="AM1357" s="595"/>
      <c r="AN1357" s="560"/>
      <c r="AO1357" s="561"/>
      <c r="AP1357" s="561"/>
      <c r="AQ1357" s="560"/>
      <c r="AR1357" s="561"/>
      <c r="AS1357" s="561"/>
      <c r="AT1357" s="559"/>
      <c r="AU1357" s="574"/>
      <c r="AV1357" s="569"/>
      <c r="AW1357" s="569"/>
      <c r="AX1357" s="569"/>
      <c r="AY1357" s="569"/>
      <c r="AZ1357" s="563"/>
      <c r="BA1357" s="563"/>
      <c r="BB1357" s="563"/>
    </row>
    <row r="1358" spans="21:54">
      <c r="U1358" s="563"/>
      <c r="V1358" s="587"/>
      <c r="W1358" s="588"/>
      <c r="X1358" s="588"/>
      <c r="Y1358" s="590"/>
      <c r="Z1358" s="589"/>
      <c r="AA1358" s="591"/>
      <c r="AB1358" s="591"/>
      <c r="AC1358" s="591"/>
      <c r="AD1358" s="591"/>
      <c r="AE1358" s="272"/>
      <c r="AF1358" s="560"/>
      <c r="AG1358" s="561"/>
      <c r="AH1358" s="561"/>
      <c r="AI1358" s="561"/>
      <c r="AJ1358" s="592"/>
      <c r="AK1358" s="561"/>
      <c r="AL1358" s="560"/>
      <c r="AM1358" s="595"/>
      <c r="AN1358" s="560"/>
      <c r="AO1358" s="561"/>
      <c r="AP1358" s="561"/>
      <c r="AQ1358" s="560"/>
      <c r="AR1358" s="561"/>
      <c r="AS1358" s="561"/>
      <c r="AT1358" s="559"/>
      <c r="AU1358" s="574"/>
      <c r="AV1358" s="569"/>
      <c r="AW1358" s="569"/>
      <c r="AX1358" s="569"/>
      <c r="AY1358" s="569"/>
      <c r="AZ1358" s="563"/>
      <c r="BA1358" s="563"/>
      <c r="BB1358" s="563"/>
    </row>
    <row r="1359" spans="21:54">
      <c r="U1359" s="563"/>
      <c r="V1359" s="587"/>
      <c r="W1359" s="588"/>
      <c r="X1359" s="588"/>
      <c r="Y1359" s="590"/>
      <c r="Z1359" s="589"/>
      <c r="AA1359" s="591"/>
      <c r="AB1359" s="591"/>
      <c r="AC1359" s="591"/>
      <c r="AD1359" s="591"/>
      <c r="AE1359" s="272"/>
      <c r="AF1359" s="560"/>
      <c r="AG1359" s="561"/>
      <c r="AH1359" s="561"/>
      <c r="AI1359" s="561"/>
      <c r="AJ1359" s="592"/>
      <c r="AK1359" s="561"/>
      <c r="AL1359" s="560"/>
      <c r="AM1359" s="595"/>
      <c r="AN1359" s="560"/>
      <c r="AO1359" s="561"/>
      <c r="AP1359" s="561"/>
      <c r="AQ1359" s="560"/>
      <c r="AR1359" s="561"/>
      <c r="AS1359" s="561"/>
      <c r="AT1359" s="559"/>
      <c r="AU1359" s="574"/>
      <c r="AV1359" s="569"/>
      <c r="AW1359" s="569"/>
      <c r="AX1359" s="569"/>
      <c r="AY1359" s="569"/>
      <c r="AZ1359" s="563"/>
      <c r="BA1359" s="563"/>
      <c r="BB1359" s="563"/>
    </row>
    <row r="1360" spans="21:54">
      <c r="U1360" s="563"/>
      <c r="V1360" s="587"/>
      <c r="W1360" s="588"/>
      <c r="X1360" s="588"/>
      <c r="Y1360" s="590"/>
      <c r="Z1360" s="589"/>
      <c r="AA1360" s="591"/>
      <c r="AB1360" s="591"/>
      <c r="AC1360" s="591"/>
      <c r="AD1360" s="591"/>
      <c r="AE1360" s="272"/>
      <c r="AF1360" s="560"/>
      <c r="AG1360" s="561"/>
      <c r="AH1360" s="561"/>
      <c r="AI1360" s="561"/>
      <c r="AJ1360" s="592"/>
      <c r="AK1360" s="561"/>
      <c r="AL1360" s="560"/>
      <c r="AM1360" s="595"/>
      <c r="AN1360" s="560"/>
      <c r="AO1360" s="561"/>
      <c r="AP1360" s="561"/>
      <c r="AQ1360" s="560"/>
      <c r="AR1360" s="561"/>
      <c r="AS1360" s="561"/>
      <c r="AT1360" s="559"/>
      <c r="AU1360" s="574"/>
      <c r="AV1360" s="569"/>
      <c r="AW1360" s="569"/>
      <c r="AX1360" s="569"/>
      <c r="AY1360" s="569"/>
      <c r="AZ1360" s="563"/>
      <c r="BA1360" s="563"/>
      <c r="BB1360" s="563"/>
    </row>
    <row r="1361" spans="21:54">
      <c r="U1361" s="563"/>
      <c r="V1361" s="587"/>
      <c r="W1361" s="588"/>
      <c r="X1361" s="588"/>
      <c r="Y1361" s="590"/>
      <c r="Z1361" s="589"/>
      <c r="AA1361" s="591"/>
      <c r="AB1361" s="591"/>
      <c r="AC1361" s="591"/>
      <c r="AD1361" s="591"/>
      <c r="AE1361" s="272"/>
      <c r="AF1361" s="560"/>
      <c r="AG1361" s="561"/>
      <c r="AH1361" s="561"/>
      <c r="AI1361" s="561"/>
      <c r="AJ1361" s="592"/>
      <c r="AK1361" s="561"/>
      <c r="AL1361" s="560"/>
      <c r="AM1361" s="595"/>
      <c r="AN1361" s="560"/>
      <c r="AO1361" s="561"/>
      <c r="AP1361" s="561"/>
      <c r="AQ1361" s="560"/>
      <c r="AR1361" s="561"/>
      <c r="AS1361" s="561"/>
      <c r="AT1361" s="559"/>
      <c r="AU1361" s="574"/>
      <c r="AV1361" s="569"/>
      <c r="AW1361" s="569"/>
      <c r="AX1361" s="569"/>
      <c r="AY1361" s="569"/>
      <c r="AZ1361" s="563"/>
      <c r="BA1361" s="563"/>
      <c r="BB1361" s="563"/>
    </row>
    <row r="1362" spans="21:54">
      <c r="U1362" s="563"/>
      <c r="V1362" s="587"/>
      <c r="W1362" s="588"/>
      <c r="X1362" s="588"/>
      <c r="Y1362" s="590"/>
      <c r="Z1362" s="589"/>
      <c r="AA1362" s="591"/>
      <c r="AB1362" s="591"/>
      <c r="AC1362" s="591"/>
      <c r="AD1362" s="591"/>
      <c r="AE1362" s="272"/>
      <c r="AF1362" s="560"/>
      <c r="AG1362" s="561"/>
      <c r="AH1362" s="561"/>
      <c r="AI1362" s="561"/>
      <c r="AJ1362" s="592"/>
      <c r="AK1362" s="561"/>
      <c r="AL1362" s="560"/>
      <c r="AM1362" s="595"/>
      <c r="AN1362" s="560"/>
      <c r="AO1362" s="561"/>
      <c r="AP1362" s="561"/>
      <c r="AQ1362" s="560"/>
      <c r="AR1362" s="561"/>
      <c r="AS1362" s="561"/>
      <c r="AT1362" s="559"/>
      <c r="AU1362" s="574"/>
      <c r="AV1362" s="569"/>
      <c r="AW1362" s="569"/>
      <c r="AX1362" s="569"/>
      <c r="AY1362" s="569"/>
      <c r="AZ1362" s="563"/>
      <c r="BA1362" s="563"/>
      <c r="BB1362" s="563"/>
    </row>
    <row r="1363" spans="21:54">
      <c r="U1363" s="563"/>
      <c r="V1363" s="587"/>
      <c r="W1363" s="588"/>
      <c r="X1363" s="588"/>
      <c r="Y1363" s="590"/>
      <c r="Z1363" s="589"/>
      <c r="AA1363" s="591"/>
      <c r="AB1363" s="591"/>
      <c r="AC1363" s="591"/>
      <c r="AD1363" s="591"/>
      <c r="AE1363" s="272"/>
      <c r="AF1363" s="560"/>
      <c r="AG1363" s="561"/>
      <c r="AH1363" s="561"/>
      <c r="AI1363" s="561"/>
      <c r="AJ1363" s="592"/>
      <c r="AK1363" s="561"/>
      <c r="AL1363" s="560"/>
      <c r="AM1363" s="595"/>
      <c r="AN1363" s="560"/>
      <c r="AO1363" s="561"/>
      <c r="AP1363" s="561"/>
      <c r="AQ1363" s="560"/>
      <c r="AR1363" s="561"/>
      <c r="AS1363" s="561"/>
      <c r="AT1363" s="559"/>
      <c r="AU1363" s="574"/>
      <c r="AV1363" s="569"/>
      <c r="AW1363" s="569"/>
      <c r="AX1363" s="569"/>
      <c r="AY1363" s="569"/>
      <c r="AZ1363" s="563"/>
      <c r="BA1363" s="563"/>
      <c r="BB1363" s="563"/>
    </row>
    <row r="1364" spans="21:54">
      <c r="U1364" s="563"/>
      <c r="V1364" s="587"/>
      <c r="W1364" s="588"/>
      <c r="X1364" s="588"/>
      <c r="Y1364" s="590"/>
      <c r="Z1364" s="589"/>
      <c r="AA1364" s="591"/>
      <c r="AB1364" s="591"/>
      <c r="AC1364" s="591"/>
      <c r="AD1364" s="591"/>
      <c r="AE1364" s="272"/>
      <c r="AF1364" s="560"/>
      <c r="AG1364" s="561"/>
      <c r="AH1364" s="561"/>
      <c r="AI1364" s="561"/>
      <c r="AJ1364" s="592"/>
      <c r="AK1364" s="561"/>
      <c r="AL1364" s="560"/>
      <c r="AM1364" s="595"/>
      <c r="AN1364" s="560"/>
      <c r="AO1364" s="561"/>
      <c r="AP1364" s="561"/>
      <c r="AQ1364" s="560"/>
      <c r="AR1364" s="561"/>
      <c r="AS1364" s="561"/>
      <c r="AT1364" s="559"/>
      <c r="AU1364" s="574"/>
      <c r="AV1364" s="569"/>
      <c r="AW1364" s="569"/>
      <c r="AX1364" s="569"/>
      <c r="AY1364" s="569"/>
      <c r="AZ1364" s="563"/>
      <c r="BA1364" s="563"/>
      <c r="BB1364" s="563"/>
    </row>
    <row r="1365" spans="21:54">
      <c r="U1365" s="563"/>
      <c r="V1365" s="587"/>
      <c r="W1365" s="588"/>
      <c r="X1365" s="588"/>
      <c r="Y1365" s="590"/>
      <c r="Z1365" s="589"/>
      <c r="AA1365" s="591"/>
      <c r="AB1365" s="591"/>
      <c r="AC1365" s="591"/>
      <c r="AD1365" s="591"/>
      <c r="AE1365" s="272"/>
      <c r="AF1365" s="560"/>
      <c r="AG1365" s="561"/>
      <c r="AH1365" s="561"/>
      <c r="AI1365" s="561"/>
      <c r="AJ1365" s="592"/>
      <c r="AK1365" s="561"/>
      <c r="AL1365" s="560"/>
      <c r="AM1365" s="595"/>
      <c r="AN1365" s="560"/>
      <c r="AO1365" s="561"/>
      <c r="AP1365" s="561"/>
      <c r="AQ1365" s="560"/>
      <c r="AR1365" s="561"/>
      <c r="AS1365" s="561"/>
      <c r="AT1365" s="559"/>
      <c r="AU1365" s="574"/>
      <c r="AV1365" s="569"/>
      <c r="AW1365" s="569"/>
      <c r="AX1365" s="569"/>
      <c r="AY1365" s="569"/>
      <c r="AZ1365" s="563"/>
      <c r="BA1365" s="563"/>
      <c r="BB1365" s="563"/>
    </row>
    <row r="1366" spans="21:54">
      <c r="U1366" s="563"/>
      <c r="V1366" s="587"/>
      <c r="W1366" s="588"/>
      <c r="X1366" s="588"/>
      <c r="Y1366" s="590"/>
      <c r="Z1366" s="589"/>
      <c r="AA1366" s="591"/>
      <c r="AB1366" s="591"/>
      <c r="AC1366" s="591"/>
      <c r="AD1366" s="591"/>
      <c r="AE1366" s="272"/>
      <c r="AF1366" s="560"/>
      <c r="AG1366" s="561"/>
      <c r="AH1366" s="561"/>
      <c r="AI1366" s="561"/>
      <c r="AJ1366" s="592"/>
      <c r="AK1366" s="561"/>
      <c r="AL1366" s="560"/>
      <c r="AM1366" s="595"/>
      <c r="AN1366" s="560"/>
      <c r="AO1366" s="561"/>
      <c r="AP1366" s="561"/>
      <c r="AQ1366" s="560"/>
      <c r="AR1366" s="561"/>
      <c r="AS1366" s="561"/>
      <c r="AT1366" s="559"/>
      <c r="AU1366" s="574"/>
      <c r="AV1366" s="569"/>
      <c r="AW1366" s="569"/>
      <c r="AX1366" s="569"/>
      <c r="AY1366" s="569"/>
      <c r="AZ1366" s="563"/>
      <c r="BA1366" s="563"/>
      <c r="BB1366" s="563"/>
    </row>
    <row r="1367" spans="21:54">
      <c r="U1367" s="563"/>
      <c r="V1367" s="587"/>
      <c r="W1367" s="588"/>
      <c r="X1367" s="588"/>
      <c r="Y1367" s="590"/>
      <c r="Z1367" s="589"/>
      <c r="AA1367" s="591"/>
      <c r="AB1367" s="591"/>
      <c r="AC1367" s="591"/>
      <c r="AD1367" s="591"/>
      <c r="AE1367" s="272"/>
      <c r="AF1367" s="560"/>
      <c r="AG1367" s="561"/>
      <c r="AH1367" s="561"/>
      <c r="AI1367" s="561"/>
      <c r="AJ1367" s="592"/>
      <c r="AK1367" s="561"/>
      <c r="AL1367" s="560"/>
      <c r="AM1367" s="595"/>
      <c r="AN1367" s="560"/>
      <c r="AO1367" s="561"/>
      <c r="AP1367" s="561"/>
      <c r="AQ1367" s="560"/>
      <c r="AR1367" s="561"/>
      <c r="AS1367" s="561"/>
      <c r="AT1367" s="559"/>
      <c r="AU1367" s="574"/>
      <c r="AV1367" s="569"/>
      <c r="AW1367" s="569"/>
      <c r="AX1367" s="569"/>
      <c r="AY1367" s="569"/>
      <c r="AZ1367" s="563"/>
      <c r="BA1367" s="563"/>
      <c r="BB1367" s="563"/>
    </row>
    <row r="1368" spans="21:54">
      <c r="U1368" s="563"/>
      <c r="V1368" s="587"/>
      <c r="W1368" s="588"/>
      <c r="X1368" s="588"/>
      <c r="Y1368" s="590"/>
      <c r="Z1368" s="589"/>
      <c r="AA1368" s="591"/>
      <c r="AB1368" s="591"/>
      <c r="AC1368" s="591"/>
      <c r="AD1368" s="591"/>
      <c r="AE1368" s="272"/>
      <c r="AF1368" s="560"/>
      <c r="AG1368" s="561"/>
      <c r="AH1368" s="561"/>
      <c r="AI1368" s="561"/>
      <c r="AJ1368" s="592"/>
      <c r="AK1368" s="561"/>
      <c r="AL1368" s="560"/>
      <c r="AM1368" s="595"/>
      <c r="AN1368" s="560"/>
      <c r="AO1368" s="561"/>
      <c r="AP1368" s="561"/>
      <c r="AQ1368" s="560"/>
      <c r="AR1368" s="561"/>
      <c r="AS1368" s="561"/>
      <c r="AT1368" s="559"/>
      <c r="AU1368" s="574"/>
      <c r="AV1368" s="569"/>
      <c r="AW1368" s="569"/>
      <c r="AX1368" s="569"/>
      <c r="AY1368" s="569"/>
      <c r="AZ1368" s="563"/>
      <c r="BA1368" s="563"/>
      <c r="BB1368" s="563"/>
    </row>
    <row r="1369" spans="21:54">
      <c r="U1369" s="563"/>
      <c r="V1369" s="587"/>
      <c r="W1369" s="588"/>
      <c r="X1369" s="588"/>
      <c r="Y1369" s="590"/>
      <c r="Z1369" s="589"/>
      <c r="AA1369" s="591"/>
      <c r="AB1369" s="591"/>
      <c r="AC1369" s="591"/>
      <c r="AD1369" s="591"/>
      <c r="AE1369" s="272"/>
      <c r="AF1369" s="560"/>
      <c r="AG1369" s="561"/>
      <c r="AH1369" s="561"/>
      <c r="AI1369" s="561"/>
      <c r="AJ1369" s="592"/>
      <c r="AK1369" s="561"/>
      <c r="AL1369" s="560"/>
      <c r="AM1369" s="595"/>
      <c r="AN1369" s="560"/>
      <c r="AO1369" s="561"/>
      <c r="AP1369" s="561"/>
      <c r="AQ1369" s="560"/>
      <c r="AR1369" s="561"/>
      <c r="AS1369" s="561"/>
      <c r="AT1369" s="559"/>
      <c r="AU1369" s="574"/>
      <c r="AV1369" s="569"/>
      <c r="AW1369" s="569"/>
      <c r="AX1369" s="569"/>
      <c r="AY1369" s="569"/>
      <c r="AZ1369" s="563"/>
      <c r="BA1369" s="563"/>
      <c r="BB1369" s="563"/>
    </row>
    <row r="1370" spans="21:54">
      <c r="U1370" s="563"/>
      <c r="V1370" s="587"/>
      <c r="W1370" s="588"/>
      <c r="X1370" s="588"/>
      <c r="Y1370" s="590"/>
      <c r="Z1370" s="589"/>
      <c r="AA1370" s="591"/>
      <c r="AB1370" s="591"/>
      <c r="AC1370" s="591"/>
      <c r="AD1370" s="591"/>
      <c r="AE1370" s="272"/>
      <c r="AF1370" s="560"/>
      <c r="AG1370" s="561"/>
      <c r="AH1370" s="561"/>
      <c r="AI1370" s="561"/>
      <c r="AJ1370" s="592"/>
      <c r="AK1370" s="561"/>
      <c r="AL1370" s="560"/>
      <c r="AM1370" s="595"/>
      <c r="AN1370" s="560"/>
      <c r="AO1370" s="561"/>
      <c r="AP1370" s="561"/>
      <c r="AQ1370" s="560"/>
      <c r="AR1370" s="561"/>
      <c r="AS1370" s="561"/>
      <c r="AT1370" s="559"/>
      <c r="AU1370" s="574"/>
      <c r="AV1370" s="569"/>
      <c r="AW1370" s="569"/>
      <c r="AX1370" s="569"/>
      <c r="AY1370" s="569"/>
      <c r="AZ1370" s="563"/>
      <c r="BA1370" s="563"/>
      <c r="BB1370" s="563"/>
    </row>
    <row r="1371" spans="21:54">
      <c r="U1371" s="563"/>
      <c r="V1371" s="587"/>
      <c r="W1371" s="588"/>
      <c r="X1371" s="588"/>
      <c r="Y1371" s="590"/>
      <c r="Z1371" s="589"/>
      <c r="AA1371" s="591"/>
      <c r="AB1371" s="591"/>
      <c r="AC1371" s="591"/>
      <c r="AD1371" s="591"/>
      <c r="AE1371" s="272"/>
      <c r="AF1371" s="560"/>
      <c r="AG1371" s="561"/>
      <c r="AH1371" s="561"/>
      <c r="AI1371" s="561"/>
      <c r="AJ1371" s="592"/>
      <c r="AK1371" s="561"/>
      <c r="AL1371" s="560"/>
      <c r="AM1371" s="595"/>
      <c r="AN1371" s="560"/>
      <c r="AO1371" s="561"/>
      <c r="AP1371" s="561"/>
      <c r="AQ1371" s="560"/>
      <c r="AR1371" s="561"/>
      <c r="AS1371" s="561"/>
      <c r="AT1371" s="559"/>
      <c r="AU1371" s="574"/>
      <c r="AV1371" s="569"/>
      <c r="AW1371" s="569"/>
      <c r="AX1371" s="569"/>
      <c r="AY1371" s="569"/>
      <c r="AZ1371" s="563"/>
      <c r="BA1371" s="563"/>
      <c r="BB1371" s="563"/>
    </row>
    <row r="1372" spans="21:54">
      <c r="U1372" s="563"/>
      <c r="V1372" s="587"/>
      <c r="W1372" s="588"/>
      <c r="X1372" s="588"/>
      <c r="Y1372" s="590"/>
      <c r="Z1372" s="589"/>
      <c r="AA1372" s="591"/>
      <c r="AB1372" s="591"/>
      <c r="AC1372" s="591"/>
      <c r="AD1372" s="591"/>
      <c r="AE1372" s="272"/>
      <c r="AF1372" s="560"/>
      <c r="AG1372" s="561"/>
      <c r="AH1372" s="561"/>
      <c r="AI1372" s="561"/>
      <c r="AJ1372" s="592"/>
      <c r="AK1372" s="561"/>
      <c r="AL1372" s="560"/>
      <c r="AM1372" s="595"/>
      <c r="AN1372" s="560"/>
      <c r="AO1372" s="561"/>
      <c r="AP1372" s="561"/>
      <c r="AQ1372" s="560"/>
      <c r="AR1372" s="561"/>
      <c r="AS1372" s="561"/>
      <c r="AT1372" s="559"/>
      <c r="AU1372" s="574"/>
      <c r="AV1372" s="569"/>
      <c r="AW1372" s="569"/>
      <c r="AX1372" s="569"/>
      <c r="AY1372" s="569"/>
      <c r="AZ1372" s="563"/>
      <c r="BA1372" s="563"/>
      <c r="BB1372" s="563"/>
    </row>
    <row r="1373" spans="21:54">
      <c r="U1373" s="563"/>
      <c r="V1373" s="587"/>
      <c r="W1373" s="588"/>
      <c r="X1373" s="588"/>
      <c r="Y1373" s="590"/>
      <c r="Z1373" s="589"/>
      <c r="AA1373" s="591"/>
      <c r="AB1373" s="591"/>
      <c r="AC1373" s="591"/>
      <c r="AD1373" s="591"/>
      <c r="AE1373" s="272"/>
      <c r="AF1373" s="560"/>
      <c r="AG1373" s="561"/>
      <c r="AH1373" s="561"/>
      <c r="AI1373" s="561"/>
      <c r="AJ1373" s="592"/>
      <c r="AK1373" s="561"/>
      <c r="AL1373" s="560"/>
      <c r="AM1373" s="595"/>
      <c r="AN1373" s="560"/>
      <c r="AO1373" s="561"/>
      <c r="AP1373" s="561"/>
      <c r="AQ1373" s="560"/>
      <c r="AR1373" s="561"/>
      <c r="AS1373" s="561"/>
      <c r="AT1373" s="559"/>
      <c r="AU1373" s="574"/>
      <c r="AV1373" s="569"/>
      <c r="AW1373" s="569"/>
      <c r="AX1373" s="569"/>
      <c r="AY1373" s="569"/>
      <c r="AZ1373" s="563"/>
      <c r="BA1373" s="563"/>
      <c r="BB1373" s="563"/>
    </row>
    <row r="1374" spans="21:54">
      <c r="U1374" s="563"/>
      <c r="V1374" s="587"/>
      <c r="W1374" s="588"/>
      <c r="X1374" s="588"/>
      <c r="Y1374" s="590"/>
      <c r="Z1374" s="589"/>
      <c r="AA1374" s="591"/>
      <c r="AB1374" s="591"/>
      <c r="AC1374" s="591"/>
      <c r="AD1374" s="591"/>
      <c r="AE1374" s="272"/>
      <c r="AF1374" s="560"/>
      <c r="AG1374" s="561"/>
      <c r="AH1374" s="561"/>
      <c r="AI1374" s="561"/>
      <c r="AJ1374" s="592"/>
      <c r="AK1374" s="561"/>
      <c r="AL1374" s="560"/>
      <c r="AM1374" s="595"/>
      <c r="AN1374" s="560"/>
      <c r="AO1374" s="561"/>
      <c r="AP1374" s="561"/>
      <c r="AQ1374" s="560"/>
      <c r="AR1374" s="561"/>
      <c r="AS1374" s="561"/>
      <c r="AT1374" s="559"/>
      <c r="AU1374" s="574"/>
      <c r="AV1374" s="569"/>
      <c r="AW1374" s="569"/>
      <c r="AX1374" s="569"/>
      <c r="AY1374" s="569"/>
      <c r="AZ1374" s="563"/>
      <c r="BA1374" s="563"/>
      <c r="BB1374" s="563"/>
    </row>
    <row r="1375" spans="21:54">
      <c r="U1375" s="563"/>
      <c r="V1375" s="587"/>
      <c r="W1375" s="588"/>
      <c r="X1375" s="588"/>
      <c r="Y1375" s="590"/>
      <c r="Z1375" s="589"/>
      <c r="AA1375" s="591"/>
      <c r="AB1375" s="591"/>
      <c r="AC1375" s="591"/>
      <c r="AD1375" s="591"/>
      <c r="AE1375" s="272"/>
      <c r="AF1375" s="560"/>
      <c r="AG1375" s="561"/>
      <c r="AH1375" s="561"/>
      <c r="AI1375" s="561"/>
      <c r="AJ1375" s="592"/>
      <c r="AK1375" s="561"/>
      <c r="AL1375" s="560"/>
      <c r="AM1375" s="595"/>
      <c r="AN1375" s="560"/>
      <c r="AO1375" s="561"/>
      <c r="AP1375" s="561"/>
      <c r="AQ1375" s="560"/>
      <c r="AR1375" s="561"/>
      <c r="AS1375" s="561"/>
      <c r="AT1375" s="559"/>
      <c r="AU1375" s="574"/>
      <c r="AV1375" s="569"/>
      <c r="AW1375" s="569"/>
      <c r="AX1375" s="569"/>
      <c r="AY1375" s="569"/>
      <c r="AZ1375" s="563"/>
      <c r="BA1375" s="563"/>
      <c r="BB1375" s="563"/>
    </row>
    <row r="1376" spans="21:54">
      <c r="U1376" s="563"/>
      <c r="V1376" s="587"/>
      <c r="W1376" s="588"/>
      <c r="X1376" s="588"/>
      <c r="Y1376" s="590"/>
      <c r="Z1376" s="589"/>
      <c r="AA1376" s="591"/>
      <c r="AB1376" s="591"/>
      <c r="AC1376" s="591"/>
      <c r="AD1376" s="591"/>
      <c r="AE1376" s="272"/>
      <c r="AF1376" s="560"/>
      <c r="AG1376" s="561"/>
      <c r="AH1376" s="561"/>
      <c r="AI1376" s="561"/>
      <c r="AJ1376" s="592"/>
      <c r="AK1376" s="561"/>
      <c r="AL1376" s="560"/>
      <c r="AM1376" s="595"/>
      <c r="AN1376" s="560"/>
      <c r="AO1376" s="561"/>
      <c r="AP1376" s="561"/>
      <c r="AQ1376" s="560"/>
      <c r="AR1376" s="561"/>
      <c r="AS1376" s="561"/>
      <c r="AT1376" s="559"/>
      <c r="AU1376" s="574"/>
      <c r="AV1376" s="569"/>
      <c r="AW1376" s="569"/>
      <c r="AX1376" s="569"/>
      <c r="AY1376" s="569"/>
      <c r="AZ1376" s="563"/>
      <c r="BA1376" s="563"/>
      <c r="BB1376" s="563"/>
    </row>
    <row r="1377" spans="21:54">
      <c r="U1377" s="563"/>
      <c r="V1377" s="587"/>
      <c r="W1377" s="588"/>
      <c r="X1377" s="588"/>
      <c r="Y1377" s="590"/>
      <c r="Z1377" s="589"/>
      <c r="AA1377" s="591"/>
      <c r="AB1377" s="591"/>
      <c r="AC1377" s="591"/>
      <c r="AD1377" s="591"/>
      <c r="AE1377" s="272"/>
      <c r="AF1377" s="560"/>
      <c r="AG1377" s="561"/>
      <c r="AH1377" s="561"/>
      <c r="AI1377" s="561"/>
      <c r="AJ1377" s="592"/>
      <c r="AK1377" s="561"/>
      <c r="AL1377" s="560"/>
      <c r="AM1377" s="595"/>
      <c r="AN1377" s="560"/>
      <c r="AO1377" s="561"/>
      <c r="AP1377" s="561"/>
      <c r="AQ1377" s="560"/>
      <c r="AR1377" s="561"/>
      <c r="AS1377" s="561"/>
      <c r="AT1377" s="559"/>
      <c r="AU1377" s="574"/>
      <c r="AV1377" s="569"/>
      <c r="AW1377" s="569"/>
      <c r="AX1377" s="569"/>
      <c r="AY1377" s="569"/>
      <c r="AZ1377" s="563"/>
      <c r="BA1377" s="563"/>
      <c r="BB1377" s="563"/>
    </row>
    <row r="1378" spans="21:54">
      <c r="U1378" s="563"/>
      <c r="V1378" s="587"/>
      <c r="W1378" s="588"/>
      <c r="X1378" s="588"/>
      <c r="Y1378" s="590"/>
      <c r="Z1378" s="589"/>
      <c r="AA1378" s="591"/>
      <c r="AB1378" s="591"/>
      <c r="AC1378" s="591"/>
      <c r="AD1378" s="591"/>
      <c r="AE1378" s="272"/>
      <c r="AF1378" s="560"/>
      <c r="AG1378" s="561"/>
      <c r="AH1378" s="561"/>
      <c r="AI1378" s="561"/>
      <c r="AJ1378" s="592"/>
      <c r="AK1378" s="561"/>
      <c r="AL1378" s="560"/>
      <c r="AM1378" s="595"/>
      <c r="AN1378" s="560"/>
      <c r="AO1378" s="561"/>
      <c r="AP1378" s="561"/>
      <c r="AQ1378" s="560"/>
      <c r="AR1378" s="561"/>
      <c r="AS1378" s="561"/>
      <c r="AT1378" s="559"/>
      <c r="AU1378" s="574"/>
      <c r="AV1378" s="569"/>
      <c r="AW1378" s="569"/>
      <c r="AX1378" s="569"/>
      <c r="AY1378" s="569"/>
      <c r="AZ1378" s="563"/>
      <c r="BA1378" s="563"/>
      <c r="BB1378" s="563"/>
    </row>
    <row r="1379" spans="21:54">
      <c r="U1379" s="563"/>
      <c r="V1379" s="587"/>
      <c r="W1379" s="588"/>
      <c r="X1379" s="588"/>
      <c r="Y1379" s="590"/>
      <c r="Z1379" s="589"/>
      <c r="AA1379" s="591"/>
      <c r="AB1379" s="591"/>
      <c r="AC1379" s="591"/>
      <c r="AD1379" s="591"/>
      <c r="AE1379" s="272"/>
      <c r="AF1379" s="560"/>
      <c r="AG1379" s="561"/>
      <c r="AH1379" s="561"/>
      <c r="AI1379" s="561"/>
      <c r="AJ1379" s="592"/>
      <c r="AK1379" s="561"/>
      <c r="AL1379" s="560"/>
      <c r="AM1379" s="595"/>
      <c r="AN1379" s="560"/>
      <c r="AO1379" s="561"/>
      <c r="AP1379" s="561"/>
      <c r="AQ1379" s="560"/>
      <c r="AR1379" s="561"/>
      <c r="AS1379" s="561"/>
      <c r="AT1379" s="559"/>
      <c r="AU1379" s="574"/>
      <c r="AV1379" s="569"/>
      <c r="AW1379" s="569"/>
      <c r="AX1379" s="569"/>
      <c r="AY1379" s="569"/>
      <c r="AZ1379" s="563"/>
      <c r="BA1379" s="563"/>
      <c r="BB1379" s="563"/>
    </row>
    <row r="1380" spans="21:54">
      <c r="U1380" s="563"/>
      <c r="V1380" s="587"/>
      <c r="W1380" s="588"/>
      <c r="X1380" s="588"/>
      <c r="Y1380" s="590"/>
      <c r="Z1380" s="589"/>
      <c r="AA1380" s="591"/>
      <c r="AB1380" s="591"/>
      <c r="AC1380" s="591"/>
      <c r="AD1380" s="591"/>
      <c r="AE1380" s="272"/>
      <c r="AF1380" s="560"/>
      <c r="AG1380" s="561"/>
      <c r="AH1380" s="561"/>
      <c r="AI1380" s="561"/>
      <c r="AJ1380" s="592"/>
      <c r="AK1380" s="561"/>
      <c r="AL1380" s="560"/>
      <c r="AM1380" s="595"/>
      <c r="AN1380" s="560"/>
      <c r="AO1380" s="561"/>
      <c r="AP1380" s="561"/>
      <c r="AQ1380" s="560"/>
      <c r="AR1380" s="561"/>
      <c r="AS1380" s="561"/>
      <c r="AT1380" s="559"/>
      <c r="AU1380" s="574"/>
      <c r="AV1380" s="569"/>
      <c r="AW1380" s="569"/>
      <c r="AX1380" s="569"/>
      <c r="AY1380" s="569"/>
      <c r="AZ1380" s="563"/>
      <c r="BA1380" s="563"/>
      <c r="BB1380" s="563"/>
    </row>
    <row r="1381" spans="21:54">
      <c r="U1381" s="563"/>
      <c r="V1381" s="587"/>
      <c r="W1381" s="588"/>
      <c r="X1381" s="588"/>
      <c r="Y1381" s="590"/>
      <c r="Z1381" s="589"/>
      <c r="AA1381" s="591"/>
      <c r="AB1381" s="591"/>
      <c r="AC1381" s="591"/>
      <c r="AD1381" s="591"/>
      <c r="AE1381" s="272"/>
      <c r="AF1381" s="560"/>
      <c r="AG1381" s="561"/>
      <c r="AH1381" s="561"/>
      <c r="AI1381" s="561"/>
      <c r="AJ1381" s="592"/>
      <c r="AK1381" s="561"/>
      <c r="AL1381" s="560"/>
      <c r="AM1381" s="595"/>
      <c r="AN1381" s="560"/>
      <c r="AO1381" s="561"/>
      <c r="AP1381" s="561"/>
      <c r="AQ1381" s="560"/>
      <c r="AR1381" s="561"/>
      <c r="AS1381" s="561"/>
      <c r="AT1381" s="559"/>
      <c r="AU1381" s="574"/>
      <c r="AV1381" s="569"/>
      <c r="AW1381" s="569"/>
      <c r="AX1381" s="569"/>
      <c r="AY1381" s="569"/>
      <c r="AZ1381" s="563"/>
      <c r="BA1381" s="563"/>
      <c r="BB1381" s="563"/>
    </row>
    <row r="1382" spans="21:54">
      <c r="U1382" s="563"/>
      <c r="V1382" s="587"/>
      <c r="W1382" s="588"/>
      <c r="X1382" s="588"/>
      <c r="Y1382" s="590"/>
      <c r="Z1382" s="589"/>
      <c r="AA1382" s="591"/>
      <c r="AB1382" s="591"/>
      <c r="AC1382" s="591"/>
      <c r="AD1382" s="591"/>
      <c r="AE1382" s="272"/>
      <c r="AF1382" s="560"/>
      <c r="AG1382" s="561"/>
      <c r="AH1382" s="561"/>
      <c r="AI1382" s="561"/>
      <c r="AJ1382" s="592"/>
      <c r="AK1382" s="561"/>
      <c r="AL1382" s="560"/>
      <c r="AM1382" s="595"/>
      <c r="AN1382" s="560"/>
      <c r="AO1382" s="561"/>
      <c r="AP1382" s="561"/>
      <c r="AQ1382" s="560"/>
      <c r="AR1382" s="561"/>
      <c r="AS1382" s="561"/>
      <c r="AT1382" s="559"/>
      <c r="AU1382" s="574"/>
      <c r="AV1382" s="569"/>
      <c r="AW1382" s="569"/>
      <c r="AX1382" s="569"/>
      <c r="AY1382" s="569"/>
      <c r="AZ1382" s="563"/>
      <c r="BA1382" s="563"/>
      <c r="BB1382" s="563"/>
    </row>
    <row r="1383" spans="21:54">
      <c r="U1383" s="563"/>
      <c r="V1383" s="587"/>
      <c r="W1383" s="588"/>
      <c r="X1383" s="588"/>
      <c r="Y1383" s="590"/>
      <c r="Z1383" s="589"/>
      <c r="AA1383" s="591"/>
      <c r="AB1383" s="591"/>
      <c r="AC1383" s="591"/>
      <c r="AD1383" s="591"/>
      <c r="AE1383" s="272"/>
      <c r="AF1383" s="560"/>
      <c r="AG1383" s="561"/>
      <c r="AH1383" s="561"/>
      <c r="AI1383" s="561"/>
      <c r="AJ1383" s="592"/>
      <c r="AK1383" s="561"/>
      <c r="AL1383" s="560"/>
      <c r="AM1383" s="595"/>
      <c r="AN1383" s="560"/>
      <c r="AO1383" s="561"/>
      <c r="AP1383" s="561"/>
      <c r="AQ1383" s="560"/>
      <c r="AR1383" s="561"/>
      <c r="AS1383" s="561"/>
      <c r="AT1383" s="559"/>
      <c r="AU1383" s="574"/>
      <c r="AV1383" s="569"/>
      <c r="AW1383" s="569"/>
      <c r="AX1383" s="569"/>
      <c r="AY1383" s="569"/>
      <c r="AZ1383" s="563"/>
      <c r="BA1383" s="563"/>
      <c r="BB1383" s="563"/>
    </row>
    <row r="1384" spans="21:54">
      <c r="U1384" s="563"/>
      <c r="V1384" s="587"/>
      <c r="W1384" s="588"/>
      <c r="X1384" s="588"/>
      <c r="Y1384" s="590"/>
      <c r="Z1384" s="589"/>
      <c r="AA1384" s="591"/>
      <c r="AB1384" s="591"/>
      <c r="AC1384" s="591"/>
      <c r="AD1384" s="591"/>
      <c r="AE1384" s="272"/>
      <c r="AF1384" s="560"/>
      <c r="AG1384" s="561"/>
      <c r="AH1384" s="561"/>
      <c r="AI1384" s="561"/>
      <c r="AJ1384" s="592"/>
      <c r="AK1384" s="561"/>
      <c r="AL1384" s="560"/>
      <c r="AM1384" s="595"/>
      <c r="AN1384" s="560"/>
      <c r="AO1384" s="561"/>
      <c r="AP1384" s="561"/>
      <c r="AQ1384" s="560"/>
      <c r="AR1384" s="561"/>
      <c r="AS1384" s="561"/>
      <c r="AT1384" s="559"/>
      <c r="AU1384" s="574"/>
      <c r="AV1384" s="569"/>
      <c r="AW1384" s="569"/>
      <c r="AX1384" s="569"/>
      <c r="AY1384" s="569"/>
      <c r="AZ1384" s="563"/>
      <c r="BA1384" s="563"/>
      <c r="BB1384" s="563"/>
    </row>
    <row r="1385" spans="21:54">
      <c r="U1385" s="563"/>
      <c r="V1385" s="587"/>
      <c r="W1385" s="588"/>
      <c r="X1385" s="588"/>
      <c r="Y1385" s="590"/>
      <c r="Z1385" s="589"/>
      <c r="AA1385" s="591"/>
      <c r="AB1385" s="591"/>
      <c r="AC1385" s="591"/>
      <c r="AD1385" s="591"/>
      <c r="AE1385" s="272"/>
      <c r="AF1385" s="560"/>
      <c r="AG1385" s="561"/>
      <c r="AH1385" s="561"/>
      <c r="AI1385" s="561"/>
      <c r="AJ1385" s="592"/>
      <c r="AK1385" s="561"/>
      <c r="AL1385" s="560"/>
      <c r="AM1385" s="595"/>
      <c r="AN1385" s="560"/>
      <c r="AO1385" s="561"/>
      <c r="AP1385" s="561"/>
      <c r="AQ1385" s="560"/>
      <c r="AR1385" s="561"/>
      <c r="AS1385" s="561"/>
      <c r="AT1385" s="559"/>
      <c r="AU1385" s="574"/>
      <c r="AV1385" s="569"/>
      <c r="AW1385" s="569"/>
      <c r="AX1385" s="569"/>
      <c r="AY1385" s="569"/>
      <c r="AZ1385" s="563"/>
      <c r="BA1385" s="563"/>
      <c r="BB1385" s="563"/>
    </row>
    <row r="1386" spans="21:54">
      <c r="U1386" s="563"/>
      <c r="V1386" s="587"/>
      <c r="W1386" s="588"/>
      <c r="X1386" s="588"/>
      <c r="Y1386" s="590"/>
      <c r="Z1386" s="589"/>
      <c r="AA1386" s="591"/>
      <c r="AB1386" s="591"/>
      <c r="AC1386" s="591"/>
      <c r="AD1386" s="591"/>
      <c r="AE1386" s="272"/>
      <c r="AF1386" s="560"/>
      <c r="AG1386" s="561"/>
      <c r="AH1386" s="561"/>
      <c r="AI1386" s="561"/>
      <c r="AJ1386" s="592"/>
      <c r="AK1386" s="561"/>
      <c r="AL1386" s="560"/>
      <c r="AM1386" s="595"/>
      <c r="AN1386" s="560"/>
      <c r="AO1386" s="561"/>
      <c r="AP1386" s="561"/>
      <c r="AQ1386" s="560"/>
      <c r="AR1386" s="561"/>
      <c r="AS1386" s="561"/>
      <c r="AT1386" s="559"/>
      <c r="AU1386" s="574"/>
      <c r="AV1386" s="569"/>
      <c r="AW1386" s="569"/>
      <c r="AX1386" s="569"/>
      <c r="AY1386" s="569"/>
      <c r="AZ1386" s="563"/>
      <c r="BA1386" s="563"/>
      <c r="BB1386" s="563"/>
    </row>
    <row r="1387" spans="21:54">
      <c r="U1387" s="563"/>
      <c r="V1387" s="587"/>
      <c r="W1387" s="588"/>
      <c r="X1387" s="588"/>
      <c r="Y1387" s="590"/>
      <c r="Z1387" s="589"/>
      <c r="AA1387" s="591"/>
      <c r="AB1387" s="591"/>
      <c r="AC1387" s="591"/>
      <c r="AD1387" s="591"/>
      <c r="AE1387" s="272"/>
      <c r="AF1387" s="560"/>
      <c r="AG1387" s="561"/>
      <c r="AH1387" s="561"/>
      <c r="AI1387" s="561"/>
      <c r="AJ1387" s="592"/>
      <c r="AK1387" s="561"/>
      <c r="AL1387" s="560"/>
      <c r="AM1387" s="595"/>
      <c r="AN1387" s="560"/>
      <c r="AO1387" s="561"/>
      <c r="AP1387" s="561"/>
      <c r="AQ1387" s="560"/>
      <c r="AR1387" s="561"/>
      <c r="AS1387" s="561"/>
      <c r="AT1387" s="559"/>
      <c r="AU1387" s="574"/>
      <c r="AV1387" s="569"/>
      <c r="AW1387" s="569"/>
      <c r="AX1387" s="569"/>
      <c r="AY1387" s="569"/>
      <c r="AZ1387" s="563"/>
      <c r="BA1387" s="563"/>
      <c r="BB1387" s="563"/>
    </row>
    <row r="1388" spans="21:54">
      <c r="U1388" s="563"/>
      <c r="V1388" s="587"/>
      <c r="W1388" s="588"/>
      <c r="X1388" s="588"/>
      <c r="Y1388" s="590"/>
      <c r="Z1388" s="589"/>
      <c r="AA1388" s="591"/>
      <c r="AB1388" s="591"/>
      <c r="AC1388" s="591"/>
      <c r="AD1388" s="591"/>
      <c r="AE1388" s="272"/>
      <c r="AF1388" s="560"/>
      <c r="AG1388" s="561"/>
      <c r="AH1388" s="561"/>
      <c r="AI1388" s="561"/>
      <c r="AJ1388" s="592"/>
      <c r="AK1388" s="561"/>
      <c r="AL1388" s="560"/>
      <c r="AM1388" s="595"/>
      <c r="AN1388" s="560"/>
      <c r="AO1388" s="561"/>
      <c r="AP1388" s="561"/>
      <c r="AQ1388" s="560"/>
      <c r="AR1388" s="561"/>
      <c r="AS1388" s="561"/>
      <c r="AT1388" s="559"/>
      <c r="AU1388" s="574"/>
      <c r="AV1388" s="569"/>
      <c r="AW1388" s="569"/>
      <c r="AX1388" s="569"/>
      <c r="AY1388" s="569"/>
      <c r="AZ1388" s="563"/>
      <c r="BA1388" s="563"/>
      <c r="BB1388" s="563"/>
    </row>
    <row r="1389" spans="21:54">
      <c r="U1389" s="563"/>
      <c r="V1389" s="587"/>
      <c r="W1389" s="588"/>
      <c r="X1389" s="588"/>
      <c r="Y1389" s="590"/>
      <c r="Z1389" s="589"/>
      <c r="AA1389" s="591"/>
      <c r="AB1389" s="591"/>
      <c r="AC1389" s="591"/>
      <c r="AD1389" s="591"/>
      <c r="AE1389" s="272"/>
      <c r="AF1389" s="560"/>
      <c r="AG1389" s="561"/>
      <c r="AH1389" s="561"/>
      <c r="AI1389" s="561"/>
      <c r="AJ1389" s="592"/>
      <c r="AK1389" s="561"/>
      <c r="AL1389" s="560"/>
      <c r="AM1389" s="595"/>
      <c r="AN1389" s="560"/>
      <c r="AO1389" s="561"/>
      <c r="AP1389" s="561"/>
      <c r="AQ1389" s="560"/>
      <c r="AR1389" s="561"/>
      <c r="AS1389" s="561"/>
      <c r="AT1389" s="559"/>
      <c r="AU1389" s="574"/>
      <c r="AV1389" s="569"/>
      <c r="AW1389" s="569"/>
      <c r="AX1389" s="569"/>
      <c r="AY1389" s="569"/>
      <c r="AZ1389" s="563"/>
      <c r="BA1389" s="563"/>
      <c r="BB1389" s="563"/>
    </row>
    <row r="1390" spans="21:54">
      <c r="U1390" s="563"/>
      <c r="V1390" s="587"/>
      <c r="W1390" s="588"/>
      <c r="X1390" s="588"/>
      <c r="Y1390" s="590"/>
      <c r="Z1390" s="589"/>
      <c r="AA1390" s="591"/>
      <c r="AB1390" s="591"/>
      <c r="AC1390" s="591"/>
      <c r="AD1390" s="591"/>
      <c r="AE1390" s="272"/>
      <c r="AF1390" s="560"/>
      <c r="AG1390" s="561"/>
      <c r="AH1390" s="561"/>
      <c r="AI1390" s="561"/>
      <c r="AJ1390" s="592"/>
      <c r="AK1390" s="561"/>
      <c r="AL1390" s="560"/>
      <c r="AM1390" s="595"/>
      <c r="AN1390" s="560"/>
      <c r="AO1390" s="561"/>
      <c r="AP1390" s="561"/>
      <c r="AQ1390" s="560"/>
      <c r="AR1390" s="561"/>
      <c r="AS1390" s="561"/>
      <c r="AT1390" s="559"/>
      <c r="AU1390" s="574"/>
      <c r="AV1390" s="569"/>
      <c r="AW1390" s="569"/>
      <c r="AX1390" s="569"/>
      <c r="AY1390" s="569"/>
      <c r="AZ1390" s="563"/>
      <c r="BA1390" s="563"/>
      <c r="BB1390" s="563"/>
    </row>
    <row r="1391" spans="21:54">
      <c r="U1391" s="563"/>
      <c r="V1391" s="587"/>
      <c r="W1391" s="588"/>
      <c r="X1391" s="588"/>
      <c r="Y1391" s="590"/>
      <c r="Z1391" s="589"/>
      <c r="AA1391" s="591"/>
      <c r="AB1391" s="591"/>
      <c r="AC1391" s="591"/>
      <c r="AD1391" s="591"/>
      <c r="AE1391" s="272"/>
      <c r="AF1391" s="560"/>
      <c r="AG1391" s="561"/>
      <c r="AH1391" s="561"/>
      <c r="AI1391" s="561"/>
      <c r="AJ1391" s="592"/>
      <c r="AK1391" s="561"/>
      <c r="AL1391" s="560"/>
      <c r="AM1391" s="595"/>
      <c r="AN1391" s="560"/>
      <c r="AO1391" s="561"/>
      <c r="AP1391" s="561"/>
      <c r="AQ1391" s="560"/>
      <c r="AR1391" s="561"/>
      <c r="AS1391" s="561"/>
      <c r="AT1391" s="559"/>
      <c r="AU1391" s="574"/>
      <c r="AV1391" s="569"/>
      <c r="AW1391" s="569"/>
      <c r="AX1391" s="569"/>
      <c r="AY1391" s="569"/>
      <c r="AZ1391" s="563"/>
      <c r="BA1391" s="563"/>
      <c r="BB1391" s="563"/>
    </row>
    <row r="1392" spans="21:54">
      <c r="U1392" s="563"/>
      <c r="V1392" s="587"/>
      <c r="W1392" s="588"/>
      <c r="X1392" s="588"/>
      <c r="Y1392" s="590"/>
      <c r="Z1392" s="589"/>
      <c r="AA1392" s="591"/>
      <c r="AB1392" s="591"/>
      <c r="AC1392" s="591"/>
      <c r="AD1392" s="591"/>
      <c r="AE1392" s="272"/>
      <c r="AF1392" s="560"/>
      <c r="AG1392" s="561"/>
      <c r="AH1392" s="561"/>
      <c r="AI1392" s="561"/>
      <c r="AJ1392" s="592"/>
      <c r="AK1392" s="561"/>
      <c r="AL1392" s="560"/>
      <c r="AM1392" s="595"/>
      <c r="AN1392" s="560"/>
      <c r="AO1392" s="561"/>
      <c r="AP1392" s="561"/>
      <c r="AQ1392" s="560"/>
      <c r="AR1392" s="561"/>
      <c r="AS1392" s="561"/>
      <c r="AT1392" s="559"/>
      <c r="AU1392" s="574"/>
      <c r="AV1392" s="569"/>
      <c r="AW1392" s="569"/>
      <c r="AX1392" s="569"/>
      <c r="AY1392" s="569"/>
      <c r="AZ1392" s="563"/>
      <c r="BA1392" s="563"/>
      <c r="BB1392" s="563"/>
    </row>
    <row r="1393" spans="21:54">
      <c r="U1393" s="563"/>
      <c r="V1393" s="587"/>
      <c r="W1393" s="588"/>
      <c r="X1393" s="588"/>
      <c r="Y1393" s="590"/>
      <c r="Z1393" s="589"/>
      <c r="AA1393" s="591"/>
      <c r="AB1393" s="591"/>
      <c r="AC1393" s="591"/>
      <c r="AD1393" s="591"/>
      <c r="AE1393" s="272"/>
      <c r="AF1393" s="560"/>
      <c r="AG1393" s="561"/>
      <c r="AH1393" s="561"/>
      <c r="AI1393" s="561"/>
      <c r="AJ1393" s="592"/>
      <c r="AK1393" s="561"/>
      <c r="AL1393" s="560"/>
      <c r="AM1393" s="595"/>
      <c r="AN1393" s="560"/>
      <c r="AO1393" s="561"/>
      <c r="AP1393" s="561"/>
      <c r="AQ1393" s="560"/>
      <c r="AR1393" s="561"/>
      <c r="AS1393" s="561"/>
      <c r="AT1393" s="559"/>
      <c r="AU1393" s="574"/>
      <c r="AV1393" s="569"/>
      <c r="AW1393" s="569"/>
      <c r="AX1393" s="569"/>
      <c r="AY1393" s="569"/>
      <c r="AZ1393" s="563"/>
      <c r="BA1393" s="563"/>
      <c r="BB1393" s="563"/>
    </row>
    <row r="1394" spans="21:54">
      <c r="U1394" s="563"/>
      <c r="V1394" s="587"/>
      <c r="W1394" s="588"/>
      <c r="X1394" s="588"/>
      <c r="Y1394" s="590"/>
      <c r="Z1394" s="589"/>
      <c r="AA1394" s="591"/>
      <c r="AB1394" s="591"/>
      <c r="AC1394" s="591"/>
      <c r="AD1394" s="591"/>
      <c r="AE1394" s="272"/>
      <c r="AF1394" s="560"/>
      <c r="AG1394" s="561"/>
      <c r="AH1394" s="561"/>
      <c r="AI1394" s="561"/>
      <c r="AJ1394" s="592"/>
      <c r="AK1394" s="561"/>
      <c r="AL1394" s="560"/>
      <c r="AM1394" s="595"/>
      <c r="AN1394" s="560"/>
      <c r="AO1394" s="561"/>
      <c r="AP1394" s="561"/>
      <c r="AQ1394" s="560"/>
      <c r="AR1394" s="561"/>
      <c r="AS1394" s="561"/>
      <c r="AT1394" s="559"/>
      <c r="AU1394" s="574"/>
      <c r="AV1394" s="569"/>
      <c r="AW1394" s="569"/>
      <c r="AX1394" s="569"/>
      <c r="AY1394" s="569"/>
      <c r="AZ1394" s="563"/>
      <c r="BA1394" s="563"/>
      <c r="BB1394" s="563"/>
    </row>
    <row r="1395" spans="21:54">
      <c r="U1395" s="563"/>
      <c r="V1395" s="587"/>
      <c r="W1395" s="588"/>
      <c r="X1395" s="588"/>
      <c r="Y1395" s="590"/>
      <c r="Z1395" s="589"/>
      <c r="AA1395" s="591"/>
      <c r="AB1395" s="591"/>
      <c r="AC1395" s="591"/>
      <c r="AD1395" s="591"/>
      <c r="AE1395" s="272"/>
      <c r="AF1395" s="560"/>
      <c r="AG1395" s="561"/>
      <c r="AH1395" s="561"/>
      <c r="AI1395" s="561"/>
      <c r="AJ1395" s="592"/>
      <c r="AK1395" s="561"/>
      <c r="AL1395" s="560"/>
      <c r="AM1395" s="595"/>
      <c r="AN1395" s="560"/>
      <c r="AO1395" s="561"/>
      <c r="AP1395" s="561"/>
      <c r="AQ1395" s="560"/>
      <c r="AR1395" s="561"/>
      <c r="AS1395" s="561"/>
      <c r="AT1395" s="559"/>
      <c r="AU1395" s="574"/>
      <c r="AV1395" s="569"/>
      <c r="AW1395" s="569"/>
      <c r="AX1395" s="569"/>
      <c r="AY1395" s="569"/>
      <c r="AZ1395" s="563"/>
      <c r="BA1395" s="563"/>
      <c r="BB1395" s="563"/>
    </row>
    <row r="1396" spans="21:54">
      <c r="U1396" s="563"/>
      <c r="V1396" s="587"/>
      <c r="W1396" s="588"/>
      <c r="X1396" s="588"/>
      <c r="Y1396" s="590"/>
      <c r="Z1396" s="589"/>
      <c r="AA1396" s="591"/>
      <c r="AB1396" s="591"/>
      <c r="AC1396" s="591"/>
      <c r="AD1396" s="591"/>
      <c r="AE1396" s="272"/>
      <c r="AF1396" s="560"/>
      <c r="AG1396" s="561"/>
      <c r="AH1396" s="561"/>
      <c r="AI1396" s="561"/>
      <c r="AJ1396" s="592"/>
      <c r="AK1396" s="561"/>
      <c r="AL1396" s="560"/>
      <c r="AM1396" s="595"/>
      <c r="AN1396" s="560"/>
      <c r="AO1396" s="561"/>
      <c r="AP1396" s="561"/>
      <c r="AQ1396" s="560"/>
      <c r="AR1396" s="561"/>
      <c r="AS1396" s="561"/>
      <c r="AT1396" s="559"/>
      <c r="AU1396" s="574"/>
      <c r="AV1396" s="569"/>
      <c r="AW1396" s="569"/>
      <c r="AX1396" s="569"/>
      <c r="AY1396" s="569"/>
      <c r="AZ1396" s="563"/>
      <c r="BA1396" s="563"/>
      <c r="BB1396" s="563"/>
    </row>
    <row r="1397" spans="21:54">
      <c r="U1397" s="563"/>
      <c r="V1397" s="587"/>
      <c r="W1397" s="588"/>
      <c r="X1397" s="588"/>
      <c r="Y1397" s="590"/>
      <c r="Z1397" s="589"/>
      <c r="AA1397" s="591"/>
      <c r="AB1397" s="591"/>
      <c r="AC1397" s="591"/>
      <c r="AD1397" s="591"/>
      <c r="AE1397" s="272"/>
      <c r="AF1397" s="560"/>
      <c r="AG1397" s="561"/>
      <c r="AH1397" s="561"/>
      <c r="AI1397" s="561"/>
      <c r="AJ1397" s="592"/>
      <c r="AK1397" s="561"/>
      <c r="AL1397" s="560"/>
      <c r="AM1397" s="595"/>
      <c r="AN1397" s="560"/>
      <c r="AO1397" s="561"/>
      <c r="AP1397" s="561"/>
      <c r="AQ1397" s="560"/>
      <c r="AR1397" s="561"/>
      <c r="AS1397" s="561"/>
      <c r="AT1397" s="559"/>
      <c r="AU1397" s="574"/>
      <c r="AV1397" s="569"/>
      <c r="AW1397" s="569"/>
      <c r="AX1397" s="569"/>
      <c r="AY1397" s="569"/>
      <c r="AZ1397" s="563"/>
      <c r="BA1397" s="563"/>
      <c r="BB1397" s="563"/>
    </row>
    <row r="1398" spans="21:54">
      <c r="U1398" s="563"/>
      <c r="V1398" s="587"/>
      <c r="W1398" s="588"/>
      <c r="X1398" s="588"/>
      <c r="Y1398" s="590"/>
      <c r="Z1398" s="589"/>
      <c r="AA1398" s="591"/>
      <c r="AB1398" s="591"/>
      <c r="AC1398" s="591"/>
      <c r="AD1398" s="591"/>
      <c r="AE1398" s="272"/>
      <c r="AF1398" s="560"/>
      <c r="AG1398" s="561"/>
      <c r="AH1398" s="561"/>
      <c r="AI1398" s="561"/>
      <c r="AJ1398" s="592"/>
      <c r="AK1398" s="561"/>
      <c r="AL1398" s="560"/>
      <c r="AM1398" s="595"/>
      <c r="AN1398" s="560"/>
      <c r="AO1398" s="561"/>
      <c r="AP1398" s="561"/>
      <c r="AQ1398" s="560"/>
      <c r="AR1398" s="561"/>
      <c r="AS1398" s="561"/>
      <c r="AT1398" s="559"/>
      <c r="AU1398" s="574"/>
      <c r="AV1398" s="569"/>
      <c r="AW1398" s="569"/>
      <c r="AX1398" s="569"/>
      <c r="AY1398" s="569"/>
      <c r="AZ1398" s="563"/>
      <c r="BA1398" s="563"/>
      <c r="BB1398" s="563"/>
    </row>
    <row r="1399" spans="21:54">
      <c r="U1399" s="563"/>
      <c r="V1399" s="587"/>
      <c r="W1399" s="588"/>
      <c r="X1399" s="588"/>
      <c r="Y1399" s="590"/>
      <c r="Z1399" s="589"/>
      <c r="AA1399" s="591"/>
      <c r="AB1399" s="591"/>
      <c r="AC1399" s="591"/>
      <c r="AD1399" s="591"/>
      <c r="AE1399" s="272"/>
      <c r="AF1399" s="560"/>
      <c r="AG1399" s="561"/>
      <c r="AH1399" s="561"/>
      <c r="AI1399" s="561"/>
      <c r="AJ1399" s="592"/>
      <c r="AK1399" s="561"/>
      <c r="AL1399" s="560"/>
      <c r="AM1399" s="595"/>
      <c r="AN1399" s="560"/>
      <c r="AO1399" s="561"/>
      <c r="AP1399" s="561"/>
      <c r="AQ1399" s="560"/>
      <c r="AR1399" s="561"/>
      <c r="AS1399" s="561"/>
      <c r="AT1399" s="559"/>
      <c r="AU1399" s="574"/>
      <c r="AV1399" s="569"/>
      <c r="AW1399" s="569"/>
      <c r="AX1399" s="569"/>
      <c r="AY1399" s="569"/>
      <c r="AZ1399" s="563"/>
      <c r="BA1399" s="563"/>
      <c r="BB1399" s="563"/>
    </row>
    <row r="1400" spans="21:54">
      <c r="U1400" s="563"/>
      <c r="V1400" s="587"/>
      <c r="W1400" s="588"/>
      <c r="X1400" s="588"/>
      <c r="Y1400" s="590"/>
      <c r="Z1400" s="589"/>
      <c r="AA1400" s="591"/>
      <c r="AB1400" s="591"/>
      <c r="AC1400" s="591"/>
      <c r="AD1400" s="591"/>
      <c r="AE1400" s="272"/>
      <c r="AF1400" s="560"/>
      <c r="AG1400" s="561"/>
      <c r="AH1400" s="561"/>
      <c r="AI1400" s="561"/>
      <c r="AJ1400" s="592"/>
      <c r="AK1400" s="561"/>
      <c r="AL1400" s="560"/>
      <c r="AM1400" s="595"/>
      <c r="AN1400" s="560"/>
      <c r="AO1400" s="561"/>
      <c r="AP1400" s="561"/>
      <c r="AQ1400" s="560"/>
      <c r="AR1400" s="561"/>
      <c r="AS1400" s="561"/>
      <c r="AT1400" s="559"/>
      <c r="AU1400" s="574"/>
      <c r="AV1400" s="569"/>
      <c r="AW1400" s="569"/>
      <c r="AX1400" s="569"/>
      <c r="AY1400" s="569"/>
      <c r="AZ1400" s="563"/>
      <c r="BA1400" s="563"/>
      <c r="BB1400" s="563"/>
    </row>
    <row r="1401" spans="21:54">
      <c r="U1401" s="563"/>
      <c r="V1401" s="587"/>
      <c r="W1401" s="588"/>
      <c r="X1401" s="588"/>
      <c r="Y1401" s="590"/>
      <c r="Z1401" s="589"/>
      <c r="AA1401" s="591"/>
      <c r="AB1401" s="591"/>
      <c r="AC1401" s="591"/>
      <c r="AD1401" s="591"/>
      <c r="AE1401" s="272"/>
      <c r="AF1401" s="560"/>
      <c r="AG1401" s="561"/>
      <c r="AH1401" s="561"/>
      <c r="AI1401" s="561"/>
      <c r="AJ1401" s="592"/>
      <c r="AK1401" s="561"/>
      <c r="AL1401" s="560"/>
      <c r="AM1401" s="595"/>
      <c r="AN1401" s="560"/>
      <c r="AO1401" s="561"/>
      <c r="AP1401" s="561"/>
      <c r="AQ1401" s="560"/>
      <c r="AR1401" s="561"/>
      <c r="AS1401" s="561"/>
      <c r="AT1401" s="559"/>
      <c r="AU1401" s="574"/>
      <c r="AV1401" s="569"/>
      <c r="AW1401" s="569"/>
      <c r="AX1401" s="569"/>
      <c r="AY1401" s="569"/>
      <c r="AZ1401" s="563"/>
      <c r="BA1401" s="563"/>
      <c r="BB1401" s="563"/>
    </row>
    <row r="1402" spans="21:54">
      <c r="U1402" s="563"/>
      <c r="V1402" s="587"/>
      <c r="W1402" s="588"/>
      <c r="X1402" s="588"/>
      <c r="Y1402" s="590"/>
      <c r="Z1402" s="589"/>
      <c r="AA1402" s="591"/>
      <c r="AB1402" s="591"/>
      <c r="AC1402" s="591"/>
      <c r="AD1402" s="591"/>
      <c r="AE1402" s="272"/>
      <c r="AF1402" s="560"/>
      <c r="AG1402" s="561"/>
      <c r="AH1402" s="561"/>
      <c r="AI1402" s="561"/>
      <c r="AJ1402" s="592"/>
      <c r="AK1402" s="561"/>
      <c r="AL1402" s="560"/>
      <c r="AM1402" s="595"/>
      <c r="AN1402" s="560"/>
      <c r="AO1402" s="561"/>
      <c r="AP1402" s="561"/>
      <c r="AQ1402" s="560"/>
      <c r="AR1402" s="561"/>
      <c r="AS1402" s="561"/>
      <c r="AT1402" s="559"/>
      <c r="AU1402" s="574"/>
      <c r="AV1402" s="569"/>
      <c r="AW1402" s="569"/>
      <c r="AX1402" s="569"/>
      <c r="AY1402" s="569"/>
      <c r="AZ1402" s="563"/>
      <c r="BA1402" s="563"/>
      <c r="BB1402" s="563"/>
    </row>
    <row r="1403" spans="21:54">
      <c r="U1403" s="563"/>
      <c r="V1403" s="587"/>
      <c r="W1403" s="588"/>
      <c r="X1403" s="588"/>
      <c r="Y1403" s="590"/>
      <c r="Z1403" s="589"/>
      <c r="AA1403" s="591"/>
      <c r="AB1403" s="591"/>
      <c r="AC1403" s="591"/>
      <c r="AD1403" s="591"/>
      <c r="AE1403" s="272"/>
      <c r="AF1403" s="560"/>
      <c r="AG1403" s="561"/>
      <c r="AH1403" s="561"/>
      <c r="AI1403" s="561"/>
      <c r="AJ1403" s="592"/>
      <c r="AK1403" s="561"/>
      <c r="AL1403" s="560"/>
      <c r="AM1403" s="595"/>
      <c r="AN1403" s="560"/>
      <c r="AO1403" s="561"/>
      <c r="AP1403" s="561"/>
      <c r="AQ1403" s="560"/>
      <c r="AR1403" s="561"/>
      <c r="AS1403" s="561"/>
      <c r="AT1403" s="559"/>
      <c r="AU1403" s="574"/>
      <c r="AV1403" s="569"/>
      <c r="AW1403" s="569"/>
      <c r="AX1403" s="569"/>
      <c r="AY1403" s="569"/>
      <c r="AZ1403" s="563"/>
      <c r="BA1403" s="563"/>
      <c r="BB1403" s="563"/>
    </row>
    <row r="1404" spans="21:54">
      <c r="U1404" s="563"/>
      <c r="V1404" s="587"/>
      <c r="W1404" s="588"/>
      <c r="X1404" s="588"/>
      <c r="Y1404" s="590"/>
      <c r="Z1404" s="589"/>
      <c r="AA1404" s="591"/>
      <c r="AB1404" s="591"/>
      <c r="AC1404" s="591"/>
      <c r="AD1404" s="591"/>
      <c r="AE1404" s="272"/>
      <c r="AF1404" s="560"/>
      <c r="AG1404" s="561"/>
      <c r="AH1404" s="561"/>
      <c r="AI1404" s="561"/>
      <c r="AJ1404" s="592"/>
      <c r="AK1404" s="561"/>
      <c r="AL1404" s="560"/>
      <c r="AM1404" s="595"/>
      <c r="AN1404" s="560"/>
      <c r="AO1404" s="561"/>
      <c r="AP1404" s="561"/>
      <c r="AQ1404" s="560"/>
      <c r="AR1404" s="561"/>
      <c r="AS1404" s="561"/>
      <c r="AT1404" s="559"/>
      <c r="AU1404" s="574"/>
      <c r="AV1404" s="569"/>
      <c r="AW1404" s="569"/>
      <c r="AX1404" s="569"/>
      <c r="AY1404" s="569"/>
      <c r="AZ1404" s="563"/>
      <c r="BA1404" s="563"/>
      <c r="BB1404" s="563"/>
    </row>
    <row r="1405" spans="21:54">
      <c r="U1405" s="563"/>
      <c r="V1405" s="587"/>
      <c r="W1405" s="588"/>
      <c r="X1405" s="588"/>
      <c r="Y1405" s="590"/>
      <c r="Z1405" s="589"/>
      <c r="AA1405" s="591"/>
      <c r="AB1405" s="591"/>
      <c r="AC1405" s="591"/>
      <c r="AD1405" s="591"/>
      <c r="AE1405" s="272"/>
      <c r="AF1405" s="560"/>
      <c r="AG1405" s="561"/>
      <c r="AH1405" s="561"/>
      <c r="AI1405" s="561"/>
      <c r="AJ1405" s="592"/>
      <c r="AK1405" s="561"/>
      <c r="AL1405" s="560"/>
      <c r="AM1405" s="595"/>
      <c r="AN1405" s="560"/>
      <c r="AO1405" s="561"/>
      <c r="AP1405" s="561"/>
      <c r="AQ1405" s="560"/>
      <c r="AR1405" s="561"/>
      <c r="AS1405" s="561"/>
      <c r="AT1405" s="559"/>
      <c r="AU1405" s="574"/>
      <c r="AV1405" s="569"/>
      <c r="AW1405" s="569"/>
      <c r="AX1405" s="569"/>
      <c r="AY1405" s="569"/>
      <c r="AZ1405" s="563"/>
      <c r="BA1405" s="563"/>
      <c r="BB1405" s="563"/>
    </row>
    <row r="1406" spans="21:54">
      <c r="U1406" s="563"/>
      <c r="V1406" s="587"/>
      <c r="W1406" s="588"/>
      <c r="X1406" s="588"/>
      <c r="Y1406" s="590"/>
      <c r="Z1406" s="589"/>
      <c r="AA1406" s="591"/>
      <c r="AB1406" s="591"/>
      <c r="AC1406" s="591"/>
      <c r="AD1406" s="591"/>
      <c r="AE1406" s="272"/>
      <c r="AF1406" s="560"/>
      <c r="AG1406" s="561"/>
      <c r="AH1406" s="561"/>
      <c r="AI1406" s="561"/>
      <c r="AJ1406" s="592"/>
      <c r="AK1406" s="561"/>
      <c r="AL1406" s="560"/>
      <c r="AM1406" s="595"/>
      <c r="AN1406" s="560"/>
      <c r="AO1406" s="561"/>
      <c r="AP1406" s="561"/>
      <c r="AQ1406" s="560"/>
      <c r="AR1406" s="561"/>
      <c r="AS1406" s="561"/>
      <c r="AT1406" s="559"/>
      <c r="AU1406" s="574"/>
      <c r="AV1406" s="569"/>
      <c r="AW1406" s="569"/>
      <c r="AX1406" s="569"/>
      <c r="AY1406" s="569"/>
      <c r="AZ1406" s="563"/>
      <c r="BA1406" s="563"/>
      <c r="BB1406" s="563"/>
    </row>
    <row r="1407" spans="21:54">
      <c r="U1407" s="563"/>
      <c r="V1407" s="587"/>
      <c r="W1407" s="588"/>
      <c r="X1407" s="588"/>
      <c r="Y1407" s="590"/>
      <c r="Z1407" s="589"/>
      <c r="AA1407" s="591"/>
      <c r="AB1407" s="591"/>
      <c r="AC1407" s="591"/>
      <c r="AD1407" s="591"/>
      <c r="AE1407" s="272"/>
      <c r="AF1407" s="560"/>
      <c r="AG1407" s="561"/>
      <c r="AH1407" s="561"/>
      <c r="AI1407" s="561"/>
      <c r="AJ1407" s="592"/>
      <c r="AK1407" s="561"/>
      <c r="AL1407" s="560"/>
      <c r="AM1407" s="595"/>
      <c r="AN1407" s="560"/>
      <c r="AO1407" s="561"/>
      <c r="AP1407" s="561"/>
      <c r="AQ1407" s="560"/>
      <c r="AR1407" s="561"/>
      <c r="AS1407" s="561"/>
      <c r="AT1407" s="559"/>
      <c r="AU1407" s="574"/>
      <c r="AV1407" s="569"/>
      <c r="AW1407" s="569"/>
      <c r="AX1407" s="569"/>
      <c r="AY1407" s="569"/>
      <c r="AZ1407" s="563"/>
      <c r="BA1407" s="563"/>
      <c r="BB1407" s="563"/>
    </row>
    <row r="1408" spans="21:54">
      <c r="U1408" s="563"/>
      <c r="V1408" s="587"/>
      <c r="W1408" s="588"/>
      <c r="X1408" s="588"/>
      <c r="Y1408" s="590"/>
      <c r="Z1408" s="589"/>
      <c r="AA1408" s="591"/>
      <c r="AB1408" s="591"/>
      <c r="AC1408" s="591"/>
      <c r="AD1408" s="591"/>
      <c r="AE1408" s="272"/>
      <c r="AF1408" s="560"/>
      <c r="AG1408" s="561"/>
      <c r="AH1408" s="561"/>
      <c r="AI1408" s="561"/>
      <c r="AJ1408" s="592"/>
      <c r="AK1408" s="561"/>
      <c r="AL1408" s="560"/>
      <c r="AM1408" s="595"/>
      <c r="AN1408" s="560"/>
      <c r="AO1408" s="561"/>
      <c r="AP1408" s="561"/>
      <c r="AQ1408" s="560"/>
      <c r="AR1408" s="561"/>
      <c r="AS1408" s="561"/>
      <c r="AT1408" s="559"/>
      <c r="AU1408" s="574"/>
      <c r="AV1408" s="569"/>
      <c r="AW1408" s="569"/>
      <c r="AX1408" s="569"/>
      <c r="AY1408" s="569"/>
      <c r="AZ1408" s="563"/>
      <c r="BA1408" s="563"/>
      <c r="BB1408" s="563"/>
    </row>
    <row r="1409" spans="21:54">
      <c r="U1409" s="563"/>
      <c r="V1409" s="587"/>
      <c r="W1409" s="588"/>
      <c r="X1409" s="588"/>
      <c r="Y1409" s="590"/>
      <c r="Z1409" s="589"/>
      <c r="AA1409" s="591"/>
      <c r="AB1409" s="591"/>
      <c r="AC1409" s="591"/>
      <c r="AD1409" s="591"/>
      <c r="AE1409" s="272"/>
      <c r="AF1409" s="560"/>
      <c r="AG1409" s="561"/>
      <c r="AH1409" s="561"/>
      <c r="AI1409" s="561"/>
      <c r="AJ1409" s="592"/>
      <c r="AK1409" s="561"/>
      <c r="AL1409" s="560"/>
      <c r="AM1409" s="595"/>
      <c r="AN1409" s="560"/>
      <c r="AO1409" s="561"/>
      <c r="AP1409" s="561"/>
      <c r="AQ1409" s="560"/>
      <c r="AR1409" s="561"/>
      <c r="AS1409" s="561"/>
      <c r="AT1409" s="559"/>
      <c r="AU1409" s="574"/>
      <c r="AV1409" s="569"/>
      <c r="AW1409" s="569"/>
      <c r="AX1409" s="569"/>
      <c r="AY1409" s="569"/>
      <c r="AZ1409" s="563"/>
      <c r="BA1409" s="563"/>
      <c r="BB1409" s="563"/>
    </row>
    <row r="1410" spans="21:54">
      <c r="U1410" s="563"/>
      <c r="V1410" s="587"/>
      <c r="W1410" s="588"/>
      <c r="X1410" s="588"/>
      <c r="Y1410" s="590"/>
      <c r="Z1410" s="589"/>
      <c r="AA1410" s="591"/>
      <c r="AB1410" s="591"/>
      <c r="AC1410" s="591"/>
      <c r="AD1410" s="591"/>
      <c r="AE1410" s="272"/>
      <c r="AF1410" s="560"/>
      <c r="AG1410" s="561"/>
      <c r="AH1410" s="561"/>
      <c r="AI1410" s="561"/>
      <c r="AJ1410" s="592"/>
      <c r="AK1410" s="561"/>
      <c r="AL1410" s="560"/>
      <c r="AM1410" s="595"/>
      <c r="AN1410" s="560"/>
      <c r="AO1410" s="561"/>
      <c r="AP1410" s="561"/>
      <c r="AQ1410" s="560"/>
      <c r="AR1410" s="561"/>
      <c r="AS1410" s="561"/>
      <c r="AT1410" s="559"/>
      <c r="AU1410" s="574"/>
      <c r="AV1410" s="569"/>
      <c r="AW1410" s="569"/>
      <c r="AX1410" s="569"/>
      <c r="AY1410" s="569"/>
      <c r="AZ1410" s="563"/>
      <c r="BA1410" s="563"/>
      <c r="BB1410" s="563"/>
    </row>
    <row r="1411" spans="21:54">
      <c r="U1411" s="563"/>
      <c r="V1411" s="587"/>
      <c r="W1411" s="588"/>
      <c r="X1411" s="588"/>
      <c r="Y1411" s="590"/>
      <c r="Z1411" s="589"/>
      <c r="AA1411" s="591"/>
      <c r="AB1411" s="591"/>
      <c r="AC1411" s="591"/>
      <c r="AD1411" s="591"/>
      <c r="AE1411" s="272"/>
      <c r="AF1411" s="560"/>
      <c r="AG1411" s="561"/>
      <c r="AH1411" s="561"/>
      <c r="AI1411" s="561"/>
      <c r="AJ1411" s="592"/>
      <c r="AK1411" s="561"/>
      <c r="AL1411" s="560"/>
      <c r="AM1411" s="595"/>
      <c r="AN1411" s="560"/>
      <c r="AO1411" s="561"/>
      <c r="AP1411" s="561"/>
      <c r="AQ1411" s="560"/>
      <c r="AR1411" s="561"/>
      <c r="AS1411" s="561"/>
      <c r="AT1411" s="559"/>
      <c r="AU1411" s="574"/>
      <c r="AV1411" s="569"/>
      <c r="AW1411" s="569"/>
      <c r="AX1411" s="569"/>
      <c r="AY1411" s="569"/>
      <c r="AZ1411" s="563"/>
      <c r="BA1411" s="563"/>
      <c r="BB1411" s="563"/>
    </row>
    <row r="1412" spans="21:54">
      <c r="U1412" s="563"/>
      <c r="V1412" s="587"/>
      <c r="W1412" s="588"/>
      <c r="X1412" s="588"/>
      <c r="Y1412" s="590"/>
      <c r="Z1412" s="589"/>
      <c r="AA1412" s="591"/>
      <c r="AB1412" s="591"/>
      <c r="AC1412" s="591"/>
      <c r="AD1412" s="591"/>
      <c r="AE1412" s="272"/>
      <c r="AF1412" s="560"/>
      <c r="AG1412" s="561"/>
      <c r="AH1412" s="561"/>
      <c r="AI1412" s="561"/>
      <c r="AJ1412" s="592"/>
      <c r="AK1412" s="561"/>
      <c r="AL1412" s="560"/>
      <c r="AM1412" s="595"/>
      <c r="AN1412" s="560"/>
      <c r="AO1412" s="561"/>
      <c r="AP1412" s="561"/>
      <c r="AQ1412" s="560"/>
      <c r="AR1412" s="561"/>
      <c r="AS1412" s="561"/>
      <c r="AT1412" s="559"/>
      <c r="AU1412" s="574"/>
      <c r="AV1412" s="569"/>
      <c r="AW1412" s="569"/>
      <c r="AX1412" s="569"/>
      <c r="AY1412" s="569"/>
      <c r="AZ1412" s="563"/>
      <c r="BA1412" s="563"/>
      <c r="BB1412" s="563"/>
    </row>
    <row r="1413" spans="21:54">
      <c r="U1413" s="563"/>
      <c r="V1413" s="587"/>
      <c r="W1413" s="588"/>
      <c r="X1413" s="588"/>
      <c r="Y1413" s="590"/>
      <c r="Z1413" s="589"/>
      <c r="AA1413" s="591"/>
      <c r="AB1413" s="591"/>
      <c r="AC1413" s="591"/>
      <c r="AD1413" s="591"/>
      <c r="AE1413" s="272"/>
      <c r="AF1413" s="560"/>
      <c r="AG1413" s="561"/>
      <c r="AH1413" s="561"/>
      <c r="AI1413" s="561"/>
      <c r="AJ1413" s="592"/>
      <c r="AK1413" s="561"/>
      <c r="AL1413" s="560"/>
      <c r="AM1413" s="595"/>
      <c r="AN1413" s="560"/>
      <c r="AO1413" s="561"/>
      <c r="AP1413" s="561"/>
      <c r="AQ1413" s="560"/>
      <c r="AR1413" s="561"/>
      <c r="AS1413" s="561"/>
      <c r="AT1413" s="559"/>
      <c r="AU1413" s="574"/>
      <c r="AV1413" s="569"/>
      <c r="AW1413" s="569"/>
      <c r="AX1413" s="569"/>
      <c r="AY1413" s="569"/>
      <c r="AZ1413" s="563"/>
      <c r="BA1413" s="563"/>
      <c r="BB1413" s="563"/>
    </row>
    <row r="1414" spans="21:54">
      <c r="U1414" s="563"/>
      <c r="V1414" s="587"/>
      <c r="W1414" s="588"/>
      <c r="X1414" s="588"/>
      <c r="Y1414" s="590"/>
      <c r="Z1414" s="589"/>
      <c r="AA1414" s="591"/>
      <c r="AB1414" s="591"/>
      <c r="AC1414" s="591"/>
      <c r="AD1414" s="591"/>
      <c r="AE1414" s="272"/>
      <c r="AF1414" s="560"/>
      <c r="AG1414" s="561"/>
      <c r="AH1414" s="561"/>
      <c r="AI1414" s="561"/>
      <c r="AJ1414" s="592"/>
      <c r="AK1414" s="561"/>
      <c r="AL1414" s="560"/>
      <c r="AM1414" s="595"/>
      <c r="AN1414" s="560"/>
      <c r="AO1414" s="561"/>
      <c r="AP1414" s="561"/>
      <c r="AQ1414" s="560"/>
      <c r="AR1414" s="561"/>
      <c r="AS1414" s="561"/>
      <c r="AT1414" s="559"/>
      <c r="AU1414" s="574"/>
      <c r="AV1414" s="569"/>
      <c r="AW1414" s="569"/>
      <c r="AX1414" s="569"/>
      <c r="AY1414" s="569"/>
      <c r="AZ1414" s="563"/>
      <c r="BA1414" s="563"/>
      <c r="BB1414" s="563"/>
    </row>
    <row r="1415" spans="21:54">
      <c r="U1415" s="563"/>
      <c r="V1415" s="587"/>
      <c r="W1415" s="588"/>
      <c r="X1415" s="588"/>
      <c r="Y1415" s="590"/>
      <c r="Z1415" s="589"/>
      <c r="AA1415" s="591"/>
      <c r="AB1415" s="591"/>
      <c r="AC1415" s="591"/>
      <c r="AD1415" s="591"/>
      <c r="AE1415" s="272"/>
      <c r="AF1415" s="560"/>
      <c r="AG1415" s="561"/>
      <c r="AH1415" s="561"/>
      <c r="AI1415" s="561"/>
      <c r="AJ1415" s="592"/>
      <c r="AK1415" s="561"/>
      <c r="AL1415" s="560"/>
      <c r="AM1415" s="595"/>
      <c r="AN1415" s="560"/>
      <c r="AO1415" s="561"/>
      <c r="AP1415" s="561"/>
      <c r="AQ1415" s="560"/>
      <c r="AR1415" s="561"/>
      <c r="AS1415" s="561"/>
      <c r="AT1415" s="559"/>
      <c r="AU1415" s="574"/>
      <c r="AV1415" s="569"/>
      <c r="AW1415" s="569"/>
      <c r="AX1415" s="569"/>
      <c r="AY1415" s="569"/>
      <c r="AZ1415" s="563"/>
      <c r="BA1415" s="563"/>
      <c r="BB1415" s="563"/>
    </row>
    <row r="1416" spans="21:54">
      <c r="U1416" s="563"/>
      <c r="V1416" s="587"/>
      <c r="W1416" s="588"/>
      <c r="X1416" s="588"/>
      <c r="Y1416" s="590"/>
      <c r="Z1416" s="589"/>
      <c r="AA1416" s="591"/>
      <c r="AB1416" s="591"/>
      <c r="AC1416" s="591"/>
      <c r="AD1416" s="591"/>
      <c r="AE1416" s="272"/>
      <c r="AF1416" s="560"/>
      <c r="AG1416" s="561"/>
      <c r="AH1416" s="561"/>
      <c r="AI1416" s="561"/>
      <c r="AJ1416" s="592"/>
      <c r="AK1416" s="561"/>
      <c r="AL1416" s="560"/>
      <c r="AM1416" s="595"/>
      <c r="AN1416" s="560"/>
      <c r="AO1416" s="561"/>
      <c r="AP1416" s="561"/>
      <c r="AQ1416" s="560"/>
      <c r="AR1416" s="561"/>
      <c r="AS1416" s="561"/>
      <c r="AT1416" s="559"/>
      <c r="AU1416" s="574"/>
      <c r="AV1416" s="569"/>
      <c r="AW1416" s="569"/>
      <c r="AX1416" s="569"/>
      <c r="AY1416" s="569"/>
      <c r="AZ1416" s="563"/>
      <c r="BA1416" s="563"/>
      <c r="BB1416" s="563"/>
    </row>
    <row r="1417" spans="21:54">
      <c r="U1417" s="563"/>
      <c r="V1417" s="587"/>
      <c r="W1417" s="588"/>
      <c r="X1417" s="588"/>
      <c r="Y1417" s="590"/>
      <c r="Z1417" s="589"/>
      <c r="AA1417" s="591"/>
      <c r="AB1417" s="591"/>
      <c r="AC1417" s="591"/>
      <c r="AD1417" s="591"/>
      <c r="AE1417" s="272"/>
      <c r="AF1417" s="560"/>
      <c r="AG1417" s="561"/>
      <c r="AH1417" s="561"/>
      <c r="AI1417" s="561"/>
      <c r="AJ1417" s="592"/>
      <c r="AK1417" s="561"/>
      <c r="AL1417" s="560"/>
      <c r="AM1417" s="595"/>
      <c r="AN1417" s="560"/>
      <c r="AO1417" s="561"/>
      <c r="AP1417" s="561"/>
      <c r="AQ1417" s="560"/>
      <c r="AR1417" s="561"/>
      <c r="AS1417" s="561"/>
      <c r="AT1417" s="559"/>
      <c r="AU1417" s="574"/>
      <c r="AV1417" s="569"/>
      <c r="AW1417" s="569"/>
      <c r="AX1417" s="569"/>
      <c r="AY1417" s="569"/>
      <c r="AZ1417" s="563"/>
      <c r="BA1417" s="563"/>
      <c r="BB1417" s="563"/>
    </row>
    <row r="1418" spans="21:54">
      <c r="U1418" s="563"/>
      <c r="V1418" s="587"/>
      <c r="W1418" s="588"/>
      <c r="X1418" s="588"/>
      <c r="Y1418" s="590"/>
      <c r="Z1418" s="589"/>
      <c r="AA1418" s="591"/>
      <c r="AB1418" s="591"/>
      <c r="AC1418" s="591"/>
      <c r="AD1418" s="591"/>
      <c r="AE1418" s="272"/>
      <c r="AF1418" s="560"/>
      <c r="AG1418" s="561"/>
      <c r="AH1418" s="561"/>
      <c r="AI1418" s="561"/>
      <c r="AJ1418" s="592"/>
      <c r="AK1418" s="561"/>
      <c r="AL1418" s="560"/>
      <c r="AM1418" s="595"/>
      <c r="AN1418" s="560"/>
      <c r="AO1418" s="561"/>
      <c r="AP1418" s="561"/>
      <c r="AQ1418" s="560"/>
      <c r="AR1418" s="561"/>
      <c r="AS1418" s="561"/>
      <c r="AT1418" s="559"/>
      <c r="AU1418" s="574"/>
      <c r="AV1418" s="569"/>
      <c r="AW1418" s="569"/>
      <c r="AX1418" s="569"/>
      <c r="AY1418" s="569"/>
      <c r="AZ1418" s="563"/>
      <c r="BA1418" s="563"/>
      <c r="BB1418" s="563"/>
    </row>
    <row r="1419" spans="21:54">
      <c r="U1419" s="563"/>
      <c r="V1419" s="587"/>
      <c r="W1419" s="588"/>
      <c r="X1419" s="588"/>
      <c r="Y1419" s="590"/>
      <c r="Z1419" s="589"/>
      <c r="AA1419" s="591"/>
      <c r="AB1419" s="591"/>
      <c r="AC1419" s="591"/>
      <c r="AD1419" s="591"/>
      <c r="AE1419" s="272"/>
      <c r="AF1419" s="560"/>
      <c r="AG1419" s="561"/>
      <c r="AH1419" s="561"/>
      <c r="AI1419" s="561"/>
      <c r="AJ1419" s="592"/>
      <c r="AK1419" s="561"/>
      <c r="AL1419" s="560"/>
      <c r="AM1419" s="595"/>
      <c r="AN1419" s="560"/>
      <c r="AO1419" s="561"/>
      <c r="AP1419" s="561"/>
      <c r="AQ1419" s="560"/>
      <c r="AR1419" s="561"/>
      <c r="AS1419" s="561"/>
      <c r="AT1419" s="559"/>
      <c r="AU1419" s="574"/>
      <c r="AV1419" s="569"/>
      <c r="AW1419" s="569"/>
      <c r="AX1419" s="569"/>
      <c r="AY1419" s="569"/>
      <c r="AZ1419" s="563"/>
      <c r="BA1419" s="563"/>
      <c r="BB1419" s="563"/>
    </row>
    <row r="1420" spans="21:54">
      <c r="U1420" s="563"/>
      <c r="V1420" s="587"/>
      <c r="W1420" s="588"/>
      <c r="X1420" s="588"/>
      <c r="Y1420" s="590"/>
      <c r="Z1420" s="589"/>
      <c r="AA1420" s="591"/>
      <c r="AB1420" s="591"/>
      <c r="AC1420" s="591"/>
      <c r="AD1420" s="591"/>
      <c r="AE1420" s="272"/>
      <c r="AF1420" s="560"/>
      <c r="AG1420" s="561"/>
      <c r="AH1420" s="561"/>
      <c r="AI1420" s="561"/>
      <c r="AJ1420" s="592"/>
      <c r="AK1420" s="561"/>
      <c r="AL1420" s="560"/>
      <c r="AM1420" s="595"/>
      <c r="AN1420" s="560"/>
      <c r="AO1420" s="561"/>
      <c r="AP1420" s="561"/>
      <c r="AQ1420" s="560"/>
      <c r="AR1420" s="561"/>
      <c r="AS1420" s="561"/>
      <c r="AT1420" s="559"/>
      <c r="AU1420" s="574"/>
      <c r="AV1420" s="569"/>
      <c r="AW1420" s="569"/>
      <c r="AX1420" s="569"/>
      <c r="AY1420" s="569"/>
      <c r="AZ1420" s="563"/>
      <c r="BA1420" s="563"/>
      <c r="BB1420" s="563"/>
    </row>
    <row r="1421" spans="21:54">
      <c r="U1421" s="563"/>
      <c r="V1421" s="587"/>
      <c r="W1421" s="588"/>
      <c r="X1421" s="588"/>
      <c r="Y1421" s="590"/>
      <c r="Z1421" s="589"/>
      <c r="AA1421" s="591"/>
      <c r="AB1421" s="591"/>
      <c r="AC1421" s="591"/>
      <c r="AD1421" s="591"/>
      <c r="AE1421" s="272"/>
      <c r="AF1421" s="560"/>
      <c r="AG1421" s="561"/>
      <c r="AH1421" s="561"/>
      <c r="AI1421" s="561"/>
      <c r="AJ1421" s="592"/>
      <c r="AK1421" s="561"/>
      <c r="AL1421" s="560"/>
      <c r="AM1421" s="595"/>
      <c r="AN1421" s="560"/>
      <c r="AO1421" s="561"/>
      <c r="AP1421" s="561"/>
      <c r="AQ1421" s="560"/>
      <c r="AR1421" s="561"/>
      <c r="AS1421" s="561"/>
      <c r="AT1421" s="559"/>
      <c r="AU1421" s="574"/>
      <c r="AV1421" s="569"/>
      <c r="AW1421" s="569"/>
      <c r="AX1421" s="569"/>
      <c r="AY1421" s="569"/>
      <c r="AZ1421" s="563"/>
      <c r="BA1421" s="563"/>
      <c r="BB1421" s="563"/>
    </row>
    <row r="1422" spans="21:54">
      <c r="U1422" s="563"/>
      <c r="V1422" s="587"/>
      <c r="W1422" s="588"/>
      <c r="X1422" s="588"/>
      <c r="Y1422" s="590"/>
      <c r="Z1422" s="589"/>
      <c r="AA1422" s="591"/>
      <c r="AB1422" s="591"/>
      <c r="AC1422" s="591"/>
      <c r="AD1422" s="591"/>
      <c r="AE1422" s="272"/>
      <c r="AF1422" s="560"/>
      <c r="AG1422" s="561"/>
      <c r="AH1422" s="561"/>
      <c r="AI1422" s="561"/>
      <c r="AJ1422" s="592"/>
      <c r="AK1422" s="561"/>
      <c r="AL1422" s="560"/>
      <c r="AM1422" s="595"/>
      <c r="AN1422" s="560"/>
      <c r="AO1422" s="561"/>
      <c r="AP1422" s="561"/>
      <c r="AQ1422" s="560"/>
      <c r="AR1422" s="561"/>
      <c r="AS1422" s="561"/>
      <c r="AT1422" s="559"/>
      <c r="AU1422" s="574"/>
      <c r="AV1422" s="569"/>
      <c r="AW1422" s="569"/>
      <c r="AX1422" s="569"/>
      <c r="AY1422" s="569"/>
      <c r="AZ1422" s="563"/>
      <c r="BA1422" s="563"/>
      <c r="BB1422" s="563"/>
    </row>
    <row r="1423" spans="21:54">
      <c r="U1423" s="563"/>
      <c r="V1423" s="587"/>
      <c r="W1423" s="588"/>
      <c r="X1423" s="588"/>
      <c r="Y1423" s="590"/>
      <c r="Z1423" s="589"/>
      <c r="AA1423" s="591"/>
      <c r="AB1423" s="591"/>
      <c r="AC1423" s="591"/>
      <c r="AD1423" s="591"/>
      <c r="AE1423" s="272"/>
      <c r="AF1423" s="560"/>
      <c r="AG1423" s="561"/>
      <c r="AH1423" s="561"/>
      <c r="AI1423" s="561"/>
      <c r="AJ1423" s="592"/>
      <c r="AK1423" s="561"/>
      <c r="AL1423" s="560"/>
      <c r="AM1423" s="595"/>
      <c r="AN1423" s="560"/>
      <c r="AO1423" s="561"/>
      <c r="AP1423" s="561"/>
      <c r="AQ1423" s="560"/>
      <c r="AR1423" s="561"/>
      <c r="AS1423" s="561"/>
      <c r="AT1423" s="559"/>
      <c r="AU1423" s="574"/>
      <c r="AV1423" s="569"/>
      <c r="AW1423" s="569"/>
      <c r="AX1423" s="569"/>
      <c r="AY1423" s="569"/>
      <c r="AZ1423" s="563"/>
      <c r="BA1423" s="563"/>
      <c r="BB1423" s="563"/>
    </row>
    <row r="1424" spans="21:54">
      <c r="U1424" s="563"/>
      <c r="V1424" s="587"/>
      <c r="W1424" s="588"/>
      <c r="X1424" s="588"/>
      <c r="Y1424" s="590"/>
      <c r="Z1424" s="589"/>
      <c r="AA1424" s="591"/>
      <c r="AB1424" s="591"/>
      <c r="AC1424" s="591"/>
      <c r="AD1424" s="591"/>
      <c r="AE1424" s="272"/>
      <c r="AF1424" s="560"/>
      <c r="AG1424" s="561"/>
      <c r="AH1424" s="561"/>
      <c r="AI1424" s="561"/>
      <c r="AJ1424" s="592"/>
      <c r="AK1424" s="561"/>
      <c r="AL1424" s="560"/>
      <c r="AM1424" s="595"/>
      <c r="AN1424" s="560"/>
      <c r="AO1424" s="561"/>
      <c r="AP1424" s="561"/>
      <c r="AQ1424" s="560"/>
      <c r="AR1424" s="561"/>
      <c r="AS1424" s="561"/>
      <c r="AT1424" s="559"/>
      <c r="AU1424" s="574"/>
      <c r="AV1424" s="569"/>
      <c r="AW1424" s="569"/>
      <c r="AX1424" s="569"/>
      <c r="AY1424" s="569"/>
      <c r="AZ1424" s="563"/>
      <c r="BA1424" s="563"/>
      <c r="BB1424" s="563"/>
    </row>
    <row r="1425" spans="21:54">
      <c r="U1425" s="563"/>
      <c r="V1425" s="587"/>
      <c r="W1425" s="588"/>
      <c r="X1425" s="588"/>
      <c r="Y1425" s="590"/>
      <c r="Z1425" s="589"/>
      <c r="AA1425" s="591"/>
      <c r="AB1425" s="591"/>
      <c r="AC1425" s="591"/>
      <c r="AD1425" s="591"/>
      <c r="AE1425" s="272"/>
      <c r="AF1425" s="560"/>
      <c r="AG1425" s="561"/>
      <c r="AH1425" s="561"/>
      <c r="AI1425" s="561"/>
      <c r="AJ1425" s="592"/>
      <c r="AK1425" s="561"/>
      <c r="AL1425" s="560"/>
      <c r="AM1425" s="595"/>
      <c r="AN1425" s="560"/>
      <c r="AO1425" s="561"/>
      <c r="AP1425" s="561"/>
      <c r="AQ1425" s="560"/>
      <c r="AR1425" s="561"/>
      <c r="AS1425" s="561"/>
      <c r="AT1425" s="559"/>
      <c r="AU1425" s="574"/>
      <c r="AV1425" s="569"/>
      <c r="AW1425" s="569"/>
      <c r="AX1425" s="569"/>
      <c r="AY1425" s="569"/>
      <c r="AZ1425" s="563"/>
      <c r="BA1425" s="563"/>
      <c r="BB1425" s="563"/>
    </row>
    <row r="1426" spans="21:54">
      <c r="U1426" s="563"/>
      <c r="V1426" s="587"/>
      <c r="W1426" s="588"/>
      <c r="X1426" s="588"/>
      <c r="Y1426" s="590"/>
      <c r="Z1426" s="589"/>
      <c r="AA1426" s="591"/>
      <c r="AB1426" s="591"/>
      <c r="AC1426" s="591"/>
      <c r="AD1426" s="591"/>
      <c r="AE1426" s="272"/>
      <c r="AF1426" s="560"/>
      <c r="AG1426" s="561"/>
      <c r="AH1426" s="561"/>
      <c r="AI1426" s="561"/>
      <c r="AJ1426" s="592"/>
      <c r="AK1426" s="561"/>
      <c r="AL1426" s="560"/>
      <c r="AM1426" s="595"/>
      <c r="AN1426" s="560"/>
      <c r="AO1426" s="561"/>
      <c r="AP1426" s="561"/>
      <c r="AQ1426" s="560"/>
      <c r="AR1426" s="561"/>
      <c r="AS1426" s="561"/>
      <c r="AT1426" s="559"/>
      <c r="AU1426" s="574"/>
      <c r="AV1426" s="569"/>
      <c r="AW1426" s="569"/>
      <c r="AX1426" s="569"/>
      <c r="AY1426" s="569"/>
      <c r="AZ1426" s="563"/>
      <c r="BA1426" s="563"/>
      <c r="BB1426" s="563"/>
    </row>
    <row r="1427" spans="21:54">
      <c r="U1427" s="563"/>
      <c r="V1427" s="587"/>
      <c r="W1427" s="588"/>
      <c r="X1427" s="588"/>
      <c r="Y1427" s="590"/>
      <c r="Z1427" s="589"/>
      <c r="AA1427" s="591"/>
      <c r="AB1427" s="591"/>
      <c r="AC1427" s="591"/>
      <c r="AD1427" s="591"/>
      <c r="AE1427" s="272"/>
      <c r="AF1427" s="560"/>
      <c r="AG1427" s="561"/>
      <c r="AH1427" s="561"/>
      <c r="AI1427" s="561"/>
      <c r="AJ1427" s="592"/>
      <c r="AK1427" s="561"/>
      <c r="AL1427" s="560"/>
      <c r="AM1427" s="595"/>
      <c r="AN1427" s="560"/>
      <c r="AO1427" s="561"/>
      <c r="AP1427" s="561"/>
      <c r="AQ1427" s="560"/>
      <c r="AR1427" s="561"/>
      <c r="AS1427" s="561"/>
      <c r="AT1427" s="559"/>
      <c r="AU1427" s="574"/>
      <c r="AV1427" s="569"/>
      <c r="AW1427" s="569"/>
      <c r="AX1427" s="569"/>
      <c r="AY1427" s="569"/>
      <c r="AZ1427" s="563"/>
      <c r="BA1427" s="563"/>
      <c r="BB1427" s="563"/>
    </row>
    <row r="1428" spans="21:54">
      <c r="U1428" s="563"/>
      <c r="V1428" s="587"/>
      <c r="W1428" s="588"/>
      <c r="X1428" s="588"/>
      <c r="Y1428" s="590"/>
      <c r="Z1428" s="589"/>
      <c r="AA1428" s="591"/>
      <c r="AB1428" s="591"/>
      <c r="AC1428" s="591"/>
      <c r="AD1428" s="591"/>
      <c r="AE1428" s="272"/>
      <c r="AF1428" s="560"/>
      <c r="AG1428" s="561"/>
      <c r="AH1428" s="561"/>
      <c r="AI1428" s="561"/>
      <c r="AJ1428" s="592"/>
      <c r="AK1428" s="561"/>
      <c r="AL1428" s="560"/>
      <c r="AM1428" s="595"/>
      <c r="AN1428" s="560"/>
      <c r="AO1428" s="561"/>
      <c r="AP1428" s="561"/>
      <c r="AQ1428" s="560"/>
      <c r="AR1428" s="561"/>
      <c r="AS1428" s="561"/>
      <c r="AT1428" s="559"/>
      <c r="AU1428" s="574"/>
      <c r="AV1428" s="569"/>
      <c r="AW1428" s="569"/>
      <c r="AX1428" s="569"/>
      <c r="AY1428" s="569"/>
      <c r="AZ1428" s="563"/>
      <c r="BA1428" s="563"/>
      <c r="BB1428" s="563"/>
    </row>
    <row r="1429" spans="21:54">
      <c r="U1429" s="563"/>
      <c r="V1429" s="587"/>
      <c r="W1429" s="588"/>
      <c r="X1429" s="588"/>
      <c r="Y1429" s="590"/>
      <c r="Z1429" s="589"/>
      <c r="AA1429" s="591"/>
      <c r="AB1429" s="591"/>
      <c r="AC1429" s="591"/>
      <c r="AD1429" s="591"/>
      <c r="AE1429" s="272"/>
      <c r="AF1429" s="560"/>
      <c r="AG1429" s="561"/>
      <c r="AH1429" s="561"/>
      <c r="AI1429" s="561"/>
      <c r="AJ1429" s="592"/>
      <c r="AK1429" s="561"/>
      <c r="AL1429" s="560"/>
      <c r="AM1429" s="595"/>
      <c r="AN1429" s="560"/>
      <c r="AO1429" s="561"/>
      <c r="AP1429" s="561"/>
      <c r="AQ1429" s="560"/>
      <c r="AR1429" s="561"/>
      <c r="AS1429" s="561"/>
      <c r="AT1429" s="559"/>
      <c r="AU1429" s="574"/>
      <c r="AV1429" s="569"/>
      <c r="AW1429" s="569"/>
      <c r="AX1429" s="569"/>
      <c r="AY1429" s="569"/>
      <c r="AZ1429" s="563"/>
      <c r="BA1429" s="563"/>
      <c r="BB1429" s="563"/>
    </row>
    <row r="1430" spans="21:54">
      <c r="U1430" s="563"/>
      <c r="V1430" s="587"/>
      <c r="W1430" s="588"/>
      <c r="X1430" s="588"/>
      <c r="Y1430" s="590"/>
      <c r="Z1430" s="589"/>
      <c r="AA1430" s="591"/>
      <c r="AB1430" s="591"/>
      <c r="AC1430" s="591"/>
      <c r="AD1430" s="591"/>
      <c r="AE1430" s="272"/>
      <c r="AF1430" s="560"/>
      <c r="AG1430" s="561"/>
      <c r="AH1430" s="561"/>
      <c r="AI1430" s="561"/>
      <c r="AJ1430" s="592"/>
      <c r="AK1430" s="561"/>
      <c r="AL1430" s="560"/>
      <c r="AM1430" s="595"/>
      <c r="AN1430" s="560"/>
      <c r="AO1430" s="561"/>
      <c r="AP1430" s="561"/>
      <c r="AQ1430" s="560"/>
      <c r="AR1430" s="561"/>
      <c r="AS1430" s="561"/>
      <c r="AT1430" s="559"/>
      <c r="AU1430" s="574"/>
      <c r="AV1430" s="569"/>
      <c r="AW1430" s="569"/>
      <c r="AX1430" s="569"/>
      <c r="AY1430" s="569"/>
      <c r="AZ1430" s="563"/>
      <c r="BA1430" s="563"/>
      <c r="BB1430" s="563"/>
    </row>
    <row r="1431" spans="21:54">
      <c r="U1431" s="563"/>
      <c r="V1431" s="587"/>
      <c r="W1431" s="588"/>
      <c r="X1431" s="588"/>
      <c r="Y1431" s="590"/>
      <c r="Z1431" s="589"/>
      <c r="AA1431" s="591"/>
      <c r="AB1431" s="591"/>
      <c r="AC1431" s="591"/>
      <c r="AD1431" s="591"/>
      <c r="AE1431" s="272"/>
      <c r="AF1431" s="560"/>
      <c r="AG1431" s="561"/>
      <c r="AH1431" s="561"/>
      <c r="AI1431" s="561"/>
      <c r="AJ1431" s="592"/>
      <c r="AK1431" s="561"/>
      <c r="AL1431" s="560"/>
      <c r="AM1431" s="595"/>
      <c r="AN1431" s="560"/>
      <c r="AO1431" s="561"/>
      <c r="AP1431" s="561"/>
      <c r="AQ1431" s="560"/>
      <c r="AR1431" s="561"/>
      <c r="AS1431" s="561"/>
      <c r="AT1431" s="559"/>
      <c r="AU1431" s="574"/>
      <c r="AV1431" s="569"/>
      <c r="AW1431" s="569"/>
      <c r="AX1431" s="569"/>
      <c r="AY1431" s="569"/>
      <c r="AZ1431" s="563"/>
      <c r="BA1431" s="563"/>
      <c r="BB1431" s="563"/>
    </row>
    <row r="1432" spans="21:54">
      <c r="U1432" s="563"/>
      <c r="V1432" s="587"/>
      <c r="W1432" s="588"/>
      <c r="X1432" s="588"/>
      <c r="Y1432" s="590"/>
      <c r="Z1432" s="589"/>
      <c r="AA1432" s="591"/>
      <c r="AB1432" s="591"/>
      <c r="AC1432" s="591"/>
      <c r="AD1432" s="591"/>
      <c r="AE1432" s="272"/>
      <c r="AF1432" s="560"/>
      <c r="AG1432" s="561"/>
      <c r="AH1432" s="561"/>
      <c r="AI1432" s="561"/>
      <c r="AJ1432" s="592"/>
      <c r="AK1432" s="561"/>
      <c r="AL1432" s="560"/>
      <c r="AM1432" s="595"/>
      <c r="AN1432" s="560"/>
      <c r="AO1432" s="561"/>
      <c r="AP1432" s="561"/>
      <c r="AQ1432" s="560"/>
      <c r="AR1432" s="561"/>
      <c r="AS1432" s="561"/>
      <c r="AT1432" s="559"/>
      <c r="AU1432" s="574"/>
      <c r="AV1432" s="569"/>
      <c r="AW1432" s="569"/>
      <c r="AX1432" s="569"/>
      <c r="AY1432" s="569"/>
      <c r="AZ1432" s="563"/>
      <c r="BA1432" s="563"/>
      <c r="BB1432" s="563"/>
    </row>
    <row r="1433" spans="21:54">
      <c r="U1433" s="563"/>
      <c r="V1433" s="587"/>
      <c r="W1433" s="588"/>
      <c r="X1433" s="588"/>
      <c r="Y1433" s="590"/>
      <c r="Z1433" s="589"/>
      <c r="AA1433" s="591"/>
      <c r="AB1433" s="591"/>
      <c r="AC1433" s="591"/>
      <c r="AD1433" s="591"/>
      <c r="AE1433" s="272"/>
      <c r="AF1433" s="560"/>
      <c r="AG1433" s="561"/>
      <c r="AH1433" s="561"/>
      <c r="AI1433" s="561"/>
      <c r="AJ1433" s="592"/>
      <c r="AK1433" s="561"/>
      <c r="AL1433" s="560"/>
      <c r="AM1433" s="595"/>
      <c r="AN1433" s="560"/>
      <c r="AO1433" s="561"/>
      <c r="AP1433" s="561"/>
      <c r="AQ1433" s="560"/>
      <c r="AR1433" s="561"/>
      <c r="AS1433" s="561"/>
      <c r="AT1433" s="559"/>
      <c r="AU1433" s="574"/>
      <c r="AV1433" s="569"/>
      <c r="AW1433" s="569"/>
      <c r="AX1433" s="569"/>
      <c r="AY1433" s="569"/>
      <c r="AZ1433" s="563"/>
      <c r="BA1433" s="563"/>
      <c r="BB1433" s="563"/>
    </row>
    <row r="1434" spans="21:54">
      <c r="U1434" s="563"/>
      <c r="V1434" s="587"/>
      <c r="W1434" s="588"/>
      <c r="X1434" s="588"/>
      <c r="Y1434" s="590"/>
      <c r="Z1434" s="589"/>
      <c r="AA1434" s="591"/>
      <c r="AB1434" s="591"/>
      <c r="AC1434" s="591"/>
      <c r="AD1434" s="591"/>
      <c r="AE1434" s="272"/>
      <c r="AF1434" s="560"/>
      <c r="AG1434" s="561"/>
      <c r="AH1434" s="561"/>
      <c r="AI1434" s="561"/>
      <c r="AJ1434" s="592"/>
      <c r="AK1434" s="561"/>
      <c r="AL1434" s="560"/>
      <c r="AM1434" s="595"/>
      <c r="AN1434" s="560"/>
      <c r="AO1434" s="561"/>
      <c r="AP1434" s="561"/>
      <c r="AQ1434" s="560"/>
      <c r="AR1434" s="561"/>
      <c r="AS1434" s="561"/>
      <c r="AT1434" s="559"/>
      <c r="AU1434" s="574"/>
      <c r="AV1434" s="569"/>
      <c r="AW1434" s="569"/>
      <c r="AX1434" s="569"/>
      <c r="AY1434" s="569"/>
      <c r="AZ1434" s="563"/>
      <c r="BA1434" s="563"/>
      <c r="BB1434" s="563"/>
    </row>
    <row r="1435" spans="21:54">
      <c r="U1435" s="563"/>
      <c r="V1435" s="587"/>
      <c r="W1435" s="588"/>
      <c r="X1435" s="588"/>
      <c r="Y1435" s="590"/>
      <c r="Z1435" s="589"/>
      <c r="AA1435" s="591"/>
      <c r="AB1435" s="591"/>
      <c r="AC1435" s="591"/>
      <c r="AD1435" s="591"/>
      <c r="AE1435" s="272"/>
      <c r="AF1435" s="560"/>
      <c r="AG1435" s="561"/>
      <c r="AH1435" s="561"/>
      <c r="AI1435" s="561"/>
      <c r="AJ1435" s="592"/>
      <c r="AK1435" s="561"/>
      <c r="AL1435" s="560"/>
      <c r="AM1435" s="595"/>
      <c r="AN1435" s="560"/>
      <c r="AO1435" s="561"/>
      <c r="AP1435" s="561"/>
      <c r="AQ1435" s="560"/>
      <c r="AR1435" s="561"/>
      <c r="AS1435" s="561"/>
      <c r="AT1435" s="559"/>
      <c r="AU1435" s="574"/>
      <c r="AV1435" s="569"/>
      <c r="AW1435" s="569"/>
      <c r="AX1435" s="569"/>
      <c r="AY1435" s="569"/>
      <c r="AZ1435" s="563"/>
      <c r="BA1435" s="563"/>
      <c r="BB1435" s="563"/>
    </row>
    <row r="1436" spans="21:54">
      <c r="U1436" s="563"/>
      <c r="V1436" s="587"/>
      <c r="W1436" s="588"/>
      <c r="X1436" s="588"/>
      <c r="Y1436" s="590"/>
      <c r="Z1436" s="589"/>
      <c r="AA1436" s="591"/>
      <c r="AB1436" s="591"/>
      <c r="AC1436" s="591"/>
      <c r="AD1436" s="591"/>
      <c r="AE1436" s="272"/>
      <c r="AF1436" s="560"/>
      <c r="AG1436" s="561"/>
      <c r="AH1436" s="561"/>
      <c r="AI1436" s="561"/>
      <c r="AJ1436" s="592"/>
      <c r="AK1436" s="561"/>
      <c r="AL1436" s="560"/>
      <c r="AM1436" s="595"/>
      <c r="AN1436" s="560"/>
      <c r="AO1436" s="561"/>
      <c r="AP1436" s="561"/>
      <c r="AQ1436" s="560"/>
      <c r="AR1436" s="561"/>
      <c r="AS1436" s="561"/>
      <c r="AT1436" s="559"/>
      <c r="AU1436" s="574"/>
      <c r="AV1436" s="569"/>
      <c r="AW1436" s="569"/>
      <c r="AX1436" s="569"/>
      <c r="AY1436" s="569"/>
      <c r="AZ1436" s="563"/>
      <c r="BA1436" s="563"/>
      <c r="BB1436" s="563"/>
    </row>
    <row r="1437" spans="21:54">
      <c r="U1437" s="563"/>
      <c r="V1437" s="587"/>
      <c r="W1437" s="588"/>
      <c r="X1437" s="588"/>
      <c r="Y1437" s="590"/>
      <c r="Z1437" s="589"/>
      <c r="AA1437" s="591"/>
      <c r="AB1437" s="591"/>
      <c r="AC1437" s="591"/>
      <c r="AD1437" s="591"/>
      <c r="AE1437" s="272"/>
      <c r="AF1437" s="560"/>
      <c r="AG1437" s="561"/>
      <c r="AH1437" s="561"/>
      <c r="AI1437" s="561"/>
      <c r="AJ1437" s="592"/>
      <c r="AK1437" s="561"/>
      <c r="AL1437" s="560"/>
      <c r="AM1437" s="595"/>
      <c r="AN1437" s="560"/>
      <c r="AO1437" s="561"/>
      <c r="AP1437" s="561"/>
      <c r="AQ1437" s="560"/>
      <c r="AR1437" s="561"/>
      <c r="AS1437" s="561"/>
      <c r="AT1437" s="559"/>
      <c r="AU1437" s="574"/>
      <c r="AV1437" s="569"/>
      <c r="AW1437" s="569"/>
      <c r="AX1437" s="569"/>
      <c r="AY1437" s="569"/>
      <c r="AZ1437" s="563"/>
      <c r="BA1437" s="563"/>
      <c r="BB1437" s="563"/>
    </row>
    <row r="1438" spans="21:54">
      <c r="U1438" s="563"/>
      <c r="V1438" s="587"/>
      <c r="W1438" s="588"/>
      <c r="X1438" s="588"/>
      <c r="Y1438" s="590"/>
      <c r="Z1438" s="589"/>
      <c r="AA1438" s="591"/>
      <c r="AB1438" s="591"/>
      <c r="AC1438" s="591"/>
      <c r="AD1438" s="591"/>
      <c r="AE1438" s="272"/>
      <c r="AF1438" s="560"/>
      <c r="AG1438" s="561"/>
      <c r="AH1438" s="561"/>
      <c r="AI1438" s="561"/>
      <c r="AJ1438" s="592"/>
      <c r="AK1438" s="561"/>
      <c r="AL1438" s="560"/>
      <c r="AM1438" s="595"/>
      <c r="AN1438" s="560"/>
      <c r="AO1438" s="561"/>
      <c r="AP1438" s="561"/>
      <c r="AQ1438" s="560"/>
      <c r="AR1438" s="561"/>
      <c r="AS1438" s="561"/>
      <c r="AT1438" s="559"/>
      <c r="AU1438" s="574"/>
      <c r="AV1438" s="569"/>
      <c r="AW1438" s="569"/>
      <c r="AX1438" s="569"/>
      <c r="AY1438" s="569"/>
      <c r="AZ1438" s="563"/>
      <c r="BA1438" s="563"/>
      <c r="BB1438" s="563"/>
    </row>
    <row r="1439" spans="21:54">
      <c r="U1439" s="563"/>
      <c r="V1439" s="587"/>
      <c r="W1439" s="588"/>
      <c r="X1439" s="588"/>
      <c r="Y1439" s="590"/>
      <c r="Z1439" s="589"/>
      <c r="AA1439" s="591"/>
      <c r="AB1439" s="591"/>
      <c r="AC1439" s="591"/>
      <c r="AD1439" s="591"/>
      <c r="AE1439" s="272"/>
      <c r="AF1439" s="560"/>
      <c r="AG1439" s="561"/>
      <c r="AH1439" s="561"/>
      <c r="AI1439" s="561"/>
      <c r="AJ1439" s="592"/>
      <c r="AK1439" s="561"/>
      <c r="AL1439" s="560"/>
      <c r="AM1439" s="595"/>
      <c r="AN1439" s="560"/>
      <c r="AO1439" s="561"/>
      <c r="AP1439" s="561"/>
      <c r="AQ1439" s="560"/>
      <c r="AR1439" s="561"/>
      <c r="AS1439" s="561"/>
      <c r="AT1439" s="559"/>
      <c r="AU1439" s="574"/>
      <c r="AV1439" s="569"/>
      <c r="AW1439" s="569"/>
      <c r="AX1439" s="569"/>
      <c r="AY1439" s="569"/>
      <c r="AZ1439" s="563"/>
      <c r="BA1439" s="563"/>
      <c r="BB1439" s="563"/>
    </row>
    <row r="1440" spans="21:54">
      <c r="U1440" s="563"/>
      <c r="V1440" s="587"/>
      <c r="W1440" s="588"/>
      <c r="X1440" s="588"/>
      <c r="Y1440" s="590"/>
      <c r="Z1440" s="589"/>
      <c r="AA1440" s="591"/>
      <c r="AB1440" s="591"/>
      <c r="AC1440" s="591"/>
      <c r="AD1440" s="591"/>
      <c r="AE1440" s="272"/>
      <c r="AF1440" s="560"/>
      <c r="AG1440" s="561"/>
      <c r="AH1440" s="561"/>
      <c r="AI1440" s="561"/>
      <c r="AJ1440" s="592"/>
      <c r="AK1440" s="561"/>
      <c r="AL1440" s="560"/>
      <c r="AM1440" s="595"/>
      <c r="AN1440" s="560"/>
      <c r="AO1440" s="561"/>
      <c r="AP1440" s="561"/>
      <c r="AQ1440" s="560"/>
      <c r="AR1440" s="561"/>
      <c r="AS1440" s="561"/>
      <c r="AT1440" s="559"/>
      <c r="AU1440" s="574"/>
      <c r="AV1440" s="569"/>
      <c r="AW1440" s="569"/>
      <c r="AX1440" s="569"/>
      <c r="AY1440" s="569"/>
      <c r="AZ1440" s="563"/>
      <c r="BA1440" s="563"/>
      <c r="BB1440" s="563"/>
    </row>
    <row r="1441" spans="21:54">
      <c r="U1441" s="563"/>
      <c r="V1441" s="587"/>
      <c r="W1441" s="588"/>
      <c r="X1441" s="588"/>
      <c r="Y1441" s="590"/>
      <c r="Z1441" s="589"/>
      <c r="AA1441" s="591"/>
      <c r="AB1441" s="591"/>
      <c r="AC1441" s="591"/>
      <c r="AD1441" s="591"/>
      <c r="AE1441" s="272"/>
      <c r="AF1441" s="560"/>
      <c r="AG1441" s="561"/>
      <c r="AH1441" s="561"/>
      <c r="AI1441" s="561"/>
      <c r="AJ1441" s="592"/>
      <c r="AK1441" s="561"/>
      <c r="AL1441" s="560"/>
      <c r="AM1441" s="595"/>
      <c r="AN1441" s="560"/>
      <c r="AO1441" s="561"/>
      <c r="AP1441" s="561"/>
      <c r="AQ1441" s="560"/>
      <c r="AR1441" s="561"/>
      <c r="AS1441" s="561"/>
      <c r="AT1441" s="559"/>
      <c r="AU1441" s="574"/>
      <c r="AV1441" s="569"/>
      <c r="AW1441" s="569"/>
      <c r="AX1441" s="569"/>
      <c r="AY1441" s="569"/>
      <c r="AZ1441" s="563"/>
      <c r="BA1441" s="563"/>
      <c r="BB1441" s="563"/>
    </row>
    <row r="1442" spans="21:54">
      <c r="U1442" s="563"/>
      <c r="V1442" s="587"/>
      <c r="W1442" s="588"/>
      <c r="X1442" s="588"/>
      <c r="Y1442" s="590"/>
      <c r="Z1442" s="589"/>
      <c r="AA1442" s="591"/>
      <c r="AB1442" s="591"/>
      <c r="AC1442" s="591"/>
      <c r="AD1442" s="591"/>
      <c r="AE1442" s="272"/>
      <c r="AF1442" s="560"/>
      <c r="AG1442" s="561"/>
      <c r="AH1442" s="561"/>
      <c r="AI1442" s="561"/>
      <c r="AJ1442" s="592"/>
      <c r="AK1442" s="561"/>
      <c r="AL1442" s="560"/>
      <c r="AM1442" s="595"/>
      <c r="AN1442" s="560"/>
      <c r="AO1442" s="561"/>
      <c r="AP1442" s="561"/>
      <c r="AQ1442" s="560"/>
      <c r="AR1442" s="561"/>
      <c r="AS1442" s="561"/>
      <c r="AT1442" s="559"/>
      <c r="AU1442" s="574"/>
      <c r="AV1442" s="569"/>
      <c r="AW1442" s="569"/>
      <c r="AX1442" s="569"/>
      <c r="AY1442" s="569"/>
      <c r="AZ1442" s="563"/>
      <c r="BA1442" s="563"/>
      <c r="BB1442" s="563"/>
    </row>
    <row r="1443" spans="21:54">
      <c r="U1443" s="563"/>
      <c r="V1443" s="587"/>
      <c r="W1443" s="588"/>
      <c r="X1443" s="588"/>
      <c r="Y1443" s="590"/>
      <c r="Z1443" s="589"/>
      <c r="AA1443" s="591"/>
      <c r="AB1443" s="591"/>
      <c r="AC1443" s="591"/>
      <c r="AD1443" s="591"/>
      <c r="AE1443" s="272"/>
      <c r="AF1443" s="560"/>
      <c r="AG1443" s="561"/>
      <c r="AH1443" s="561"/>
      <c r="AI1443" s="561"/>
      <c r="AJ1443" s="592"/>
      <c r="AK1443" s="561"/>
      <c r="AL1443" s="560"/>
      <c r="AM1443" s="595"/>
      <c r="AN1443" s="560"/>
      <c r="AO1443" s="561"/>
      <c r="AP1443" s="561"/>
      <c r="AQ1443" s="560"/>
      <c r="AR1443" s="561"/>
      <c r="AS1443" s="561"/>
      <c r="AT1443" s="559"/>
      <c r="AU1443" s="574"/>
      <c r="AV1443" s="569"/>
      <c r="AW1443" s="569"/>
      <c r="AX1443" s="569"/>
      <c r="AY1443" s="569"/>
      <c r="AZ1443" s="563"/>
      <c r="BA1443" s="563"/>
      <c r="BB1443" s="563"/>
    </row>
    <row r="1444" spans="21:54">
      <c r="U1444" s="563"/>
      <c r="V1444" s="587"/>
      <c r="W1444" s="588"/>
      <c r="X1444" s="588"/>
      <c r="Y1444" s="590"/>
      <c r="Z1444" s="589"/>
      <c r="AA1444" s="591"/>
      <c r="AB1444" s="591"/>
      <c r="AC1444" s="591"/>
      <c r="AD1444" s="591"/>
      <c r="AE1444" s="272"/>
      <c r="AF1444" s="560"/>
      <c r="AG1444" s="561"/>
      <c r="AH1444" s="561"/>
      <c r="AI1444" s="561"/>
      <c r="AJ1444" s="592"/>
      <c r="AK1444" s="561"/>
      <c r="AL1444" s="560"/>
      <c r="AM1444" s="595"/>
      <c r="AN1444" s="560"/>
      <c r="AO1444" s="561"/>
      <c r="AP1444" s="561"/>
      <c r="AQ1444" s="560"/>
      <c r="AR1444" s="561"/>
      <c r="AS1444" s="561"/>
      <c r="AT1444" s="559"/>
      <c r="AU1444" s="574"/>
      <c r="AV1444" s="569"/>
      <c r="AW1444" s="569"/>
      <c r="AX1444" s="569"/>
      <c r="AY1444" s="569"/>
      <c r="AZ1444" s="563"/>
      <c r="BA1444" s="563"/>
      <c r="BB1444" s="563"/>
    </row>
    <row r="1445" spans="21:54">
      <c r="U1445" s="563"/>
      <c r="V1445" s="587"/>
      <c r="W1445" s="588"/>
      <c r="X1445" s="588"/>
      <c r="Y1445" s="590"/>
      <c r="Z1445" s="589"/>
      <c r="AA1445" s="591"/>
      <c r="AB1445" s="591"/>
      <c r="AC1445" s="591"/>
      <c r="AD1445" s="591"/>
      <c r="AE1445" s="272"/>
      <c r="AF1445" s="560"/>
      <c r="AG1445" s="561"/>
      <c r="AH1445" s="561"/>
      <c r="AI1445" s="561"/>
      <c r="AJ1445" s="592"/>
      <c r="AK1445" s="561"/>
      <c r="AL1445" s="560"/>
      <c r="AM1445" s="595"/>
      <c r="AN1445" s="560"/>
      <c r="AO1445" s="561"/>
      <c r="AP1445" s="561"/>
      <c r="AQ1445" s="560"/>
      <c r="AR1445" s="561"/>
      <c r="AS1445" s="561"/>
      <c r="AT1445" s="559"/>
      <c r="AU1445" s="574"/>
      <c r="AV1445" s="569"/>
      <c r="AW1445" s="569"/>
      <c r="AX1445" s="569"/>
      <c r="AY1445" s="569"/>
      <c r="AZ1445" s="563"/>
      <c r="BA1445" s="563"/>
      <c r="BB1445" s="563"/>
    </row>
    <row r="1446" spans="21:54">
      <c r="U1446" s="563"/>
      <c r="V1446" s="587"/>
      <c r="W1446" s="588"/>
      <c r="X1446" s="588"/>
      <c r="Y1446" s="590"/>
      <c r="Z1446" s="589"/>
      <c r="AA1446" s="591"/>
      <c r="AB1446" s="591"/>
      <c r="AC1446" s="591"/>
      <c r="AD1446" s="591"/>
      <c r="AE1446" s="272"/>
      <c r="AF1446" s="560"/>
      <c r="AG1446" s="561"/>
      <c r="AH1446" s="561"/>
      <c r="AI1446" s="561"/>
      <c r="AJ1446" s="592"/>
      <c r="AK1446" s="561"/>
      <c r="AL1446" s="560"/>
      <c r="AM1446" s="595"/>
      <c r="AN1446" s="560"/>
      <c r="AO1446" s="561"/>
      <c r="AP1446" s="561"/>
      <c r="AQ1446" s="560"/>
      <c r="AR1446" s="561"/>
      <c r="AS1446" s="561"/>
      <c r="AT1446" s="559"/>
      <c r="AU1446" s="574"/>
      <c r="AV1446" s="569"/>
      <c r="AW1446" s="569"/>
      <c r="AX1446" s="569"/>
      <c r="AY1446" s="569"/>
      <c r="AZ1446" s="563"/>
      <c r="BA1446" s="563"/>
      <c r="BB1446" s="563"/>
    </row>
    <row r="1447" spans="21:54">
      <c r="U1447" s="563"/>
      <c r="V1447" s="587"/>
      <c r="W1447" s="588"/>
      <c r="X1447" s="588"/>
      <c r="Y1447" s="590"/>
      <c r="Z1447" s="589"/>
      <c r="AA1447" s="591"/>
      <c r="AB1447" s="591"/>
      <c r="AC1447" s="591"/>
      <c r="AD1447" s="591"/>
      <c r="AE1447" s="272"/>
      <c r="AF1447" s="560"/>
      <c r="AG1447" s="561"/>
      <c r="AH1447" s="561"/>
      <c r="AI1447" s="561"/>
      <c r="AJ1447" s="592"/>
      <c r="AK1447" s="561"/>
      <c r="AL1447" s="560"/>
      <c r="AM1447" s="595"/>
      <c r="AN1447" s="560"/>
      <c r="AO1447" s="561"/>
      <c r="AP1447" s="561"/>
      <c r="AQ1447" s="560"/>
      <c r="AR1447" s="561"/>
      <c r="AS1447" s="561"/>
      <c r="AT1447" s="559"/>
      <c r="AU1447" s="574"/>
      <c r="AV1447" s="569"/>
      <c r="AW1447" s="569"/>
      <c r="AX1447" s="569"/>
      <c r="AY1447" s="569"/>
      <c r="AZ1447" s="563"/>
      <c r="BA1447" s="563"/>
      <c r="BB1447" s="563"/>
    </row>
    <row r="1448" spans="21:54">
      <c r="U1448" s="563"/>
      <c r="V1448" s="587"/>
      <c r="W1448" s="588"/>
      <c r="X1448" s="588"/>
      <c r="Y1448" s="590"/>
      <c r="Z1448" s="589"/>
      <c r="AA1448" s="591"/>
      <c r="AB1448" s="591"/>
      <c r="AC1448" s="591"/>
      <c r="AD1448" s="591"/>
      <c r="AE1448" s="272"/>
      <c r="AF1448" s="560"/>
      <c r="AG1448" s="561"/>
      <c r="AH1448" s="561"/>
      <c r="AI1448" s="561"/>
      <c r="AJ1448" s="592"/>
      <c r="AK1448" s="561"/>
      <c r="AL1448" s="560"/>
      <c r="AM1448" s="595"/>
      <c r="AN1448" s="560"/>
      <c r="AO1448" s="561"/>
      <c r="AP1448" s="561"/>
      <c r="AQ1448" s="560"/>
      <c r="AR1448" s="561"/>
      <c r="AS1448" s="561"/>
      <c r="AT1448" s="559"/>
      <c r="AU1448" s="574"/>
      <c r="AV1448" s="569"/>
      <c r="AW1448" s="569"/>
      <c r="AX1448" s="569"/>
      <c r="AY1448" s="569"/>
      <c r="AZ1448" s="563"/>
      <c r="BA1448" s="563"/>
      <c r="BB1448" s="563"/>
    </row>
    <row r="1449" spans="21:54">
      <c r="U1449" s="563"/>
      <c r="V1449" s="587"/>
      <c r="W1449" s="588"/>
      <c r="X1449" s="588"/>
      <c r="Y1449" s="590"/>
      <c r="Z1449" s="589"/>
      <c r="AA1449" s="591"/>
      <c r="AB1449" s="591"/>
      <c r="AC1449" s="591"/>
      <c r="AD1449" s="591"/>
      <c r="AE1449" s="272"/>
      <c r="AF1449" s="560"/>
      <c r="AG1449" s="561"/>
      <c r="AH1449" s="561"/>
      <c r="AI1449" s="561"/>
      <c r="AJ1449" s="592"/>
      <c r="AK1449" s="561"/>
      <c r="AL1449" s="560"/>
      <c r="AM1449" s="595"/>
      <c r="AN1449" s="560"/>
      <c r="AO1449" s="561"/>
      <c r="AP1449" s="561"/>
      <c r="AQ1449" s="560"/>
      <c r="AR1449" s="561"/>
      <c r="AS1449" s="561"/>
      <c r="AT1449" s="559"/>
      <c r="AU1449" s="574"/>
      <c r="AV1449" s="569"/>
      <c r="AW1449" s="569"/>
      <c r="AX1449" s="569"/>
      <c r="AY1449" s="569"/>
      <c r="AZ1449" s="563"/>
      <c r="BA1449" s="563"/>
      <c r="BB1449" s="563"/>
    </row>
    <row r="1450" spans="21:54">
      <c r="U1450" s="563"/>
      <c r="V1450" s="587"/>
      <c r="W1450" s="588"/>
      <c r="X1450" s="588"/>
      <c r="Y1450" s="590"/>
      <c r="Z1450" s="589"/>
      <c r="AA1450" s="591"/>
      <c r="AB1450" s="591"/>
      <c r="AC1450" s="591"/>
      <c r="AD1450" s="591"/>
      <c r="AE1450" s="272"/>
      <c r="AF1450" s="560"/>
      <c r="AG1450" s="561"/>
      <c r="AH1450" s="561"/>
      <c r="AI1450" s="561"/>
      <c r="AJ1450" s="592"/>
      <c r="AK1450" s="561"/>
      <c r="AL1450" s="560"/>
      <c r="AM1450" s="595"/>
      <c r="AN1450" s="560"/>
      <c r="AO1450" s="561"/>
      <c r="AP1450" s="561"/>
      <c r="AQ1450" s="560"/>
      <c r="AR1450" s="561"/>
      <c r="AS1450" s="561"/>
      <c r="AT1450" s="559"/>
      <c r="AU1450" s="574"/>
      <c r="AV1450" s="569"/>
      <c r="AW1450" s="569"/>
      <c r="AX1450" s="569"/>
      <c r="AY1450" s="569"/>
      <c r="AZ1450" s="563"/>
      <c r="BA1450" s="563"/>
      <c r="BB1450" s="563"/>
    </row>
    <row r="1451" spans="21:54">
      <c r="U1451" s="563"/>
      <c r="V1451" s="587"/>
      <c r="W1451" s="588"/>
      <c r="X1451" s="588"/>
      <c r="Y1451" s="590"/>
      <c r="Z1451" s="589"/>
      <c r="AA1451" s="591"/>
      <c r="AB1451" s="591"/>
      <c r="AC1451" s="591"/>
      <c r="AD1451" s="591"/>
      <c r="AE1451" s="272"/>
      <c r="AF1451" s="560"/>
      <c r="AG1451" s="561"/>
      <c r="AH1451" s="561"/>
      <c r="AI1451" s="561"/>
      <c r="AJ1451" s="592"/>
      <c r="AK1451" s="561"/>
      <c r="AL1451" s="560"/>
      <c r="AM1451" s="595"/>
      <c r="AN1451" s="560"/>
      <c r="AO1451" s="561"/>
      <c r="AP1451" s="561"/>
      <c r="AQ1451" s="560"/>
      <c r="AR1451" s="561"/>
      <c r="AS1451" s="561"/>
      <c r="AT1451" s="559"/>
      <c r="AU1451" s="574"/>
      <c r="AV1451" s="569"/>
      <c r="AW1451" s="569"/>
      <c r="AX1451" s="569"/>
      <c r="AY1451" s="569"/>
      <c r="AZ1451" s="563"/>
      <c r="BA1451" s="563"/>
      <c r="BB1451" s="563"/>
    </row>
    <row r="1452" spans="21:54">
      <c r="U1452" s="563"/>
      <c r="V1452" s="587"/>
      <c r="W1452" s="588"/>
      <c r="X1452" s="588"/>
      <c r="Y1452" s="590"/>
      <c r="Z1452" s="589"/>
      <c r="AA1452" s="591"/>
      <c r="AB1452" s="591"/>
      <c r="AC1452" s="591"/>
      <c r="AD1452" s="591"/>
      <c r="AE1452" s="272"/>
      <c r="AF1452" s="560"/>
      <c r="AG1452" s="561"/>
      <c r="AH1452" s="561"/>
      <c r="AI1452" s="561"/>
      <c r="AJ1452" s="592"/>
      <c r="AK1452" s="561"/>
      <c r="AL1452" s="560"/>
      <c r="AM1452" s="595"/>
      <c r="AN1452" s="560"/>
      <c r="AO1452" s="561"/>
      <c r="AP1452" s="561"/>
      <c r="AQ1452" s="560"/>
      <c r="AR1452" s="561"/>
      <c r="AS1452" s="561"/>
      <c r="AT1452" s="559"/>
      <c r="AU1452" s="574"/>
      <c r="AV1452" s="569"/>
      <c r="AW1452" s="569"/>
      <c r="AX1452" s="569"/>
      <c r="AY1452" s="569"/>
      <c r="AZ1452" s="563"/>
      <c r="BA1452" s="563"/>
      <c r="BB1452" s="563"/>
    </row>
    <row r="1453" spans="21:54">
      <c r="U1453" s="563"/>
      <c r="V1453" s="587"/>
      <c r="W1453" s="588"/>
      <c r="X1453" s="588"/>
      <c r="Y1453" s="590"/>
      <c r="Z1453" s="589"/>
      <c r="AA1453" s="591"/>
      <c r="AB1453" s="591"/>
      <c r="AC1453" s="591"/>
      <c r="AD1453" s="591"/>
      <c r="AE1453" s="272"/>
      <c r="AF1453" s="560"/>
      <c r="AG1453" s="561"/>
      <c r="AH1453" s="561"/>
      <c r="AI1453" s="561"/>
      <c r="AJ1453" s="592"/>
      <c r="AK1453" s="561"/>
      <c r="AL1453" s="560"/>
      <c r="AM1453" s="595"/>
      <c r="AN1453" s="560"/>
      <c r="AO1453" s="561"/>
      <c r="AP1453" s="561"/>
      <c r="AQ1453" s="560"/>
      <c r="AR1453" s="561"/>
      <c r="AS1453" s="561"/>
      <c r="AT1453" s="559"/>
      <c r="AU1453" s="574"/>
      <c r="AV1453" s="569"/>
      <c r="AW1453" s="569"/>
      <c r="AX1453" s="569"/>
      <c r="AY1453" s="569"/>
      <c r="AZ1453" s="563"/>
      <c r="BA1453" s="563"/>
      <c r="BB1453" s="563"/>
    </row>
    <row r="1454" spans="21:54">
      <c r="U1454" s="563"/>
      <c r="V1454" s="587"/>
      <c r="W1454" s="588"/>
      <c r="X1454" s="588"/>
      <c r="Y1454" s="590"/>
      <c r="Z1454" s="589"/>
      <c r="AA1454" s="591"/>
      <c r="AB1454" s="591"/>
      <c r="AC1454" s="591"/>
      <c r="AD1454" s="591"/>
      <c r="AE1454" s="272"/>
      <c r="AF1454" s="560"/>
      <c r="AG1454" s="561"/>
      <c r="AH1454" s="561"/>
      <c r="AI1454" s="561"/>
      <c r="AJ1454" s="592"/>
      <c r="AK1454" s="561"/>
      <c r="AL1454" s="560"/>
      <c r="AM1454" s="595"/>
      <c r="AN1454" s="560"/>
      <c r="AO1454" s="561"/>
      <c r="AP1454" s="561"/>
      <c r="AQ1454" s="560"/>
      <c r="AR1454" s="561"/>
      <c r="AS1454" s="561"/>
      <c r="AT1454" s="559"/>
      <c r="AU1454" s="574"/>
      <c r="AV1454" s="569"/>
      <c r="AW1454" s="569"/>
      <c r="AX1454" s="569"/>
      <c r="AY1454" s="569"/>
      <c r="AZ1454" s="563"/>
      <c r="BA1454" s="563"/>
      <c r="BB1454" s="563"/>
    </row>
    <row r="1455" spans="21:54">
      <c r="U1455" s="563"/>
      <c r="V1455" s="587"/>
      <c r="W1455" s="588"/>
      <c r="X1455" s="588"/>
      <c r="Y1455" s="590"/>
      <c r="Z1455" s="589"/>
      <c r="AA1455" s="591"/>
      <c r="AB1455" s="591"/>
      <c r="AC1455" s="591"/>
      <c r="AD1455" s="591"/>
      <c r="AE1455" s="272"/>
      <c r="AF1455" s="560"/>
      <c r="AG1455" s="561"/>
      <c r="AH1455" s="561"/>
      <c r="AI1455" s="561"/>
      <c r="AJ1455" s="592"/>
      <c r="AK1455" s="561"/>
      <c r="AL1455" s="560"/>
      <c r="AM1455" s="595"/>
      <c r="AN1455" s="560"/>
      <c r="AO1455" s="561"/>
      <c r="AP1455" s="561"/>
      <c r="AQ1455" s="560"/>
      <c r="AR1455" s="561"/>
      <c r="AS1455" s="561"/>
      <c r="AT1455" s="559"/>
      <c r="AU1455" s="574"/>
      <c r="AV1455" s="569"/>
      <c r="AW1455" s="569"/>
      <c r="AX1455" s="569"/>
      <c r="AY1455" s="569"/>
      <c r="AZ1455" s="563"/>
      <c r="BA1455" s="563"/>
      <c r="BB1455" s="563"/>
    </row>
    <row r="1456" spans="21:54">
      <c r="U1456" s="563"/>
      <c r="V1456" s="587"/>
      <c r="W1456" s="588"/>
      <c r="X1456" s="588"/>
      <c r="Y1456" s="590"/>
      <c r="Z1456" s="589"/>
      <c r="AA1456" s="591"/>
      <c r="AB1456" s="591"/>
      <c r="AC1456" s="591"/>
      <c r="AD1456" s="591"/>
      <c r="AE1456" s="272"/>
      <c r="AF1456" s="560"/>
      <c r="AG1456" s="561"/>
      <c r="AH1456" s="561"/>
      <c r="AI1456" s="561"/>
      <c r="AJ1456" s="592"/>
      <c r="AK1456" s="561"/>
      <c r="AL1456" s="560"/>
      <c r="AM1456" s="595"/>
      <c r="AN1456" s="560"/>
      <c r="AO1456" s="561"/>
      <c r="AP1456" s="561"/>
      <c r="AQ1456" s="560"/>
      <c r="AR1456" s="561"/>
      <c r="AS1456" s="561"/>
      <c r="AT1456" s="559"/>
      <c r="AU1456" s="574"/>
      <c r="AV1456" s="569"/>
      <c r="AW1456" s="569"/>
      <c r="AX1456" s="569"/>
      <c r="AY1456" s="569"/>
      <c r="AZ1456" s="563"/>
      <c r="BA1456" s="563"/>
      <c r="BB1456" s="563"/>
    </row>
    <row r="1457" spans="21:54">
      <c r="U1457" s="563"/>
      <c r="V1457" s="587"/>
      <c r="W1457" s="588"/>
      <c r="X1457" s="588"/>
      <c r="Y1457" s="590"/>
      <c r="Z1457" s="589"/>
      <c r="AA1457" s="591"/>
      <c r="AB1457" s="591"/>
      <c r="AC1457" s="591"/>
      <c r="AD1457" s="591"/>
      <c r="AE1457" s="272"/>
      <c r="AF1457" s="560"/>
      <c r="AG1457" s="561"/>
      <c r="AH1457" s="561"/>
      <c r="AI1457" s="561"/>
      <c r="AJ1457" s="592"/>
      <c r="AK1457" s="561"/>
      <c r="AL1457" s="560"/>
      <c r="AM1457" s="595"/>
      <c r="AN1457" s="560"/>
      <c r="AO1457" s="561"/>
      <c r="AP1457" s="561"/>
      <c r="AQ1457" s="560"/>
      <c r="AR1457" s="561"/>
      <c r="AS1457" s="561"/>
      <c r="AT1457" s="559"/>
      <c r="AU1457" s="574"/>
      <c r="AV1457" s="569"/>
      <c r="AW1457" s="569"/>
      <c r="AX1457" s="569"/>
      <c r="AY1457" s="569"/>
      <c r="AZ1457" s="563"/>
      <c r="BA1457" s="563"/>
      <c r="BB1457" s="563"/>
    </row>
    <row r="1458" spans="21:54">
      <c r="U1458" s="563"/>
      <c r="V1458" s="587"/>
      <c r="W1458" s="588"/>
      <c r="X1458" s="588"/>
      <c r="Y1458" s="590"/>
      <c r="Z1458" s="589"/>
      <c r="AA1458" s="591"/>
      <c r="AB1458" s="591"/>
      <c r="AC1458" s="591"/>
      <c r="AD1458" s="591"/>
      <c r="AE1458" s="272"/>
      <c r="AF1458" s="560"/>
      <c r="AG1458" s="561"/>
      <c r="AH1458" s="561"/>
      <c r="AI1458" s="561"/>
      <c r="AJ1458" s="592"/>
      <c r="AK1458" s="561"/>
      <c r="AL1458" s="560"/>
      <c r="AM1458" s="595"/>
      <c r="AN1458" s="560"/>
      <c r="AO1458" s="561"/>
      <c r="AP1458" s="561"/>
      <c r="AQ1458" s="560"/>
      <c r="AR1458" s="561"/>
      <c r="AS1458" s="561"/>
      <c r="AT1458" s="559"/>
      <c r="AU1458" s="574"/>
      <c r="AV1458" s="569"/>
      <c r="AW1458" s="569"/>
      <c r="AX1458" s="569"/>
      <c r="AY1458" s="569"/>
      <c r="AZ1458" s="563"/>
      <c r="BA1458" s="563"/>
      <c r="BB1458" s="563"/>
    </row>
    <row r="1459" spans="21:54">
      <c r="U1459" s="563"/>
      <c r="V1459" s="587"/>
      <c r="W1459" s="588"/>
      <c r="X1459" s="588"/>
      <c r="Y1459" s="590"/>
      <c r="Z1459" s="589"/>
      <c r="AA1459" s="591"/>
      <c r="AB1459" s="591"/>
      <c r="AC1459" s="591"/>
      <c r="AD1459" s="591"/>
      <c r="AE1459" s="272"/>
      <c r="AF1459" s="560"/>
      <c r="AG1459" s="561"/>
      <c r="AH1459" s="561"/>
      <c r="AI1459" s="561"/>
      <c r="AJ1459" s="592"/>
      <c r="AK1459" s="561"/>
      <c r="AL1459" s="560"/>
      <c r="AM1459" s="595"/>
      <c r="AN1459" s="560"/>
      <c r="AO1459" s="561"/>
      <c r="AP1459" s="561"/>
      <c r="AQ1459" s="560"/>
      <c r="AR1459" s="561"/>
      <c r="AS1459" s="561"/>
      <c r="AT1459" s="559"/>
      <c r="AU1459" s="574"/>
      <c r="AV1459" s="569"/>
      <c r="AW1459" s="569"/>
      <c r="AX1459" s="569"/>
      <c r="AY1459" s="569"/>
      <c r="AZ1459" s="563"/>
      <c r="BA1459" s="563"/>
      <c r="BB1459" s="563"/>
    </row>
    <row r="1460" spans="21:54">
      <c r="U1460" s="563"/>
      <c r="V1460" s="587"/>
      <c r="W1460" s="588"/>
      <c r="X1460" s="588"/>
      <c r="Y1460" s="590"/>
      <c r="Z1460" s="589"/>
      <c r="AA1460" s="591"/>
      <c r="AB1460" s="591"/>
      <c r="AC1460" s="591"/>
      <c r="AD1460" s="591"/>
      <c r="AE1460" s="272"/>
      <c r="AF1460" s="560"/>
      <c r="AG1460" s="561"/>
      <c r="AH1460" s="561"/>
      <c r="AI1460" s="561"/>
      <c r="AJ1460" s="592"/>
      <c r="AK1460" s="561"/>
      <c r="AL1460" s="560"/>
      <c r="AM1460" s="595"/>
      <c r="AN1460" s="560"/>
      <c r="AO1460" s="561"/>
      <c r="AP1460" s="561"/>
      <c r="AQ1460" s="560"/>
      <c r="AR1460" s="561"/>
      <c r="AS1460" s="561"/>
      <c r="AT1460" s="559"/>
      <c r="AU1460" s="574"/>
      <c r="AV1460" s="569"/>
      <c r="AW1460" s="569"/>
      <c r="AX1460" s="569"/>
      <c r="AY1460" s="569"/>
      <c r="AZ1460" s="563"/>
      <c r="BA1460" s="563"/>
      <c r="BB1460" s="563"/>
    </row>
    <row r="1461" spans="21:54">
      <c r="U1461" s="563"/>
      <c r="V1461" s="587"/>
      <c r="W1461" s="588"/>
      <c r="X1461" s="588"/>
      <c r="Y1461" s="590"/>
      <c r="Z1461" s="589"/>
      <c r="AA1461" s="591"/>
      <c r="AB1461" s="591"/>
      <c r="AC1461" s="591"/>
      <c r="AD1461" s="591"/>
      <c r="AE1461" s="272"/>
      <c r="AF1461" s="560"/>
      <c r="AG1461" s="561"/>
      <c r="AH1461" s="561"/>
      <c r="AI1461" s="561"/>
      <c r="AJ1461" s="592"/>
      <c r="AK1461" s="561"/>
      <c r="AL1461" s="560"/>
      <c r="AM1461" s="595"/>
      <c r="AN1461" s="560"/>
      <c r="AO1461" s="561"/>
      <c r="AP1461" s="561"/>
      <c r="AQ1461" s="560"/>
      <c r="AR1461" s="561"/>
      <c r="AS1461" s="561"/>
      <c r="AT1461" s="559"/>
      <c r="AU1461" s="574"/>
      <c r="AV1461" s="569"/>
      <c r="AW1461" s="569"/>
      <c r="AX1461" s="569"/>
      <c r="AY1461" s="569"/>
      <c r="AZ1461" s="563"/>
      <c r="BA1461" s="563"/>
      <c r="BB1461" s="563"/>
    </row>
    <row r="1462" spans="21:54">
      <c r="U1462" s="563"/>
      <c r="V1462" s="587"/>
      <c r="W1462" s="588"/>
      <c r="X1462" s="588"/>
      <c r="Y1462" s="590"/>
      <c r="Z1462" s="589"/>
      <c r="AA1462" s="591"/>
      <c r="AB1462" s="591"/>
      <c r="AC1462" s="591"/>
      <c r="AD1462" s="591"/>
      <c r="AE1462" s="272"/>
      <c r="AF1462" s="560"/>
      <c r="AG1462" s="561"/>
      <c r="AH1462" s="561"/>
      <c r="AI1462" s="561"/>
      <c r="AJ1462" s="592"/>
      <c r="AK1462" s="561"/>
      <c r="AL1462" s="560"/>
      <c r="AM1462" s="595"/>
      <c r="AN1462" s="560"/>
      <c r="AO1462" s="561"/>
      <c r="AP1462" s="561"/>
      <c r="AQ1462" s="560"/>
      <c r="AR1462" s="561"/>
      <c r="AS1462" s="561"/>
      <c r="AT1462" s="559"/>
      <c r="AU1462" s="574"/>
      <c r="AV1462" s="569"/>
      <c r="AW1462" s="569"/>
      <c r="AX1462" s="569"/>
      <c r="AY1462" s="569"/>
      <c r="AZ1462" s="563"/>
      <c r="BA1462" s="563"/>
      <c r="BB1462" s="563"/>
    </row>
    <row r="1463" spans="21:54">
      <c r="U1463" s="563"/>
      <c r="V1463" s="587"/>
      <c r="W1463" s="588"/>
      <c r="X1463" s="588"/>
      <c r="Y1463" s="590"/>
      <c r="Z1463" s="589"/>
      <c r="AA1463" s="591"/>
      <c r="AB1463" s="591"/>
      <c r="AC1463" s="591"/>
      <c r="AD1463" s="591"/>
      <c r="AE1463" s="272"/>
      <c r="AF1463" s="560"/>
      <c r="AG1463" s="561"/>
      <c r="AH1463" s="561"/>
      <c r="AI1463" s="561"/>
      <c r="AJ1463" s="592"/>
      <c r="AK1463" s="561"/>
      <c r="AL1463" s="560"/>
      <c r="AM1463" s="595"/>
      <c r="AN1463" s="560"/>
      <c r="AO1463" s="561"/>
      <c r="AP1463" s="561"/>
      <c r="AQ1463" s="560"/>
      <c r="AR1463" s="561"/>
      <c r="AS1463" s="561"/>
      <c r="AT1463" s="559"/>
      <c r="AU1463" s="574"/>
      <c r="AV1463" s="569"/>
      <c r="AW1463" s="569"/>
      <c r="AX1463" s="569"/>
      <c r="AY1463" s="569"/>
      <c r="AZ1463" s="563"/>
      <c r="BA1463" s="563"/>
      <c r="BB1463" s="563"/>
    </row>
    <row r="1464" spans="21:54">
      <c r="U1464" s="563"/>
      <c r="V1464" s="587"/>
      <c r="W1464" s="588"/>
      <c r="X1464" s="588"/>
      <c r="Y1464" s="590"/>
      <c r="Z1464" s="589"/>
      <c r="AA1464" s="591"/>
      <c r="AB1464" s="591"/>
      <c r="AC1464" s="591"/>
      <c r="AD1464" s="591"/>
      <c r="AE1464" s="272"/>
      <c r="AF1464" s="560"/>
      <c r="AG1464" s="561"/>
      <c r="AH1464" s="561"/>
      <c r="AI1464" s="561"/>
      <c r="AJ1464" s="592"/>
      <c r="AK1464" s="561"/>
      <c r="AL1464" s="560"/>
      <c r="AM1464" s="595"/>
      <c r="AN1464" s="560"/>
      <c r="AO1464" s="561"/>
      <c r="AP1464" s="561"/>
      <c r="AQ1464" s="560"/>
      <c r="AR1464" s="561"/>
      <c r="AS1464" s="561"/>
      <c r="AT1464" s="559"/>
      <c r="AU1464" s="574"/>
      <c r="AV1464" s="569"/>
      <c r="AW1464" s="569"/>
      <c r="AX1464" s="569"/>
      <c r="AY1464" s="569"/>
      <c r="AZ1464" s="563"/>
      <c r="BA1464" s="563"/>
      <c r="BB1464" s="563"/>
    </row>
    <row r="1465" spans="21:54">
      <c r="U1465" s="563"/>
      <c r="V1465" s="587"/>
      <c r="W1465" s="588"/>
      <c r="X1465" s="588"/>
      <c r="Y1465" s="590"/>
      <c r="Z1465" s="589"/>
      <c r="AA1465" s="591"/>
      <c r="AB1465" s="591"/>
      <c r="AC1465" s="591"/>
      <c r="AD1465" s="591"/>
      <c r="AE1465" s="272"/>
      <c r="AF1465" s="560"/>
      <c r="AG1465" s="561"/>
      <c r="AH1465" s="561"/>
      <c r="AI1465" s="561"/>
      <c r="AJ1465" s="592"/>
      <c r="AK1465" s="561"/>
      <c r="AL1465" s="560"/>
      <c r="AM1465" s="595"/>
      <c r="AN1465" s="560"/>
      <c r="AO1465" s="561"/>
      <c r="AP1465" s="561"/>
      <c r="AQ1465" s="560"/>
      <c r="AR1465" s="561"/>
      <c r="AS1465" s="561"/>
      <c r="AT1465" s="559"/>
      <c r="AU1465" s="574"/>
      <c r="AV1465" s="569"/>
      <c r="AW1465" s="569"/>
      <c r="AX1465" s="569"/>
      <c r="AY1465" s="569"/>
      <c r="AZ1465" s="563"/>
      <c r="BA1465" s="563"/>
      <c r="BB1465" s="563"/>
    </row>
    <row r="1466" spans="21:54">
      <c r="U1466" s="563"/>
      <c r="V1466" s="587"/>
      <c r="W1466" s="588"/>
      <c r="X1466" s="588"/>
      <c r="Y1466" s="590"/>
      <c r="Z1466" s="589"/>
      <c r="AA1466" s="591"/>
      <c r="AB1466" s="591"/>
      <c r="AC1466" s="591"/>
      <c r="AD1466" s="591"/>
      <c r="AE1466" s="272"/>
      <c r="AF1466" s="560"/>
      <c r="AG1466" s="561"/>
      <c r="AH1466" s="561"/>
      <c r="AI1466" s="561"/>
      <c r="AJ1466" s="592"/>
      <c r="AK1466" s="561"/>
      <c r="AL1466" s="560"/>
      <c r="AM1466" s="595"/>
      <c r="AN1466" s="560"/>
      <c r="AO1466" s="561"/>
      <c r="AP1466" s="561"/>
      <c r="AQ1466" s="560"/>
      <c r="AR1466" s="561"/>
      <c r="AS1466" s="561"/>
      <c r="AT1466" s="559"/>
      <c r="AU1466" s="574"/>
      <c r="AV1466" s="569"/>
      <c r="AW1466" s="569"/>
      <c r="AX1466" s="569"/>
      <c r="AY1466" s="569"/>
      <c r="AZ1466" s="563"/>
      <c r="BA1466" s="563"/>
      <c r="BB1466" s="563"/>
    </row>
    <row r="1467" spans="21:54">
      <c r="U1467" s="563"/>
      <c r="V1467" s="587"/>
      <c r="W1467" s="588"/>
      <c r="X1467" s="588"/>
      <c r="Y1467" s="590"/>
      <c r="Z1467" s="589"/>
      <c r="AA1467" s="591"/>
      <c r="AB1467" s="591"/>
      <c r="AC1467" s="591"/>
      <c r="AD1467" s="591"/>
      <c r="AE1467" s="272"/>
      <c r="AF1467" s="560"/>
      <c r="AG1467" s="561"/>
      <c r="AH1467" s="561"/>
      <c r="AI1467" s="561"/>
      <c r="AJ1467" s="592"/>
      <c r="AK1467" s="561"/>
      <c r="AL1467" s="560"/>
      <c r="AM1467" s="595"/>
      <c r="AN1467" s="560"/>
      <c r="AO1467" s="561"/>
      <c r="AP1467" s="561"/>
      <c r="AQ1467" s="560"/>
      <c r="AR1467" s="561"/>
      <c r="AS1467" s="561"/>
      <c r="AT1467" s="559"/>
      <c r="AU1467" s="574"/>
      <c r="AV1467" s="569"/>
      <c r="AW1467" s="569"/>
      <c r="AX1467" s="569"/>
      <c r="AY1467" s="569"/>
      <c r="AZ1467" s="563"/>
      <c r="BA1467" s="563"/>
      <c r="BB1467" s="563"/>
    </row>
    <row r="1468" spans="21:54">
      <c r="U1468" s="563"/>
      <c r="V1468" s="587"/>
      <c r="W1468" s="588"/>
      <c r="X1468" s="588"/>
      <c r="Y1468" s="590"/>
      <c r="Z1468" s="589"/>
      <c r="AA1468" s="591"/>
      <c r="AB1468" s="591"/>
      <c r="AC1468" s="591"/>
      <c r="AD1468" s="591"/>
      <c r="AE1468" s="272"/>
      <c r="AF1468" s="560"/>
      <c r="AG1468" s="561"/>
      <c r="AH1468" s="561"/>
      <c r="AI1468" s="561"/>
      <c r="AJ1468" s="592"/>
      <c r="AK1468" s="561"/>
      <c r="AL1468" s="560"/>
      <c r="AM1468" s="595"/>
      <c r="AN1468" s="560"/>
      <c r="AO1468" s="561"/>
      <c r="AP1468" s="561"/>
      <c r="AQ1468" s="560"/>
      <c r="AR1468" s="561"/>
      <c r="AS1468" s="561"/>
      <c r="AT1468" s="559"/>
      <c r="AU1468" s="574"/>
      <c r="AV1468" s="569"/>
      <c r="AW1468" s="569"/>
      <c r="AX1468" s="569"/>
      <c r="AY1468" s="569"/>
      <c r="AZ1468" s="563"/>
      <c r="BA1468" s="563"/>
      <c r="BB1468" s="563"/>
    </row>
    <row r="1469" spans="21:54">
      <c r="U1469" s="563"/>
      <c r="V1469" s="587"/>
      <c r="W1469" s="588"/>
      <c r="X1469" s="588"/>
      <c r="Y1469" s="590"/>
      <c r="Z1469" s="589"/>
      <c r="AA1469" s="591"/>
      <c r="AB1469" s="591"/>
      <c r="AC1469" s="591"/>
      <c r="AD1469" s="591"/>
      <c r="AE1469" s="272"/>
      <c r="AF1469" s="560"/>
      <c r="AG1469" s="561"/>
      <c r="AH1469" s="561"/>
      <c r="AI1469" s="561"/>
      <c r="AJ1469" s="592"/>
      <c r="AK1469" s="561"/>
      <c r="AL1469" s="560"/>
      <c r="AM1469" s="595"/>
      <c r="AN1469" s="560"/>
      <c r="AO1469" s="561"/>
      <c r="AP1469" s="561"/>
      <c r="AQ1469" s="560"/>
      <c r="AR1469" s="561"/>
      <c r="AS1469" s="561"/>
      <c r="AT1469" s="559"/>
      <c r="AU1469" s="574"/>
      <c r="AV1469" s="569"/>
      <c r="AW1469" s="569"/>
      <c r="AX1469" s="569"/>
      <c r="AY1469" s="569"/>
      <c r="AZ1469" s="563"/>
      <c r="BA1469" s="563"/>
      <c r="BB1469" s="563"/>
    </row>
    <row r="1470" spans="21:54">
      <c r="U1470" s="563"/>
      <c r="V1470" s="587"/>
      <c r="W1470" s="588"/>
      <c r="X1470" s="588"/>
      <c r="Y1470" s="590"/>
      <c r="Z1470" s="589"/>
      <c r="AA1470" s="591"/>
      <c r="AB1470" s="591"/>
      <c r="AC1470" s="591"/>
      <c r="AD1470" s="591"/>
      <c r="AE1470" s="272"/>
      <c r="AF1470" s="560"/>
      <c r="AG1470" s="561"/>
      <c r="AH1470" s="561"/>
      <c r="AI1470" s="561"/>
      <c r="AJ1470" s="592"/>
      <c r="AK1470" s="561"/>
      <c r="AL1470" s="560"/>
      <c r="AM1470" s="595"/>
      <c r="AN1470" s="560"/>
      <c r="AO1470" s="561"/>
      <c r="AP1470" s="561"/>
      <c r="AQ1470" s="560"/>
      <c r="AR1470" s="561"/>
      <c r="AS1470" s="561"/>
      <c r="AT1470" s="559"/>
      <c r="AU1470" s="574"/>
      <c r="AV1470" s="569"/>
      <c r="AW1470" s="569"/>
      <c r="AX1470" s="569"/>
      <c r="AY1470" s="569"/>
      <c r="AZ1470" s="563"/>
      <c r="BA1470" s="563"/>
      <c r="BB1470" s="563"/>
    </row>
    <row r="1471" spans="21:54">
      <c r="U1471" s="563"/>
      <c r="V1471" s="587"/>
      <c r="W1471" s="588"/>
      <c r="X1471" s="588"/>
      <c r="Y1471" s="590"/>
      <c r="Z1471" s="589"/>
      <c r="AA1471" s="591"/>
      <c r="AB1471" s="591"/>
      <c r="AC1471" s="591"/>
      <c r="AD1471" s="591"/>
      <c r="AE1471" s="272"/>
      <c r="AF1471" s="560"/>
      <c r="AG1471" s="561"/>
      <c r="AH1471" s="561"/>
      <c r="AI1471" s="561"/>
      <c r="AJ1471" s="592"/>
      <c r="AK1471" s="561"/>
      <c r="AL1471" s="560"/>
      <c r="AM1471" s="595"/>
      <c r="AN1471" s="560"/>
      <c r="AO1471" s="561"/>
      <c r="AP1471" s="561"/>
      <c r="AQ1471" s="560"/>
      <c r="AR1471" s="561"/>
      <c r="AS1471" s="561"/>
      <c r="AT1471" s="559"/>
      <c r="AU1471" s="574"/>
      <c r="AV1471" s="569"/>
      <c r="AW1471" s="569"/>
      <c r="AX1471" s="569"/>
      <c r="AY1471" s="569"/>
      <c r="AZ1471" s="563"/>
      <c r="BA1471" s="563"/>
      <c r="BB1471" s="563"/>
    </row>
    <row r="1472" spans="21:54">
      <c r="U1472" s="563"/>
      <c r="V1472" s="587"/>
      <c r="W1472" s="588"/>
      <c r="X1472" s="588"/>
      <c r="Y1472" s="590"/>
      <c r="Z1472" s="589"/>
      <c r="AA1472" s="591"/>
      <c r="AB1472" s="591"/>
      <c r="AC1472" s="591"/>
      <c r="AD1472" s="591"/>
      <c r="AE1472" s="272"/>
      <c r="AF1472" s="560"/>
      <c r="AG1472" s="561"/>
      <c r="AH1472" s="561"/>
      <c r="AI1472" s="561"/>
      <c r="AJ1472" s="592"/>
      <c r="AK1472" s="561"/>
      <c r="AL1472" s="560"/>
      <c r="AM1472" s="595"/>
      <c r="AN1472" s="560"/>
      <c r="AO1472" s="561"/>
      <c r="AP1472" s="561"/>
      <c r="AQ1472" s="560"/>
      <c r="AR1472" s="561"/>
      <c r="AS1472" s="561"/>
      <c r="AT1472" s="559"/>
      <c r="AU1472" s="574"/>
      <c r="AV1472" s="569"/>
      <c r="AW1472" s="569"/>
      <c r="AX1472" s="569"/>
      <c r="AY1472" s="569"/>
      <c r="AZ1472" s="563"/>
      <c r="BA1472" s="563"/>
      <c r="BB1472" s="563"/>
    </row>
    <row r="1473" spans="21:54">
      <c r="U1473" s="563"/>
      <c r="V1473" s="587"/>
      <c r="W1473" s="588"/>
      <c r="X1473" s="588"/>
      <c r="Y1473" s="590"/>
      <c r="Z1473" s="589"/>
      <c r="AA1473" s="591"/>
      <c r="AB1473" s="591"/>
      <c r="AC1473" s="591"/>
      <c r="AD1473" s="591"/>
      <c r="AE1473" s="272"/>
      <c r="AF1473" s="560"/>
      <c r="AG1473" s="561"/>
      <c r="AH1473" s="561"/>
      <c r="AI1473" s="561"/>
      <c r="AJ1473" s="592"/>
      <c r="AK1473" s="561"/>
      <c r="AL1473" s="560"/>
      <c r="AM1473" s="595"/>
      <c r="AN1473" s="560"/>
      <c r="AO1473" s="561"/>
      <c r="AP1473" s="561"/>
      <c r="AQ1473" s="560"/>
      <c r="AR1473" s="561"/>
      <c r="AS1473" s="561"/>
      <c r="AT1473" s="559"/>
      <c r="AU1473" s="574"/>
      <c r="AV1473" s="569"/>
      <c r="AW1473" s="569"/>
      <c r="AX1473" s="569"/>
      <c r="AY1473" s="569"/>
      <c r="AZ1473" s="563"/>
      <c r="BA1473" s="563"/>
      <c r="BB1473" s="563"/>
    </row>
    <row r="1474" spans="21:54">
      <c r="U1474" s="563"/>
      <c r="V1474" s="587"/>
      <c r="W1474" s="588"/>
      <c r="X1474" s="588"/>
      <c r="Y1474" s="590"/>
      <c r="Z1474" s="589"/>
      <c r="AA1474" s="591"/>
      <c r="AB1474" s="591"/>
      <c r="AC1474" s="591"/>
      <c r="AD1474" s="591"/>
      <c r="AE1474" s="272"/>
      <c r="AF1474" s="560"/>
      <c r="AG1474" s="561"/>
      <c r="AH1474" s="561"/>
      <c r="AI1474" s="561"/>
      <c r="AJ1474" s="592"/>
      <c r="AK1474" s="561"/>
      <c r="AL1474" s="560"/>
      <c r="AM1474" s="595"/>
      <c r="AN1474" s="560"/>
      <c r="AO1474" s="561"/>
      <c r="AP1474" s="561"/>
      <c r="AQ1474" s="560"/>
      <c r="AR1474" s="561"/>
      <c r="AS1474" s="561"/>
      <c r="AT1474" s="559"/>
      <c r="AU1474" s="574"/>
      <c r="AV1474" s="569"/>
      <c r="AW1474" s="569"/>
      <c r="AX1474" s="569"/>
      <c r="AY1474" s="569"/>
      <c r="AZ1474" s="563"/>
      <c r="BA1474" s="563"/>
      <c r="BB1474" s="563"/>
    </row>
    <row r="1475" spans="21:54">
      <c r="U1475" s="563"/>
      <c r="V1475" s="587"/>
      <c r="W1475" s="588"/>
      <c r="X1475" s="588"/>
      <c r="Y1475" s="590"/>
      <c r="Z1475" s="589"/>
      <c r="AA1475" s="591"/>
      <c r="AB1475" s="591"/>
      <c r="AC1475" s="591"/>
      <c r="AD1475" s="591"/>
      <c r="AE1475" s="272"/>
      <c r="AF1475" s="560"/>
      <c r="AG1475" s="561"/>
      <c r="AH1475" s="561"/>
      <c r="AI1475" s="561"/>
      <c r="AJ1475" s="592"/>
      <c r="AK1475" s="561"/>
      <c r="AL1475" s="560"/>
      <c r="AM1475" s="595"/>
      <c r="AN1475" s="560"/>
      <c r="AO1475" s="561"/>
      <c r="AP1475" s="561"/>
      <c r="AQ1475" s="560"/>
      <c r="AR1475" s="561"/>
      <c r="AS1475" s="561"/>
      <c r="AT1475" s="559"/>
      <c r="AU1475" s="574"/>
      <c r="AV1475" s="569"/>
      <c r="AW1475" s="569"/>
      <c r="AX1475" s="569"/>
      <c r="AY1475" s="569"/>
      <c r="AZ1475" s="563"/>
      <c r="BA1475" s="563"/>
      <c r="BB1475" s="563"/>
    </row>
    <row r="1476" spans="21:54">
      <c r="U1476" s="563"/>
      <c r="V1476" s="587"/>
      <c r="W1476" s="588"/>
      <c r="X1476" s="588"/>
      <c r="Y1476" s="590"/>
      <c r="Z1476" s="589"/>
      <c r="AA1476" s="591"/>
      <c r="AB1476" s="591"/>
      <c r="AC1476" s="591"/>
      <c r="AD1476" s="591"/>
      <c r="AE1476" s="272"/>
      <c r="AF1476" s="560"/>
      <c r="AG1476" s="561"/>
      <c r="AH1476" s="561"/>
      <c r="AI1476" s="561"/>
      <c r="AJ1476" s="592"/>
      <c r="AK1476" s="561"/>
      <c r="AL1476" s="560"/>
      <c r="AM1476" s="595"/>
      <c r="AN1476" s="560"/>
      <c r="AO1476" s="561"/>
      <c r="AP1476" s="561"/>
      <c r="AQ1476" s="560"/>
      <c r="AR1476" s="561"/>
      <c r="AS1476" s="561"/>
      <c r="AT1476" s="559"/>
      <c r="AU1476" s="574"/>
      <c r="AV1476" s="569"/>
      <c r="AW1476" s="569"/>
      <c r="AX1476" s="569"/>
      <c r="AY1476" s="569"/>
      <c r="AZ1476" s="563"/>
      <c r="BA1476" s="563"/>
      <c r="BB1476" s="563"/>
    </row>
    <row r="1477" spans="21:54">
      <c r="U1477" s="563"/>
      <c r="V1477" s="587"/>
      <c r="W1477" s="588"/>
      <c r="X1477" s="588"/>
      <c r="Y1477" s="590"/>
      <c r="Z1477" s="589"/>
      <c r="AA1477" s="591"/>
      <c r="AB1477" s="591"/>
      <c r="AC1477" s="591"/>
      <c r="AD1477" s="591"/>
      <c r="AE1477" s="272"/>
      <c r="AF1477" s="560"/>
      <c r="AG1477" s="561"/>
      <c r="AH1477" s="561"/>
      <c r="AI1477" s="561"/>
      <c r="AJ1477" s="592"/>
      <c r="AK1477" s="561"/>
      <c r="AL1477" s="560"/>
      <c r="AM1477" s="595"/>
      <c r="AN1477" s="560"/>
      <c r="AO1477" s="561"/>
      <c r="AP1477" s="561"/>
      <c r="AQ1477" s="560"/>
      <c r="AR1477" s="561"/>
      <c r="AS1477" s="561"/>
      <c r="AT1477" s="559"/>
      <c r="AU1477" s="574"/>
      <c r="AV1477" s="569"/>
      <c r="AW1477" s="569"/>
      <c r="AX1477" s="569"/>
      <c r="AY1477" s="569"/>
      <c r="AZ1477" s="563"/>
      <c r="BA1477" s="563"/>
      <c r="BB1477" s="563"/>
    </row>
    <row r="1478" spans="21:54">
      <c r="U1478" s="563"/>
      <c r="V1478" s="587"/>
      <c r="W1478" s="588"/>
      <c r="X1478" s="588"/>
      <c r="Y1478" s="590"/>
      <c r="Z1478" s="589"/>
      <c r="AA1478" s="591"/>
      <c r="AB1478" s="591"/>
      <c r="AC1478" s="591"/>
      <c r="AD1478" s="591"/>
      <c r="AE1478" s="272"/>
      <c r="AF1478" s="560"/>
      <c r="AG1478" s="561"/>
      <c r="AH1478" s="561"/>
      <c r="AI1478" s="561"/>
      <c r="AJ1478" s="592"/>
      <c r="AK1478" s="561"/>
      <c r="AL1478" s="560"/>
      <c r="AM1478" s="595"/>
      <c r="AN1478" s="560"/>
      <c r="AO1478" s="561"/>
      <c r="AP1478" s="561"/>
      <c r="AQ1478" s="560"/>
      <c r="AR1478" s="561"/>
      <c r="AS1478" s="561"/>
      <c r="AT1478" s="559"/>
      <c r="AU1478" s="574"/>
      <c r="AV1478" s="569"/>
      <c r="AW1478" s="569"/>
      <c r="AX1478" s="569"/>
      <c r="AY1478" s="569"/>
      <c r="AZ1478" s="563"/>
      <c r="BA1478" s="563"/>
      <c r="BB1478" s="563"/>
    </row>
    <row r="1479" spans="21:54">
      <c r="U1479" s="563"/>
      <c r="V1479" s="587"/>
      <c r="W1479" s="588"/>
      <c r="X1479" s="588"/>
      <c r="Y1479" s="590"/>
      <c r="Z1479" s="589"/>
      <c r="AA1479" s="591"/>
      <c r="AB1479" s="591"/>
      <c r="AC1479" s="591"/>
      <c r="AD1479" s="591"/>
      <c r="AE1479" s="272"/>
      <c r="AF1479" s="560"/>
      <c r="AG1479" s="561"/>
      <c r="AH1479" s="561"/>
      <c r="AI1479" s="561"/>
      <c r="AJ1479" s="592"/>
      <c r="AK1479" s="561"/>
      <c r="AL1479" s="560"/>
      <c r="AM1479" s="595"/>
      <c r="AN1479" s="560"/>
      <c r="AO1479" s="561"/>
      <c r="AP1479" s="561"/>
      <c r="AQ1479" s="560"/>
      <c r="AR1479" s="561"/>
      <c r="AS1479" s="561"/>
      <c r="AT1479" s="559"/>
      <c r="AU1479" s="574"/>
      <c r="AV1479" s="569"/>
      <c r="AW1479" s="569"/>
      <c r="AX1479" s="569"/>
      <c r="AY1479" s="569"/>
      <c r="AZ1479" s="563"/>
      <c r="BA1479" s="563"/>
      <c r="BB1479" s="563"/>
    </row>
    <row r="1480" spans="21:54">
      <c r="U1480" s="563"/>
      <c r="V1480" s="587"/>
      <c r="W1480" s="588"/>
      <c r="X1480" s="588"/>
      <c r="Y1480" s="590"/>
      <c r="Z1480" s="589"/>
      <c r="AA1480" s="591"/>
      <c r="AB1480" s="591"/>
      <c r="AC1480" s="591"/>
      <c r="AD1480" s="591"/>
      <c r="AE1480" s="272"/>
      <c r="AF1480" s="560"/>
      <c r="AG1480" s="561"/>
      <c r="AH1480" s="561"/>
      <c r="AI1480" s="561"/>
      <c r="AJ1480" s="592"/>
      <c r="AK1480" s="561"/>
      <c r="AL1480" s="560"/>
      <c r="AM1480" s="595"/>
      <c r="AN1480" s="560"/>
      <c r="AO1480" s="561"/>
      <c r="AP1480" s="561"/>
      <c r="AQ1480" s="560"/>
      <c r="AR1480" s="561"/>
      <c r="AS1480" s="561"/>
      <c r="AT1480" s="559"/>
      <c r="AU1480" s="574"/>
      <c r="AV1480" s="569"/>
      <c r="AW1480" s="569"/>
      <c r="AX1480" s="569"/>
      <c r="AY1480" s="569"/>
      <c r="AZ1480" s="563"/>
      <c r="BA1480" s="563"/>
      <c r="BB1480" s="563"/>
    </row>
    <row r="1481" spans="21:54">
      <c r="U1481" s="563"/>
      <c r="V1481" s="587"/>
      <c r="W1481" s="588"/>
      <c r="X1481" s="588"/>
      <c r="Y1481" s="590"/>
      <c r="Z1481" s="589"/>
      <c r="AA1481" s="591"/>
      <c r="AB1481" s="591"/>
      <c r="AC1481" s="591"/>
      <c r="AD1481" s="591"/>
      <c r="AE1481" s="272"/>
      <c r="AF1481" s="560"/>
      <c r="AG1481" s="561"/>
      <c r="AH1481" s="561"/>
      <c r="AI1481" s="561"/>
      <c r="AJ1481" s="592"/>
      <c r="AK1481" s="561"/>
      <c r="AL1481" s="560"/>
      <c r="AM1481" s="595"/>
      <c r="AN1481" s="560"/>
      <c r="AO1481" s="561"/>
      <c r="AP1481" s="561"/>
      <c r="AQ1481" s="560"/>
      <c r="AR1481" s="561"/>
      <c r="AS1481" s="561"/>
      <c r="AT1481" s="559"/>
      <c r="AU1481" s="574"/>
      <c r="AV1481" s="569"/>
      <c r="AW1481" s="569"/>
      <c r="AX1481" s="569"/>
      <c r="AY1481" s="569"/>
      <c r="AZ1481" s="563"/>
      <c r="BA1481" s="563"/>
      <c r="BB1481" s="563"/>
    </row>
    <row r="1482" spans="21:54">
      <c r="U1482" s="563"/>
      <c r="V1482" s="587"/>
      <c r="W1482" s="588"/>
      <c r="X1482" s="588"/>
      <c r="Y1482" s="590"/>
      <c r="Z1482" s="589"/>
      <c r="AA1482" s="591"/>
      <c r="AB1482" s="591"/>
      <c r="AC1482" s="591"/>
      <c r="AD1482" s="591"/>
      <c r="AE1482" s="272"/>
      <c r="AF1482" s="560"/>
      <c r="AG1482" s="561"/>
      <c r="AH1482" s="561"/>
      <c r="AI1482" s="561"/>
      <c r="AJ1482" s="592"/>
      <c r="AK1482" s="561"/>
      <c r="AL1482" s="560"/>
      <c r="AM1482" s="595"/>
      <c r="AN1482" s="560"/>
      <c r="AO1482" s="561"/>
      <c r="AP1482" s="561"/>
      <c r="AQ1482" s="560"/>
      <c r="AR1482" s="561"/>
      <c r="AS1482" s="561"/>
      <c r="AT1482" s="559"/>
      <c r="AU1482" s="574"/>
      <c r="AV1482" s="569"/>
      <c r="AW1482" s="569"/>
      <c r="AX1482" s="569"/>
      <c r="AY1482" s="569"/>
      <c r="AZ1482" s="563"/>
      <c r="BA1482" s="563"/>
      <c r="BB1482" s="563"/>
    </row>
    <row r="1483" spans="21:54">
      <c r="U1483" s="563"/>
      <c r="V1483" s="587"/>
      <c r="W1483" s="588"/>
      <c r="X1483" s="588"/>
      <c r="Y1483" s="590"/>
      <c r="Z1483" s="589"/>
      <c r="AA1483" s="591"/>
      <c r="AB1483" s="591"/>
      <c r="AC1483" s="591"/>
      <c r="AD1483" s="591"/>
      <c r="AE1483" s="272"/>
      <c r="AF1483" s="560"/>
      <c r="AG1483" s="561"/>
      <c r="AH1483" s="561"/>
      <c r="AI1483" s="561"/>
      <c r="AJ1483" s="592"/>
      <c r="AK1483" s="561"/>
      <c r="AL1483" s="560"/>
      <c r="AM1483" s="595"/>
      <c r="AN1483" s="560"/>
      <c r="AO1483" s="561"/>
      <c r="AP1483" s="561"/>
      <c r="AQ1483" s="560"/>
      <c r="AR1483" s="561"/>
      <c r="AS1483" s="561"/>
      <c r="AT1483" s="559"/>
      <c r="AU1483" s="574"/>
      <c r="AV1483" s="569"/>
      <c r="AW1483" s="569"/>
      <c r="AX1483" s="569"/>
      <c r="AY1483" s="569"/>
      <c r="AZ1483" s="563"/>
      <c r="BA1483" s="563"/>
      <c r="BB1483" s="563"/>
    </row>
    <row r="1484" spans="21:54">
      <c r="U1484" s="563"/>
      <c r="V1484" s="587"/>
      <c r="W1484" s="588"/>
      <c r="X1484" s="588"/>
      <c r="Y1484" s="590"/>
      <c r="Z1484" s="589"/>
      <c r="AA1484" s="591"/>
      <c r="AB1484" s="591"/>
      <c r="AC1484" s="591"/>
      <c r="AD1484" s="591"/>
      <c r="AE1484" s="272"/>
      <c r="AF1484" s="560"/>
      <c r="AG1484" s="561"/>
      <c r="AH1484" s="561"/>
      <c r="AI1484" s="561"/>
      <c r="AJ1484" s="592"/>
      <c r="AK1484" s="561"/>
      <c r="AL1484" s="560"/>
      <c r="AM1484" s="595"/>
      <c r="AN1484" s="560"/>
      <c r="AO1484" s="561"/>
      <c r="AP1484" s="561"/>
      <c r="AQ1484" s="560"/>
      <c r="AR1484" s="561"/>
      <c r="AS1484" s="561"/>
      <c r="AT1484" s="559"/>
      <c r="AU1484" s="574"/>
      <c r="AV1484" s="569"/>
      <c r="AW1484" s="569"/>
      <c r="AX1484" s="569"/>
      <c r="AY1484" s="569"/>
      <c r="AZ1484" s="563"/>
      <c r="BA1484" s="563"/>
      <c r="BB1484" s="563"/>
    </row>
    <row r="1485" spans="21:54">
      <c r="U1485" s="563"/>
      <c r="V1485" s="587"/>
      <c r="W1485" s="588"/>
      <c r="X1485" s="588"/>
      <c r="Y1485" s="590"/>
      <c r="Z1485" s="589"/>
      <c r="AA1485" s="591"/>
      <c r="AB1485" s="591"/>
      <c r="AC1485" s="591"/>
      <c r="AD1485" s="591"/>
      <c r="AE1485" s="272"/>
      <c r="AF1485" s="560"/>
      <c r="AG1485" s="561"/>
      <c r="AH1485" s="561"/>
      <c r="AI1485" s="561"/>
      <c r="AJ1485" s="592"/>
      <c r="AK1485" s="561"/>
      <c r="AL1485" s="560"/>
      <c r="AM1485" s="595"/>
      <c r="AN1485" s="560"/>
      <c r="AO1485" s="561"/>
      <c r="AP1485" s="561"/>
      <c r="AQ1485" s="560"/>
      <c r="AR1485" s="561"/>
      <c r="AS1485" s="561"/>
      <c r="AT1485" s="559"/>
      <c r="AU1485" s="574"/>
      <c r="AV1485" s="569"/>
      <c r="AW1485" s="569"/>
      <c r="AX1485" s="569"/>
      <c r="AY1485" s="569"/>
      <c r="AZ1485" s="563"/>
      <c r="BA1485" s="563"/>
      <c r="BB1485" s="563"/>
    </row>
    <row r="1486" spans="21:54">
      <c r="U1486" s="563"/>
      <c r="V1486" s="587"/>
      <c r="W1486" s="588"/>
      <c r="X1486" s="588"/>
      <c r="Y1486" s="590"/>
      <c r="Z1486" s="589"/>
      <c r="AA1486" s="591"/>
      <c r="AB1486" s="591"/>
      <c r="AC1486" s="591"/>
      <c r="AD1486" s="591"/>
      <c r="AE1486" s="272"/>
      <c r="AF1486" s="560"/>
      <c r="AG1486" s="561"/>
      <c r="AH1486" s="561"/>
      <c r="AI1486" s="561"/>
      <c r="AJ1486" s="592"/>
      <c r="AK1486" s="561"/>
      <c r="AL1486" s="560"/>
      <c r="AM1486" s="595"/>
      <c r="AN1486" s="560"/>
      <c r="AO1486" s="561"/>
      <c r="AP1486" s="561"/>
      <c r="AQ1486" s="560"/>
      <c r="AR1486" s="561"/>
      <c r="AS1486" s="561"/>
      <c r="AT1486" s="559"/>
      <c r="AU1486" s="574"/>
      <c r="AV1486" s="569"/>
      <c r="AW1486" s="569"/>
      <c r="AX1486" s="569"/>
      <c r="AY1486" s="569"/>
      <c r="AZ1486" s="563"/>
      <c r="BA1486" s="563"/>
      <c r="BB1486" s="563"/>
    </row>
    <row r="1487" spans="21:54">
      <c r="U1487" s="563"/>
      <c r="V1487" s="587"/>
      <c r="W1487" s="588"/>
      <c r="X1487" s="588"/>
      <c r="Y1487" s="590"/>
      <c r="Z1487" s="589"/>
      <c r="AA1487" s="591"/>
      <c r="AB1487" s="591"/>
      <c r="AC1487" s="591"/>
      <c r="AD1487" s="597"/>
      <c r="AE1487" s="272"/>
      <c r="AF1487" s="560"/>
      <c r="AG1487" s="561"/>
      <c r="AH1487" s="561"/>
      <c r="AI1487" s="561"/>
      <c r="AJ1487" s="592"/>
      <c r="AK1487" s="561"/>
      <c r="AL1487" s="560"/>
      <c r="AM1487" s="595"/>
      <c r="AN1487" s="560"/>
      <c r="AO1487" s="561"/>
      <c r="AP1487" s="561"/>
      <c r="AQ1487" s="560"/>
      <c r="AR1487" s="561"/>
      <c r="AS1487" s="561"/>
      <c r="AT1487" s="559"/>
      <c r="AU1487" s="574"/>
      <c r="AV1487" s="569"/>
      <c r="AW1487" s="569"/>
      <c r="AX1487" s="569"/>
      <c r="AY1487" s="569"/>
      <c r="AZ1487" s="563"/>
      <c r="BA1487" s="563"/>
      <c r="BB1487" s="563"/>
    </row>
    <row r="1488" spans="21:54">
      <c r="U1488" s="563"/>
      <c r="V1488" s="587"/>
      <c r="W1488" s="588"/>
      <c r="X1488" s="588"/>
      <c r="Y1488" s="590"/>
      <c r="Z1488" s="589"/>
      <c r="AA1488" s="591"/>
      <c r="AB1488" s="591"/>
      <c r="AC1488" s="591"/>
      <c r="AD1488" s="597"/>
      <c r="AE1488" s="272"/>
      <c r="AF1488" s="560"/>
      <c r="AG1488" s="561"/>
      <c r="AH1488" s="561"/>
      <c r="AI1488" s="561"/>
      <c r="AJ1488" s="592"/>
      <c r="AK1488" s="561"/>
      <c r="AL1488" s="560"/>
      <c r="AM1488" s="595"/>
      <c r="AN1488" s="560"/>
      <c r="AO1488" s="561"/>
      <c r="AP1488" s="561"/>
      <c r="AQ1488" s="560"/>
      <c r="AR1488" s="561"/>
      <c r="AS1488" s="561"/>
      <c r="AT1488" s="559"/>
      <c r="AU1488" s="574"/>
      <c r="AV1488" s="569"/>
      <c r="AW1488" s="569"/>
      <c r="AX1488" s="569"/>
      <c r="AY1488" s="569"/>
      <c r="AZ1488" s="563"/>
      <c r="BA1488" s="563"/>
      <c r="BB1488" s="563"/>
    </row>
    <row r="1489" spans="21:54">
      <c r="U1489" s="563"/>
      <c r="V1489" s="587"/>
      <c r="W1489" s="588"/>
      <c r="X1489" s="588"/>
      <c r="Y1489" s="590"/>
      <c r="Z1489" s="589"/>
      <c r="AA1489" s="591"/>
      <c r="AB1489" s="591"/>
      <c r="AC1489" s="591"/>
      <c r="AD1489" s="591"/>
      <c r="AE1489" s="272"/>
      <c r="AF1489" s="560"/>
      <c r="AG1489" s="561"/>
      <c r="AH1489" s="561"/>
      <c r="AI1489" s="561"/>
      <c r="AJ1489" s="592"/>
      <c r="AK1489" s="561"/>
      <c r="AL1489" s="560"/>
      <c r="AM1489" s="595"/>
      <c r="AN1489" s="560"/>
      <c r="AO1489" s="561"/>
      <c r="AP1489" s="561"/>
      <c r="AQ1489" s="560"/>
      <c r="AR1489" s="561"/>
      <c r="AS1489" s="561"/>
      <c r="AT1489" s="559"/>
      <c r="AU1489" s="574"/>
      <c r="AV1489" s="569"/>
      <c r="AW1489" s="569"/>
      <c r="AX1489" s="569"/>
      <c r="AY1489" s="569"/>
      <c r="AZ1489" s="563"/>
      <c r="BA1489" s="563"/>
      <c r="BB1489" s="563"/>
    </row>
    <row r="1490" spans="21:54">
      <c r="U1490" s="563"/>
      <c r="V1490" s="587"/>
      <c r="W1490" s="588"/>
      <c r="X1490" s="588"/>
      <c r="Y1490" s="590"/>
      <c r="Z1490" s="589"/>
      <c r="AA1490" s="591"/>
      <c r="AB1490" s="591"/>
      <c r="AC1490" s="594"/>
      <c r="AD1490" s="591"/>
      <c r="AE1490" s="272"/>
      <c r="AF1490" s="560"/>
      <c r="AG1490" s="561"/>
      <c r="AH1490" s="561"/>
      <c r="AI1490" s="561"/>
      <c r="AJ1490" s="592"/>
      <c r="AK1490" s="561"/>
      <c r="AL1490" s="560"/>
      <c r="AM1490" s="595"/>
      <c r="AN1490" s="560"/>
      <c r="AO1490" s="561"/>
      <c r="AP1490" s="561"/>
      <c r="AQ1490" s="560"/>
      <c r="AR1490" s="561"/>
      <c r="AS1490" s="561"/>
      <c r="AT1490" s="559"/>
      <c r="AU1490" s="574"/>
      <c r="AV1490" s="569"/>
      <c r="AW1490" s="569"/>
      <c r="AX1490" s="569"/>
      <c r="AY1490" s="569"/>
      <c r="AZ1490" s="563"/>
      <c r="BA1490" s="563"/>
      <c r="BB1490" s="563"/>
    </row>
    <row r="1491" spans="21:54">
      <c r="U1491" s="563"/>
      <c r="V1491" s="587"/>
      <c r="W1491" s="588"/>
      <c r="X1491" s="588"/>
      <c r="Y1491" s="590"/>
      <c r="Z1491" s="589"/>
      <c r="AA1491" s="591"/>
      <c r="AB1491" s="591"/>
      <c r="AC1491" s="594"/>
      <c r="AD1491" s="591"/>
      <c r="AE1491" s="272"/>
      <c r="AF1491" s="560"/>
      <c r="AG1491" s="561"/>
      <c r="AH1491" s="561"/>
      <c r="AI1491" s="561"/>
      <c r="AJ1491" s="592"/>
      <c r="AK1491" s="561"/>
      <c r="AL1491" s="560"/>
      <c r="AM1491" s="595"/>
      <c r="AN1491" s="560"/>
      <c r="AO1491" s="561"/>
      <c r="AP1491" s="561"/>
      <c r="AQ1491" s="560"/>
      <c r="AR1491" s="561"/>
      <c r="AS1491" s="561"/>
      <c r="AT1491" s="559"/>
      <c r="AU1491" s="574"/>
      <c r="AV1491" s="569"/>
      <c r="AW1491" s="569"/>
      <c r="AX1491" s="569"/>
      <c r="AY1491" s="569"/>
      <c r="AZ1491" s="563"/>
      <c r="BA1491" s="563"/>
      <c r="BB1491" s="563"/>
    </row>
    <row r="1492" spans="21:54">
      <c r="U1492" s="563"/>
      <c r="V1492" s="587"/>
      <c r="W1492" s="588"/>
      <c r="X1492" s="588"/>
      <c r="Y1492" s="590"/>
      <c r="Z1492" s="589"/>
      <c r="AA1492" s="591"/>
      <c r="AB1492" s="591"/>
      <c r="AC1492" s="594"/>
      <c r="AD1492" s="591"/>
      <c r="AE1492" s="272"/>
      <c r="AF1492" s="560"/>
      <c r="AG1492" s="561"/>
      <c r="AH1492" s="561"/>
      <c r="AI1492" s="561"/>
      <c r="AJ1492" s="592"/>
      <c r="AK1492" s="561"/>
      <c r="AL1492" s="560"/>
      <c r="AM1492" s="595"/>
      <c r="AN1492" s="560"/>
      <c r="AO1492" s="561"/>
      <c r="AP1492" s="561"/>
      <c r="AQ1492" s="560"/>
      <c r="AR1492" s="561"/>
      <c r="AS1492" s="561"/>
      <c r="AT1492" s="559"/>
      <c r="AU1492" s="574"/>
      <c r="AV1492" s="569"/>
      <c r="AW1492" s="569"/>
      <c r="AX1492" s="569"/>
      <c r="AY1492" s="569"/>
      <c r="AZ1492" s="563"/>
      <c r="BA1492" s="563"/>
      <c r="BB1492" s="563"/>
    </row>
    <row r="1493" spans="21:54">
      <c r="U1493" s="563"/>
      <c r="V1493" s="587"/>
      <c r="W1493" s="588"/>
      <c r="X1493" s="588"/>
      <c r="Y1493" s="590"/>
      <c r="Z1493" s="589"/>
      <c r="AA1493" s="591"/>
      <c r="AB1493" s="591"/>
      <c r="AC1493" s="594"/>
      <c r="AD1493" s="591"/>
      <c r="AE1493" s="272"/>
      <c r="AF1493" s="560"/>
      <c r="AG1493" s="561"/>
      <c r="AH1493" s="561"/>
      <c r="AI1493" s="561"/>
      <c r="AJ1493" s="592"/>
      <c r="AK1493" s="561"/>
      <c r="AL1493" s="560"/>
      <c r="AM1493" s="595"/>
      <c r="AN1493" s="560"/>
      <c r="AO1493" s="561"/>
      <c r="AP1493" s="561"/>
      <c r="AQ1493" s="560"/>
      <c r="AR1493" s="561"/>
      <c r="AS1493" s="561"/>
      <c r="AT1493" s="559"/>
      <c r="AU1493" s="574"/>
      <c r="AV1493" s="569"/>
      <c r="AW1493" s="569"/>
      <c r="AX1493" s="569"/>
      <c r="AY1493" s="569"/>
      <c r="AZ1493" s="563"/>
      <c r="BA1493" s="563"/>
      <c r="BB1493" s="563"/>
    </row>
    <row r="1494" spans="21:54">
      <c r="U1494" s="563"/>
      <c r="V1494" s="587"/>
      <c r="W1494" s="588"/>
      <c r="X1494" s="588"/>
      <c r="Y1494" s="590"/>
      <c r="Z1494" s="589"/>
      <c r="AA1494" s="591"/>
      <c r="AB1494" s="591"/>
      <c r="AC1494" s="594"/>
      <c r="AD1494" s="591"/>
      <c r="AE1494" s="272"/>
      <c r="AF1494" s="560"/>
      <c r="AG1494" s="561"/>
      <c r="AH1494" s="561"/>
      <c r="AI1494" s="561"/>
      <c r="AJ1494" s="592"/>
      <c r="AK1494" s="561"/>
      <c r="AL1494" s="560"/>
      <c r="AM1494" s="595"/>
      <c r="AN1494" s="560"/>
      <c r="AO1494" s="561"/>
      <c r="AP1494" s="561"/>
      <c r="AQ1494" s="560"/>
      <c r="AR1494" s="561"/>
      <c r="AS1494" s="561"/>
      <c r="AT1494" s="559"/>
      <c r="AU1494" s="574"/>
      <c r="AV1494" s="569"/>
      <c r="AW1494" s="569"/>
      <c r="AX1494" s="569"/>
      <c r="AY1494" s="569"/>
      <c r="AZ1494" s="563"/>
      <c r="BA1494" s="563"/>
      <c r="BB1494" s="563"/>
    </row>
    <row r="1495" spans="21:54">
      <c r="U1495" s="563"/>
      <c r="V1495" s="587"/>
      <c r="W1495" s="588"/>
      <c r="X1495" s="588"/>
      <c r="Y1495" s="590"/>
      <c r="Z1495" s="589"/>
      <c r="AA1495" s="591"/>
      <c r="AB1495" s="591"/>
      <c r="AC1495" s="594"/>
      <c r="AD1495" s="591"/>
      <c r="AE1495" s="272"/>
      <c r="AF1495" s="560"/>
      <c r="AG1495" s="561"/>
      <c r="AH1495" s="561"/>
      <c r="AI1495" s="561"/>
      <c r="AJ1495" s="592"/>
      <c r="AK1495" s="561"/>
      <c r="AL1495" s="560"/>
      <c r="AM1495" s="595"/>
      <c r="AN1495" s="560"/>
      <c r="AO1495" s="561"/>
      <c r="AP1495" s="561"/>
      <c r="AQ1495" s="560"/>
      <c r="AR1495" s="561"/>
      <c r="AS1495" s="561"/>
      <c r="AT1495" s="559"/>
      <c r="AU1495" s="574"/>
      <c r="AV1495" s="569"/>
      <c r="AW1495" s="569"/>
      <c r="AX1495" s="569"/>
      <c r="AY1495" s="569"/>
      <c r="AZ1495" s="563"/>
      <c r="BA1495" s="563"/>
      <c r="BB1495" s="563"/>
    </row>
    <row r="1496" spans="21:54">
      <c r="U1496" s="563"/>
      <c r="V1496" s="587"/>
      <c r="W1496" s="588"/>
      <c r="X1496" s="588"/>
      <c r="Y1496" s="590"/>
      <c r="Z1496" s="589"/>
      <c r="AA1496" s="591"/>
      <c r="AB1496" s="591"/>
      <c r="AC1496" s="594"/>
      <c r="AD1496" s="591"/>
      <c r="AE1496" s="272"/>
      <c r="AF1496" s="560"/>
      <c r="AG1496" s="561"/>
      <c r="AH1496" s="561"/>
      <c r="AI1496" s="561"/>
      <c r="AJ1496" s="592"/>
      <c r="AK1496" s="561"/>
      <c r="AL1496" s="560"/>
      <c r="AM1496" s="595"/>
      <c r="AN1496" s="560"/>
      <c r="AO1496" s="561"/>
      <c r="AP1496" s="561"/>
      <c r="AQ1496" s="560"/>
      <c r="AR1496" s="561"/>
      <c r="AS1496" s="561"/>
      <c r="AT1496" s="559"/>
      <c r="AU1496" s="574"/>
      <c r="AV1496" s="569"/>
      <c r="AW1496" s="569"/>
      <c r="AX1496" s="569"/>
      <c r="AY1496" s="569"/>
      <c r="AZ1496" s="563"/>
      <c r="BA1496" s="563"/>
      <c r="BB1496" s="563"/>
    </row>
    <row r="1497" spans="21:54">
      <c r="U1497" s="563"/>
      <c r="V1497" s="587"/>
      <c r="W1497" s="588"/>
      <c r="X1497" s="588"/>
      <c r="Y1497" s="590"/>
      <c r="Z1497" s="589"/>
      <c r="AA1497" s="591"/>
      <c r="AB1497" s="591"/>
      <c r="AC1497" s="594"/>
      <c r="AD1497" s="591"/>
      <c r="AE1497" s="272"/>
      <c r="AF1497" s="560"/>
      <c r="AG1497" s="561"/>
      <c r="AH1497" s="561"/>
      <c r="AI1497" s="561"/>
      <c r="AJ1497" s="592"/>
      <c r="AK1497" s="561"/>
      <c r="AL1497" s="560"/>
      <c r="AM1497" s="595"/>
      <c r="AN1497" s="560"/>
      <c r="AO1497" s="561"/>
      <c r="AP1497" s="561"/>
      <c r="AQ1497" s="560"/>
      <c r="AR1497" s="561"/>
      <c r="AS1497" s="561"/>
      <c r="AT1497" s="559"/>
      <c r="AU1497" s="574"/>
      <c r="AV1497" s="569"/>
      <c r="AW1497" s="569"/>
      <c r="AX1497" s="569"/>
      <c r="AY1497" s="569"/>
      <c r="AZ1497" s="563"/>
      <c r="BA1497" s="563"/>
      <c r="BB1497" s="563"/>
    </row>
    <row r="1498" spans="21:54">
      <c r="U1498" s="563"/>
      <c r="V1498" s="587"/>
      <c r="W1498" s="588"/>
      <c r="X1498" s="588"/>
      <c r="Y1498" s="590"/>
      <c r="Z1498" s="589"/>
      <c r="AA1498" s="591"/>
      <c r="AB1498" s="591"/>
      <c r="AC1498" s="591"/>
      <c r="AD1498" s="591"/>
      <c r="AE1498" s="272"/>
      <c r="AF1498" s="560"/>
      <c r="AG1498" s="561"/>
      <c r="AH1498" s="561"/>
      <c r="AI1498" s="561"/>
      <c r="AJ1498" s="592"/>
      <c r="AK1498" s="561"/>
      <c r="AL1498" s="560"/>
      <c r="AM1498" s="595"/>
      <c r="AN1498" s="560"/>
      <c r="AO1498" s="561"/>
      <c r="AP1498" s="561"/>
      <c r="AQ1498" s="560"/>
      <c r="AR1498" s="561"/>
      <c r="AS1498" s="561"/>
      <c r="AT1498" s="559"/>
      <c r="AU1498" s="574"/>
      <c r="AV1498" s="569"/>
      <c r="AW1498" s="569"/>
      <c r="AX1498" s="569"/>
      <c r="AY1498" s="569"/>
      <c r="AZ1498" s="563"/>
      <c r="BA1498" s="563"/>
      <c r="BB1498" s="563"/>
    </row>
    <row r="1499" spans="21:54">
      <c r="U1499" s="563"/>
      <c r="V1499" s="587"/>
      <c r="W1499" s="588"/>
      <c r="X1499" s="588"/>
      <c r="Y1499" s="590"/>
      <c r="Z1499" s="589"/>
      <c r="AA1499" s="591"/>
      <c r="AB1499" s="591"/>
      <c r="AC1499" s="591"/>
      <c r="AD1499" s="591"/>
      <c r="AE1499" s="272"/>
      <c r="AF1499" s="560"/>
      <c r="AG1499" s="561"/>
      <c r="AH1499" s="561"/>
      <c r="AI1499" s="561"/>
      <c r="AJ1499" s="592"/>
      <c r="AK1499" s="561"/>
      <c r="AL1499" s="560"/>
      <c r="AM1499" s="595"/>
      <c r="AN1499" s="560"/>
      <c r="AO1499" s="561"/>
      <c r="AP1499" s="561"/>
      <c r="AQ1499" s="560"/>
      <c r="AR1499" s="561"/>
      <c r="AS1499" s="561"/>
      <c r="AT1499" s="559"/>
      <c r="AU1499" s="574"/>
      <c r="AV1499" s="569"/>
      <c r="AW1499" s="569"/>
      <c r="AX1499" s="569"/>
      <c r="AY1499" s="569"/>
      <c r="AZ1499" s="563"/>
      <c r="BA1499" s="563"/>
      <c r="BB1499" s="563"/>
    </row>
    <row r="1500" spans="21:54">
      <c r="U1500" s="563"/>
      <c r="V1500" s="587"/>
      <c r="W1500" s="588"/>
      <c r="X1500" s="588"/>
      <c r="Y1500" s="590"/>
      <c r="Z1500" s="589"/>
      <c r="AA1500" s="591"/>
      <c r="AB1500" s="591"/>
      <c r="AC1500" s="591"/>
      <c r="AD1500" s="591"/>
      <c r="AE1500" s="272"/>
      <c r="AF1500" s="560"/>
      <c r="AG1500" s="561"/>
      <c r="AH1500" s="561"/>
      <c r="AI1500" s="561"/>
      <c r="AJ1500" s="592"/>
      <c r="AK1500" s="561"/>
      <c r="AL1500" s="560"/>
      <c r="AM1500" s="595"/>
      <c r="AN1500" s="560"/>
      <c r="AO1500" s="561"/>
      <c r="AP1500" s="561"/>
      <c r="AQ1500" s="560"/>
      <c r="AR1500" s="561"/>
      <c r="AS1500" s="561"/>
      <c r="AT1500" s="559"/>
      <c r="AU1500" s="574"/>
      <c r="AV1500" s="569"/>
      <c r="AW1500" s="569"/>
      <c r="AX1500" s="569"/>
      <c r="AY1500" s="569"/>
      <c r="AZ1500" s="563"/>
      <c r="BA1500" s="563"/>
      <c r="BB1500" s="563"/>
    </row>
    <row r="1501" spans="21:54">
      <c r="U1501" s="563"/>
      <c r="V1501" s="587"/>
      <c r="W1501" s="588"/>
      <c r="X1501" s="588"/>
      <c r="Y1501" s="590"/>
      <c r="Z1501" s="589"/>
      <c r="AA1501" s="591"/>
      <c r="AB1501" s="591"/>
      <c r="AC1501" s="591"/>
      <c r="AD1501" s="591"/>
      <c r="AE1501" s="272"/>
      <c r="AF1501" s="560"/>
      <c r="AG1501" s="561"/>
      <c r="AH1501" s="561"/>
      <c r="AI1501" s="561"/>
      <c r="AJ1501" s="592"/>
      <c r="AK1501" s="561"/>
      <c r="AL1501" s="560"/>
      <c r="AM1501" s="595"/>
      <c r="AN1501" s="560"/>
      <c r="AO1501" s="561"/>
      <c r="AP1501" s="561"/>
      <c r="AQ1501" s="560"/>
      <c r="AR1501" s="561"/>
      <c r="AS1501" s="561"/>
      <c r="AT1501" s="559"/>
      <c r="AU1501" s="574"/>
      <c r="AV1501" s="569"/>
      <c r="AW1501" s="569"/>
      <c r="AX1501" s="569"/>
      <c r="AY1501" s="569"/>
      <c r="AZ1501" s="563"/>
      <c r="BA1501" s="563"/>
      <c r="BB1501" s="563"/>
    </row>
    <row r="1502" spans="21:54">
      <c r="U1502" s="563"/>
      <c r="V1502" s="587"/>
      <c r="W1502" s="588"/>
      <c r="X1502" s="588"/>
      <c r="Y1502" s="590"/>
      <c r="Z1502" s="589"/>
      <c r="AA1502" s="591"/>
      <c r="AB1502" s="591"/>
      <c r="AC1502" s="591"/>
      <c r="AD1502" s="591"/>
      <c r="AE1502" s="272"/>
      <c r="AF1502" s="560"/>
      <c r="AG1502" s="561"/>
      <c r="AH1502" s="561"/>
      <c r="AI1502" s="561"/>
      <c r="AJ1502" s="592"/>
      <c r="AK1502" s="561"/>
      <c r="AL1502" s="560"/>
      <c r="AM1502" s="595"/>
      <c r="AN1502" s="560"/>
      <c r="AO1502" s="561"/>
      <c r="AP1502" s="561"/>
      <c r="AQ1502" s="560"/>
      <c r="AR1502" s="561"/>
      <c r="AS1502" s="561"/>
      <c r="AT1502" s="559"/>
      <c r="AU1502" s="574"/>
      <c r="AV1502" s="569"/>
      <c r="AW1502" s="569"/>
      <c r="AX1502" s="569"/>
      <c r="AY1502" s="569"/>
      <c r="AZ1502" s="563"/>
      <c r="BA1502" s="563"/>
      <c r="BB1502" s="563"/>
    </row>
    <row r="1503" spans="21:54">
      <c r="U1503" s="563"/>
      <c r="V1503" s="587"/>
      <c r="W1503" s="588"/>
      <c r="X1503" s="588"/>
      <c r="Y1503" s="590"/>
      <c r="Z1503" s="589"/>
      <c r="AA1503" s="591"/>
      <c r="AB1503" s="591"/>
      <c r="AC1503" s="591"/>
      <c r="AD1503" s="591"/>
      <c r="AE1503" s="272"/>
      <c r="AF1503" s="560"/>
      <c r="AG1503" s="561"/>
      <c r="AH1503" s="561"/>
      <c r="AI1503" s="561"/>
      <c r="AJ1503" s="592"/>
      <c r="AK1503" s="561"/>
      <c r="AL1503" s="560"/>
      <c r="AM1503" s="595"/>
      <c r="AN1503" s="560"/>
      <c r="AO1503" s="561"/>
      <c r="AP1503" s="561"/>
      <c r="AQ1503" s="560"/>
      <c r="AR1503" s="561"/>
      <c r="AS1503" s="561"/>
      <c r="AT1503" s="559"/>
      <c r="AU1503" s="574"/>
      <c r="AV1503" s="569"/>
      <c r="AW1503" s="569"/>
      <c r="AX1503" s="569"/>
      <c r="AY1503" s="569"/>
      <c r="AZ1503" s="563"/>
      <c r="BA1503" s="563"/>
      <c r="BB1503" s="563"/>
    </row>
    <row r="1504" spans="21:54">
      <c r="U1504" s="563"/>
      <c r="V1504" s="587"/>
      <c r="W1504" s="588"/>
      <c r="X1504" s="588"/>
      <c r="Y1504" s="590"/>
      <c r="Z1504" s="589"/>
      <c r="AA1504" s="591"/>
      <c r="AB1504" s="591"/>
      <c r="AC1504" s="591"/>
      <c r="AD1504" s="591"/>
      <c r="AE1504" s="272"/>
      <c r="AF1504" s="560"/>
      <c r="AG1504" s="561"/>
      <c r="AH1504" s="561"/>
      <c r="AI1504" s="561"/>
      <c r="AJ1504" s="592"/>
      <c r="AK1504" s="561"/>
      <c r="AL1504" s="560"/>
      <c r="AM1504" s="595"/>
      <c r="AN1504" s="560"/>
      <c r="AO1504" s="561"/>
      <c r="AP1504" s="561"/>
      <c r="AQ1504" s="560"/>
      <c r="AR1504" s="561"/>
      <c r="AS1504" s="561"/>
      <c r="AT1504" s="559"/>
      <c r="AU1504" s="574"/>
      <c r="AV1504" s="569"/>
      <c r="AW1504" s="569"/>
      <c r="AX1504" s="569"/>
      <c r="AY1504" s="569"/>
      <c r="AZ1504" s="563"/>
      <c r="BA1504" s="563"/>
      <c r="BB1504" s="563"/>
    </row>
    <row r="1505" spans="21:54">
      <c r="U1505" s="563"/>
      <c r="V1505" s="587"/>
      <c r="W1505" s="588"/>
      <c r="X1505" s="588"/>
      <c r="Y1505" s="590"/>
      <c r="Z1505" s="589"/>
      <c r="AA1505" s="591"/>
      <c r="AB1505" s="591"/>
      <c r="AC1505" s="591"/>
      <c r="AD1505" s="591"/>
      <c r="AE1505" s="272"/>
      <c r="AF1505" s="560"/>
      <c r="AG1505" s="561"/>
      <c r="AH1505" s="561"/>
      <c r="AI1505" s="561"/>
      <c r="AJ1505" s="592"/>
      <c r="AK1505" s="561"/>
      <c r="AL1505" s="560"/>
      <c r="AM1505" s="595"/>
      <c r="AN1505" s="560"/>
      <c r="AO1505" s="561"/>
      <c r="AP1505" s="561"/>
      <c r="AQ1505" s="560"/>
      <c r="AR1505" s="561"/>
      <c r="AS1505" s="561"/>
      <c r="AT1505" s="559"/>
      <c r="AU1505" s="574"/>
      <c r="AV1505" s="569"/>
      <c r="AW1505" s="569"/>
      <c r="AX1505" s="569"/>
      <c r="AY1505" s="569"/>
      <c r="AZ1505" s="563"/>
      <c r="BA1505" s="563"/>
      <c r="BB1505" s="563"/>
    </row>
    <row r="1506" spans="21:54">
      <c r="U1506" s="563"/>
      <c r="V1506" s="587"/>
      <c r="W1506" s="588"/>
      <c r="X1506" s="588"/>
      <c r="Y1506" s="590"/>
      <c r="Z1506" s="589"/>
      <c r="AA1506" s="591"/>
      <c r="AB1506" s="591"/>
      <c r="AC1506" s="591"/>
      <c r="AD1506" s="591"/>
      <c r="AE1506" s="272"/>
      <c r="AF1506" s="560"/>
      <c r="AG1506" s="561"/>
      <c r="AH1506" s="561"/>
      <c r="AI1506" s="561"/>
      <c r="AJ1506" s="592"/>
      <c r="AK1506" s="561"/>
      <c r="AL1506" s="560"/>
      <c r="AM1506" s="595"/>
      <c r="AN1506" s="560"/>
      <c r="AO1506" s="561"/>
      <c r="AP1506" s="561"/>
      <c r="AQ1506" s="560"/>
      <c r="AR1506" s="561"/>
      <c r="AS1506" s="561"/>
      <c r="AT1506" s="559"/>
      <c r="AU1506" s="574"/>
      <c r="AV1506" s="569"/>
      <c r="AW1506" s="569"/>
      <c r="AX1506" s="569"/>
      <c r="AY1506" s="569"/>
      <c r="AZ1506" s="563"/>
      <c r="BA1506" s="563"/>
      <c r="BB1506" s="563"/>
    </row>
    <row r="1507" spans="21:54">
      <c r="U1507" s="563"/>
      <c r="V1507" s="587"/>
      <c r="W1507" s="588"/>
      <c r="X1507" s="588"/>
      <c r="Y1507" s="590"/>
      <c r="Z1507" s="589"/>
      <c r="AA1507" s="591"/>
      <c r="AB1507" s="591"/>
      <c r="AC1507" s="591"/>
      <c r="AD1507" s="591"/>
      <c r="AE1507" s="272"/>
      <c r="AF1507" s="560"/>
      <c r="AG1507" s="561"/>
      <c r="AH1507" s="561"/>
      <c r="AI1507" s="561"/>
      <c r="AJ1507" s="592"/>
      <c r="AK1507" s="561"/>
      <c r="AL1507" s="560"/>
      <c r="AM1507" s="595"/>
      <c r="AN1507" s="560"/>
      <c r="AO1507" s="561"/>
      <c r="AP1507" s="561"/>
      <c r="AQ1507" s="560"/>
      <c r="AR1507" s="561"/>
      <c r="AS1507" s="561"/>
      <c r="AT1507" s="559"/>
      <c r="AU1507" s="574"/>
      <c r="AV1507" s="569"/>
      <c r="AW1507" s="569"/>
      <c r="AX1507" s="569"/>
      <c r="AY1507" s="569"/>
      <c r="AZ1507" s="563"/>
      <c r="BA1507" s="563"/>
      <c r="BB1507" s="563"/>
    </row>
    <row r="1508" spans="21:54">
      <c r="U1508" s="563"/>
      <c r="V1508" s="587"/>
      <c r="W1508" s="588"/>
      <c r="X1508" s="588"/>
      <c r="Y1508" s="590"/>
      <c r="Z1508" s="589"/>
      <c r="AA1508" s="591"/>
      <c r="AB1508" s="591"/>
      <c r="AC1508" s="591"/>
      <c r="AD1508" s="591"/>
      <c r="AE1508" s="272"/>
      <c r="AF1508" s="560"/>
      <c r="AG1508" s="561"/>
      <c r="AH1508" s="561"/>
      <c r="AI1508" s="561"/>
      <c r="AJ1508" s="592"/>
      <c r="AK1508" s="561"/>
      <c r="AL1508" s="560"/>
      <c r="AM1508" s="595"/>
      <c r="AN1508" s="560"/>
      <c r="AO1508" s="561"/>
      <c r="AP1508" s="561"/>
      <c r="AQ1508" s="560"/>
      <c r="AR1508" s="561"/>
      <c r="AS1508" s="561"/>
      <c r="AT1508" s="559"/>
      <c r="AU1508" s="574"/>
      <c r="AV1508" s="569"/>
      <c r="AW1508" s="569"/>
      <c r="AX1508" s="569"/>
      <c r="AY1508" s="569"/>
      <c r="AZ1508" s="563"/>
      <c r="BA1508" s="563"/>
      <c r="BB1508" s="563"/>
    </row>
    <row r="1509" spans="21:54">
      <c r="U1509" s="563"/>
      <c r="V1509" s="587"/>
      <c r="W1509" s="588"/>
      <c r="X1509" s="588"/>
      <c r="Y1509" s="590"/>
      <c r="Z1509" s="589"/>
      <c r="AA1509" s="591"/>
      <c r="AB1509" s="591"/>
      <c r="AC1509" s="591"/>
      <c r="AD1509" s="591"/>
      <c r="AE1509" s="272"/>
      <c r="AF1509" s="560"/>
      <c r="AG1509" s="561"/>
      <c r="AH1509" s="561"/>
      <c r="AI1509" s="561"/>
      <c r="AJ1509" s="592"/>
      <c r="AK1509" s="561"/>
      <c r="AL1509" s="560"/>
      <c r="AM1509" s="595"/>
      <c r="AN1509" s="560"/>
      <c r="AO1509" s="561"/>
      <c r="AP1509" s="561"/>
      <c r="AQ1509" s="560"/>
      <c r="AR1509" s="561"/>
      <c r="AS1509" s="561"/>
      <c r="AT1509" s="559"/>
      <c r="AU1509" s="574"/>
      <c r="AV1509" s="569"/>
      <c r="AW1509" s="569"/>
      <c r="AX1509" s="569"/>
      <c r="AY1509" s="569"/>
      <c r="AZ1509" s="563"/>
      <c r="BA1509" s="563"/>
      <c r="BB1509" s="563"/>
    </row>
    <row r="1510" spans="21:54">
      <c r="U1510" s="563"/>
      <c r="V1510" s="587"/>
      <c r="W1510" s="588"/>
      <c r="X1510" s="588"/>
      <c r="Y1510" s="590"/>
      <c r="Z1510" s="589"/>
      <c r="AA1510" s="591"/>
      <c r="AB1510" s="591"/>
      <c r="AC1510" s="591"/>
      <c r="AD1510" s="591"/>
      <c r="AE1510" s="272"/>
      <c r="AF1510" s="560"/>
      <c r="AG1510" s="561"/>
      <c r="AH1510" s="561"/>
      <c r="AI1510" s="561"/>
      <c r="AJ1510" s="592"/>
      <c r="AK1510" s="561"/>
      <c r="AL1510" s="560"/>
      <c r="AM1510" s="595"/>
      <c r="AN1510" s="560"/>
      <c r="AO1510" s="561"/>
      <c r="AP1510" s="561"/>
      <c r="AQ1510" s="560"/>
      <c r="AR1510" s="561"/>
      <c r="AS1510" s="561"/>
      <c r="AT1510" s="559"/>
      <c r="AU1510" s="574"/>
      <c r="AV1510" s="569"/>
      <c r="AW1510" s="569"/>
      <c r="AX1510" s="569"/>
      <c r="AY1510" s="569"/>
      <c r="AZ1510" s="563"/>
      <c r="BA1510" s="563"/>
      <c r="BB1510" s="563"/>
    </row>
    <row r="1511" spans="21:54">
      <c r="U1511" s="563"/>
      <c r="V1511" s="587"/>
      <c r="W1511" s="588"/>
      <c r="X1511" s="588"/>
      <c r="Y1511" s="590"/>
      <c r="Z1511" s="589"/>
      <c r="AA1511" s="591"/>
      <c r="AB1511" s="591"/>
      <c r="AC1511" s="591"/>
      <c r="AD1511" s="591"/>
      <c r="AE1511" s="272"/>
      <c r="AF1511" s="560"/>
      <c r="AG1511" s="561"/>
      <c r="AH1511" s="561"/>
      <c r="AI1511" s="561"/>
      <c r="AJ1511" s="592"/>
      <c r="AK1511" s="561"/>
      <c r="AL1511" s="560"/>
      <c r="AM1511" s="595"/>
      <c r="AN1511" s="560"/>
      <c r="AO1511" s="561"/>
      <c r="AP1511" s="561"/>
      <c r="AQ1511" s="560"/>
      <c r="AR1511" s="561"/>
      <c r="AS1511" s="561"/>
      <c r="AT1511" s="559"/>
      <c r="AU1511" s="574"/>
      <c r="AV1511" s="569"/>
      <c r="AW1511" s="569"/>
      <c r="AX1511" s="569"/>
      <c r="AY1511" s="569"/>
      <c r="AZ1511" s="563"/>
      <c r="BA1511" s="563"/>
      <c r="BB1511" s="563"/>
    </row>
    <row r="1512" spans="21:54">
      <c r="U1512" s="563"/>
      <c r="V1512" s="587"/>
      <c r="W1512" s="588"/>
      <c r="X1512" s="588"/>
      <c r="Y1512" s="590"/>
      <c r="Z1512" s="589"/>
      <c r="AA1512" s="591"/>
      <c r="AB1512" s="591"/>
      <c r="AC1512" s="591"/>
      <c r="AD1512" s="591"/>
      <c r="AE1512" s="272"/>
      <c r="AF1512" s="560"/>
      <c r="AG1512" s="561"/>
      <c r="AH1512" s="561"/>
      <c r="AI1512" s="561"/>
      <c r="AJ1512" s="592"/>
      <c r="AK1512" s="561"/>
      <c r="AL1512" s="560"/>
      <c r="AM1512" s="595"/>
      <c r="AN1512" s="560"/>
      <c r="AO1512" s="561"/>
      <c r="AP1512" s="561"/>
      <c r="AQ1512" s="560"/>
      <c r="AR1512" s="561"/>
      <c r="AS1512" s="561"/>
      <c r="AT1512" s="559"/>
      <c r="AU1512" s="574"/>
      <c r="AV1512" s="569"/>
      <c r="AW1512" s="569"/>
      <c r="AX1512" s="569"/>
      <c r="AY1512" s="569"/>
      <c r="AZ1512" s="563"/>
      <c r="BA1512" s="563"/>
      <c r="BB1512" s="563"/>
    </row>
    <row r="1513" spans="21:54">
      <c r="U1513" s="563"/>
      <c r="V1513" s="587"/>
      <c r="W1513" s="588"/>
      <c r="X1513" s="588"/>
      <c r="Y1513" s="590"/>
      <c r="Z1513" s="589"/>
      <c r="AA1513" s="591"/>
      <c r="AB1513" s="591"/>
      <c r="AC1513" s="591"/>
      <c r="AD1513" s="591"/>
      <c r="AE1513" s="272"/>
      <c r="AF1513" s="560"/>
      <c r="AG1513" s="561"/>
      <c r="AH1513" s="561"/>
      <c r="AI1513" s="561"/>
      <c r="AJ1513" s="592"/>
      <c r="AK1513" s="561"/>
      <c r="AL1513" s="560"/>
      <c r="AM1513" s="595"/>
      <c r="AN1513" s="560"/>
      <c r="AO1513" s="561"/>
      <c r="AP1513" s="561"/>
      <c r="AQ1513" s="560"/>
      <c r="AR1513" s="561"/>
      <c r="AS1513" s="561"/>
      <c r="AT1513" s="559"/>
      <c r="AU1513" s="574"/>
      <c r="AV1513" s="569"/>
      <c r="AW1513" s="569"/>
      <c r="AX1513" s="569"/>
      <c r="AY1513" s="569"/>
      <c r="AZ1513" s="563"/>
      <c r="BA1513" s="563"/>
      <c r="BB1513" s="563"/>
    </row>
    <row r="1514" spans="21:54">
      <c r="U1514" s="563"/>
      <c r="V1514" s="587"/>
      <c r="W1514" s="588"/>
      <c r="X1514" s="588"/>
      <c r="Y1514" s="590"/>
      <c r="Z1514" s="589"/>
      <c r="AA1514" s="591"/>
      <c r="AB1514" s="591"/>
      <c r="AC1514" s="591"/>
      <c r="AD1514" s="591"/>
      <c r="AE1514" s="272"/>
      <c r="AF1514" s="560"/>
      <c r="AG1514" s="561"/>
      <c r="AH1514" s="561"/>
      <c r="AI1514" s="561"/>
      <c r="AJ1514" s="592"/>
      <c r="AK1514" s="561"/>
      <c r="AL1514" s="560"/>
      <c r="AM1514" s="595"/>
      <c r="AN1514" s="560"/>
      <c r="AO1514" s="561"/>
      <c r="AP1514" s="561"/>
      <c r="AQ1514" s="560"/>
      <c r="AR1514" s="561"/>
      <c r="AS1514" s="561"/>
      <c r="AT1514" s="559"/>
      <c r="AU1514" s="574"/>
      <c r="AV1514" s="569"/>
      <c r="AW1514" s="569"/>
      <c r="AX1514" s="569"/>
      <c r="AY1514" s="569"/>
      <c r="AZ1514" s="563"/>
      <c r="BA1514" s="563"/>
      <c r="BB1514" s="563"/>
    </row>
    <row r="1515" spans="21:54">
      <c r="U1515" s="563"/>
      <c r="V1515" s="587"/>
      <c r="W1515" s="588"/>
      <c r="X1515" s="588"/>
      <c r="Y1515" s="590"/>
      <c r="Z1515" s="589"/>
      <c r="AA1515" s="591"/>
      <c r="AB1515" s="591"/>
      <c r="AC1515" s="591"/>
      <c r="AD1515" s="591"/>
      <c r="AE1515" s="272"/>
      <c r="AF1515" s="560"/>
      <c r="AG1515" s="561"/>
      <c r="AH1515" s="561"/>
      <c r="AI1515" s="561"/>
      <c r="AJ1515" s="592"/>
      <c r="AK1515" s="561"/>
      <c r="AL1515" s="560"/>
      <c r="AM1515" s="595"/>
      <c r="AN1515" s="560"/>
      <c r="AO1515" s="561"/>
      <c r="AP1515" s="561"/>
      <c r="AQ1515" s="560"/>
      <c r="AR1515" s="561"/>
      <c r="AS1515" s="561"/>
      <c r="AT1515" s="559"/>
      <c r="AU1515" s="574"/>
      <c r="AV1515" s="569"/>
      <c r="AW1515" s="569"/>
      <c r="AX1515" s="569"/>
      <c r="AY1515" s="569"/>
      <c r="AZ1515" s="563"/>
      <c r="BA1515" s="563"/>
      <c r="BB1515" s="563"/>
    </row>
    <row r="1516" spans="21:54">
      <c r="U1516" s="563"/>
      <c r="V1516" s="587"/>
      <c r="W1516" s="588"/>
      <c r="X1516" s="588"/>
      <c r="Y1516" s="590"/>
      <c r="Z1516" s="589"/>
      <c r="AA1516" s="591"/>
      <c r="AB1516" s="591"/>
      <c r="AC1516" s="591"/>
      <c r="AD1516" s="591"/>
      <c r="AE1516" s="272"/>
      <c r="AF1516" s="560"/>
      <c r="AG1516" s="561"/>
      <c r="AH1516" s="561"/>
      <c r="AI1516" s="561"/>
      <c r="AJ1516" s="592"/>
      <c r="AK1516" s="561"/>
      <c r="AL1516" s="560"/>
      <c r="AM1516" s="595"/>
      <c r="AN1516" s="560"/>
      <c r="AO1516" s="561"/>
      <c r="AP1516" s="561"/>
      <c r="AQ1516" s="560"/>
      <c r="AR1516" s="561"/>
      <c r="AS1516" s="561"/>
      <c r="AT1516" s="559"/>
      <c r="AU1516" s="574"/>
      <c r="AV1516" s="569"/>
      <c r="AW1516" s="569"/>
      <c r="AX1516" s="569"/>
      <c r="AY1516" s="569"/>
      <c r="AZ1516" s="563"/>
      <c r="BA1516" s="563"/>
      <c r="BB1516" s="563"/>
    </row>
    <row r="1517" spans="21:54">
      <c r="U1517" s="563"/>
      <c r="V1517" s="587"/>
      <c r="W1517" s="588"/>
      <c r="X1517" s="588"/>
      <c r="Y1517" s="590"/>
      <c r="Z1517" s="589"/>
      <c r="AA1517" s="591"/>
      <c r="AB1517" s="591"/>
      <c r="AC1517" s="591"/>
      <c r="AD1517" s="591"/>
      <c r="AE1517" s="272"/>
      <c r="AF1517" s="560"/>
      <c r="AG1517" s="561"/>
      <c r="AH1517" s="561"/>
      <c r="AI1517" s="561"/>
      <c r="AJ1517" s="592"/>
      <c r="AK1517" s="561"/>
      <c r="AL1517" s="560"/>
      <c r="AM1517" s="595"/>
      <c r="AN1517" s="560"/>
      <c r="AO1517" s="561"/>
      <c r="AP1517" s="561"/>
      <c r="AQ1517" s="560"/>
      <c r="AR1517" s="561"/>
      <c r="AS1517" s="561"/>
      <c r="AT1517" s="559"/>
      <c r="AU1517" s="574"/>
      <c r="AV1517" s="569"/>
      <c r="AW1517" s="569"/>
      <c r="AX1517" s="569"/>
      <c r="AY1517" s="569"/>
      <c r="AZ1517" s="563"/>
      <c r="BA1517" s="563"/>
      <c r="BB1517" s="563"/>
    </row>
    <row r="1518" spans="21:54">
      <c r="U1518" s="563"/>
      <c r="V1518" s="587"/>
      <c r="W1518" s="588"/>
      <c r="X1518" s="588"/>
      <c r="Y1518" s="590"/>
      <c r="Z1518" s="589"/>
      <c r="AA1518" s="591"/>
      <c r="AB1518" s="591"/>
      <c r="AC1518" s="591"/>
      <c r="AD1518" s="591"/>
      <c r="AE1518" s="272"/>
      <c r="AF1518" s="560"/>
      <c r="AG1518" s="561"/>
      <c r="AH1518" s="561"/>
      <c r="AI1518" s="561"/>
      <c r="AJ1518" s="592"/>
      <c r="AK1518" s="561"/>
      <c r="AL1518" s="560"/>
      <c r="AM1518" s="595"/>
      <c r="AN1518" s="560"/>
      <c r="AO1518" s="561"/>
      <c r="AP1518" s="561"/>
      <c r="AQ1518" s="560"/>
      <c r="AR1518" s="561"/>
      <c r="AS1518" s="561"/>
      <c r="AT1518" s="559"/>
      <c r="AU1518" s="574"/>
      <c r="AV1518" s="569"/>
      <c r="AW1518" s="569"/>
      <c r="AX1518" s="569"/>
      <c r="AY1518" s="569"/>
      <c r="AZ1518" s="563"/>
      <c r="BA1518" s="563"/>
      <c r="BB1518" s="563"/>
    </row>
    <row r="1519" spans="21:54">
      <c r="U1519" s="563"/>
      <c r="V1519" s="587"/>
      <c r="W1519" s="588"/>
      <c r="X1519" s="588"/>
      <c r="Y1519" s="590"/>
      <c r="Z1519" s="589"/>
      <c r="AA1519" s="591"/>
      <c r="AB1519" s="591"/>
      <c r="AC1519" s="591"/>
      <c r="AD1519" s="591"/>
      <c r="AE1519" s="272"/>
      <c r="AF1519" s="560"/>
      <c r="AG1519" s="561"/>
      <c r="AH1519" s="561"/>
      <c r="AI1519" s="561"/>
      <c r="AJ1519" s="592"/>
      <c r="AK1519" s="561"/>
      <c r="AL1519" s="560"/>
      <c r="AM1519" s="595"/>
      <c r="AN1519" s="560"/>
      <c r="AO1519" s="561"/>
      <c r="AP1519" s="561"/>
      <c r="AQ1519" s="560"/>
      <c r="AR1519" s="561"/>
      <c r="AS1519" s="561"/>
      <c r="AT1519" s="559"/>
      <c r="AU1519" s="574"/>
      <c r="AV1519" s="569"/>
      <c r="AW1519" s="569"/>
      <c r="AX1519" s="569"/>
      <c r="AY1519" s="569"/>
      <c r="AZ1519" s="563"/>
      <c r="BA1519" s="563"/>
      <c r="BB1519" s="563"/>
    </row>
    <row r="1520" spans="21:54">
      <c r="U1520" s="563"/>
      <c r="V1520" s="587"/>
      <c r="W1520" s="588"/>
      <c r="X1520" s="588"/>
      <c r="Y1520" s="590"/>
      <c r="Z1520" s="589"/>
      <c r="AA1520" s="591"/>
      <c r="AB1520" s="591"/>
      <c r="AC1520" s="591"/>
      <c r="AD1520" s="591"/>
      <c r="AE1520" s="272"/>
      <c r="AF1520" s="560"/>
      <c r="AG1520" s="561"/>
      <c r="AH1520" s="561"/>
      <c r="AI1520" s="561"/>
      <c r="AJ1520" s="592"/>
      <c r="AK1520" s="561"/>
      <c r="AL1520" s="560"/>
      <c r="AM1520" s="595"/>
      <c r="AN1520" s="560"/>
      <c r="AO1520" s="561"/>
      <c r="AP1520" s="561"/>
      <c r="AQ1520" s="560"/>
      <c r="AR1520" s="561"/>
      <c r="AS1520" s="561"/>
      <c r="AT1520" s="559"/>
      <c r="AU1520" s="574"/>
      <c r="AV1520" s="569"/>
      <c r="AW1520" s="569"/>
      <c r="AX1520" s="569"/>
      <c r="AY1520" s="569"/>
      <c r="AZ1520" s="563"/>
      <c r="BA1520" s="563"/>
      <c r="BB1520" s="563"/>
    </row>
    <row r="1521" spans="21:54">
      <c r="U1521" s="563"/>
      <c r="V1521" s="587"/>
      <c r="W1521" s="588"/>
      <c r="X1521" s="588"/>
      <c r="Y1521" s="590"/>
      <c r="Z1521" s="589"/>
      <c r="AA1521" s="591"/>
      <c r="AB1521" s="591"/>
      <c r="AC1521" s="591"/>
      <c r="AD1521" s="591"/>
      <c r="AE1521" s="272"/>
      <c r="AF1521" s="560"/>
      <c r="AG1521" s="561"/>
      <c r="AH1521" s="561"/>
      <c r="AI1521" s="561"/>
      <c r="AJ1521" s="592"/>
      <c r="AK1521" s="561"/>
      <c r="AL1521" s="560"/>
      <c r="AM1521" s="595"/>
      <c r="AN1521" s="560"/>
      <c r="AO1521" s="561"/>
      <c r="AP1521" s="561"/>
      <c r="AQ1521" s="560"/>
      <c r="AR1521" s="561"/>
      <c r="AS1521" s="561"/>
      <c r="AT1521" s="559"/>
      <c r="AU1521" s="574"/>
      <c r="AV1521" s="569"/>
      <c r="AW1521" s="569"/>
      <c r="AX1521" s="569"/>
      <c r="AY1521" s="569"/>
      <c r="AZ1521" s="563"/>
      <c r="BA1521" s="563"/>
      <c r="BB1521" s="563"/>
    </row>
    <row r="1522" spans="21:54">
      <c r="U1522" s="563"/>
      <c r="V1522" s="587"/>
      <c r="W1522" s="588"/>
      <c r="X1522" s="588"/>
      <c r="Y1522" s="590"/>
      <c r="Z1522" s="589"/>
      <c r="AA1522" s="591"/>
      <c r="AB1522" s="591"/>
      <c r="AC1522" s="591"/>
      <c r="AD1522" s="591"/>
      <c r="AE1522" s="272"/>
      <c r="AF1522" s="560"/>
      <c r="AG1522" s="561"/>
      <c r="AH1522" s="561"/>
      <c r="AI1522" s="561"/>
      <c r="AJ1522" s="592"/>
      <c r="AK1522" s="561"/>
      <c r="AL1522" s="560"/>
      <c r="AM1522" s="595"/>
      <c r="AN1522" s="560"/>
      <c r="AO1522" s="561"/>
      <c r="AP1522" s="561"/>
      <c r="AQ1522" s="560"/>
      <c r="AR1522" s="561"/>
      <c r="AS1522" s="561"/>
      <c r="AT1522" s="559"/>
      <c r="AU1522" s="574"/>
      <c r="AV1522" s="569"/>
      <c r="AW1522" s="569"/>
      <c r="AX1522" s="569"/>
      <c r="AY1522" s="569"/>
      <c r="AZ1522" s="563"/>
      <c r="BA1522" s="563"/>
      <c r="BB1522" s="563"/>
    </row>
    <row r="1523" spans="21:54">
      <c r="U1523" s="563"/>
      <c r="V1523" s="587"/>
      <c r="W1523" s="588"/>
      <c r="X1523" s="588"/>
      <c r="Y1523" s="590"/>
      <c r="Z1523" s="589"/>
      <c r="AA1523" s="591"/>
      <c r="AB1523" s="591"/>
      <c r="AC1523" s="591"/>
      <c r="AD1523" s="591"/>
      <c r="AE1523" s="272"/>
      <c r="AF1523" s="560"/>
      <c r="AG1523" s="561"/>
      <c r="AH1523" s="561"/>
      <c r="AI1523" s="561"/>
      <c r="AJ1523" s="592"/>
      <c r="AK1523" s="561"/>
      <c r="AL1523" s="560"/>
      <c r="AM1523" s="595"/>
      <c r="AN1523" s="560"/>
      <c r="AO1523" s="561"/>
      <c r="AP1523" s="561"/>
      <c r="AQ1523" s="560"/>
      <c r="AR1523" s="561"/>
      <c r="AS1523" s="561"/>
      <c r="AT1523" s="559"/>
      <c r="AU1523" s="574"/>
      <c r="AV1523" s="569"/>
      <c r="AW1523" s="569"/>
      <c r="AX1523" s="569"/>
      <c r="AY1523" s="569"/>
      <c r="AZ1523" s="563"/>
      <c r="BA1523" s="563"/>
      <c r="BB1523" s="563"/>
    </row>
    <row r="1524" spans="21:54">
      <c r="U1524" s="563"/>
      <c r="V1524" s="587"/>
      <c r="W1524" s="588"/>
      <c r="X1524" s="588"/>
      <c r="Y1524" s="590"/>
      <c r="Z1524" s="589"/>
      <c r="AA1524" s="591"/>
      <c r="AB1524" s="591"/>
      <c r="AC1524" s="591"/>
      <c r="AD1524" s="591"/>
      <c r="AE1524" s="272"/>
      <c r="AF1524" s="560"/>
      <c r="AG1524" s="561"/>
      <c r="AH1524" s="561"/>
      <c r="AI1524" s="561"/>
      <c r="AJ1524" s="592"/>
      <c r="AK1524" s="561"/>
      <c r="AL1524" s="560"/>
      <c r="AM1524" s="595"/>
      <c r="AN1524" s="560"/>
      <c r="AO1524" s="561"/>
      <c r="AP1524" s="561"/>
      <c r="AQ1524" s="560"/>
      <c r="AR1524" s="561"/>
      <c r="AS1524" s="561"/>
      <c r="AT1524" s="559"/>
      <c r="AU1524" s="574"/>
      <c r="AV1524" s="569"/>
      <c r="AW1524" s="569"/>
      <c r="AX1524" s="569"/>
      <c r="AY1524" s="569"/>
      <c r="AZ1524" s="563"/>
      <c r="BA1524" s="563"/>
      <c r="BB1524" s="563"/>
    </row>
    <row r="1525" spans="21:54">
      <c r="U1525" s="563"/>
      <c r="V1525" s="587"/>
      <c r="W1525" s="588"/>
      <c r="X1525" s="588"/>
      <c r="Y1525" s="590"/>
      <c r="Z1525" s="589"/>
      <c r="AA1525" s="591"/>
      <c r="AB1525" s="591"/>
      <c r="AC1525" s="591"/>
      <c r="AD1525" s="591"/>
      <c r="AE1525" s="272"/>
      <c r="AF1525" s="560"/>
      <c r="AG1525" s="561"/>
      <c r="AH1525" s="561"/>
      <c r="AI1525" s="561"/>
      <c r="AJ1525" s="592"/>
      <c r="AK1525" s="561"/>
      <c r="AL1525" s="560"/>
      <c r="AM1525" s="595"/>
      <c r="AN1525" s="560"/>
      <c r="AO1525" s="561"/>
      <c r="AP1525" s="561"/>
      <c r="AQ1525" s="560"/>
      <c r="AR1525" s="561"/>
      <c r="AS1525" s="561"/>
      <c r="AT1525" s="559"/>
      <c r="AU1525" s="574"/>
      <c r="AV1525" s="569"/>
      <c r="AW1525" s="569"/>
      <c r="AX1525" s="569"/>
      <c r="AY1525" s="569"/>
      <c r="AZ1525" s="563"/>
      <c r="BA1525" s="563"/>
      <c r="BB1525" s="563"/>
    </row>
    <row r="1526" spans="21:54">
      <c r="U1526" s="563"/>
      <c r="V1526" s="587"/>
      <c r="W1526" s="588"/>
      <c r="X1526" s="588"/>
      <c r="Y1526" s="590"/>
      <c r="Z1526" s="589"/>
      <c r="AA1526" s="591"/>
      <c r="AB1526" s="591"/>
      <c r="AC1526" s="591"/>
      <c r="AD1526" s="591"/>
      <c r="AE1526" s="272"/>
      <c r="AF1526" s="560"/>
      <c r="AG1526" s="561"/>
      <c r="AH1526" s="561"/>
      <c r="AI1526" s="561"/>
      <c r="AJ1526" s="592"/>
      <c r="AK1526" s="561"/>
      <c r="AL1526" s="560"/>
      <c r="AM1526" s="595"/>
      <c r="AN1526" s="560"/>
      <c r="AO1526" s="561"/>
      <c r="AP1526" s="561"/>
      <c r="AQ1526" s="560"/>
      <c r="AR1526" s="561"/>
      <c r="AS1526" s="561"/>
      <c r="AT1526" s="559"/>
      <c r="AU1526" s="574"/>
      <c r="AV1526" s="569"/>
      <c r="AW1526" s="569"/>
      <c r="AX1526" s="569"/>
      <c r="AY1526" s="569"/>
      <c r="AZ1526" s="563"/>
      <c r="BA1526" s="563"/>
      <c r="BB1526" s="563"/>
    </row>
    <row r="1527" spans="21:54">
      <c r="U1527" s="563"/>
      <c r="V1527" s="587"/>
      <c r="W1527" s="588"/>
      <c r="X1527" s="588"/>
      <c r="Y1527" s="590"/>
      <c r="Z1527" s="589"/>
      <c r="AA1527" s="591"/>
      <c r="AB1527" s="591"/>
      <c r="AC1527" s="591"/>
      <c r="AD1527" s="591"/>
      <c r="AE1527" s="272"/>
      <c r="AF1527" s="560"/>
      <c r="AG1527" s="561"/>
      <c r="AH1527" s="561"/>
      <c r="AI1527" s="561"/>
      <c r="AJ1527" s="592"/>
      <c r="AK1527" s="561"/>
      <c r="AL1527" s="560"/>
      <c r="AM1527" s="595"/>
      <c r="AN1527" s="560"/>
      <c r="AO1527" s="561"/>
      <c r="AP1527" s="561"/>
      <c r="AQ1527" s="560"/>
      <c r="AR1527" s="561"/>
      <c r="AS1527" s="561"/>
      <c r="AT1527" s="559"/>
      <c r="AU1527" s="574"/>
      <c r="AV1527" s="569"/>
      <c r="AW1527" s="569"/>
      <c r="AX1527" s="569"/>
      <c r="AY1527" s="569"/>
      <c r="AZ1527" s="563"/>
      <c r="BA1527" s="563"/>
      <c r="BB1527" s="563"/>
    </row>
    <row r="1528" spans="21:54">
      <c r="U1528" s="563"/>
      <c r="V1528" s="587"/>
      <c r="W1528" s="588"/>
      <c r="X1528" s="588"/>
      <c r="Y1528" s="590"/>
      <c r="Z1528" s="589"/>
      <c r="AA1528" s="591"/>
      <c r="AB1528" s="591"/>
      <c r="AC1528" s="591"/>
      <c r="AD1528" s="591"/>
      <c r="AE1528" s="272"/>
      <c r="AF1528" s="560"/>
      <c r="AG1528" s="561"/>
      <c r="AH1528" s="561"/>
      <c r="AI1528" s="561"/>
      <c r="AJ1528" s="592"/>
      <c r="AK1528" s="561"/>
      <c r="AL1528" s="560"/>
      <c r="AM1528" s="595"/>
      <c r="AN1528" s="560"/>
      <c r="AO1528" s="561"/>
      <c r="AP1528" s="561"/>
      <c r="AQ1528" s="560"/>
      <c r="AR1528" s="561"/>
      <c r="AS1528" s="561"/>
      <c r="AT1528" s="559"/>
      <c r="AU1528" s="574"/>
      <c r="AV1528" s="569"/>
      <c r="AW1528" s="569"/>
      <c r="AX1528" s="569"/>
      <c r="AY1528" s="569"/>
      <c r="AZ1528" s="563"/>
      <c r="BA1528" s="563"/>
      <c r="BB1528" s="563"/>
    </row>
    <row r="1529" spans="21:54">
      <c r="U1529" s="563"/>
      <c r="V1529" s="587"/>
      <c r="W1529" s="588"/>
      <c r="X1529" s="588"/>
      <c r="Y1529" s="590"/>
      <c r="Z1529" s="589"/>
      <c r="AA1529" s="591"/>
      <c r="AB1529" s="591"/>
      <c r="AC1529" s="591"/>
      <c r="AD1529" s="591"/>
      <c r="AE1529" s="272"/>
      <c r="AF1529" s="560"/>
      <c r="AG1529" s="561"/>
      <c r="AH1529" s="561"/>
      <c r="AI1529" s="561"/>
      <c r="AJ1529" s="592"/>
      <c r="AK1529" s="561"/>
      <c r="AL1529" s="560"/>
      <c r="AM1529" s="595"/>
      <c r="AN1529" s="560"/>
      <c r="AO1529" s="561"/>
      <c r="AP1529" s="561"/>
      <c r="AQ1529" s="560"/>
      <c r="AR1529" s="561"/>
      <c r="AS1529" s="561"/>
      <c r="AT1529" s="559"/>
      <c r="AU1529" s="574"/>
      <c r="AV1529" s="569"/>
      <c r="AW1529" s="569"/>
      <c r="AX1529" s="569"/>
      <c r="AY1529" s="569"/>
      <c r="AZ1529" s="563"/>
      <c r="BA1529" s="563"/>
      <c r="BB1529" s="563"/>
    </row>
    <row r="1530" spans="21:54">
      <c r="U1530" s="563"/>
      <c r="V1530" s="587"/>
      <c r="W1530" s="588"/>
      <c r="X1530" s="588"/>
      <c r="Y1530" s="590"/>
      <c r="Z1530" s="589"/>
      <c r="AA1530" s="591"/>
      <c r="AB1530" s="591"/>
      <c r="AC1530" s="591"/>
      <c r="AD1530" s="591"/>
      <c r="AE1530" s="272"/>
      <c r="AF1530" s="560"/>
      <c r="AG1530" s="561"/>
      <c r="AH1530" s="561"/>
      <c r="AI1530" s="561"/>
      <c r="AJ1530" s="592"/>
      <c r="AK1530" s="561"/>
      <c r="AL1530" s="560"/>
      <c r="AM1530" s="595"/>
      <c r="AN1530" s="560"/>
      <c r="AO1530" s="561"/>
      <c r="AP1530" s="561"/>
      <c r="AQ1530" s="560"/>
      <c r="AR1530" s="561"/>
      <c r="AS1530" s="561"/>
      <c r="AT1530" s="559"/>
      <c r="AU1530" s="574"/>
      <c r="AV1530" s="569"/>
      <c r="AW1530" s="569"/>
      <c r="AX1530" s="569"/>
      <c r="AY1530" s="569"/>
      <c r="AZ1530" s="563"/>
      <c r="BA1530" s="563"/>
      <c r="BB1530" s="563"/>
    </row>
    <row r="1531" spans="21:54">
      <c r="U1531" s="563"/>
      <c r="V1531" s="587"/>
      <c r="W1531" s="588"/>
      <c r="X1531" s="588"/>
      <c r="Y1531" s="590"/>
      <c r="Z1531" s="589"/>
      <c r="AA1531" s="591"/>
      <c r="AB1531" s="591"/>
      <c r="AC1531" s="591"/>
      <c r="AD1531" s="591"/>
      <c r="AE1531" s="272"/>
      <c r="AF1531" s="560"/>
      <c r="AG1531" s="561"/>
      <c r="AH1531" s="561"/>
      <c r="AI1531" s="561"/>
      <c r="AJ1531" s="592"/>
      <c r="AK1531" s="561"/>
      <c r="AL1531" s="560"/>
      <c r="AM1531" s="595"/>
      <c r="AN1531" s="560"/>
      <c r="AO1531" s="561"/>
      <c r="AP1531" s="561"/>
      <c r="AQ1531" s="560"/>
      <c r="AR1531" s="561"/>
      <c r="AS1531" s="561"/>
      <c r="AT1531" s="559"/>
      <c r="AU1531" s="574"/>
      <c r="AV1531" s="569"/>
      <c r="AW1531" s="569"/>
      <c r="AX1531" s="569"/>
      <c r="AY1531" s="569"/>
      <c r="AZ1531" s="563"/>
      <c r="BA1531" s="563"/>
      <c r="BB1531" s="563"/>
    </row>
    <row r="1532" spans="21:54">
      <c r="U1532" s="563"/>
      <c r="V1532" s="587"/>
      <c r="W1532" s="588"/>
      <c r="X1532" s="588"/>
      <c r="Y1532" s="590"/>
      <c r="Z1532" s="589"/>
      <c r="AA1532" s="591"/>
      <c r="AB1532" s="591"/>
      <c r="AC1532" s="591"/>
      <c r="AD1532" s="591"/>
      <c r="AE1532" s="272"/>
      <c r="AF1532" s="560"/>
      <c r="AG1532" s="561"/>
      <c r="AH1532" s="561"/>
      <c r="AI1532" s="561"/>
      <c r="AJ1532" s="592"/>
      <c r="AK1532" s="561"/>
      <c r="AL1532" s="560"/>
      <c r="AM1532" s="595"/>
      <c r="AN1532" s="560"/>
      <c r="AO1532" s="561"/>
      <c r="AP1532" s="561"/>
      <c r="AQ1532" s="560"/>
      <c r="AR1532" s="561"/>
      <c r="AS1532" s="561"/>
      <c r="AT1532" s="559"/>
      <c r="AU1532" s="574"/>
      <c r="AV1532" s="569"/>
      <c r="AW1532" s="569"/>
      <c r="AX1532" s="569"/>
      <c r="AY1532" s="569"/>
      <c r="AZ1532" s="563"/>
      <c r="BA1532" s="563"/>
      <c r="BB1532" s="563"/>
    </row>
    <row r="1533" spans="21:54">
      <c r="U1533" s="563"/>
      <c r="V1533" s="587"/>
      <c r="W1533" s="588"/>
      <c r="X1533" s="588"/>
      <c r="Y1533" s="590"/>
      <c r="Z1533" s="589"/>
      <c r="AA1533" s="591"/>
      <c r="AB1533" s="591"/>
      <c r="AC1533" s="591"/>
      <c r="AD1533" s="591"/>
      <c r="AE1533" s="272"/>
      <c r="AF1533" s="560"/>
      <c r="AG1533" s="561"/>
      <c r="AH1533" s="561"/>
      <c r="AI1533" s="561"/>
      <c r="AJ1533" s="592"/>
      <c r="AK1533" s="561"/>
      <c r="AL1533" s="560"/>
      <c r="AM1533" s="595"/>
      <c r="AN1533" s="560"/>
      <c r="AO1533" s="561"/>
      <c r="AP1533" s="561"/>
      <c r="AQ1533" s="560"/>
      <c r="AR1533" s="561"/>
      <c r="AS1533" s="561"/>
      <c r="AT1533" s="559"/>
      <c r="AU1533" s="574"/>
      <c r="AV1533" s="569"/>
      <c r="AW1533" s="569"/>
      <c r="AX1533" s="569"/>
      <c r="AY1533" s="569"/>
      <c r="AZ1533" s="563"/>
      <c r="BA1533" s="563"/>
      <c r="BB1533" s="563"/>
    </row>
    <row r="1534" spans="21:54">
      <c r="U1534" s="563"/>
      <c r="V1534" s="587"/>
      <c r="W1534" s="588"/>
      <c r="X1534" s="588"/>
      <c r="Y1534" s="590"/>
      <c r="Z1534" s="589"/>
      <c r="AA1534" s="591"/>
      <c r="AB1534" s="591"/>
      <c r="AC1534" s="591"/>
      <c r="AD1534" s="591"/>
      <c r="AE1534" s="272"/>
      <c r="AF1534" s="560"/>
      <c r="AG1534" s="561"/>
      <c r="AH1534" s="561"/>
      <c r="AI1534" s="561"/>
      <c r="AJ1534" s="592"/>
      <c r="AK1534" s="561"/>
      <c r="AL1534" s="560"/>
      <c r="AM1534" s="595"/>
      <c r="AN1534" s="560"/>
      <c r="AO1534" s="561"/>
      <c r="AP1534" s="561"/>
      <c r="AQ1534" s="560"/>
      <c r="AR1534" s="561"/>
      <c r="AS1534" s="561"/>
      <c r="AT1534" s="559"/>
      <c r="AU1534" s="574"/>
      <c r="AV1534" s="569"/>
      <c r="AW1534" s="569"/>
      <c r="AX1534" s="569"/>
      <c r="AY1534" s="569"/>
      <c r="AZ1534" s="563"/>
      <c r="BA1534" s="563"/>
      <c r="BB1534" s="563"/>
    </row>
    <row r="1535" spans="21:54">
      <c r="U1535" s="563"/>
      <c r="V1535" s="587"/>
      <c r="W1535" s="588"/>
      <c r="X1535" s="588"/>
      <c r="Y1535" s="590"/>
      <c r="Z1535" s="589"/>
      <c r="AA1535" s="591"/>
      <c r="AB1535" s="591"/>
      <c r="AC1535" s="591"/>
      <c r="AD1535" s="591"/>
      <c r="AE1535" s="272"/>
      <c r="AF1535" s="560"/>
      <c r="AG1535" s="561"/>
      <c r="AH1535" s="561"/>
      <c r="AI1535" s="561"/>
      <c r="AJ1535" s="592"/>
      <c r="AK1535" s="561"/>
      <c r="AL1535" s="560"/>
      <c r="AM1535" s="595"/>
      <c r="AN1535" s="560"/>
      <c r="AO1535" s="561"/>
      <c r="AP1535" s="561"/>
      <c r="AQ1535" s="560"/>
      <c r="AR1535" s="561"/>
      <c r="AS1535" s="561"/>
      <c r="AT1535" s="559"/>
      <c r="AU1535" s="574"/>
      <c r="AV1535" s="569"/>
      <c r="AW1535" s="569"/>
      <c r="AX1535" s="569"/>
      <c r="AY1535" s="569"/>
      <c r="AZ1535" s="563"/>
      <c r="BA1535" s="563"/>
      <c r="BB1535" s="563"/>
    </row>
    <row r="1536" spans="21:54">
      <c r="U1536" s="563"/>
      <c r="V1536" s="587"/>
      <c r="W1536" s="588"/>
      <c r="X1536" s="588"/>
      <c r="Y1536" s="590"/>
      <c r="Z1536" s="589"/>
      <c r="AA1536" s="591"/>
      <c r="AB1536" s="591"/>
      <c r="AC1536" s="591"/>
      <c r="AD1536" s="591"/>
      <c r="AE1536" s="272"/>
      <c r="AF1536" s="560"/>
      <c r="AG1536" s="561"/>
      <c r="AH1536" s="561"/>
      <c r="AI1536" s="561"/>
      <c r="AJ1536" s="592"/>
      <c r="AK1536" s="561"/>
      <c r="AL1536" s="560"/>
      <c r="AM1536" s="595"/>
      <c r="AN1536" s="560"/>
      <c r="AO1536" s="561"/>
      <c r="AP1536" s="561"/>
      <c r="AQ1536" s="560"/>
      <c r="AR1536" s="561"/>
      <c r="AS1536" s="561"/>
      <c r="AT1536" s="559"/>
      <c r="AU1536" s="574"/>
      <c r="AV1536" s="569"/>
      <c r="AW1536" s="569"/>
      <c r="AX1536" s="569"/>
      <c r="AY1536" s="569"/>
      <c r="AZ1536" s="563"/>
      <c r="BA1536" s="563"/>
      <c r="BB1536" s="563"/>
    </row>
    <row r="1537" spans="21:54">
      <c r="U1537" s="563"/>
      <c r="V1537" s="587"/>
      <c r="W1537" s="588"/>
      <c r="X1537" s="588"/>
      <c r="Y1537" s="590"/>
      <c r="Z1537" s="589"/>
      <c r="AA1537" s="591"/>
      <c r="AB1537" s="591"/>
      <c r="AC1537" s="591"/>
      <c r="AD1537" s="591"/>
      <c r="AE1537" s="272"/>
      <c r="AF1537" s="560"/>
      <c r="AG1537" s="561"/>
      <c r="AH1537" s="561"/>
      <c r="AI1537" s="561"/>
      <c r="AJ1537" s="592"/>
      <c r="AK1537" s="561"/>
      <c r="AL1537" s="560"/>
      <c r="AM1537" s="595"/>
      <c r="AN1537" s="560"/>
      <c r="AO1537" s="561"/>
      <c r="AP1537" s="561"/>
      <c r="AQ1537" s="560"/>
      <c r="AR1537" s="561"/>
      <c r="AS1537" s="561"/>
      <c r="AT1537" s="559"/>
      <c r="AU1537" s="574"/>
      <c r="AV1537" s="569"/>
      <c r="AW1537" s="569"/>
      <c r="AX1537" s="569"/>
      <c r="AY1537" s="569"/>
      <c r="AZ1537" s="563"/>
      <c r="BA1537" s="563"/>
      <c r="BB1537" s="563"/>
    </row>
    <row r="1538" spans="21:54">
      <c r="U1538" s="563"/>
      <c r="V1538" s="587"/>
      <c r="W1538" s="588"/>
      <c r="X1538" s="588"/>
      <c r="Y1538" s="590"/>
      <c r="Z1538" s="589"/>
      <c r="AA1538" s="591"/>
      <c r="AB1538" s="591"/>
      <c r="AC1538" s="591"/>
      <c r="AD1538" s="591"/>
      <c r="AE1538" s="272"/>
      <c r="AF1538" s="560"/>
      <c r="AG1538" s="561"/>
      <c r="AH1538" s="561"/>
      <c r="AI1538" s="561"/>
      <c r="AJ1538" s="592"/>
      <c r="AK1538" s="561"/>
      <c r="AL1538" s="560"/>
      <c r="AM1538" s="595"/>
      <c r="AN1538" s="560"/>
      <c r="AO1538" s="561"/>
      <c r="AP1538" s="561"/>
      <c r="AQ1538" s="560"/>
      <c r="AR1538" s="561"/>
      <c r="AS1538" s="561"/>
      <c r="AT1538" s="559"/>
      <c r="AU1538" s="574"/>
      <c r="AV1538" s="569"/>
      <c r="AW1538" s="569"/>
      <c r="AX1538" s="569"/>
      <c r="AY1538" s="569"/>
      <c r="AZ1538" s="563"/>
      <c r="BA1538" s="563"/>
      <c r="BB1538" s="563"/>
    </row>
    <row r="1539" spans="21:54">
      <c r="U1539" s="563"/>
      <c r="V1539" s="587"/>
      <c r="W1539" s="588"/>
      <c r="X1539" s="588"/>
      <c r="Y1539" s="590"/>
      <c r="Z1539" s="589"/>
      <c r="AA1539" s="591"/>
      <c r="AB1539" s="591"/>
      <c r="AC1539" s="591"/>
      <c r="AD1539" s="591"/>
      <c r="AE1539" s="272"/>
      <c r="AF1539" s="560"/>
      <c r="AG1539" s="561"/>
      <c r="AH1539" s="561"/>
      <c r="AI1539" s="561"/>
      <c r="AJ1539" s="592"/>
      <c r="AK1539" s="561"/>
      <c r="AL1539" s="560"/>
      <c r="AM1539" s="595"/>
      <c r="AN1539" s="560"/>
      <c r="AO1539" s="561"/>
      <c r="AP1539" s="561"/>
      <c r="AQ1539" s="560"/>
      <c r="AR1539" s="561"/>
      <c r="AS1539" s="561"/>
      <c r="AT1539" s="559"/>
      <c r="AU1539" s="574"/>
      <c r="AV1539" s="569"/>
      <c r="AW1539" s="569"/>
      <c r="AX1539" s="569"/>
      <c r="AY1539" s="569"/>
      <c r="AZ1539" s="563"/>
      <c r="BA1539" s="563"/>
      <c r="BB1539" s="563"/>
    </row>
    <row r="1540" spans="21:54">
      <c r="U1540" s="563"/>
      <c r="V1540" s="587"/>
      <c r="W1540" s="588"/>
      <c r="X1540" s="588"/>
      <c r="Y1540" s="590"/>
      <c r="Z1540" s="589"/>
      <c r="AA1540" s="591"/>
      <c r="AB1540" s="591"/>
      <c r="AC1540" s="591"/>
      <c r="AD1540" s="591"/>
      <c r="AE1540" s="272"/>
      <c r="AF1540" s="560"/>
      <c r="AG1540" s="561"/>
      <c r="AH1540" s="561"/>
      <c r="AI1540" s="561"/>
      <c r="AJ1540" s="592"/>
      <c r="AK1540" s="561"/>
      <c r="AL1540" s="560"/>
      <c r="AM1540" s="595"/>
      <c r="AN1540" s="560"/>
      <c r="AO1540" s="561"/>
      <c r="AP1540" s="561"/>
      <c r="AQ1540" s="560"/>
      <c r="AR1540" s="561"/>
      <c r="AS1540" s="561"/>
      <c r="AT1540" s="559"/>
      <c r="AU1540" s="574"/>
      <c r="AV1540" s="569"/>
      <c r="AW1540" s="569"/>
      <c r="AX1540" s="569"/>
      <c r="AY1540" s="569"/>
      <c r="AZ1540" s="563"/>
      <c r="BA1540" s="563"/>
      <c r="BB1540" s="563"/>
    </row>
    <row r="1541" spans="21:54">
      <c r="U1541" s="563"/>
      <c r="V1541" s="587"/>
      <c r="W1541" s="588"/>
      <c r="X1541" s="588"/>
      <c r="Y1541" s="590"/>
      <c r="Z1541" s="589"/>
      <c r="AA1541" s="591"/>
      <c r="AB1541" s="591"/>
      <c r="AC1541" s="591"/>
      <c r="AD1541" s="591"/>
      <c r="AE1541" s="272"/>
      <c r="AF1541" s="560"/>
      <c r="AG1541" s="561"/>
      <c r="AH1541" s="561"/>
      <c r="AI1541" s="561"/>
      <c r="AJ1541" s="592"/>
      <c r="AK1541" s="561"/>
      <c r="AL1541" s="560"/>
      <c r="AM1541" s="595"/>
      <c r="AN1541" s="560"/>
      <c r="AO1541" s="561"/>
      <c r="AP1541" s="561"/>
      <c r="AQ1541" s="560"/>
      <c r="AR1541" s="561"/>
      <c r="AS1541" s="561"/>
      <c r="AT1541" s="559"/>
      <c r="AU1541" s="574"/>
      <c r="AV1541" s="569"/>
      <c r="AW1541" s="569"/>
      <c r="AX1541" s="569"/>
      <c r="AY1541" s="569"/>
      <c r="AZ1541" s="563"/>
      <c r="BA1541" s="563"/>
      <c r="BB1541" s="563"/>
    </row>
    <row r="1542" spans="21:54">
      <c r="U1542" s="563"/>
      <c r="V1542" s="587"/>
      <c r="W1542" s="588"/>
      <c r="X1542" s="588"/>
      <c r="Y1542" s="590"/>
      <c r="Z1542" s="589"/>
      <c r="AA1542" s="591"/>
      <c r="AB1542" s="591"/>
      <c r="AC1542" s="591"/>
      <c r="AD1542" s="591"/>
      <c r="AE1542" s="272"/>
      <c r="AF1542" s="560"/>
      <c r="AG1542" s="561"/>
      <c r="AH1542" s="561"/>
      <c r="AI1542" s="561"/>
      <c r="AJ1542" s="592"/>
      <c r="AK1542" s="561"/>
      <c r="AL1542" s="560"/>
      <c r="AM1542" s="595"/>
      <c r="AN1542" s="560"/>
      <c r="AO1542" s="561"/>
      <c r="AP1542" s="561"/>
      <c r="AQ1542" s="560"/>
      <c r="AR1542" s="561"/>
      <c r="AS1542" s="561"/>
      <c r="AT1542" s="559"/>
      <c r="AU1542" s="574"/>
      <c r="AV1542" s="569"/>
      <c r="AW1542" s="569"/>
      <c r="AX1542" s="569"/>
      <c r="AY1542" s="569"/>
      <c r="AZ1542" s="563"/>
      <c r="BA1542" s="563"/>
      <c r="BB1542" s="563"/>
    </row>
    <row r="1543" spans="21:54">
      <c r="U1543" s="563"/>
      <c r="V1543" s="587"/>
      <c r="W1543" s="588"/>
      <c r="X1543" s="588"/>
      <c r="Y1543" s="590"/>
      <c r="Z1543" s="589"/>
      <c r="AA1543" s="591"/>
      <c r="AB1543" s="591"/>
      <c r="AC1543" s="591"/>
      <c r="AD1543" s="591"/>
      <c r="AE1543" s="272"/>
      <c r="AF1543" s="560"/>
      <c r="AG1543" s="561"/>
      <c r="AH1543" s="561"/>
      <c r="AI1543" s="561"/>
      <c r="AJ1543" s="592"/>
      <c r="AK1543" s="561"/>
      <c r="AL1543" s="560"/>
      <c r="AM1543" s="595"/>
      <c r="AN1543" s="560"/>
      <c r="AO1543" s="561"/>
      <c r="AP1543" s="561"/>
      <c r="AQ1543" s="560"/>
      <c r="AR1543" s="561"/>
      <c r="AS1543" s="561"/>
      <c r="AT1543" s="559"/>
      <c r="AU1543" s="574"/>
      <c r="AV1543" s="569"/>
      <c r="AW1543" s="569"/>
      <c r="AX1543" s="569"/>
      <c r="AY1543" s="569"/>
      <c r="AZ1543" s="563"/>
      <c r="BA1543" s="563"/>
      <c r="BB1543" s="563"/>
    </row>
    <row r="1544" spans="21:54">
      <c r="U1544" s="563"/>
      <c r="V1544" s="587"/>
      <c r="W1544" s="588"/>
      <c r="X1544" s="588"/>
      <c r="Y1544" s="590"/>
      <c r="Z1544" s="589"/>
      <c r="AA1544" s="591"/>
      <c r="AB1544" s="591"/>
      <c r="AC1544" s="591"/>
      <c r="AD1544" s="591"/>
      <c r="AE1544" s="272"/>
      <c r="AF1544" s="560"/>
      <c r="AG1544" s="561"/>
      <c r="AH1544" s="561"/>
      <c r="AI1544" s="561"/>
      <c r="AJ1544" s="592"/>
      <c r="AK1544" s="561"/>
      <c r="AL1544" s="560"/>
      <c r="AM1544" s="595"/>
      <c r="AN1544" s="560"/>
      <c r="AO1544" s="561"/>
      <c r="AP1544" s="561"/>
      <c r="AQ1544" s="560"/>
      <c r="AR1544" s="561"/>
      <c r="AS1544" s="561"/>
      <c r="AT1544" s="559"/>
      <c r="AU1544" s="574"/>
      <c r="AV1544" s="569"/>
      <c r="AW1544" s="569"/>
      <c r="AX1544" s="569"/>
      <c r="AY1544" s="569"/>
      <c r="AZ1544" s="563"/>
      <c r="BA1544" s="563"/>
      <c r="BB1544" s="563"/>
    </row>
    <row r="1545" spans="21:54">
      <c r="U1545" s="563"/>
      <c r="V1545" s="587"/>
      <c r="W1545" s="588"/>
      <c r="X1545" s="588"/>
      <c r="Y1545" s="590"/>
      <c r="Z1545" s="589"/>
      <c r="AA1545" s="591"/>
      <c r="AB1545" s="591"/>
      <c r="AC1545" s="591"/>
      <c r="AD1545" s="597"/>
      <c r="AE1545" s="272"/>
      <c r="AF1545" s="560"/>
      <c r="AG1545" s="561"/>
      <c r="AH1545" s="561"/>
      <c r="AI1545" s="561"/>
      <c r="AJ1545" s="592"/>
      <c r="AK1545" s="561"/>
      <c r="AL1545" s="560"/>
      <c r="AM1545" s="595"/>
      <c r="AN1545" s="560"/>
      <c r="AO1545" s="561"/>
      <c r="AP1545" s="561"/>
      <c r="AQ1545" s="560"/>
      <c r="AR1545" s="561"/>
      <c r="AS1545" s="561"/>
      <c r="AT1545" s="559"/>
      <c r="AU1545" s="574"/>
      <c r="AV1545" s="569"/>
      <c r="AW1545" s="569"/>
      <c r="AX1545" s="569"/>
      <c r="AY1545" s="569"/>
      <c r="AZ1545" s="563"/>
      <c r="BA1545" s="563"/>
      <c r="BB1545" s="563"/>
    </row>
    <row r="1546" spans="21:54">
      <c r="U1546" s="563"/>
      <c r="V1546" s="587"/>
      <c r="W1546" s="588"/>
      <c r="X1546" s="588"/>
      <c r="Y1546" s="590"/>
      <c r="Z1546" s="589"/>
      <c r="AA1546" s="591"/>
      <c r="AB1546" s="591"/>
      <c r="AC1546" s="591"/>
      <c r="AD1546" s="597"/>
      <c r="AE1546" s="272"/>
      <c r="AF1546" s="560"/>
      <c r="AG1546" s="561"/>
      <c r="AH1546" s="561"/>
      <c r="AI1546" s="561"/>
      <c r="AJ1546" s="592"/>
      <c r="AK1546" s="561"/>
      <c r="AL1546" s="560"/>
      <c r="AM1546" s="595"/>
      <c r="AN1546" s="560"/>
      <c r="AO1546" s="561"/>
      <c r="AP1546" s="561"/>
      <c r="AQ1546" s="560"/>
      <c r="AR1546" s="561"/>
      <c r="AS1546" s="561"/>
      <c r="AT1546" s="559"/>
      <c r="AU1546" s="574"/>
      <c r="AV1546" s="569"/>
      <c r="AW1546" s="569"/>
      <c r="AX1546" s="569"/>
      <c r="AY1546" s="569"/>
      <c r="AZ1546" s="563"/>
      <c r="BA1546" s="563"/>
      <c r="BB1546" s="563"/>
    </row>
    <row r="1547" spans="21:54">
      <c r="U1547" s="563"/>
      <c r="V1547" s="587"/>
      <c r="W1547" s="588"/>
      <c r="X1547" s="588"/>
      <c r="Y1547" s="590"/>
      <c r="Z1547" s="589"/>
      <c r="AA1547" s="591"/>
      <c r="AB1547" s="591"/>
      <c r="AC1547" s="591"/>
      <c r="AD1547" s="591"/>
      <c r="AE1547" s="272"/>
      <c r="AF1547" s="560"/>
      <c r="AG1547" s="561"/>
      <c r="AH1547" s="561"/>
      <c r="AI1547" s="561"/>
      <c r="AJ1547" s="592"/>
      <c r="AK1547" s="561"/>
      <c r="AL1547" s="560"/>
      <c r="AM1547" s="595"/>
      <c r="AN1547" s="560"/>
      <c r="AO1547" s="561"/>
      <c r="AP1547" s="561"/>
      <c r="AQ1547" s="560"/>
      <c r="AR1547" s="561"/>
      <c r="AS1547" s="561"/>
      <c r="AT1547" s="559"/>
      <c r="AU1547" s="574"/>
      <c r="AV1547" s="569"/>
      <c r="AW1547" s="569"/>
      <c r="AX1547" s="569"/>
      <c r="AY1547" s="569"/>
      <c r="AZ1547" s="563"/>
      <c r="BA1547" s="563"/>
      <c r="BB1547" s="563"/>
    </row>
    <row r="1548" spans="21:54">
      <c r="U1548" s="563"/>
      <c r="V1548" s="587"/>
      <c r="W1548" s="588"/>
      <c r="X1548" s="588"/>
      <c r="Y1548" s="590"/>
      <c r="Z1548" s="589"/>
      <c r="AA1548" s="591"/>
      <c r="AB1548" s="591"/>
      <c r="AC1548" s="591"/>
      <c r="AD1548" s="591"/>
      <c r="AE1548" s="272"/>
      <c r="AF1548" s="560"/>
      <c r="AG1548" s="561"/>
      <c r="AH1548" s="561"/>
      <c r="AI1548" s="561"/>
      <c r="AJ1548" s="592"/>
      <c r="AK1548" s="561"/>
      <c r="AL1548" s="560"/>
      <c r="AM1548" s="595"/>
      <c r="AN1548" s="560"/>
      <c r="AO1548" s="561"/>
      <c r="AP1548" s="561"/>
      <c r="AQ1548" s="560"/>
      <c r="AR1548" s="561"/>
      <c r="AS1548" s="561"/>
      <c r="AT1548" s="559"/>
      <c r="AU1548" s="574"/>
      <c r="AV1548" s="569"/>
      <c r="AW1548" s="569"/>
      <c r="AX1548" s="569"/>
      <c r="AY1548" s="569"/>
      <c r="AZ1548" s="563"/>
      <c r="BA1548" s="563"/>
      <c r="BB1548" s="563"/>
    </row>
    <row r="1549" spans="21:54">
      <c r="U1549" s="563"/>
      <c r="V1549" s="587"/>
      <c r="W1549" s="588"/>
      <c r="X1549" s="588"/>
      <c r="Y1549" s="590"/>
      <c r="Z1549" s="589"/>
      <c r="AA1549" s="591"/>
      <c r="AB1549" s="591"/>
      <c r="AC1549" s="591"/>
      <c r="AD1549" s="591"/>
      <c r="AE1549" s="272"/>
      <c r="AF1549" s="560"/>
      <c r="AG1549" s="561"/>
      <c r="AH1549" s="561"/>
      <c r="AI1549" s="561"/>
      <c r="AJ1549" s="592"/>
      <c r="AK1549" s="561"/>
      <c r="AL1549" s="560"/>
      <c r="AM1549" s="595"/>
      <c r="AN1549" s="560"/>
      <c r="AO1549" s="561"/>
      <c r="AP1549" s="561"/>
      <c r="AQ1549" s="560"/>
      <c r="AR1549" s="561"/>
      <c r="AS1549" s="561"/>
      <c r="AT1549" s="559"/>
      <c r="AU1549" s="574"/>
      <c r="AV1549" s="569"/>
      <c r="AW1549" s="569"/>
      <c r="AX1549" s="569"/>
      <c r="AY1549" s="569"/>
      <c r="AZ1549" s="563"/>
      <c r="BA1549" s="563"/>
      <c r="BB1549" s="563"/>
    </row>
    <row r="1550" spans="21:54">
      <c r="U1550" s="563"/>
      <c r="V1550" s="587"/>
      <c r="W1550" s="588"/>
      <c r="X1550" s="588"/>
      <c r="Y1550" s="590"/>
      <c r="Z1550" s="589"/>
      <c r="AA1550" s="591"/>
      <c r="AB1550" s="591"/>
      <c r="AC1550" s="591"/>
      <c r="AD1550" s="591"/>
      <c r="AE1550" s="272"/>
      <c r="AF1550" s="560"/>
      <c r="AG1550" s="561"/>
      <c r="AH1550" s="561"/>
      <c r="AI1550" s="561"/>
      <c r="AJ1550" s="592"/>
      <c r="AK1550" s="561"/>
      <c r="AL1550" s="560"/>
      <c r="AM1550" s="595"/>
      <c r="AN1550" s="560"/>
      <c r="AO1550" s="561"/>
      <c r="AP1550" s="561"/>
      <c r="AQ1550" s="560"/>
      <c r="AR1550" s="561"/>
      <c r="AS1550" s="561"/>
      <c r="AT1550" s="559"/>
      <c r="AU1550" s="574"/>
      <c r="AV1550" s="569"/>
      <c r="AW1550" s="569"/>
      <c r="AX1550" s="569"/>
      <c r="AY1550" s="569"/>
      <c r="AZ1550" s="563"/>
      <c r="BA1550" s="563"/>
      <c r="BB1550" s="563"/>
    </row>
    <row r="1551" spans="21:54">
      <c r="U1551" s="563"/>
      <c r="V1551" s="587"/>
      <c r="W1551" s="588"/>
      <c r="X1551" s="588"/>
      <c r="Y1551" s="590"/>
      <c r="Z1551" s="589"/>
      <c r="AA1551" s="591"/>
      <c r="AB1551" s="591"/>
      <c r="AC1551" s="591"/>
      <c r="AD1551" s="591"/>
      <c r="AE1551" s="272"/>
      <c r="AF1551" s="560"/>
      <c r="AG1551" s="561"/>
      <c r="AH1551" s="561"/>
      <c r="AI1551" s="561"/>
      <c r="AJ1551" s="592"/>
      <c r="AK1551" s="561"/>
      <c r="AL1551" s="560"/>
      <c r="AM1551" s="595"/>
      <c r="AN1551" s="560"/>
      <c r="AO1551" s="561"/>
      <c r="AP1551" s="561"/>
      <c r="AQ1551" s="560"/>
      <c r="AR1551" s="561"/>
      <c r="AS1551" s="561"/>
      <c r="AT1551" s="559"/>
      <c r="AU1551" s="574"/>
      <c r="AV1551" s="569"/>
      <c r="AW1551" s="569"/>
      <c r="AX1551" s="569"/>
      <c r="AY1551" s="569"/>
      <c r="AZ1551" s="563"/>
      <c r="BA1551" s="563"/>
      <c r="BB1551" s="563"/>
    </row>
    <row r="1552" spans="21:54">
      <c r="U1552" s="563"/>
      <c r="V1552" s="587"/>
      <c r="W1552" s="588"/>
      <c r="X1552" s="588"/>
      <c r="Y1552" s="590"/>
      <c r="Z1552" s="589"/>
      <c r="AA1552" s="591"/>
      <c r="AB1552" s="591"/>
      <c r="AC1552" s="591"/>
      <c r="AD1552" s="591"/>
      <c r="AE1552" s="272"/>
      <c r="AF1552" s="560"/>
      <c r="AG1552" s="561"/>
      <c r="AH1552" s="561"/>
      <c r="AI1552" s="561"/>
      <c r="AJ1552" s="592"/>
      <c r="AK1552" s="561"/>
      <c r="AL1552" s="560"/>
      <c r="AM1552" s="595"/>
      <c r="AN1552" s="560"/>
      <c r="AO1552" s="561"/>
      <c r="AP1552" s="561"/>
      <c r="AQ1552" s="560"/>
      <c r="AR1552" s="561"/>
      <c r="AS1552" s="561"/>
      <c r="AT1552" s="559"/>
      <c r="AU1552" s="574"/>
      <c r="AV1552" s="569"/>
      <c r="AW1552" s="569"/>
      <c r="AX1552" s="569"/>
      <c r="AY1552" s="569"/>
      <c r="AZ1552" s="563"/>
      <c r="BA1552" s="563"/>
      <c r="BB1552" s="563"/>
    </row>
    <row r="1553" spans="21:54">
      <c r="U1553" s="563"/>
      <c r="V1553" s="587"/>
      <c r="W1553" s="588"/>
      <c r="X1553" s="588"/>
      <c r="Y1553" s="590"/>
      <c r="Z1553" s="589"/>
      <c r="AA1553" s="591"/>
      <c r="AB1553" s="591"/>
      <c r="AC1553" s="591"/>
      <c r="AD1553" s="591"/>
      <c r="AE1553" s="272"/>
      <c r="AF1553" s="560"/>
      <c r="AG1553" s="561"/>
      <c r="AH1553" s="561"/>
      <c r="AI1553" s="561"/>
      <c r="AJ1553" s="592"/>
      <c r="AK1553" s="561"/>
      <c r="AL1553" s="560"/>
      <c r="AM1553" s="595"/>
      <c r="AN1553" s="560"/>
      <c r="AO1553" s="561"/>
      <c r="AP1553" s="561"/>
      <c r="AQ1553" s="560"/>
      <c r="AR1553" s="561"/>
      <c r="AS1553" s="561"/>
      <c r="AT1553" s="559"/>
      <c r="AU1553" s="574"/>
      <c r="AV1553" s="569"/>
      <c r="AW1553" s="569"/>
      <c r="AX1553" s="569"/>
      <c r="AY1553" s="569"/>
      <c r="AZ1553" s="563"/>
      <c r="BA1553" s="563"/>
      <c r="BB1553" s="563"/>
    </row>
    <row r="1554" spans="21:54">
      <c r="U1554" s="563"/>
      <c r="V1554" s="587"/>
      <c r="W1554" s="588"/>
      <c r="X1554" s="588"/>
      <c r="Y1554" s="590"/>
      <c r="Z1554" s="589"/>
      <c r="AA1554" s="591"/>
      <c r="AB1554" s="591"/>
      <c r="AC1554" s="591"/>
      <c r="AD1554" s="591"/>
      <c r="AE1554" s="272"/>
      <c r="AF1554" s="560"/>
      <c r="AG1554" s="561"/>
      <c r="AH1554" s="561"/>
      <c r="AI1554" s="561"/>
      <c r="AJ1554" s="592"/>
      <c r="AK1554" s="561"/>
      <c r="AL1554" s="560"/>
      <c r="AM1554" s="595"/>
      <c r="AN1554" s="560"/>
      <c r="AO1554" s="561"/>
      <c r="AP1554" s="561"/>
      <c r="AQ1554" s="560"/>
      <c r="AR1554" s="561"/>
      <c r="AS1554" s="561"/>
      <c r="AT1554" s="559"/>
      <c r="AU1554" s="574"/>
      <c r="AV1554" s="569"/>
      <c r="AW1554" s="569"/>
      <c r="AX1554" s="569"/>
      <c r="AY1554" s="569"/>
      <c r="AZ1554" s="563"/>
      <c r="BA1554" s="563"/>
      <c r="BB1554" s="563"/>
    </row>
    <row r="1555" spans="21:54">
      <c r="U1555" s="563"/>
      <c r="V1555" s="587"/>
      <c r="W1555" s="588"/>
      <c r="X1555" s="588"/>
      <c r="Y1555" s="590"/>
      <c r="Z1555" s="589"/>
      <c r="AA1555" s="591"/>
      <c r="AB1555" s="591"/>
      <c r="AC1555" s="591"/>
      <c r="AD1555" s="591"/>
      <c r="AE1555" s="272"/>
      <c r="AF1555" s="560"/>
      <c r="AG1555" s="561"/>
      <c r="AH1555" s="561"/>
      <c r="AI1555" s="561"/>
      <c r="AJ1555" s="592"/>
      <c r="AK1555" s="561"/>
      <c r="AL1555" s="560"/>
      <c r="AM1555" s="595"/>
      <c r="AN1555" s="560"/>
      <c r="AO1555" s="561"/>
      <c r="AP1555" s="561"/>
      <c r="AQ1555" s="560"/>
      <c r="AR1555" s="561"/>
      <c r="AS1555" s="561"/>
      <c r="AT1555" s="559"/>
      <c r="AU1555" s="574"/>
      <c r="AV1555" s="569"/>
      <c r="AW1555" s="569"/>
      <c r="AX1555" s="569"/>
      <c r="AY1555" s="569"/>
      <c r="AZ1555" s="563"/>
      <c r="BA1555" s="563"/>
      <c r="BB1555" s="563"/>
    </row>
    <row r="1556" spans="21:54">
      <c r="U1556" s="563"/>
      <c r="V1556" s="587"/>
      <c r="W1556" s="588"/>
      <c r="X1556" s="588"/>
      <c r="Y1556" s="590"/>
      <c r="Z1556" s="589"/>
      <c r="AA1556" s="591"/>
      <c r="AB1556" s="591"/>
      <c r="AC1556" s="591"/>
      <c r="AD1556" s="591"/>
      <c r="AE1556" s="272"/>
      <c r="AF1556" s="560"/>
      <c r="AG1556" s="561"/>
      <c r="AH1556" s="561"/>
      <c r="AI1556" s="561"/>
      <c r="AJ1556" s="592"/>
      <c r="AK1556" s="561"/>
      <c r="AL1556" s="560"/>
      <c r="AM1556" s="595"/>
      <c r="AN1556" s="560"/>
      <c r="AO1556" s="561"/>
      <c r="AP1556" s="561"/>
      <c r="AQ1556" s="560"/>
      <c r="AR1556" s="561"/>
      <c r="AS1556" s="561"/>
      <c r="AT1556" s="559"/>
      <c r="AU1556" s="574"/>
      <c r="AV1556" s="569"/>
      <c r="AW1556" s="569"/>
      <c r="AX1556" s="569"/>
      <c r="AY1556" s="569"/>
      <c r="AZ1556" s="563"/>
      <c r="BA1556" s="563"/>
      <c r="BB1556" s="563"/>
    </row>
    <row r="1557" spans="21:54">
      <c r="U1557" s="563"/>
      <c r="V1557" s="587"/>
      <c r="W1557" s="588"/>
      <c r="X1557" s="588"/>
      <c r="Y1557" s="590"/>
      <c r="Z1557" s="589"/>
      <c r="AA1557" s="591"/>
      <c r="AB1557" s="591"/>
      <c r="AC1557" s="591"/>
      <c r="AD1557" s="591"/>
      <c r="AE1557" s="272"/>
      <c r="AF1557" s="560"/>
      <c r="AG1557" s="561"/>
      <c r="AH1557" s="561"/>
      <c r="AI1557" s="561"/>
      <c r="AJ1557" s="592"/>
      <c r="AK1557" s="561"/>
      <c r="AL1557" s="560"/>
      <c r="AM1557" s="595"/>
      <c r="AN1557" s="560"/>
      <c r="AO1557" s="561"/>
      <c r="AP1557" s="561"/>
      <c r="AQ1557" s="560"/>
      <c r="AR1557" s="561"/>
      <c r="AS1557" s="561"/>
      <c r="AT1557" s="559"/>
      <c r="AU1557" s="574"/>
      <c r="AV1557" s="569"/>
      <c r="AW1557" s="569"/>
      <c r="AX1557" s="569"/>
      <c r="AY1557" s="569"/>
      <c r="AZ1557" s="563"/>
      <c r="BA1557" s="563"/>
      <c r="BB1557" s="563"/>
    </row>
    <row r="1558" spans="21:54">
      <c r="U1558" s="563"/>
      <c r="V1558" s="587"/>
      <c r="W1558" s="588"/>
      <c r="X1558" s="588"/>
      <c r="Y1558" s="590"/>
      <c r="Z1558" s="589"/>
      <c r="AA1558" s="591"/>
      <c r="AB1558" s="591"/>
      <c r="AC1558" s="591"/>
      <c r="AD1558" s="591"/>
      <c r="AE1558" s="272"/>
      <c r="AF1558" s="560"/>
      <c r="AG1558" s="561"/>
      <c r="AH1558" s="561"/>
      <c r="AI1558" s="561"/>
      <c r="AJ1558" s="592"/>
      <c r="AK1558" s="561"/>
      <c r="AL1558" s="560"/>
      <c r="AM1558" s="595"/>
      <c r="AN1558" s="560"/>
      <c r="AO1558" s="561"/>
      <c r="AP1558" s="561"/>
      <c r="AQ1558" s="560"/>
      <c r="AR1558" s="561"/>
      <c r="AS1558" s="561"/>
      <c r="AT1558" s="559"/>
      <c r="AU1558" s="574"/>
      <c r="AV1558" s="569"/>
      <c r="AW1558" s="569"/>
      <c r="AX1558" s="569"/>
      <c r="AY1558" s="569"/>
      <c r="AZ1558" s="563"/>
      <c r="BA1558" s="563"/>
      <c r="BB1558" s="563"/>
    </row>
    <row r="1559" spans="21:54">
      <c r="U1559" s="563"/>
      <c r="V1559" s="587"/>
      <c r="W1559" s="588"/>
      <c r="X1559" s="588"/>
      <c r="Y1559" s="590"/>
      <c r="Z1559" s="589"/>
      <c r="AA1559" s="591"/>
      <c r="AB1559" s="591"/>
      <c r="AC1559" s="591"/>
      <c r="AD1559" s="591"/>
      <c r="AE1559" s="272"/>
      <c r="AF1559" s="560"/>
      <c r="AG1559" s="561"/>
      <c r="AH1559" s="561"/>
      <c r="AI1559" s="561"/>
      <c r="AJ1559" s="592"/>
      <c r="AK1559" s="561"/>
      <c r="AL1559" s="560"/>
      <c r="AM1559" s="595"/>
      <c r="AN1559" s="560"/>
      <c r="AO1559" s="561"/>
      <c r="AP1559" s="561"/>
      <c r="AQ1559" s="560"/>
      <c r="AR1559" s="561"/>
      <c r="AS1559" s="561"/>
      <c r="AT1559" s="559"/>
      <c r="AU1559" s="574"/>
      <c r="AV1559" s="569"/>
      <c r="AW1559" s="569"/>
      <c r="AX1559" s="569"/>
      <c r="AY1559" s="569"/>
      <c r="AZ1559" s="563"/>
      <c r="BA1559" s="563"/>
      <c r="BB1559" s="563"/>
    </row>
    <row r="1560" spans="21:54">
      <c r="U1560" s="563"/>
      <c r="V1560" s="587"/>
      <c r="W1560" s="588"/>
      <c r="X1560" s="588"/>
      <c r="Y1560" s="590"/>
      <c r="Z1560" s="589"/>
      <c r="AA1560" s="591"/>
      <c r="AB1560" s="591"/>
      <c r="AC1560" s="591"/>
      <c r="AD1560" s="591"/>
      <c r="AE1560" s="272"/>
      <c r="AF1560" s="560"/>
      <c r="AG1560" s="561"/>
      <c r="AH1560" s="561"/>
      <c r="AI1560" s="561"/>
      <c r="AJ1560" s="592"/>
      <c r="AK1560" s="561"/>
      <c r="AL1560" s="560"/>
      <c r="AM1560" s="595"/>
      <c r="AN1560" s="560"/>
      <c r="AO1560" s="561"/>
      <c r="AP1560" s="561"/>
      <c r="AQ1560" s="560"/>
      <c r="AR1560" s="561"/>
      <c r="AS1560" s="561"/>
      <c r="AT1560" s="559"/>
      <c r="AU1560" s="574"/>
      <c r="AV1560" s="569"/>
      <c r="AW1560" s="569"/>
      <c r="AX1560" s="569"/>
      <c r="AY1560" s="569"/>
      <c r="AZ1560" s="563"/>
      <c r="BA1560" s="563"/>
      <c r="BB1560" s="563"/>
    </row>
    <row r="1561" spans="21:54">
      <c r="U1561" s="563"/>
      <c r="V1561" s="587"/>
      <c r="W1561" s="588"/>
      <c r="X1561" s="588"/>
      <c r="Y1561" s="590"/>
      <c r="Z1561" s="589"/>
      <c r="AA1561" s="591"/>
      <c r="AB1561" s="591"/>
      <c r="AC1561" s="591"/>
      <c r="AD1561" s="591"/>
      <c r="AE1561" s="272"/>
      <c r="AF1561" s="560"/>
      <c r="AG1561" s="561"/>
      <c r="AH1561" s="561"/>
      <c r="AI1561" s="561"/>
      <c r="AJ1561" s="592"/>
      <c r="AK1561" s="561"/>
      <c r="AL1561" s="560"/>
      <c r="AM1561" s="595"/>
      <c r="AN1561" s="560"/>
      <c r="AO1561" s="561"/>
      <c r="AP1561" s="561"/>
      <c r="AQ1561" s="560"/>
      <c r="AR1561" s="561"/>
      <c r="AS1561" s="561"/>
      <c r="AT1561" s="559"/>
      <c r="AU1561" s="574"/>
      <c r="AV1561" s="569"/>
      <c r="AW1561" s="569"/>
      <c r="AX1561" s="569"/>
      <c r="AY1561" s="569"/>
      <c r="AZ1561" s="563"/>
      <c r="BA1561" s="563"/>
      <c r="BB1561" s="563"/>
    </row>
    <row r="1562" spans="21:54">
      <c r="U1562" s="563"/>
      <c r="V1562" s="587"/>
      <c r="W1562" s="588"/>
      <c r="X1562" s="588"/>
      <c r="Y1562" s="590"/>
      <c r="Z1562" s="589"/>
      <c r="AA1562" s="591"/>
      <c r="AB1562" s="591"/>
      <c r="AC1562" s="591"/>
      <c r="AD1562" s="591"/>
      <c r="AE1562" s="272"/>
      <c r="AF1562" s="560"/>
      <c r="AG1562" s="561"/>
      <c r="AH1562" s="561"/>
      <c r="AI1562" s="561"/>
      <c r="AJ1562" s="592"/>
      <c r="AK1562" s="561"/>
      <c r="AL1562" s="560"/>
      <c r="AM1562" s="595"/>
      <c r="AN1562" s="560"/>
      <c r="AO1562" s="561"/>
      <c r="AP1562" s="561"/>
      <c r="AQ1562" s="560"/>
      <c r="AR1562" s="561"/>
      <c r="AS1562" s="561"/>
      <c r="AT1562" s="559"/>
      <c r="AU1562" s="574"/>
      <c r="AV1562" s="569"/>
      <c r="AW1562" s="569"/>
      <c r="AX1562" s="569"/>
      <c r="AY1562" s="569"/>
      <c r="AZ1562" s="563"/>
      <c r="BA1562" s="563"/>
      <c r="BB1562" s="563"/>
    </row>
    <row r="1563" spans="21:54">
      <c r="U1563" s="563"/>
      <c r="V1563" s="587"/>
      <c r="W1563" s="588"/>
      <c r="X1563" s="588"/>
      <c r="Y1563" s="590"/>
      <c r="Z1563" s="589"/>
      <c r="AA1563" s="591"/>
      <c r="AB1563" s="591"/>
      <c r="AC1563" s="591"/>
      <c r="AD1563" s="591"/>
      <c r="AE1563" s="272"/>
      <c r="AF1563" s="560"/>
      <c r="AG1563" s="561"/>
      <c r="AH1563" s="561"/>
      <c r="AI1563" s="561"/>
      <c r="AJ1563" s="592"/>
      <c r="AK1563" s="561"/>
      <c r="AL1563" s="560"/>
      <c r="AM1563" s="595"/>
      <c r="AN1563" s="560"/>
      <c r="AO1563" s="561"/>
      <c r="AP1563" s="561"/>
      <c r="AQ1563" s="560"/>
      <c r="AR1563" s="561"/>
      <c r="AS1563" s="561"/>
      <c r="AT1563" s="559"/>
      <c r="AU1563" s="574"/>
      <c r="AV1563" s="569"/>
      <c r="AW1563" s="569"/>
      <c r="AX1563" s="569"/>
      <c r="AY1563" s="569"/>
      <c r="AZ1563" s="563"/>
      <c r="BA1563" s="563"/>
      <c r="BB1563" s="563"/>
    </row>
    <row r="1564" spans="21:54">
      <c r="U1564" s="563"/>
      <c r="V1564" s="587"/>
      <c r="W1564" s="588"/>
      <c r="X1564" s="588"/>
      <c r="Y1564" s="590"/>
      <c r="Z1564" s="589"/>
      <c r="AA1564" s="591"/>
      <c r="AB1564" s="591"/>
      <c r="AC1564" s="591"/>
      <c r="AD1564" s="591"/>
      <c r="AE1564" s="272"/>
      <c r="AF1564" s="560"/>
      <c r="AG1564" s="561"/>
      <c r="AH1564" s="561"/>
      <c r="AI1564" s="561"/>
      <c r="AJ1564" s="592"/>
      <c r="AK1564" s="561"/>
      <c r="AL1564" s="560"/>
      <c r="AM1564" s="595"/>
      <c r="AN1564" s="560"/>
      <c r="AO1564" s="561"/>
      <c r="AP1564" s="561"/>
      <c r="AQ1564" s="560"/>
      <c r="AR1564" s="561"/>
      <c r="AS1564" s="561"/>
      <c r="AT1564" s="559"/>
      <c r="AU1564" s="574"/>
      <c r="AV1564" s="569"/>
      <c r="AW1564" s="569"/>
      <c r="AX1564" s="569"/>
      <c r="AY1564" s="569"/>
      <c r="AZ1564" s="563"/>
      <c r="BA1564" s="563"/>
      <c r="BB1564" s="563"/>
    </row>
    <row r="1565" spans="21:54">
      <c r="U1565" s="563"/>
      <c r="V1565" s="587"/>
      <c r="W1565" s="588"/>
      <c r="X1565" s="588"/>
      <c r="Y1565" s="590"/>
      <c r="Z1565" s="589"/>
      <c r="AA1565" s="591"/>
      <c r="AB1565" s="591"/>
      <c r="AC1565" s="591"/>
      <c r="AD1565" s="591"/>
      <c r="AE1565" s="272"/>
      <c r="AF1565" s="560"/>
      <c r="AG1565" s="561"/>
      <c r="AH1565" s="561"/>
      <c r="AI1565" s="561"/>
      <c r="AJ1565" s="592"/>
      <c r="AK1565" s="561"/>
      <c r="AL1565" s="560"/>
      <c r="AM1565" s="595"/>
      <c r="AN1565" s="560"/>
      <c r="AO1565" s="561"/>
      <c r="AP1565" s="561"/>
      <c r="AQ1565" s="560"/>
      <c r="AR1565" s="561"/>
      <c r="AS1565" s="561"/>
      <c r="AT1565" s="559"/>
      <c r="AU1565" s="574"/>
      <c r="AV1565" s="569"/>
      <c r="AW1565" s="569"/>
      <c r="AX1565" s="569"/>
      <c r="AY1565" s="569"/>
      <c r="AZ1565" s="563"/>
      <c r="BA1565" s="563"/>
      <c r="BB1565" s="563"/>
    </row>
    <row r="1566" spans="21:54">
      <c r="U1566" s="563"/>
      <c r="V1566" s="587"/>
      <c r="W1566" s="588"/>
      <c r="X1566" s="588"/>
      <c r="Y1566" s="590"/>
      <c r="Z1566" s="589"/>
      <c r="AA1566" s="591"/>
      <c r="AB1566" s="591"/>
      <c r="AC1566" s="591"/>
      <c r="AD1566" s="591"/>
      <c r="AE1566" s="272"/>
      <c r="AF1566" s="560"/>
      <c r="AG1566" s="561"/>
      <c r="AH1566" s="561"/>
      <c r="AI1566" s="561"/>
      <c r="AJ1566" s="592"/>
      <c r="AK1566" s="561"/>
      <c r="AL1566" s="560"/>
      <c r="AM1566" s="595"/>
      <c r="AN1566" s="560"/>
      <c r="AO1566" s="561"/>
      <c r="AP1566" s="561"/>
      <c r="AQ1566" s="560"/>
      <c r="AR1566" s="561"/>
      <c r="AS1566" s="561"/>
      <c r="AT1566" s="559"/>
      <c r="AU1566" s="574"/>
      <c r="AV1566" s="569"/>
      <c r="AW1566" s="569"/>
      <c r="AX1566" s="569"/>
      <c r="AY1566" s="569"/>
      <c r="AZ1566" s="563"/>
      <c r="BA1566" s="563"/>
      <c r="BB1566" s="563"/>
    </row>
    <row r="1567" spans="21:54">
      <c r="U1567" s="563"/>
      <c r="V1567" s="587"/>
      <c r="W1567" s="588"/>
      <c r="X1567" s="588"/>
      <c r="Y1567" s="590"/>
      <c r="Z1567" s="589"/>
      <c r="AA1567" s="591"/>
      <c r="AB1567" s="591"/>
      <c r="AC1567" s="591"/>
      <c r="AD1567" s="591"/>
      <c r="AE1567" s="272"/>
      <c r="AF1567" s="560"/>
      <c r="AG1567" s="561"/>
      <c r="AH1567" s="561"/>
      <c r="AI1567" s="561"/>
      <c r="AJ1567" s="592"/>
      <c r="AK1567" s="561"/>
      <c r="AL1567" s="560"/>
      <c r="AM1567" s="595"/>
      <c r="AN1567" s="560"/>
      <c r="AO1567" s="561"/>
      <c r="AP1567" s="561"/>
      <c r="AQ1567" s="560"/>
      <c r="AR1567" s="561"/>
      <c r="AS1567" s="561"/>
      <c r="AT1567" s="559"/>
      <c r="AU1567" s="574"/>
      <c r="AV1567" s="569"/>
      <c r="AW1567" s="569"/>
      <c r="AX1567" s="569"/>
      <c r="AY1567" s="569"/>
      <c r="AZ1567" s="563"/>
      <c r="BA1567" s="563"/>
      <c r="BB1567" s="563"/>
    </row>
    <row r="1568" spans="21:54">
      <c r="U1568" s="563"/>
      <c r="V1568" s="587"/>
      <c r="W1568" s="588"/>
      <c r="X1568" s="588"/>
      <c r="Y1568" s="590"/>
      <c r="Z1568" s="589"/>
      <c r="AA1568" s="591"/>
      <c r="AB1568" s="591"/>
      <c r="AC1568" s="591"/>
      <c r="AD1568" s="591"/>
      <c r="AE1568" s="272"/>
      <c r="AF1568" s="560"/>
      <c r="AG1568" s="561"/>
      <c r="AH1568" s="561"/>
      <c r="AI1568" s="561"/>
      <c r="AJ1568" s="592"/>
      <c r="AK1568" s="561"/>
      <c r="AL1568" s="560"/>
      <c r="AM1568" s="595"/>
      <c r="AN1568" s="560"/>
      <c r="AO1568" s="561"/>
      <c r="AP1568" s="561"/>
      <c r="AQ1568" s="560"/>
      <c r="AR1568" s="561"/>
      <c r="AS1568" s="561"/>
      <c r="AT1568" s="559"/>
      <c r="AU1568" s="574"/>
      <c r="AV1568" s="569"/>
      <c r="AW1568" s="569"/>
      <c r="AX1568" s="569"/>
      <c r="AY1568" s="569"/>
      <c r="AZ1568" s="563"/>
      <c r="BA1568" s="563"/>
      <c r="BB1568" s="563"/>
    </row>
    <row r="1569" spans="21:54">
      <c r="U1569" s="563"/>
      <c r="V1569" s="587"/>
      <c r="W1569" s="588"/>
      <c r="X1569" s="588"/>
      <c r="Y1569" s="590"/>
      <c r="Z1569" s="589"/>
      <c r="AA1569" s="591"/>
      <c r="AB1569" s="591"/>
      <c r="AC1569" s="591"/>
      <c r="AD1569" s="591"/>
      <c r="AE1569" s="272"/>
      <c r="AF1569" s="560"/>
      <c r="AG1569" s="561"/>
      <c r="AH1569" s="561"/>
      <c r="AI1569" s="561"/>
      <c r="AJ1569" s="592"/>
      <c r="AK1569" s="561"/>
      <c r="AL1569" s="560"/>
      <c r="AM1569" s="595"/>
      <c r="AN1569" s="560"/>
      <c r="AO1569" s="561"/>
      <c r="AP1569" s="561"/>
      <c r="AQ1569" s="560"/>
      <c r="AR1569" s="561"/>
      <c r="AS1569" s="561"/>
      <c r="AT1569" s="559"/>
      <c r="AU1569" s="574"/>
      <c r="AV1569" s="569"/>
      <c r="AW1569" s="569"/>
      <c r="AX1569" s="569"/>
      <c r="AY1569" s="569"/>
      <c r="AZ1569" s="563"/>
      <c r="BA1569" s="563"/>
      <c r="BB1569" s="563"/>
    </row>
    <row r="1570" spans="21:54">
      <c r="U1570" s="563"/>
      <c r="V1570" s="587"/>
      <c r="W1570" s="588"/>
      <c r="X1570" s="588"/>
      <c r="Y1570" s="590"/>
      <c r="Z1570" s="589"/>
      <c r="AA1570" s="591"/>
      <c r="AB1570" s="591"/>
      <c r="AC1570" s="591"/>
      <c r="AD1570" s="591"/>
      <c r="AE1570" s="272"/>
      <c r="AF1570" s="560"/>
      <c r="AG1570" s="561"/>
      <c r="AH1570" s="561"/>
      <c r="AI1570" s="561"/>
      <c r="AJ1570" s="592"/>
      <c r="AK1570" s="561"/>
      <c r="AL1570" s="560"/>
      <c r="AM1570" s="595"/>
      <c r="AN1570" s="560"/>
      <c r="AO1570" s="561"/>
      <c r="AP1570" s="561"/>
      <c r="AQ1570" s="560"/>
      <c r="AR1570" s="561"/>
      <c r="AS1570" s="561"/>
      <c r="AT1570" s="559"/>
      <c r="AU1570" s="574"/>
      <c r="AV1570" s="569"/>
      <c r="AW1570" s="569"/>
      <c r="AX1570" s="569"/>
      <c r="AY1570" s="569"/>
      <c r="AZ1570" s="563"/>
      <c r="BA1570" s="563"/>
      <c r="BB1570" s="563"/>
    </row>
    <row r="1571" spans="21:54">
      <c r="U1571" s="563"/>
      <c r="V1571" s="587"/>
      <c r="W1571" s="588"/>
      <c r="X1571" s="588"/>
      <c r="Y1571" s="590"/>
      <c r="Z1571" s="589"/>
      <c r="AA1571" s="591"/>
      <c r="AB1571" s="591"/>
      <c r="AC1571" s="591"/>
      <c r="AD1571" s="591"/>
      <c r="AE1571" s="272"/>
      <c r="AF1571" s="560"/>
      <c r="AG1571" s="561"/>
      <c r="AH1571" s="561"/>
      <c r="AI1571" s="561"/>
      <c r="AJ1571" s="592"/>
      <c r="AK1571" s="561"/>
      <c r="AL1571" s="560"/>
      <c r="AM1571" s="595"/>
      <c r="AN1571" s="560"/>
      <c r="AO1571" s="561"/>
      <c r="AP1571" s="561"/>
      <c r="AQ1571" s="560"/>
      <c r="AR1571" s="561"/>
      <c r="AS1571" s="561"/>
      <c r="AT1571" s="559"/>
      <c r="AU1571" s="574"/>
      <c r="AV1571" s="569"/>
      <c r="AW1571" s="569"/>
      <c r="AX1571" s="569"/>
      <c r="AY1571" s="569"/>
      <c r="AZ1571" s="563"/>
      <c r="BA1571" s="563"/>
      <c r="BB1571" s="563"/>
    </row>
    <row r="1572" spans="21:54">
      <c r="U1572" s="563"/>
      <c r="V1572" s="587"/>
      <c r="W1572" s="588"/>
      <c r="X1572" s="588"/>
      <c r="Y1572" s="590"/>
      <c r="Z1572" s="589"/>
      <c r="AA1572" s="591"/>
      <c r="AB1572" s="591"/>
      <c r="AC1572" s="591"/>
      <c r="AD1572" s="591"/>
      <c r="AE1572" s="272"/>
      <c r="AF1572" s="560"/>
      <c r="AG1572" s="561"/>
      <c r="AH1572" s="561"/>
      <c r="AI1572" s="561"/>
      <c r="AJ1572" s="592"/>
      <c r="AK1572" s="561"/>
      <c r="AL1572" s="560"/>
      <c r="AM1572" s="595"/>
      <c r="AN1572" s="560"/>
      <c r="AO1572" s="561"/>
      <c r="AP1572" s="561"/>
      <c r="AQ1572" s="560"/>
      <c r="AR1572" s="561"/>
      <c r="AS1572" s="561"/>
      <c r="AT1572" s="559"/>
      <c r="AU1572" s="574"/>
      <c r="AV1572" s="569"/>
      <c r="AW1572" s="569"/>
      <c r="AX1572" s="569"/>
      <c r="AY1572" s="569"/>
      <c r="AZ1572" s="563"/>
      <c r="BA1572" s="563"/>
      <c r="BB1572" s="563"/>
    </row>
    <row r="1573" spans="21:54">
      <c r="U1573" s="563"/>
      <c r="V1573" s="587"/>
      <c r="W1573" s="588"/>
      <c r="X1573" s="588"/>
      <c r="Y1573" s="590"/>
      <c r="Z1573" s="589"/>
      <c r="AA1573" s="591"/>
      <c r="AB1573" s="591"/>
      <c r="AC1573" s="591"/>
      <c r="AD1573" s="591"/>
      <c r="AE1573" s="272"/>
      <c r="AF1573" s="560"/>
      <c r="AG1573" s="561"/>
      <c r="AH1573" s="561"/>
      <c r="AI1573" s="561"/>
      <c r="AJ1573" s="592"/>
      <c r="AK1573" s="561"/>
      <c r="AL1573" s="560"/>
      <c r="AM1573" s="595"/>
      <c r="AN1573" s="560"/>
      <c r="AO1573" s="561"/>
      <c r="AP1573" s="561"/>
      <c r="AQ1573" s="560"/>
      <c r="AR1573" s="561"/>
      <c r="AS1573" s="561"/>
      <c r="AT1573" s="559"/>
      <c r="AU1573" s="574"/>
      <c r="AV1573" s="569"/>
      <c r="AW1573" s="569"/>
      <c r="AX1573" s="569"/>
      <c r="AY1573" s="569"/>
      <c r="AZ1573" s="563"/>
      <c r="BA1573" s="563"/>
      <c r="BB1573" s="563"/>
    </row>
    <row r="1574" spans="21:54">
      <c r="U1574" s="563"/>
      <c r="V1574" s="587"/>
      <c r="W1574" s="588"/>
      <c r="X1574" s="588"/>
      <c r="Y1574" s="590"/>
      <c r="Z1574" s="589"/>
      <c r="AA1574" s="591"/>
      <c r="AB1574" s="591"/>
      <c r="AC1574" s="591"/>
      <c r="AD1574" s="591"/>
      <c r="AE1574" s="272"/>
      <c r="AF1574" s="560"/>
      <c r="AG1574" s="561"/>
      <c r="AH1574" s="561"/>
      <c r="AI1574" s="561"/>
      <c r="AJ1574" s="592"/>
      <c r="AK1574" s="561"/>
      <c r="AL1574" s="560"/>
      <c r="AM1574" s="595"/>
      <c r="AN1574" s="560"/>
      <c r="AO1574" s="561"/>
      <c r="AP1574" s="561"/>
      <c r="AQ1574" s="560"/>
      <c r="AR1574" s="561"/>
      <c r="AS1574" s="561"/>
      <c r="AT1574" s="559"/>
      <c r="AU1574" s="574"/>
      <c r="AV1574" s="569"/>
      <c r="AW1574" s="569"/>
      <c r="AX1574" s="569"/>
      <c r="AY1574" s="569"/>
      <c r="AZ1574" s="563"/>
      <c r="BA1574" s="563"/>
      <c r="BB1574" s="563"/>
    </row>
    <row r="1575" spans="21:54">
      <c r="U1575" s="563"/>
      <c r="V1575" s="587"/>
      <c r="W1575" s="588"/>
      <c r="X1575" s="588"/>
      <c r="Y1575" s="590"/>
      <c r="Z1575" s="589"/>
      <c r="AA1575" s="591"/>
      <c r="AB1575" s="591"/>
      <c r="AC1575" s="591"/>
      <c r="AD1575" s="591"/>
      <c r="AE1575" s="272"/>
      <c r="AF1575" s="560"/>
      <c r="AG1575" s="561"/>
      <c r="AH1575" s="561"/>
      <c r="AI1575" s="561"/>
      <c r="AJ1575" s="592"/>
      <c r="AK1575" s="561"/>
      <c r="AL1575" s="560"/>
      <c r="AM1575" s="595"/>
      <c r="AN1575" s="560"/>
      <c r="AO1575" s="561"/>
      <c r="AP1575" s="561"/>
      <c r="AQ1575" s="560"/>
      <c r="AR1575" s="561"/>
      <c r="AS1575" s="561"/>
      <c r="AT1575" s="559"/>
      <c r="AU1575" s="574"/>
      <c r="AV1575" s="569"/>
      <c r="AW1575" s="569"/>
      <c r="AX1575" s="569"/>
      <c r="AY1575" s="569"/>
      <c r="AZ1575" s="563"/>
      <c r="BA1575" s="563"/>
      <c r="BB1575" s="563"/>
    </row>
    <row r="1576" spans="21:54">
      <c r="U1576" s="563"/>
      <c r="V1576" s="587"/>
      <c r="W1576" s="588"/>
      <c r="X1576" s="588"/>
      <c r="Y1576" s="590"/>
      <c r="Z1576" s="589"/>
      <c r="AA1576" s="591"/>
      <c r="AB1576" s="591"/>
      <c r="AC1576" s="591"/>
      <c r="AD1576" s="591"/>
      <c r="AE1576" s="272"/>
      <c r="AF1576" s="560"/>
      <c r="AG1576" s="561"/>
      <c r="AH1576" s="561"/>
      <c r="AI1576" s="561"/>
      <c r="AJ1576" s="592"/>
      <c r="AK1576" s="561"/>
      <c r="AL1576" s="560"/>
      <c r="AM1576" s="595"/>
      <c r="AN1576" s="560"/>
      <c r="AO1576" s="561"/>
      <c r="AP1576" s="561"/>
      <c r="AQ1576" s="560"/>
      <c r="AR1576" s="561"/>
      <c r="AS1576" s="561"/>
      <c r="AT1576" s="559"/>
      <c r="AU1576" s="574"/>
      <c r="AV1576" s="569"/>
      <c r="AW1576" s="569"/>
      <c r="AX1576" s="569"/>
      <c r="AY1576" s="569"/>
      <c r="AZ1576" s="563"/>
      <c r="BA1576" s="563"/>
      <c r="BB1576" s="563"/>
    </row>
    <row r="1577" spans="21:54">
      <c r="U1577" s="563"/>
      <c r="V1577" s="587"/>
      <c r="W1577" s="588"/>
      <c r="X1577" s="588"/>
      <c r="Y1577" s="590"/>
      <c r="Z1577" s="589"/>
      <c r="AA1577" s="591"/>
      <c r="AB1577" s="591"/>
      <c r="AC1577" s="591"/>
      <c r="AD1577" s="591"/>
      <c r="AE1577" s="272"/>
      <c r="AF1577" s="560"/>
      <c r="AG1577" s="561"/>
      <c r="AH1577" s="561"/>
      <c r="AI1577" s="561"/>
      <c r="AJ1577" s="592"/>
      <c r="AK1577" s="561"/>
      <c r="AL1577" s="560"/>
      <c r="AM1577" s="595"/>
      <c r="AN1577" s="560"/>
      <c r="AO1577" s="561"/>
      <c r="AP1577" s="561"/>
      <c r="AQ1577" s="560"/>
      <c r="AR1577" s="561"/>
      <c r="AS1577" s="561"/>
      <c r="AT1577" s="559"/>
      <c r="AU1577" s="574"/>
      <c r="AV1577" s="569"/>
      <c r="AW1577" s="569"/>
      <c r="AX1577" s="569"/>
      <c r="AY1577" s="569"/>
      <c r="AZ1577" s="563"/>
      <c r="BA1577" s="563"/>
      <c r="BB1577" s="563"/>
    </row>
    <row r="1578" spans="21:54">
      <c r="U1578" s="563"/>
      <c r="V1578" s="587"/>
      <c r="W1578" s="588"/>
      <c r="X1578" s="588"/>
      <c r="Y1578" s="590"/>
      <c r="Z1578" s="589"/>
      <c r="AA1578" s="591"/>
      <c r="AB1578" s="591"/>
      <c r="AC1578" s="591"/>
      <c r="AD1578" s="591"/>
      <c r="AE1578" s="272"/>
      <c r="AF1578" s="560"/>
      <c r="AG1578" s="561"/>
      <c r="AH1578" s="561"/>
      <c r="AI1578" s="561"/>
      <c r="AJ1578" s="592"/>
      <c r="AK1578" s="561"/>
      <c r="AL1578" s="560"/>
      <c r="AM1578" s="595"/>
      <c r="AN1578" s="560"/>
      <c r="AO1578" s="561"/>
      <c r="AP1578" s="561"/>
      <c r="AQ1578" s="560"/>
      <c r="AR1578" s="561"/>
      <c r="AS1578" s="561"/>
      <c r="AT1578" s="559"/>
      <c r="AU1578" s="574"/>
      <c r="AV1578" s="569"/>
      <c r="AW1578" s="569"/>
      <c r="AX1578" s="569"/>
      <c r="AY1578" s="569"/>
      <c r="AZ1578" s="563"/>
      <c r="BA1578" s="563"/>
      <c r="BB1578" s="563"/>
    </row>
    <row r="1579" spans="21:54">
      <c r="U1579" s="563"/>
      <c r="V1579" s="587"/>
      <c r="W1579" s="588"/>
      <c r="X1579" s="588"/>
      <c r="Y1579" s="590"/>
      <c r="Z1579" s="589"/>
      <c r="AA1579" s="591"/>
      <c r="AB1579" s="591"/>
      <c r="AC1579" s="591"/>
      <c r="AD1579" s="591"/>
      <c r="AE1579" s="272"/>
      <c r="AF1579" s="560"/>
      <c r="AG1579" s="561"/>
      <c r="AH1579" s="561"/>
      <c r="AI1579" s="561"/>
      <c r="AJ1579" s="592"/>
      <c r="AK1579" s="561"/>
      <c r="AL1579" s="560"/>
      <c r="AM1579" s="595"/>
      <c r="AN1579" s="560"/>
      <c r="AO1579" s="561"/>
      <c r="AP1579" s="561"/>
      <c r="AQ1579" s="560"/>
      <c r="AR1579" s="561"/>
      <c r="AS1579" s="561"/>
      <c r="AT1579" s="559"/>
      <c r="AU1579" s="574"/>
      <c r="AV1579" s="569"/>
      <c r="AW1579" s="569"/>
      <c r="AX1579" s="569"/>
      <c r="AY1579" s="569"/>
      <c r="AZ1579" s="563"/>
      <c r="BA1579" s="563"/>
      <c r="BB1579" s="563"/>
    </row>
    <row r="1580" spans="21:54">
      <c r="U1580" s="563"/>
      <c r="V1580" s="587"/>
      <c r="W1580" s="588"/>
      <c r="X1580" s="588"/>
      <c r="Y1580" s="590"/>
      <c r="Z1580" s="589"/>
      <c r="AA1580" s="591"/>
      <c r="AB1580" s="591"/>
      <c r="AC1580" s="591"/>
      <c r="AD1580" s="591"/>
      <c r="AE1580" s="272"/>
      <c r="AF1580" s="560"/>
      <c r="AG1580" s="561"/>
      <c r="AH1580" s="561"/>
      <c r="AI1580" s="561"/>
      <c r="AJ1580" s="592"/>
      <c r="AK1580" s="561"/>
      <c r="AL1580" s="560"/>
      <c r="AM1580" s="595"/>
      <c r="AN1580" s="560"/>
      <c r="AO1580" s="561"/>
      <c r="AP1580" s="561"/>
      <c r="AQ1580" s="560"/>
      <c r="AR1580" s="561"/>
      <c r="AS1580" s="561"/>
      <c r="AT1580" s="559"/>
      <c r="AU1580" s="574"/>
      <c r="AV1580" s="569"/>
      <c r="AW1580" s="569"/>
      <c r="AX1580" s="569"/>
      <c r="AY1580" s="569"/>
      <c r="AZ1580" s="563"/>
      <c r="BA1580" s="563"/>
      <c r="BB1580" s="563"/>
    </row>
    <row r="1581" spans="21:54">
      <c r="U1581" s="563"/>
      <c r="V1581" s="587"/>
      <c r="W1581" s="588"/>
      <c r="X1581" s="588"/>
      <c r="Y1581" s="590"/>
      <c r="Z1581" s="589"/>
      <c r="AA1581" s="591"/>
      <c r="AB1581" s="591"/>
      <c r="AC1581" s="591"/>
      <c r="AD1581" s="591"/>
      <c r="AE1581" s="272"/>
      <c r="AF1581" s="560"/>
      <c r="AG1581" s="561"/>
      <c r="AH1581" s="561"/>
      <c r="AI1581" s="561"/>
      <c r="AJ1581" s="592"/>
      <c r="AK1581" s="561"/>
      <c r="AL1581" s="560"/>
      <c r="AM1581" s="595"/>
      <c r="AN1581" s="560"/>
      <c r="AO1581" s="561"/>
      <c r="AP1581" s="561"/>
      <c r="AQ1581" s="560"/>
      <c r="AR1581" s="561"/>
      <c r="AS1581" s="561"/>
      <c r="AT1581" s="559"/>
      <c r="AU1581" s="574"/>
      <c r="AV1581" s="569"/>
      <c r="AW1581" s="569"/>
      <c r="AX1581" s="569"/>
      <c r="AY1581" s="569"/>
      <c r="AZ1581" s="563"/>
      <c r="BA1581" s="563"/>
      <c r="BB1581" s="563"/>
    </row>
    <row r="1582" spans="21:54">
      <c r="U1582" s="563"/>
      <c r="V1582" s="587"/>
      <c r="W1582" s="588"/>
      <c r="X1582" s="588"/>
      <c r="Y1582" s="590"/>
      <c r="Z1582" s="589"/>
      <c r="AA1582" s="591"/>
      <c r="AB1582" s="591"/>
      <c r="AC1582" s="591"/>
      <c r="AD1582" s="591"/>
      <c r="AE1582" s="272"/>
      <c r="AF1582" s="560"/>
      <c r="AG1582" s="561"/>
      <c r="AH1582" s="561"/>
      <c r="AI1582" s="561"/>
      <c r="AJ1582" s="592"/>
      <c r="AK1582" s="561"/>
      <c r="AL1582" s="560"/>
      <c r="AM1582" s="595"/>
      <c r="AN1582" s="560"/>
      <c r="AO1582" s="561"/>
      <c r="AP1582" s="561"/>
      <c r="AQ1582" s="560"/>
      <c r="AR1582" s="561"/>
      <c r="AS1582" s="561"/>
      <c r="AT1582" s="559"/>
      <c r="AU1582" s="574"/>
      <c r="AV1582" s="569"/>
      <c r="AW1582" s="569"/>
      <c r="AX1582" s="569"/>
      <c r="AY1582" s="569"/>
      <c r="AZ1582" s="563"/>
      <c r="BA1582" s="563"/>
      <c r="BB1582" s="563"/>
    </row>
    <row r="1583" spans="21:54">
      <c r="U1583" s="563"/>
      <c r="V1583" s="587"/>
      <c r="W1583" s="588"/>
      <c r="X1583" s="588"/>
      <c r="Y1583" s="590"/>
      <c r="Z1583" s="589"/>
      <c r="AA1583" s="591"/>
      <c r="AB1583" s="591"/>
      <c r="AC1583" s="591"/>
      <c r="AD1583" s="591"/>
      <c r="AE1583" s="272"/>
      <c r="AF1583" s="560"/>
      <c r="AG1583" s="561"/>
      <c r="AH1583" s="561"/>
      <c r="AI1583" s="561"/>
      <c r="AJ1583" s="592"/>
      <c r="AK1583" s="561"/>
      <c r="AL1583" s="560"/>
      <c r="AM1583" s="595"/>
      <c r="AN1583" s="560"/>
      <c r="AO1583" s="561"/>
      <c r="AP1583" s="561"/>
      <c r="AQ1583" s="560"/>
      <c r="AR1583" s="561"/>
      <c r="AS1583" s="561"/>
      <c r="AT1583" s="559"/>
      <c r="AU1583" s="574"/>
      <c r="AV1583" s="569"/>
      <c r="AW1583" s="569"/>
      <c r="AX1583" s="569"/>
      <c r="AY1583" s="569"/>
      <c r="AZ1583" s="563"/>
      <c r="BA1583" s="563"/>
      <c r="BB1583" s="563"/>
    </row>
    <row r="1584" spans="21:54">
      <c r="U1584" s="563"/>
      <c r="V1584" s="587"/>
      <c r="W1584" s="588"/>
      <c r="X1584" s="588"/>
      <c r="Y1584" s="590"/>
      <c r="Z1584" s="589"/>
      <c r="AA1584" s="591"/>
      <c r="AB1584" s="591"/>
      <c r="AC1584" s="591"/>
      <c r="AD1584" s="591"/>
      <c r="AE1584" s="272"/>
      <c r="AF1584" s="560"/>
      <c r="AG1584" s="561"/>
      <c r="AH1584" s="561"/>
      <c r="AI1584" s="561"/>
      <c r="AJ1584" s="592"/>
      <c r="AK1584" s="561"/>
      <c r="AL1584" s="560"/>
      <c r="AM1584" s="595"/>
      <c r="AN1584" s="560"/>
      <c r="AO1584" s="561"/>
      <c r="AP1584" s="561"/>
      <c r="AQ1584" s="560"/>
      <c r="AR1584" s="561"/>
      <c r="AS1584" s="561"/>
      <c r="AT1584" s="559"/>
      <c r="AU1584" s="574"/>
      <c r="AV1584" s="569"/>
      <c r="AW1584" s="569"/>
      <c r="AX1584" s="569"/>
      <c r="AY1584" s="569"/>
      <c r="AZ1584" s="563"/>
      <c r="BA1584" s="563"/>
      <c r="BB1584" s="563"/>
    </row>
    <row r="1585" spans="21:54">
      <c r="U1585" s="563"/>
      <c r="V1585" s="587"/>
      <c r="W1585" s="588"/>
      <c r="X1585" s="588"/>
      <c r="Y1585" s="590"/>
      <c r="Z1585" s="589"/>
      <c r="AA1585" s="591"/>
      <c r="AB1585" s="591"/>
      <c r="AC1585" s="591"/>
      <c r="AD1585" s="591"/>
      <c r="AE1585" s="272"/>
      <c r="AF1585" s="560"/>
      <c r="AG1585" s="561"/>
      <c r="AH1585" s="561"/>
      <c r="AI1585" s="561"/>
      <c r="AJ1585" s="592"/>
      <c r="AK1585" s="561"/>
      <c r="AL1585" s="560"/>
      <c r="AM1585" s="595"/>
      <c r="AN1585" s="560"/>
      <c r="AO1585" s="561"/>
      <c r="AP1585" s="561"/>
      <c r="AQ1585" s="560"/>
      <c r="AR1585" s="561"/>
      <c r="AS1585" s="561"/>
      <c r="AT1585" s="559"/>
      <c r="AU1585" s="574"/>
      <c r="AV1585" s="569"/>
      <c r="AW1585" s="569"/>
      <c r="AX1585" s="569"/>
      <c r="AY1585" s="569"/>
      <c r="AZ1585" s="563"/>
      <c r="BA1585" s="563"/>
      <c r="BB1585" s="563"/>
    </row>
    <row r="1586" spans="21:54">
      <c r="U1586" s="563"/>
      <c r="V1586" s="587"/>
      <c r="W1586" s="588"/>
      <c r="X1586" s="588"/>
      <c r="Y1586" s="590"/>
      <c r="Z1586" s="589"/>
      <c r="AA1586" s="591"/>
      <c r="AB1586" s="591"/>
      <c r="AC1586" s="591"/>
      <c r="AD1586" s="591"/>
      <c r="AE1586" s="272"/>
      <c r="AF1586" s="560"/>
      <c r="AG1586" s="561"/>
      <c r="AH1586" s="561"/>
      <c r="AI1586" s="561"/>
      <c r="AJ1586" s="592"/>
      <c r="AK1586" s="561"/>
      <c r="AL1586" s="560"/>
      <c r="AM1586" s="595"/>
      <c r="AN1586" s="560"/>
      <c r="AO1586" s="561"/>
      <c r="AP1586" s="561"/>
      <c r="AQ1586" s="560"/>
      <c r="AR1586" s="561"/>
      <c r="AS1586" s="561"/>
      <c r="AT1586" s="559"/>
      <c r="AU1586" s="574"/>
      <c r="AV1586" s="569"/>
      <c r="AW1586" s="569"/>
      <c r="AX1586" s="569"/>
      <c r="AY1586" s="569"/>
      <c r="AZ1586" s="563"/>
      <c r="BA1586" s="563"/>
      <c r="BB1586" s="563"/>
    </row>
    <row r="1587" spans="21:54">
      <c r="U1587" s="563"/>
      <c r="V1587" s="587"/>
      <c r="W1587" s="588"/>
      <c r="X1587" s="588"/>
      <c r="Y1587" s="590"/>
      <c r="Z1587" s="589"/>
      <c r="AA1587" s="591"/>
      <c r="AB1587" s="591"/>
      <c r="AC1587" s="591"/>
      <c r="AD1587" s="591"/>
      <c r="AE1587" s="272"/>
      <c r="AF1587" s="560"/>
      <c r="AG1587" s="561"/>
      <c r="AH1587" s="561"/>
      <c r="AI1587" s="561"/>
      <c r="AJ1587" s="592"/>
      <c r="AK1587" s="561"/>
      <c r="AL1587" s="560"/>
      <c r="AM1587" s="595"/>
      <c r="AN1587" s="560"/>
      <c r="AO1587" s="561"/>
      <c r="AP1587" s="561"/>
      <c r="AQ1587" s="560"/>
      <c r="AR1587" s="561"/>
      <c r="AS1587" s="561"/>
      <c r="AT1587" s="559"/>
      <c r="AU1587" s="574"/>
      <c r="AV1587" s="569"/>
      <c r="AW1587" s="569"/>
      <c r="AX1587" s="569"/>
      <c r="AY1587" s="569"/>
      <c r="AZ1587" s="563"/>
      <c r="BA1587" s="563"/>
      <c r="BB1587" s="563"/>
    </row>
    <row r="1588" spans="21:54">
      <c r="U1588" s="563"/>
      <c r="V1588" s="587"/>
      <c r="W1588" s="588"/>
      <c r="X1588" s="588"/>
      <c r="Y1588" s="590"/>
      <c r="Z1588" s="589"/>
      <c r="AA1588" s="591"/>
      <c r="AB1588" s="591"/>
      <c r="AC1588" s="591"/>
      <c r="AD1588" s="591"/>
      <c r="AE1588" s="272"/>
      <c r="AF1588" s="560"/>
      <c r="AG1588" s="561"/>
      <c r="AH1588" s="561"/>
      <c r="AI1588" s="561"/>
      <c r="AJ1588" s="592"/>
      <c r="AK1588" s="561"/>
      <c r="AL1588" s="560"/>
      <c r="AM1588" s="595"/>
      <c r="AN1588" s="560"/>
      <c r="AO1588" s="561"/>
      <c r="AP1588" s="561"/>
      <c r="AQ1588" s="560"/>
      <c r="AR1588" s="561"/>
      <c r="AS1588" s="561"/>
      <c r="AT1588" s="559"/>
      <c r="AU1588" s="574"/>
      <c r="AV1588" s="569"/>
      <c r="AW1588" s="569"/>
      <c r="AX1588" s="569"/>
      <c r="AY1588" s="569"/>
      <c r="AZ1588" s="563"/>
      <c r="BA1588" s="563"/>
      <c r="BB1588" s="563"/>
    </row>
    <row r="1589" spans="21:54">
      <c r="U1589" s="563"/>
      <c r="V1589" s="587"/>
      <c r="W1589" s="588"/>
      <c r="X1589" s="588"/>
      <c r="Y1589" s="590"/>
      <c r="Z1589" s="589"/>
      <c r="AA1589" s="591"/>
      <c r="AB1589" s="591"/>
      <c r="AC1589" s="591"/>
      <c r="AD1589" s="591"/>
      <c r="AE1589" s="272"/>
      <c r="AF1589" s="560"/>
      <c r="AG1589" s="561"/>
      <c r="AH1589" s="561"/>
      <c r="AI1589" s="561"/>
      <c r="AJ1589" s="592"/>
      <c r="AK1589" s="561"/>
      <c r="AL1589" s="560"/>
      <c r="AM1589" s="595"/>
      <c r="AN1589" s="560"/>
      <c r="AO1589" s="561"/>
      <c r="AP1589" s="561"/>
      <c r="AQ1589" s="560"/>
      <c r="AR1589" s="561"/>
      <c r="AS1589" s="561"/>
      <c r="AT1589" s="559"/>
      <c r="AU1589" s="574"/>
      <c r="AV1589" s="569"/>
      <c r="AW1589" s="569"/>
      <c r="AX1589" s="569"/>
      <c r="AY1589" s="569"/>
      <c r="AZ1589" s="563"/>
      <c r="BA1589" s="563"/>
      <c r="BB1589" s="563"/>
    </row>
    <row r="1590" spans="21:54">
      <c r="U1590" s="563"/>
      <c r="V1590" s="587"/>
      <c r="W1590" s="588"/>
      <c r="X1590" s="588"/>
      <c r="Y1590" s="590"/>
      <c r="Z1590" s="589"/>
      <c r="AA1590" s="591"/>
      <c r="AB1590" s="591"/>
      <c r="AC1590" s="591"/>
      <c r="AD1590" s="591"/>
      <c r="AE1590" s="272"/>
      <c r="AF1590" s="560"/>
      <c r="AG1590" s="561"/>
      <c r="AH1590" s="561"/>
      <c r="AI1590" s="561"/>
      <c r="AJ1590" s="592"/>
      <c r="AK1590" s="561"/>
      <c r="AL1590" s="560"/>
      <c r="AM1590" s="595"/>
      <c r="AN1590" s="560"/>
      <c r="AO1590" s="561"/>
      <c r="AP1590" s="561"/>
      <c r="AQ1590" s="560"/>
      <c r="AR1590" s="561"/>
      <c r="AS1590" s="561"/>
      <c r="AT1590" s="559"/>
      <c r="AU1590" s="574"/>
      <c r="AV1590" s="569"/>
      <c r="AW1590" s="569"/>
      <c r="AX1590" s="569"/>
      <c r="AY1590" s="569"/>
      <c r="AZ1590" s="563"/>
      <c r="BA1590" s="563"/>
      <c r="BB1590" s="563"/>
    </row>
    <row r="1591" spans="21:54">
      <c r="U1591" s="563"/>
      <c r="V1591" s="587"/>
      <c r="W1591" s="588"/>
      <c r="X1591" s="588"/>
      <c r="Y1591" s="590"/>
      <c r="Z1591" s="589"/>
      <c r="AA1591" s="591"/>
      <c r="AB1591" s="591"/>
      <c r="AC1591" s="591"/>
      <c r="AD1591" s="591"/>
      <c r="AE1591" s="272"/>
      <c r="AF1591" s="560"/>
      <c r="AG1591" s="561"/>
      <c r="AH1591" s="561"/>
      <c r="AI1591" s="561"/>
      <c r="AJ1591" s="592"/>
      <c r="AK1591" s="561"/>
      <c r="AL1591" s="560"/>
      <c r="AM1591" s="595"/>
      <c r="AN1591" s="560"/>
      <c r="AO1591" s="561"/>
      <c r="AP1591" s="561"/>
      <c r="AQ1591" s="560"/>
      <c r="AR1591" s="561"/>
      <c r="AS1591" s="561"/>
      <c r="AT1591" s="559"/>
      <c r="AU1591" s="574"/>
      <c r="AV1591" s="569"/>
      <c r="AW1591" s="569"/>
      <c r="AX1591" s="569"/>
      <c r="AY1591" s="569"/>
      <c r="AZ1591" s="563"/>
      <c r="BA1591" s="563"/>
      <c r="BB1591" s="563"/>
    </row>
    <row r="1592" spans="21:54">
      <c r="U1592" s="563"/>
      <c r="V1592" s="587"/>
      <c r="W1592" s="588"/>
      <c r="X1592" s="588"/>
      <c r="Y1592" s="590"/>
      <c r="Z1592" s="589"/>
      <c r="AA1592" s="591"/>
      <c r="AB1592" s="591"/>
      <c r="AC1592" s="591"/>
      <c r="AD1592" s="591"/>
      <c r="AE1592" s="272"/>
      <c r="AF1592" s="560"/>
      <c r="AG1592" s="561"/>
      <c r="AH1592" s="561"/>
      <c r="AI1592" s="561"/>
      <c r="AJ1592" s="592"/>
      <c r="AK1592" s="561"/>
      <c r="AL1592" s="560"/>
      <c r="AM1592" s="595"/>
      <c r="AN1592" s="560"/>
      <c r="AO1592" s="561"/>
      <c r="AP1592" s="561"/>
      <c r="AQ1592" s="560"/>
      <c r="AR1592" s="561"/>
      <c r="AS1592" s="561"/>
      <c r="AT1592" s="559"/>
      <c r="AU1592" s="574"/>
      <c r="AV1592" s="569"/>
      <c r="AW1592" s="569"/>
      <c r="AX1592" s="569"/>
      <c r="AY1592" s="569"/>
      <c r="AZ1592" s="563"/>
      <c r="BA1592" s="563"/>
      <c r="BB1592" s="563"/>
    </row>
    <row r="1593" spans="21:54">
      <c r="U1593" s="563"/>
      <c r="V1593" s="587"/>
      <c r="W1593" s="588"/>
      <c r="X1593" s="588"/>
      <c r="Y1593" s="590"/>
      <c r="Z1593" s="589"/>
      <c r="AA1593" s="591"/>
      <c r="AB1593" s="591"/>
      <c r="AC1593" s="591"/>
      <c r="AD1593" s="591"/>
      <c r="AE1593" s="272"/>
      <c r="AF1593" s="560"/>
      <c r="AG1593" s="561"/>
      <c r="AH1593" s="561"/>
      <c r="AI1593" s="561"/>
      <c r="AJ1593" s="592"/>
      <c r="AK1593" s="561"/>
      <c r="AL1593" s="560"/>
      <c r="AM1593" s="595"/>
      <c r="AN1593" s="560"/>
      <c r="AO1593" s="561"/>
      <c r="AP1593" s="561"/>
      <c r="AQ1593" s="560"/>
      <c r="AR1593" s="561"/>
      <c r="AS1593" s="561"/>
      <c r="AT1593" s="559"/>
      <c r="AU1593" s="574"/>
      <c r="AV1593" s="569"/>
      <c r="AW1593" s="569"/>
      <c r="AX1593" s="569"/>
      <c r="AY1593" s="569"/>
      <c r="AZ1593" s="563"/>
      <c r="BA1593" s="563"/>
      <c r="BB1593" s="563"/>
    </row>
    <row r="1594" spans="21:54">
      <c r="U1594" s="563"/>
      <c r="V1594" s="587"/>
      <c r="W1594" s="588"/>
      <c r="X1594" s="588"/>
      <c r="Y1594" s="590"/>
      <c r="Z1594" s="589"/>
      <c r="AA1594" s="591"/>
      <c r="AB1594" s="591"/>
      <c r="AC1594" s="591"/>
      <c r="AD1594" s="591"/>
      <c r="AE1594" s="272"/>
      <c r="AF1594" s="560"/>
      <c r="AG1594" s="561"/>
      <c r="AH1594" s="561"/>
      <c r="AI1594" s="561"/>
      <c r="AJ1594" s="592"/>
      <c r="AK1594" s="561"/>
      <c r="AL1594" s="560"/>
      <c r="AM1594" s="595"/>
      <c r="AN1594" s="560"/>
      <c r="AO1594" s="561"/>
      <c r="AP1594" s="561"/>
      <c r="AQ1594" s="560"/>
      <c r="AR1594" s="561"/>
      <c r="AS1594" s="561"/>
      <c r="AT1594" s="559"/>
      <c r="AU1594" s="574"/>
      <c r="AV1594" s="569"/>
      <c r="AW1594" s="569"/>
      <c r="AX1594" s="569"/>
      <c r="AY1594" s="569"/>
      <c r="AZ1594" s="563"/>
      <c r="BA1594" s="563"/>
      <c r="BB1594" s="563"/>
    </row>
    <row r="1595" spans="21:54">
      <c r="U1595" s="563"/>
      <c r="V1595" s="587"/>
      <c r="W1595" s="588"/>
      <c r="X1595" s="588"/>
      <c r="Y1595" s="590"/>
      <c r="Z1595" s="589"/>
      <c r="AA1595" s="591"/>
      <c r="AB1595" s="591"/>
      <c r="AC1595" s="591"/>
      <c r="AD1595" s="591"/>
      <c r="AE1595" s="272"/>
      <c r="AF1595" s="560"/>
      <c r="AG1595" s="561"/>
      <c r="AH1595" s="561"/>
      <c r="AI1595" s="561"/>
      <c r="AJ1595" s="592"/>
      <c r="AK1595" s="561"/>
      <c r="AL1595" s="560"/>
      <c r="AM1595" s="595"/>
      <c r="AN1595" s="560"/>
      <c r="AO1595" s="561"/>
      <c r="AP1595" s="561"/>
      <c r="AQ1595" s="560"/>
      <c r="AR1595" s="561"/>
      <c r="AS1595" s="561"/>
      <c r="AT1595" s="559"/>
      <c r="AU1595" s="574"/>
      <c r="AV1595" s="569"/>
      <c r="AW1595" s="569"/>
      <c r="AX1595" s="569"/>
      <c r="AY1595" s="569"/>
      <c r="AZ1595" s="563"/>
      <c r="BA1595" s="563"/>
      <c r="BB1595" s="563"/>
    </row>
    <row r="1596" spans="21:54">
      <c r="U1596" s="563"/>
      <c r="V1596" s="587"/>
      <c r="W1596" s="588"/>
      <c r="X1596" s="588"/>
      <c r="Y1596" s="590"/>
      <c r="Z1596" s="589"/>
      <c r="AA1596" s="591"/>
      <c r="AB1596" s="591"/>
      <c r="AC1596" s="591"/>
      <c r="AD1596" s="591"/>
      <c r="AE1596" s="272"/>
      <c r="AF1596" s="560"/>
      <c r="AG1596" s="561"/>
      <c r="AH1596" s="561"/>
      <c r="AI1596" s="561"/>
      <c r="AJ1596" s="592"/>
      <c r="AK1596" s="561"/>
      <c r="AL1596" s="560"/>
      <c r="AM1596" s="595"/>
      <c r="AN1596" s="560"/>
      <c r="AO1596" s="561"/>
      <c r="AP1596" s="561"/>
      <c r="AQ1596" s="560"/>
      <c r="AR1596" s="561"/>
      <c r="AS1596" s="561"/>
      <c r="AT1596" s="559"/>
      <c r="AU1596" s="574"/>
      <c r="AV1596" s="569"/>
      <c r="AW1596" s="569"/>
      <c r="AX1596" s="569"/>
      <c r="AY1596" s="569"/>
      <c r="AZ1596" s="563"/>
      <c r="BA1596" s="563"/>
      <c r="BB1596" s="563"/>
    </row>
    <row r="1597" spans="21:54">
      <c r="U1597" s="563"/>
      <c r="V1597" s="587"/>
      <c r="W1597" s="588"/>
      <c r="X1597" s="588"/>
      <c r="Y1597" s="590"/>
      <c r="Z1597" s="589"/>
      <c r="AA1597" s="591"/>
      <c r="AB1597" s="591"/>
      <c r="AC1597" s="591"/>
      <c r="AD1597" s="591"/>
      <c r="AE1597" s="272"/>
      <c r="AF1597" s="560"/>
      <c r="AG1597" s="561"/>
      <c r="AH1597" s="561"/>
      <c r="AI1597" s="561"/>
      <c r="AJ1597" s="592"/>
      <c r="AK1597" s="561"/>
      <c r="AL1597" s="560"/>
      <c r="AM1597" s="595"/>
      <c r="AN1597" s="560"/>
      <c r="AO1597" s="561"/>
      <c r="AP1597" s="561"/>
      <c r="AQ1597" s="560"/>
      <c r="AR1597" s="561"/>
      <c r="AS1597" s="561"/>
      <c r="AT1597" s="559"/>
      <c r="AU1597" s="574"/>
      <c r="AV1597" s="569"/>
      <c r="AW1597" s="569"/>
      <c r="AX1597" s="569"/>
      <c r="AY1597" s="569"/>
      <c r="AZ1597" s="563"/>
      <c r="BA1597" s="563"/>
      <c r="BB1597" s="563"/>
    </row>
    <row r="1598" spans="21:54">
      <c r="U1598" s="563"/>
      <c r="V1598" s="587"/>
      <c r="W1598" s="588"/>
      <c r="X1598" s="588"/>
      <c r="Y1598" s="590"/>
      <c r="Z1598" s="589"/>
      <c r="AA1598" s="591"/>
      <c r="AB1598" s="591"/>
      <c r="AC1598" s="591"/>
      <c r="AD1598" s="591"/>
      <c r="AE1598" s="272"/>
      <c r="AF1598" s="560"/>
      <c r="AG1598" s="561"/>
      <c r="AH1598" s="561"/>
      <c r="AI1598" s="561"/>
      <c r="AJ1598" s="592"/>
      <c r="AK1598" s="561"/>
      <c r="AL1598" s="560"/>
      <c r="AM1598" s="595"/>
      <c r="AN1598" s="560"/>
      <c r="AO1598" s="561"/>
      <c r="AP1598" s="561"/>
      <c r="AQ1598" s="560"/>
      <c r="AR1598" s="561"/>
      <c r="AS1598" s="561"/>
      <c r="AT1598" s="559"/>
      <c r="AU1598" s="574"/>
      <c r="AV1598" s="569"/>
      <c r="AW1598" s="569"/>
      <c r="AX1598" s="569"/>
      <c r="AY1598" s="569"/>
      <c r="AZ1598" s="563"/>
      <c r="BA1598" s="563"/>
      <c r="BB1598" s="563"/>
    </row>
    <row r="1599" spans="21:54">
      <c r="U1599" s="563"/>
      <c r="V1599" s="587"/>
      <c r="W1599" s="588"/>
      <c r="X1599" s="588"/>
      <c r="Y1599" s="590"/>
      <c r="Z1599" s="589"/>
      <c r="AA1599" s="591"/>
      <c r="AB1599" s="591"/>
      <c r="AC1599" s="591"/>
      <c r="AD1599" s="591"/>
      <c r="AE1599" s="272"/>
      <c r="AF1599" s="560"/>
      <c r="AG1599" s="561"/>
      <c r="AH1599" s="561"/>
      <c r="AI1599" s="561"/>
      <c r="AJ1599" s="592"/>
      <c r="AK1599" s="561"/>
      <c r="AL1599" s="560"/>
      <c r="AM1599" s="595"/>
      <c r="AN1599" s="560"/>
      <c r="AO1599" s="561"/>
      <c r="AP1599" s="561"/>
      <c r="AQ1599" s="560"/>
      <c r="AR1599" s="561"/>
      <c r="AS1599" s="561"/>
      <c r="AT1599" s="559"/>
      <c r="AU1599" s="574"/>
      <c r="AV1599" s="569"/>
      <c r="AW1599" s="569"/>
      <c r="AX1599" s="569"/>
      <c r="AY1599" s="569"/>
      <c r="AZ1599" s="563"/>
      <c r="BA1599" s="563"/>
      <c r="BB1599" s="563"/>
    </row>
    <row r="1600" spans="21:54">
      <c r="U1600" s="563"/>
      <c r="V1600" s="587"/>
      <c r="W1600" s="588"/>
      <c r="X1600" s="588"/>
      <c r="Y1600" s="590"/>
      <c r="Z1600" s="589"/>
      <c r="AA1600" s="591"/>
      <c r="AB1600" s="591"/>
      <c r="AC1600" s="591"/>
      <c r="AD1600" s="591"/>
      <c r="AE1600" s="272"/>
      <c r="AF1600" s="560"/>
      <c r="AG1600" s="561"/>
      <c r="AH1600" s="561"/>
      <c r="AI1600" s="561"/>
      <c r="AJ1600" s="592"/>
      <c r="AK1600" s="561"/>
      <c r="AL1600" s="560"/>
      <c r="AM1600" s="595"/>
      <c r="AN1600" s="560"/>
      <c r="AO1600" s="561"/>
      <c r="AP1600" s="561"/>
      <c r="AQ1600" s="560"/>
      <c r="AR1600" s="561"/>
      <c r="AS1600" s="561"/>
      <c r="AT1600" s="559"/>
      <c r="AU1600" s="574"/>
      <c r="AV1600" s="569"/>
      <c r="AW1600" s="569"/>
      <c r="AX1600" s="569"/>
      <c r="AY1600" s="569"/>
      <c r="AZ1600" s="563"/>
      <c r="BA1600" s="563"/>
      <c r="BB1600" s="563"/>
    </row>
    <row r="1601" spans="21:54">
      <c r="U1601" s="563"/>
      <c r="V1601" s="587"/>
      <c r="W1601" s="588"/>
      <c r="X1601" s="588"/>
      <c r="Y1601" s="590"/>
      <c r="Z1601" s="589"/>
      <c r="AA1601" s="591"/>
      <c r="AB1601" s="591"/>
      <c r="AC1601" s="591"/>
      <c r="AD1601" s="591"/>
      <c r="AE1601" s="272"/>
      <c r="AF1601" s="560"/>
      <c r="AG1601" s="561"/>
      <c r="AH1601" s="561"/>
      <c r="AI1601" s="561"/>
      <c r="AJ1601" s="592"/>
      <c r="AK1601" s="561"/>
      <c r="AL1601" s="560"/>
      <c r="AM1601" s="595"/>
      <c r="AN1601" s="560"/>
      <c r="AO1601" s="561"/>
      <c r="AP1601" s="561"/>
      <c r="AQ1601" s="560"/>
      <c r="AR1601" s="561"/>
      <c r="AS1601" s="561"/>
      <c r="AT1601" s="559"/>
      <c r="AU1601" s="574"/>
      <c r="AV1601" s="569"/>
      <c r="AW1601" s="569"/>
      <c r="AX1601" s="569"/>
      <c r="AY1601" s="569"/>
      <c r="AZ1601" s="563"/>
      <c r="BA1601" s="563"/>
      <c r="BB1601" s="563"/>
    </row>
    <row r="1602" spans="21:54">
      <c r="U1602" s="563"/>
      <c r="V1602" s="587"/>
      <c r="W1602" s="588"/>
      <c r="X1602" s="588"/>
      <c r="Y1602" s="590"/>
      <c r="Z1602" s="589"/>
      <c r="AA1602" s="591"/>
      <c r="AB1602" s="591"/>
      <c r="AC1602" s="591"/>
      <c r="AD1602" s="591"/>
      <c r="AE1602" s="272"/>
      <c r="AF1602" s="560"/>
      <c r="AG1602" s="561"/>
      <c r="AH1602" s="561"/>
      <c r="AI1602" s="561"/>
      <c r="AJ1602" s="592"/>
      <c r="AK1602" s="561"/>
      <c r="AL1602" s="560"/>
      <c r="AM1602" s="595"/>
      <c r="AN1602" s="560"/>
      <c r="AO1602" s="561"/>
      <c r="AP1602" s="561"/>
      <c r="AQ1602" s="560"/>
      <c r="AR1602" s="561"/>
      <c r="AS1602" s="561"/>
      <c r="AT1602" s="559"/>
      <c r="AU1602" s="574"/>
      <c r="AV1602" s="569"/>
      <c r="AW1602" s="569"/>
      <c r="AX1602" s="569"/>
      <c r="AY1602" s="569"/>
      <c r="AZ1602" s="563"/>
      <c r="BA1602" s="563"/>
      <c r="BB1602" s="563"/>
    </row>
    <row r="1603" spans="21:54">
      <c r="U1603" s="563"/>
      <c r="V1603" s="587"/>
      <c r="W1603" s="588"/>
      <c r="X1603" s="588"/>
      <c r="Y1603" s="590"/>
      <c r="Z1603" s="589"/>
      <c r="AA1603" s="591"/>
      <c r="AB1603" s="591"/>
      <c r="AC1603" s="591"/>
      <c r="AD1603" s="591"/>
      <c r="AE1603" s="272"/>
      <c r="AF1603" s="560"/>
      <c r="AG1603" s="561"/>
      <c r="AH1603" s="561"/>
      <c r="AI1603" s="561"/>
      <c r="AJ1603" s="592"/>
      <c r="AK1603" s="561"/>
      <c r="AL1603" s="560"/>
      <c r="AM1603" s="595"/>
      <c r="AN1603" s="560"/>
      <c r="AO1603" s="561"/>
      <c r="AP1603" s="561"/>
      <c r="AQ1603" s="560"/>
      <c r="AR1603" s="561"/>
      <c r="AS1603" s="561"/>
      <c r="AT1603" s="559"/>
      <c r="AU1603" s="574"/>
      <c r="AV1603" s="569"/>
      <c r="AW1603" s="569"/>
      <c r="AX1603" s="569"/>
      <c r="AY1603" s="569"/>
      <c r="AZ1603" s="563"/>
      <c r="BA1603" s="563"/>
      <c r="BB1603" s="563"/>
    </row>
    <row r="1604" spans="21:54">
      <c r="U1604" s="563"/>
      <c r="V1604" s="587"/>
      <c r="W1604" s="588"/>
      <c r="X1604" s="588"/>
      <c r="Y1604" s="590"/>
      <c r="Z1604" s="589"/>
      <c r="AA1604" s="591"/>
      <c r="AB1604" s="591"/>
      <c r="AC1604" s="591"/>
      <c r="AD1604" s="591"/>
      <c r="AE1604" s="272"/>
      <c r="AF1604" s="560"/>
      <c r="AG1604" s="561"/>
      <c r="AH1604" s="561"/>
      <c r="AI1604" s="561"/>
      <c r="AJ1604" s="592"/>
      <c r="AK1604" s="561"/>
      <c r="AL1604" s="560"/>
      <c r="AM1604" s="595"/>
      <c r="AN1604" s="560"/>
      <c r="AO1604" s="561"/>
      <c r="AP1604" s="561"/>
      <c r="AQ1604" s="560"/>
      <c r="AR1604" s="561"/>
      <c r="AS1604" s="561"/>
      <c r="AT1604" s="559"/>
      <c r="AU1604" s="574"/>
      <c r="AV1604" s="569"/>
      <c r="AW1604" s="569"/>
      <c r="AX1604" s="569"/>
      <c r="AY1604" s="569"/>
      <c r="AZ1604" s="563"/>
      <c r="BA1604" s="563"/>
      <c r="BB1604" s="563"/>
    </row>
    <row r="1605" spans="21:54">
      <c r="U1605" s="563"/>
      <c r="V1605" s="587"/>
      <c r="W1605" s="588"/>
      <c r="X1605" s="588"/>
      <c r="Y1605" s="590"/>
      <c r="Z1605" s="589"/>
      <c r="AA1605" s="591"/>
      <c r="AB1605" s="591"/>
      <c r="AC1605" s="591"/>
      <c r="AD1605" s="591"/>
      <c r="AE1605" s="272"/>
      <c r="AF1605" s="560"/>
      <c r="AG1605" s="561"/>
      <c r="AH1605" s="561"/>
      <c r="AI1605" s="561"/>
      <c r="AJ1605" s="592"/>
      <c r="AK1605" s="561"/>
      <c r="AL1605" s="560"/>
      <c r="AM1605" s="595"/>
      <c r="AN1605" s="560"/>
      <c r="AO1605" s="561"/>
      <c r="AP1605" s="561"/>
      <c r="AQ1605" s="560"/>
      <c r="AR1605" s="561"/>
      <c r="AS1605" s="561"/>
      <c r="AT1605" s="559"/>
      <c r="AU1605" s="574"/>
      <c r="AV1605" s="569"/>
      <c r="AW1605" s="569"/>
      <c r="AX1605" s="569"/>
      <c r="AY1605" s="569"/>
      <c r="AZ1605" s="563"/>
      <c r="BA1605" s="563"/>
      <c r="BB1605" s="563"/>
    </row>
    <row r="1606" spans="21:54">
      <c r="U1606" s="563"/>
      <c r="V1606" s="587"/>
      <c r="W1606" s="588"/>
      <c r="X1606" s="588"/>
      <c r="Y1606" s="590"/>
      <c r="Z1606" s="589"/>
      <c r="AA1606" s="591"/>
      <c r="AB1606" s="591"/>
      <c r="AC1606" s="591"/>
      <c r="AD1606" s="591"/>
      <c r="AE1606" s="272"/>
      <c r="AF1606" s="560"/>
      <c r="AG1606" s="561"/>
      <c r="AH1606" s="561"/>
      <c r="AI1606" s="561"/>
      <c r="AJ1606" s="592"/>
      <c r="AK1606" s="561"/>
      <c r="AL1606" s="560"/>
      <c r="AM1606" s="595"/>
      <c r="AN1606" s="560"/>
      <c r="AO1606" s="561"/>
      <c r="AP1606" s="561"/>
      <c r="AQ1606" s="560"/>
      <c r="AR1606" s="561"/>
      <c r="AS1606" s="561"/>
      <c r="AT1606" s="559"/>
      <c r="AU1606" s="574"/>
      <c r="AV1606" s="569"/>
      <c r="AW1606" s="569"/>
      <c r="AX1606" s="569"/>
      <c r="AY1606" s="569"/>
      <c r="AZ1606" s="563"/>
      <c r="BA1606" s="563"/>
      <c r="BB1606" s="563"/>
    </row>
    <row r="1607" spans="21:54">
      <c r="U1607" s="563"/>
      <c r="V1607" s="587"/>
      <c r="W1607" s="588"/>
      <c r="X1607" s="588"/>
      <c r="Y1607" s="590"/>
      <c r="Z1607" s="589"/>
      <c r="AA1607" s="591"/>
      <c r="AB1607" s="591"/>
      <c r="AC1607" s="591"/>
      <c r="AD1607" s="591"/>
      <c r="AE1607" s="272"/>
      <c r="AF1607" s="560"/>
      <c r="AG1607" s="561"/>
      <c r="AH1607" s="561"/>
      <c r="AI1607" s="561"/>
      <c r="AJ1607" s="592"/>
      <c r="AK1607" s="561"/>
      <c r="AL1607" s="560"/>
      <c r="AM1607" s="595"/>
      <c r="AN1607" s="560"/>
      <c r="AO1607" s="561"/>
      <c r="AP1607" s="561"/>
      <c r="AQ1607" s="560"/>
      <c r="AR1607" s="561"/>
      <c r="AS1607" s="561"/>
      <c r="AT1607" s="559"/>
      <c r="AU1607" s="574"/>
      <c r="AV1607" s="569"/>
      <c r="AW1607" s="569"/>
      <c r="AX1607" s="569"/>
      <c r="AY1607" s="569"/>
      <c r="AZ1607" s="563"/>
      <c r="BA1607" s="563"/>
      <c r="BB1607" s="563"/>
    </row>
    <row r="1608" spans="21:54">
      <c r="U1608" s="563"/>
      <c r="V1608" s="587"/>
      <c r="W1608" s="588"/>
      <c r="X1608" s="588"/>
      <c r="Y1608" s="590"/>
      <c r="Z1608" s="589"/>
      <c r="AA1608" s="591"/>
      <c r="AB1608" s="591"/>
      <c r="AC1608" s="591"/>
      <c r="AD1608" s="591"/>
      <c r="AE1608" s="272"/>
      <c r="AF1608" s="560"/>
      <c r="AG1608" s="561"/>
      <c r="AH1608" s="561"/>
      <c r="AI1608" s="561"/>
      <c r="AJ1608" s="592"/>
      <c r="AK1608" s="561"/>
      <c r="AL1608" s="560"/>
      <c r="AM1608" s="595"/>
      <c r="AN1608" s="560"/>
      <c r="AO1608" s="561"/>
      <c r="AP1608" s="561"/>
      <c r="AQ1608" s="560"/>
      <c r="AR1608" s="561"/>
      <c r="AS1608" s="561"/>
      <c r="AT1608" s="559"/>
      <c r="AU1608" s="574"/>
      <c r="AV1608" s="569"/>
      <c r="AW1608" s="569"/>
      <c r="AX1608" s="569"/>
      <c r="AY1608" s="569"/>
      <c r="AZ1608" s="563"/>
      <c r="BA1608" s="563"/>
      <c r="BB1608" s="563"/>
    </row>
    <row r="1609" spans="21:54">
      <c r="U1609" s="563"/>
      <c r="V1609" s="587"/>
      <c r="W1609" s="588"/>
      <c r="X1609" s="588"/>
      <c r="Y1609" s="590"/>
      <c r="Z1609" s="589"/>
      <c r="AA1609" s="591"/>
      <c r="AB1609" s="591"/>
      <c r="AC1609" s="591"/>
      <c r="AD1609" s="591"/>
      <c r="AE1609" s="272"/>
      <c r="AF1609" s="560"/>
      <c r="AG1609" s="561"/>
      <c r="AH1609" s="561"/>
      <c r="AI1609" s="561"/>
      <c r="AJ1609" s="592"/>
      <c r="AK1609" s="561"/>
      <c r="AL1609" s="560"/>
      <c r="AM1609" s="595"/>
      <c r="AN1609" s="560"/>
      <c r="AO1609" s="561"/>
      <c r="AP1609" s="561"/>
      <c r="AQ1609" s="560"/>
      <c r="AR1609" s="561"/>
      <c r="AS1609" s="561"/>
      <c r="AT1609" s="559"/>
      <c r="AU1609" s="574"/>
      <c r="AV1609" s="569"/>
      <c r="AW1609" s="569"/>
      <c r="AX1609" s="569"/>
      <c r="AY1609" s="569"/>
      <c r="AZ1609" s="563"/>
      <c r="BA1609" s="563"/>
      <c r="BB1609" s="563"/>
    </row>
    <row r="1610" spans="21:54">
      <c r="U1610" s="563"/>
      <c r="V1610" s="587"/>
      <c r="W1610" s="588"/>
      <c r="X1610" s="588"/>
      <c r="Y1610" s="590"/>
      <c r="Z1610" s="589"/>
      <c r="AA1610" s="591"/>
      <c r="AB1610" s="591"/>
      <c r="AC1610" s="591"/>
      <c r="AD1610" s="591"/>
      <c r="AE1610" s="272"/>
      <c r="AF1610" s="560"/>
      <c r="AG1610" s="561"/>
      <c r="AH1610" s="561"/>
      <c r="AI1610" s="561"/>
      <c r="AJ1610" s="592"/>
      <c r="AK1610" s="561"/>
      <c r="AL1610" s="560"/>
      <c r="AM1610" s="595"/>
      <c r="AN1610" s="560"/>
      <c r="AO1610" s="561"/>
      <c r="AP1610" s="561"/>
      <c r="AQ1610" s="560"/>
      <c r="AR1610" s="561"/>
      <c r="AS1610" s="561"/>
      <c r="AT1610" s="559"/>
      <c r="AU1610" s="574"/>
      <c r="AV1610" s="569"/>
      <c r="AW1610" s="569"/>
      <c r="AX1610" s="569"/>
      <c r="AY1610" s="569"/>
      <c r="AZ1610" s="563"/>
      <c r="BA1610" s="563"/>
      <c r="BB1610" s="563"/>
    </row>
    <row r="1611" spans="21:54">
      <c r="U1611" s="563"/>
      <c r="V1611" s="587"/>
      <c r="W1611" s="588"/>
      <c r="X1611" s="588"/>
      <c r="Y1611" s="590"/>
      <c r="Z1611" s="589"/>
      <c r="AA1611" s="591"/>
      <c r="AB1611" s="591"/>
      <c r="AC1611" s="591"/>
      <c r="AD1611" s="591"/>
      <c r="AE1611" s="272"/>
      <c r="AF1611" s="560"/>
      <c r="AG1611" s="561"/>
      <c r="AH1611" s="561"/>
      <c r="AI1611" s="561"/>
      <c r="AJ1611" s="592"/>
      <c r="AK1611" s="561"/>
      <c r="AL1611" s="560"/>
      <c r="AM1611" s="595"/>
      <c r="AN1611" s="560"/>
      <c r="AO1611" s="561"/>
      <c r="AP1611" s="561"/>
      <c r="AQ1611" s="560"/>
      <c r="AR1611" s="561"/>
      <c r="AS1611" s="561"/>
      <c r="AT1611" s="559"/>
      <c r="AU1611" s="574"/>
      <c r="AV1611" s="569"/>
      <c r="AW1611" s="569"/>
      <c r="AX1611" s="569"/>
      <c r="AY1611" s="569"/>
      <c r="AZ1611" s="563"/>
      <c r="BA1611" s="563"/>
      <c r="BB1611" s="563"/>
    </row>
    <row r="1612" spans="21:54">
      <c r="U1612" s="563"/>
      <c r="V1612" s="587"/>
      <c r="W1612" s="588"/>
      <c r="X1612" s="588"/>
      <c r="Y1612" s="590"/>
      <c r="Z1612" s="589"/>
      <c r="AA1612" s="591"/>
      <c r="AB1612" s="591"/>
      <c r="AC1612" s="591"/>
      <c r="AD1612" s="591"/>
      <c r="AE1612" s="272"/>
      <c r="AF1612" s="560"/>
      <c r="AG1612" s="561"/>
      <c r="AH1612" s="561"/>
      <c r="AI1612" s="561"/>
      <c r="AJ1612" s="592"/>
      <c r="AK1612" s="561"/>
      <c r="AL1612" s="560"/>
      <c r="AM1612" s="595"/>
      <c r="AN1612" s="560"/>
      <c r="AO1612" s="561"/>
      <c r="AP1612" s="561"/>
      <c r="AQ1612" s="560"/>
      <c r="AR1612" s="561"/>
      <c r="AS1612" s="561"/>
      <c r="AT1612" s="559"/>
      <c r="AU1612" s="574"/>
      <c r="AV1612" s="569"/>
      <c r="AW1612" s="569"/>
      <c r="AX1612" s="569"/>
      <c r="AY1612" s="569"/>
      <c r="AZ1612" s="563"/>
      <c r="BA1612" s="563"/>
      <c r="BB1612" s="563"/>
    </row>
    <row r="1613" spans="21:54">
      <c r="U1613" s="563"/>
      <c r="V1613" s="587"/>
      <c r="W1613" s="588"/>
      <c r="X1613" s="588"/>
      <c r="Y1613" s="590"/>
      <c r="Z1613" s="589"/>
      <c r="AA1613" s="591"/>
      <c r="AB1613" s="591"/>
      <c r="AC1613" s="591"/>
      <c r="AD1613" s="591"/>
      <c r="AE1613" s="272"/>
      <c r="AF1613" s="560"/>
      <c r="AG1613" s="561"/>
      <c r="AH1613" s="561"/>
      <c r="AI1613" s="561"/>
      <c r="AJ1613" s="592"/>
      <c r="AK1613" s="561"/>
      <c r="AL1613" s="560"/>
      <c r="AM1613" s="595"/>
      <c r="AN1613" s="560"/>
      <c r="AO1613" s="561"/>
      <c r="AP1613" s="561"/>
      <c r="AQ1613" s="560"/>
      <c r="AR1613" s="561"/>
      <c r="AS1613" s="561"/>
      <c r="AT1613" s="559"/>
      <c r="AU1613" s="574"/>
      <c r="AV1613" s="569"/>
      <c r="AW1613" s="569"/>
      <c r="AX1613" s="569"/>
      <c r="AY1613" s="569"/>
      <c r="AZ1613" s="563"/>
      <c r="BA1613" s="563"/>
      <c r="BB1613" s="563"/>
    </row>
    <row r="1614" spans="21:54">
      <c r="U1614" s="563"/>
      <c r="V1614" s="587"/>
      <c r="W1614" s="588"/>
      <c r="X1614" s="588"/>
      <c r="Y1614" s="590"/>
      <c r="Z1614" s="589"/>
      <c r="AA1614" s="591"/>
      <c r="AB1614" s="591"/>
      <c r="AC1614" s="591"/>
      <c r="AD1614" s="591"/>
      <c r="AE1614" s="272"/>
      <c r="AF1614" s="560"/>
      <c r="AG1614" s="561"/>
      <c r="AH1614" s="561"/>
      <c r="AI1614" s="561"/>
      <c r="AJ1614" s="592"/>
      <c r="AK1614" s="561"/>
      <c r="AL1614" s="560"/>
      <c r="AM1614" s="595"/>
      <c r="AN1614" s="560"/>
      <c r="AO1614" s="561"/>
      <c r="AP1614" s="561"/>
      <c r="AQ1614" s="560"/>
      <c r="AR1614" s="561"/>
      <c r="AS1614" s="561"/>
      <c r="AT1614" s="559"/>
      <c r="AU1614" s="574"/>
      <c r="AV1614" s="569"/>
      <c r="AW1614" s="569"/>
      <c r="AX1614" s="569"/>
      <c r="AY1614" s="569"/>
      <c r="AZ1614" s="563"/>
      <c r="BA1614" s="563"/>
      <c r="BB1614" s="563"/>
    </row>
    <row r="1615" spans="21:54">
      <c r="U1615" s="563"/>
      <c r="V1615" s="587"/>
      <c r="W1615" s="588"/>
      <c r="X1615" s="588"/>
      <c r="Y1615" s="590"/>
      <c r="Z1615" s="589"/>
      <c r="AA1615" s="591"/>
      <c r="AB1615" s="591"/>
      <c r="AC1615" s="591"/>
      <c r="AD1615" s="591"/>
      <c r="AE1615" s="272"/>
      <c r="AF1615" s="560"/>
      <c r="AG1615" s="561"/>
      <c r="AH1615" s="561"/>
      <c r="AI1615" s="561"/>
      <c r="AJ1615" s="592"/>
      <c r="AK1615" s="561"/>
      <c r="AL1615" s="560"/>
      <c r="AM1615" s="595"/>
      <c r="AN1615" s="560"/>
      <c r="AO1615" s="561"/>
      <c r="AP1615" s="561"/>
      <c r="AQ1615" s="560"/>
      <c r="AR1615" s="561"/>
      <c r="AS1615" s="561"/>
      <c r="AT1615" s="559"/>
      <c r="AU1615" s="574"/>
      <c r="AV1615" s="569"/>
      <c r="AW1615" s="569"/>
      <c r="AX1615" s="569"/>
      <c r="AY1615" s="569"/>
      <c r="AZ1615" s="563"/>
      <c r="BA1615" s="563"/>
      <c r="BB1615" s="563"/>
    </row>
    <row r="1616" spans="21:54">
      <c r="U1616" s="563"/>
      <c r="V1616" s="587"/>
      <c r="W1616" s="588"/>
      <c r="X1616" s="588"/>
      <c r="Y1616" s="590"/>
      <c r="Z1616" s="589"/>
      <c r="AA1616" s="591"/>
      <c r="AB1616" s="591"/>
      <c r="AC1616" s="591"/>
      <c r="AD1616" s="591"/>
      <c r="AE1616" s="272"/>
      <c r="AF1616" s="560"/>
      <c r="AG1616" s="561"/>
      <c r="AH1616" s="561"/>
      <c r="AI1616" s="561"/>
      <c r="AJ1616" s="592"/>
      <c r="AK1616" s="561"/>
      <c r="AL1616" s="560"/>
      <c r="AM1616" s="595"/>
      <c r="AN1616" s="560"/>
      <c r="AO1616" s="561"/>
      <c r="AP1616" s="561"/>
      <c r="AQ1616" s="560"/>
      <c r="AR1616" s="561"/>
      <c r="AS1616" s="561"/>
      <c r="AT1616" s="559"/>
      <c r="AU1616" s="574"/>
      <c r="AV1616" s="569"/>
      <c r="AW1616" s="569"/>
      <c r="AX1616" s="569"/>
      <c r="AY1616" s="569"/>
      <c r="AZ1616" s="563"/>
      <c r="BA1616" s="563"/>
      <c r="BB1616" s="563"/>
    </row>
    <row r="1617" spans="21:54">
      <c r="U1617" s="563"/>
      <c r="V1617" s="587"/>
      <c r="W1617" s="588"/>
      <c r="X1617" s="588"/>
      <c r="Y1617" s="590"/>
      <c r="Z1617" s="589"/>
      <c r="AA1617" s="591"/>
      <c r="AB1617" s="591"/>
      <c r="AC1617" s="591"/>
      <c r="AD1617" s="591"/>
      <c r="AE1617" s="272"/>
      <c r="AF1617" s="560"/>
      <c r="AG1617" s="561"/>
      <c r="AH1617" s="561"/>
      <c r="AI1617" s="561"/>
      <c r="AJ1617" s="592"/>
      <c r="AK1617" s="561"/>
      <c r="AL1617" s="560"/>
      <c r="AM1617" s="595"/>
      <c r="AN1617" s="560"/>
      <c r="AO1617" s="561"/>
      <c r="AP1617" s="561"/>
      <c r="AQ1617" s="560"/>
      <c r="AR1617" s="561"/>
      <c r="AS1617" s="561"/>
      <c r="AT1617" s="559"/>
      <c r="AU1617" s="574"/>
      <c r="AV1617" s="569"/>
      <c r="AW1617" s="569"/>
      <c r="AX1617" s="569"/>
      <c r="AY1617" s="569"/>
      <c r="AZ1617" s="563"/>
      <c r="BA1617" s="563"/>
      <c r="BB1617" s="563"/>
    </row>
    <row r="1618" spans="21:54">
      <c r="U1618" s="563"/>
      <c r="V1618" s="587"/>
      <c r="W1618" s="588"/>
      <c r="X1618" s="588"/>
      <c r="Y1618" s="590"/>
      <c r="Z1618" s="589"/>
      <c r="AA1618" s="591"/>
      <c r="AB1618" s="591"/>
      <c r="AC1618" s="591"/>
      <c r="AD1618" s="591"/>
      <c r="AE1618" s="272"/>
      <c r="AF1618" s="560"/>
      <c r="AG1618" s="561"/>
      <c r="AH1618" s="561"/>
      <c r="AI1618" s="561"/>
      <c r="AJ1618" s="592"/>
      <c r="AK1618" s="561"/>
      <c r="AL1618" s="560"/>
      <c r="AM1618" s="595"/>
      <c r="AN1618" s="560"/>
      <c r="AO1618" s="561"/>
      <c r="AP1618" s="561"/>
      <c r="AQ1618" s="560"/>
      <c r="AR1618" s="561"/>
      <c r="AS1618" s="561"/>
      <c r="AT1618" s="559"/>
      <c r="AU1618" s="574"/>
      <c r="AV1618" s="569"/>
      <c r="AW1618" s="569"/>
      <c r="AX1618" s="569"/>
      <c r="AY1618" s="569"/>
      <c r="AZ1618" s="563"/>
      <c r="BA1618" s="563"/>
      <c r="BB1618" s="563"/>
    </row>
    <row r="1619" spans="21:54">
      <c r="U1619" s="563"/>
      <c r="V1619" s="587"/>
      <c r="W1619" s="588"/>
      <c r="X1619" s="588"/>
      <c r="Y1619" s="590"/>
      <c r="Z1619" s="589"/>
      <c r="AA1619" s="591"/>
      <c r="AB1619" s="591"/>
      <c r="AC1619" s="591"/>
      <c r="AD1619" s="591"/>
      <c r="AE1619" s="272"/>
      <c r="AF1619" s="560"/>
      <c r="AG1619" s="561"/>
      <c r="AH1619" s="561"/>
      <c r="AI1619" s="561"/>
      <c r="AJ1619" s="592"/>
      <c r="AK1619" s="561"/>
      <c r="AL1619" s="560"/>
      <c r="AM1619" s="595"/>
      <c r="AN1619" s="560"/>
      <c r="AO1619" s="561"/>
      <c r="AP1619" s="561"/>
      <c r="AQ1619" s="560"/>
      <c r="AR1619" s="561"/>
      <c r="AS1619" s="561"/>
      <c r="AT1619" s="559"/>
      <c r="AU1619" s="574"/>
      <c r="AV1619" s="569"/>
      <c r="AW1619" s="569"/>
      <c r="AX1619" s="569"/>
      <c r="AY1619" s="569"/>
      <c r="AZ1619" s="563"/>
      <c r="BA1619" s="563"/>
      <c r="BB1619" s="563"/>
    </row>
    <row r="1620" spans="21:54">
      <c r="U1620" s="563"/>
      <c r="V1620" s="587"/>
      <c r="W1620" s="588"/>
      <c r="X1620" s="588"/>
      <c r="Y1620" s="590"/>
      <c r="Z1620" s="589"/>
      <c r="AA1620" s="591"/>
      <c r="AB1620" s="591"/>
      <c r="AC1620" s="591"/>
      <c r="AD1620" s="591"/>
      <c r="AE1620" s="272"/>
      <c r="AF1620" s="560"/>
      <c r="AG1620" s="561"/>
      <c r="AH1620" s="561"/>
      <c r="AI1620" s="561"/>
      <c r="AJ1620" s="592"/>
      <c r="AK1620" s="561"/>
      <c r="AL1620" s="560"/>
      <c r="AM1620" s="595"/>
      <c r="AN1620" s="560"/>
      <c r="AO1620" s="561"/>
      <c r="AP1620" s="561"/>
      <c r="AQ1620" s="560"/>
      <c r="AR1620" s="561"/>
      <c r="AS1620" s="561"/>
      <c r="AT1620" s="559"/>
      <c r="AU1620" s="574"/>
      <c r="AV1620" s="569"/>
      <c r="AW1620" s="569"/>
      <c r="AX1620" s="569"/>
      <c r="AY1620" s="569"/>
      <c r="AZ1620" s="563"/>
      <c r="BA1620" s="563"/>
      <c r="BB1620" s="563"/>
    </row>
    <row r="1621" spans="21:54">
      <c r="U1621" s="563"/>
      <c r="V1621" s="587"/>
      <c r="W1621" s="588"/>
      <c r="X1621" s="588"/>
      <c r="Y1621" s="590"/>
      <c r="Z1621" s="589"/>
      <c r="AA1621" s="591"/>
      <c r="AB1621" s="591"/>
      <c r="AC1621" s="591"/>
      <c r="AD1621" s="591"/>
      <c r="AE1621" s="272"/>
      <c r="AF1621" s="560"/>
      <c r="AG1621" s="561"/>
      <c r="AH1621" s="561"/>
      <c r="AI1621" s="561"/>
      <c r="AJ1621" s="592"/>
      <c r="AK1621" s="561"/>
      <c r="AL1621" s="560"/>
      <c r="AM1621" s="595"/>
      <c r="AN1621" s="560"/>
      <c r="AO1621" s="561"/>
      <c r="AP1621" s="561"/>
      <c r="AQ1621" s="560"/>
      <c r="AR1621" s="561"/>
      <c r="AS1621" s="561"/>
      <c r="AT1621" s="559"/>
      <c r="AU1621" s="574"/>
      <c r="AV1621" s="569"/>
      <c r="AW1621" s="569"/>
      <c r="AX1621" s="569"/>
      <c r="AY1621" s="569"/>
      <c r="AZ1621" s="563"/>
      <c r="BA1621" s="563"/>
      <c r="BB1621" s="563"/>
    </row>
    <row r="1622" spans="21:54">
      <c r="U1622" s="563"/>
      <c r="V1622" s="587"/>
      <c r="W1622" s="588"/>
      <c r="X1622" s="588"/>
      <c r="Y1622" s="590"/>
      <c r="Z1622" s="589"/>
      <c r="AA1622" s="591"/>
      <c r="AB1622" s="591"/>
      <c r="AC1622" s="591"/>
      <c r="AD1622" s="591"/>
      <c r="AE1622" s="272"/>
      <c r="AF1622" s="560"/>
      <c r="AG1622" s="561"/>
      <c r="AH1622" s="561"/>
      <c r="AI1622" s="561"/>
      <c r="AJ1622" s="592"/>
      <c r="AK1622" s="561"/>
      <c r="AL1622" s="560"/>
      <c r="AM1622" s="595"/>
      <c r="AN1622" s="560"/>
      <c r="AO1622" s="561"/>
      <c r="AP1622" s="561"/>
      <c r="AQ1622" s="560"/>
      <c r="AR1622" s="561"/>
      <c r="AS1622" s="561"/>
      <c r="AT1622" s="559"/>
      <c r="AU1622" s="574"/>
      <c r="AV1622" s="569"/>
      <c r="AW1622" s="569"/>
      <c r="AX1622" s="569"/>
      <c r="AY1622" s="569"/>
      <c r="AZ1622" s="563"/>
      <c r="BA1622" s="563"/>
      <c r="BB1622" s="563"/>
    </row>
    <row r="1623" spans="21:54">
      <c r="U1623" s="563"/>
      <c r="V1623" s="587"/>
      <c r="W1623" s="588"/>
      <c r="X1623" s="588"/>
      <c r="Y1623" s="590"/>
      <c r="Z1623" s="589"/>
      <c r="AA1623" s="591"/>
      <c r="AB1623" s="591"/>
      <c r="AC1623" s="591"/>
      <c r="AD1623" s="591"/>
      <c r="AE1623" s="272"/>
      <c r="AF1623" s="560"/>
      <c r="AG1623" s="561"/>
      <c r="AH1623" s="561"/>
      <c r="AI1623" s="561"/>
      <c r="AJ1623" s="592"/>
      <c r="AK1623" s="561"/>
      <c r="AL1623" s="560"/>
      <c r="AM1623" s="595"/>
      <c r="AN1623" s="560"/>
      <c r="AO1623" s="561"/>
      <c r="AP1623" s="561"/>
      <c r="AQ1623" s="560"/>
      <c r="AR1623" s="561"/>
      <c r="AS1623" s="561"/>
      <c r="AT1623" s="559"/>
      <c r="AU1623" s="574"/>
      <c r="AV1623" s="569"/>
      <c r="AW1623" s="569"/>
      <c r="AX1623" s="569"/>
      <c r="AY1623" s="569"/>
      <c r="AZ1623" s="563"/>
      <c r="BA1623" s="563"/>
      <c r="BB1623" s="563"/>
    </row>
    <row r="1624" spans="21:54">
      <c r="U1624" s="563"/>
      <c r="V1624" s="587"/>
      <c r="W1624" s="588"/>
      <c r="X1624" s="588"/>
      <c r="Y1624" s="590"/>
      <c r="Z1624" s="589"/>
      <c r="AA1624" s="591"/>
      <c r="AB1624" s="591"/>
      <c r="AC1624" s="591"/>
      <c r="AD1624" s="591"/>
      <c r="AE1624" s="272"/>
      <c r="AF1624" s="560"/>
      <c r="AG1624" s="561"/>
      <c r="AH1624" s="561"/>
      <c r="AI1624" s="561"/>
      <c r="AJ1624" s="592"/>
      <c r="AK1624" s="561"/>
      <c r="AL1624" s="560"/>
      <c r="AM1624" s="595"/>
      <c r="AN1624" s="560"/>
      <c r="AO1624" s="561"/>
      <c r="AP1624" s="561"/>
      <c r="AQ1624" s="560"/>
      <c r="AR1624" s="561"/>
      <c r="AS1624" s="561"/>
      <c r="AT1624" s="559"/>
      <c r="AU1624" s="574"/>
      <c r="AV1624" s="569"/>
      <c r="AW1624" s="569"/>
      <c r="AX1624" s="569"/>
      <c r="AY1624" s="569"/>
      <c r="AZ1624" s="563"/>
      <c r="BA1624" s="563"/>
      <c r="BB1624" s="563"/>
    </row>
    <row r="1625" spans="21:54">
      <c r="U1625" s="563"/>
      <c r="V1625" s="587"/>
      <c r="W1625" s="588"/>
      <c r="X1625" s="588"/>
      <c r="Y1625" s="590"/>
      <c r="Z1625" s="589"/>
      <c r="AA1625" s="591"/>
      <c r="AB1625" s="591"/>
      <c r="AC1625" s="591"/>
      <c r="AD1625" s="591"/>
      <c r="AE1625" s="272"/>
      <c r="AF1625" s="560"/>
      <c r="AG1625" s="561"/>
      <c r="AH1625" s="561"/>
      <c r="AI1625" s="561"/>
      <c r="AJ1625" s="592"/>
      <c r="AK1625" s="561"/>
      <c r="AL1625" s="560"/>
      <c r="AM1625" s="595"/>
      <c r="AN1625" s="560"/>
      <c r="AO1625" s="561"/>
      <c r="AP1625" s="561"/>
      <c r="AQ1625" s="560"/>
      <c r="AR1625" s="561"/>
      <c r="AS1625" s="561"/>
      <c r="AT1625" s="559"/>
      <c r="AU1625" s="574"/>
      <c r="AV1625" s="569"/>
      <c r="AW1625" s="569"/>
      <c r="AX1625" s="569"/>
      <c r="AY1625" s="569"/>
      <c r="AZ1625" s="563"/>
      <c r="BA1625" s="563"/>
      <c r="BB1625" s="563"/>
    </row>
    <row r="1626" spans="21:54">
      <c r="U1626" s="563"/>
      <c r="V1626" s="587"/>
      <c r="W1626" s="588"/>
      <c r="X1626" s="588"/>
      <c r="Y1626" s="590"/>
      <c r="Z1626" s="589"/>
      <c r="AA1626" s="591"/>
      <c r="AB1626" s="591"/>
      <c r="AC1626" s="591"/>
      <c r="AD1626" s="591"/>
      <c r="AE1626" s="272"/>
      <c r="AF1626" s="560"/>
      <c r="AG1626" s="561"/>
      <c r="AH1626" s="561"/>
      <c r="AI1626" s="561"/>
      <c r="AJ1626" s="592"/>
      <c r="AK1626" s="561"/>
      <c r="AL1626" s="560"/>
      <c r="AM1626" s="595"/>
      <c r="AN1626" s="560"/>
      <c r="AO1626" s="561"/>
      <c r="AP1626" s="561"/>
      <c r="AQ1626" s="560"/>
      <c r="AR1626" s="561"/>
      <c r="AS1626" s="561"/>
      <c r="AT1626" s="559"/>
      <c r="AU1626" s="574"/>
      <c r="AV1626" s="569"/>
      <c r="AW1626" s="569"/>
      <c r="AX1626" s="569"/>
      <c r="AY1626" s="569"/>
      <c r="AZ1626" s="563"/>
      <c r="BA1626" s="563"/>
      <c r="BB1626" s="563"/>
    </row>
    <row r="1627" spans="21:54">
      <c r="U1627" s="563"/>
      <c r="V1627" s="587"/>
      <c r="W1627" s="588"/>
      <c r="X1627" s="588"/>
      <c r="Y1627" s="590"/>
      <c r="Z1627" s="589"/>
      <c r="AA1627" s="591"/>
      <c r="AB1627" s="591"/>
      <c r="AC1627" s="591"/>
      <c r="AD1627" s="591"/>
      <c r="AE1627" s="272"/>
      <c r="AF1627" s="560"/>
      <c r="AG1627" s="561"/>
      <c r="AH1627" s="561"/>
      <c r="AI1627" s="561"/>
      <c r="AJ1627" s="592"/>
      <c r="AK1627" s="561"/>
      <c r="AL1627" s="560"/>
      <c r="AM1627" s="595"/>
      <c r="AN1627" s="560"/>
      <c r="AO1627" s="561"/>
      <c r="AP1627" s="561"/>
      <c r="AQ1627" s="560"/>
      <c r="AR1627" s="561"/>
      <c r="AS1627" s="561"/>
      <c r="AT1627" s="559"/>
      <c r="AU1627" s="574"/>
      <c r="AV1627" s="569"/>
      <c r="AW1627" s="569"/>
      <c r="AX1627" s="569"/>
      <c r="AY1627" s="569"/>
      <c r="AZ1627" s="563"/>
      <c r="BA1627" s="563"/>
      <c r="BB1627" s="563"/>
    </row>
    <row r="1628" spans="21:54">
      <c r="U1628" s="563"/>
      <c r="V1628" s="587"/>
      <c r="W1628" s="588"/>
      <c r="X1628" s="588"/>
      <c r="Y1628" s="590"/>
      <c r="Z1628" s="589"/>
      <c r="AA1628" s="591"/>
      <c r="AB1628" s="591"/>
      <c r="AC1628" s="591"/>
      <c r="AD1628" s="591"/>
      <c r="AE1628" s="272"/>
      <c r="AF1628" s="560"/>
      <c r="AG1628" s="561"/>
      <c r="AH1628" s="561"/>
      <c r="AI1628" s="561"/>
      <c r="AJ1628" s="592"/>
      <c r="AK1628" s="561"/>
      <c r="AL1628" s="560"/>
      <c r="AM1628" s="595"/>
      <c r="AN1628" s="560"/>
      <c r="AO1628" s="561"/>
      <c r="AP1628" s="561"/>
      <c r="AQ1628" s="560"/>
      <c r="AR1628" s="561"/>
      <c r="AS1628" s="561"/>
      <c r="AT1628" s="559"/>
      <c r="AU1628" s="574"/>
      <c r="AV1628" s="569"/>
      <c r="AW1628" s="569"/>
      <c r="AX1628" s="569"/>
      <c r="AY1628" s="569"/>
      <c r="AZ1628" s="563"/>
      <c r="BA1628" s="563"/>
      <c r="BB1628" s="563"/>
    </row>
    <row r="1629" spans="21:54">
      <c r="U1629" s="563"/>
      <c r="V1629" s="587"/>
      <c r="W1629" s="588"/>
      <c r="X1629" s="588"/>
      <c r="Y1629" s="590"/>
      <c r="Z1629" s="589"/>
      <c r="AA1629" s="591"/>
      <c r="AB1629" s="591"/>
      <c r="AC1629" s="591"/>
      <c r="AD1629" s="591"/>
      <c r="AE1629" s="272"/>
      <c r="AF1629" s="560"/>
      <c r="AG1629" s="561"/>
      <c r="AH1629" s="561"/>
      <c r="AI1629" s="561"/>
      <c r="AJ1629" s="592"/>
      <c r="AK1629" s="561"/>
      <c r="AL1629" s="560"/>
      <c r="AM1629" s="595"/>
      <c r="AN1629" s="560"/>
      <c r="AO1629" s="561"/>
      <c r="AP1629" s="561"/>
      <c r="AQ1629" s="560"/>
      <c r="AR1629" s="561"/>
      <c r="AS1629" s="561"/>
      <c r="AT1629" s="559"/>
      <c r="AU1629" s="574"/>
      <c r="AV1629" s="569"/>
      <c r="AW1629" s="569"/>
      <c r="AX1629" s="569"/>
      <c r="AY1629" s="569"/>
      <c r="AZ1629" s="563"/>
      <c r="BA1629" s="563"/>
      <c r="BB1629" s="563"/>
    </row>
    <row r="1630" spans="21:54">
      <c r="U1630" s="563"/>
      <c r="V1630" s="587"/>
      <c r="W1630" s="588"/>
      <c r="X1630" s="588"/>
      <c r="Y1630" s="590"/>
      <c r="Z1630" s="589"/>
      <c r="AA1630" s="591"/>
      <c r="AB1630" s="591"/>
      <c r="AC1630" s="591"/>
      <c r="AD1630" s="591"/>
      <c r="AE1630" s="272"/>
      <c r="AF1630" s="560"/>
      <c r="AG1630" s="561"/>
      <c r="AH1630" s="561"/>
      <c r="AI1630" s="561"/>
      <c r="AJ1630" s="592"/>
      <c r="AK1630" s="561"/>
      <c r="AL1630" s="560"/>
      <c r="AM1630" s="595"/>
      <c r="AN1630" s="560"/>
      <c r="AO1630" s="561"/>
      <c r="AP1630" s="561"/>
      <c r="AQ1630" s="560"/>
      <c r="AR1630" s="561"/>
      <c r="AS1630" s="561"/>
      <c r="AT1630" s="559"/>
      <c r="AU1630" s="574"/>
      <c r="AV1630" s="569"/>
      <c r="AW1630" s="569"/>
      <c r="AX1630" s="569"/>
      <c r="AY1630" s="569"/>
      <c r="AZ1630" s="563"/>
      <c r="BA1630" s="563"/>
      <c r="BB1630" s="563"/>
    </row>
    <row r="1631" spans="21:54">
      <c r="U1631" s="563"/>
      <c r="V1631" s="587"/>
      <c r="W1631" s="588"/>
      <c r="X1631" s="588"/>
      <c r="Y1631" s="590"/>
      <c r="Z1631" s="589"/>
      <c r="AA1631" s="591"/>
      <c r="AB1631" s="591"/>
      <c r="AC1631" s="591"/>
      <c r="AD1631" s="591"/>
      <c r="AE1631" s="272"/>
      <c r="AF1631" s="560"/>
      <c r="AG1631" s="561"/>
      <c r="AH1631" s="561"/>
      <c r="AI1631" s="561"/>
      <c r="AJ1631" s="592"/>
      <c r="AK1631" s="561"/>
      <c r="AL1631" s="560"/>
      <c r="AM1631" s="595"/>
      <c r="AN1631" s="560"/>
      <c r="AO1631" s="561"/>
      <c r="AP1631" s="561"/>
      <c r="AQ1631" s="560"/>
      <c r="AR1631" s="561"/>
      <c r="AS1631" s="561"/>
      <c r="AT1631" s="559"/>
      <c r="AU1631" s="574"/>
      <c r="AV1631" s="569"/>
      <c r="AW1631" s="569"/>
      <c r="AX1631" s="569"/>
      <c r="AY1631" s="569"/>
      <c r="AZ1631" s="563"/>
      <c r="BA1631" s="563"/>
      <c r="BB1631" s="563"/>
    </row>
    <row r="1632" spans="21:54">
      <c r="U1632" s="563"/>
      <c r="V1632" s="587"/>
      <c r="W1632" s="588"/>
      <c r="X1632" s="588"/>
      <c r="Y1632" s="590"/>
      <c r="Z1632" s="589"/>
      <c r="AA1632" s="591"/>
      <c r="AB1632" s="591"/>
      <c r="AC1632" s="591"/>
      <c r="AD1632" s="591"/>
      <c r="AE1632" s="272"/>
      <c r="AF1632" s="560"/>
      <c r="AG1632" s="561"/>
      <c r="AH1632" s="561"/>
      <c r="AI1632" s="561"/>
      <c r="AJ1632" s="592"/>
      <c r="AK1632" s="561"/>
      <c r="AL1632" s="560"/>
      <c r="AM1632" s="595"/>
      <c r="AN1632" s="560"/>
      <c r="AO1632" s="561"/>
      <c r="AP1632" s="561"/>
      <c r="AQ1632" s="560"/>
      <c r="AR1632" s="561"/>
      <c r="AS1632" s="561"/>
      <c r="AT1632" s="559"/>
      <c r="AU1632" s="574"/>
      <c r="AV1632" s="569"/>
      <c r="AW1632" s="569"/>
      <c r="AX1632" s="569"/>
      <c r="AY1632" s="569"/>
      <c r="AZ1632" s="563"/>
      <c r="BA1632" s="563"/>
      <c r="BB1632" s="563"/>
    </row>
    <row r="1633" spans="21:54">
      <c r="U1633" s="563"/>
      <c r="V1633" s="587"/>
      <c r="W1633" s="588"/>
      <c r="X1633" s="588"/>
      <c r="Y1633" s="590"/>
      <c r="Z1633" s="589"/>
      <c r="AA1633" s="591"/>
      <c r="AB1633" s="591"/>
      <c r="AC1633" s="591"/>
      <c r="AD1633" s="591"/>
      <c r="AE1633" s="272"/>
      <c r="AF1633" s="560"/>
      <c r="AG1633" s="561"/>
      <c r="AH1633" s="561"/>
      <c r="AI1633" s="561"/>
      <c r="AJ1633" s="592"/>
      <c r="AK1633" s="561"/>
      <c r="AL1633" s="560"/>
      <c r="AM1633" s="595"/>
      <c r="AN1633" s="560"/>
      <c r="AO1633" s="561"/>
      <c r="AP1633" s="561"/>
      <c r="AQ1633" s="560"/>
      <c r="AR1633" s="561"/>
      <c r="AS1633" s="561"/>
      <c r="AT1633" s="559"/>
      <c r="AU1633" s="574"/>
      <c r="AV1633" s="569"/>
      <c r="AW1633" s="569"/>
      <c r="AX1633" s="569"/>
      <c r="AY1633" s="569"/>
      <c r="AZ1633" s="563"/>
      <c r="BA1633" s="563"/>
      <c r="BB1633" s="563"/>
    </row>
    <row r="1634" spans="21:54">
      <c r="U1634" s="563"/>
      <c r="V1634" s="587"/>
      <c r="W1634" s="588"/>
      <c r="X1634" s="588"/>
      <c r="Y1634" s="590"/>
      <c r="Z1634" s="589"/>
      <c r="AA1634" s="591"/>
      <c r="AB1634" s="591"/>
      <c r="AC1634" s="591"/>
      <c r="AD1634" s="591"/>
      <c r="AE1634" s="272"/>
      <c r="AF1634" s="560"/>
      <c r="AG1634" s="561"/>
      <c r="AH1634" s="561"/>
      <c r="AI1634" s="561"/>
      <c r="AJ1634" s="592"/>
      <c r="AK1634" s="561"/>
      <c r="AL1634" s="560"/>
      <c r="AM1634" s="595"/>
      <c r="AN1634" s="560"/>
      <c r="AO1634" s="561"/>
      <c r="AP1634" s="561"/>
      <c r="AQ1634" s="560"/>
      <c r="AR1634" s="561"/>
      <c r="AS1634" s="561"/>
      <c r="AT1634" s="559"/>
      <c r="AU1634" s="574"/>
      <c r="AV1634" s="569"/>
      <c r="AW1634" s="569"/>
      <c r="AX1634" s="569"/>
      <c r="AY1634" s="569"/>
      <c r="AZ1634" s="563"/>
      <c r="BA1634" s="563"/>
      <c r="BB1634" s="563"/>
    </row>
    <row r="1635" spans="21:54">
      <c r="U1635" s="563"/>
      <c r="V1635" s="587"/>
      <c r="W1635" s="588"/>
      <c r="X1635" s="588"/>
      <c r="Y1635" s="590"/>
      <c r="Z1635" s="589"/>
      <c r="AA1635" s="591"/>
      <c r="AB1635" s="591"/>
      <c r="AC1635" s="591"/>
      <c r="AD1635" s="591"/>
      <c r="AE1635" s="272"/>
      <c r="AF1635" s="560"/>
      <c r="AG1635" s="561"/>
      <c r="AH1635" s="561"/>
      <c r="AI1635" s="561"/>
      <c r="AJ1635" s="592"/>
      <c r="AK1635" s="561"/>
      <c r="AL1635" s="560"/>
      <c r="AM1635" s="595"/>
      <c r="AN1635" s="560"/>
      <c r="AO1635" s="561"/>
      <c r="AP1635" s="561"/>
      <c r="AQ1635" s="560"/>
      <c r="AR1635" s="561"/>
      <c r="AS1635" s="561"/>
      <c r="AT1635" s="559"/>
      <c r="AU1635" s="574"/>
      <c r="AV1635" s="569"/>
      <c r="AW1635" s="569"/>
      <c r="AX1635" s="569"/>
      <c r="AY1635" s="569"/>
      <c r="AZ1635" s="563"/>
      <c r="BA1635" s="563"/>
      <c r="BB1635" s="563"/>
    </row>
    <row r="1636" spans="21:54">
      <c r="U1636" s="563"/>
      <c r="V1636" s="587"/>
      <c r="W1636" s="588"/>
      <c r="X1636" s="588"/>
      <c r="Y1636" s="590"/>
      <c r="Z1636" s="589"/>
      <c r="AA1636" s="591"/>
      <c r="AB1636" s="591"/>
      <c r="AC1636" s="591"/>
      <c r="AD1636" s="591"/>
      <c r="AE1636" s="272"/>
      <c r="AF1636" s="560"/>
      <c r="AG1636" s="561"/>
      <c r="AH1636" s="561"/>
      <c r="AI1636" s="561"/>
      <c r="AJ1636" s="592"/>
      <c r="AK1636" s="561"/>
      <c r="AL1636" s="560"/>
      <c r="AM1636" s="595"/>
      <c r="AN1636" s="560"/>
      <c r="AO1636" s="561"/>
      <c r="AP1636" s="561"/>
      <c r="AQ1636" s="560"/>
      <c r="AR1636" s="561"/>
      <c r="AS1636" s="561"/>
      <c r="AT1636" s="559"/>
      <c r="AU1636" s="574"/>
      <c r="AV1636" s="569"/>
      <c r="AW1636" s="569"/>
      <c r="AX1636" s="569"/>
      <c r="AY1636" s="569"/>
      <c r="AZ1636" s="563"/>
      <c r="BA1636" s="563"/>
      <c r="BB1636" s="563"/>
    </row>
    <row r="1637" spans="21:54">
      <c r="U1637" s="563"/>
      <c r="V1637" s="587"/>
      <c r="W1637" s="588"/>
      <c r="X1637" s="588"/>
      <c r="Y1637" s="590"/>
      <c r="Z1637" s="589"/>
      <c r="AA1637" s="591"/>
      <c r="AB1637" s="591"/>
      <c r="AC1637" s="591"/>
      <c r="AD1637" s="591"/>
      <c r="AE1637" s="272"/>
      <c r="AF1637" s="560"/>
      <c r="AG1637" s="561"/>
      <c r="AH1637" s="561"/>
      <c r="AI1637" s="561"/>
      <c r="AJ1637" s="592"/>
      <c r="AK1637" s="561"/>
      <c r="AL1637" s="560"/>
      <c r="AM1637" s="595"/>
      <c r="AN1637" s="560"/>
      <c r="AO1637" s="561"/>
      <c r="AP1637" s="561"/>
      <c r="AQ1637" s="560"/>
      <c r="AR1637" s="561"/>
      <c r="AS1637" s="561"/>
      <c r="AT1637" s="559"/>
      <c r="AU1637" s="574"/>
      <c r="AV1637" s="569"/>
      <c r="AW1637" s="569"/>
      <c r="AX1637" s="569"/>
      <c r="AY1637" s="569"/>
      <c r="AZ1637" s="563"/>
      <c r="BA1637" s="563"/>
      <c r="BB1637" s="563"/>
    </row>
    <row r="1638" spans="21:54">
      <c r="U1638" s="563"/>
      <c r="V1638" s="587"/>
      <c r="W1638" s="588"/>
      <c r="X1638" s="588"/>
      <c r="Y1638" s="590"/>
      <c r="Z1638" s="589"/>
      <c r="AA1638" s="591"/>
      <c r="AB1638" s="591"/>
      <c r="AC1638" s="591"/>
      <c r="AD1638" s="591"/>
      <c r="AE1638" s="272"/>
      <c r="AF1638" s="560"/>
      <c r="AG1638" s="561"/>
      <c r="AH1638" s="561"/>
      <c r="AI1638" s="561"/>
      <c r="AJ1638" s="592"/>
      <c r="AK1638" s="561"/>
      <c r="AL1638" s="560"/>
      <c r="AM1638" s="595"/>
      <c r="AN1638" s="560"/>
      <c r="AO1638" s="561"/>
      <c r="AP1638" s="561"/>
      <c r="AQ1638" s="560"/>
      <c r="AR1638" s="561"/>
      <c r="AS1638" s="561"/>
      <c r="AT1638" s="559"/>
      <c r="AU1638" s="574"/>
      <c r="AV1638" s="569"/>
      <c r="AW1638" s="569"/>
      <c r="AX1638" s="569"/>
      <c r="AY1638" s="569"/>
      <c r="AZ1638" s="563"/>
      <c r="BA1638" s="563"/>
      <c r="BB1638" s="563"/>
    </row>
    <row r="1639" spans="21:54">
      <c r="U1639" s="563"/>
      <c r="V1639" s="587"/>
      <c r="W1639" s="588"/>
      <c r="X1639" s="588"/>
      <c r="Y1639" s="590"/>
      <c r="Z1639" s="589"/>
      <c r="AA1639" s="591"/>
      <c r="AB1639" s="591"/>
      <c r="AC1639" s="591"/>
      <c r="AD1639" s="591"/>
      <c r="AE1639" s="272"/>
      <c r="AF1639" s="560"/>
      <c r="AG1639" s="561"/>
      <c r="AH1639" s="561"/>
      <c r="AI1639" s="561"/>
      <c r="AJ1639" s="592"/>
      <c r="AK1639" s="561"/>
      <c r="AL1639" s="560"/>
      <c r="AM1639" s="595"/>
      <c r="AN1639" s="560"/>
      <c r="AO1639" s="561"/>
      <c r="AP1639" s="561"/>
      <c r="AQ1639" s="560"/>
      <c r="AR1639" s="561"/>
      <c r="AS1639" s="561"/>
      <c r="AT1639" s="559"/>
      <c r="AU1639" s="574"/>
      <c r="AV1639" s="569"/>
      <c r="AW1639" s="569"/>
      <c r="AX1639" s="569"/>
      <c r="AY1639" s="569"/>
      <c r="AZ1639" s="563"/>
      <c r="BA1639" s="563"/>
      <c r="BB1639" s="563"/>
    </row>
    <row r="1640" spans="21:54">
      <c r="U1640" s="563"/>
      <c r="V1640" s="587"/>
      <c r="W1640" s="588"/>
      <c r="X1640" s="588"/>
      <c r="Y1640" s="590"/>
      <c r="Z1640" s="589"/>
      <c r="AA1640" s="591"/>
      <c r="AB1640" s="591"/>
      <c r="AC1640" s="591"/>
      <c r="AD1640" s="591"/>
      <c r="AE1640" s="272"/>
      <c r="AF1640" s="560"/>
      <c r="AG1640" s="561"/>
      <c r="AH1640" s="561"/>
      <c r="AI1640" s="561"/>
      <c r="AJ1640" s="592"/>
      <c r="AK1640" s="561"/>
      <c r="AL1640" s="560"/>
      <c r="AM1640" s="595"/>
      <c r="AN1640" s="560"/>
      <c r="AO1640" s="561"/>
      <c r="AP1640" s="561"/>
      <c r="AQ1640" s="560"/>
      <c r="AR1640" s="561"/>
      <c r="AS1640" s="561"/>
      <c r="AT1640" s="559"/>
      <c r="AU1640" s="574"/>
      <c r="AV1640" s="569"/>
      <c r="AW1640" s="569"/>
      <c r="AX1640" s="569"/>
      <c r="AY1640" s="569"/>
      <c r="AZ1640" s="563"/>
      <c r="BA1640" s="563"/>
      <c r="BB1640" s="563"/>
    </row>
    <row r="1641" spans="21:54">
      <c r="U1641" s="563"/>
      <c r="V1641" s="587"/>
      <c r="W1641" s="588"/>
      <c r="X1641" s="588"/>
      <c r="Y1641" s="590"/>
      <c r="Z1641" s="589"/>
      <c r="AA1641" s="591"/>
      <c r="AB1641" s="591"/>
      <c r="AC1641" s="591"/>
      <c r="AD1641" s="591"/>
      <c r="AE1641" s="272"/>
      <c r="AF1641" s="560"/>
      <c r="AG1641" s="561"/>
      <c r="AH1641" s="561"/>
      <c r="AI1641" s="561"/>
      <c r="AJ1641" s="592"/>
      <c r="AK1641" s="561"/>
      <c r="AL1641" s="560"/>
      <c r="AM1641" s="595"/>
      <c r="AN1641" s="560"/>
      <c r="AO1641" s="561"/>
      <c r="AP1641" s="561"/>
      <c r="AQ1641" s="560"/>
      <c r="AR1641" s="561"/>
      <c r="AS1641" s="561"/>
      <c r="AT1641" s="559"/>
      <c r="AU1641" s="574"/>
      <c r="AV1641" s="569"/>
      <c r="AW1641" s="569"/>
      <c r="AX1641" s="569"/>
      <c r="AY1641" s="569"/>
      <c r="AZ1641" s="563"/>
      <c r="BA1641" s="563"/>
      <c r="BB1641" s="563"/>
    </row>
    <row r="1642" spans="21:54">
      <c r="U1642" s="563"/>
      <c r="V1642" s="587"/>
      <c r="W1642" s="588"/>
      <c r="X1642" s="588"/>
      <c r="Y1642" s="590"/>
      <c r="Z1642" s="589"/>
      <c r="AA1642" s="591"/>
      <c r="AB1642" s="591"/>
      <c r="AC1642" s="591"/>
      <c r="AD1642" s="591"/>
      <c r="AE1642" s="272"/>
      <c r="AF1642" s="560"/>
      <c r="AG1642" s="561"/>
      <c r="AH1642" s="561"/>
      <c r="AI1642" s="561"/>
      <c r="AJ1642" s="592"/>
      <c r="AK1642" s="561"/>
      <c r="AL1642" s="560"/>
      <c r="AM1642" s="595"/>
      <c r="AN1642" s="560"/>
      <c r="AO1642" s="561"/>
      <c r="AP1642" s="561"/>
      <c r="AQ1642" s="560"/>
      <c r="AR1642" s="561"/>
      <c r="AS1642" s="561"/>
      <c r="AT1642" s="559"/>
      <c r="AU1642" s="574"/>
      <c r="AV1642" s="569"/>
      <c r="AW1642" s="569"/>
      <c r="AX1642" s="569"/>
      <c r="AY1642" s="569"/>
      <c r="AZ1642" s="563"/>
      <c r="BA1642" s="563"/>
      <c r="BB1642" s="563"/>
    </row>
    <row r="1643" spans="21:54">
      <c r="U1643" s="563"/>
      <c r="V1643" s="587"/>
      <c r="W1643" s="588"/>
      <c r="X1643" s="588"/>
      <c r="Y1643" s="590"/>
      <c r="Z1643" s="589"/>
      <c r="AA1643" s="591"/>
      <c r="AB1643" s="591"/>
      <c r="AC1643" s="591"/>
      <c r="AD1643" s="591"/>
      <c r="AE1643" s="272"/>
      <c r="AF1643" s="560"/>
      <c r="AG1643" s="561"/>
      <c r="AH1643" s="561"/>
      <c r="AI1643" s="561"/>
      <c r="AJ1643" s="592"/>
      <c r="AK1643" s="561"/>
      <c r="AL1643" s="560"/>
      <c r="AM1643" s="595"/>
      <c r="AN1643" s="560"/>
      <c r="AO1643" s="561"/>
      <c r="AP1643" s="561"/>
      <c r="AQ1643" s="560"/>
      <c r="AR1643" s="561"/>
      <c r="AS1643" s="561"/>
      <c r="AT1643" s="559"/>
      <c r="AU1643" s="574"/>
      <c r="AV1643" s="569"/>
      <c r="AW1643" s="569"/>
      <c r="AX1643" s="569"/>
      <c r="AY1643" s="569"/>
      <c r="AZ1643" s="563"/>
      <c r="BA1643" s="563"/>
      <c r="BB1643" s="563"/>
    </row>
    <row r="1644" spans="21:54">
      <c r="U1644" s="563"/>
      <c r="V1644" s="587"/>
      <c r="W1644" s="588"/>
      <c r="X1644" s="588"/>
      <c r="Y1644" s="590"/>
      <c r="Z1644" s="589"/>
      <c r="AA1644" s="591"/>
      <c r="AB1644" s="591"/>
      <c r="AC1644" s="591"/>
      <c r="AD1644" s="591"/>
      <c r="AE1644" s="272"/>
      <c r="AF1644" s="560"/>
      <c r="AG1644" s="561"/>
      <c r="AH1644" s="561"/>
      <c r="AI1644" s="561"/>
      <c r="AJ1644" s="592"/>
      <c r="AK1644" s="561"/>
      <c r="AL1644" s="560"/>
      <c r="AM1644" s="595"/>
      <c r="AN1644" s="560"/>
      <c r="AO1644" s="561"/>
      <c r="AP1644" s="561"/>
      <c r="AQ1644" s="560"/>
      <c r="AR1644" s="561"/>
      <c r="AS1644" s="561"/>
      <c r="AT1644" s="559"/>
      <c r="AU1644" s="574"/>
      <c r="AV1644" s="569"/>
      <c r="AW1644" s="569"/>
      <c r="AX1644" s="569"/>
      <c r="AY1644" s="569"/>
      <c r="AZ1644" s="563"/>
      <c r="BA1644" s="563"/>
      <c r="BB1644" s="563"/>
    </row>
    <row r="1645" spans="21:54">
      <c r="U1645" s="563"/>
      <c r="V1645" s="587"/>
      <c r="W1645" s="588"/>
      <c r="X1645" s="588"/>
      <c r="Y1645" s="590"/>
      <c r="Z1645" s="589"/>
      <c r="AA1645" s="591"/>
      <c r="AB1645" s="591"/>
      <c r="AC1645" s="591"/>
      <c r="AD1645" s="591"/>
      <c r="AE1645" s="272"/>
      <c r="AF1645" s="560"/>
      <c r="AG1645" s="561"/>
      <c r="AH1645" s="561"/>
      <c r="AI1645" s="561"/>
      <c r="AJ1645" s="592"/>
      <c r="AK1645" s="561"/>
      <c r="AL1645" s="560"/>
      <c r="AM1645" s="595"/>
      <c r="AN1645" s="560"/>
      <c r="AO1645" s="561"/>
      <c r="AP1645" s="561"/>
      <c r="AQ1645" s="560"/>
      <c r="AR1645" s="561"/>
      <c r="AS1645" s="561"/>
      <c r="AT1645" s="559"/>
      <c r="AU1645" s="574"/>
      <c r="AV1645" s="569"/>
      <c r="AW1645" s="569"/>
      <c r="AX1645" s="569"/>
      <c r="AY1645" s="569"/>
      <c r="AZ1645" s="563"/>
      <c r="BA1645" s="563"/>
      <c r="BB1645" s="563"/>
    </row>
    <row r="1646" spans="21:54">
      <c r="U1646" s="563"/>
      <c r="V1646" s="587"/>
      <c r="W1646" s="588"/>
      <c r="X1646" s="588"/>
      <c r="Y1646" s="590"/>
      <c r="Z1646" s="589"/>
      <c r="AA1646" s="591"/>
      <c r="AB1646" s="591"/>
      <c r="AC1646" s="591"/>
      <c r="AD1646" s="591"/>
      <c r="AE1646" s="272"/>
      <c r="AF1646" s="560"/>
      <c r="AG1646" s="561"/>
      <c r="AH1646" s="561"/>
      <c r="AI1646" s="561"/>
      <c r="AJ1646" s="592"/>
      <c r="AK1646" s="561"/>
      <c r="AL1646" s="560"/>
      <c r="AM1646" s="595"/>
      <c r="AN1646" s="560"/>
      <c r="AO1646" s="561"/>
      <c r="AP1646" s="561"/>
      <c r="AQ1646" s="560"/>
      <c r="AR1646" s="561"/>
      <c r="AS1646" s="561"/>
      <c r="AT1646" s="559"/>
      <c r="AU1646" s="574"/>
      <c r="AV1646" s="569"/>
      <c r="AW1646" s="569"/>
      <c r="AX1646" s="569"/>
      <c r="AY1646" s="569"/>
      <c r="AZ1646" s="563"/>
      <c r="BA1646" s="563"/>
      <c r="BB1646" s="563"/>
    </row>
    <row r="1647" spans="21:54">
      <c r="U1647" s="563"/>
      <c r="V1647" s="587"/>
      <c r="W1647" s="588"/>
      <c r="X1647" s="588"/>
      <c r="Y1647" s="590"/>
      <c r="Z1647" s="589"/>
      <c r="AA1647" s="591"/>
      <c r="AB1647" s="591"/>
      <c r="AC1647" s="591"/>
      <c r="AD1647" s="591"/>
      <c r="AE1647" s="272"/>
      <c r="AF1647" s="560"/>
      <c r="AG1647" s="561"/>
      <c r="AH1647" s="561"/>
      <c r="AI1647" s="561"/>
      <c r="AJ1647" s="592"/>
      <c r="AK1647" s="561"/>
      <c r="AL1647" s="560"/>
      <c r="AM1647" s="595"/>
      <c r="AN1647" s="560"/>
      <c r="AO1647" s="561"/>
      <c r="AP1647" s="561"/>
      <c r="AQ1647" s="560"/>
      <c r="AR1647" s="561"/>
      <c r="AS1647" s="561"/>
      <c r="AT1647" s="559"/>
      <c r="AU1647" s="574"/>
      <c r="AV1647" s="569"/>
      <c r="AW1647" s="569"/>
      <c r="AX1647" s="569"/>
      <c r="AY1647" s="569"/>
      <c r="AZ1647" s="563"/>
      <c r="BA1647" s="563"/>
      <c r="BB1647" s="563"/>
    </row>
    <row r="1648" spans="21:54">
      <c r="U1648" s="563"/>
      <c r="V1648" s="587"/>
      <c r="W1648" s="588"/>
      <c r="X1648" s="588"/>
      <c r="Y1648" s="590"/>
      <c r="Z1648" s="589"/>
      <c r="AA1648" s="591"/>
      <c r="AB1648" s="591"/>
      <c r="AC1648" s="591"/>
      <c r="AD1648" s="591"/>
      <c r="AE1648" s="272"/>
      <c r="AF1648" s="560"/>
      <c r="AG1648" s="561"/>
      <c r="AH1648" s="561"/>
      <c r="AI1648" s="561"/>
      <c r="AJ1648" s="592"/>
      <c r="AK1648" s="561"/>
      <c r="AL1648" s="560"/>
      <c r="AM1648" s="595"/>
      <c r="AN1648" s="560"/>
      <c r="AO1648" s="561"/>
      <c r="AP1648" s="561"/>
      <c r="AQ1648" s="560"/>
      <c r="AR1648" s="561"/>
      <c r="AS1648" s="561"/>
      <c r="AT1648" s="559"/>
      <c r="AU1648" s="574"/>
      <c r="AV1648" s="569"/>
      <c r="AW1648" s="569"/>
      <c r="AX1648" s="569"/>
      <c r="AY1648" s="569"/>
      <c r="AZ1648" s="563"/>
      <c r="BA1648" s="563"/>
      <c r="BB1648" s="563"/>
    </row>
    <row r="1649" spans="21:54">
      <c r="U1649" s="563"/>
      <c r="V1649" s="587"/>
      <c r="W1649" s="588"/>
      <c r="X1649" s="588"/>
      <c r="Y1649" s="590"/>
      <c r="Z1649" s="589"/>
      <c r="AA1649" s="591"/>
      <c r="AB1649" s="591"/>
      <c r="AC1649" s="591"/>
      <c r="AD1649" s="591"/>
      <c r="AE1649" s="272"/>
      <c r="AF1649" s="560"/>
      <c r="AG1649" s="561"/>
      <c r="AH1649" s="561"/>
      <c r="AI1649" s="561"/>
      <c r="AJ1649" s="592"/>
      <c r="AK1649" s="561"/>
      <c r="AL1649" s="560"/>
      <c r="AM1649" s="595"/>
      <c r="AN1649" s="560"/>
      <c r="AO1649" s="561"/>
      <c r="AP1649" s="561"/>
      <c r="AQ1649" s="560"/>
      <c r="AR1649" s="561"/>
      <c r="AS1649" s="561"/>
      <c r="AT1649" s="559"/>
      <c r="AU1649" s="574"/>
      <c r="AV1649" s="569"/>
      <c r="AW1649" s="569"/>
      <c r="AX1649" s="569"/>
      <c r="AY1649" s="569"/>
      <c r="AZ1649" s="563"/>
      <c r="BA1649" s="563"/>
      <c r="BB1649" s="563"/>
    </row>
    <row r="1650" spans="21:54">
      <c r="U1650" s="563"/>
      <c r="V1650" s="587"/>
      <c r="W1650" s="588"/>
      <c r="X1650" s="588"/>
      <c r="Y1650" s="590"/>
      <c r="Z1650" s="589"/>
      <c r="AA1650" s="591"/>
      <c r="AB1650" s="591"/>
      <c r="AC1650" s="591"/>
      <c r="AD1650" s="591"/>
      <c r="AE1650" s="272"/>
      <c r="AF1650" s="560"/>
      <c r="AG1650" s="561"/>
      <c r="AH1650" s="561"/>
      <c r="AI1650" s="561"/>
      <c r="AJ1650" s="592"/>
      <c r="AK1650" s="561"/>
      <c r="AL1650" s="560"/>
      <c r="AM1650" s="595"/>
      <c r="AN1650" s="560"/>
      <c r="AO1650" s="561"/>
      <c r="AP1650" s="561"/>
      <c r="AQ1650" s="560"/>
      <c r="AR1650" s="561"/>
      <c r="AS1650" s="561"/>
      <c r="AT1650" s="559"/>
      <c r="AU1650" s="574"/>
      <c r="AV1650" s="569"/>
      <c r="AW1650" s="569"/>
      <c r="AX1650" s="569"/>
      <c r="AY1650" s="569"/>
      <c r="AZ1650" s="563"/>
      <c r="BA1650" s="563"/>
      <c r="BB1650" s="563"/>
    </row>
    <row r="1651" spans="21:54">
      <c r="U1651" s="563"/>
      <c r="V1651" s="587"/>
      <c r="W1651" s="588"/>
      <c r="X1651" s="588"/>
      <c r="Y1651" s="590"/>
      <c r="Z1651" s="589"/>
      <c r="AA1651" s="591"/>
      <c r="AB1651" s="591"/>
      <c r="AC1651" s="591"/>
      <c r="AD1651" s="591"/>
      <c r="AE1651" s="272"/>
      <c r="AF1651" s="560"/>
      <c r="AG1651" s="561"/>
      <c r="AH1651" s="561"/>
      <c r="AI1651" s="561"/>
      <c r="AJ1651" s="592"/>
      <c r="AK1651" s="561"/>
      <c r="AL1651" s="560"/>
      <c r="AM1651" s="595"/>
      <c r="AN1651" s="560"/>
      <c r="AO1651" s="561"/>
      <c r="AP1651" s="561"/>
      <c r="AQ1651" s="560"/>
      <c r="AR1651" s="561"/>
      <c r="AS1651" s="561"/>
      <c r="AT1651" s="559"/>
      <c r="AU1651" s="574"/>
      <c r="AV1651" s="569"/>
      <c r="AW1651" s="569"/>
      <c r="AX1651" s="569"/>
      <c r="AY1651" s="569"/>
      <c r="AZ1651" s="563"/>
      <c r="BA1651" s="563"/>
      <c r="BB1651" s="563"/>
    </row>
    <row r="1652" spans="21:54">
      <c r="U1652" s="563"/>
      <c r="V1652" s="587"/>
      <c r="W1652" s="588"/>
      <c r="X1652" s="588"/>
      <c r="Y1652" s="590"/>
      <c r="Z1652" s="589"/>
      <c r="AA1652" s="591"/>
      <c r="AB1652" s="591"/>
      <c r="AC1652" s="591"/>
      <c r="AD1652" s="591"/>
      <c r="AE1652" s="272"/>
      <c r="AF1652" s="560"/>
      <c r="AG1652" s="561"/>
      <c r="AH1652" s="561"/>
      <c r="AI1652" s="561"/>
      <c r="AJ1652" s="592"/>
      <c r="AK1652" s="561"/>
      <c r="AL1652" s="560"/>
      <c r="AM1652" s="595"/>
      <c r="AN1652" s="560"/>
      <c r="AO1652" s="561"/>
      <c r="AP1652" s="561"/>
      <c r="AQ1652" s="560"/>
      <c r="AR1652" s="561"/>
      <c r="AS1652" s="561"/>
      <c r="AT1652" s="559"/>
      <c r="AU1652" s="574"/>
      <c r="AV1652" s="569"/>
      <c r="AW1652" s="569"/>
      <c r="AX1652" s="569"/>
      <c r="AY1652" s="569"/>
      <c r="AZ1652" s="563"/>
      <c r="BA1652" s="563"/>
      <c r="BB1652" s="563"/>
    </row>
    <row r="1653" spans="21:54">
      <c r="U1653" s="563"/>
      <c r="V1653" s="587"/>
      <c r="W1653" s="588"/>
      <c r="X1653" s="588"/>
      <c r="Y1653" s="590"/>
      <c r="Z1653" s="589"/>
      <c r="AA1653" s="591"/>
      <c r="AB1653" s="591"/>
      <c r="AC1653" s="591"/>
      <c r="AD1653" s="591"/>
      <c r="AE1653" s="272"/>
      <c r="AF1653" s="560"/>
      <c r="AG1653" s="561"/>
      <c r="AH1653" s="561"/>
      <c r="AI1653" s="561"/>
      <c r="AJ1653" s="592"/>
      <c r="AK1653" s="561"/>
      <c r="AL1653" s="560"/>
      <c r="AM1653" s="595"/>
      <c r="AN1653" s="560"/>
      <c r="AO1653" s="561"/>
      <c r="AP1653" s="561"/>
      <c r="AQ1653" s="560"/>
      <c r="AR1653" s="561"/>
      <c r="AS1653" s="561"/>
      <c r="AT1653" s="559"/>
      <c r="AU1653" s="574"/>
      <c r="AV1653" s="569"/>
      <c r="AW1653" s="569"/>
      <c r="AX1653" s="569"/>
      <c r="AY1653" s="569"/>
      <c r="AZ1653" s="563"/>
      <c r="BA1653" s="563"/>
      <c r="BB1653" s="563"/>
    </row>
    <row r="1654" spans="21:54">
      <c r="U1654" s="563"/>
      <c r="V1654" s="587"/>
      <c r="W1654" s="588"/>
      <c r="X1654" s="588"/>
      <c r="Y1654" s="590"/>
      <c r="Z1654" s="589"/>
      <c r="AA1654" s="591"/>
      <c r="AB1654" s="591"/>
      <c r="AC1654" s="591"/>
      <c r="AD1654" s="591"/>
      <c r="AE1654" s="272"/>
      <c r="AF1654" s="560"/>
      <c r="AG1654" s="561"/>
      <c r="AH1654" s="561"/>
      <c r="AI1654" s="561"/>
      <c r="AJ1654" s="592"/>
      <c r="AK1654" s="561"/>
      <c r="AL1654" s="560"/>
      <c r="AM1654" s="595"/>
      <c r="AN1654" s="560"/>
      <c r="AO1654" s="561"/>
      <c r="AP1654" s="561"/>
      <c r="AQ1654" s="560"/>
      <c r="AR1654" s="561"/>
      <c r="AS1654" s="561"/>
      <c r="AT1654" s="559"/>
      <c r="AU1654" s="574"/>
      <c r="AV1654" s="569"/>
      <c r="AW1654" s="569"/>
      <c r="AX1654" s="569"/>
      <c r="AY1654" s="569"/>
      <c r="AZ1654" s="563"/>
      <c r="BA1654" s="563"/>
      <c r="BB1654" s="563"/>
    </row>
    <row r="1655" spans="21:54">
      <c r="U1655" s="563"/>
      <c r="V1655" s="587"/>
      <c r="W1655" s="588"/>
      <c r="X1655" s="588"/>
      <c r="Y1655" s="590"/>
      <c r="Z1655" s="589"/>
      <c r="AA1655" s="591"/>
      <c r="AB1655" s="591"/>
      <c r="AC1655" s="591"/>
      <c r="AD1655" s="591"/>
      <c r="AE1655" s="272"/>
      <c r="AF1655" s="560"/>
      <c r="AG1655" s="561"/>
      <c r="AH1655" s="561"/>
      <c r="AI1655" s="561"/>
      <c r="AJ1655" s="592"/>
      <c r="AK1655" s="561"/>
      <c r="AL1655" s="560"/>
      <c r="AM1655" s="595"/>
      <c r="AN1655" s="560"/>
      <c r="AO1655" s="561"/>
      <c r="AP1655" s="561"/>
      <c r="AQ1655" s="560"/>
      <c r="AR1655" s="561"/>
      <c r="AS1655" s="561"/>
      <c r="AT1655" s="559"/>
      <c r="AU1655" s="574"/>
      <c r="AV1655" s="569"/>
      <c r="AW1655" s="569"/>
      <c r="AX1655" s="569"/>
      <c r="AY1655" s="569"/>
      <c r="AZ1655" s="563"/>
      <c r="BA1655" s="563"/>
      <c r="BB1655" s="563"/>
    </row>
    <row r="1656" spans="21:54">
      <c r="U1656" s="563"/>
      <c r="V1656" s="587"/>
      <c r="W1656" s="588"/>
      <c r="X1656" s="588"/>
      <c r="Y1656" s="590"/>
      <c r="Z1656" s="589"/>
      <c r="AA1656" s="591"/>
      <c r="AB1656" s="591"/>
      <c r="AC1656" s="591"/>
      <c r="AD1656" s="591"/>
      <c r="AE1656" s="272"/>
      <c r="AF1656" s="560"/>
      <c r="AG1656" s="561"/>
      <c r="AH1656" s="561"/>
      <c r="AI1656" s="561"/>
      <c r="AJ1656" s="592"/>
      <c r="AK1656" s="561"/>
      <c r="AL1656" s="560"/>
      <c r="AM1656" s="595"/>
      <c r="AN1656" s="560"/>
      <c r="AO1656" s="561"/>
      <c r="AP1656" s="561"/>
      <c r="AQ1656" s="560"/>
      <c r="AR1656" s="561"/>
      <c r="AS1656" s="561"/>
      <c r="AT1656" s="559"/>
      <c r="AU1656" s="574"/>
      <c r="AV1656" s="569"/>
      <c r="AW1656" s="569"/>
      <c r="AX1656" s="569"/>
      <c r="AY1656" s="569"/>
      <c r="AZ1656" s="563"/>
      <c r="BA1656" s="563"/>
      <c r="BB1656" s="563"/>
    </row>
    <row r="1657" spans="21:54">
      <c r="U1657" s="563"/>
      <c r="V1657" s="587"/>
      <c r="W1657" s="588"/>
      <c r="X1657" s="588"/>
      <c r="Y1657" s="590"/>
      <c r="Z1657" s="589"/>
      <c r="AA1657" s="591"/>
      <c r="AB1657" s="591"/>
      <c r="AC1657" s="591"/>
      <c r="AD1657" s="591"/>
      <c r="AE1657" s="272"/>
      <c r="AF1657" s="560"/>
      <c r="AG1657" s="561"/>
      <c r="AH1657" s="561"/>
      <c r="AI1657" s="561"/>
      <c r="AJ1657" s="592"/>
      <c r="AK1657" s="561"/>
      <c r="AL1657" s="560"/>
      <c r="AM1657" s="595"/>
      <c r="AN1657" s="560"/>
      <c r="AO1657" s="561"/>
      <c r="AP1657" s="561"/>
      <c r="AQ1657" s="560"/>
      <c r="AR1657" s="561"/>
      <c r="AS1657" s="561"/>
      <c r="AT1657" s="559"/>
      <c r="AU1657" s="574"/>
      <c r="AV1657" s="569"/>
      <c r="AW1657" s="569"/>
      <c r="AX1657" s="569"/>
      <c r="AY1657" s="569"/>
      <c r="AZ1657" s="563"/>
      <c r="BA1657" s="563"/>
      <c r="BB1657" s="563"/>
    </row>
    <row r="1658" spans="21:54">
      <c r="U1658" s="563"/>
      <c r="V1658" s="587"/>
      <c r="W1658" s="588"/>
      <c r="X1658" s="588"/>
      <c r="Y1658" s="590"/>
      <c r="Z1658" s="589"/>
      <c r="AA1658" s="591"/>
      <c r="AB1658" s="591"/>
      <c r="AC1658" s="591"/>
      <c r="AD1658" s="591"/>
      <c r="AE1658" s="272"/>
      <c r="AF1658" s="560"/>
      <c r="AG1658" s="561"/>
      <c r="AH1658" s="561"/>
      <c r="AI1658" s="561"/>
      <c r="AJ1658" s="592"/>
      <c r="AK1658" s="561"/>
      <c r="AL1658" s="560"/>
      <c r="AM1658" s="595"/>
      <c r="AN1658" s="560"/>
      <c r="AO1658" s="561"/>
      <c r="AP1658" s="561"/>
      <c r="AQ1658" s="560"/>
      <c r="AR1658" s="561"/>
      <c r="AS1658" s="561"/>
      <c r="AT1658" s="559"/>
      <c r="AU1658" s="574"/>
      <c r="AV1658" s="569"/>
      <c r="AW1658" s="569"/>
      <c r="AX1658" s="569"/>
      <c r="AY1658" s="569"/>
      <c r="AZ1658" s="563"/>
      <c r="BA1658" s="563"/>
      <c r="BB1658" s="563"/>
    </row>
    <row r="1659" spans="21:54">
      <c r="U1659" s="563"/>
      <c r="V1659" s="587"/>
      <c r="W1659" s="588"/>
      <c r="X1659" s="588"/>
      <c r="Y1659" s="590"/>
      <c r="Z1659" s="589"/>
      <c r="AA1659" s="591"/>
      <c r="AB1659" s="591"/>
      <c r="AC1659" s="591"/>
      <c r="AD1659" s="591"/>
      <c r="AE1659" s="272"/>
      <c r="AF1659" s="560"/>
      <c r="AG1659" s="561"/>
      <c r="AH1659" s="561"/>
      <c r="AI1659" s="561"/>
      <c r="AJ1659" s="592"/>
      <c r="AK1659" s="561"/>
      <c r="AL1659" s="560"/>
      <c r="AM1659" s="595"/>
      <c r="AN1659" s="560"/>
      <c r="AO1659" s="561"/>
      <c r="AP1659" s="561"/>
      <c r="AQ1659" s="560"/>
      <c r="AR1659" s="561"/>
      <c r="AS1659" s="561"/>
      <c r="AT1659" s="559"/>
      <c r="AU1659" s="574"/>
      <c r="AV1659" s="569"/>
      <c r="AW1659" s="569"/>
      <c r="AX1659" s="569"/>
      <c r="AY1659" s="569"/>
      <c r="AZ1659" s="563"/>
      <c r="BA1659" s="563"/>
      <c r="BB1659" s="563"/>
    </row>
    <row r="1660" spans="21:54">
      <c r="U1660" s="563"/>
      <c r="V1660" s="587"/>
      <c r="W1660" s="588"/>
      <c r="X1660" s="588"/>
      <c r="Y1660" s="590"/>
      <c r="Z1660" s="589"/>
      <c r="AA1660" s="591"/>
      <c r="AB1660" s="591"/>
      <c r="AC1660" s="591"/>
      <c r="AD1660" s="591"/>
      <c r="AE1660" s="272"/>
      <c r="AF1660" s="560"/>
      <c r="AG1660" s="561"/>
      <c r="AH1660" s="561"/>
      <c r="AI1660" s="561"/>
      <c r="AJ1660" s="592"/>
      <c r="AK1660" s="561"/>
      <c r="AL1660" s="560"/>
      <c r="AM1660" s="595"/>
      <c r="AN1660" s="560"/>
      <c r="AO1660" s="561"/>
      <c r="AP1660" s="561"/>
      <c r="AQ1660" s="560"/>
      <c r="AR1660" s="561"/>
      <c r="AS1660" s="561"/>
      <c r="AT1660" s="559"/>
      <c r="AU1660" s="574"/>
      <c r="AV1660" s="569"/>
      <c r="AW1660" s="569"/>
      <c r="AX1660" s="569"/>
      <c r="AY1660" s="569"/>
      <c r="AZ1660" s="563"/>
      <c r="BA1660" s="563"/>
      <c r="BB1660" s="563"/>
    </row>
    <row r="1661" spans="21:54">
      <c r="U1661" s="563"/>
      <c r="V1661" s="587"/>
      <c r="W1661" s="588"/>
      <c r="X1661" s="588"/>
      <c r="Y1661" s="590"/>
      <c r="Z1661" s="589"/>
      <c r="AA1661" s="591"/>
      <c r="AB1661" s="591"/>
      <c r="AC1661" s="591"/>
      <c r="AD1661" s="591"/>
      <c r="AE1661" s="272"/>
      <c r="AF1661" s="560"/>
      <c r="AG1661" s="561"/>
      <c r="AH1661" s="561"/>
      <c r="AI1661" s="561"/>
      <c r="AJ1661" s="592"/>
      <c r="AK1661" s="561"/>
      <c r="AL1661" s="560"/>
      <c r="AM1661" s="595"/>
      <c r="AN1661" s="560"/>
      <c r="AO1661" s="561"/>
      <c r="AP1661" s="561"/>
      <c r="AQ1661" s="560"/>
      <c r="AR1661" s="561"/>
      <c r="AS1661" s="561"/>
      <c r="AT1661" s="559"/>
      <c r="AU1661" s="574"/>
      <c r="AV1661" s="569"/>
      <c r="AW1661" s="569"/>
      <c r="AX1661" s="569"/>
      <c r="AY1661" s="569"/>
      <c r="AZ1661" s="563"/>
      <c r="BA1661" s="563"/>
      <c r="BB1661" s="563"/>
    </row>
    <row r="1662" spans="21:54">
      <c r="U1662" s="563"/>
      <c r="V1662" s="587"/>
      <c r="W1662" s="588"/>
      <c r="X1662" s="588"/>
      <c r="Y1662" s="590"/>
      <c r="Z1662" s="589"/>
      <c r="AA1662" s="591"/>
      <c r="AB1662" s="591"/>
      <c r="AC1662" s="591"/>
      <c r="AD1662" s="591"/>
      <c r="AE1662" s="272"/>
      <c r="AF1662" s="560"/>
      <c r="AG1662" s="561"/>
      <c r="AH1662" s="561"/>
      <c r="AI1662" s="561"/>
      <c r="AJ1662" s="592"/>
      <c r="AK1662" s="561"/>
      <c r="AL1662" s="560"/>
      <c r="AM1662" s="595"/>
      <c r="AN1662" s="560"/>
      <c r="AO1662" s="561"/>
      <c r="AP1662" s="561"/>
      <c r="AQ1662" s="560"/>
      <c r="AR1662" s="561"/>
      <c r="AS1662" s="561"/>
      <c r="AT1662" s="559"/>
      <c r="AU1662" s="574"/>
      <c r="AV1662" s="569"/>
      <c r="AW1662" s="569"/>
      <c r="AX1662" s="569"/>
      <c r="AY1662" s="569"/>
      <c r="AZ1662" s="563"/>
      <c r="BA1662" s="563"/>
      <c r="BB1662" s="563"/>
    </row>
    <row r="1663" spans="21:54">
      <c r="U1663" s="563"/>
      <c r="V1663" s="587"/>
      <c r="W1663" s="588"/>
      <c r="X1663" s="588"/>
      <c r="Y1663" s="590"/>
      <c r="Z1663" s="589"/>
      <c r="AA1663" s="591"/>
      <c r="AB1663" s="591"/>
      <c r="AC1663" s="591"/>
      <c r="AD1663" s="591"/>
      <c r="AE1663" s="272"/>
      <c r="AF1663" s="560"/>
      <c r="AG1663" s="561"/>
      <c r="AH1663" s="561"/>
      <c r="AI1663" s="561"/>
      <c r="AJ1663" s="592"/>
      <c r="AK1663" s="561"/>
      <c r="AL1663" s="560"/>
      <c r="AM1663" s="595"/>
      <c r="AN1663" s="560"/>
      <c r="AO1663" s="561"/>
      <c r="AP1663" s="561"/>
      <c r="AQ1663" s="560"/>
      <c r="AR1663" s="561"/>
      <c r="AS1663" s="561"/>
      <c r="AT1663" s="559"/>
      <c r="AU1663" s="574"/>
      <c r="AV1663" s="569"/>
      <c r="AW1663" s="569"/>
      <c r="AX1663" s="569"/>
      <c r="AY1663" s="569"/>
      <c r="AZ1663" s="563"/>
      <c r="BA1663" s="563"/>
      <c r="BB1663" s="563"/>
    </row>
    <row r="1664" spans="21:54">
      <c r="U1664" s="563"/>
      <c r="V1664" s="587"/>
      <c r="W1664" s="588"/>
      <c r="X1664" s="588"/>
      <c r="Y1664" s="590"/>
      <c r="Z1664" s="589"/>
      <c r="AA1664" s="591"/>
      <c r="AB1664" s="591"/>
      <c r="AC1664" s="591"/>
      <c r="AD1664" s="591"/>
      <c r="AE1664" s="272"/>
      <c r="AF1664" s="560"/>
      <c r="AG1664" s="561"/>
      <c r="AH1664" s="561"/>
      <c r="AI1664" s="561"/>
      <c r="AJ1664" s="592"/>
      <c r="AK1664" s="561"/>
      <c r="AL1664" s="560"/>
      <c r="AM1664" s="595"/>
      <c r="AN1664" s="560"/>
      <c r="AO1664" s="561"/>
      <c r="AP1664" s="561"/>
      <c r="AQ1664" s="560"/>
      <c r="AR1664" s="561"/>
      <c r="AS1664" s="561"/>
      <c r="AT1664" s="559"/>
      <c r="AU1664" s="574"/>
      <c r="AV1664" s="569"/>
      <c r="AW1664" s="569"/>
      <c r="AX1664" s="569"/>
      <c r="AY1664" s="569"/>
      <c r="AZ1664" s="563"/>
      <c r="BA1664" s="563"/>
      <c r="BB1664" s="563"/>
    </row>
    <row r="1665" spans="21:54">
      <c r="U1665" s="563"/>
      <c r="V1665" s="587"/>
      <c r="W1665" s="588"/>
      <c r="X1665" s="588"/>
      <c r="Y1665" s="590"/>
      <c r="Z1665" s="589"/>
      <c r="AA1665" s="591"/>
      <c r="AB1665" s="591"/>
      <c r="AC1665" s="591"/>
      <c r="AD1665" s="591"/>
      <c r="AE1665" s="272"/>
      <c r="AF1665" s="560"/>
      <c r="AG1665" s="561"/>
      <c r="AH1665" s="561"/>
      <c r="AI1665" s="561"/>
      <c r="AJ1665" s="592"/>
      <c r="AK1665" s="561"/>
      <c r="AL1665" s="560"/>
      <c r="AM1665" s="595"/>
      <c r="AN1665" s="560"/>
      <c r="AO1665" s="561"/>
      <c r="AP1665" s="561"/>
      <c r="AQ1665" s="560"/>
      <c r="AR1665" s="561"/>
      <c r="AS1665" s="561"/>
      <c r="AT1665" s="559"/>
      <c r="AU1665" s="574"/>
      <c r="AV1665" s="569"/>
      <c r="AW1665" s="569"/>
      <c r="AX1665" s="569"/>
      <c r="AY1665" s="569"/>
      <c r="AZ1665" s="563"/>
      <c r="BA1665" s="563"/>
      <c r="BB1665" s="563"/>
    </row>
    <row r="1666" spans="21:54">
      <c r="U1666" s="563"/>
      <c r="V1666" s="587"/>
      <c r="W1666" s="588"/>
      <c r="X1666" s="588"/>
      <c r="Y1666" s="590"/>
      <c r="Z1666" s="589"/>
      <c r="AA1666" s="591"/>
      <c r="AB1666" s="591"/>
      <c r="AC1666" s="591"/>
      <c r="AD1666" s="591"/>
      <c r="AE1666" s="272"/>
      <c r="AF1666" s="560"/>
      <c r="AG1666" s="561"/>
      <c r="AH1666" s="561"/>
      <c r="AI1666" s="561"/>
      <c r="AJ1666" s="592"/>
      <c r="AK1666" s="561"/>
      <c r="AL1666" s="560"/>
      <c r="AM1666" s="595"/>
      <c r="AN1666" s="560"/>
      <c r="AO1666" s="561"/>
      <c r="AP1666" s="561"/>
      <c r="AQ1666" s="560"/>
      <c r="AR1666" s="561"/>
      <c r="AS1666" s="561"/>
      <c r="AT1666" s="559"/>
      <c r="AU1666" s="574"/>
      <c r="AV1666" s="569"/>
      <c r="AW1666" s="569"/>
      <c r="AX1666" s="569"/>
      <c r="AY1666" s="569"/>
      <c r="AZ1666" s="563"/>
      <c r="BA1666" s="563"/>
      <c r="BB1666" s="563"/>
    </row>
    <row r="1667" spans="21:54">
      <c r="U1667" s="563"/>
      <c r="V1667" s="587"/>
      <c r="W1667" s="588"/>
      <c r="X1667" s="588"/>
      <c r="Y1667" s="590"/>
      <c r="Z1667" s="589"/>
      <c r="AA1667" s="591"/>
      <c r="AB1667" s="591"/>
      <c r="AC1667" s="591"/>
      <c r="AD1667" s="591"/>
      <c r="AE1667" s="272"/>
      <c r="AF1667" s="560"/>
      <c r="AG1667" s="561"/>
      <c r="AH1667" s="561"/>
      <c r="AI1667" s="561"/>
      <c r="AJ1667" s="592"/>
      <c r="AK1667" s="561"/>
      <c r="AL1667" s="560"/>
      <c r="AM1667" s="595"/>
      <c r="AN1667" s="560"/>
      <c r="AO1667" s="561"/>
      <c r="AP1667" s="561"/>
      <c r="AQ1667" s="560"/>
      <c r="AR1667" s="561"/>
      <c r="AS1667" s="561"/>
      <c r="AT1667" s="559"/>
      <c r="AU1667" s="574"/>
      <c r="AV1667" s="569"/>
      <c r="AW1667" s="569"/>
      <c r="AX1667" s="569"/>
      <c r="AY1667" s="569"/>
      <c r="AZ1667" s="563"/>
      <c r="BA1667" s="563"/>
      <c r="BB1667" s="563"/>
    </row>
    <row r="1668" spans="21:54">
      <c r="U1668" s="563"/>
      <c r="V1668" s="587"/>
      <c r="W1668" s="588"/>
      <c r="X1668" s="588"/>
      <c r="Y1668" s="590"/>
      <c r="Z1668" s="589"/>
      <c r="AA1668" s="591"/>
      <c r="AB1668" s="591"/>
      <c r="AC1668" s="591"/>
      <c r="AD1668" s="591"/>
      <c r="AE1668" s="272"/>
      <c r="AF1668" s="560"/>
      <c r="AG1668" s="561"/>
      <c r="AH1668" s="561"/>
      <c r="AI1668" s="561"/>
      <c r="AJ1668" s="592"/>
      <c r="AK1668" s="561"/>
      <c r="AL1668" s="560"/>
      <c r="AM1668" s="595"/>
      <c r="AN1668" s="560"/>
      <c r="AO1668" s="561"/>
      <c r="AP1668" s="561"/>
      <c r="AQ1668" s="560"/>
      <c r="AR1668" s="561"/>
      <c r="AS1668" s="561"/>
      <c r="AT1668" s="559"/>
      <c r="AU1668" s="574"/>
      <c r="AV1668" s="569"/>
      <c r="AW1668" s="569"/>
      <c r="AX1668" s="569"/>
      <c r="AY1668" s="569"/>
      <c r="AZ1668" s="563"/>
      <c r="BA1668" s="563"/>
      <c r="BB1668" s="563"/>
    </row>
    <row r="1669" spans="21:54">
      <c r="U1669" s="563"/>
      <c r="V1669" s="587"/>
      <c r="W1669" s="588"/>
      <c r="X1669" s="588"/>
      <c r="Y1669" s="590"/>
      <c r="Z1669" s="589"/>
      <c r="AA1669" s="591"/>
      <c r="AB1669" s="591"/>
      <c r="AC1669" s="591"/>
      <c r="AD1669" s="591"/>
      <c r="AE1669" s="272"/>
      <c r="AF1669" s="560"/>
      <c r="AG1669" s="561"/>
      <c r="AH1669" s="561"/>
      <c r="AI1669" s="561"/>
      <c r="AJ1669" s="592"/>
      <c r="AK1669" s="561"/>
      <c r="AL1669" s="560"/>
      <c r="AM1669" s="595"/>
      <c r="AN1669" s="560"/>
      <c r="AO1669" s="561"/>
      <c r="AP1669" s="561"/>
      <c r="AQ1669" s="560"/>
      <c r="AR1669" s="561"/>
      <c r="AS1669" s="561"/>
      <c r="AT1669" s="559"/>
      <c r="AU1669" s="574"/>
      <c r="AV1669" s="569"/>
      <c r="AW1669" s="569"/>
      <c r="AX1669" s="569"/>
      <c r="AY1669" s="569"/>
      <c r="AZ1669" s="563"/>
      <c r="BA1669" s="563"/>
      <c r="BB1669" s="563"/>
    </row>
    <row r="1670" spans="21:54">
      <c r="U1670" s="563"/>
      <c r="V1670" s="587"/>
      <c r="W1670" s="588"/>
      <c r="X1670" s="588"/>
      <c r="Y1670" s="590"/>
      <c r="Z1670" s="589"/>
      <c r="AA1670" s="591"/>
      <c r="AB1670" s="591"/>
      <c r="AC1670" s="591"/>
      <c r="AD1670" s="591"/>
      <c r="AE1670" s="272"/>
      <c r="AF1670" s="560"/>
      <c r="AG1670" s="561"/>
      <c r="AH1670" s="561"/>
      <c r="AI1670" s="561"/>
      <c r="AJ1670" s="592"/>
      <c r="AK1670" s="561"/>
      <c r="AL1670" s="560"/>
      <c r="AM1670" s="595"/>
      <c r="AN1670" s="560"/>
      <c r="AO1670" s="561"/>
      <c r="AP1670" s="561"/>
      <c r="AQ1670" s="560"/>
      <c r="AR1670" s="561"/>
      <c r="AS1670" s="561"/>
      <c r="AT1670" s="559"/>
      <c r="AU1670" s="574"/>
      <c r="AV1670" s="569"/>
      <c r="AW1670" s="569"/>
      <c r="AX1670" s="569"/>
      <c r="AY1670" s="569"/>
      <c r="AZ1670" s="563"/>
      <c r="BA1670" s="563"/>
      <c r="BB1670" s="563"/>
    </row>
    <row r="1671" spans="21:54">
      <c r="U1671" s="563"/>
      <c r="V1671" s="587"/>
      <c r="W1671" s="588"/>
      <c r="X1671" s="588"/>
      <c r="Y1671" s="590"/>
      <c r="Z1671" s="589"/>
      <c r="AA1671" s="591"/>
      <c r="AB1671" s="591"/>
      <c r="AC1671" s="591"/>
      <c r="AD1671" s="591"/>
      <c r="AE1671" s="272"/>
      <c r="AF1671" s="560"/>
      <c r="AG1671" s="561"/>
      <c r="AH1671" s="561"/>
      <c r="AI1671" s="561"/>
      <c r="AJ1671" s="592"/>
      <c r="AK1671" s="561"/>
      <c r="AL1671" s="560"/>
      <c r="AM1671" s="595"/>
      <c r="AN1671" s="560"/>
      <c r="AO1671" s="561"/>
      <c r="AP1671" s="561"/>
      <c r="AQ1671" s="560"/>
      <c r="AR1671" s="561"/>
      <c r="AS1671" s="561"/>
      <c r="AT1671" s="559"/>
      <c r="AU1671" s="574"/>
      <c r="AV1671" s="569"/>
      <c r="AW1671" s="569"/>
      <c r="AX1671" s="569"/>
      <c r="AY1671" s="569"/>
      <c r="AZ1671" s="563"/>
      <c r="BA1671" s="563"/>
      <c r="BB1671" s="563"/>
    </row>
    <row r="1672" spans="21:54">
      <c r="U1672" s="563"/>
      <c r="V1672" s="587"/>
      <c r="W1672" s="588"/>
      <c r="X1672" s="588"/>
      <c r="Y1672" s="590"/>
      <c r="Z1672" s="589"/>
      <c r="AA1672" s="591"/>
      <c r="AB1672" s="591"/>
      <c r="AC1672" s="591"/>
      <c r="AD1672" s="591"/>
      <c r="AE1672" s="272"/>
      <c r="AF1672" s="560"/>
      <c r="AG1672" s="561"/>
      <c r="AH1672" s="561"/>
      <c r="AI1672" s="561"/>
      <c r="AJ1672" s="592"/>
      <c r="AK1672" s="561"/>
      <c r="AL1672" s="560"/>
      <c r="AM1672" s="595"/>
      <c r="AN1672" s="560"/>
      <c r="AO1672" s="561"/>
      <c r="AP1672" s="561"/>
      <c r="AQ1672" s="560"/>
      <c r="AR1672" s="561"/>
      <c r="AS1672" s="561"/>
      <c r="AT1672" s="559"/>
      <c r="AU1672" s="574"/>
      <c r="AV1672" s="569"/>
      <c r="AW1672" s="569"/>
      <c r="AX1672" s="569"/>
      <c r="AY1672" s="569"/>
      <c r="AZ1672" s="563"/>
      <c r="BA1672" s="563"/>
      <c r="BB1672" s="563"/>
    </row>
    <row r="1673" spans="21:54">
      <c r="U1673" s="563"/>
      <c r="V1673" s="587"/>
      <c r="W1673" s="588"/>
      <c r="X1673" s="588"/>
      <c r="Y1673" s="590"/>
      <c r="Z1673" s="589"/>
      <c r="AA1673" s="591"/>
      <c r="AB1673" s="591"/>
      <c r="AC1673" s="591"/>
      <c r="AD1673" s="591"/>
      <c r="AE1673" s="272"/>
      <c r="AF1673" s="560"/>
      <c r="AG1673" s="561"/>
      <c r="AH1673" s="561"/>
      <c r="AI1673" s="561"/>
      <c r="AJ1673" s="592"/>
      <c r="AK1673" s="561"/>
      <c r="AL1673" s="560"/>
      <c r="AM1673" s="595"/>
      <c r="AN1673" s="560"/>
      <c r="AO1673" s="561"/>
      <c r="AP1673" s="561"/>
      <c r="AQ1673" s="560"/>
      <c r="AR1673" s="561"/>
      <c r="AS1673" s="561"/>
      <c r="AT1673" s="559"/>
      <c r="AU1673" s="574"/>
      <c r="AV1673" s="569"/>
      <c r="AW1673" s="569"/>
      <c r="AX1673" s="569"/>
      <c r="AY1673" s="569"/>
      <c r="AZ1673" s="563"/>
      <c r="BA1673" s="563"/>
      <c r="BB1673" s="563"/>
    </row>
    <row r="1674" spans="21:54">
      <c r="U1674" s="563"/>
      <c r="V1674" s="587"/>
      <c r="W1674" s="588"/>
      <c r="X1674" s="588"/>
      <c r="Y1674" s="590"/>
      <c r="Z1674" s="589"/>
      <c r="AA1674" s="591"/>
      <c r="AB1674" s="591"/>
      <c r="AC1674" s="591"/>
      <c r="AD1674" s="591"/>
      <c r="AE1674" s="272"/>
      <c r="AF1674" s="560"/>
      <c r="AG1674" s="561"/>
      <c r="AH1674" s="561"/>
      <c r="AI1674" s="561"/>
      <c r="AJ1674" s="592"/>
      <c r="AK1674" s="561"/>
      <c r="AL1674" s="560"/>
      <c r="AM1674" s="595"/>
      <c r="AN1674" s="560"/>
      <c r="AO1674" s="561"/>
      <c r="AP1674" s="561"/>
      <c r="AQ1674" s="560"/>
      <c r="AR1674" s="561"/>
      <c r="AS1674" s="561"/>
      <c r="AT1674" s="559"/>
      <c r="AU1674" s="574"/>
      <c r="AV1674" s="569"/>
      <c r="AW1674" s="569"/>
      <c r="AX1674" s="569"/>
      <c r="AY1674" s="569"/>
      <c r="AZ1674" s="563"/>
      <c r="BA1674" s="563"/>
      <c r="BB1674" s="563"/>
    </row>
    <row r="1675" spans="21:54">
      <c r="U1675" s="563"/>
      <c r="V1675" s="587"/>
      <c r="W1675" s="588"/>
      <c r="X1675" s="588"/>
      <c r="Y1675" s="590"/>
      <c r="Z1675" s="589"/>
      <c r="AA1675" s="591"/>
      <c r="AB1675" s="591"/>
      <c r="AC1675" s="591"/>
      <c r="AD1675" s="591"/>
      <c r="AE1675" s="272"/>
      <c r="AF1675" s="560"/>
      <c r="AG1675" s="561"/>
      <c r="AH1675" s="561"/>
      <c r="AI1675" s="561"/>
      <c r="AJ1675" s="592"/>
      <c r="AK1675" s="561"/>
      <c r="AL1675" s="560"/>
      <c r="AM1675" s="595"/>
      <c r="AN1675" s="560"/>
      <c r="AO1675" s="561"/>
      <c r="AP1675" s="561"/>
      <c r="AQ1675" s="560"/>
      <c r="AR1675" s="561"/>
      <c r="AS1675" s="561"/>
      <c r="AT1675" s="559"/>
      <c r="AU1675" s="574"/>
      <c r="AV1675" s="569"/>
      <c r="AW1675" s="569"/>
      <c r="AX1675" s="569"/>
      <c r="AY1675" s="569"/>
      <c r="AZ1675" s="563"/>
      <c r="BA1675" s="563"/>
      <c r="BB1675" s="563"/>
    </row>
    <row r="1676" spans="21:54">
      <c r="U1676" s="563"/>
      <c r="V1676" s="587"/>
      <c r="W1676" s="588"/>
      <c r="X1676" s="588"/>
      <c r="Y1676" s="590"/>
      <c r="Z1676" s="589"/>
      <c r="AA1676" s="591"/>
      <c r="AB1676" s="591"/>
      <c r="AC1676" s="591"/>
      <c r="AD1676" s="591"/>
      <c r="AE1676" s="272"/>
      <c r="AF1676" s="560"/>
      <c r="AG1676" s="561"/>
      <c r="AH1676" s="561"/>
      <c r="AI1676" s="561"/>
      <c r="AJ1676" s="592"/>
      <c r="AK1676" s="561"/>
      <c r="AL1676" s="560"/>
      <c r="AM1676" s="595"/>
      <c r="AN1676" s="560"/>
      <c r="AO1676" s="561"/>
      <c r="AP1676" s="561"/>
      <c r="AQ1676" s="560"/>
      <c r="AR1676" s="561"/>
      <c r="AS1676" s="561"/>
      <c r="AT1676" s="559"/>
      <c r="AU1676" s="574"/>
      <c r="AV1676" s="569"/>
      <c r="AW1676" s="569"/>
      <c r="AX1676" s="569"/>
      <c r="AY1676" s="569"/>
      <c r="AZ1676" s="563"/>
      <c r="BA1676" s="563"/>
      <c r="BB1676" s="563"/>
    </row>
    <row r="1677" spans="21:54">
      <c r="U1677" s="563"/>
      <c r="V1677" s="587"/>
      <c r="W1677" s="588"/>
      <c r="X1677" s="588"/>
      <c r="Y1677" s="590"/>
      <c r="Z1677" s="589"/>
      <c r="AA1677" s="591"/>
      <c r="AB1677" s="591"/>
      <c r="AC1677" s="591"/>
      <c r="AD1677" s="591"/>
      <c r="AE1677" s="272"/>
      <c r="AF1677" s="560"/>
      <c r="AG1677" s="561"/>
      <c r="AH1677" s="561"/>
      <c r="AI1677" s="561"/>
      <c r="AJ1677" s="592"/>
      <c r="AK1677" s="561"/>
      <c r="AL1677" s="560"/>
      <c r="AM1677" s="595"/>
      <c r="AN1677" s="560"/>
      <c r="AO1677" s="561"/>
      <c r="AP1677" s="561"/>
      <c r="AQ1677" s="560"/>
      <c r="AR1677" s="561"/>
      <c r="AS1677" s="561"/>
      <c r="AT1677" s="559"/>
      <c r="AU1677" s="574"/>
      <c r="AV1677" s="569"/>
      <c r="AW1677" s="569"/>
      <c r="AX1677" s="569"/>
      <c r="AY1677" s="569"/>
      <c r="AZ1677" s="563"/>
      <c r="BA1677" s="563"/>
      <c r="BB1677" s="563"/>
    </row>
    <row r="1678" spans="21:54">
      <c r="U1678" s="563"/>
      <c r="V1678" s="587"/>
      <c r="W1678" s="588"/>
      <c r="X1678" s="588"/>
      <c r="Y1678" s="590"/>
      <c r="Z1678" s="589"/>
      <c r="AA1678" s="591"/>
      <c r="AB1678" s="591"/>
      <c r="AC1678" s="591"/>
      <c r="AD1678" s="591"/>
      <c r="AE1678" s="272"/>
      <c r="AF1678" s="560"/>
      <c r="AG1678" s="561"/>
      <c r="AH1678" s="561"/>
      <c r="AI1678" s="561"/>
      <c r="AJ1678" s="592"/>
      <c r="AK1678" s="561"/>
      <c r="AL1678" s="560"/>
      <c r="AM1678" s="595"/>
      <c r="AN1678" s="560"/>
      <c r="AO1678" s="561"/>
      <c r="AP1678" s="561"/>
      <c r="AQ1678" s="560"/>
      <c r="AR1678" s="561"/>
      <c r="AS1678" s="561"/>
      <c r="AT1678" s="559"/>
      <c r="AU1678" s="574"/>
      <c r="AV1678" s="569"/>
      <c r="AW1678" s="569"/>
      <c r="AX1678" s="569"/>
      <c r="AY1678" s="569"/>
      <c r="AZ1678" s="563"/>
      <c r="BA1678" s="563"/>
      <c r="BB1678" s="563"/>
    </row>
    <row r="1679" spans="21:54">
      <c r="U1679" s="563"/>
      <c r="V1679" s="587"/>
      <c r="W1679" s="588"/>
      <c r="X1679" s="588"/>
      <c r="Y1679" s="590"/>
      <c r="Z1679" s="589"/>
      <c r="AA1679" s="591"/>
      <c r="AB1679" s="591"/>
      <c r="AC1679" s="591"/>
      <c r="AD1679" s="591"/>
      <c r="AE1679" s="272"/>
      <c r="AF1679" s="560"/>
      <c r="AG1679" s="561"/>
      <c r="AH1679" s="561"/>
      <c r="AI1679" s="561"/>
      <c r="AJ1679" s="592"/>
      <c r="AK1679" s="561"/>
      <c r="AL1679" s="560"/>
      <c r="AM1679" s="595"/>
      <c r="AN1679" s="560"/>
      <c r="AO1679" s="561"/>
      <c r="AP1679" s="561"/>
      <c r="AQ1679" s="560"/>
      <c r="AR1679" s="561"/>
      <c r="AS1679" s="561"/>
      <c r="AT1679" s="559"/>
      <c r="AU1679" s="574"/>
      <c r="AV1679" s="569"/>
      <c r="AW1679" s="569"/>
      <c r="AX1679" s="569"/>
      <c r="AY1679" s="569"/>
      <c r="AZ1679" s="563"/>
      <c r="BA1679" s="563"/>
      <c r="BB1679" s="563"/>
    </row>
    <row r="1680" spans="21:54">
      <c r="U1680" s="563"/>
      <c r="V1680" s="587"/>
      <c r="W1680" s="588"/>
      <c r="X1680" s="588"/>
      <c r="Y1680" s="590"/>
      <c r="Z1680" s="589"/>
      <c r="AA1680" s="591"/>
      <c r="AB1680" s="591"/>
      <c r="AC1680" s="591"/>
      <c r="AD1680" s="591"/>
      <c r="AE1680" s="272"/>
      <c r="AF1680" s="560"/>
      <c r="AG1680" s="561"/>
      <c r="AH1680" s="561"/>
      <c r="AI1680" s="561"/>
      <c r="AJ1680" s="592"/>
      <c r="AK1680" s="561"/>
      <c r="AL1680" s="560"/>
      <c r="AM1680" s="595"/>
      <c r="AN1680" s="560"/>
      <c r="AO1680" s="561"/>
      <c r="AP1680" s="561"/>
      <c r="AQ1680" s="560"/>
      <c r="AR1680" s="561"/>
      <c r="AS1680" s="561"/>
      <c r="AT1680" s="559"/>
      <c r="AU1680" s="574"/>
      <c r="AV1680" s="569"/>
      <c r="AW1680" s="569"/>
      <c r="AX1680" s="569"/>
      <c r="AY1680" s="569"/>
      <c r="AZ1680" s="563"/>
      <c r="BA1680" s="563"/>
      <c r="BB1680" s="563"/>
    </row>
    <row r="1681" spans="21:54">
      <c r="U1681" s="563"/>
      <c r="V1681" s="587"/>
      <c r="W1681" s="588"/>
      <c r="X1681" s="588"/>
      <c r="Y1681" s="590"/>
      <c r="Z1681" s="589"/>
      <c r="AA1681" s="591"/>
      <c r="AB1681" s="591"/>
      <c r="AC1681" s="591"/>
      <c r="AD1681" s="591"/>
      <c r="AE1681" s="272"/>
      <c r="AF1681" s="560"/>
      <c r="AG1681" s="561"/>
      <c r="AH1681" s="561"/>
      <c r="AI1681" s="561"/>
      <c r="AJ1681" s="592"/>
      <c r="AK1681" s="561"/>
      <c r="AL1681" s="560"/>
      <c r="AM1681" s="595"/>
      <c r="AN1681" s="560"/>
      <c r="AO1681" s="561"/>
      <c r="AP1681" s="561"/>
      <c r="AQ1681" s="560"/>
      <c r="AR1681" s="561"/>
      <c r="AS1681" s="561"/>
      <c r="AT1681" s="559"/>
      <c r="AU1681" s="574"/>
      <c r="AV1681" s="569"/>
      <c r="AW1681" s="569"/>
      <c r="AX1681" s="569"/>
      <c r="AY1681" s="569"/>
      <c r="AZ1681" s="563"/>
      <c r="BA1681" s="563"/>
      <c r="BB1681" s="563"/>
    </row>
    <row r="1682" spans="21:54">
      <c r="U1682" s="563"/>
      <c r="V1682" s="587"/>
      <c r="W1682" s="588"/>
      <c r="X1682" s="588"/>
      <c r="Y1682" s="590"/>
      <c r="Z1682" s="589"/>
      <c r="AA1682" s="591"/>
      <c r="AB1682" s="591"/>
      <c r="AC1682" s="591"/>
      <c r="AD1682" s="591"/>
      <c r="AE1682" s="272"/>
      <c r="AF1682" s="560"/>
      <c r="AG1682" s="561"/>
      <c r="AH1682" s="561"/>
      <c r="AI1682" s="561"/>
      <c r="AJ1682" s="592"/>
      <c r="AK1682" s="561"/>
      <c r="AL1682" s="560"/>
      <c r="AM1682" s="595"/>
      <c r="AN1682" s="560"/>
      <c r="AO1682" s="561"/>
      <c r="AP1682" s="561"/>
      <c r="AQ1682" s="560"/>
      <c r="AR1682" s="561"/>
      <c r="AS1682" s="561"/>
      <c r="AT1682" s="559"/>
      <c r="AU1682" s="574"/>
      <c r="AV1682" s="569"/>
      <c r="AW1682" s="569"/>
      <c r="AX1682" s="569"/>
      <c r="AY1682" s="569"/>
      <c r="AZ1682" s="563"/>
      <c r="BA1682" s="563"/>
      <c r="BB1682" s="563"/>
    </row>
    <row r="1683" spans="21:54">
      <c r="U1683" s="563"/>
      <c r="V1683" s="587"/>
      <c r="W1683" s="588"/>
      <c r="X1683" s="588"/>
      <c r="Y1683" s="590"/>
      <c r="Z1683" s="589"/>
      <c r="AA1683" s="591"/>
      <c r="AB1683" s="591"/>
      <c r="AC1683" s="591"/>
      <c r="AD1683" s="591"/>
      <c r="AE1683" s="272"/>
      <c r="AF1683" s="560"/>
      <c r="AG1683" s="561"/>
      <c r="AH1683" s="561"/>
      <c r="AI1683" s="561"/>
      <c r="AJ1683" s="592"/>
      <c r="AK1683" s="561"/>
      <c r="AL1683" s="560"/>
      <c r="AM1683" s="595"/>
      <c r="AN1683" s="560"/>
      <c r="AO1683" s="561"/>
      <c r="AP1683" s="561"/>
      <c r="AQ1683" s="560"/>
      <c r="AR1683" s="561"/>
      <c r="AS1683" s="561"/>
      <c r="AT1683" s="559"/>
      <c r="AU1683" s="574"/>
      <c r="AV1683" s="569"/>
      <c r="AW1683" s="569"/>
      <c r="AX1683" s="569"/>
      <c r="AY1683" s="569"/>
      <c r="AZ1683" s="563"/>
      <c r="BA1683" s="563"/>
      <c r="BB1683" s="563"/>
    </row>
    <row r="1684" spans="21:54">
      <c r="U1684" s="563"/>
      <c r="V1684" s="587"/>
      <c r="W1684" s="588"/>
      <c r="X1684" s="588"/>
      <c r="Y1684" s="590"/>
      <c r="Z1684" s="589"/>
      <c r="AA1684" s="591"/>
      <c r="AB1684" s="591"/>
      <c r="AC1684" s="591"/>
      <c r="AD1684" s="591"/>
      <c r="AE1684" s="272"/>
      <c r="AF1684" s="560"/>
      <c r="AG1684" s="561"/>
      <c r="AH1684" s="561"/>
      <c r="AI1684" s="561"/>
      <c r="AJ1684" s="592"/>
      <c r="AK1684" s="561"/>
      <c r="AL1684" s="560"/>
      <c r="AM1684" s="595"/>
      <c r="AN1684" s="560"/>
      <c r="AO1684" s="561"/>
      <c r="AP1684" s="561"/>
      <c r="AQ1684" s="560"/>
      <c r="AR1684" s="561"/>
      <c r="AS1684" s="561"/>
      <c r="AT1684" s="559"/>
      <c r="AU1684" s="574"/>
      <c r="AV1684" s="569"/>
      <c r="AW1684" s="569"/>
      <c r="AX1684" s="569"/>
      <c r="AY1684" s="569"/>
      <c r="AZ1684" s="563"/>
      <c r="BA1684" s="563"/>
      <c r="BB1684" s="563"/>
    </row>
    <row r="1685" spans="21:54">
      <c r="U1685" s="563"/>
      <c r="V1685" s="587"/>
      <c r="W1685" s="588"/>
      <c r="X1685" s="588"/>
      <c r="Y1685" s="590"/>
      <c r="Z1685" s="589"/>
      <c r="AA1685" s="591"/>
      <c r="AB1685" s="591"/>
      <c r="AC1685" s="591"/>
      <c r="AD1685" s="591"/>
      <c r="AE1685" s="272"/>
      <c r="AF1685" s="560"/>
      <c r="AG1685" s="561"/>
      <c r="AH1685" s="561"/>
      <c r="AI1685" s="561"/>
      <c r="AJ1685" s="592"/>
      <c r="AK1685" s="561"/>
      <c r="AL1685" s="560"/>
      <c r="AM1685" s="595"/>
      <c r="AN1685" s="560"/>
      <c r="AO1685" s="561"/>
      <c r="AP1685" s="561"/>
      <c r="AQ1685" s="560"/>
      <c r="AR1685" s="561"/>
      <c r="AS1685" s="561"/>
      <c r="AT1685" s="559"/>
      <c r="AU1685" s="574"/>
      <c r="AV1685" s="569"/>
      <c r="AW1685" s="569"/>
      <c r="AX1685" s="569"/>
      <c r="AY1685" s="569"/>
      <c r="AZ1685" s="563"/>
      <c r="BA1685" s="563"/>
      <c r="BB1685" s="563"/>
    </row>
    <row r="1686" spans="21:54">
      <c r="U1686" s="563"/>
      <c r="V1686" s="587"/>
      <c r="W1686" s="588"/>
      <c r="X1686" s="588"/>
      <c r="Y1686" s="590"/>
      <c r="Z1686" s="589"/>
      <c r="AA1686" s="591"/>
      <c r="AB1686" s="591"/>
      <c r="AC1686" s="591"/>
      <c r="AD1686" s="591"/>
      <c r="AE1686" s="272"/>
      <c r="AF1686" s="560"/>
      <c r="AG1686" s="561"/>
      <c r="AH1686" s="561"/>
      <c r="AI1686" s="561"/>
      <c r="AJ1686" s="592"/>
      <c r="AK1686" s="561"/>
      <c r="AL1686" s="560"/>
      <c r="AM1686" s="595"/>
      <c r="AN1686" s="560"/>
      <c r="AO1686" s="561"/>
      <c r="AP1686" s="561"/>
      <c r="AQ1686" s="560"/>
      <c r="AR1686" s="561"/>
      <c r="AS1686" s="561"/>
      <c r="AT1686" s="559"/>
      <c r="AU1686" s="574"/>
      <c r="AV1686" s="569"/>
      <c r="AW1686" s="569"/>
      <c r="AX1686" s="569"/>
      <c r="AY1686" s="569"/>
      <c r="AZ1686" s="563"/>
      <c r="BA1686" s="563"/>
      <c r="BB1686" s="563"/>
    </row>
    <row r="1687" spans="21:54">
      <c r="U1687" s="563"/>
      <c r="V1687" s="587"/>
      <c r="W1687" s="588"/>
      <c r="X1687" s="588"/>
      <c r="Y1687" s="590"/>
      <c r="Z1687" s="589"/>
      <c r="AA1687" s="591"/>
      <c r="AB1687" s="591"/>
      <c r="AC1687" s="591"/>
      <c r="AD1687" s="591"/>
      <c r="AE1687" s="272"/>
      <c r="AF1687" s="560"/>
      <c r="AG1687" s="561"/>
      <c r="AH1687" s="561"/>
      <c r="AI1687" s="561"/>
      <c r="AJ1687" s="592"/>
      <c r="AK1687" s="561"/>
      <c r="AL1687" s="560"/>
      <c r="AM1687" s="595"/>
      <c r="AN1687" s="560"/>
      <c r="AO1687" s="561"/>
      <c r="AP1687" s="561"/>
      <c r="AQ1687" s="560"/>
      <c r="AR1687" s="561"/>
      <c r="AS1687" s="561"/>
      <c r="AT1687" s="559"/>
      <c r="AU1687" s="574"/>
      <c r="AV1687" s="569"/>
      <c r="AW1687" s="569"/>
      <c r="AX1687" s="569"/>
      <c r="AY1687" s="569"/>
      <c r="AZ1687" s="563"/>
      <c r="BA1687" s="563"/>
      <c r="BB1687" s="563"/>
    </row>
    <row r="1688" spans="21:54">
      <c r="U1688" s="563"/>
      <c r="V1688" s="587"/>
      <c r="W1688" s="588"/>
      <c r="X1688" s="588"/>
      <c r="Y1688" s="590"/>
      <c r="Z1688" s="589"/>
      <c r="AA1688" s="591"/>
      <c r="AB1688" s="591"/>
      <c r="AC1688" s="591"/>
      <c r="AD1688" s="591"/>
      <c r="AE1688" s="272"/>
      <c r="AF1688" s="560"/>
      <c r="AG1688" s="561"/>
      <c r="AH1688" s="561"/>
      <c r="AI1688" s="561"/>
      <c r="AJ1688" s="592"/>
      <c r="AK1688" s="561"/>
      <c r="AL1688" s="560"/>
      <c r="AM1688" s="595"/>
      <c r="AN1688" s="560"/>
      <c r="AO1688" s="561"/>
      <c r="AP1688" s="561"/>
      <c r="AQ1688" s="560"/>
      <c r="AR1688" s="561"/>
      <c r="AS1688" s="561"/>
      <c r="AT1688" s="559"/>
      <c r="AU1688" s="574"/>
      <c r="AV1688" s="569"/>
      <c r="AW1688" s="569"/>
      <c r="AX1688" s="569"/>
      <c r="AY1688" s="569"/>
      <c r="AZ1688" s="563"/>
      <c r="BA1688" s="563"/>
      <c r="BB1688" s="563"/>
    </row>
    <row r="1689" spans="21:54">
      <c r="U1689" s="563"/>
      <c r="V1689" s="587"/>
      <c r="W1689" s="588"/>
      <c r="X1689" s="588"/>
      <c r="Y1689" s="590"/>
      <c r="Z1689" s="589"/>
      <c r="AA1689" s="591"/>
      <c r="AB1689" s="591"/>
      <c r="AC1689" s="591"/>
      <c r="AD1689" s="591"/>
      <c r="AE1689" s="272"/>
      <c r="AF1689" s="560"/>
      <c r="AG1689" s="561"/>
      <c r="AH1689" s="561"/>
      <c r="AI1689" s="561"/>
      <c r="AJ1689" s="592"/>
      <c r="AK1689" s="561"/>
      <c r="AL1689" s="560"/>
      <c r="AM1689" s="595"/>
      <c r="AN1689" s="560"/>
      <c r="AO1689" s="561"/>
      <c r="AP1689" s="561"/>
      <c r="AQ1689" s="560"/>
      <c r="AR1689" s="561"/>
      <c r="AS1689" s="561"/>
      <c r="AT1689" s="559"/>
      <c r="AU1689" s="574"/>
      <c r="AV1689" s="569"/>
      <c r="AW1689" s="569"/>
      <c r="AX1689" s="569"/>
      <c r="AY1689" s="569"/>
      <c r="AZ1689" s="563"/>
      <c r="BA1689" s="563"/>
      <c r="BB1689" s="563"/>
    </row>
    <row r="1690" spans="21:54">
      <c r="U1690" s="563"/>
      <c r="V1690" s="587"/>
      <c r="W1690" s="588"/>
      <c r="X1690" s="588"/>
      <c r="Y1690" s="590"/>
      <c r="Z1690" s="589"/>
      <c r="AA1690" s="591"/>
      <c r="AB1690" s="591"/>
      <c r="AC1690" s="591"/>
      <c r="AD1690" s="591"/>
      <c r="AE1690" s="272"/>
      <c r="AF1690" s="560"/>
      <c r="AG1690" s="561"/>
      <c r="AH1690" s="561"/>
      <c r="AI1690" s="561"/>
      <c r="AJ1690" s="592"/>
      <c r="AK1690" s="561"/>
      <c r="AL1690" s="560"/>
      <c r="AM1690" s="595"/>
      <c r="AN1690" s="560"/>
      <c r="AO1690" s="561"/>
      <c r="AP1690" s="561"/>
      <c r="AQ1690" s="560"/>
      <c r="AR1690" s="561"/>
      <c r="AS1690" s="561"/>
      <c r="AT1690" s="559"/>
      <c r="AU1690" s="574"/>
      <c r="AV1690" s="569"/>
      <c r="AW1690" s="569"/>
      <c r="AX1690" s="569"/>
      <c r="AY1690" s="569"/>
      <c r="AZ1690" s="563"/>
      <c r="BA1690" s="563"/>
      <c r="BB1690" s="563"/>
    </row>
    <row r="1691" spans="21:54">
      <c r="U1691" s="563"/>
      <c r="V1691" s="587"/>
      <c r="W1691" s="588"/>
      <c r="X1691" s="588"/>
      <c r="Y1691" s="590"/>
      <c r="Z1691" s="589"/>
      <c r="AA1691" s="591"/>
      <c r="AB1691" s="591"/>
      <c r="AC1691" s="591"/>
      <c r="AD1691" s="591"/>
      <c r="AE1691" s="272"/>
      <c r="AF1691" s="560"/>
      <c r="AG1691" s="561"/>
      <c r="AH1691" s="561"/>
      <c r="AI1691" s="561"/>
      <c r="AJ1691" s="592"/>
      <c r="AK1691" s="561"/>
      <c r="AL1691" s="560"/>
      <c r="AM1691" s="595"/>
      <c r="AN1691" s="560"/>
      <c r="AO1691" s="561"/>
      <c r="AP1691" s="561"/>
      <c r="AQ1691" s="560"/>
      <c r="AR1691" s="561"/>
      <c r="AS1691" s="561"/>
      <c r="AT1691" s="559"/>
      <c r="AU1691" s="574"/>
      <c r="AV1691" s="569"/>
      <c r="AW1691" s="569"/>
      <c r="AX1691" s="569"/>
      <c r="AY1691" s="569"/>
      <c r="AZ1691" s="563"/>
      <c r="BA1691" s="563"/>
      <c r="BB1691" s="563"/>
    </row>
    <row r="1692" spans="21:54">
      <c r="U1692" s="563"/>
      <c r="V1692" s="587"/>
      <c r="W1692" s="588"/>
      <c r="X1692" s="588"/>
      <c r="Y1692" s="590"/>
      <c r="Z1692" s="589"/>
      <c r="AA1692" s="591"/>
      <c r="AB1692" s="591"/>
      <c r="AC1692" s="591"/>
      <c r="AD1692" s="591"/>
      <c r="AE1692" s="272"/>
      <c r="AF1692" s="560"/>
      <c r="AG1692" s="561"/>
      <c r="AH1692" s="561"/>
      <c r="AI1692" s="561"/>
      <c r="AJ1692" s="592"/>
      <c r="AK1692" s="561"/>
      <c r="AL1692" s="560"/>
      <c r="AM1692" s="595"/>
      <c r="AN1692" s="560"/>
      <c r="AO1692" s="561"/>
      <c r="AP1692" s="561"/>
      <c r="AQ1692" s="560"/>
      <c r="AR1692" s="561"/>
      <c r="AS1692" s="561"/>
      <c r="AT1692" s="559"/>
      <c r="AU1692" s="574"/>
      <c r="AV1692" s="569"/>
      <c r="AW1692" s="569"/>
      <c r="AX1692" s="569"/>
      <c r="AY1692" s="569"/>
      <c r="AZ1692" s="563"/>
      <c r="BA1692" s="563"/>
      <c r="BB1692" s="563"/>
    </row>
    <row r="1693" spans="21:54">
      <c r="U1693" s="563"/>
      <c r="V1693" s="587"/>
      <c r="W1693" s="588"/>
      <c r="X1693" s="588"/>
      <c r="Y1693" s="590"/>
      <c r="Z1693" s="589"/>
      <c r="AA1693" s="591"/>
      <c r="AB1693" s="591"/>
      <c r="AC1693" s="591"/>
      <c r="AD1693" s="591"/>
      <c r="AE1693" s="272"/>
      <c r="AF1693" s="560"/>
      <c r="AG1693" s="561"/>
      <c r="AH1693" s="561"/>
      <c r="AI1693" s="561"/>
      <c r="AJ1693" s="592"/>
      <c r="AK1693" s="561"/>
      <c r="AL1693" s="560"/>
      <c r="AM1693" s="595"/>
      <c r="AN1693" s="560"/>
      <c r="AO1693" s="561"/>
      <c r="AP1693" s="561"/>
      <c r="AQ1693" s="560"/>
      <c r="AR1693" s="561"/>
      <c r="AS1693" s="561"/>
      <c r="AT1693" s="559"/>
      <c r="AU1693" s="574"/>
      <c r="AV1693" s="569"/>
      <c r="AW1693" s="569"/>
      <c r="AX1693" s="569"/>
      <c r="AY1693" s="569"/>
      <c r="AZ1693" s="563"/>
      <c r="BA1693" s="563"/>
      <c r="BB1693" s="563"/>
    </row>
    <row r="1694" spans="21:54">
      <c r="U1694" s="563"/>
      <c r="V1694" s="587"/>
      <c r="W1694" s="588"/>
      <c r="X1694" s="588"/>
      <c r="Y1694" s="590"/>
      <c r="Z1694" s="589"/>
      <c r="AA1694" s="591"/>
      <c r="AB1694" s="591"/>
      <c r="AC1694" s="591"/>
      <c r="AD1694" s="591"/>
      <c r="AE1694" s="272"/>
      <c r="AF1694" s="560"/>
      <c r="AG1694" s="561"/>
      <c r="AH1694" s="561"/>
      <c r="AI1694" s="561"/>
      <c r="AJ1694" s="592"/>
      <c r="AK1694" s="561"/>
      <c r="AL1694" s="560"/>
      <c r="AM1694" s="595"/>
      <c r="AN1694" s="560"/>
      <c r="AO1694" s="561"/>
      <c r="AP1694" s="561"/>
      <c r="AQ1694" s="560"/>
      <c r="AR1694" s="561"/>
      <c r="AS1694" s="561"/>
      <c r="AT1694" s="559"/>
      <c r="AU1694" s="574"/>
      <c r="AV1694" s="569"/>
      <c r="AW1694" s="569"/>
      <c r="AX1694" s="569"/>
      <c r="AY1694" s="569"/>
      <c r="AZ1694" s="563"/>
      <c r="BA1694" s="563"/>
      <c r="BB1694" s="563"/>
    </row>
    <row r="1695" spans="21:54">
      <c r="U1695" s="563"/>
      <c r="V1695" s="587"/>
      <c r="W1695" s="588"/>
      <c r="X1695" s="588"/>
      <c r="Y1695" s="590"/>
      <c r="Z1695" s="589"/>
      <c r="AA1695" s="591"/>
      <c r="AB1695" s="591"/>
      <c r="AC1695" s="591"/>
      <c r="AD1695" s="591"/>
      <c r="AE1695" s="272"/>
      <c r="AF1695" s="560"/>
      <c r="AG1695" s="561"/>
      <c r="AH1695" s="561"/>
      <c r="AI1695" s="561"/>
      <c r="AJ1695" s="592"/>
      <c r="AK1695" s="561"/>
      <c r="AL1695" s="560"/>
      <c r="AM1695" s="595"/>
      <c r="AN1695" s="560"/>
      <c r="AO1695" s="561"/>
      <c r="AP1695" s="561"/>
      <c r="AQ1695" s="560"/>
      <c r="AR1695" s="561"/>
      <c r="AS1695" s="561"/>
      <c r="AT1695" s="559"/>
      <c r="AU1695" s="574"/>
      <c r="AV1695" s="569"/>
      <c r="AW1695" s="569"/>
      <c r="AX1695" s="569"/>
      <c r="AY1695" s="569"/>
      <c r="AZ1695" s="563"/>
      <c r="BA1695" s="563"/>
      <c r="BB1695" s="563"/>
    </row>
    <row r="1696" spans="21:54">
      <c r="U1696" s="563"/>
      <c r="V1696" s="587"/>
      <c r="W1696" s="588"/>
      <c r="X1696" s="588"/>
      <c r="Y1696" s="590"/>
      <c r="Z1696" s="589"/>
      <c r="AA1696" s="591"/>
      <c r="AB1696" s="591"/>
      <c r="AC1696" s="591"/>
      <c r="AD1696" s="591"/>
      <c r="AE1696" s="272"/>
      <c r="AF1696" s="560"/>
      <c r="AG1696" s="561"/>
      <c r="AH1696" s="561"/>
      <c r="AI1696" s="561"/>
      <c r="AJ1696" s="592"/>
      <c r="AK1696" s="561"/>
      <c r="AL1696" s="560"/>
      <c r="AM1696" s="595"/>
      <c r="AN1696" s="560"/>
      <c r="AO1696" s="561"/>
      <c r="AP1696" s="561"/>
      <c r="AQ1696" s="560"/>
      <c r="AR1696" s="561"/>
      <c r="AS1696" s="561"/>
      <c r="AT1696" s="559"/>
      <c r="AU1696" s="574"/>
      <c r="AV1696" s="569"/>
      <c r="AW1696" s="569"/>
      <c r="AX1696" s="569"/>
      <c r="AY1696" s="569"/>
      <c r="AZ1696" s="563"/>
      <c r="BA1696" s="563"/>
      <c r="BB1696" s="563"/>
    </row>
    <row r="1697" spans="21:54">
      <c r="U1697" s="563"/>
      <c r="V1697" s="587"/>
      <c r="W1697" s="588"/>
      <c r="X1697" s="588"/>
      <c r="Y1697" s="590"/>
      <c r="Z1697" s="589"/>
      <c r="AA1697" s="591"/>
      <c r="AB1697" s="591"/>
      <c r="AC1697" s="591"/>
      <c r="AD1697" s="591"/>
      <c r="AE1697" s="272"/>
      <c r="AF1697" s="560"/>
      <c r="AG1697" s="561"/>
      <c r="AH1697" s="561"/>
      <c r="AI1697" s="561"/>
      <c r="AJ1697" s="592"/>
      <c r="AK1697" s="561"/>
      <c r="AL1697" s="560"/>
      <c r="AM1697" s="595"/>
      <c r="AN1697" s="560"/>
      <c r="AO1697" s="561"/>
      <c r="AP1697" s="561"/>
      <c r="AQ1697" s="560"/>
      <c r="AR1697" s="561"/>
      <c r="AS1697" s="561"/>
      <c r="AT1697" s="559"/>
      <c r="AU1697" s="574"/>
      <c r="AV1697" s="569"/>
      <c r="AW1697" s="569"/>
      <c r="AX1697" s="569"/>
      <c r="AY1697" s="569"/>
      <c r="AZ1697" s="563"/>
      <c r="BA1697" s="563"/>
      <c r="BB1697" s="563"/>
    </row>
    <row r="1698" spans="21:54">
      <c r="U1698" s="563"/>
      <c r="V1698" s="587"/>
      <c r="W1698" s="588"/>
      <c r="X1698" s="588"/>
      <c r="Y1698" s="590"/>
      <c r="Z1698" s="589"/>
      <c r="AA1698" s="591"/>
      <c r="AB1698" s="591"/>
      <c r="AC1698" s="591"/>
      <c r="AD1698" s="591"/>
      <c r="AE1698" s="272"/>
      <c r="AF1698" s="560"/>
      <c r="AG1698" s="561"/>
      <c r="AH1698" s="561"/>
      <c r="AI1698" s="561"/>
      <c r="AJ1698" s="592"/>
      <c r="AK1698" s="561"/>
      <c r="AL1698" s="560"/>
      <c r="AM1698" s="595"/>
      <c r="AN1698" s="560"/>
      <c r="AO1698" s="561"/>
      <c r="AP1698" s="561"/>
      <c r="AQ1698" s="560"/>
      <c r="AR1698" s="561"/>
      <c r="AS1698" s="561"/>
      <c r="AT1698" s="559"/>
      <c r="AU1698" s="574"/>
      <c r="AV1698" s="569"/>
      <c r="AW1698" s="569"/>
      <c r="AX1698" s="569"/>
      <c r="AY1698" s="569"/>
      <c r="AZ1698" s="563"/>
      <c r="BA1698" s="563"/>
      <c r="BB1698" s="563"/>
    </row>
    <row r="1699" spans="21:54">
      <c r="U1699" s="563"/>
      <c r="V1699" s="587"/>
      <c r="W1699" s="588"/>
      <c r="X1699" s="588"/>
      <c r="Y1699" s="590"/>
      <c r="Z1699" s="589"/>
      <c r="AA1699" s="591"/>
      <c r="AB1699" s="591"/>
      <c r="AC1699" s="591"/>
      <c r="AD1699" s="591"/>
      <c r="AE1699" s="272"/>
      <c r="AF1699" s="560"/>
      <c r="AG1699" s="561"/>
      <c r="AH1699" s="561"/>
      <c r="AI1699" s="561"/>
      <c r="AJ1699" s="592"/>
      <c r="AK1699" s="561"/>
      <c r="AL1699" s="560"/>
      <c r="AM1699" s="595"/>
      <c r="AN1699" s="560"/>
      <c r="AO1699" s="561"/>
      <c r="AP1699" s="561"/>
      <c r="AQ1699" s="560"/>
      <c r="AR1699" s="561"/>
      <c r="AS1699" s="561"/>
      <c r="AT1699" s="559"/>
      <c r="AU1699" s="574"/>
      <c r="AV1699" s="569"/>
      <c r="AW1699" s="569"/>
      <c r="AX1699" s="569"/>
      <c r="AY1699" s="569"/>
      <c r="AZ1699" s="563"/>
      <c r="BA1699" s="563"/>
      <c r="BB1699" s="563"/>
    </row>
    <row r="1700" spans="21:54">
      <c r="U1700" s="563"/>
      <c r="V1700" s="587"/>
      <c r="W1700" s="588"/>
      <c r="X1700" s="588"/>
      <c r="Y1700" s="590"/>
      <c r="Z1700" s="589"/>
      <c r="AA1700" s="591"/>
      <c r="AB1700" s="591"/>
      <c r="AC1700" s="591"/>
      <c r="AD1700" s="591"/>
      <c r="AE1700" s="272"/>
      <c r="AF1700" s="560"/>
      <c r="AG1700" s="561"/>
      <c r="AH1700" s="561"/>
      <c r="AI1700" s="561"/>
      <c r="AJ1700" s="592"/>
      <c r="AK1700" s="561"/>
      <c r="AL1700" s="560"/>
      <c r="AM1700" s="595"/>
      <c r="AN1700" s="560"/>
      <c r="AO1700" s="561"/>
      <c r="AP1700" s="561"/>
      <c r="AQ1700" s="560"/>
      <c r="AR1700" s="561"/>
      <c r="AS1700" s="561"/>
      <c r="AT1700" s="559"/>
      <c r="AU1700" s="574"/>
      <c r="AV1700" s="569"/>
      <c r="AW1700" s="569"/>
      <c r="AX1700" s="569"/>
      <c r="AY1700" s="569"/>
      <c r="AZ1700" s="563"/>
      <c r="BA1700" s="563"/>
      <c r="BB1700" s="563"/>
    </row>
    <row r="1701" spans="21:54">
      <c r="U1701" s="563"/>
      <c r="V1701" s="587"/>
      <c r="W1701" s="588"/>
      <c r="X1701" s="588"/>
      <c r="Y1701" s="590"/>
      <c r="Z1701" s="589"/>
      <c r="AA1701" s="591"/>
      <c r="AB1701" s="591"/>
      <c r="AC1701" s="591"/>
      <c r="AD1701" s="591"/>
      <c r="AE1701" s="272"/>
      <c r="AF1701" s="560"/>
      <c r="AG1701" s="561"/>
      <c r="AH1701" s="561"/>
      <c r="AI1701" s="561"/>
      <c r="AJ1701" s="592"/>
      <c r="AK1701" s="561"/>
      <c r="AL1701" s="560"/>
      <c r="AM1701" s="595"/>
      <c r="AN1701" s="560"/>
      <c r="AO1701" s="561"/>
      <c r="AP1701" s="561"/>
      <c r="AQ1701" s="560"/>
      <c r="AR1701" s="561"/>
      <c r="AS1701" s="561"/>
      <c r="AT1701" s="559"/>
      <c r="AU1701" s="574"/>
      <c r="AV1701" s="569"/>
      <c r="AW1701" s="569"/>
      <c r="AX1701" s="569"/>
      <c r="AY1701" s="569"/>
      <c r="AZ1701" s="563"/>
      <c r="BA1701" s="563"/>
      <c r="BB1701" s="563"/>
    </row>
    <row r="1702" spans="21:54">
      <c r="U1702" s="563"/>
      <c r="V1702" s="587"/>
      <c r="W1702" s="588"/>
      <c r="X1702" s="588"/>
      <c r="Y1702" s="590"/>
      <c r="Z1702" s="589"/>
      <c r="AA1702" s="591"/>
      <c r="AB1702" s="591"/>
      <c r="AC1702" s="591"/>
      <c r="AD1702" s="591"/>
      <c r="AE1702" s="272"/>
      <c r="AF1702" s="560"/>
      <c r="AG1702" s="561"/>
      <c r="AH1702" s="561"/>
      <c r="AI1702" s="561"/>
      <c r="AJ1702" s="592"/>
      <c r="AK1702" s="561"/>
      <c r="AL1702" s="560"/>
      <c r="AM1702" s="595"/>
      <c r="AN1702" s="560"/>
      <c r="AO1702" s="561"/>
      <c r="AP1702" s="561"/>
      <c r="AQ1702" s="560"/>
      <c r="AR1702" s="561"/>
      <c r="AS1702" s="561"/>
      <c r="AT1702" s="559"/>
      <c r="AU1702" s="574"/>
      <c r="AV1702" s="569"/>
      <c r="AW1702" s="569"/>
      <c r="AX1702" s="569"/>
      <c r="AY1702" s="569"/>
      <c r="AZ1702" s="563"/>
      <c r="BA1702" s="563"/>
      <c r="BB1702" s="563"/>
    </row>
    <row r="1703" spans="21:54">
      <c r="U1703" s="563"/>
      <c r="V1703" s="587"/>
      <c r="W1703" s="588"/>
      <c r="X1703" s="588"/>
      <c r="Y1703" s="590"/>
      <c r="Z1703" s="589"/>
      <c r="AA1703" s="591"/>
      <c r="AB1703" s="591"/>
      <c r="AC1703" s="591"/>
      <c r="AD1703" s="591"/>
      <c r="AE1703" s="272"/>
      <c r="AF1703" s="560"/>
      <c r="AG1703" s="561"/>
      <c r="AH1703" s="561"/>
      <c r="AI1703" s="561"/>
      <c r="AJ1703" s="592"/>
      <c r="AK1703" s="561"/>
      <c r="AL1703" s="560"/>
      <c r="AM1703" s="595"/>
      <c r="AN1703" s="560"/>
      <c r="AO1703" s="561"/>
      <c r="AP1703" s="561"/>
      <c r="AQ1703" s="560"/>
      <c r="AR1703" s="561"/>
      <c r="AS1703" s="561"/>
      <c r="AT1703" s="559"/>
      <c r="AU1703" s="574"/>
      <c r="AV1703" s="569"/>
      <c r="AW1703" s="569"/>
      <c r="AX1703" s="569"/>
      <c r="AY1703" s="569"/>
      <c r="AZ1703" s="563"/>
      <c r="BA1703" s="563"/>
      <c r="BB1703" s="563"/>
    </row>
    <row r="1704" spans="21:54">
      <c r="U1704" s="563"/>
      <c r="V1704" s="587"/>
      <c r="W1704" s="588"/>
      <c r="X1704" s="588"/>
      <c r="Y1704" s="590"/>
      <c r="Z1704" s="589"/>
      <c r="AA1704" s="591"/>
      <c r="AB1704" s="591"/>
      <c r="AC1704" s="591"/>
      <c r="AD1704" s="591"/>
      <c r="AE1704" s="272"/>
      <c r="AF1704" s="560"/>
      <c r="AG1704" s="561"/>
      <c r="AH1704" s="561"/>
      <c r="AI1704" s="561"/>
      <c r="AJ1704" s="592"/>
      <c r="AK1704" s="561"/>
      <c r="AL1704" s="560"/>
      <c r="AM1704" s="595"/>
      <c r="AN1704" s="560"/>
      <c r="AO1704" s="561"/>
      <c r="AP1704" s="561"/>
      <c r="AQ1704" s="560"/>
      <c r="AR1704" s="561"/>
      <c r="AS1704" s="561"/>
      <c r="AT1704" s="559"/>
      <c r="AU1704" s="574"/>
      <c r="AV1704" s="569"/>
      <c r="AW1704" s="569"/>
      <c r="AX1704" s="569"/>
      <c r="AY1704" s="569"/>
      <c r="AZ1704" s="563"/>
      <c r="BA1704" s="563"/>
      <c r="BB1704" s="563"/>
    </row>
    <row r="1705" spans="21:54">
      <c r="U1705" s="563"/>
      <c r="V1705" s="587"/>
      <c r="W1705" s="588"/>
      <c r="X1705" s="588"/>
      <c r="Y1705" s="590"/>
      <c r="Z1705" s="589"/>
      <c r="AA1705" s="591"/>
      <c r="AB1705" s="591"/>
      <c r="AC1705" s="591"/>
      <c r="AD1705" s="591"/>
      <c r="AE1705" s="272"/>
      <c r="AF1705" s="560"/>
      <c r="AG1705" s="561"/>
      <c r="AH1705" s="561"/>
      <c r="AI1705" s="561"/>
      <c r="AJ1705" s="592"/>
      <c r="AK1705" s="561"/>
      <c r="AL1705" s="560"/>
      <c r="AM1705" s="595"/>
      <c r="AN1705" s="560"/>
      <c r="AO1705" s="561"/>
      <c r="AP1705" s="561"/>
      <c r="AQ1705" s="560"/>
      <c r="AR1705" s="561"/>
      <c r="AS1705" s="561"/>
      <c r="AT1705" s="559"/>
      <c r="AU1705" s="574"/>
      <c r="AV1705" s="569"/>
      <c r="AW1705" s="569"/>
      <c r="AX1705" s="569"/>
      <c r="AY1705" s="569"/>
      <c r="AZ1705" s="563"/>
      <c r="BA1705" s="563"/>
      <c r="BB1705" s="563"/>
    </row>
    <row r="1706" spans="21:54">
      <c r="U1706" s="563"/>
      <c r="V1706" s="587"/>
      <c r="W1706" s="588"/>
      <c r="X1706" s="588"/>
      <c r="Y1706" s="590"/>
      <c r="Z1706" s="589"/>
      <c r="AA1706" s="591"/>
      <c r="AB1706" s="591"/>
      <c r="AC1706" s="591"/>
      <c r="AD1706" s="591"/>
      <c r="AE1706" s="272"/>
      <c r="AF1706" s="560"/>
      <c r="AG1706" s="561"/>
      <c r="AH1706" s="561"/>
      <c r="AI1706" s="561"/>
      <c r="AJ1706" s="592"/>
      <c r="AK1706" s="561"/>
      <c r="AL1706" s="560"/>
      <c r="AM1706" s="595"/>
      <c r="AN1706" s="560"/>
      <c r="AO1706" s="561"/>
      <c r="AP1706" s="561"/>
      <c r="AQ1706" s="560"/>
      <c r="AR1706" s="561"/>
      <c r="AS1706" s="561"/>
      <c r="AT1706" s="559"/>
      <c r="AU1706" s="574"/>
      <c r="AV1706" s="569"/>
      <c r="AW1706" s="569"/>
      <c r="AX1706" s="569"/>
      <c r="AY1706" s="569"/>
      <c r="AZ1706" s="563"/>
      <c r="BA1706" s="563"/>
      <c r="BB1706" s="563"/>
    </row>
    <row r="1707" spans="21:54">
      <c r="U1707" s="563"/>
      <c r="V1707" s="587"/>
      <c r="W1707" s="588"/>
      <c r="X1707" s="588"/>
      <c r="Y1707" s="590"/>
      <c r="Z1707" s="589"/>
      <c r="AA1707" s="591"/>
      <c r="AB1707" s="591"/>
      <c r="AC1707" s="591"/>
      <c r="AD1707" s="591"/>
      <c r="AE1707" s="272"/>
      <c r="AF1707" s="560"/>
      <c r="AG1707" s="561"/>
      <c r="AH1707" s="561"/>
      <c r="AI1707" s="561"/>
      <c r="AJ1707" s="592"/>
      <c r="AK1707" s="561"/>
      <c r="AL1707" s="560"/>
      <c r="AM1707" s="595"/>
      <c r="AN1707" s="560"/>
      <c r="AO1707" s="561"/>
      <c r="AP1707" s="561"/>
      <c r="AQ1707" s="560"/>
      <c r="AR1707" s="561"/>
      <c r="AS1707" s="561"/>
      <c r="AT1707" s="559"/>
      <c r="AU1707" s="574"/>
      <c r="AV1707" s="569"/>
      <c r="AW1707" s="569"/>
      <c r="AX1707" s="569"/>
      <c r="AY1707" s="569"/>
      <c r="AZ1707" s="563"/>
      <c r="BA1707" s="563"/>
      <c r="BB1707" s="563"/>
    </row>
    <row r="1708" spans="21:54">
      <c r="U1708" s="563"/>
      <c r="V1708" s="587"/>
      <c r="W1708" s="588"/>
      <c r="X1708" s="588"/>
      <c r="Y1708" s="590"/>
      <c r="Z1708" s="589"/>
      <c r="AA1708" s="591"/>
      <c r="AB1708" s="591"/>
      <c r="AC1708" s="591"/>
      <c r="AD1708" s="591"/>
      <c r="AE1708" s="272"/>
      <c r="AF1708" s="560"/>
      <c r="AG1708" s="561"/>
      <c r="AH1708" s="561"/>
      <c r="AI1708" s="561"/>
      <c r="AJ1708" s="592"/>
      <c r="AK1708" s="561"/>
      <c r="AL1708" s="560"/>
      <c r="AM1708" s="595"/>
      <c r="AN1708" s="560"/>
      <c r="AO1708" s="561"/>
      <c r="AP1708" s="561"/>
      <c r="AQ1708" s="560"/>
      <c r="AR1708" s="561"/>
      <c r="AS1708" s="561"/>
      <c r="AT1708" s="559"/>
      <c r="AU1708" s="574"/>
      <c r="AV1708" s="569"/>
      <c r="AW1708" s="569"/>
      <c r="AX1708" s="569"/>
      <c r="AY1708" s="569"/>
      <c r="AZ1708" s="563"/>
      <c r="BA1708" s="563"/>
      <c r="BB1708" s="563"/>
    </row>
    <row r="1709" spans="21:54">
      <c r="U1709" s="563"/>
      <c r="V1709" s="587"/>
      <c r="W1709" s="588"/>
      <c r="X1709" s="588"/>
      <c r="Y1709" s="590"/>
      <c r="Z1709" s="589"/>
      <c r="AA1709" s="591"/>
      <c r="AB1709" s="591"/>
      <c r="AC1709" s="591"/>
      <c r="AD1709" s="591"/>
      <c r="AE1709" s="272"/>
      <c r="AF1709" s="560"/>
      <c r="AG1709" s="561"/>
      <c r="AH1709" s="561"/>
      <c r="AI1709" s="561"/>
      <c r="AJ1709" s="592"/>
      <c r="AK1709" s="561"/>
      <c r="AL1709" s="560"/>
      <c r="AM1709" s="595"/>
      <c r="AN1709" s="560"/>
      <c r="AO1709" s="561"/>
      <c r="AP1709" s="561"/>
      <c r="AQ1709" s="560"/>
      <c r="AR1709" s="561"/>
      <c r="AS1709" s="561"/>
      <c r="AT1709" s="559"/>
      <c r="AU1709" s="574"/>
      <c r="AV1709" s="569"/>
      <c r="AW1709" s="569"/>
      <c r="AX1709" s="569"/>
      <c r="AY1709" s="569"/>
      <c r="AZ1709" s="563"/>
      <c r="BA1709" s="563"/>
      <c r="BB1709" s="563"/>
    </row>
    <row r="1710" spans="21:54">
      <c r="U1710" s="563"/>
      <c r="V1710" s="587"/>
      <c r="W1710" s="588"/>
      <c r="X1710" s="588"/>
      <c r="Y1710" s="590"/>
      <c r="Z1710" s="589"/>
      <c r="AA1710" s="591"/>
      <c r="AB1710" s="591"/>
      <c r="AC1710" s="591"/>
      <c r="AD1710" s="591"/>
      <c r="AE1710" s="272"/>
      <c r="AF1710" s="560"/>
      <c r="AG1710" s="561"/>
      <c r="AH1710" s="561"/>
      <c r="AI1710" s="561"/>
      <c r="AJ1710" s="592"/>
      <c r="AK1710" s="561"/>
      <c r="AL1710" s="560"/>
      <c r="AM1710" s="595"/>
      <c r="AN1710" s="560"/>
      <c r="AO1710" s="561"/>
      <c r="AP1710" s="561"/>
      <c r="AQ1710" s="560"/>
      <c r="AR1710" s="561"/>
      <c r="AS1710" s="561"/>
      <c r="AT1710" s="559"/>
      <c r="AU1710" s="574"/>
      <c r="AV1710" s="569"/>
      <c r="AW1710" s="569"/>
      <c r="AX1710" s="569"/>
      <c r="AY1710" s="569"/>
      <c r="AZ1710" s="563"/>
      <c r="BA1710" s="563"/>
      <c r="BB1710" s="563"/>
    </row>
    <row r="1711" spans="21:54">
      <c r="U1711" s="563"/>
      <c r="V1711" s="587"/>
      <c r="W1711" s="588"/>
      <c r="X1711" s="588"/>
      <c r="Y1711" s="590"/>
      <c r="Z1711" s="589"/>
      <c r="AA1711" s="591"/>
      <c r="AB1711" s="591"/>
      <c r="AC1711" s="591"/>
      <c r="AD1711" s="591"/>
      <c r="AE1711" s="272"/>
      <c r="AF1711" s="560"/>
      <c r="AG1711" s="561"/>
      <c r="AH1711" s="561"/>
      <c r="AI1711" s="561"/>
      <c r="AJ1711" s="592"/>
      <c r="AK1711" s="561"/>
      <c r="AL1711" s="560"/>
      <c r="AM1711" s="595"/>
      <c r="AN1711" s="560"/>
      <c r="AO1711" s="561"/>
      <c r="AP1711" s="561"/>
      <c r="AQ1711" s="560"/>
      <c r="AR1711" s="561"/>
      <c r="AS1711" s="561"/>
      <c r="AT1711" s="559"/>
      <c r="AU1711" s="574"/>
      <c r="AV1711" s="569"/>
      <c r="AW1711" s="569"/>
      <c r="AX1711" s="569"/>
      <c r="AY1711" s="569"/>
      <c r="AZ1711" s="563"/>
      <c r="BA1711" s="563"/>
      <c r="BB1711" s="563"/>
    </row>
    <row r="1712" spans="21:54">
      <c r="U1712" s="563"/>
      <c r="V1712" s="587"/>
      <c r="W1712" s="588"/>
      <c r="X1712" s="588"/>
      <c r="Y1712" s="590"/>
      <c r="Z1712" s="589"/>
      <c r="AA1712" s="591"/>
      <c r="AB1712" s="591"/>
      <c r="AC1712" s="591"/>
      <c r="AD1712" s="591"/>
      <c r="AE1712" s="272"/>
      <c r="AF1712" s="560"/>
      <c r="AG1712" s="561"/>
      <c r="AH1712" s="561"/>
      <c r="AI1712" s="561"/>
      <c r="AJ1712" s="592"/>
      <c r="AK1712" s="561"/>
      <c r="AL1712" s="560"/>
      <c r="AM1712" s="595"/>
      <c r="AN1712" s="560"/>
      <c r="AO1712" s="561"/>
      <c r="AP1712" s="561"/>
      <c r="AQ1712" s="560"/>
      <c r="AR1712" s="561"/>
      <c r="AS1712" s="561"/>
      <c r="AT1712" s="559"/>
      <c r="AU1712" s="574"/>
      <c r="AV1712" s="569"/>
      <c r="AW1712" s="569"/>
      <c r="AX1712" s="569"/>
      <c r="AY1712" s="569"/>
      <c r="AZ1712" s="563"/>
      <c r="BA1712" s="563"/>
      <c r="BB1712" s="563"/>
    </row>
    <row r="1713" spans="21:54">
      <c r="U1713" s="563"/>
      <c r="V1713" s="587"/>
      <c r="W1713" s="588"/>
      <c r="X1713" s="588"/>
      <c r="Y1713" s="590"/>
      <c r="Z1713" s="589"/>
      <c r="AA1713" s="591"/>
      <c r="AB1713" s="591"/>
      <c r="AC1713" s="591"/>
      <c r="AD1713" s="591"/>
      <c r="AE1713" s="272"/>
      <c r="AF1713" s="560"/>
      <c r="AG1713" s="561"/>
      <c r="AH1713" s="561"/>
      <c r="AI1713" s="561"/>
      <c r="AJ1713" s="592"/>
      <c r="AK1713" s="561"/>
      <c r="AL1713" s="560"/>
      <c r="AM1713" s="595"/>
      <c r="AN1713" s="560"/>
      <c r="AO1713" s="561"/>
      <c r="AP1713" s="561"/>
      <c r="AQ1713" s="560"/>
      <c r="AR1713" s="561"/>
      <c r="AS1713" s="561"/>
      <c r="AT1713" s="559"/>
      <c r="AU1713" s="574"/>
      <c r="AV1713" s="569"/>
      <c r="AW1713" s="569"/>
      <c r="AX1713" s="569"/>
      <c r="AY1713" s="569"/>
      <c r="AZ1713" s="563"/>
      <c r="BA1713" s="563"/>
      <c r="BB1713" s="563"/>
    </row>
    <row r="1714" spans="21:54">
      <c r="U1714" s="563"/>
      <c r="V1714" s="587"/>
      <c r="W1714" s="588"/>
      <c r="X1714" s="588"/>
      <c r="Y1714" s="590"/>
      <c r="Z1714" s="589"/>
      <c r="AA1714" s="591"/>
      <c r="AB1714" s="591"/>
      <c r="AC1714" s="591"/>
      <c r="AD1714" s="591"/>
      <c r="AE1714" s="272"/>
      <c r="AF1714" s="560"/>
      <c r="AG1714" s="561"/>
      <c r="AH1714" s="561"/>
      <c r="AI1714" s="561"/>
      <c r="AJ1714" s="592"/>
      <c r="AK1714" s="561"/>
      <c r="AL1714" s="560"/>
      <c r="AM1714" s="595"/>
      <c r="AN1714" s="560"/>
      <c r="AO1714" s="561"/>
      <c r="AP1714" s="561"/>
      <c r="AQ1714" s="560"/>
      <c r="AR1714" s="561"/>
      <c r="AS1714" s="561"/>
      <c r="AT1714" s="559"/>
      <c r="AU1714" s="574"/>
      <c r="AV1714" s="569"/>
      <c r="AW1714" s="569"/>
      <c r="AX1714" s="569"/>
      <c r="AY1714" s="569"/>
      <c r="AZ1714" s="563"/>
      <c r="BA1714" s="563"/>
      <c r="BB1714" s="563"/>
    </row>
    <row r="1715" spans="21:54">
      <c r="U1715" s="563"/>
      <c r="V1715" s="587"/>
      <c r="W1715" s="588"/>
      <c r="X1715" s="588"/>
      <c r="Y1715" s="590"/>
      <c r="Z1715" s="589"/>
      <c r="AA1715" s="591"/>
      <c r="AB1715" s="591"/>
      <c r="AC1715" s="591"/>
      <c r="AD1715" s="591"/>
      <c r="AE1715" s="272"/>
      <c r="AF1715" s="560"/>
      <c r="AG1715" s="561"/>
      <c r="AH1715" s="561"/>
      <c r="AI1715" s="561"/>
      <c r="AJ1715" s="592"/>
      <c r="AK1715" s="561"/>
      <c r="AL1715" s="560"/>
      <c r="AM1715" s="595"/>
      <c r="AN1715" s="560"/>
      <c r="AO1715" s="561"/>
      <c r="AP1715" s="561"/>
      <c r="AQ1715" s="560"/>
      <c r="AR1715" s="561"/>
      <c r="AS1715" s="561"/>
      <c r="AT1715" s="559"/>
      <c r="AU1715" s="574"/>
      <c r="AV1715" s="569"/>
      <c r="AW1715" s="569"/>
      <c r="AX1715" s="569"/>
      <c r="AY1715" s="569"/>
      <c r="AZ1715" s="563"/>
      <c r="BA1715" s="563"/>
      <c r="BB1715" s="563"/>
    </row>
    <row r="1716" spans="21:54">
      <c r="U1716" s="563"/>
      <c r="V1716" s="587"/>
      <c r="W1716" s="588"/>
      <c r="X1716" s="588"/>
      <c r="Y1716" s="590"/>
      <c r="Z1716" s="589"/>
      <c r="AA1716" s="591"/>
      <c r="AB1716" s="591"/>
      <c r="AC1716" s="591"/>
      <c r="AD1716" s="591"/>
      <c r="AE1716" s="272"/>
      <c r="AF1716" s="560"/>
      <c r="AG1716" s="561"/>
      <c r="AH1716" s="561"/>
      <c r="AI1716" s="561"/>
      <c r="AJ1716" s="592"/>
      <c r="AK1716" s="561"/>
      <c r="AL1716" s="560"/>
      <c r="AM1716" s="595"/>
      <c r="AN1716" s="560"/>
      <c r="AO1716" s="561"/>
      <c r="AP1716" s="561"/>
      <c r="AQ1716" s="560"/>
      <c r="AR1716" s="561"/>
      <c r="AS1716" s="561"/>
      <c r="AT1716" s="559"/>
      <c r="AU1716" s="574"/>
      <c r="AV1716" s="569"/>
      <c r="AW1716" s="569"/>
      <c r="AX1716" s="569"/>
      <c r="AY1716" s="569"/>
      <c r="AZ1716" s="563"/>
      <c r="BA1716" s="563"/>
      <c r="BB1716" s="563"/>
    </row>
    <row r="1717" spans="21:54">
      <c r="U1717" s="563"/>
      <c r="V1717" s="587"/>
      <c r="W1717" s="588"/>
      <c r="X1717" s="588"/>
      <c r="Y1717" s="590"/>
      <c r="Z1717" s="589"/>
      <c r="AA1717" s="591"/>
      <c r="AB1717" s="591"/>
      <c r="AC1717" s="591"/>
      <c r="AD1717" s="591"/>
      <c r="AE1717" s="272"/>
      <c r="AF1717" s="560"/>
      <c r="AG1717" s="561"/>
      <c r="AH1717" s="561"/>
      <c r="AI1717" s="561"/>
      <c r="AJ1717" s="592"/>
      <c r="AK1717" s="561"/>
      <c r="AL1717" s="560"/>
      <c r="AM1717" s="595"/>
      <c r="AN1717" s="560"/>
      <c r="AO1717" s="561"/>
      <c r="AP1717" s="561"/>
      <c r="AQ1717" s="560"/>
      <c r="AR1717" s="561"/>
      <c r="AS1717" s="561"/>
      <c r="AT1717" s="559"/>
      <c r="AU1717" s="574"/>
      <c r="AV1717" s="569"/>
      <c r="AW1717" s="569"/>
      <c r="AX1717" s="569"/>
      <c r="AY1717" s="569"/>
      <c r="AZ1717" s="563"/>
      <c r="BA1717" s="563"/>
      <c r="BB1717" s="563"/>
    </row>
    <row r="1718" spans="21:54">
      <c r="U1718" s="563"/>
      <c r="V1718" s="587"/>
      <c r="W1718" s="588"/>
      <c r="X1718" s="588"/>
      <c r="Y1718" s="590"/>
      <c r="Z1718" s="589"/>
      <c r="AA1718" s="591"/>
      <c r="AB1718" s="591"/>
      <c r="AC1718" s="591"/>
      <c r="AD1718" s="591"/>
      <c r="AE1718" s="272"/>
      <c r="AF1718" s="560"/>
      <c r="AG1718" s="561"/>
      <c r="AH1718" s="561"/>
      <c r="AI1718" s="561"/>
      <c r="AJ1718" s="592"/>
      <c r="AK1718" s="561"/>
      <c r="AL1718" s="560"/>
      <c r="AM1718" s="595"/>
      <c r="AN1718" s="560"/>
      <c r="AO1718" s="561"/>
      <c r="AP1718" s="561"/>
      <c r="AQ1718" s="560"/>
      <c r="AR1718" s="561"/>
      <c r="AS1718" s="561"/>
      <c r="AT1718" s="559"/>
      <c r="AU1718" s="574"/>
      <c r="AV1718" s="569"/>
      <c r="AW1718" s="569"/>
      <c r="AX1718" s="569"/>
      <c r="AY1718" s="569"/>
      <c r="AZ1718" s="563"/>
      <c r="BA1718" s="563"/>
      <c r="BB1718" s="563"/>
    </row>
    <row r="1719" spans="21:54">
      <c r="U1719" s="563"/>
      <c r="V1719" s="587"/>
      <c r="W1719" s="588"/>
      <c r="X1719" s="588"/>
      <c r="Y1719" s="590"/>
      <c r="Z1719" s="589"/>
      <c r="AA1719" s="591"/>
      <c r="AB1719" s="591"/>
      <c r="AC1719" s="591"/>
      <c r="AD1719" s="591"/>
      <c r="AE1719" s="272"/>
      <c r="AF1719" s="560"/>
      <c r="AG1719" s="561"/>
      <c r="AH1719" s="561"/>
      <c r="AI1719" s="561"/>
      <c r="AJ1719" s="592"/>
      <c r="AK1719" s="561"/>
      <c r="AL1719" s="560"/>
      <c r="AM1719" s="595"/>
      <c r="AN1719" s="560"/>
      <c r="AO1719" s="561"/>
      <c r="AP1719" s="561"/>
      <c r="AQ1719" s="560"/>
      <c r="AR1719" s="561"/>
      <c r="AS1719" s="561"/>
      <c r="AT1719" s="559"/>
      <c r="AU1719" s="574"/>
      <c r="AV1719" s="569"/>
      <c r="AW1719" s="569"/>
      <c r="AX1719" s="569"/>
      <c r="AY1719" s="569"/>
      <c r="AZ1719" s="563"/>
      <c r="BA1719" s="563"/>
      <c r="BB1719" s="563"/>
    </row>
    <row r="1720" spans="21:54">
      <c r="U1720" s="563"/>
      <c r="V1720" s="587"/>
      <c r="W1720" s="588"/>
      <c r="X1720" s="588"/>
      <c r="Y1720" s="590"/>
      <c r="Z1720" s="589"/>
      <c r="AA1720" s="591"/>
      <c r="AB1720" s="591"/>
      <c r="AC1720" s="591"/>
      <c r="AD1720" s="591"/>
      <c r="AE1720" s="272"/>
      <c r="AF1720" s="560"/>
      <c r="AG1720" s="561"/>
      <c r="AH1720" s="561"/>
      <c r="AI1720" s="561"/>
      <c r="AJ1720" s="592"/>
      <c r="AK1720" s="561"/>
      <c r="AL1720" s="560"/>
      <c r="AM1720" s="595"/>
      <c r="AN1720" s="560"/>
      <c r="AO1720" s="561"/>
      <c r="AP1720" s="561"/>
      <c r="AQ1720" s="560"/>
      <c r="AR1720" s="561"/>
      <c r="AS1720" s="561"/>
      <c r="AT1720" s="559"/>
      <c r="AU1720" s="574"/>
      <c r="AV1720" s="569"/>
      <c r="AW1720" s="569"/>
      <c r="AX1720" s="569"/>
      <c r="AY1720" s="569"/>
      <c r="AZ1720" s="563"/>
      <c r="BA1720" s="563"/>
      <c r="BB1720" s="563"/>
    </row>
    <row r="1721" spans="21:54">
      <c r="U1721" s="563"/>
      <c r="V1721" s="587"/>
      <c r="W1721" s="588"/>
      <c r="X1721" s="588"/>
      <c r="Y1721" s="590"/>
      <c r="Z1721" s="589"/>
      <c r="AA1721" s="591"/>
      <c r="AB1721" s="591"/>
      <c r="AC1721" s="591"/>
      <c r="AD1721" s="591"/>
      <c r="AE1721" s="272"/>
      <c r="AF1721" s="560"/>
      <c r="AG1721" s="561"/>
      <c r="AH1721" s="561"/>
      <c r="AI1721" s="561"/>
      <c r="AJ1721" s="592"/>
      <c r="AK1721" s="561"/>
      <c r="AL1721" s="560"/>
      <c r="AM1721" s="595"/>
      <c r="AN1721" s="560"/>
      <c r="AO1721" s="561"/>
      <c r="AP1721" s="561"/>
      <c r="AQ1721" s="560"/>
      <c r="AR1721" s="561"/>
      <c r="AS1721" s="561"/>
      <c r="AT1721" s="559"/>
      <c r="AU1721" s="574"/>
      <c r="AV1721" s="569"/>
      <c r="AW1721" s="569"/>
      <c r="AX1721" s="569"/>
      <c r="AY1721" s="569"/>
      <c r="AZ1721" s="563"/>
      <c r="BA1721" s="563"/>
      <c r="BB1721" s="563"/>
    </row>
    <row r="1722" spans="21:54">
      <c r="U1722" s="563"/>
      <c r="V1722" s="587"/>
      <c r="W1722" s="588"/>
      <c r="X1722" s="588"/>
      <c r="Y1722" s="590"/>
      <c r="Z1722" s="589"/>
      <c r="AA1722" s="591"/>
      <c r="AB1722" s="591"/>
      <c r="AC1722" s="591"/>
      <c r="AD1722" s="591"/>
      <c r="AE1722" s="272"/>
      <c r="AF1722" s="560"/>
      <c r="AG1722" s="561"/>
      <c r="AH1722" s="561"/>
      <c r="AI1722" s="561"/>
      <c r="AJ1722" s="592"/>
      <c r="AK1722" s="561"/>
      <c r="AL1722" s="560"/>
      <c r="AM1722" s="595"/>
      <c r="AN1722" s="560"/>
      <c r="AO1722" s="561"/>
      <c r="AP1722" s="561"/>
      <c r="AQ1722" s="560"/>
      <c r="AR1722" s="561"/>
      <c r="AS1722" s="561"/>
      <c r="AT1722" s="559"/>
      <c r="AU1722" s="574"/>
      <c r="AV1722" s="569"/>
      <c r="AW1722" s="569"/>
      <c r="AX1722" s="569"/>
      <c r="AY1722" s="569"/>
      <c r="AZ1722" s="563"/>
      <c r="BA1722" s="563"/>
      <c r="BB1722" s="563"/>
    </row>
    <row r="1723" spans="21:54">
      <c r="U1723" s="563"/>
      <c r="V1723" s="587"/>
      <c r="W1723" s="588"/>
      <c r="X1723" s="588"/>
      <c r="Y1723" s="590"/>
      <c r="Z1723" s="589"/>
      <c r="AA1723" s="591"/>
      <c r="AB1723" s="591"/>
      <c r="AC1723" s="591"/>
      <c r="AD1723" s="591"/>
      <c r="AE1723" s="272"/>
      <c r="AF1723" s="560"/>
      <c r="AG1723" s="561"/>
      <c r="AH1723" s="561"/>
      <c r="AI1723" s="561"/>
      <c r="AJ1723" s="592"/>
      <c r="AK1723" s="561"/>
      <c r="AL1723" s="560"/>
      <c r="AM1723" s="595"/>
      <c r="AN1723" s="560"/>
      <c r="AO1723" s="561"/>
      <c r="AP1723" s="561"/>
      <c r="AQ1723" s="560"/>
      <c r="AR1723" s="561"/>
      <c r="AS1723" s="561"/>
      <c r="AT1723" s="559"/>
      <c r="AU1723" s="574"/>
      <c r="AV1723" s="569"/>
      <c r="AW1723" s="569"/>
      <c r="AX1723" s="569"/>
      <c r="AY1723" s="569"/>
      <c r="AZ1723" s="563"/>
      <c r="BA1723" s="563"/>
      <c r="BB1723" s="563"/>
    </row>
    <row r="1724" spans="21:54">
      <c r="U1724" s="563"/>
      <c r="V1724" s="587"/>
      <c r="W1724" s="588"/>
      <c r="X1724" s="588"/>
      <c r="Y1724" s="590"/>
      <c r="Z1724" s="589"/>
      <c r="AA1724" s="591"/>
      <c r="AB1724" s="591"/>
      <c r="AC1724" s="591"/>
      <c r="AD1724" s="591"/>
      <c r="AE1724" s="272"/>
      <c r="AF1724" s="560"/>
      <c r="AG1724" s="561"/>
      <c r="AH1724" s="561"/>
      <c r="AI1724" s="561"/>
      <c r="AJ1724" s="592"/>
      <c r="AK1724" s="561"/>
      <c r="AL1724" s="560"/>
      <c r="AM1724" s="595"/>
      <c r="AN1724" s="560"/>
      <c r="AO1724" s="561"/>
      <c r="AP1724" s="561"/>
      <c r="AQ1724" s="560"/>
      <c r="AR1724" s="561"/>
      <c r="AS1724" s="561"/>
      <c r="AT1724" s="559"/>
      <c r="AU1724" s="574"/>
      <c r="AV1724" s="569"/>
      <c r="AW1724" s="569"/>
      <c r="AX1724" s="569"/>
      <c r="AY1724" s="569"/>
      <c r="AZ1724" s="563"/>
      <c r="BA1724" s="563"/>
      <c r="BB1724" s="563"/>
    </row>
    <row r="1725" spans="21:54">
      <c r="U1725" s="563"/>
      <c r="V1725" s="587"/>
      <c r="W1725" s="588"/>
      <c r="X1725" s="588"/>
      <c r="Y1725" s="590"/>
      <c r="Z1725" s="589"/>
      <c r="AA1725" s="591"/>
      <c r="AB1725" s="591"/>
      <c r="AC1725" s="591"/>
      <c r="AD1725" s="591"/>
      <c r="AE1725" s="272"/>
      <c r="AF1725" s="560"/>
      <c r="AG1725" s="561"/>
      <c r="AH1725" s="561"/>
      <c r="AI1725" s="561"/>
      <c r="AJ1725" s="592"/>
      <c r="AK1725" s="561"/>
      <c r="AL1725" s="560"/>
      <c r="AM1725" s="595"/>
      <c r="AN1725" s="560"/>
      <c r="AO1725" s="561"/>
      <c r="AP1725" s="561"/>
      <c r="AQ1725" s="560"/>
      <c r="AR1725" s="561"/>
      <c r="AS1725" s="561"/>
      <c r="AT1725" s="559"/>
      <c r="AU1725" s="574"/>
      <c r="AV1725" s="569"/>
      <c r="AW1725" s="569"/>
      <c r="AX1725" s="569"/>
      <c r="AY1725" s="569"/>
      <c r="AZ1725" s="563"/>
      <c r="BA1725" s="563"/>
      <c r="BB1725" s="563"/>
    </row>
    <row r="1726" spans="21:54">
      <c r="U1726" s="563"/>
      <c r="V1726" s="587"/>
      <c r="W1726" s="588"/>
      <c r="X1726" s="588"/>
      <c r="Y1726" s="590"/>
      <c r="Z1726" s="589"/>
      <c r="AA1726" s="591"/>
      <c r="AB1726" s="591"/>
      <c r="AC1726" s="591"/>
      <c r="AD1726" s="591"/>
      <c r="AE1726" s="272"/>
      <c r="AF1726" s="560"/>
      <c r="AG1726" s="561"/>
      <c r="AH1726" s="561"/>
      <c r="AI1726" s="561"/>
      <c r="AJ1726" s="592"/>
      <c r="AK1726" s="561"/>
      <c r="AL1726" s="560"/>
      <c r="AM1726" s="595"/>
      <c r="AN1726" s="560"/>
      <c r="AO1726" s="561"/>
      <c r="AP1726" s="561"/>
      <c r="AQ1726" s="560"/>
      <c r="AR1726" s="561"/>
      <c r="AS1726" s="561"/>
      <c r="AT1726" s="559"/>
      <c r="AU1726" s="574"/>
      <c r="AV1726" s="569"/>
      <c r="AW1726" s="569"/>
      <c r="AX1726" s="569"/>
      <c r="AY1726" s="569"/>
      <c r="AZ1726" s="563"/>
      <c r="BA1726" s="563"/>
      <c r="BB1726" s="563"/>
    </row>
    <row r="1727" spans="21:54">
      <c r="U1727" s="563"/>
      <c r="V1727" s="587"/>
      <c r="W1727" s="588"/>
      <c r="X1727" s="588"/>
      <c r="Y1727" s="590"/>
      <c r="Z1727" s="589"/>
      <c r="AA1727" s="591"/>
      <c r="AB1727" s="591"/>
      <c r="AC1727" s="591"/>
      <c r="AD1727" s="591"/>
      <c r="AE1727" s="272"/>
      <c r="AF1727" s="560"/>
      <c r="AG1727" s="561"/>
      <c r="AH1727" s="561"/>
      <c r="AI1727" s="561"/>
      <c r="AJ1727" s="592"/>
      <c r="AK1727" s="561"/>
      <c r="AL1727" s="560"/>
      <c r="AM1727" s="595"/>
      <c r="AN1727" s="560"/>
      <c r="AO1727" s="561"/>
      <c r="AP1727" s="561"/>
      <c r="AQ1727" s="560"/>
      <c r="AR1727" s="561"/>
      <c r="AS1727" s="561"/>
      <c r="AT1727" s="559"/>
      <c r="AU1727" s="574"/>
      <c r="AV1727" s="569"/>
      <c r="AW1727" s="569"/>
      <c r="AX1727" s="569"/>
      <c r="AY1727" s="569"/>
      <c r="AZ1727" s="563"/>
      <c r="BA1727" s="563"/>
      <c r="BB1727" s="563"/>
    </row>
    <row r="1728" spans="21:54">
      <c r="U1728" s="563"/>
      <c r="V1728" s="587"/>
      <c r="W1728" s="588"/>
      <c r="X1728" s="588"/>
      <c r="Y1728" s="590"/>
      <c r="Z1728" s="589"/>
      <c r="AA1728" s="591"/>
      <c r="AB1728" s="591"/>
      <c r="AC1728" s="591"/>
      <c r="AD1728" s="591"/>
      <c r="AE1728" s="272"/>
      <c r="AF1728" s="560"/>
      <c r="AG1728" s="561"/>
      <c r="AH1728" s="561"/>
      <c r="AI1728" s="561"/>
      <c r="AJ1728" s="592"/>
      <c r="AK1728" s="561"/>
      <c r="AL1728" s="560"/>
      <c r="AM1728" s="595"/>
      <c r="AN1728" s="560"/>
      <c r="AO1728" s="561"/>
      <c r="AP1728" s="561"/>
      <c r="AQ1728" s="560"/>
      <c r="AR1728" s="561"/>
      <c r="AS1728" s="561"/>
      <c r="AT1728" s="559"/>
      <c r="AU1728" s="574"/>
      <c r="AV1728" s="569"/>
      <c r="AW1728" s="569"/>
      <c r="AX1728" s="569"/>
      <c r="AY1728" s="569"/>
      <c r="AZ1728" s="563"/>
      <c r="BA1728" s="563"/>
      <c r="BB1728" s="563"/>
    </row>
    <row r="1729" spans="21:54">
      <c r="U1729" s="563"/>
      <c r="V1729" s="587"/>
      <c r="W1729" s="588"/>
      <c r="X1729" s="588"/>
      <c r="Y1729" s="590"/>
      <c r="Z1729" s="589"/>
      <c r="AA1729" s="591"/>
      <c r="AB1729" s="591"/>
      <c r="AC1729" s="591"/>
      <c r="AD1729" s="591"/>
      <c r="AE1729" s="272"/>
      <c r="AF1729" s="560"/>
      <c r="AG1729" s="561"/>
      <c r="AH1729" s="561"/>
      <c r="AI1729" s="561"/>
      <c r="AJ1729" s="592"/>
      <c r="AK1729" s="561"/>
      <c r="AL1729" s="560"/>
      <c r="AM1729" s="595"/>
      <c r="AN1729" s="560"/>
      <c r="AO1729" s="561"/>
      <c r="AP1729" s="561"/>
      <c r="AQ1729" s="560"/>
      <c r="AR1729" s="561"/>
      <c r="AS1729" s="561"/>
      <c r="AT1729" s="559"/>
      <c r="AU1729" s="574"/>
      <c r="AV1729" s="569"/>
      <c r="AW1729" s="569"/>
      <c r="AX1729" s="569"/>
      <c r="AY1729" s="569"/>
      <c r="AZ1729" s="563"/>
      <c r="BA1729" s="563"/>
      <c r="BB1729" s="563"/>
    </row>
    <row r="1730" spans="21:54">
      <c r="U1730" s="563"/>
      <c r="V1730" s="587"/>
      <c r="W1730" s="588"/>
      <c r="X1730" s="588"/>
      <c r="Y1730" s="590"/>
      <c r="Z1730" s="589"/>
      <c r="AA1730" s="591"/>
      <c r="AB1730" s="591"/>
      <c r="AC1730" s="591"/>
      <c r="AD1730" s="591"/>
      <c r="AE1730" s="272"/>
      <c r="AF1730" s="560"/>
      <c r="AG1730" s="561"/>
      <c r="AH1730" s="561"/>
      <c r="AI1730" s="561"/>
      <c r="AJ1730" s="592"/>
      <c r="AK1730" s="561"/>
      <c r="AL1730" s="560"/>
      <c r="AM1730" s="595"/>
      <c r="AN1730" s="560"/>
      <c r="AO1730" s="561"/>
      <c r="AP1730" s="561"/>
      <c r="AQ1730" s="560"/>
      <c r="AR1730" s="561"/>
      <c r="AS1730" s="561"/>
      <c r="AT1730" s="559"/>
      <c r="AU1730" s="574"/>
      <c r="AV1730" s="569"/>
      <c r="AW1730" s="569"/>
      <c r="AX1730" s="569"/>
      <c r="AY1730" s="569"/>
      <c r="AZ1730" s="563"/>
      <c r="BA1730" s="563"/>
      <c r="BB1730" s="563"/>
    </row>
    <row r="1731" spans="21:54">
      <c r="U1731" s="563"/>
      <c r="V1731" s="587"/>
      <c r="W1731" s="588"/>
      <c r="X1731" s="588"/>
      <c r="Y1731" s="590"/>
      <c r="Z1731" s="589"/>
      <c r="AA1731" s="591"/>
      <c r="AB1731" s="591"/>
      <c r="AC1731" s="591"/>
      <c r="AD1731" s="591"/>
      <c r="AE1731" s="272"/>
      <c r="AF1731" s="560"/>
      <c r="AG1731" s="561"/>
      <c r="AH1731" s="561"/>
      <c r="AI1731" s="561"/>
      <c r="AJ1731" s="592"/>
      <c r="AK1731" s="561"/>
      <c r="AL1731" s="560"/>
      <c r="AM1731" s="595"/>
      <c r="AN1731" s="560"/>
      <c r="AO1731" s="561"/>
      <c r="AP1731" s="561"/>
      <c r="AQ1731" s="560"/>
      <c r="AR1731" s="561"/>
      <c r="AS1731" s="561"/>
      <c r="AT1731" s="559"/>
      <c r="AU1731" s="574"/>
      <c r="AV1731" s="569"/>
      <c r="AW1731" s="569"/>
      <c r="AX1731" s="569"/>
      <c r="AY1731" s="569"/>
      <c r="AZ1731" s="563"/>
      <c r="BA1731" s="563"/>
      <c r="BB1731" s="563"/>
    </row>
    <row r="1732" spans="21:54">
      <c r="U1732" s="563"/>
      <c r="V1732" s="587"/>
      <c r="W1732" s="588"/>
      <c r="X1732" s="588"/>
      <c r="Y1732" s="590"/>
      <c r="Z1732" s="589"/>
      <c r="AA1732" s="591"/>
      <c r="AB1732" s="591"/>
      <c r="AC1732" s="591"/>
      <c r="AD1732" s="591"/>
      <c r="AE1732" s="272"/>
      <c r="AF1732" s="560"/>
      <c r="AG1732" s="561"/>
      <c r="AH1732" s="561"/>
      <c r="AI1732" s="561"/>
      <c r="AJ1732" s="592"/>
      <c r="AK1732" s="561"/>
      <c r="AL1732" s="560"/>
      <c r="AM1732" s="595"/>
      <c r="AN1732" s="560"/>
      <c r="AO1732" s="561"/>
      <c r="AP1732" s="561"/>
      <c r="AQ1732" s="560"/>
      <c r="AR1732" s="561"/>
      <c r="AS1732" s="561"/>
      <c r="AT1732" s="559"/>
      <c r="AU1732" s="574"/>
      <c r="AV1732" s="569"/>
      <c r="AW1732" s="569"/>
      <c r="AX1732" s="569"/>
      <c r="AY1732" s="569"/>
      <c r="AZ1732" s="563"/>
      <c r="BA1732" s="563"/>
      <c r="BB1732" s="563"/>
    </row>
    <row r="1733" spans="21:54">
      <c r="U1733" s="563"/>
      <c r="V1733" s="587"/>
      <c r="W1733" s="588"/>
      <c r="X1733" s="588"/>
      <c r="Y1733" s="590"/>
      <c r="Z1733" s="589"/>
      <c r="AA1733" s="591"/>
      <c r="AB1733" s="591"/>
      <c r="AC1733" s="591"/>
      <c r="AD1733" s="591"/>
      <c r="AE1733" s="272"/>
      <c r="AF1733" s="560"/>
      <c r="AG1733" s="561"/>
      <c r="AH1733" s="561"/>
      <c r="AI1733" s="561"/>
      <c r="AJ1733" s="592"/>
      <c r="AK1733" s="561"/>
      <c r="AL1733" s="560"/>
      <c r="AM1733" s="595"/>
      <c r="AN1733" s="560"/>
      <c r="AO1733" s="561"/>
      <c r="AP1733" s="561"/>
      <c r="AQ1733" s="560"/>
      <c r="AR1733" s="561"/>
      <c r="AS1733" s="561"/>
      <c r="AT1733" s="559"/>
      <c r="AU1733" s="574"/>
      <c r="AV1733" s="569"/>
      <c r="AW1733" s="569"/>
      <c r="AX1733" s="569"/>
      <c r="AY1733" s="569"/>
      <c r="AZ1733" s="563"/>
      <c r="BA1733" s="563"/>
      <c r="BB1733" s="563"/>
    </row>
    <row r="1734" spans="21:54">
      <c r="U1734" s="563"/>
      <c r="V1734" s="587"/>
      <c r="W1734" s="588"/>
      <c r="X1734" s="588"/>
      <c r="Y1734" s="590"/>
      <c r="Z1734" s="589"/>
      <c r="AA1734" s="591"/>
      <c r="AB1734" s="591"/>
      <c r="AC1734" s="591"/>
      <c r="AD1734" s="591"/>
      <c r="AE1734" s="272"/>
      <c r="AF1734" s="560"/>
      <c r="AG1734" s="561"/>
      <c r="AH1734" s="561"/>
      <c r="AI1734" s="561"/>
      <c r="AJ1734" s="592"/>
      <c r="AK1734" s="561"/>
      <c r="AL1734" s="560"/>
      <c r="AM1734" s="595"/>
      <c r="AN1734" s="560"/>
      <c r="AO1734" s="561"/>
      <c r="AP1734" s="561"/>
      <c r="AQ1734" s="560"/>
      <c r="AR1734" s="561"/>
      <c r="AS1734" s="561"/>
      <c r="AT1734" s="559"/>
      <c r="AU1734" s="574"/>
      <c r="AV1734" s="569"/>
      <c r="AW1734" s="569"/>
      <c r="AX1734" s="569"/>
      <c r="AY1734" s="569"/>
      <c r="AZ1734" s="563"/>
      <c r="BA1734" s="563"/>
      <c r="BB1734" s="563"/>
    </row>
    <row r="1735" spans="21:54">
      <c r="U1735" s="563"/>
      <c r="V1735" s="587"/>
      <c r="W1735" s="588"/>
      <c r="X1735" s="588"/>
      <c r="Y1735" s="590"/>
      <c r="Z1735" s="589"/>
      <c r="AA1735" s="591"/>
      <c r="AB1735" s="591"/>
      <c r="AC1735" s="591"/>
      <c r="AD1735" s="591"/>
      <c r="AE1735" s="272"/>
      <c r="AF1735" s="560"/>
      <c r="AG1735" s="561"/>
      <c r="AH1735" s="561"/>
      <c r="AI1735" s="561"/>
      <c r="AJ1735" s="592"/>
      <c r="AK1735" s="561"/>
      <c r="AL1735" s="560"/>
      <c r="AM1735" s="595"/>
      <c r="AN1735" s="560"/>
      <c r="AO1735" s="561"/>
      <c r="AP1735" s="561"/>
      <c r="AQ1735" s="560"/>
      <c r="AR1735" s="561"/>
      <c r="AS1735" s="561"/>
      <c r="AT1735" s="559"/>
      <c r="AU1735" s="574"/>
      <c r="AV1735" s="569"/>
      <c r="AW1735" s="569"/>
      <c r="AX1735" s="569"/>
      <c r="AY1735" s="569"/>
      <c r="AZ1735" s="563"/>
      <c r="BA1735" s="563"/>
      <c r="BB1735" s="563"/>
    </row>
    <row r="1736" spans="21:54">
      <c r="U1736" s="563"/>
      <c r="V1736" s="587"/>
      <c r="W1736" s="588"/>
      <c r="X1736" s="588"/>
      <c r="Y1736" s="590"/>
      <c r="Z1736" s="589"/>
      <c r="AA1736" s="591"/>
      <c r="AB1736" s="591"/>
      <c r="AC1736" s="591"/>
      <c r="AD1736" s="591"/>
      <c r="AE1736" s="272"/>
      <c r="AF1736" s="560"/>
      <c r="AG1736" s="561"/>
      <c r="AH1736" s="561"/>
      <c r="AI1736" s="561"/>
      <c r="AJ1736" s="592"/>
      <c r="AK1736" s="561"/>
      <c r="AL1736" s="560"/>
      <c r="AM1736" s="595"/>
      <c r="AN1736" s="560"/>
      <c r="AO1736" s="561"/>
      <c r="AP1736" s="561"/>
      <c r="AQ1736" s="560"/>
      <c r="AR1736" s="561"/>
      <c r="AS1736" s="561"/>
      <c r="AT1736" s="559"/>
      <c r="AU1736" s="574"/>
      <c r="AV1736" s="569"/>
      <c r="AW1736" s="569"/>
      <c r="AX1736" s="569"/>
      <c r="AY1736" s="569"/>
      <c r="AZ1736" s="563"/>
      <c r="BA1736" s="563"/>
      <c r="BB1736" s="563"/>
    </row>
    <row r="1737" spans="21:54">
      <c r="U1737" s="563"/>
      <c r="V1737" s="587"/>
      <c r="W1737" s="588"/>
      <c r="X1737" s="588"/>
      <c r="Y1737" s="590"/>
      <c r="Z1737" s="589"/>
      <c r="AA1737" s="591"/>
      <c r="AB1737" s="591"/>
      <c r="AC1737" s="591"/>
      <c r="AD1737" s="591"/>
      <c r="AE1737" s="272"/>
      <c r="AF1737" s="560"/>
      <c r="AG1737" s="561"/>
      <c r="AH1737" s="561"/>
      <c r="AI1737" s="561"/>
      <c r="AJ1737" s="592"/>
      <c r="AK1737" s="561"/>
      <c r="AL1737" s="560"/>
      <c r="AM1737" s="595"/>
      <c r="AN1737" s="560"/>
      <c r="AO1737" s="561"/>
      <c r="AP1737" s="561"/>
      <c r="AQ1737" s="560"/>
      <c r="AR1737" s="561"/>
      <c r="AS1737" s="561"/>
      <c r="AT1737" s="559"/>
      <c r="AU1737" s="574"/>
      <c r="AV1737" s="569"/>
      <c r="AW1737" s="569"/>
      <c r="AX1737" s="569"/>
      <c r="AY1737" s="569"/>
      <c r="AZ1737" s="563"/>
      <c r="BA1737" s="563"/>
      <c r="BB1737" s="563"/>
    </row>
    <row r="1738" spans="21:54">
      <c r="U1738" s="563"/>
      <c r="V1738" s="587"/>
      <c r="W1738" s="588"/>
      <c r="X1738" s="588"/>
      <c r="Y1738" s="590"/>
      <c r="Z1738" s="589"/>
      <c r="AA1738" s="591"/>
      <c r="AB1738" s="591"/>
      <c r="AC1738" s="591"/>
      <c r="AD1738" s="591"/>
      <c r="AE1738" s="272"/>
      <c r="AF1738" s="560"/>
      <c r="AG1738" s="561"/>
      <c r="AH1738" s="561"/>
      <c r="AI1738" s="561"/>
      <c r="AJ1738" s="592"/>
      <c r="AK1738" s="561"/>
      <c r="AL1738" s="560"/>
      <c r="AM1738" s="595"/>
      <c r="AN1738" s="560"/>
      <c r="AO1738" s="561"/>
      <c r="AP1738" s="561"/>
      <c r="AQ1738" s="560"/>
      <c r="AR1738" s="561"/>
      <c r="AS1738" s="561"/>
      <c r="AT1738" s="559"/>
      <c r="AU1738" s="574"/>
      <c r="AV1738" s="569"/>
      <c r="AW1738" s="569"/>
      <c r="AX1738" s="569"/>
      <c r="AY1738" s="569"/>
      <c r="AZ1738" s="563"/>
      <c r="BA1738" s="563"/>
      <c r="BB1738" s="563"/>
    </row>
    <row r="1739" spans="21:54">
      <c r="U1739" s="563"/>
      <c r="V1739" s="587"/>
      <c r="W1739" s="588"/>
      <c r="X1739" s="588"/>
      <c r="Y1739" s="590"/>
      <c r="Z1739" s="589"/>
      <c r="AA1739" s="591"/>
      <c r="AB1739" s="591"/>
      <c r="AC1739" s="591"/>
      <c r="AD1739" s="591"/>
      <c r="AE1739" s="272"/>
      <c r="AF1739" s="560"/>
      <c r="AG1739" s="561"/>
      <c r="AH1739" s="561"/>
      <c r="AI1739" s="561"/>
      <c r="AJ1739" s="592"/>
      <c r="AK1739" s="561"/>
      <c r="AL1739" s="560"/>
      <c r="AM1739" s="595"/>
      <c r="AN1739" s="560"/>
      <c r="AO1739" s="561"/>
      <c r="AP1739" s="561"/>
      <c r="AQ1739" s="560"/>
      <c r="AR1739" s="561"/>
      <c r="AS1739" s="561"/>
      <c r="AT1739" s="559"/>
      <c r="AU1739" s="574"/>
      <c r="AV1739" s="569"/>
      <c r="AW1739" s="569"/>
      <c r="AX1739" s="569"/>
      <c r="AY1739" s="569"/>
      <c r="AZ1739" s="563"/>
      <c r="BA1739" s="563"/>
      <c r="BB1739" s="563"/>
    </row>
    <row r="1740" spans="21:54">
      <c r="U1740" s="563"/>
      <c r="V1740" s="587"/>
      <c r="W1740" s="588"/>
      <c r="X1740" s="588"/>
      <c r="Y1740" s="590"/>
      <c r="Z1740" s="589"/>
      <c r="AA1740" s="591"/>
      <c r="AB1740" s="591"/>
      <c r="AC1740" s="591"/>
      <c r="AD1740" s="591"/>
      <c r="AE1740" s="272"/>
      <c r="AF1740" s="560"/>
      <c r="AG1740" s="561"/>
      <c r="AH1740" s="561"/>
      <c r="AI1740" s="561"/>
      <c r="AJ1740" s="592"/>
      <c r="AK1740" s="561"/>
      <c r="AL1740" s="560"/>
      <c r="AM1740" s="595"/>
      <c r="AN1740" s="560"/>
      <c r="AO1740" s="561"/>
      <c r="AP1740" s="561"/>
      <c r="AQ1740" s="560"/>
      <c r="AR1740" s="561"/>
      <c r="AS1740" s="561"/>
      <c r="AT1740" s="559"/>
      <c r="AU1740" s="574"/>
      <c r="AV1740" s="569"/>
      <c r="AW1740" s="569"/>
      <c r="AX1740" s="569"/>
      <c r="AY1740" s="569"/>
      <c r="AZ1740" s="563"/>
      <c r="BA1740" s="563"/>
      <c r="BB1740" s="563"/>
    </row>
    <row r="1741" spans="21:54">
      <c r="U1741" s="563"/>
      <c r="V1741" s="587"/>
      <c r="W1741" s="588"/>
      <c r="X1741" s="588"/>
      <c r="Y1741" s="590"/>
      <c r="Z1741" s="589"/>
      <c r="AA1741" s="591"/>
      <c r="AB1741" s="591"/>
      <c r="AC1741" s="591"/>
      <c r="AD1741" s="591"/>
      <c r="AE1741" s="272"/>
      <c r="AF1741" s="560"/>
      <c r="AG1741" s="561"/>
      <c r="AH1741" s="561"/>
      <c r="AI1741" s="561"/>
      <c r="AJ1741" s="592"/>
      <c r="AK1741" s="561"/>
      <c r="AL1741" s="560"/>
      <c r="AM1741" s="595"/>
      <c r="AN1741" s="560"/>
      <c r="AO1741" s="561"/>
      <c r="AP1741" s="561"/>
      <c r="AQ1741" s="560"/>
      <c r="AR1741" s="561"/>
      <c r="AS1741" s="561"/>
      <c r="AT1741" s="559"/>
      <c r="AU1741" s="574"/>
      <c r="AV1741" s="569"/>
      <c r="AW1741" s="569"/>
      <c r="AX1741" s="569"/>
      <c r="AY1741" s="569"/>
      <c r="AZ1741" s="563"/>
      <c r="BA1741" s="563"/>
      <c r="BB1741" s="563"/>
    </row>
    <row r="1742" spans="21:54">
      <c r="U1742" s="563"/>
      <c r="V1742" s="587"/>
      <c r="W1742" s="588"/>
      <c r="X1742" s="588"/>
      <c r="Y1742" s="590"/>
      <c r="Z1742" s="589"/>
      <c r="AA1742" s="591"/>
      <c r="AB1742" s="591"/>
      <c r="AC1742" s="591"/>
      <c r="AD1742" s="591"/>
      <c r="AE1742" s="272"/>
      <c r="AF1742" s="560"/>
      <c r="AG1742" s="561"/>
      <c r="AH1742" s="561"/>
      <c r="AI1742" s="561"/>
      <c r="AJ1742" s="592"/>
      <c r="AK1742" s="561"/>
      <c r="AL1742" s="560"/>
      <c r="AM1742" s="595"/>
      <c r="AN1742" s="560"/>
      <c r="AO1742" s="561"/>
      <c r="AP1742" s="561"/>
      <c r="AQ1742" s="560"/>
      <c r="AR1742" s="561"/>
      <c r="AS1742" s="561"/>
      <c r="AT1742" s="559"/>
      <c r="AU1742" s="574"/>
      <c r="AV1742" s="569"/>
      <c r="AW1742" s="569"/>
      <c r="AX1742" s="569"/>
      <c r="AY1742" s="569"/>
      <c r="AZ1742" s="563"/>
      <c r="BA1742" s="563"/>
      <c r="BB1742" s="563"/>
    </row>
    <row r="1743" spans="21:54">
      <c r="U1743" s="563"/>
      <c r="V1743" s="587"/>
      <c r="W1743" s="588"/>
      <c r="X1743" s="588"/>
      <c r="Y1743" s="590"/>
      <c r="Z1743" s="589"/>
      <c r="AA1743" s="591"/>
      <c r="AB1743" s="591"/>
      <c r="AC1743" s="591"/>
      <c r="AD1743" s="591"/>
      <c r="AE1743" s="272"/>
      <c r="AF1743" s="560"/>
      <c r="AG1743" s="561"/>
      <c r="AH1743" s="561"/>
      <c r="AI1743" s="561"/>
      <c r="AJ1743" s="592"/>
      <c r="AK1743" s="561"/>
      <c r="AL1743" s="560"/>
      <c r="AM1743" s="595"/>
      <c r="AN1743" s="560"/>
      <c r="AO1743" s="561"/>
      <c r="AP1743" s="561"/>
      <c r="AQ1743" s="560"/>
      <c r="AR1743" s="561"/>
      <c r="AS1743" s="561"/>
      <c r="AT1743" s="559"/>
      <c r="AU1743" s="574"/>
      <c r="AV1743" s="569"/>
      <c r="AW1743" s="569"/>
      <c r="AX1743" s="569"/>
      <c r="AY1743" s="569"/>
      <c r="AZ1743" s="563"/>
      <c r="BA1743" s="563"/>
      <c r="BB1743" s="563"/>
    </row>
    <row r="1744" spans="21:54">
      <c r="U1744" s="563"/>
      <c r="V1744" s="587"/>
      <c r="W1744" s="588"/>
      <c r="X1744" s="588"/>
      <c r="Y1744" s="590"/>
      <c r="Z1744" s="589"/>
      <c r="AA1744" s="591"/>
      <c r="AB1744" s="591"/>
      <c r="AC1744" s="591"/>
      <c r="AD1744" s="591"/>
      <c r="AE1744" s="272"/>
      <c r="AF1744" s="560"/>
      <c r="AG1744" s="561"/>
      <c r="AH1744" s="561"/>
      <c r="AI1744" s="561"/>
      <c r="AJ1744" s="592"/>
      <c r="AK1744" s="561"/>
      <c r="AL1744" s="560"/>
      <c r="AM1744" s="595"/>
      <c r="AN1744" s="560"/>
      <c r="AO1744" s="561"/>
      <c r="AP1744" s="561"/>
      <c r="AQ1744" s="560"/>
      <c r="AR1744" s="561"/>
      <c r="AS1744" s="561"/>
      <c r="AT1744" s="559"/>
      <c r="AU1744" s="574"/>
      <c r="AV1744" s="569"/>
      <c r="AW1744" s="569"/>
      <c r="AX1744" s="569"/>
      <c r="AY1744" s="569"/>
      <c r="AZ1744" s="563"/>
      <c r="BA1744" s="563"/>
      <c r="BB1744" s="563"/>
    </row>
    <row r="1745" spans="21:54">
      <c r="U1745" s="563"/>
      <c r="V1745" s="587"/>
      <c r="W1745" s="588"/>
      <c r="X1745" s="588"/>
      <c r="Y1745" s="590"/>
      <c r="Z1745" s="589"/>
      <c r="AA1745" s="591"/>
      <c r="AB1745" s="591"/>
      <c r="AC1745" s="591"/>
      <c r="AD1745" s="591"/>
      <c r="AE1745" s="272"/>
      <c r="AF1745" s="560"/>
      <c r="AG1745" s="561"/>
      <c r="AH1745" s="561"/>
      <c r="AI1745" s="561"/>
      <c r="AJ1745" s="592"/>
      <c r="AK1745" s="561"/>
      <c r="AL1745" s="560"/>
      <c r="AM1745" s="595"/>
      <c r="AN1745" s="560"/>
      <c r="AO1745" s="561"/>
      <c r="AP1745" s="561"/>
      <c r="AQ1745" s="560"/>
      <c r="AR1745" s="561"/>
      <c r="AS1745" s="561"/>
      <c r="AT1745" s="559"/>
      <c r="AU1745" s="574"/>
      <c r="AV1745" s="569"/>
      <c r="AW1745" s="569"/>
      <c r="AX1745" s="569"/>
      <c r="AY1745" s="569"/>
      <c r="AZ1745" s="563"/>
      <c r="BA1745" s="563"/>
      <c r="BB1745" s="563"/>
    </row>
    <row r="1746" spans="21:54">
      <c r="U1746" s="563"/>
      <c r="V1746" s="587"/>
      <c r="W1746" s="588"/>
      <c r="X1746" s="588"/>
      <c r="Y1746" s="590"/>
      <c r="Z1746" s="589"/>
      <c r="AA1746" s="591"/>
      <c r="AB1746" s="591"/>
      <c r="AC1746" s="591"/>
      <c r="AD1746" s="591"/>
      <c r="AE1746" s="272"/>
      <c r="AF1746" s="560"/>
      <c r="AG1746" s="561"/>
      <c r="AH1746" s="561"/>
      <c r="AI1746" s="561"/>
      <c r="AJ1746" s="592"/>
      <c r="AK1746" s="561"/>
      <c r="AL1746" s="560"/>
      <c r="AM1746" s="595"/>
      <c r="AN1746" s="560"/>
      <c r="AO1746" s="561"/>
      <c r="AP1746" s="561"/>
      <c r="AQ1746" s="560"/>
      <c r="AR1746" s="561"/>
      <c r="AS1746" s="561"/>
      <c r="AT1746" s="559"/>
      <c r="AU1746" s="574"/>
      <c r="AV1746" s="569"/>
      <c r="AW1746" s="569"/>
      <c r="AX1746" s="569"/>
      <c r="AY1746" s="569"/>
      <c r="AZ1746" s="563"/>
      <c r="BA1746" s="563"/>
      <c r="BB1746" s="563"/>
    </row>
    <row r="1747" spans="21:54">
      <c r="U1747" s="563"/>
      <c r="V1747" s="587"/>
      <c r="W1747" s="588"/>
      <c r="X1747" s="588"/>
      <c r="Y1747" s="590"/>
      <c r="Z1747" s="589"/>
      <c r="AA1747" s="591"/>
      <c r="AB1747" s="591"/>
      <c r="AC1747" s="591"/>
      <c r="AD1747" s="591"/>
      <c r="AE1747" s="272"/>
      <c r="AF1747" s="560"/>
      <c r="AG1747" s="561"/>
      <c r="AH1747" s="561"/>
      <c r="AI1747" s="561"/>
      <c r="AJ1747" s="592"/>
      <c r="AK1747" s="561"/>
      <c r="AL1747" s="560"/>
      <c r="AM1747" s="595"/>
      <c r="AN1747" s="560"/>
      <c r="AO1747" s="561"/>
      <c r="AP1747" s="561"/>
      <c r="AQ1747" s="560"/>
      <c r="AR1747" s="561"/>
      <c r="AS1747" s="561"/>
      <c r="AT1747" s="559"/>
      <c r="AU1747" s="574"/>
      <c r="AV1747" s="569"/>
      <c r="AW1747" s="569"/>
      <c r="AX1747" s="569"/>
      <c r="AY1747" s="569"/>
      <c r="AZ1747" s="563"/>
      <c r="BA1747" s="563"/>
      <c r="BB1747" s="563"/>
    </row>
    <row r="1748" spans="21:54">
      <c r="U1748" s="563"/>
      <c r="V1748" s="587"/>
      <c r="W1748" s="588"/>
      <c r="X1748" s="588"/>
      <c r="Y1748" s="590"/>
      <c r="Z1748" s="589"/>
      <c r="AA1748" s="591"/>
      <c r="AB1748" s="591"/>
      <c r="AC1748" s="591"/>
      <c r="AD1748" s="591"/>
      <c r="AE1748" s="272"/>
      <c r="AF1748" s="560"/>
      <c r="AG1748" s="561"/>
      <c r="AH1748" s="561"/>
      <c r="AI1748" s="561"/>
      <c r="AJ1748" s="592"/>
      <c r="AK1748" s="561"/>
      <c r="AL1748" s="560"/>
      <c r="AM1748" s="595"/>
      <c r="AN1748" s="560"/>
      <c r="AO1748" s="561"/>
      <c r="AP1748" s="561"/>
      <c r="AQ1748" s="560"/>
      <c r="AR1748" s="561"/>
      <c r="AS1748" s="561"/>
      <c r="AT1748" s="559"/>
      <c r="AU1748" s="574"/>
      <c r="AV1748" s="569"/>
      <c r="AW1748" s="569"/>
      <c r="AX1748" s="569"/>
      <c r="AY1748" s="569"/>
      <c r="AZ1748" s="563"/>
      <c r="BA1748" s="563"/>
      <c r="BB1748" s="563"/>
    </row>
    <row r="1749" spans="21:54">
      <c r="U1749" s="563"/>
      <c r="V1749" s="587"/>
      <c r="W1749" s="588"/>
      <c r="X1749" s="588"/>
      <c r="Y1749" s="590"/>
      <c r="Z1749" s="589"/>
      <c r="AA1749" s="591"/>
      <c r="AB1749" s="591"/>
      <c r="AC1749" s="591"/>
      <c r="AD1749" s="591"/>
      <c r="AE1749" s="272"/>
      <c r="AF1749" s="560"/>
      <c r="AG1749" s="561"/>
      <c r="AH1749" s="561"/>
      <c r="AI1749" s="561"/>
      <c r="AJ1749" s="592"/>
      <c r="AK1749" s="561"/>
      <c r="AL1749" s="560"/>
      <c r="AM1749" s="595"/>
      <c r="AN1749" s="560"/>
      <c r="AO1749" s="561"/>
      <c r="AP1749" s="561"/>
      <c r="AQ1749" s="560"/>
      <c r="AR1749" s="561"/>
      <c r="AS1749" s="561"/>
      <c r="AT1749" s="559"/>
      <c r="AU1749" s="574"/>
      <c r="AV1749" s="569"/>
      <c r="AW1749" s="569"/>
      <c r="AX1749" s="569"/>
      <c r="AY1749" s="569"/>
      <c r="AZ1749" s="563"/>
      <c r="BA1749" s="563"/>
      <c r="BB1749" s="563"/>
    </row>
    <row r="1750" spans="21:54">
      <c r="U1750" s="563"/>
      <c r="V1750" s="587"/>
      <c r="W1750" s="588"/>
      <c r="X1750" s="588"/>
      <c r="Y1750" s="590"/>
      <c r="Z1750" s="589"/>
      <c r="AA1750" s="591"/>
      <c r="AB1750" s="591"/>
      <c r="AC1750" s="591"/>
      <c r="AD1750" s="591"/>
      <c r="AE1750" s="272"/>
      <c r="AF1750" s="560"/>
      <c r="AG1750" s="561"/>
      <c r="AH1750" s="561"/>
      <c r="AI1750" s="561"/>
      <c r="AJ1750" s="592"/>
      <c r="AK1750" s="561"/>
      <c r="AL1750" s="560"/>
      <c r="AM1750" s="595"/>
      <c r="AN1750" s="560"/>
      <c r="AO1750" s="561"/>
      <c r="AP1750" s="561"/>
      <c r="AQ1750" s="560"/>
      <c r="AR1750" s="561"/>
      <c r="AS1750" s="561"/>
      <c r="AT1750" s="559"/>
      <c r="AU1750" s="574"/>
      <c r="AV1750" s="569"/>
      <c r="AW1750" s="569"/>
      <c r="AX1750" s="569"/>
      <c r="AY1750" s="569"/>
      <c r="AZ1750" s="563"/>
      <c r="BA1750" s="563"/>
      <c r="BB1750" s="563"/>
    </row>
    <row r="1751" spans="21:54">
      <c r="U1751" s="563"/>
      <c r="V1751" s="587"/>
      <c r="W1751" s="588"/>
      <c r="X1751" s="588"/>
      <c r="Y1751" s="590"/>
      <c r="Z1751" s="589"/>
      <c r="AA1751" s="591"/>
      <c r="AB1751" s="591"/>
      <c r="AC1751" s="591"/>
      <c r="AD1751" s="591"/>
      <c r="AE1751" s="272"/>
      <c r="AF1751" s="560"/>
      <c r="AG1751" s="561"/>
      <c r="AH1751" s="561"/>
      <c r="AI1751" s="561"/>
      <c r="AJ1751" s="592"/>
      <c r="AK1751" s="561"/>
      <c r="AL1751" s="560"/>
      <c r="AM1751" s="595"/>
      <c r="AN1751" s="560"/>
      <c r="AO1751" s="561"/>
      <c r="AP1751" s="561"/>
      <c r="AQ1751" s="560"/>
      <c r="AR1751" s="561"/>
      <c r="AS1751" s="561"/>
      <c r="AT1751" s="559"/>
      <c r="AU1751" s="574"/>
      <c r="AV1751" s="569"/>
      <c r="AW1751" s="569"/>
      <c r="AX1751" s="569"/>
      <c r="AY1751" s="569"/>
      <c r="AZ1751" s="563"/>
      <c r="BA1751" s="563"/>
      <c r="BB1751" s="563"/>
    </row>
    <row r="1752" spans="21:54">
      <c r="U1752" s="563"/>
      <c r="V1752" s="587"/>
      <c r="W1752" s="588"/>
      <c r="X1752" s="588"/>
      <c r="Y1752" s="590"/>
      <c r="Z1752" s="589"/>
      <c r="AA1752" s="591"/>
      <c r="AB1752" s="591"/>
      <c r="AC1752" s="591"/>
      <c r="AD1752" s="591"/>
      <c r="AE1752" s="272"/>
      <c r="AF1752" s="560"/>
      <c r="AG1752" s="561"/>
      <c r="AH1752" s="561"/>
      <c r="AI1752" s="561"/>
      <c r="AJ1752" s="592"/>
      <c r="AK1752" s="561"/>
      <c r="AL1752" s="560"/>
      <c r="AM1752" s="595"/>
      <c r="AN1752" s="560"/>
      <c r="AO1752" s="561"/>
      <c r="AP1752" s="561"/>
      <c r="AQ1752" s="560"/>
      <c r="AR1752" s="561"/>
      <c r="AS1752" s="561"/>
      <c r="AT1752" s="559"/>
      <c r="AU1752" s="574"/>
      <c r="AV1752" s="569"/>
      <c r="AW1752" s="569"/>
      <c r="AX1752" s="569"/>
      <c r="AY1752" s="569"/>
      <c r="AZ1752" s="563"/>
      <c r="BA1752" s="563"/>
      <c r="BB1752" s="563"/>
    </row>
    <row r="1753" spans="21:54">
      <c r="U1753" s="563"/>
      <c r="V1753" s="587"/>
      <c r="W1753" s="588"/>
      <c r="X1753" s="588"/>
      <c r="Y1753" s="590"/>
      <c r="Z1753" s="589"/>
      <c r="AA1753" s="591"/>
      <c r="AB1753" s="591"/>
      <c r="AC1753" s="591"/>
      <c r="AD1753" s="591"/>
      <c r="AE1753" s="272"/>
      <c r="AF1753" s="560"/>
      <c r="AG1753" s="561"/>
      <c r="AH1753" s="561"/>
      <c r="AI1753" s="561"/>
      <c r="AJ1753" s="592"/>
      <c r="AK1753" s="561"/>
      <c r="AL1753" s="560"/>
      <c r="AM1753" s="595"/>
      <c r="AN1753" s="560"/>
      <c r="AO1753" s="561"/>
      <c r="AP1753" s="561"/>
      <c r="AQ1753" s="560"/>
      <c r="AR1753" s="561"/>
      <c r="AS1753" s="561"/>
      <c r="AT1753" s="559"/>
      <c r="AU1753" s="574"/>
      <c r="AV1753" s="569"/>
      <c r="AW1753" s="569"/>
      <c r="AX1753" s="569"/>
      <c r="AY1753" s="569"/>
      <c r="AZ1753" s="563"/>
      <c r="BA1753" s="563"/>
      <c r="BB1753" s="563"/>
    </row>
    <row r="1754" spans="21:54">
      <c r="U1754" s="563"/>
      <c r="V1754" s="587"/>
      <c r="W1754" s="588"/>
      <c r="X1754" s="588"/>
      <c r="Y1754" s="590"/>
      <c r="Z1754" s="589"/>
      <c r="AA1754" s="591"/>
      <c r="AB1754" s="591"/>
      <c r="AC1754" s="591"/>
      <c r="AD1754" s="591"/>
      <c r="AE1754" s="272"/>
      <c r="AF1754" s="560"/>
      <c r="AG1754" s="561"/>
      <c r="AH1754" s="561"/>
      <c r="AI1754" s="561"/>
      <c r="AJ1754" s="592"/>
      <c r="AK1754" s="561"/>
      <c r="AL1754" s="560"/>
      <c r="AM1754" s="595"/>
      <c r="AN1754" s="560"/>
      <c r="AO1754" s="561"/>
      <c r="AP1754" s="561"/>
      <c r="AQ1754" s="560"/>
      <c r="AR1754" s="561"/>
      <c r="AS1754" s="561"/>
      <c r="AT1754" s="559"/>
      <c r="AU1754" s="574"/>
      <c r="AV1754" s="569"/>
      <c r="AW1754" s="569"/>
      <c r="AX1754" s="569"/>
      <c r="AY1754" s="569"/>
      <c r="AZ1754" s="563"/>
      <c r="BA1754" s="563"/>
      <c r="BB1754" s="563"/>
    </row>
    <row r="1755" spans="21:54">
      <c r="U1755" s="563"/>
      <c r="V1755" s="587"/>
      <c r="W1755" s="588"/>
      <c r="X1755" s="588"/>
      <c r="Y1755" s="590"/>
      <c r="Z1755" s="589"/>
      <c r="AA1755" s="591"/>
      <c r="AB1755" s="591"/>
      <c r="AC1755" s="591"/>
      <c r="AD1755" s="591"/>
      <c r="AE1755" s="272"/>
      <c r="AF1755" s="560"/>
      <c r="AG1755" s="561"/>
      <c r="AH1755" s="561"/>
      <c r="AI1755" s="561"/>
      <c r="AJ1755" s="592"/>
      <c r="AK1755" s="561"/>
      <c r="AL1755" s="560"/>
      <c r="AM1755" s="595"/>
      <c r="AN1755" s="560"/>
      <c r="AO1755" s="561"/>
      <c r="AP1755" s="561"/>
      <c r="AQ1755" s="560"/>
      <c r="AR1755" s="561"/>
      <c r="AS1755" s="561"/>
      <c r="AT1755" s="559"/>
      <c r="AU1755" s="574"/>
      <c r="AV1755" s="569"/>
      <c r="AW1755" s="569"/>
      <c r="AX1755" s="569"/>
      <c r="AY1755" s="569"/>
      <c r="AZ1755" s="563"/>
      <c r="BA1755" s="563"/>
      <c r="BB1755" s="563"/>
    </row>
    <row r="1756" spans="21:54">
      <c r="U1756" s="563"/>
      <c r="V1756" s="587"/>
      <c r="W1756" s="588"/>
      <c r="X1756" s="588"/>
      <c r="Y1756" s="590"/>
      <c r="Z1756" s="589"/>
      <c r="AA1756" s="591"/>
      <c r="AB1756" s="591"/>
      <c r="AC1756" s="591"/>
      <c r="AD1756" s="591"/>
      <c r="AE1756" s="272"/>
      <c r="AF1756" s="560"/>
      <c r="AG1756" s="561"/>
      <c r="AH1756" s="561"/>
      <c r="AI1756" s="561"/>
      <c r="AJ1756" s="592"/>
      <c r="AK1756" s="561"/>
      <c r="AL1756" s="560"/>
      <c r="AM1756" s="595"/>
      <c r="AN1756" s="560"/>
      <c r="AO1756" s="561"/>
      <c r="AP1756" s="561"/>
      <c r="AQ1756" s="560"/>
      <c r="AR1756" s="561"/>
      <c r="AS1756" s="561"/>
      <c r="AT1756" s="559"/>
      <c r="AU1756" s="574"/>
      <c r="AV1756" s="569"/>
      <c r="AW1756" s="569"/>
      <c r="AX1756" s="569"/>
      <c r="AY1756" s="569"/>
      <c r="AZ1756" s="563"/>
      <c r="BA1756" s="563"/>
      <c r="BB1756" s="563"/>
    </row>
    <row r="1757" spans="21:54">
      <c r="U1757" s="563"/>
      <c r="V1757" s="587"/>
      <c r="W1757" s="588"/>
      <c r="X1757" s="588"/>
      <c r="Y1757" s="590"/>
      <c r="Z1757" s="589"/>
      <c r="AA1757" s="591"/>
      <c r="AB1757" s="591"/>
      <c r="AC1757" s="591"/>
      <c r="AD1757" s="591"/>
      <c r="AE1757" s="272"/>
      <c r="AF1757" s="560"/>
      <c r="AG1757" s="561"/>
      <c r="AH1757" s="561"/>
      <c r="AI1757" s="561"/>
      <c r="AJ1757" s="592"/>
      <c r="AK1757" s="561"/>
      <c r="AL1757" s="560"/>
      <c r="AM1757" s="595"/>
      <c r="AN1757" s="560"/>
      <c r="AO1757" s="561"/>
      <c r="AP1757" s="561"/>
      <c r="AQ1757" s="560"/>
      <c r="AR1757" s="561"/>
      <c r="AS1757" s="561"/>
      <c r="AT1757" s="559"/>
      <c r="AU1757" s="574"/>
      <c r="AV1757" s="569"/>
      <c r="AW1757" s="569"/>
      <c r="AX1757" s="569"/>
      <c r="AY1757" s="569"/>
      <c r="AZ1757" s="563"/>
      <c r="BA1757" s="563"/>
      <c r="BB1757" s="563"/>
    </row>
    <row r="1758" spans="21:54">
      <c r="U1758" s="563"/>
      <c r="V1758" s="587"/>
      <c r="W1758" s="588"/>
      <c r="X1758" s="588"/>
      <c r="Y1758" s="590"/>
      <c r="Z1758" s="589"/>
      <c r="AA1758" s="591"/>
      <c r="AB1758" s="591"/>
      <c r="AC1758" s="591"/>
      <c r="AD1758" s="591"/>
      <c r="AE1758" s="272"/>
      <c r="AF1758" s="560"/>
      <c r="AG1758" s="561"/>
      <c r="AH1758" s="561"/>
      <c r="AI1758" s="561"/>
      <c r="AJ1758" s="592"/>
      <c r="AK1758" s="561"/>
      <c r="AL1758" s="560"/>
      <c r="AM1758" s="595"/>
      <c r="AN1758" s="560"/>
      <c r="AO1758" s="561"/>
      <c r="AP1758" s="561"/>
      <c r="AQ1758" s="560"/>
      <c r="AR1758" s="561"/>
      <c r="AS1758" s="561"/>
      <c r="AT1758" s="559"/>
      <c r="AU1758" s="574"/>
      <c r="AV1758" s="569"/>
      <c r="AW1758" s="569"/>
      <c r="AX1758" s="569"/>
      <c r="AY1758" s="569"/>
      <c r="AZ1758" s="563"/>
      <c r="BA1758" s="563"/>
      <c r="BB1758" s="563"/>
    </row>
    <row r="1759" spans="21:54">
      <c r="U1759" s="563"/>
      <c r="V1759" s="587"/>
      <c r="W1759" s="588"/>
      <c r="X1759" s="588"/>
      <c r="Y1759" s="590"/>
      <c r="Z1759" s="589"/>
      <c r="AA1759" s="591"/>
      <c r="AB1759" s="591"/>
      <c r="AC1759" s="591"/>
      <c r="AD1759" s="591"/>
      <c r="AE1759" s="272"/>
      <c r="AF1759" s="560"/>
      <c r="AG1759" s="561"/>
      <c r="AH1759" s="561"/>
      <c r="AI1759" s="561"/>
      <c r="AJ1759" s="592"/>
      <c r="AK1759" s="561"/>
      <c r="AL1759" s="560"/>
      <c r="AM1759" s="595"/>
      <c r="AN1759" s="560"/>
      <c r="AO1759" s="561"/>
      <c r="AP1759" s="561"/>
      <c r="AQ1759" s="560"/>
      <c r="AR1759" s="561"/>
      <c r="AS1759" s="561"/>
      <c r="AT1759" s="559"/>
      <c r="AU1759" s="574"/>
      <c r="AV1759" s="569"/>
      <c r="AW1759" s="569"/>
      <c r="AX1759" s="569"/>
      <c r="AY1759" s="569"/>
      <c r="AZ1759" s="563"/>
      <c r="BA1759" s="563"/>
      <c r="BB1759" s="563"/>
    </row>
    <row r="1760" spans="21:54">
      <c r="U1760" s="563"/>
      <c r="V1760" s="587"/>
      <c r="W1760" s="588"/>
      <c r="X1760" s="588"/>
      <c r="Y1760" s="590"/>
      <c r="Z1760" s="589"/>
      <c r="AA1760" s="591"/>
      <c r="AB1760" s="591"/>
      <c r="AC1760" s="591"/>
      <c r="AD1760" s="591"/>
      <c r="AE1760" s="272"/>
      <c r="AF1760" s="560"/>
      <c r="AG1760" s="561"/>
      <c r="AH1760" s="561"/>
      <c r="AI1760" s="561"/>
      <c r="AJ1760" s="592"/>
      <c r="AK1760" s="561"/>
      <c r="AL1760" s="560"/>
      <c r="AM1760" s="595"/>
      <c r="AN1760" s="560"/>
      <c r="AO1760" s="561"/>
      <c r="AP1760" s="561"/>
      <c r="AQ1760" s="560"/>
      <c r="AR1760" s="561"/>
      <c r="AS1760" s="561"/>
      <c r="AT1760" s="559"/>
      <c r="AU1760" s="574"/>
      <c r="AV1760" s="569"/>
      <c r="AW1760" s="569"/>
      <c r="AX1760" s="569"/>
      <c r="AY1760" s="569"/>
      <c r="AZ1760" s="563"/>
      <c r="BA1760" s="563"/>
      <c r="BB1760" s="563"/>
    </row>
    <row r="1761" spans="21:54">
      <c r="U1761" s="563"/>
      <c r="V1761" s="587"/>
      <c r="W1761" s="588"/>
      <c r="X1761" s="588"/>
      <c r="Y1761" s="590"/>
      <c r="Z1761" s="589"/>
      <c r="AA1761" s="591"/>
      <c r="AB1761" s="591"/>
      <c r="AC1761" s="591"/>
      <c r="AD1761" s="591"/>
      <c r="AE1761" s="272"/>
      <c r="AF1761" s="560"/>
      <c r="AG1761" s="561"/>
      <c r="AH1761" s="561"/>
      <c r="AI1761" s="561"/>
      <c r="AJ1761" s="592"/>
      <c r="AK1761" s="561"/>
      <c r="AL1761" s="560"/>
      <c r="AM1761" s="595"/>
      <c r="AN1761" s="560"/>
      <c r="AO1761" s="561"/>
      <c r="AP1761" s="561"/>
      <c r="AQ1761" s="560"/>
      <c r="AR1761" s="561"/>
      <c r="AS1761" s="561"/>
      <c r="AT1761" s="559"/>
      <c r="AU1761" s="574"/>
      <c r="AV1761" s="569"/>
      <c r="AW1761" s="569"/>
      <c r="AX1761" s="569"/>
      <c r="AY1761" s="569"/>
      <c r="AZ1761" s="563"/>
      <c r="BA1761" s="563"/>
      <c r="BB1761" s="563"/>
    </row>
    <row r="1762" spans="21:54">
      <c r="U1762" s="563"/>
      <c r="V1762" s="587"/>
      <c r="W1762" s="588"/>
      <c r="X1762" s="588"/>
      <c r="Y1762" s="590"/>
      <c r="Z1762" s="589"/>
      <c r="AA1762" s="591"/>
      <c r="AB1762" s="591"/>
      <c r="AC1762" s="591"/>
      <c r="AD1762" s="591"/>
      <c r="AE1762" s="272"/>
      <c r="AF1762" s="560"/>
      <c r="AG1762" s="561"/>
      <c r="AH1762" s="561"/>
      <c r="AI1762" s="561"/>
      <c r="AJ1762" s="592"/>
      <c r="AK1762" s="561"/>
      <c r="AL1762" s="560"/>
      <c r="AM1762" s="595"/>
      <c r="AN1762" s="560"/>
      <c r="AO1762" s="561"/>
      <c r="AP1762" s="561"/>
      <c r="AQ1762" s="560"/>
      <c r="AR1762" s="561"/>
      <c r="AS1762" s="561"/>
      <c r="AT1762" s="559"/>
      <c r="AU1762" s="574"/>
      <c r="AV1762" s="569"/>
      <c r="AW1762" s="569"/>
      <c r="AX1762" s="569"/>
      <c r="AY1762" s="569"/>
      <c r="AZ1762" s="563"/>
      <c r="BA1762" s="563"/>
      <c r="BB1762" s="563"/>
    </row>
    <row r="1763" spans="21:54">
      <c r="U1763" s="563"/>
      <c r="V1763" s="587"/>
      <c r="W1763" s="588"/>
      <c r="X1763" s="588"/>
      <c r="Y1763" s="590"/>
      <c r="Z1763" s="589"/>
      <c r="AA1763" s="591"/>
      <c r="AB1763" s="591"/>
      <c r="AC1763" s="591"/>
      <c r="AD1763" s="591"/>
      <c r="AE1763" s="272"/>
      <c r="AF1763" s="560"/>
      <c r="AG1763" s="561"/>
      <c r="AH1763" s="561"/>
      <c r="AI1763" s="561"/>
      <c r="AJ1763" s="592"/>
      <c r="AK1763" s="561"/>
      <c r="AL1763" s="560"/>
      <c r="AM1763" s="595"/>
      <c r="AN1763" s="560"/>
      <c r="AO1763" s="561"/>
      <c r="AP1763" s="561"/>
      <c r="AQ1763" s="560"/>
      <c r="AR1763" s="561"/>
      <c r="AS1763" s="561"/>
      <c r="AT1763" s="559"/>
      <c r="AU1763" s="574"/>
      <c r="AV1763" s="569"/>
      <c r="AW1763" s="569"/>
      <c r="AX1763" s="569"/>
      <c r="AY1763" s="569"/>
      <c r="AZ1763" s="563"/>
      <c r="BA1763" s="563"/>
      <c r="BB1763" s="563"/>
    </row>
    <row r="1764" spans="21:54">
      <c r="U1764" s="563"/>
      <c r="V1764" s="587"/>
      <c r="W1764" s="588"/>
      <c r="X1764" s="588"/>
      <c r="Y1764" s="590"/>
      <c r="Z1764" s="589"/>
      <c r="AA1764" s="591"/>
      <c r="AB1764" s="591"/>
      <c r="AC1764" s="591"/>
      <c r="AD1764" s="591"/>
      <c r="AE1764" s="272"/>
      <c r="AF1764" s="560"/>
      <c r="AG1764" s="561"/>
      <c r="AH1764" s="561"/>
      <c r="AI1764" s="561"/>
      <c r="AJ1764" s="592"/>
      <c r="AK1764" s="561"/>
      <c r="AL1764" s="560"/>
      <c r="AM1764" s="595"/>
      <c r="AN1764" s="560"/>
      <c r="AO1764" s="561"/>
      <c r="AP1764" s="561"/>
      <c r="AQ1764" s="560"/>
      <c r="AR1764" s="561"/>
      <c r="AS1764" s="561"/>
      <c r="AT1764" s="559"/>
      <c r="AU1764" s="574"/>
      <c r="AV1764" s="569"/>
      <c r="AW1764" s="569"/>
      <c r="AX1764" s="569"/>
      <c r="AY1764" s="569"/>
      <c r="AZ1764" s="563"/>
      <c r="BA1764" s="563"/>
      <c r="BB1764" s="563"/>
    </row>
    <row r="1765" spans="21:54">
      <c r="U1765" s="563"/>
      <c r="V1765" s="587"/>
      <c r="W1765" s="588"/>
      <c r="X1765" s="588"/>
      <c r="Y1765" s="590"/>
      <c r="Z1765" s="589"/>
      <c r="AA1765" s="591"/>
      <c r="AB1765" s="591"/>
      <c r="AC1765" s="591"/>
      <c r="AD1765" s="591"/>
      <c r="AE1765" s="272"/>
      <c r="AF1765" s="560"/>
      <c r="AG1765" s="561"/>
      <c r="AH1765" s="561"/>
      <c r="AI1765" s="561"/>
      <c r="AJ1765" s="592"/>
      <c r="AK1765" s="561"/>
      <c r="AL1765" s="560"/>
      <c r="AM1765" s="595"/>
      <c r="AN1765" s="560"/>
      <c r="AO1765" s="561"/>
      <c r="AP1765" s="561"/>
      <c r="AQ1765" s="560"/>
      <c r="AR1765" s="561"/>
      <c r="AS1765" s="561"/>
      <c r="AT1765" s="559"/>
      <c r="AU1765" s="574"/>
      <c r="AV1765" s="569"/>
      <c r="AW1765" s="569"/>
      <c r="AX1765" s="569"/>
      <c r="AY1765" s="569"/>
      <c r="AZ1765" s="563"/>
      <c r="BA1765" s="563"/>
      <c r="BB1765" s="563"/>
    </row>
    <row r="1766" spans="21:54">
      <c r="U1766" s="563"/>
      <c r="V1766" s="587"/>
      <c r="W1766" s="588"/>
      <c r="X1766" s="588"/>
      <c r="Y1766" s="590"/>
      <c r="Z1766" s="589"/>
      <c r="AA1766" s="591"/>
      <c r="AB1766" s="591"/>
      <c r="AC1766" s="591"/>
      <c r="AD1766" s="591"/>
      <c r="AE1766" s="272"/>
      <c r="AF1766" s="560"/>
      <c r="AG1766" s="561"/>
      <c r="AH1766" s="561"/>
      <c r="AI1766" s="561"/>
      <c r="AJ1766" s="592"/>
      <c r="AK1766" s="561"/>
      <c r="AL1766" s="560"/>
      <c r="AM1766" s="595"/>
      <c r="AN1766" s="560"/>
      <c r="AO1766" s="561"/>
      <c r="AP1766" s="561"/>
      <c r="AQ1766" s="560"/>
      <c r="AR1766" s="561"/>
      <c r="AS1766" s="561"/>
      <c r="AT1766" s="559"/>
      <c r="AU1766" s="574"/>
      <c r="AV1766" s="569"/>
      <c r="AW1766" s="569"/>
      <c r="AX1766" s="569"/>
      <c r="AY1766" s="569"/>
      <c r="AZ1766" s="563"/>
      <c r="BA1766" s="563"/>
      <c r="BB1766" s="563"/>
    </row>
    <row r="1767" spans="21:54">
      <c r="U1767" s="563"/>
      <c r="V1767" s="587"/>
      <c r="W1767" s="588"/>
      <c r="X1767" s="588"/>
      <c r="Y1767" s="590"/>
      <c r="Z1767" s="589"/>
      <c r="AA1767" s="591"/>
      <c r="AB1767" s="591"/>
      <c r="AC1767" s="591"/>
      <c r="AD1767" s="591"/>
      <c r="AE1767" s="272"/>
      <c r="AF1767" s="560"/>
      <c r="AG1767" s="561"/>
      <c r="AH1767" s="561"/>
      <c r="AI1767" s="561"/>
      <c r="AJ1767" s="592"/>
      <c r="AK1767" s="561"/>
      <c r="AL1767" s="560"/>
      <c r="AM1767" s="595"/>
      <c r="AN1767" s="560"/>
      <c r="AO1767" s="561"/>
      <c r="AP1767" s="561"/>
      <c r="AQ1767" s="560"/>
      <c r="AR1767" s="561"/>
      <c r="AS1767" s="561"/>
      <c r="AT1767" s="559"/>
      <c r="AU1767" s="574"/>
      <c r="AV1767" s="569"/>
      <c r="AW1767" s="569"/>
      <c r="AX1767" s="569"/>
      <c r="AY1767" s="569"/>
      <c r="AZ1767" s="563"/>
      <c r="BA1767" s="563"/>
      <c r="BB1767" s="563"/>
    </row>
    <row r="1768" spans="21:54">
      <c r="U1768" s="563"/>
      <c r="V1768" s="587"/>
      <c r="W1768" s="588"/>
      <c r="X1768" s="588"/>
      <c r="Y1768" s="590"/>
      <c r="Z1768" s="589"/>
      <c r="AA1768" s="591"/>
      <c r="AB1768" s="591"/>
      <c r="AC1768" s="591"/>
      <c r="AD1768" s="591"/>
      <c r="AE1768" s="272"/>
      <c r="AF1768" s="560"/>
      <c r="AG1768" s="561"/>
      <c r="AH1768" s="561"/>
      <c r="AI1768" s="561"/>
      <c r="AJ1768" s="592"/>
      <c r="AK1768" s="561"/>
      <c r="AL1768" s="560"/>
      <c r="AM1768" s="595"/>
      <c r="AN1768" s="560"/>
      <c r="AO1768" s="561"/>
      <c r="AP1768" s="561"/>
      <c r="AQ1768" s="560"/>
      <c r="AR1768" s="561"/>
      <c r="AS1768" s="561"/>
      <c r="AT1768" s="559"/>
      <c r="AU1768" s="574"/>
      <c r="AV1768" s="569"/>
      <c r="AW1768" s="569"/>
      <c r="AX1768" s="569"/>
      <c r="AY1768" s="569"/>
      <c r="AZ1768" s="563"/>
      <c r="BA1768" s="563"/>
      <c r="BB1768" s="563"/>
    </row>
    <row r="1769" spans="21:54">
      <c r="U1769" s="563"/>
      <c r="V1769" s="587"/>
      <c r="W1769" s="588"/>
      <c r="X1769" s="588"/>
      <c r="Y1769" s="590"/>
      <c r="Z1769" s="589"/>
      <c r="AA1769" s="591"/>
      <c r="AB1769" s="591"/>
      <c r="AC1769" s="591"/>
      <c r="AD1769" s="591"/>
      <c r="AE1769" s="272"/>
      <c r="AF1769" s="560"/>
      <c r="AG1769" s="561"/>
      <c r="AH1769" s="561"/>
      <c r="AI1769" s="561"/>
      <c r="AJ1769" s="592"/>
      <c r="AK1769" s="561"/>
      <c r="AL1769" s="560"/>
      <c r="AM1769" s="595"/>
      <c r="AN1769" s="560"/>
      <c r="AO1769" s="561"/>
      <c r="AP1769" s="561"/>
      <c r="AQ1769" s="560"/>
      <c r="AR1769" s="561"/>
      <c r="AS1769" s="561"/>
      <c r="AT1769" s="559"/>
      <c r="AU1769" s="574"/>
      <c r="AV1769" s="569"/>
      <c r="AW1769" s="569"/>
      <c r="AX1769" s="569"/>
      <c r="AY1769" s="569"/>
      <c r="AZ1769" s="563"/>
      <c r="BA1769" s="563"/>
      <c r="BB1769" s="563"/>
    </row>
    <row r="1770" spans="21:54">
      <c r="U1770" s="563"/>
      <c r="V1770" s="587"/>
      <c r="W1770" s="588"/>
      <c r="X1770" s="588"/>
      <c r="Y1770" s="590"/>
      <c r="Z1770" s="589"/>
      <c r="AA1770" s="591"/>
      <c r="AB1770" s="591"/>
      <c r="AC1770" s="591"/>
      <c r="AD1770" s="591"/>
      <c r="AE1770" s="272"/>
      <c r="AF1770" s="560"/>
      <c r="AG1770" s="561"/>
      <c r="AH1770" s="561"/>
      <c r="AI1770" s="561"/>
      <c r="AJ1770" s="592"/>
      <c r="AK1770" s="561"/>
      <c r="AL1770" s="560"/>
      <c r="AM1770" s="595"/>
      <c r="AN1770" s="560"/>
      <c r="AO1770" s="561"/>
      <c r="AP1770" s="561"/>
      <c r="AQ1770" s="560"/>
      <c r="AR1770" s="561"/>
      <c r="AS1770" s="561"/>
      <c r="AT1770" s="559"/>
      <c r="AU1770" s="574"/>
      <c r="AV1770" s="569"/>
      <c r="AW1770" s="569"/>
      <c r="AX1770" s="569"/>
      <c r="AY1770" s="569"/>
      <c r="AZ1770" s="563"/>
      <c r="BA1770" s="563"/>
      <c r="BB1770" s="563"/>
    </row>
    <row r="1771" spans="21:54">
      <c r="U1771" s="563"/>
      <c r="V1771" s="587"/>
      <c r="W1771" s="588"/>
      <c r="X1771" s="588"/>
      <c r="Y1771" s="590"/>
      <c r="Z1771" s="589"/>
      <c r="AA1771" s="591"/>
      <c r="AB1771" s="591"/>
      <c r="AC1771" s="591"/>
      <c r="AD1771" s="591"/>
      <c r="AE1771" s="272"/>
      <c r="AF1771" s="560"/>
      <c r="AG1771" s="561"/>
      <c r="AH1771" s="561"/>
      <c r="AI1771" s="561"/>
      <c r="AJ1771" s="592"/>
      <c r="AK1771" s="561"/>
      <c r="AL1771" s="560"/>
      <c r="AM1771" s="595"/>
      <c r="AN1771" s="560"/>
      <c r="AO1771" s="561"/>
      <c r="AP1771" s="561"/>
      <c r="AQ1771" s="560"/>
      <c r="AR1771" s="561"/>
      <c r="AS1771" s="561"/>
      <c r="AT1771" s="559"/>
      <c r="AU1771" s="574"/>
      <c r="AV1771" s="569"/>
      <c r="AW1771" s="569"/>
      <c r="AX1771" s="569"/>
      <c r="AY1771" s="569"/>
      <c r="AZ1771" s="563"/>
      <c r="BA1771" s="563"/>
      <c r="BB1771" s="563"/>
    </row>
    <row r="1772" spans="21:54">
      <c r="U1772" s="563"/>
      <c r="V1772" s="587"/>
      <c r="W1772" s="588"/>
      <c r="X1772" s="588"/>
      <c r="Y1772" s="590"/>
      <c r="Z1772" s="589"/>
      <c r="AA1772" s="591"/>
      <c r="AB1772" s="591"/>
      <c r="AC1772" s="591"/>
      <c r="AD1772" s="591"/>
      <c r="AE1772" s="272"/>
      <c r="AF1772" s="560"/>
      <c r="AG1772" s="561"/>
      <c r="AH1772" s="561"/>
      <c r="AI1772" s="561"/>
      <c r="AJ1772" s="592"/>
      <c r="AK1772" s="561"/>
      <c r="AL1772" s="560"/>
      <c r="AM1772" s="595"/>
      <c r="AN1772" s="560"/>
      <c r="AO1772" s="561"/>
      <c r="AP1772" s="561"/>
      <c r="AQ1772" s="560"/>
      <c r="AR1772" s="561"/>
      <c r="AS1772" s="561"/>
      <c r="AT1772" s="559"/>
      <c r="AU1772" s="574"/>
      <c r="AV1772" s="569"/>
      <c r="AW1772" s="569"/>
      <c r="AX1772" s="569"/>
      <c r="AY1772" s="569"/>
      <c r="AZ1772" s="563"/>
      <c r="BA1772" s="563"/>
      <c r="BB1772" s="563"/>
    </row>
    <row r="1773" spans="21:54">
      <c r="U1773" s="563"/>
      <c r="V1773" s="587"/>
      <c r="W1773" s="588"/>
      <c r="X1773" s="588"/>
      <c r="Y1773" s="590"/>
      <c r="Z1773" s="589"/>
      <c r="AA1773" s="591"/>
      <c r="AB1773" s="591"/>
      <c r="AC1773" s="591"/>
      <c r="AD1773" s="591"/>
      <c r="AE1773" s="272"/>
      <c r="AF1773" s="560"/>
      <c r="AG1773" s="561"/>
      <c r="AH1773" s="561"/>
      <c r="AI1773" s="561"/>
      <c r="AJ1773" s="592"/>
      <c r="AK1773" s="561"/>
      <c r="AL1773" s="560"/>
      <c r="AM1773" s="595"/>
      <c r="AN1773" s="560"/>
      <c r="AO1773" s="561"/>
      <c r="AP1773" s="561"/>
      <c r="AQ1773" s="560"/>
      <c r="AR1773" s="561"/>
      <c r="AS1773" s="561"/>
      <c r="AT1773" s="559"/>
      <c r="AU1773" s="574"/>
      <c r="AV1773" s="569"/>
      <c r="AW1773" s="569"/>
      <c r="AX1773" s="569"/>
      <c r="AY1773" s="569"/>
      <c r="AZ1773" s="563"/>
      <c r="BA1773" s="563"/>
      <c r="BB1773" s="563"/>
    </row>
    <row r="1774" spans="21:54">
      <c r="U1774" s="563"/>
      <c r="V1774" s="587"/>
      <c r="W1774" s="588"/>
      <c r="X1774" s="588"/>
      <c r="Y1774" s="590"/>
      <c r="Z1774" s="589"/>
      <c r="AA1774" s="591"/>
      <c r="AB1774" s="591"/>
      <c r="AC1774" s="591"/>
      <c r="AD1774" s="591"/>
      <c r="AE1774" s="272"/>
      <c r="AF1774" s="560"/>
      <c r="AG1774" s="561"/>
      <c r="AH1774" s="561"/>
      <c r="AI1774" s="561"/>
      <c r="AJ1774" s="592"/>
      <c r="AK1774" s="561"/>
      <c r="AL1774" s="560"/>
      <c r="AM1774" s="595"/>
      <c r="AN1774" s="560"/>
      <c r="AO1774" s="561"/>
      <c r="AP1774" s="561"/>
      <c r="AQ1774" s="560"/>
      <c r="AR1774" s="561"/>
      <c r="AS1774" s="561"/>
      <c r="AT1774" s="559"/>
      <c r="AU1774" s="574"/>
      <c r="AV1774" s="569"/>
      <c r="AW1774" s="569"/>
      <c r="AX1774" s="569"/>
      <c r="AY1774" s="569"/>
      <c r="AZ1774" s="563"/>
      <c r="BA1774" s="563"/>
      <c r="BB1774" s="563"/>
    </row>
    <row r="1775" spans="21:54">
      <c r="U1775" s="563"/>
      <c r="V1775" s="587"/>
      <c r="W1775" s="588"/>
      <c r="X1775" s="588"/>
      <c r="Y1775" s="590"/>
      <c r="Z1775" s="589"/>
      <c r="AA1775" s="591"/>
      <c r="AB1775" s="591"/>
      <c r="AC1775" s="591"/>
      <c r="AD1775" s="591"/>
      <c r="AE1775" s="272"/>
      <c r="AF1775" s="560"/>
      <c r="AG1775" s="561"/>
      <c r="AH1775" s="561"/>
      <c r="AI1775" s="561"/>
      <c r="AJ1775" s="592"/>
      <c r="AK1775" s="561"/>
      <c r="AL1775" s="560"/>
      <c r="AM1775" s="595"/>
      <c r="AN1775" s="560"/>
      <c r="AO1775" s="561"/>
      <c r="AP1775" s="561"/>
      <c r="AQ1775" s="560"/>
      <c r="AR1775" s="561"/>
      <c r="AS1775" s="561"/>
      <c r="AT1775" s="559"/>
      <c r="AU1775" s="574"/>
      <c r="AV1775" s="569"/>
      <c r="AW1775" s="569"/>
      <c r="AX1775" s="569"/>
      <c r="AY1775" s="569"/>
      <c r="AZ1775" s="563"/>
      <c r="BA1775" s="563"/>
      <c r="BB1775" s="563"/>
    </row>
    <row r="1776" spans="21:54">
      <c r="U1776" s="563"/>
      <c r="V1776" s="587"/>
      <c r="W1776" s="588"/>
      <c r="X1776" s="588"/>
      <c r="Y1776" s="590"/>
      <c r="Z1776" s="589"/>
      <c r="AA1776" s="591"/>
      <c r="AB1776" s="591"/>
      <c r="AC1776" s="591"/>
      <c r="AD1776" s="591"/>
      <c r="AE1776" s="272"/>
      <c r="AF1776" s="560"/>
      <c r="AG1776" s="561"/>
      <c r="AH1776" s="561"/>
      <c r="AI1776" s="561"/>
      <c r="AJ1776" s="592"/>
      <c r="AK1776" s="561"/>
      <c r="AL1776" s="560"/>
      <c r="AM1776" s="595"/>
      <c r="AN1776" s="560"/>
      <c r="AO1776" s="561"/>
      <c r="AP1776" s="561"/>
      <c r="AQ1776" s="560"/>
      <c r="AR1776" s="561"/>
      <c r="AS1776" s="561"/>
      <c r="AT1776" s="559"/>
      <c r="AU1776" s="574"/>
      <c r="AV1776" s="569"/>
      <c r="AW1776" s="569"/>
      <c r="AX1776" s="569"/>
      <c r="AY1776" s="569"/>
      <c r="AZ1776" s="563"/>
      <c r="BA1776" s="563"/>
      <c r="BB1776" s="563"/>
    </row>
    <row r="1777" spans="21:54">
      <c r="U1777" s="563"/>
      <c r="V1777" s="587"/>
      <c r="W1777" s="588"/>
      <c r="X1777" s="588"/>
      <c r="Y1777" s="590"/>
      <c r="Z1777" s="589"/>
      <c r="AA1777" s="591"/>
      <c r="AB1777" s="591"/>
      <c r="AC1777" s="591"/>
      <c r="AD1777" s="591"/>
      <c r="AE1777" s="272"/>
      <c r="AF1777" s="560"/>
      <c r="AG1777" s="561"/>
      <c r="AH1777" s="561"/>
      <c r="AI1777" s="561"/>
      <c r="AJ1777" s="592"/>
      <c r="AK1777" s="561"/>
      <c r="AL1777" s="560"/>
      <c r="AM1777" s="595"/>
      <c r="AN1777" s="560"/>
      <c r="AO1777" s="561"/>
      <c r="AP1777" s="561"/>
      <c r="AQ1777" s="560"/>
      <c r="AR1777" s="561"/>
      <c r="AS1777" s="561"/>
      <c r="AT1777" s="559"/>
      <c r="AU1777" s="574"/>
      <c r="AV1777" s="569"/>
      <c r="AW1777" s="569"/>
      <c r="AX1777" s="569"/>
      <c r="AY1777" s="569"/>
      <c r="AZ1777" s="563"/>
      <c r="BA1777" s="563"/>
      <c r="BB1777" s="563"/>
    </row>
    <row r="1778" spans="21:54">
      <c r="U1778" s="563"/>
      <c r="V1778" s="587"/>
      <c r="W1778" s="588"/>
      <c r="X1778" s="588"/>
      <c r="Y1778" s="590"/>
      <c r="Z1778" s="589"/>
      <c r="AA1778" s="591"/>
      <c r="AB1778" s="591"/>
      <c r="AC1778" s="591"/>
      <c r="AD1778" s="591"/>
      <c r="AE1778" s="272"/>
      <c r="AF1778" s="560"/>
      <c r="AG1778" s="561"/>
      <c r="AH1778" s="561"/>
      <c r="AI1778" s="561"/>
      <c r="AJ1778" s="592"/>
      <c r="AK1778" s="561"/>
      <c r="AL1778" s="560"/>
      <c r="AM1778" s="595"/>
      <c r="AN1778" s="560"/>
      <c r="AO1778" s="561"/>
      <c r="AP1778" s="561"/>
      <c r="AQ1778" s="560"/>
      <c r="AR1778" s="561"/>
      <c r="AS1778" s="561"/>
      <c r="AT1778" s="559"/>
      <c r="AU1778" s="574"/>
      <c r="AV1778" s="569"/>
      <c r="AW1778" s="569"/>
      <c r="AX1778" s="569"/>
      <c r="AY1778" s="569"/>
      <c r="AZ1778" s="563"/>
      <c r="BA1778" s="563"/>
      <c r="BB1778" s="563"/>
    </row>
    <row r="1779" spans="21:54">
      <c r="U1779" s="563"/>
      <c r="V1779" s="587"/>
      <c r="W1779" s="588"/>
      <c r="X1779" s="588"/>
      <c r="Y1779" s="590"/>
      <c r="Z1779" s="589"/>
      <c r="AA1779" s="591"/>
      <c r="AB1779" s="591"/>
      <c r="AC1779" s="591"/>
      <c r="AD1779" s="591"/>
      <c r="AE1779" s="272"/>
      <c r="AF1779" s="560"/>
      <c r="AG1779" s="561"/>
      <c r="AH1779" s="561"/>
      <c r="AI1779" s="561"/>
      <c r="AJ1779" s="592"/>
      <c r="AK1779" s="561"/>
      <c r="AL1779" s="560"/>
      <c r="AM1779" s="595"/>
      <c r="AN1779" s="560"/>
      <c r="AO1779" s="561"/>
      <c r="AP1779" s="561"/>
      <c r="AQ1779" s="560"/>
      <c r="AR1779" s="561"/>
      <c r="AS1779" s="561"/>
      <c r="AT1779" s="559"/>
      <c r="AU1779" s="574"/>
      <c r="AV1779" s="569"/>
      <c r="AW1779" s="569"/>
      <c r="AX1779" s="569"/>
      <c r="AY1779" s="569"/>
      <c r="AZ1779" s="563"/>
      <c r="BA1779" s="563"/>
      <c r="BB1779" s="563"/>
    </row>
    <row r="1780" spans="21:54">
      <c r="U1780" s="563"/>
      <c r="V1780" s="587"/>
      <c r="W1780" s="588"/>
      <c r="X1780" s="588"/>
      <c r="Y1780" s="590"/>
      <c r="Z1780" s="589"/>
      <c r="AA1780" s="591"/>
      <c r="AB1780" s="591"/>
      <c r="AC1780" s="591"/>
      <c r="AD1780" s="591"/>
      <c r="AE1780" s="272"/>
      <c r="AF1780" s="560"/>
      <c r="AG1780" s="561"/>
      <c r="AH1780" s="561"/>
      <c r="AI1780" s="561"/>
      <c r="AJ1780" s="592"/>
      <c r="AK1780" s="561"/>
      <c r="AL1780" s="560"/>
      <c r="AM1780" s="595"/>
      <c r="AN1780" s="560"/>
      <c r="AO1780" s="561"/>
      <c r="AP1780" s="561"/>
      <c r="AQ1780" s="560"/>
      <c r="AR1780" s="561"/>
      <c r="AS1780" s="561"/>
      <c r="AT1780" s="559"/>
      <c r="AU1780" s="574"/>
      <c r="AV1780" s="569"/>
      <c r="AW1780" s="569"/>
      <c r="AX1780" s="569"/>
      <c r="AY1780" s="569"/>
      <c r="AZ1780" s="563"/>
      <c r="BA1780" s="563"/>
      <c r="BB1780" s="563"/>
    </row>
    <row r="1781" spans="21:54">
      <c r="U1781" s="563"/>
      <c r="V1781" s="587"/>
      <c r="W1781" s="588"/>
      <c r="X1781" s="588"/>
      <c r="Y1781" s="590"/>
      <c r="Z1781" s="589"/>
      <c r="AA1781" s="591"/>
      <c r="AB1781" s="591"/>
      <c r="AC1781" s="591"/>
      <c r="AD1781" s="591"/>
      <c r="AE1781" s="272"/>
      <c r="AF1781" s="560"/>
      <c r="AG1781" s="561"/>
      <c r="AH1781" s="561"/>
      <c r="AI1781" s="561"/>
      <c r="AJ1781" s="592"/>
      <c r="AK1781" s="561"/>
      <c r="AL1781" s="560"/>
      <c r="AM1781" s="595"/>
      <c r="AN1781" s="560"/>
      <c r="AO1781" s="561"/>
      <c r="AP1781" s="561"/>
      <c r="AQ1781" s="560"/>
      <c r="AR1781" s="561"/>
      <c r="AS1781" s="561"/>
      <c r="AT1781" s="559"/>
      <c r="AU1781" s="574"/>
      <c r="AV1781" s="569"/>
      <c r="AW1781" s="569"/>
      <c r="AX1781" s="569"/>
      <c r="AY1781" s="569"/>
      <c r="AZ1781" s="563"/>
      <c r="BA1781" s="563"/>
      <c r="BB1781" s="563"/>
    </row>
    <row r="1782" spans="21:54">
      <c r="U1782" s="563"/>
      <c r="V1782" s="587"/>
      <c r="W1782" s="588"/>
      <c r="X1782" s="588"/>
      <c r="Y1782" s="590"/>
      <c r="Z1782" s="589"/>
      <c r="AA1782" s="591"/>
      <c r="AB1782" s="591"/>
      <c r="AC1782" s="591"/>
      <c r="AD1782" s="591"/>
      <c r="AE1782" s="272"/>
      <c r="AF1782" s="560"/>
      <c r="AG1782" s="561"/>
      <c r="AH1782" s="561"/>
      <c r="AI1782" s="561"/>
      <c r="AJ1782" s="592"/>
      <c r="AK1782" s="561"/>
      <c r="AL1782" s="560"/>
      <c r="AM1782" s="595"/>
      <c r="AN1782" s="560"/>
      <c r="AO1782" s="561"/>
      <c r="AP1782" s="561"/>
      <c r="AQ1782" s="560"/>
      <c r="AR1782" s="561"/>
      <c r="AS1782" s="561"/>
      <c r="AT1782" s="559"/>
      <c r="AU1782" s="574"/>
      <c r="AV1782" s="569"/>
      <c r="AW1782" s="569"/>
      <c r="AX1782" s="569"/>
      <c r="AY1782" s="569"/>
      <c r="AZ1782" s="563"/>
      <c r="BA1782" s="563"/>
      <c r="BB1782" s="563"/>
    </row>
    <row r="1783" spans="21:54">
      <c r="U1783" s="563"/>
      <c r="V1783" s="587"/>
      <c r="W1783" s="588"/>
      <c r="X1783" s="588"/>
      <c r="Y1783" s="590"/>
      <c r="Z1783" s="589"/>
      <c r="AA1783" s="591"/>
      <c r="AB1783" s="591"/>
      <c r="AC1783" s="591"/>
      <c r="AD1783" s="591"/>
      <c r="AE1783" s="272"/>
      <c r="AF1783" s="560"/>
      <c r="AG1783" s="561"/>
      <c r="AH1783" s="561"/>
      <c r="AI1783" s="561"/>
      <c r="AJ1783" s="592"/>
      <c r="AK1783" s="561"/>
      <c r="AL1783" s="560"/>
      <c r="AM1783" s="595"/>
      <c r="AN1783" s="560"/>
      <c r="AO1783" s="561"/>
      <c r="AP1783" s="561"/>
      <c r="AQ1783" s="560"/>
      <c r="AR1783" s="561"/>
      <c r="AS1783" s="561"/>
      <c r="AT1783" s="559"/>
      <c r="AU1783" s="574"/>
      <c r="AV1783" s="569"/>
      <c r="AW1783" s="569"/>
      <c r="AX1783" s="569"/>
      <c r="AY1783" s="569"/>
      <c r="AZ1783" s="563"/>
      <c r="BA1783" s="563"/>
      <c r="BB1783" s="563"/>
    </row>
    <row r="1784" spans="21:54">
      <c r="U1784" s="563"/>
      <c r="V1784" s="587"/>
      <c r="W1784" s="588"/>
      <c r="X1784" s="588"/>
      <c r="Y1784" s="590"/>
      <c r="Z1784" s="589"/>
      <c r="AA1784" s="591"/>
      <c r="AB1784" s="591"/>
      <c r="AC1784" s="591"/>
      <c r="AD1784" s="591"/>
      <c r="AE1784" s="272"/>
      <c r="AF1784" s="560"/>
      <c r="AG1784" s="561"/>
      <c r="AH1784" s="561"/>
      <c r="AI1784" s="561"/>
      <c r="AJ1784" s="592"/>
      <c r="AK1784" s="561"/>
      <c r="AL1784" s="560"/>
      <c r="AM1784" s="595"/>
      <c r="AN1784" s="560"/>
      <c r="AO1784" s="561"/>
      <c r="AP1784" s="561"/>
      <c r="AQ1784" s="560"/>
      <c r="AR1784" s="561"/>
      <c r="AS1784" s="561"/>
      <c r="AT1784" s="559"/>
      <c r="AU1784" s="574"/>
      <c r="AV1784" s="569"/>
      <c r="AW1784" s="569"/>
      <c r="AX1784" s="569"/>
      <c r="AY1784" s="569"/>
      <c r="AZ1784" s="563"/>
      <c r="BA1784" s="563"/>
      <c r="BB1784" s="563"/>
    </row>
    <row r="1785" spans="21:54">
      <c r="U1785" s="563"/>
      <c r="V1785" s="587"/>
      <c r="W1785" s="588"/>
      <c r="X1785" s="588"/>
      <c r="Y1785" s="590"/>
      <c r="Z1785" s="589"/>
      <c r="AA1785" s="591"/>
      <c r="AB1785" s="591"/>
      <c r="AC1785" s="591"/>
      <c r="AD1785" s="591"/>
      <c r="AE1785" s="272"/>
      <c r="AF1785" s="560"/>
      <c r="AG1785" s="561"/>
      <c r="AH1785" s="561"/>
      <c r="AI1785" s="561"/>
      <c r="AJ1785" s="592"/>
      <c r="AK1785" s="561"/>
      <c r="AL1785" s="560"/>
      <c r="AM1785" s="595"/>
      <c r="AN1785" s="560"/>
      <c r="AO1785" s="561"/>
      <c r="AP1785" s="561"/>
      <c r="AQ1785" s="560"/>
      <c r="AR1785" s="561"/>
      <c r="AS1785" s="561"/>
      <c r="AT1785" s="559"/>
      <c r="AU1785" s="574"/>
      <c r="AV1785" s="569"/>
      <c r="AW1785" s="569"/>
      <c r="AX1785" s="569"/>
      <c r="AY1785" s="569"/>
      <c r="AZ1785" s="563"/>
      <c r="BA1785" s="563"/>
      <c r="BB1785" s="563"/>
    </row>
    <row r="1786" spans="21:54">
      <c r="U1786" s="563"/>
      <c r="V1786" s="587"/>
      <c r="W1786" s="588"/>
      <c r="X1786" s="588"/>
      <c r="Y1786" s="590"/>
      <c r="Z1786" s="589"/>
      <c r="AA1786" s="591"/>
      <c r="AB1786" s="591"/>
      <c r="AC1786" s="591"/>
      <c r="AD1786" s="591"/>
      <c r="AE1786" s="272"/>
      <c r="AF1786" s="560"/>
      <c r="AG1786" s="561"/>
      <c r="AH1786" s="561"/>
      <c r="AI1786" s="561"/>
      <c r="AJ1786" s="592"/>
      <c r="AK1786" s="561"/>
      <c r="AL1786" s="560"/>
      <c r="AM1786" s="595"/>
      <c r="AN1786" s="560"/>
      <c r="AO1786" s="561"/>
      <c r="AP1786" s="561"/>
      <c r="AQ1786" s="560"/>
      <c r="AR1786" s="561"/>
      <c r="AS1786" s="561"/>
      <c r="AT1786" s="559"/>
      <c r="AU1786" s="574"/>
      <c r="AV1786" s="569"/>
      <c r="AW1786" s="569"/>
      <c r="AX1786" s="569"/>
      <c r="AY1786" s="569"/>
      <c r="AZ1786" s="563"/>
      <c r="BA1786" s="563"/>
      <c r="BB1786" s="563"/>
    </row>
    <row r="1787" spans="21:54">
      <c r="U1787" s="563"/>
      <c r="V1787" s="587"/>
      <c r="W1787" s="588"/>
      <c r="X1787" s="588"/>
      <c r="Y1787" s="590"/>
      <c r="Z1787" s="589"/>
      <c r="AA1787" s="591"/>
      <c r="AB1787" s="591"/>
      <c r="AC1787" s="591"/>
      <c r="AD1787" s="591"/>
      <c r="AE1787" s="272"/>
      <c r="AF1787" s="560"/>
      <c r="AG1787" s="561"/>
      <c r="AH1787" s="561"/>
      <c r="AI1787" s="561"/>
      <c r="AJ1787" s="592"/>
      <c r="AK1787" s="561"/>
      <c r="AL1787" s="560"/>
      <c r="AM1787" s="595"/>
      <c r="AN1787" s="560"/>
      <c r="AO1787" s="561"/>
      <c r="AP1787" s="561"/>
      <c r="AQ1787" s="560"/>
      <c r="AR1787" s="561"/>
      <c r="AS1787" s="561"/>
      <c r="AT1787" s="559"/>
      <c r="AU1787" s="574"/>
      <c r="AV1787" s="569"/>
      <c r="AW1787" s="569"/>
      <c r="AX1787" s="569"/>
      <c r="AY1787" s="569"/>
      <c r="AZ1787" s="563"/>
      <c r="BA1787" s="563"/>
      <c r="BB1787" s="563"/>
    </row>
    <row r="1788" spans="21:54">
      <c r="U1788" s="563"/>
      <c r="V1788" s="587"/>
      <c r="W1788" s="588"/>
      <c r="X1788" s="588"/>
      <c r="Y1788" s="590"/>
      <c r="Z1788" s="589"/>
      <c r="AA1788" s="591"/>
      <c r="AB1788" s="591"/>
      <c r="AC1788" s="591"/>
      <c r="AD1788" s="591"/>
      <c r="AE1788" s="272"/>
      <c r="AF1788" s="560"/>
      <c r="AG1788" s="561"/>
      <c r="AH1788" s="561"/>
      <c r="AI1788" s="561"/>
      <c r="AJ1788" s="592"/>
      <c r="AK1788" s="561"/>
      <c r="AL1788" s="560"/>
      <c r="AM1788" s="595"/>
      <c r="AN1788" s="560"/>
      <c r="AO1788" s="561"/>
      <c r="AP1788" s="561"/>
      <c r="AQ1788" s="560"/>
      <c r="AR1788" s="561"/>
      <c r="AS1788" s="561"/>
      <c r="AT1788" s="559"/>
      <c r="AU1788" s="574"/>
      <c r="AV1788" s="569"/>
      <c r="AW1788" s="569"/>
      <c r="AX1788" s="569"/>
      <c r="AY1788" s="569"/>
      <c r="AZ1788" s="563"/>
      <c r="BA1788" s="563"/>
      <c r="BB1788" s="563"/>
    </row>
    <row r="1789" spans="21:54">
      <c r="U1789" s="563"/>
      <c r="V1789" s="587"/>
      <c r="W1789" s="588"/>
      <c r="X1789" s="588"/>
      <c r="Y1789" s="590"/>
      <c r="Z1789" s="589"/>
      <c r="AA1789" s="591"/>
      <c r="AB1789" s="591"/>
      <c r="AC1789" s="591"/>
      <c r="AD1789" s="591"/>
      <c r="AE1789" s="272"/>
      <c r="AF1789" s="560"/>
      <c r="AG1789" s="561"/>
      <c r="AH1789" s="561"/>
      <c r="AI1789" s="561"/>
      <c r="AJ1789" s="592"/>
      <c r="AK1789" s="561"/>
      <c r="AL1789" s="560"/>
      <c r="AM1789" s="595"/>
      <c r="AN1789" s="560"/>
      <c r="AO1789" s="561"/>
      <c r="AP1789" s="561"/>
      <c r="AQ1789" s="560"/>
      <c r="AR1789" s="561"/>
      <c r="AS1789" s="561"/>
      <c r="AT1789" s="559"/>
      <c r="AU1789" s="574"/>
      <c r="AV1789" s="569"/>
      <c r="AW1789" s="569"/>
      <c r="AX1789" s="569"/>
      <c r="AY1789" s="569"/>
      <c r="AZ1789" s="563"/>
      <c r="BA1789" s="563"/>
      <c r="BB1789" s="563"/>
    </row>
    <row r="1790" spans="21:54">
      <c r="U1790" s="563"/>
      <c r="V1790" s="587"/>
      <c r="W1790" s="588"/>
      <c r="X1790" s="588"/>
      <c r="Y1790" s="590"/>
      <c r="Z1790" s="589"/>
      <c r="AA1790" s="591"/>
      <c r="AB1790" s="591"/>
      <c r="AC1790" s="591"/>
      <c r="AD1790" s="591"/>
      <c r="AE1790" s="272"/>
      <c r="AF1790" s="560"/>
      <c r="AG1790" s="561"/>
      <c r="AH1790" s="561"/>
      <c r="AI1790" s="561"/>
      <c r="AJ1790" s="592"/>
      <c r="AK1790" s="561"/>
      <c r="AL1790" s="560"/>
      <c r="AM1790" s="595"/>
      <c r="AN1790" s="560"/>
      <c r="AO1790" s="561"/>
      <c r="AP1790" s="561"/>
      <c r="AQ1790" s="560"/>
      <c r="AR1790" s="561"/>
      <c r="AS1790" s="561"/>
      <c r="AT1790" s="559"/>
      <c r="AU1790" s="574"/>
      <c r="AV1790" s="569"/>
      <c r="AW1790" s="569"/>
      <c r="AX1790" s="569"/>
      <c r="AY1790" s="569"/>
      <c r="AZ1790" s="563"/>
      <c r="BA1790" s="563"/>
      <c r="BB1790" s="563"/>
    </row>
    <row r="1791" spans="21:54">
      <c r="U1791" s="563"/>
      <c r="V1791" s="587"/>
      <c r="W1791" s="588"/>
      <c r="X1791" s="588"/>
      <c r="Y1791" s="590"/>
      <c r="Z1791" s="589"/>
      <c r="AA1791" s="591"/>
      <c r="AB1791" s="591"/>
      <c r="AC1791" s="591"/>
      <c r="AD1791" s="591"/>
      <c r="AE1791" s="272"/>
      <c r="AF1791" s="560"/>
      <c r="AG1791" s="561"/>
      <c r="AH1791" s="561"/>
      <c r="AI1791" s="561"/>
      <c r="AJ1791" s="592"/>
      <c r="AK1791" s="561"/>
      <c r="AL1791" s="560"/>
      <c r="AM1791" s="595"/>
      <c r="AN1791" s="560"/>
      <c r="AO1791" s="561"/>
      <c r="AP1791" s="561"/>
      <c r="AQ1791" s="560"/>
      <c r="AR1791" s="561"/>
      <c r="AS1791" s="561"/>
      <c r="AT1791" s="559"/>
      <c r="AU1791" s="574"/>
      <c r="AV1791" s="569"/>
      <c r="AW1791" s="569"/>
      <c r="AX1791" s="569"/>
      <c r="AY1791" s="569"/>
      <c r="AZ1791" s="563"/>
      <c r="BA1791" s="563"/>
      <c r="BB1791" s="563"/>
    </row>
    <row r="1792" spans="21:54">
      <c r="U1792" s="563"/>
      <c r="V1792" s="587"/>
      <c r="W1792" s="588"/>
      <c r="X1792" s="588"/>
      <c r="Y1792" s="590"/>
      <c r="Z1792" s="589"/>
      <c r="AA1792" s="591"/>
      <c r="AB1792" s="591"/>
      <c r="AC1792" s="591"/>
      <c r="AD1792" s="591"/>
      <c r="AE1792" s="272"/>
      <c r="AF1792" s="560"/>
      <c r="AG1792" s="561"/>
      <c r="AH1792" s="561"/>
      <c r="AI1792" s="561"/>
      <c r="AJ1792" s="592"/>
      <c r="AK1792" s="561"/>
      <c r="AL1792" s="560"/>
      <c r="AM1792" s="595"/>
      <c r="AN1792" s="560"/>
      <c r="AO1792" s="561"/>
      <c r="AP1792" s="561"/>
      <c r="AQ1792" s="560"/>
      <c r="AR1792" s="561"/>
      <c r="AS1792" s="561"/>
      <c r="AT1792" s="559"/>
      <c r="AU1792" s="574"/>
      <c r="AV1792" s="569"/>
      <c r="AW1792" s="569"/>
      <c r="AX1792" s="569"/>
      <c r="AY1792" s="569"/>
      <c r="AZ1792" s="563"/>
      <c r="BA1792" s="563"/>
      <c r="BB1792" s="563"/>
    </row>
    <row r="1793" spans="21:54">
      <c r="U1793" s="563"/>
      <c r="V1793" s="587"/>
      <c r="W1793" s="588"/>
      <c r="X1793" s="588"/>
      <c r="Y1793" s="590"/>
      <c r="Z1793" s="589"/>
      <c r="AA1793" s="591"/>
      <c r="AB1793" s="591"/>
      <c r="AC1793" s="591"/>
      <c r="AD1793" s="591"/>
      <c r="AE1793" s="272"/>
      <c r="AF1793" s="560"/>
      <c r="AG1793" s="561"/>
      <c r="AH1793" s="561"/>
      <c r="AI1793" s="561"/>
      <c r="AJ1793" s="592"/>
      <c r="AK1793" s="561"/>
      <c r="AL1793" s="560"/>
      <c r="AM1793" s="595"/>
      <c r="AN1793" s="560"/>
      <c r="AO1793" s="561"/>
      <c r="AP1793" s="561"/>
      <c r="AQ1793" s="560"/>
      <c r="AR1793" s="561"/>
      <c r="AS1793" s="561"/>
      <c r="AT1793" s="559"/>
      <c r="AU1793" s="574"/>
      <c r="AV1793" s="569"/>
      <c r="AW1793" s="569"/>
      <c r="AX1793" s="569"/>
      <c r="AY1793" s="569"/>
      <c r="AZ1793" s="563"/>
      <c r="BA1793" s="563"/>
      <c r="BB1793" s="563"/>
    </row>
    <row r="1794" spans="21:54">
      <c r="U1794" s="563"/>
      <c r="V1794" s="587"/>
      <c r="W1794" s="588"/>
      <c r="X1794" s="588"/>
      <c r="Y1794" s="590"/>
      <c r="Z1794" s="589"/>
      <c r="AA1794" s="591"/>
      <c r="AB1794" s="591"/>
      <c r="AC1794" s="591"/>
      <c r="AD1794" s="591"/>
      <c r="AE1794" s="272"/>
      <c r="AF1794" s="560"/>
      <c r="AG1794" s="561"/>
      <c r="AH1794" s="561"/>
      <c r="AI1794" s="561"/>
      <c r="AJ1794" s="592"/>
      <c r="AK1794" s="561"/>
      <c r="AL1794" s="560"/>
      <c r="AM1794" s="595"/>
      <c r="AN1794" s="560"/>
      <c r="AO1794" s="561"/>
      <c r="AP1794" s="561"/>
      <c r="AQ1794" s="560"/>
      <c r="AR1794" s="561"/>
      <c r="AS1794" s="561"/>
      <c r="AT1794" s="559"/>
      <c r="AU1794" s="574"/>
      <c r="AV1794" s="569"/>
      <c r="AW1794" s="569"/>
      <c r="AX1794" s="569"/>
      <c r="AY1794" s="569"/>
      <c r="AZ1794" s="563"/>
      <c r="BA1794" s="563"/>
      <c r="BB1794" s="563"/>
    </row>
    <row r="1795" spans="21:54">
      <c r="U1795" s="563"/>
      <c r="V1795" s="587"/>
      <c r="W1795" s="588"/>
      <c r="X1795" s="588"/>
      <c r="Y1795" s="590"/>
      <c r="Z1795" s="589"/>
      <c r="AA1795" s="591"/>
      <c r="AB1795" s="591"/>
      <c r="AC1795" s="591"/>
      <c r="AD1795" s="591"/>
      <c r="AE1795" s="272"/>
      <c r="AF1795" s="560"/>
      <c r="AG1795" s="561"/>
      <c r="AH1795" s="561"/>
      <c r="AI1795" s="561"/>
      <c r="AJ1795" s="592"/>
      <c r="AK1795" s="561"/>
      <c r="AL1795" s="560"/>
      <c r="AM1795" s="595"/>
      <c r="AN1795" s="560"/>
      <c r="AO1795" s="561"/>
      <c r="AP1795" s="561"/>
      <c r="AQ1795" s="560"/>
      <c r="AR1795" s="561"/>
      <c r="AS1795" s="561"/>
      <c r="AT1795" s="559"/>
      <c r="AU1795" s="574"/>
      <c r="AV1795" s="569"/>
      <c r="AW1795" s="569"/>
      <c r="AX1795" s="569"/>
      <c r="AY1795" s="569"/>
      <c r="AZ1795" s="563"/>
      <c r="BA1795" s="563"/>
      <c r="BB1795" s="563"/>
    </row>
    <row r="1796" spans="21:54">
      <c r="U1796" s="563"/>
      <c r="V1796" s="587"/>
      <c r="W1796" s="588"/>
      <c r="X1796" s="588"/>
      <c r="Y1796" s="590"/>
      <c r="Z1796" s="589"/>
      <c r="AA1796" s="591"/>
      <c r="AB1796" s="591"/>
      <c r="AC1796" s="591"/>
      <c r="AD1796" s="591"/>
      <c r="AE1796" s="272"/>
      <c r="AF1796" s="560"/>
      <c r="AG1796" s="561"/>
      <c r="AH1796" s="561"/>
      <c r="AI1796" s="561"/>
      <c r="AJ1796" s="592"/>
      <c r="AK1796" s="561"/>
      <c r="AL1796" s="560"/>
      <c r="AM1796" s="595"/>
      <c r="AN1796" s="560"/>
      <c r="AO1796" s="561"/>
      <c r="AP1796" s="561"/>
      <c r="AQ1796" s="560"/>
      <c r="AR1796" s="561"/>
      <c r="AS1796" s="561"/>
      <c r="AT1796" s="559"/>
      <c r="AU1796" s="574"/>
      <c r="AV1796" s="569"/>
      <c r="AW1796" s="569"/>
      <c r="AX1796" s="569"/>
      <c r="AY1796" s="569"/>
      <c r="AZ1796" s="563"/>
      <c r="BA1796" s="563"/>
      <c r="BB1796" s="563"/>
    </row>
    <row r="1797" spans="21:54">
      <c r="U1797" s="563"/>
      <c r="V1797" s="587"/>
      <c r="W1797" s="588"/>
      <c r="X1797" s="588"/>
      <c r="Y1797" s="590"/>
      <c r="Z1797" s="589"/>
      <c r="AA1797" s="591"/>
      <c r="AB1797" s="591"/>
      <c r="AC1797" s="591"/>
      <c r="AD1797" s="591"/>
      <c r="AE1797" s="272"/>
      <c r="AF1797" s="560"/>
      <c r="AG1797" s="561"/>
      <c r="AH1797" s="561"/>
      <c r="AI1797" s="561"/>
      <c r="AJ1797" s="592"/>
      <c r="AK1797" s="561"/>
      <c r="AL1797" s="560"/>
      <c r="AM1797" s="595"/>
      <c r="AN1797" s="560"/>
      <c r="AO1797" s="561"/>
      <c r="AP1797" s="561"/>
      <c r="AQ1797" s="560"/>
      <c r="AR1797" s="561"/>
      <c r="AS1797" s="561"/>
      <c r="AT1797" s="559"/>
      <c r="AU1797" s="574"/>
      <c r="AV1797" s="569"/>
      <c r="AW1797" s="569"/>
      <c r="AX1797" s="569"/>
      <c r="AY1797" s="569"/>
      <c r="AZ1797" s="563"/>
      <c r="BA1797" s="563"/>
      <c r="BB1797" s="563"/>
    </row>
    <row r="1798" spans="21:54">
      <c r="U1798" s="563"/>
      <c r="V1798" s="587"/>
      <c r="W1798" s="588"/>
      <c r="X1798" s="588"/>
      <c r="Y1798" s="590"/>
      <c r="Z1798" s="589"/>
      <c r="AA1798" s="591"/>
      <c r="AB1798" s="591"/>
      <c r="AC1798" s="591"/>
      <c r="AD1798" s="591"/>
      <c r="AE1798" s="272"/>
      <c r="AF1798" s="560"/>
      <c r="AG1798" s="561"/>
      <c r="AH1798" s="561"/>
      <c r="AI1798" s="561"/>
      <c r="AJ1798" s="592"/>
      <c r="AK1798" s="561"/>
      <c r="AL1798" s="560"/>
      <c r="AM1798" s="595"/>
      <c r="AN1798" s="560"/>
      <c r="AO1798" s="561"/>
      <c r="AP1798" s="561"/>
      <c r="AQ1798" s="560"/>
      <c r="AR1798" s="561"/>
      <c r="AS1798" s="561"/>
      <c r="AT1798" s="559"/>
      <c r="AU1798" s="574"/>
      <c r="AV1798" s="569"/>
      <c r="AW1798" s="569"/>
      <c r="AX1798" s="569"/>
      <c r="AY1798" s="569"/>
      <c r="AZ1798" s="563"/>
      <c r="BA1798" s="563"/>
      <c r="BB1798" s="563"/>
    </row>
    <row r="1799" spans="21:54">
      <c r="U1799" s="563"/>
      <c r="V1799" s="587"/>
      <c r="W1799" s="588"/>
      <c r="X1799" s="588"/>
      <c r="Y1799" s="590"/>
      <c r="Z1799" s="589"/>
      <c r="AA1799" s="591"/>
      <c r="AB1799" s="591"/>
      <c r="AC1799" s="591"/>
      <c r="AD1799" s="591"/>
      <c r="AE1799" s="272"/>
      <c r="AF1799" s="560"/>
      <c r="AG1799" s="561"/>
      <c r="AH1799" s="561"/>
      <c r="AI1799" s="561"/>
      <c r="AJ1799" s="592"/>
      <c r="AK1799" s="561"/>
      <c r="AL1799" s="560"/>
      <c r="AM1799" s="595"/>
      <c r="AN1799" s="560"/>
      <c r="AO1799" s="561"/>
      <c r="AP1799" s="561"/>
      <c r="AQ1799" s="560"/>
      <c r="AR1799" s="561"/>
      <c r="AS1799" s="561"/>
      <c r="AT1799" s="559"/>
      <c r="AU1799" s="574"/>
      <c r="AV1799" s="569"/>
      <c r="AW1799" s="569"/>
      <c r="AX1799" s="569"/>
      <c r="AY1799" s="569"/>
      <c r="AZ1799" s="563"/>
      <c r="BA1799" s="563"/>
      <c r="BB1799" s="563"/>
    </row>
    <row r="1800" spans="21:54">
      <c r="U1800" s="563"/>
      <c r="V1800" s="587"/>
      <c r="W1800" s="588"/>
      <c r="X1800" s="588"/>
      <c r="Y1800" s="590"/>
      <c r="Z1800" s="589"/>
      <c r="AA1800" s="591"/>
      <c r="AB1800" s="591"/>
      <c r="AC1800" s="591"/>
      <c r="AD1800" s="591"/>
      <c r="AE1800" s="272"/>
      <c r="AF1800" s="560"/>
      <c r="AG1800" s="561"/>
      <c r="AH1800" s="561"/>
      <c r="AI1800" s="561"/>
      <c r="AJ1800" s="592"/>
      <c r="AK1800" s="561"/>
      <c r="AL1800" s="560"/>
      <c r="AM1800" s="595"/>
      <c r="AN1800" s="560"/>
      <c r="AO1800" s="561"/>
      <c r="AP1800" s="561"/>
      <c r="AQ1800" s="560"/>
      <c r="AR1800" s="561"/>
      <c r="AS1800" s="561"/>
      <c r="AT1800" s="559"/>
      <c r="AU1800" s="574"/>
      <c r="AV1800" s="569"/>
      <c r="AW1800" s="569"/>
      <c r="AX1800" s="569"/>
      <c r="AY1800" s="569"/>
      <c r="AZ1800" s="563"/>
      <c r="BA1800" s="563"/>
      <c r="BB1800" s="563"/>
    </row>
    <row r="1801" spans="21:54">
      <c r="U1801" s="563"/>
      <c r="V1801" s="587"/>
      <c r="W1801" s="588"/>
      <c r="X1801" s="588"/>
      <c r="Y1801" s="590"/>
      <c r="Z1801" s="589"/>
      <c r="AA1801" s="591"/>
      <c r="AB1801" s="591"/>
      <c r="AC1801" s="591"/>
      <c r="AD1801" s="591"/>
      <c r="AE1801" s="272"/>
      <c r="AF1801" s="560"/>
      <c r="AG1801" s="561"/>
      <c r="AH1801" s="561"/>
      <c r="AI1801" s="561"/>
      <c r="AJ1801" s="592"/>
      <c r="AK1801" s="561"/>
      <c r="AL1801" s="560"/>
      <c r="AM1801" s="595"/>
      <c r="AN1801" s="560"/>
      <c r="AO1801" s="561"/>
      <c r="AP1801" s="561"/>
      <c r="AQ1801" s="560"/>
      <c r="AR1801" s="561"/>
      <c r="AS1801" s="561"/>
      <c r="AT1801" s="559"/>
      <c r="AU1801" s="574"/>
      <c r="AV1801" s="569"/>
      <c r="AW1801" s="569"/>
      <c r="AX1801" s="569"/>
      <c r="AY1801" s="569"/>
      <c r="AZ1801" s="563"/>
      <c r="BA1801" s="563"/>
      <c r="BB1801" s="563"/>
    </row>
    <row r="1802" spans="21:54">
      <c r="U1802" s="563"/>
      <c r="V1802" s="587"/>
      <c r="W1802" s="588"/>
      <c r="X1802" s="588"/>
      <c r="Y1802" s="590"/>
      <c r="Z1802" s="589"/>
      <c r="AA1802" s="591"/>
      <c r="AB1802" s="591"/>
      <c r="AC1802" s="591"/>
      <c r="AD1802" s="591"/>
      <c r="AE1802" s="272"/>
      <c r="AF1802" s="560"/>
      <c r="AG1802" s="561"/>
      <c r="AH1802" s="561"/>
      <c r="AI1802" s="561"/>
      <c r="AJ1802" s="592"/>
      <c r="AK1802" s="561"/>
      <c r="AL1802" s="560"/>
      <c r="AM1802" s="595"/>
      <c r="AN1802" s="560"/>
      <c r="AO1802" s="561"/>
      <c r="AP1802" s="561"/>
      <c r="AQ1802" s="560"/>
      <c r="AR1802" s="561"/>
      <c r="AS1802" s="561"/>
      <c r="AT1802" s="559"/>
      <c r="AU1802" s="574"/>
      <c r="AV1802" s="569"/>
      <c r="AW1802" s="569"/>
      <c r="AX1802" s="569"/>
      <c r="AY1802" s="569"/>
      <c r="AZ1802" s="563"/>
      <c r="BA1802" s="563"/>
      <c r="BB1802" s="563"/>
    </row>
    <row r="1803" spans="21:54">
      <c r="U1803" s="563"/>
      <c r="V1803" s="587"/>
      <c r="W1803" s="588"/>
      <c r="X1803" s="588"/>
      <c r="Y1803" s="590"/>
      <c r="Z1803" s="589"/>
      <c r="AA1803" s="591"/>
      <c r="AB1803" s="591"/>
      <c r="AC1803" s="591"/>
      <c r="AD1803" s="591"/>
      <c r="AE1803" s="272"/>
      <c r="AF1803" s="560"/>
      <c r="AG1803" s="561"/>
      <c r="AH1803" s="561"/>
      <c r="AI1803" s="561"/>
      <c r="AJ1803" s="592"/>
      <c r="AK1803" s="561"/>
      <c r="AL1803" s="560"/>
      <c r="AM1803" s="595"/>
      <c r="AN1803" s="560"/>
      <c r="AO1803" s="561"/>
      <c r="AP1803" s="561"/>
      <c r="AQ1803" s="560"/>
      <c r="AR1803" s="561"/>
      <c r="AS1803" s="561"/>
      <c r="AT1803" s="559"/>
      <c r="AU1803" s="574"/>
      <c r="AV1803" s="569"/>
      <c r="AW1803" s="569"/>
      <c r="AX1803" s="569"/>
      <c r="AY1803" s="569"/>
      <c r="AZ1803" s="563"/>
      <c r="BA1803" s="563"/>
      <c r="BB1803" s="563"/>
    </row>
    <row r="1804" spans="21:54">
      <c r="U1804" s="563"/>
      <c r="V1804" s="587"/>
      <c r="W1804" s="588"/>
      <c r="X1804" s="588"/>
      <c r="Y1804" s="590"/>
      <c r="Z1804" s="589"/>
      <c r="AA1804" s="591"/>
      <c r="AB1804" s="591"/>
      <c r="AC1804" s="591"/>
      <c r="AD1804" s="591"/>
      <c r="AE1804" s="272"/>
      <c r="AF1804" s="560"/>
      <c r="AG1804" s="561"/>
      <c r="AH1804" s="561"/>
      <c r="AI1804" s="561"/>
      <c r="AJ1804" s="592"/>
      <c r="AK1804" s="561"/>
      <c r="AL1804" s="560"/>
      <c r="AM1804" s="595"/>
      <c r="AN1804" s="560"/>
      <c r="AO1804" s="561"/>
      <c r="AP1804" s="561"/>
      <c r="AQ1804" s="560"/>
      <c r="AR1804" s="561"/>
      <c r="AS1804" s="561"/>
      <c r="AT1804" s="559"/>
      <c r="AU1804" s="574"/>
      <c r="AV1804" s="569"/>
      <c r="AW1804" s="569"/>
      <c r="AX1804" s="569"/>
      <c r="AY1804" s="569"/>
      <c r="AZ1804" s="563"/>
      <c r="BA1804" s="563"/>
      <c r="BB1804" s="563"/>
    </row>
    <row r="1805" spans="21:54">
      <c r="U1805" s="563"/>
      <c r="V1805" s="587"/>
      <c r="W1805" s="588"/>
      <c r="X1805" s="588"/>
      <c r="Y1805" s="590"/>
      <c r="Z1805" s="589"/>
      <c r="AA1805" s="591"/>
      <c r="AB1805" s="591"/>
      <c r="AC1805" s="591"/>
      <c r="AD1805" s="591"/>
      <c r="AE1805" s="272"/>
      <c r="AF1805" s="560"/>
      <c r="AG1805" s="561"/>
      <c r="AH1805" s="561"/>
      <c r="AI1805" s="561"/>
      <c r="AJ1805" s="592"/>
      <c r="AK1805" s="561"/>
      <c r="AL1805" s="560"/>
      <c r="AM1805" s="595"/>
      <c r="AN1805" s="560"/>
      <c r="AO1805" s="561"/>
      <c r="AP1805" s="561"/>
      <c r="AQ1805" s="560"/>
      <c r="AR1805" s="561"/>
      <c r="AS1805" s="561"/>
      <c r="AT1805" s="559"/>
      <c r="AU1805" s="574"/>
      <c r="AV1805" s="569"/>
      <c r="AW1805" s="569"/>
      <c r="AX1805" s="569"/>
      <c r="AY1805" s="569"/>
      <c r="AZ1805" s="563"/>
      <c r="BA1805" s="563"/>
      <c r="BB1805" s="563"/>
    </row>
    <row r="1806" spans="21:54">
      <c r="U1806" s="563"/>
      <c r="V1806" s="587"/>
      <c r="W1806" s="588"/>
      <c r="X1806" s="588"/>
      <c r="Y1806" s="590"/>
      <c r="Z1806" s="589"/>
      <c r="AA1806" s="591"/>
      <c r="AB1806" s="591"/>
      <c r="AC1806" s="591"/>
      <c r="AD1806" s="591"/>
      <c r="AE1806" s="272"/>
      <c r="AF1806" s="560"/>
      <c r="AG1806" s="561"/>
      <c r="AH1806" s="561"/>
      <c r="AI1806" s="561"/>
      <c r="AJ1806" s="592"/>
      <c r="AK1806" s="561"/>
      <c r="AL1806" s="560"/>
      <c r="AM1806" s="595"/>
      <c r="AN1806" s="560"/>
      <c r="AO1806" s="561"/>
      <c r="AP1806" s="561"/>
      <c r="AQ1806" s="560"/>
      <c r="AR1806" s="561"/>
      <c r="AS1806" s="561"/>
      <c r="AT1806" s="559"/>
      <c r="AU1806" s="574"/>
      <c r="AV1806" s="569"/>
      <c r="AW1806" s="569"/>
      <c r="AX1806" s="569"/>
      <c r="AY1806" s="569"/>
      <c r="AZ1806" s="563"/>
      <c r="BA1806" s="563"/>
      <c r="BB1806" s="563"/>
    </row>
    <row r="1807" spans="21:54">
      <c r="U1807" s="563"/>
      <c r="V1807" s="587"/>
      <c r="W1807" s="588"/>
      <c r="X1807" s="588"/>
      <c r="Y1807" s="590"/>
      <c r="Z1807" s="589"/>
      <c r="AA1807" s="591"/>
      <c r="AB1807" s="591"/>
      <c r="AC1807" s="591"/>
      <c r="AD1807" s="591"/>
      <c r="AE1807" s="272"/>
      <c r="AF1807" s="560"/>
      <c r="AG1807" s="561"/>
      <c r="AH1807" s="561"/>
      <c r="AI1807" s="561"/>
      <c r="AJ1807" s="592"/>
      <c r="AK1807" s="561"/>
      <c r="AL1807" s="560"/>
      <c r="AM1807" s="595"/>
      <c r="AN1807" s="560"/>
      <c r="AO1807" s="561"/>
      <c r="AP1807" s="561"/>
      <c r="AQ1807" s="560"/>
      <c r="AR1807" s="561"/>
      <c r="AS1807" s="561"/>
      <c r="AT1807" s="559"/>
      <c r="AU1807" s="574"/>
      <c r="AV1807" s="569"/>
      <c r="AW1807" s="569"/>
      <c r="AX1807" s="569"/>
      <c r="AY1807" s="569"/>
      <c r="AZ1807" s="563"/>
      <c r="BA1807" s="563"/>
      <c r="BB1807" s="563"/>
    </row>
    <row r="1808" spans="21:54">
      <c r="U1808" s="563"/>
      <c r="V1808" s="587"/>
      <c r="W1808" s="588"/>
      <c r="X1808" s="588"/>
      <c r="Y1808" s="590"/>
      <c r="Z1808" s="589"/>
      <c r="AA1808" s="591"/>
      <c r="AB1808" s="591"/>
      <c r="AC1808" s="591"/>
      <c r="AD1808" s="591"/>
      <c r="AE1808" s="272"/>
      <c r="AF1808" s="560"/>
      <c r="AG1808" s="561"/>
      <c r="AH1808" s="561"/>
      <c r="AI1808" s="561"/>
      <c r="AJ1808" s="592"/>
      <c r="AK1808" s="561"/>
      <c r="AL1808" s="560"/>
      <c r="AM1808" s="595"/>
      <c r="AN1808" s="560"/>
      <c r="AO1808" s="561"/>
      <c r="AP1808" s="561"/>
      <c r="AQ1808" s="560"/>
      <c r="AR1808" s="561"/>
      <c r="AS1808" s="561"/>
      <c r="AT1808" s="559"/>
      <c r="AU1808" s="574"/>
      <c r="AV1808" s="569"/>
      <c r="AW1808" s="569"/>
      <c r="AX1808" s="569"/>
      <c r="AY1808" s="569"/>
      <c r="AZ1808" s="563"/>
      <c r="BA1808" s="563"/>
      <c r="BB1808" s="563"/>
    </row>
    <row r="1809" spans="21:54">
      <c r="U1809" s="563"/>
      <c r="V1809" s="587"/>
      <c r="W1809" s="588"/>
      <c r="X1809" s="588"/>
      <c r="Y1809" s="590"/>
      <c r="Z1809" s="589"/>
      <c r="AA1809" s="591"/>
      <c r="AB1809" s="591"/>
      <c r="AC1809" s="591"/>
      <c r="AD1809" s="591"/>
      <c r="AE1809" s="272"/>
      <c r="AF1809" s="560"/>
      <c r="AG1809" s="561"/>
      <c r="AH1809" s="561"/>
      <c r="AI1809" s="561"/>
      <c r="AJ1809" s="592"/>
      <c r="AK1809" s="561"/>
      <c r="AL1809" s="560"/>
      <c r="AM1809" s="595"/>
      <c r="AN1809" s="560"/>
      <c r="AO1809" s="561"/>
      <c r="AP1809" s="561"/>
      <c r="AQ1809" s="560"/>
      <c r="AR1809" s="561"/>
      <c r="AS1809" s="561"/>
      <c r="AT1809" s="559"/>
      <c r="AU1809" s="574"/>
      <c r="AV1809" s="569"/>
      <c r="AW1809" s="569"/>
      <c r="AX1809" s="569"/>
      <c r="AY1809" s="569"/>
      <c r="AZ1809" s="563"/>
      <c r="BA1809" s="563"/>
      <c r="BB1809" s="563"/>
    </row>
    <row r="1810" spans="21:54">
      <c r="U1810" s="563"/>
      <c r="V1810" s="587"/>
      <c r="W1810" s="588"/>
      <c r="X1810" s="588"/>
      <c r="Y1810" s="590"/>
      <c r="Z1810" s="589"/>
      <c r="AA1810" s="591"/>
      <c r="AB1810" s="591"/>
      <c r="AC1810" s="591"/>
      <c r="AD1810" s="591"/>
      <c r="AE1810" s="272"/>
      <c r="AF1810" s="560"/>
      <c r="AG1810" s="561"/>
      <c r="AH1810" s="561"/>
      <c r="AI1810" s="561"/>
      <c r="AJ1810" s="592"/>
      <c r="AK1810" s="561"/>
      <c r="AL1810" s="560"/>
      <c r="AM1810" s="595"/>
      <c r="AN1810" s="560"/>
      <c r="AO1810" s="561"/>
      <c r="AP1810" s="561"/>
      <c r="AQ1810" s="560"/>
      <c r="AR1810" s="561"/>
      <c r="AS1810" s="561"/>
      <c r="AT1810" s="559"/>
      <c r="AU1810" s="574"/>
      <c r="AV1810" s="569"/>
      <c r="AW1810" s="569"/>
      <c r="AX1810" s="569"/>
      <c r="AY1810" s="569"/>
      <c r="AZ1810" s="563"/>
      <c r="BA1810" s="563"/>
      <c r="BB1810" s="563"/>
    </row>
    <row r="1811" spans="21:54">
      <c r="U1811" s="563"/>
      <c r="V1811" s="587"/>
      <c r="W1811" s="588"/>
      <c r="X1811" s="588"/>
      <c r="Y1811" s="590"/>
      <c r="Z1811" s="589"/>
      <c r="AA1811" s="591"/>
      <c r="AB1811" s="591"/>
      <c r="AC1811" s="591"/>
      <c r="AD1811" s="591"/>
      <c r="AE1811" s="272"/>
      <c r="AF1811" s="560"/>
      <c r="AG1811" s="561"/>
      <c r="AH1811" s="561"/>
      <c r="AI1811" s="561"/>
      <c r="AJ1811" s="592"/>
      <c r="AK1811" s="561"/>
      <c r="AL1811" s="560"/>
      <c r="AM1811" s="595"/>
      <c r="AN1811" s="560"/>
      <c r="AO1811" s="561"/>
      <c r="AP1811" s="561"/>
      <c r="AQ1811" s="560"/>
      <c r="AR1811" s="561"/>
      <c r="AS1811" s="561"/>
      <c r="AT1811" s="559"/>
      <c r="AU1811" s="574"/>
      <c r="AV1811" s="569"/>
      <c r="AW1811" s="569"/>
      <c r="AX1811" s="569"/>
      <c r="AY1811" s="569"/>
      <c r="AZ1811" s="563"/>
      <c r="BA1811" s="563"/>
      <c r="BB1811" s="563"/>
    </row>
    <row r="1812" spans="21:54">
      <c r="U1812" s="563"/>
      <c r="V1812" s="587"/>
      <c r="W1812" s="588"/>
      <c r="X1812" s="588"/>
      <c r="Y1812" s="590"/>
      <c r="Z1812" s="589"/>
      <c r="AA1812" s="591"/>
      <c r="AB1812" s="591"/>
      <c r="AC1812" s="591"/>
      <c r="AD1812" s="591"/>
      <c r="AE1812" s="272"/>
      <c r="AF1812" s="560"/>
      <c r="AG1812" s="561"/>
      <c r="AH1812" s="561"/>
      <c r="AI1812" s="561"/>
      <c r="AJ1812" s="592"/>
      <c r="AK1812" s="561"/>
      <c r="AL1812" s="560"/>
      <c r="AM1812" s="595"/>
      <c r="AN1812" s="560"/>
      <c r="AO1812" s="561"/>
      <c r="AP1812" s="561"/>
      <c r="AQ1812" s="560"/>
      <c r="AR1812" s="561"/>
      <c r="AS1812" s="561"/>
      <c r="AT1812" s="559"/>
      <c r="AU1812" s="574"/>
      <c r="AV1812" s="569"/>
      <c r="AW1812" s="569"/>
      <c r="AX1812" s="569"/>
      <c r="AY1812" s="569"/>
      <c r="AZ1812" s="563"/>
      <c r="BA1812" s="563"/>
      <c r="BB1812" s="563"/>
    </row>
    <row r="1813" spans="21:54">
      <c r="U1813" s="563"/>
      <c r="V1813" s="587"/>
      <c r="W1813" s="588"/>
      <c r="X1813" s="588"/>
      <c r="Y1813" s="590"/>
      <c r="Z1813" s="589"/>
      <c r="AA1813" s="591"/>
      <c r="AB1813" s="591"/>
      <c r="AC1813" s="591"/>
      <c r="AD1813" s="591"/>
      <c r="AE1813" s="272"/>
      <c r="AF1813" s="560"/>
      <c r="AG1813" s="561"/>
      <c r="AH1813" s="561"/>
      <c r="AI1813" s="561"/>
      <c r="AJ1813" s="592"/>
      <c r="AK1813" s="561"/>
      <c r="AL1813" s="560"/>
      <c r="AM1813" s="595"/>
      <c r="AN1813" s="560"/>
      <c r="AO1813" s="561"/>
      <c r="AP1813" s="561"/>
      <c r="AQ1813" s="560"/>
      <c r="AR1813" s="561"/>
      <c r="AS1813" s="561"/>
      <c r="AT1813" s="559"/>
      <c r="AU1813" s="574"/>
      <c r="AV1813" s="569"/>
      <c r="AW1813" s="569"/>
      <c r="AX1813" s="569"/>
      <c r="AY1813" s="569"/>
      <c r="AZ1813" s="563"/>
      <c r="BA1813" s="563"/>
      <c r="BB1813" s="563"/>
    </row>
    <row r="1814" spans="21:54">
      <c r="U1814" s="563"/>
      <c r="V1814" s="587"/>
      <c r="W1814" s="588"/>
      <c r="X1814" s="588"/>
      <c r="Y1814" s="590"/>
      <c r="Z1814" s="589"/>
      <c r="AA1814" s="591"/>
      <c r="AB1814" s="591"/>
      <c r="AC1814" s="591"/>
      <c r="AD1814" s="591"/>
      <c r="AE1814" s="272"/>
      <c r="AF1814" s="560"/>
      <c r="AG1814" s="561"/>
      <c r="AH1814" s="561"/>
      <c r="AI1814" s="561"/>
      <c r="AJ1814" s="592"/>
      <c r="AK1814" s="561"/>
      <c r="AL1814" s="560"/>
      <c r="AM1814" s="595"/>
      <c r="AN1814" s="560"/>
      <c r="AO1814" s="561"/>
      <c r="AP1814" s="561"/>
      <c r="AQ1814" s="560"/>
      <c r="AR1814" s="561"/>
      <c r="AS1814" s="561"/>
      <c r="AT1814" s="559"/>
      <c r="AU1814" s="574"/>
      <c r="AV1814" s="569"/>
      <c r="AW1814" s="569"/>
      <c r="AX1814" s="569"/>
      <c r="AY1814" s="569"/>
      <c r="AZ1814" s="563"/>
      <c r="BA1814" s="563"/>
      <c r="BB1814" s="563"/>
    </row>
    <row r="1815" spans="21:54">
      <c r="U1815" s="563"/>
      <c r="V1815" s="587"/>
      <c r="W1815" s="588"/>
      <c r="X1815" s="588"/>
      <c r="Y1815" s="590"/>
      <c r="Z1815" s="589"/>
      <c r="AA1815" s="591"/>
      <c r="AB1815" s="591"/>
      <c r="AC1815" s="591"/>
      <c r="AD1815" s="591"/>
      <c r="AE1815" s="272"/>
      <c r="AF1815" s="560"/>
      <c r="AG1815" s="561"/>
      <c r="AH1815" s="561"/>
      <c r="AI1815" s="561"/>
      <c r="AJ1815" s="592"/>
      <c r="AK1815" s="561"/>
      <c r="AL1815" s="560"/>
      <c r="AM1815" s="595"/>
      <c r="AN1815" s="560"/>
      <c r="AO1815" s="561"/>
      <c r="AP1815" s="561"/>
      <c r="AQ1815" s="560"/>
      <c r="AR1815" s="561"/>
      <c r="AS1815" s="561"/>
      <c r="AT1815" s="559"/>
      <c r="AU1815" s="574"/>
      <c r="AV1815" s="569"/>
      <c r="AW1815" s="569"/>
      <c r="AX1815" s="569"/>
      <c r="AY1815" s="569"/>
      <c r="AZ1815" s="563"/>
      <c r="BA1815" s="563"/>
      <c r="BB1815" s="563"/>
    </row>
    <row r="1816" spans="21:54">
      <c r="U1816" s="563"/>
      <c r="V1816" s="587"/>
      <c r="W1816" s="588"/>
      <c r="X1816" s="588"/>
      <c r="Y1816" s="590"/>
      <c r="Z1816" s="589"/>
      <c r="AA1816" s="591"/>
      <c r="AB1816" s="591"/>
      <c r="AC1816" s="591"/>
      <c r="AD1816" s="591"/>
      <c r="AE1816" s="272"/>
      <c r="AF1816" s="560"/>
      <c r="AG1816" s="561"/>
      <c r="AH1816" s="561"/>
      <c r="AI1816" s="561"/>
      <c r="AJ1816" s="592"/>
      <c r="AK1816" s="561"/>
      <c r="AL1816" s="560"/>
      <c r="AM1816" s="595"/>
      <c r="AN1816" s="560"/>
      <c r="AO1816" s="561"/>
      <c r="AP1816" s="561"/>
      <c r="AQ1816" s="560"/>
      <c r="AR1816" s="561"/>
      <c r="AS1816" s="561"/>
      <c r="AT1816" s="559"/>
      <c r="AU1816" s="574"/>
      <c r="AV1816" s="569"/>
      <c r="AW1816" s="569"/>
      <c r="AX1816" s="569"/>
      <c r="AY1816" s="569"/>
      <c r="AZ1816" s="563"/>
      <c r="BA1816" s="563"/>
      <c r="BB1816" s="563"/>
    </row>
    <row r="1817" spans="21:54">
      <c r="U1817" s="563"/>
      <c r="V1817" s="587"/>
      <c r="W1817" s="588"/>
      <c r="X1817" s="588"/>
      <c r="Y1817" s="590"/>
      <c r="Z1817" s="589"/>
      <c r="AA1817" s="591"/>
      <c r="AB1817" s="591"/>
      <c r="AC1817" s="591"/>
      <c r="AD1817" s="591"/>
      <c r="AE1817" s="272"/>
      <c r="AF1817" s="560"/>
      <c r="AG1817" s="561"/>
      <c r="AH1817" s="561"/>
      <c r="AI1817" s="561"/>
      <c r="AJ1817" s="592"/>
      <c r="AK1817" s="561"/>
      <c r="AL1817" s="560"/>
      <c r="AM1817" s="595"/>
      <c r="AN1817" s="560"/>
      <c r="AO1817" s="561"/>
      <c r="AP1817" s="561"/>
      <c r="AQ1817" s="560"/>
      <c r="AR1817" s="561"/>
      <c r="AS1817" s="561"/>
      <c r="AT1817" s="559"/>
      <c r="AU1817" s="574"/>
      <c r="AV1817" s="569"/>
      <c r="AW1817" s="569"/>
      <c r="AX1817" s="569"/>
      <c r="AY1817" s="569"/>
      <c r="AZ1817" s="563"/>
      <c r="BA1817" s="563"/>
      <c r="BB1817" s="563"/>
    </row>
    <row r="1818" spans="21:54">
      <c r="U1818" s="563"/>
      <c r="V1818" s="587"/>
      <c r="W1818" s="588"/>
      <c r="X1818" s="588"/>
      <c r="Y1818" s="590"/>
      <c r="Z1818" s="589"/>
      <c r="AA1818" s="591"/>
      <c r="AB1818" s="591"/>
      <c r="AC1818" s="591"/>
      <c r="AD1818" s="591"/>
      <c r="AE1818" s="272"/>
      <c r="AF1818" s="560"/>
      <c r="AG1818" s="561"/>
      <c r="AH1818" s="561"/>
      <c r="AI1818" s="561"/>
      <c r="AJ1818" s="592"/>
      <c r="AK1818" s="561"/>
      <c r="AL1818" s="560"/>
      <c r="AM1818" s="595"/>
      <c r="AN1818" s="560"/>
      <c r="AO1818" s="561"/>
      <c r="AP1818" s="561"/>
      <c r="AQ1818" s="560"/>
      <c r="AR1818" s="561"/>
      <c r="AS1818" s="561"/>
      <c r="AT1818" s="559"/>
      <c r="AU1818" s="574"/>
      <c r="AV1818" s="569"/>
      <c r="AW1818" s="569"/>
      <c r="AX1818" s="569"/>
      <c r="AY1818" s="569"/>
      <c r="AZ1818" s="563"/>
      <c r="BA1818" s="563"/>
      <c r="BB1818" s="563"/>
    </row>
    <row r="1819" spans="21:54">
      <c r="U1819" s="563"/>
      <c r="V1819" s="587"/>
      <c r="W1819" s="588"/>
      <c r="X1819" s="588"/>
      <c r="Y1819" s="590"/>
      <c r="Z1819" s="589"/>
      <c r="AA1819" s="591"/>
      <c r="AB1819" s="591"/>
      <c r="AC1819" s="591"/>
      <c r="AD1819" s="591"/>
      <c r="AE1819" s="272"/>
      <c r="AF1819" s="560"/>
      <c r="AG1819" s="561"/>
      <c r="AH1819" s="561"/>
      <c r="AI1819" s="561"/>
      <c r="AJ1819" s="592"/>
      <c r="AK1819" s="561"/>
      <c r="AL1819" s="560"/>
      <c r="AM1819" s="595"/>
      <c r="AN1819" s="560"/>
      <c r="AO1819" s="561"/>
      <c r="AP1819" s="561"/>
      <c r="AQ1819" s="560"/>
      <c r="AR1819" s="561"/>
      <c r="AS1819" s="561"/>
      <c r="AT1819" s="559"/>
      <c r="AU1819" s="574"/>
      <c r="AV1819" s="569"/>
      <c r="AW1819" s="569"/>
      <c r="AX1819" s="569"/>
      <c r="AY1819" s="569"/>
      <c r="AZ1819" s="563"/>
      <c r="BA1819" s="563"/>
      <c r="BB1819" s="563"/>
    </row>
    <row r="1820" spans="21:54">
      <c r="U1820" s="563"/>
      <c r="V1820" s="587"/>
      <c r="W1820" s="588"/>
      <c r="X1820" s="588"/>
      <c r="Y1820" s="590"/>
      <c r="Z1820" s="589"/>
      <c r="AA1820" s="591"/>
      <c r="AB1820" s="591"/>
      <c r="AC1820" s="591"/>
      <c r="AD1820" s="591"/>
      <c r="AE1820" s="272"/>
      <c r="AF1820" s="560"/>
      <c r="AG1820" s="561"/>
      <c r="AH1820" s="561"/>
      <c r="AI1820" s="561"/>
      <c r="AJ1820" s="592"/>
      <c r="AK1820" s="561"/>
      <c r="AL1820" s="560"/>
      <c r="AM1820" s="595"/>
      <c r="AN1820" s="560"/>
      <c r="AO1820" s="561"/>
      <c r="AP1820" s="561"/>
      <c r="AQ1820" s="560"/>
      <c r="AR1820" s="561"/>
      <c r="AS1820" s="561"/>
      <c r="AT1820" s="559"/>
      <c r="AU1820" s="574"/>
      <c r="AV1820" s="569"/>
      <c r="AW1820" s="569"/>
      <c r="AX1820" s="569"/>
      <c r="AY1820" s="569"/>
      <c r="AZ1820" s="563"/>
      <c r="BA1820" s="563"/>
      <c r="BB1820" s="563"/>
    </row>
    <row r="1821" spans="21:54">
      <c r="U1821" s="563"/>
      <c r="V1821" s="587"/>
      <c r="W1821" s="588"/>
      <c r="X1821" s="588"/>
      <c r="Y1821" s="590"/>
      <c r="Z1821" s="589"/>
      <c r="AA1821" s="591"/>
      <c r="AB1821" s="591"/>
      <c r="AC1821" s="591"/>
      <c r="AD1821" s="591"/>
      <c r="AE1821" s="272"/>
      <c r="AF1821" s="560"/>
      <c r="AG1821" s="561"/>
      <c r="AH1821" s="561"/>
      <c r="AI1821" s="561"/>
      <c r="AJ1821" s="592"/>
      <c r="AK1821" s="561"/>
      <c r="AL1821" s="560"/>
      <c r="AM1821" s="595"/>
      <c r="AN1821" s="560"/>
      <c r="AO1821" s="561"/>
      <c r="AP1821" s="561"/>
      <c r="AQ1821" s="560"/>
      <c r="AR1821" s="561"/>
      <c r="AS1821" s="561"/>
      <c r="AT1821" s="559"/>
      <c r="AU1821" s="574"/>
      <c r="AV1821" s="569"/>
      <c r="AW1821" s="569"/>
      <c r="AX1821" s="569"/>
      <c r="AY1821" s="569"/>
      <c r="AZ1821" s="563"/>
      <c r="BA1821" s="563"/>
      <c r="BB1821" s="563"/>
    </row>
    <row r="1822" spans="21:54">
      <c r="U1822" s="563"/>
      <c r="V1822" s="587"/>
      <c r="W1822" s="588"/>
      <c r="X1822" s="588"/>
      <c r="Y1822" s="590"/>
      <c r="Z1822" s="589"/>
      <c r="AA1822" s="591"/>
      <c r="AB1822" s="591"/>
      <c r="AC1822" s="591"/>
      <c r="AD1822" s="591"/>
      <c r="AE1822" s="272"/>
      <c r="AF1822" s="560"/>
      <c r="AG1822" s="561"/>
      <c r="AH1822" s="561"/>
      <c r="AI1822" s="561"/>
      <c r="AJ1822" s="592"/>
      <c r="AK1822" s="561"/>
      <c r="AL1822" s="560"/>
      <c r="AM1822" s="595"/>
      <c r="AN1822" s="560"/>
      <c r="AO1822" s="561"/>
      <c r="AP1822" s="561"/>
      <c r="AQ1822" s="560"/>
      <c r="AR1822" s="561"/>
      <c r="AS1822" s="561"/>
      <c r="AT1822" s="559"/>
      <c r="AU1822" s="574"/>
      <c r="AV1822" s="569"/>
      <c r="AW1822" s="569"/>
      <c r="AX1822" s="569"/>
      <c r="AY1822" s="569"/>
      <c r="AZ1822" s="563"/>
      <c r="BA1822" s="563"/>
      <c r="BB1822" s="563"/>
    </row>
    <row r="1823" spans="21:54">
      <c r="U1823" s="563"/>
      <c r="V1823" s="587"/>
      <c r="W1823" s="588"/>
      <c r="X1823" s="588"/>
      <c r="Y1823" s="590"/>
      <c r="Z1823" s="589"/>
      <c r="AA1823" s="591"/>
      <c r="AB1823" s="591"/>
      <c r="AC1823" s="591"/>
      <c r="AD1823" s="591"/>
      <c r="AE1823" s="272"/>
      <c r="AF1823" s="560"/>
      <c r="AG1823" s="561"/>
      <c r="AH1823" s="561"/>
      <c r="AI1823" s="561"/>
      <c r="AJ1823" s="592"/>
      <c r="AK1823" s="561"/>
      <c r="AL1823" s="560"/>
      <c r="AM1823" s="595"/>
      <c r="AN1823" s="560"/>
      <c r="AO1823" s="561"/>
      <c r="AP1823" s="561"/>
      <c r="AQ1823" s="560"/>
      <c r="AR1823" s="561"/>
      <c r="AS1823" s="561"/>
      <c r="AT1823" s="559"/>
      <c r="AU1823" s="574"/>
      <c r="AV1823" s="569"/>
      <c r="AW1823" s="569"/>
      <c r="AX1823" s="569"/>
      <c r="AY1823" s="569"/>
      <c r="AZ1823" s="563"/>
      <c r="BA1823" s="563"/>
      <c r="BB1823" s="563"/>
    </row>
    <row r="1824" spans="21:54">
      <c r="U1824" s="563"/>
      <c r="V1824" s="587"/>
      <c r="W1824" s="588"/>
      <c r="X1824" s="588"/>
      <c r="Y1824" s="590"/>
      <c r="Z1824" s="589"/>
      <c r="AA1824" s="591"/>
      <c r="AB1824" s="591"/>
      <c r="AC1824" s="591"/>
      <c r="AD1824" s="591"/>
      <c r="AE1824" s="272"/>
      <c r="AF1824" s="560"/>
      <c r="AG1824" s="561"/>
      <c r="AH1824" s="561"/>
      <c r="AI1824" s="561"/>
      <c r="AJ1824" s="592"/>
      <c r="AK1824" s="561"/>
      <c r="AL1824" s="560"/>
      <c r="AM1824" s="595"/>
      <c r="AN1824" s="560"/>
      <c r="AO1824" s="561"/>
      <c r="AP1824" s="561"/>
      <c r="AQ1824" s="560"/>
      <c r="AR1824" s="561"/>
      <c r="AS1824" s="561"/>
      <c r="AT1824" s="559"/>
      <c r="AU1824" s="574"/>
      <c r="AV1824" s="569"/>
      <c r="AW1824" s="569"/>
      <c r="AX1824" s="569"/>
      <c r="AY1824" s="569"/>
      <c r="AZ1824" s="563"/>
      <c r="BA1824" s="563"/>
      <c r="BB1824" s="563"/>
    </row>
    <row r="1825" spans="21:54">
      <c r="U1825" s="563"/>
      <c r="V1825" s="587"/>
      <c r="W1825" s="588"/>
      <c r="X1825" s="588"/>
      <c r="Y1825" s="590"/>
      <c r="Z1825" s="589"/>
      <c r="AA1825" s="591"/>
      <c r="AB1825" s="591"/>
      <c r="AC1825" s="591"/>
      <c r="AD1825" s="591"/>
      <c r="AE1825" s="272"/>
      <c r="AF1825" s="560"/>
      <c r="AG1825" s="561"/>
      <c r="AH1825" s="561"/>
      <c r="AI1825" s="561"/>
      <c r="AJ1825" s="592"/>
      <c r="AK1825" s="561"/>
      <c r="AL1825" s="560"/>
      <c r="AM1825" s="595"/>
      <c r="AN1825" s="560"/>
      <c r="AO1825" s="561"/>
      <c r="AP1825" s="561"/>
      <c r="AQ1825" s="560"/>
      <c r="AR1825" s="561"/>
      <c r="AS1825" s="561"/>
      <c r="AT1825" s="559"/>
      <c r="AU1825" s="574"/>
      <c r="AV1825" s="569"/>
      <c r="AW1825" s="569"/>
      <c r="AX1825" s="569"/>
      <c r="AY1825" s="569"/>
      <c r="AZ1825" s="563"/>
      <c r="BA1825" s="563"/>
      <c r="BB1825" s="563"/>
    </row>
    <row r="1826" spans="21:54">
      <c r="U1826" s="563"/>
      <c r="V1826" s="587"/>
      <c r="W1826" s="588"/>
      <c r="X1826" s="588"/>
      <c r="Y1826" s="590"/>
      <c r="Z1826" s="589"/>
      <c r="AA1826" s="591"/>
      <c r="AB1826" s="591"/>
      <c r="AC1826" s="591"/>
      <c r="AD1826" s="591"/>
      <c r="AE1826" s="272"/>
      <c r="AF1826" s="560"/>
      <c r="AG1826" s="561"/>
      <c r="AH1826" s="561"/>
      <c r="AI1826" s="561"/>
      <c r="AJ1826" s="592"/>
      <c r="AK1826" s="561"/>
      <c r="AL1826" s="560"/>
      <c r="AM1826" s="595"/>
      <c r="AN1826" s="560"/>
      <c r="AO1826" s="561"/>
      <c r="AP1826" s="561"/>
      <c r="AQ1826" s="560"/>
      <c r="AR1826" s="561"/>
      <c r="AS1826" s="561"/>
      <c r="AT1826" s="559"/>
      <c r="AU1826" s="574"/>
      <c r="AV1826" s="569"/>
      <c r="AW1826" s="569"/>
      <c r="AX1826" s="569"/>
      <c r="AY1826" s="569"/>
      <c r="AZ1826" s="563"/>
      <c r="BA1826" s="563"/>
      <c r="BB1826" s="563"/>
    </row>
    <row r="1827" spans="21:54">
      <c r="U1827" s="563"/>
      <c r="V1827" s="587"/>
      <c r="W1827" s="588"/>
      <c r="X1827" s="588"/>
      <c r="Y1827" s="590"/>
      <c r="Z1827" s="589"/>
      <c r="AA1827" s="591"/>
      <c r="AB1827" s="591"/>
      <c r="AC1827" s="591"/>
      <c r="AD1827" s="591"/>
      <c r="AE1827" s="272"/>
      <c r="AF1827" s="560"/>
      <c r="AG1827" s="561"/>
      <c r="AH1827" s="561"/>
      <c r="AI1827" s="561"/>
      <c r="AJ1827" s="592"/>
      <c r="AK1827" s="561"/>
      <c r="AL1827" s="560"/>
      <c r="AM1827" s="595"/>
      <c r="AN1827" s="560"/>
      <c r="AO1827" s="561"/>
      <c r="AP1827" s="561"/>
      <c r="AQ1827" s="560"/>
      <c r="AR1827" s="561"/>
      <c r="AS1827" s="561"/>
      <c r="AT1827" s="559"/>
      <c r="AU1827" s="574"/>
      <c r="AV1827" s="569"/>
      <c r="AW1827" s="569"/>
      <c r="AX1827" s="569"/>
      <c r="AY1827" s="569"/>
      <c r="AZ1827" s="563"/>
      <c r="BA1827" s="563"/>
      <c r="BB1827" s="563"/>
    </row>
    <row r="1828" spans="21:54">
      <c r="U1828" s="563"/>
      <c r="V1828" s="587"/>
      <c r="W1828" s="588"/>
      <c r="X1828" s="588"/>
      <c r="Y1828" s="590"/>
      <c r="Z1828" s="589"/>
      <c r="AA1828" s="591"/>
      <c r="AB1828" s="591"/>
      <c r="AC1828" s="591"/>
      <c r="AD1828" s="591"/>
      <c r="AE1828" s="272"/>
      <c r="AF1828" s="560"/>
      <c r="AG1828" s="561"/>
      <c r="AH1828" s="561"/>
      <c r="AI1828" s="561"/>
      <c r="AJ1828" s="592"/>
      <c r="AK1828" s="561"/>
      <c r="AL1828" s="560"/>
      <c r="AM1828" s="595"/>
      <c r="AN1828" s="560"/>
      <c r="AO1828" s="561"/>
      <c r="AP1828" s="561"/>
      <c r="AQ1828" s="560"/>
      <c r="AR1828" s="561"/>
      <c r="AS1828" s="561"/>
      <c r="AT1828" s="559"/>
      <c r="AU1828" s="574"/>
      <c r="AV1828" s="569"/>
      <c r="AW1828" s="569"/>
      <c r="AX1828" s="569"/>
      <c r="AY1828" s="569"/>
      <c r="AZ1828" s="563"/>
      <c r="BA1828" s="563"/>
      <c r="BB1828" s="563"/>
    </row>
    <row r="1829" spans="21:54">
      <c r="U1829" s="563"/>
      <c r="V1829" s="587"/>
      <c r="W1829" s="588"/>
      <c r="X1829" s="588"/>
      <c r="Y1829" s="590"/>
      <c r="Z1829" s="589"/>
      <c r="AA1829" s="591"/>
      <c r="AB1829" s="591"/>
      <c r="AC1829" s="591"/>
      <c r="AD1829" s="591"/>
      <c r="AE1829" s="272"/>
      <c r="AF1829" s="560"/>
      <c r="AG1829" s="561"/>
      <c r="AH1829" s="561"/>
      <c r="AI1829" s="561"/>
      <c r="AJ1829" s="592"/>
      <c r="AK1829" s="561"/>
      <c r="AL1829" s="560"/>
      <c r="AM1829" s="595"/>
      <c r="AN1829" s="560"/>
      <c r="AO1829" s="561"/>
      <c r="AP1829" s="561"/>
      <c r="AQ1829" s="560"/>
      <c r="AR1829" s="561"/>
      <c r="AS1829" s="561"/>
      <c r="AT1829" s="559"/>
      <c r="AU1829" s="574"/>
      <c r="AV1829" s="569"/>
      <c r="AW1829" s="569"/>
      <c r="AX1829" s="569"/>
      <c r="AY1829" s="569"/>
      <c r="AZ1829" s="563"/>
      <c r="BA1829" s="563"/>
      <c r="BB1829" s="563"/>
    </row>
    <row r="1830" spans="21:54">
      <c r="U1830" s="563"/>
      <c r="V1830" s="587"/>
      <c r="W1830" s="588"/>
      <c r="X1830" s="588"/>
      <c r="Y1830" s="590"/>
      <c r="Z1830" s="589"/>
      <c r="AA1830" s="591"/>
      <c r="AB1830" s="591"/>
      <c r="AC1830" s="591"/>
      <c r="AD1830" s="591"/>
      <c r="AE1830" s="272"/>
      <c r="AF1830" s="560"/>
      <c r="AG1830" s="561"/>
      <c r="AH1830" s="561"/>
      <c r="AI1830" s="561"/>
      <c r="AJ1830" s="592"/>
      <c r="AK1830" s="561"/>
      <c r="AL1830" s="560"/>
      <c r="AM1830" s="595"/>
      <c r="AN1830" s="560"/>
      <c r="AO1830" s="561"/>
      <c r="AP1830" s="561"/>
      <c r="AQ1830" s="560"/>
      <c r="AR1830" s="561"/>
      <c r="AS1830" s="561"/>
      <c r="AT1830" s="559"/>
      <c r="AU1830" s="574"/>
      <c r="AV1830" s="569"/>
      <c r="AW1830" s="569"/>
      <c r="AX1830" s="569"/>
      <c r="AY1830" s="569"/>
      <c r="AZ1830" s="563"/>
      <c r="BA1830" s="563"/>
      <c r="BB1830" s="563"/>
    </row>
    <row r="1831" spans="21:54">
      <c r="U1831" s="563"/>
      <c r="V1831" s="587"/>
      <c r="W1831" s="588"/>
      <c r="X1831" s="588"/>
      <c r="Y1831" s="590"/>
      <c r="Z1831" s="589"/>
      <c r="AA1831" s="591"/>
      <c r="AB1831" s="591"/>
      <c r="AC1831" s="591"/>
      <c r="AD1831" s="591"/>
      <c r="AE1831" s="272"/>
      <c r="AF1831" s="560"/>
      <c r="AG1831" s="561"/>
      <c r="AH1831" s="561"/>
      <c r="AI1831" s="561"/>
      <c r="AJ1831" s="592"/>
      <c r="AK1831" s="561"/>
      <c r="AL1831" s="560"/>
      <c r="AM1831" s="595"/>
      <c r="AN1831" s="560"/>
      <c r="AO1831" s="561"/>
      <c r="AP1831" s="561"/>
      <c r="AQ1831" s="560"/>
      <c r="AR1831" s="561"/>
      <c r="AS1831" s="561"/>
      <c r="AT1831" s="559"/>
      <c r="AU1831" s="574"/>
      <c r="AV1831" s="569"/>
      <c r="AW1831" s="569"/>
      <c r="AX1831" s="569"/>
      <c r="AY1831" s="569"/>
      <c r="AZ1831" s="563"/>
      <c r="BA1831" s="563"/>
      <c r="BB1831" s="563"/>
    </row>
    <row r="1832" spans="21:54">
      <c r="U1832" s="563"/>
      <c r="V1832" s="587"/>
      <c r="W1832" s="588"/>
      <c r="X1832" s="588"/>
      <c r="Y1832" s="590"/>
      <c r="Z1832" s="589"/>
      <c r="AA1832" s="591"/>
      <c r="AB1832" s="591"/>
      <c r="AC1832" s="591"/>
      <c r="AD1832" s="591"/>
      <c r="AE1832" s="272"/>
      <c r="AF1832" s="560"/>
      <c r="AG1832" s="561"/>
      <c r="AH1832" s="561"/>
      <c r="AI1832" s="561"/>
      <c r="AJ1832" s="592"/>
      <c r="AK1832" s="561"/>
      <c r="AL1832" s="560"/>
      <c r="AM1832" s="595"/>
      <c r="AN1832" s="560"/>
      <c r="AO1832" s="561"/>
      <c r="AP1832" s="561"/>
      <c r="AQ1832" s="560"/>
      <c r="AR1832" s="561"/>
      <c r="AS1832" s="561"/>
      <c r="AT1832" s="559"/>
      <c r="AU1832" s="574"/>
      <c r="AV1832" s="569"/>
      <c r="AW1832" s="569"/>
      <c r="AX1832" s="569"/>
      <c r="AY1832" s="569"/>
      <c r="AZ1832" s="563"/>
      <c r="BA1832" s="563"/>
      <c r="BB1832" s="563"/>
    </row>
    <row r="1833" spans="21:54">
      <c r="U1833" s="563"/>
      <c r="V1833" s="587"/>
      <c r="W1833" s="588"/>
      <c r="X1833" s="588"/>
      <c r="Y1833" s="590"/>
      <c r="Z1833" s="589"/>
      <c r="AA1833" s="591"/>
      <c r="AB1833" s="591"/>
      <c r="AC1833" s="591"/>
      <c r="AD1833" s="591"/>
      <c r="AE1833" s="272"/>
      <c r="AF1833" s="560"/>
      <c r="AG1833" s="561"/>
      <c r="AH1833" s="561"/>
      <c r="AI1833" s="561"/>
      <c r="AJ1833" s="592"/>
      <c r="AK1833" s="561"/>
      <c r="AL1833" s="560"/>
      <c r="AM1833" s="595"/>
      <c r="AN1833" s="560"/>
      <c r="AO1833" s="561"/>
      <c r="AP1833" s="561"/>
      <c r="AQ1833" s="560"/>
      <c r="AR1833" s="561"/>
      <c r="AS1833" s="561"/>
      <c r="AT1833" s="559"/>
      <c r="AU1833" s="574"/>
      <c r="AV1833" s="569"/>
      <c r="AW1833" s="569"/>
      <c r="AX1833" s="569"/>
      <c r="AY1833" s="569"/>
      <c r="AZ1833" s="563"/>
      <c r="BA1833" s="563"/>
      <c r="BB1833" s="563"/>
    </row>
    <row r="1834" spans="21:54">
      <c r="U1834" s="563"/>
      <c r="V1834" s="587"/>
      <c r="W1834" s="588"/>
      <c r="X1834" s="588"/>
      <c r="Y1834" s="590"/>
      <c r="Z1834" s="589"/>
      <c r="AA1834" s="591"/>
      <c r="AB1834" s="591"/>
      <c r="AC1834" s="591"/>
      <c r="AD1834" s="591"/>
      <c r="AE1834" s="272"/>
      <c r="AF1834" s="560"/>
      <c r="AG1834" s="561"/>
      <c r="AH1834" s="561"/>
      <c r="AI1834" s="561"/>
      <c r="AJ1834" s="592"/>
      <c r="AK1834" s="561"/>
      <c r="AL1834" s="560"/>
      <c r="AM1834" s="595"/>
      <c r="AN1834" s="560"/>
      <c r="AO1834" s="561"/>
      <c r="AP1834" s="561"/>
      <c r="AQ1834" s="560"/>
      <c r="AR1834" s="561"/>
      <c r="AS1834" s="561"/>
      <c r="AT1834" s="559"/>
      <c r="AU1834" s="574"/>
      <c r="AV1834" s="569"/>
      <c r="AW1834" s="569"/>
      <c r="AX1834" s="569"/>
      <c r="AY1834" s="569"/>
      <c r="AZ1834" s="563"/>
      <c r="BA1834" s="563"/>
      <c r="BB1834" s="563"/>
    </row>
    <row r="1835" spans="21:54">
      <c r="U1835" s="563"/>
      <c r="V1835" s="587"/>
      <c r="W1835" s="588"/>
      <c r="X1835" s="588"/>
      <c r="Y1835" s="590"/>
      <c r="Z1835" s="589"/>
      <c r="AA1835" s="591"/>
      <c r="AB1835" s="591"/>
      <c r="AC1835" s="591"/>
      <c r="AD1835" s="591"/>
      <c r="AE1835" s="272"/>
      <c r="AF1835" s="560"/>
      <c r="AG1835" s="561"/>
      <c r="AH1835" s="561"/>
      <c r="AI1835" s="561"/>
      <c r="AJ1835" s="592"/>
      <c r="AK1835" s="561"/>
      <c r="AL1835" s="560"/>
      <c r="AM1835" s="595"/>
      <c r="AN1835" s="560"/>
      <c r="AO1835" s="561"/>
      <c r="AP1835" s="561"/>
      <c r="AQ1835" s="560"/>
      <c r="AR1835" s="561"/>
      <c r="AS1835" s="561"/>
      <c r="AT1835" s="559"/>
      <c r="AU1835" s="574"/>
      <c r="AV1835" s="569"/>
      <c r="AW1835" s="569"/>
      <c r="AX1835" s="569"/>
      <c r="AY1835" s="569"/>
      <c r="AZ1835" s="563"/>
      <c r="BA1835" s="563"/>
      <c r="BB1835" s="563"/>
    </row>
    <row r="1836" spans="21:54">
      <c r="U1836" s="563"/>
      <c r="V1836" s="587"/>
      <c r="W1836" s="588"/>
      <c r="X1836" s="588"/>
      <c r="Y1836" s="590"/>
      <c r="Z1836" s="589"/>
      <c r="AA1836" s="591"/>
      <c r="AB1836" s="591"/>
      <c r="AC1836" s="591"/>
      <c r="AD1836" s="591"/>
      <c r="AE1836" s="272"/>
      <c r="AF1836" s="560"/>
      <c r="AG1836" s="561"/>
      <c r="AH1836" s="561"/>
      <c r="AI1836" s="561"/>
      <c r="AJ1836" s="592"/>
      <c r="AK1836" s="561"/>
      <c r="AL1836" s="560"/>
      <c r="AM1836" s="595"/>
      <c r="AN1836" s="560"/>
      <c r="AO1836" s="561"/>
      <c r="AP1836" s="561"/>
      <c r="AQ1836" s="560"/>
      <c r="AR1836" s="561"/>
      <c r="AS1836" s="561"/>
      <c r="AT1836" s="559"/>
      <c r="AU1836" s="574"/>
      <c r="AV1836" s="569"/>
      <c r="AW1836" s="569"/>
      <c r="AX1836" s="569"/>
      <c r="AY1836" s="569"/>
      <c r="AZ1836" s="563"/>
      <c r="BA1836" s="563"/>
      <c r="BB1836" s="563"/>
    </row>
    <row r="1837" spans="21:54">
      <c r="U1837" s="563"/>
      <c r="V1837" s="587"/>
      <c r="W1837" s="588"/>
      <c r="X1837" s="588"/>
      <c r="Y1837" s="590"/>
      <c r="Z1837" s="589"/>
      <c r="AA1837" s="591"/>
      <c r="AB1837" s="591"/>
      <c r="AC1837" s="591"/>
      <c r="AD1837" s="591"/>
      <c r="AE1837" s="272"/>
      <c r="AF1837" s="560"/>
      <c r="AG1837" s="561"/>
      <c r="AH1837" s="561"/>
      <c r="AI1837" s="561"/>
      <c r="AJ1837" s="592"/>
      <c r="AK1837" s="561"/>
      <c r="AL1837" s="560"/>
      <c r="AM1837" s="595"/>
      <c r="AN1837" s="560"/>
      <c r="AO1837" s="561"/>
      <c r="AP1837" s="561"/>
      <c r="AQ1837" s="560"/>
      <c r="AR1837" s="561"/>
      <c r="AS1837" s="561"/>
      <c r="AT1837" s="559"/>
      <c r="AU1837" s="574"/>
      <c r="AV1837" s="569"/>
      <c r="AW1837" s="569"/>
      <c r="AX1837" s="569"/>
      <c r="AY1837" s="569"/>
      <c r="AZ1837" s="563"/>
      <c r="BA1837" s="563"/>
      <c r="BB1837" s="563"/>
    </row>
    <row r="1838" spans="21:54">
      <c r="U1838" s="563"/>
      <c r="V1838" s="587"/>
      <c r="W1838" s="588"/>
      <c r="X1838" s="588"/>
      <c r="Y1838" s="590"/>
      <c r="Z1838" s="589"/>
      <c r="AA1838" s="591"/>
      <c r="AB1838" s="591"/>
      <c r="AC1838" s="591"/>
      <c r="AD1838" s="591"/>
      <c r="AE1838" s="272"/>
      <c r="AF1838" s="560"/>
      <c r="AG1838" s="561"/>
      <c r="AH1838" s="561"/>
      <c r="AI1838" s="561"/>
      <c r="AJ1838" s="592"/>
      <c r="AK1838" s="561"/>
      <c r="AL1838" s="560"/>
      <c r="AM1838" s="595"/>
      <c r="AN1838" s="560"/>
      <c r="AO1838" s="561"/>
      <c r="AP1838" s="561"/>
      <c r="AQ1838" s="560"/>
      <c r="AR1838" s="561"/>
      <c r="AS1838" s="561"/>
      <c r="AT1838" s="559"/>
      <c r="AU1838" s="574"/>
      <c r="AV1838" s="569"/>
      <c r="AW1838" s="569"/>
      <c r="AX1838" s="569"/>
      <c r="AY1838" s="569"/>
      <c r="AZ1838" s="563"/>
      <c r="BA1838" s="563"/>
      <c r="BB1838" s="563"/>
    </row>
    <row r="1839" spans="21:54">
      <c r="U1839" s="563"/>
      <c r="V1839" s="587"/>
      <c r="W1839" s="588"/>
      <c r="X1839" s="588"/>
      <c r="Y1839" s="590"/>
      <c r="Z1839" s="589"/>
      <c r="AA1839" s="591"/>
      <c r="AB1839" s="591"/>
      <c r="AC1839" s="591"/>
      <c r="AD1839" s="591"/>
      <c r="AE1839" s="272"/>
      <c r="AF1839" s="560"/>
      <c r="AG1839" s="561"/>
      <c r="AH1839" s="561"/>
      <c r="AI1839" s="561"/>
      <c r="AJ1839" s="592"/>
      <c r="AK1839" s="561"/>
      <c r="AL1839" s="560"/>
      <c r="AM1839" s="595"/>
      <c r="AN1839" s="560"/>
      <c r="AO1839" s="561"/>
      <c r="AP1839" s="561"/>
      <c r="AQ1839" s="560"/>
      <c r="AR1839" s="561"/>
      <c r="AS1839" s="561"/>
      <c r="AT1839" s="559"/>
      <c r="AU1839" s="574"/>
      <c r="AV1839" s="569"/>
      <c r="AW1839" s="569"/>
      <c r="AX1839" s="569"/>
      <c r="AY1839" s="569"/>
      <c r="AZ1839" s="563"/>
      <c r="BA1839" s="563"/>
      <c r="BB1839" s="563"/>
    </row>
    <row r="1840" spans="21:54">
      <c r="U1840" s="563"/>
      <c r="V1840" s="587"/>
      <c r="W1840" s="588"/>
      <c r="X1840" s="588"/>
      <c r="Y1840" s="590"/>
      <c r="Z1840" s="589"/>
      <c r="AA1840" s="591"/>
      <c r="AB1840" s="591"/>
      <c r="AC1840" s="591"/>
      <c r="AD1840" s="591"/>
      <c r="AE1840" s="272"/>
      <c r="AF1840" s="560"/>
      <c r="AG1840" s="561"/>
      <c r="AH1840" s="561"/>
      <c r="AI1840" s="561"/>
      <c r="AJ1840" s="592"/>
      <c r="AK1840" s="561"/>
      <c r="AL1840" s="560"/>
      <c r="AM1840" s="595"/>
      <c r="AN1840" s="560"/>
      <c r="AO1840" s="561"/>
      <c r="AP1840" s="561"/>
      <c r="AQ1840" s="560"/>
      <c r="AR1840" s="561"/>
      <c r="AS1840" s="561"/>
      <c r="AT1840" s="559"/>
      <c r="AU1840" s="574"/>
      <c r="AV1840" s="569"/>
      <c r="AW1840" s="569"/>
      <c r="AX1840" s="569"/>
      <c r="AY1840" s="569"/>
      <c r="AZ1840" s="563"/>
      <c r="BA1840" s="563"/>
      <c r="BB1840" s="563"/>
    </row>
    <row r="1841" spans="21:54">
      <c r="U1841" s="563"/>
      <c r="V1841" s="587"/>
      <c r="W1841" s="588"/>
      <c r="X1841" s="588"/>
      <c r="Y1841" s="590"/>
      <c r="Z1841" s="589"/>
      <c r="AA1841" s="591"/>
      <c r="AB1841" s="591"/>
      <c r="AC1841" s="591"/>
      <c r="AD1841" s="591"/>
      <c r="AE1841" s="272"/>
      <c r="AF1841" s="560"/>
      <c r="AG1841" s="561"/>
      <c r="AH1841" s="561"/>
      <c r="AI1841" s="561"/>
      <c r="AJ1841" s="592"/>
      <c r="AK1841" s="561"/>
      <c r="AL1841" s="560"/>
      <c r="AM1841" s="595"/>
      <c r="AN1841" s="560"/>
      <c r="AO1841" s="561"/>
      <c r="AP1841" s="561"/>
      <c r="AQ1841" s="560"/>
      <c r="AR1841" s="561"/>
      <c r="AS1841" s="561"/>
      <c r="AT1841" s="559"/>
      <c r="AU1841" s="574"/>
      <c r="AV1841" s="569"/>
      <c r="AW1841" s="569"/>
      <c r="AX1841" s="569"/>
      <c r="AY1841" s="569"/>
      <c r="AZ1841" s="563"/>
      <c r="BA1841" s="563"/>
      <c r="BB1841" s="563"/>
    </row>
    <row r="1842" spans="21:54">
      <c r="U1842" s="563"/>
      <c r="V1842" s="587"/>
      <c r="W1842" s="588"/>
      <c r="X1842" s="588"/>
      <c r="Y1842" s="590"/>
      <c r="Z1842" s="589"/>
      <c r="AA1842" s="591"/>
      <c r="AB1842" s="591"/>
      <c r="AC1842" s="591"/>
      <c r="AD1842" s="591"/>
      <c r="AE1842" s="272"/>
      <c r="AF1842" s="560"/>
      <c r="AG1842" s="561"/>
      <c r="AH1842" s="561"/>
      <c r="AI1842" s="561"/>
      <c r="AJ1842" s="592"/>
      <c r="AK1842" s="561"/>
      <c r="AL1842" s="560"/>
      <c r="AM1842" s="595"/>
      <c r="AN1842" s="560"/>
      <c r="AO1842" s="561"/>
      <c r="AP1842" s="561"/>
      <c r="AQ1842" s="560"/>
      <c r="AR1842" s="561"/>
      <c r="AS1842" s="561"/>
      <c r="AT1842" s="559"/>
      <c r="AU1842" s="574"/>
      <c r="AV1842" s="569"/>
      <c r="AW1842" s="569"/>
      <c r="AX1842" s="569"/>
      <c r="AY1842" s="569"/>
      <c r="AZ1842" s="563"/>
      <c r="BA1842" s="563"/>
      <c r="BB1842" s="563"/>
    </row>
    <row r="1843" spans="21:54">
      <c r="U1843" s="563"/>
      <c r="V1843" s="587"/>
      <c r="W1843" s="588"/>
      <c r="X1843" s="588"/>
      <c r="Y1843" s="590"/>
      <c r="Z1843" s="589"/>
      <c r="AA1843" s="591"/>
      <c r="AB1843" s="591"/>
      <c r="AC1843" s="591"/>
      <c r="AD1843" s="591"/>
      <c r="AE1843" s="272"/>
      <c r="AF1843" s="560"/>
      <c r="AG1843" s="561"/>
      <c r="AH1843" s="561"/>
      <c r="AI1843" s="561"/>
      <c r="AJ1843" s="592"/>
      <c r="AK1843" s="561"/>
      <c r="AL1843" s="560"/>
      <c r="AM1843" s="595"/>
      <c r="AN1843" s="560"/>
      <c r="AO1843" s="561"/>
      <c r="AP1843" s="561"/>
      <c r="AQ1843" s="560"/>
      <c r="AR1843" s="561"/>
      <c r="AS1843" s="561"/>
      <c r="AT1843" s="559"/>
      <c r="AU1843" s="574"/>
      <c r="AV1843" s="569"/>
      <c r="AW1843" s="569"/>
      <c r="AX1843" s="569"/>
      <c r="AY1843" s="569"/>
      <c r="AZ1843" s="563"/>
      <c r="BA1843" s="563"/>
      <c r="BB1843" s="563"/>
    </row>
    <row r="1844" spans="21:54">
      <c r="U1844" s="563"/>
      <c r="V1844" s="587"/>
      <c r="W1844" s="588"/>
      <c r="X1844" s="588"/>
      <c r="Y1844" s="590"/>
      <c r="Z1844" s="589"/>
      <c r="AA1844" s="591"/>
      <c r="AB1844" s="591"/>
      <c r="AC1844" s="591"/>
      <c r="AD1844" s="591"/>
      <c r="AE1844" s="272"/>
      <c r="AF1844" s="560"/>
      <c r="AG1844" s="561"/>
      <c r="AH1844" s="561"/>
      <c r="AI1844" s="561"/>
      <c r="AJ1844" s="592"/>
      <c r="AK1844" s="561"/>
      <c r="AL1844" s="560"/>
      <c r="AM1844" s="595"/>
      <c r="AN1844" s="560"/>
      <c r="AO1844" s="561"/>
      <c r="AP1844" s="561"/>
      <c r="AQ1844" s="560"/>
      <c r="AR1844" s="561"/>
      <c r="AS1844" s="561"/>
      <c r="AT1844" s="559"/>
      <c r="AU1844" s="574"/>
      <c r="AV1844" s="569"/>
      <c r="AW1844" s="569"/>
      <c r="AX1844" s="569"/>
      <c r="AY1844" s="569"/>
      <c r="AZ1844" s="563"/>
      <c r="BA1844" s="563"/>
      <c r="BB1844" s="563"/>
    </row>
    <row r="1845" spans="21:54">
      <c r="U1845" s="563"/>
      <c r="V1845" s="587"/>
      <c r="W1845" s="588"/>
      <c r="X1845" s="588"/>
      <c r="Y1845" s="590"/>
      <c r="Z1845" s="589"/>
      <c r="AA1845" s="591"/>
      <c r="AB1845" s="591"/>
      <c r="AC1845" s="591"/>
      <c r="AD1845" s="591"/>
      <c r="AE1845" s="272"/>
      <c r="AF1845" s="560"/>
      <c r="AG1845" s="561"/>
      <c r="AH1845" s="561"/>
      <c r="AI1845" s="561"/>
      <c r="AJ1845" s="592"/>
      <c r="AK1845" s="561"/>
      <c r="AL1845" s="560"/>
      <c r="AM1845" s="595"/>
      <c r="AN1845" s="560"/>
      <c r="AO1845" s="561"/>
      <c r="AP1845" s="561"/>
      <c r="AQ1845" s="560"/>
      <c r="AR1845" s="561"/>
      <c r="AS1845" s="561"/>
      <c r="AT1845" s="559"/>
      <c r="AU1845" s="574"/>
      <c r="AV1845" s="569"/>
      <c r="AW1845" s="569"/>
      <c r="AX1845" s="569"/>
      <c r="AY1845" s="569"/>
      <c r="AZ1845" s="563"/>
      <c r="BA1845" s="563"/>
      <c r="BB1845" s="563"/>
    </row>
    <row r="1846" spans="21:54">
      <c r="U1846" s="563"/>
      <c r="V1846" s="587"/>
      <c r="W1846" s="588"/>
      <c r="X1846" s="588"/>
      <c r="Y1846" s="590"/>
      <c r="Z1846" s="589"/>
      <c r="AA1846" s="591"/>
      <c r="AB1846" s="591"/>
      <c r="AC1846" s="591"/>
      <c r="AD1846" s="591"/>
      <c r="AE1846" s="272"/>
      <c r="AF1846" s="560"/>
      <c r="AG1846" s="561"/>
      <c r="AH1846" s="561"/>
      <c r="AI1846" s="561"/>
      <c r="AJ1846" s="592"/>
      <c r="AK1846" s="561"/>
      <c r="AL1846" s="560"/>
      <c r="AM1846" s="595"/>
      <c r="AN1846" s="560"/>
      <c r="AO1846" s="561"/>
      <c r="AP1846" s="561"/>
      <c r="AQ1846" s="560"/>
      <c r="AR1846" s="561"/>
      <c r="AS1846" s="561"/>
      <c r="AT1846" s="559"/>
      <c r="AU1846" s="574"/>
      <c r="AV1846" s="569"/>
      <c r="AW1846" s="569"/>
      <c r="AX1846" s="569"/>
      <c r="AY1846" s="569"/>
      <c r="AZ1846" s="563"/>
      <c r="BA1846" s="563"/>
      <c r="BB1846" s="563"/>
    </row>
    <row r="1847" spans="21:54">
      <c r="U1847" s="563"/>
      <c r="V1847" s="587"/>
      <c r="W1847" s="588"/>
      <c r="X1847" s="588"/>
      <c r="Y1847" s="590"/>
      <c r="Z1847" s="589"/>
      <c r="AA1847" s="591"/>
      <c r="AB1847" s="591"/>
      <c r="AC1847" s="594"/>
      <c r="AD1847" s="591"/>
      <c r="AE1847" s="272"/>
      <c r="AF1847" s="560"/>
      <c r="AG1847" s="561"/>
      <c r="AH1847" s="561"/>
      <c r="AI1847" s="561"/>
      <c r="AJ1847" s="592"/>
      <c r="AK1847" s="561"/>
      <c r="AL1847" s="560"/>
      <c r="AM1847" s="595"/>
      <c r="AN1847" s="560"/>
      <c r="AO1847" s="561"/>
      <c r="AP1847" s="561"/>
      <c r="AQ1847" s="560"/>
      <c r="AR1847" s="561"/>
      <c r="AS1847" s="561"/>
      <c r="AT1847" s="559"/>
      <c r="AU1847" s="574"/>
      <c r="AV1847" s="569"/>
      <c r="AW1847" s="569"/>
      <c r="AX1847" s="569"/>
      <c r="AY1847" s="569"/>
      <c r="AZ1847" s="563"/>
      <c r="BA1847" s="563"/>
      <c r="BB1847" s="563"/>
    </row>
    <row r="1848" spans="21:54">
      <c r="U1848" s="563"/>
      <c r="V1848" s="587"/>
      <c r="W1848" s="588"/>
      <c r="X1848" s="588"/>
      <c r="Y1848" s="590"/>
      <c r="Z1848" s="589"/>
      <c r="AA1848" s="591"/>
      <c r="AB1848" s="591"/>
      <c r="AC1848" s="594"/>
      <c r="AD1848" s="591"/>
      <c r="AE1848" s="272"/>
      <c r="AF1848" s="560"/>
      <c r="AG1848" s="561"/>
      <c r="AH1848" s="561"/>
      <c r="AI1848" s="561"/>
      <c r="AJ1848" s="592"/>
      <c r="AK1848" s="561"/>
      <c r="AL1848" s="560"/>
      <c r="AM1848" s="595"/>
      <c r="AN1848" s="560"/>
      <c r="AO1848" s="561"/>
      <c r="AP1848" s="561"/>
      <c r="AQ1848" s="560"/>
      <c r="AR1848" s="561"/>
      <c r="AS1848" s="561"/>
      <c r="AT1848" s="559"/>
      <c r="AU1848" s="574"/>
      <c r="AV1848" s="569"/>
      <c r="AW1848" s="569"/>
      <c r="AX1848" s="569"/>
      <c r="AY1848" s="569"/>
      <c r="AZ1848" s="563"/>
      <c r="BA1848" s="563"/>
      <c r="BB1848" s="563"/>
    </row>
    <row r="1849" spans="21:54">
      <c r="U1849" s="563"/>
      <c r="V1849" s="587"/>
      <c r="W1849" s="588"/>
      <c r="X1849" s="588"/>
      <c r="Y1849" s="590"/>
      <c r="Z1849" s="589"/>
      <c r="AA1849" s="591"/>
      <c r="AB1849" s="591"/>
      <c r="AC1849" s="594"/>
      <c r="AD1849" s="591"/>
      <c r="AE1849" s="272"/>
      <c r="AF1849" s="560"/>
      <c r="AG1849" s="561"/>
      <c r="AH1849" s="561"/>
      <c r="AI1849" s="561"/>
      <c r="AJ1849" s="592"/>
      <c r="AK1849" s="561"/>
      <c r="AL1849" s="560"/>
      <c r="AM1849" s="595"/>
      <c r="AN1849" s="560"/>
      <c r="AO1849" s="561"/>
      <c r="AP1849" s="561"/>
      <c r="AQ1849" s="560"/>
      <c r="AR1849" s="561"/>
      <c r="AS1849" s="561"/>
      <c r="AT1849" s="559"/>
      <c r="AU1849" s="574"/>
      <c r="AV1849" s="569"/>
      <c r="AW1849" s="569"/>
      <c r="AX1849" s="569"/>
      <c r="AY1849" s="569"/>
      <c r="AZ1849" s="563"/>
      <c r="BA1849" s="563"/>
      <c r="BB1849" s="563"/>
    </row>
    <row r="1850" spans="21:54">
      <c r="U1850" s="563"/>
      <c r="V1850" s="587"/>
      <c r="W1850" s="588"/>
      <c r="X1850" s="588"/>
      <c r="Y1850" s="590"/>
      <c r="Z1850" s="589"/>
      <c r="AA1850" s="591"/>
      <c r="AB1850" s="591"/>
      <c r="AC1850" s="594"/>
      <c r="AD1850" s="591"/>
      <c r="AE1850" s="272"/>
      <c r="AF1850" s="560"/>
      <c r="AG1850" s="561"/>
      <c r="AH1850" s="561"/>
      <c r="AI1850" s="561"/>
      <c r="AJ1850" s="592"/>
      <c r="AK1850" s="561"/>
      <c r="AL1850" s="560"/>
      <c r="AM1850" s="595"/>
      <c r="AN1850" s="560"/>
      <c r="AO1850" s="561"/>
      <c r="AP1850" s="561"/>
      <c r="AQ1850" s="560"/>
      <c r="AR1850" s="561"/>
      <c r="AS1850" s="561"/>
      <c r="AT1850" s="559"/>
      <c r="AU1850" s="574"/>
      <c r="AV1850" s="569"/>
      <c r="AW1850" s="569"/>
      <c r="AX1850" s="569"/>
      <c r="AY1850" s="569"/>
      <c r="AZ1850" s="563"/>
      <c r="BA1850" s="563"/>
      <c r="BB1850" s="563"/>
    </row>
    <row r="1851" spans="21:54">
      <c r="U1851" s="563"/>
      <c r="V1851" s="587"/>
      <c r="W1851" s="588"/>
      <c r="X1851" s="588"/>
      <c r="Y1851" s="590"/>
      <c r="Z1851" s="589"/>
      <c r="AA1851" s="591"/>
      <c r="AB1851" s="591"/>
      <c r="AC1851" s="594"/>
      <c r="AD1851" s="591"/>
      <c r="AE1851" s="272"/>
      <c r="AF1851" s="560"/>
      <c r="AG1851" s="561"/>
      <c r="AH1851" s="561"/>
      <c r="AI1851" s="561"/>
      <c r="AJ1851" s="592"/>
      <c r="AK1851" s="561"/>
      <c r="AL1851" s="560"/>
      <c r="AM1851" s="595"/>
      <c r="AN1851" s="560"/>
      <c r="AO1851" s="561"/>
      <c r="AP1851" s="561"/>
      <c r="AQ1851" s="560"/>
      <c r="AR1851" s="561"/>
      <c r="AS1851" s="561"/>
      <c r="AT1851" s="559"/>
      <c r="AU1851" s="574"/>
      <c r="AV1851" s="569"/>
      <c r="AW1851" s="569"/>
      <c r="AX1851" s="569"/>
      <c r="AY1851" s="569"/>
      <c r="AZ1851" s="563"/>
      <c r="BA1851" s="563"/>
      <c r="BB1851" s="563"/>
    </row>
    <row r="1852" spans="21:54">
      <c r="U1852" s="563"/>
      <c r="V1852" s="587"/>
      <c r="W1852" s="588"/>
      <c r="X1852" s="588"/>
      <c r="Y1852" s="590"/>
      <c r="Z1852" s="589"/>
      <c r="AA1852" s="591"/>
      <c r="AB1852" s="591"/>
      <c r="AC1852" s="594"/>
      <c r="AD1852" s="591"/>
      <c r="AE1852" s="272"/>
      <c r="AF1852" s="560"/>
      <c r="AG1852" s="561"/>
      <c r="AH1852" s="561"/>
      <c r="AI1852" s="561"/>
      <c r="AJ1852" s="592"/>
      <c r="AK1852" s="561"/>
      <c r="AL1852" s="560"/>
      <c r="AM1852" s="595"/>
      <c r="AN1852" s="560"/>
      <c r="AO1852" s="561"/>
      <c r="AP1852" s="561"/>
      <c r="AQ1852" s="560"/>
      <c r="AR1852" s="561"/>
      <c r="AS1852" s="561"/>
      <c r="AT1852" s="559"/>
      <c r="AU1852" s="574"/>
      <c r="AV1852" s="569"/>
      <c r="AW1852" s="569"/>
      <c r="AX1852" s="569"/>
      <c r="AY1852" s="569"/>
      <c r="AZ1852" s="563"/>
      <c r="BA1852" s="563"/>
      <c r="BB1852" s="563"/>
    </row>
    <row r="1853" spans="21:54">
      <c r="U1853" s="563"/>
      <c r="V1853" s="587"/>
      <c r="W1853" s="588"/>
      <c r="X1853" s="588"/>
      <c r="Y1853" s="590"/>
      <c r="Z1853" s="589"/>
      <c r="AA1853" s="591"/>
      <c r="AB1853" s="591"/>
      <c r="AC1853" s="594"/>
      <c r="AD1853" s="591"/>
      <c r="AE1853" s="272"/>
      <c r="AF1853" s="560"/>
      <c r="AG1853" s="561"/>
      <c r="AH1853" s="561"/>
      <c r="AI1853" s="561"/>
      <c r="AJ1853" s="592"/>
      <c r="AK1853" s="561"/>
      <c r="AL1853" s="560"/>
      <c r="AM1853" s="595"/>
      <c r="AN1853" s="560"/>
      <c r="AO1853" s="561"/>
      <c r="AP1853" s="561"/>
      <c r="AQ1853" s="560"/>
      <c r="AR1853" s="561"/>
      <c r="AS1853" s="561"/>
      <c r="AT1853" s="559"/>
      <c r="AU1853" s="574"/>
      <c r="AV1853" s="569"/>
      <c r="AW1853" s="569"/>
      <c r="AX1853" s="569"/>
      <c r="AY1853" s="569"/>
      <c r="AZ1853" s="563"/>
      <c r="BA1853" s="563"/>
      <c r="BB1853" s="563"/>
    </row>
    <row r="1854" spans="21:54">
      <c r="U1854" s="563"/>
      <c r="V1854" s="587"/>
      <c r="W1854" s="588"/>
      <c r="X1854" s="588"/>
      <c r="Y1854" s="590"/>
      <c r="Z1854" s="589"/>
      <c r="AA1854" s="591"/>
      <c r="AB1854" s="591"/>
      <c r="AC1854" s="594"/>
      <c r="AD1854" s="591"/>
      <c r="AE1854" s="272"/>
      <c r="AF1854" s="560"/>
      <c r="AG1854" s="561"/>
      <c r="AH1854" s="561"/>
      <c r="AI1854" s="561"/>
      <c r="AJ1854" s="592"/>
      <c r="AK1854" s="561"/>
      <c r="AL1854" s="560"/>
      <c r="AM1854" s="595"/>
      <c r="AN1854" s="560"/>
      <c r="AO1854" s="561"/>
      <c r="AP1854" s="561"/>
      <c r="AQ1854" s="560"/>
      <c r="AR1854" s="561"/>
      <c r="AS1854" s="561"/>
      <c r="AT1854" s="559"/>
      <c r="AU1854" s="574"/>
      <c r="AV1854" s="569"/>
      <c r="AW1854" s="569"/>
      <c r="AX1854" s="569"/>
      <c r="AY1854" s="569"/>
      <c r="AZ1854" s="563"/>
      <c r="BA1854" s="563"/>
      <c r="BB1854" s="563"/>
    </row>
    <row r="1855" spans="21:54">
      <c r="U1855" s="563"/>
      <c r="V1855" s="587"/>
      <c r="W1855" s="588"/>
      <c r="X1855" s="588"/>
      <c r="Y1855" s="590"/>
      <c r="Z1855" s="589"/>
      <c r="AA1855" s="591"/>
      <c r="AB1855" s="591"/>
      <c r="AC1855" s="594"/>
      <c r="AD1855" s="591"/>
      <c r="AE1855" s="272"/>
      <c r="AF1855" s="560"/>
      <c r="AG1855" s="561"/>
      <c r="AH1855" s="561"/>
      <c r="AI1855" s="561"/>
      <c r="AJ1855" s="592"/>
      <c r="AK1855" s="561"/>
      <c r="AL1855" s="560"/>
      <c r="AM1855" s="595"/>
      <c r="AN1855" s="560"/>
      <c r="AO1855" s="561"/>
      <c r="AP1855" s="561"/>
      <c r="AQ1855" s="560"/>
      <c r="AR1855" s="561"/>
      <c r="AS1855" s="561"/>
      <c r="AT1855" s="559"/>
      <c r="AU1855" s="574"/>
      <c r="AV1855" s="569"/>
      <c r="AW1855" s="569"/>
      <c r="AX1855" s="569"/>
      <c r="AY1855" s="569"/>
      <c r="AZ1855" s="563"/>
      <c r="BA1855" s="563"/>
      <c r="BB1855" s="563"/>
    </row>
    <row r="1856" spans="21:54">
      <c r="U1856" s="563"/>
      <c r="V1856" s="587"/>
      <c r="W1856" s="588"/>
      <c r="X1856" s="588"/>
      <c r="Y1856" s="590"/>
      <c r="Z1856" s="589"/>
      <c r="AA1856" s="591"/>
      <c r="AB1856" s="591"/>
      <c r="AC1856" s="594"/>
      <c r="AD1856" s="591"/>
      <c r="AE1856" s="272"/>
      <c r="AF1856" s="560"/>
      <c r="AG1856" s="561"/>
      <c r="AH1856" s="561"/>
      <c r="AI1856" s="561"/>
      <c r="AJ1856" s="592"/>
      <c r="AK1856" s="561"/>
      <c r="AL1856" s="560"/>
      <c r="AM1856" s="595"/>
      <c r="AN1856" s="560"/>
      <c r="AO1856" s="561"/>
      <c r="AP1856" s="561"/>
      <c r="AQ1856" s="560"/>
      <c r="AR1856" s="561"/>
      <c r="AS1856" s="561"/>
      <c r="AT1856" s="559"/>
      <c r="AU1856" s="574"/>
      <c r="AV1856" s="569"/>
      <c r="AW1856" s="569"/>
      <c r="AX1856" s="569"/>
      <c r="AY1856" s="569"/>
      <c r="AZ1856" s="563"/>
      <c r="BA1856" s="563"/>
      <c r="BB1856" s="563"/>
    </row>
    <row r="1857" spans="21:54">
      <c r="U1857" s="563"/>
      <c r="V1857" s="587"/>
      <c r="W1857" s="588"/>
      <c r="X1857" s="588"/>
      <c r="Y1857" s="590"/>
      <c r="Z1857" s="589"/>
      <c r="AA1857" s="591"/>
      <c r="AB1857" s="591"/>
      <c r="AC1857" s="594"/>
      <c r="AD1857" s="591"/>
      <c r="AE1857" s="272"/>
      <c r="AF1857" s="560"/>
      <c r="AG1857" s="561"/>
      <c r="AH1857" s="561"/>
      <c r="AI1857" s="561"/>
      <c r="AJ1857" s="592"/>
      <c r="AK1857" s="561"/>
      <c r="AL1857" s="560"/>
      <c r="AM1857" s="595"/>
      <c r="AN1857" s="560"/>
      <c r="AO1857" s="561"/>
      <c r="AP1857" s="561"/>
      <c r="AQ1857" s="560"/>
      <c r="AR1857" s="561"/>
      <c r="AS1857" s="561"/>
      <c r="AT1857" s="559"/>
      <c r="AU1857" s="574"/>
      <c r="AV1857" s="569"/>
      <c r="AW1857" s="569"/>
      <c r="AX1857" s="569"/>
      <c r="AY1857" s="569"/>
      <c r="AZ1857" s="563"/>
      <c r="BA1857" s="563"/>
      <c r="BB1857" s="563"/>
    </row>
    <row r="1858" spans="21:54">
      <c r="U1858" s="563"/>
      <c r="V1858" s="587"/>
      <c r="W1858" s="588"/>
      <c r="X1858" s="588"/>
      <c r="Y1858" s="590"/>
      <c r="Z1858" s="589"/>
      <c r="AA1858" s="591"/>
      <c r="AB1858" s="591"/>
      <c r="AC1858" s="594"/>
      <c r="AD1858" s="591"/>
      <c r="AE1858" s="272"/>
      <c r="AF1858" s="560"/>
      <c r="AG1858" s="561"/>
      <c r="AH1858" s="561"/>
      <c r="AI1858" s="561"/>
      <c r="AJ1858" s="592"/>
      <c r="AK1858" s="561"/>
      <c r="AL1858" s="560"/>
      <c r="AM1858" s="595"/>
      <c r="AN1858" s="560"/>
      <c r="AO1858" s="561"/>
      <c r="AP1858" s="561"/>
      <c r="AQ1858" s="560"/>
      <c r="AR1858" s="561"/>
      <c r="AS1858" s="561"/>
      <c r="AT1858" s="559"/>
      <c r="AU1858" s="574"/>
      <c r="AV1858" s="569"/>
      <c r="AW1858" s="569"/>
      <c r="AX1858" s="569"/>
      <c r="AY1858" s="569"/>
      <c r="AZ1858" s="563"/>
      <c r="BA1858" s="563"/>
      <c r="BB1858" s="563"/>
    </row>
    <row r="1859" spans="21:54">
      <c r="U1859" s="563"/>
      <c r="V1859" s="587"/>
      <c r="W1859" s="588"/>
      <c r="X1859" s="588"/>
      <c r="Y1859" s="590"/>
      <c r="Z1859" s="589"/>
      <c r="AA1859" s="591"/>
      <c r="AB1859" s="591"/>
      <c r="AC1859" s="594"/>
      <c r="AD1859" s="591"/>
      <c r="AE1859" s="272"/>
      <c r="AF1859" s="560"/>
      <c r="AG1859" s="561"/>
      <c r="AH1859" s="561"/>
      <c r="AI1859" s="561"/>
      <c r="AJ1859" s="592"/>
      <c r="AK1859" s="561"/>
      <c r="AL1859" s="560"/>
      <c r="AM1859" s="595"/>
      <c r="AN1859" s="560"/>
      <c r="AO1859" s="561"/>
      <c r="AP1859" s="561"/>
      <c r="AQ1859" s="560"/>
      <c r="AR1859" s="561"/>
      <c r="AS1859" s="561"/>
      <c r="AT1859" s="559"/>
      <c r="AU1859" s="574"/>
      <c r="AV1859" s="569"/>
      <c r="AW1859" s="569"/>
      <c r="AX1859" s="569"/>
      <c r="AY1859" s="569"/>
      <c r="AZ1859" s="563"/>
      <c r="BA1859" s="563"/>
      <c r="BB1859" s="563"/>
    </row>
    <row r="1860" spans="21:54">
      <c r="U1860" s="563"/>
      <c r="V1860" s="587"/>
      <c r="W1860" s="588"/>
      <c r="X1860" s="588"/>
      <c r="Y1860" s="590"/>
      <c r="Z1860" s="589"/>
      <c r="AA1860" s="591"/>
      <c r="AB1860" s="591"/>
      <c r="AC1860" s="594"/>
      <c r="AD1860" s="591"/>
      <c r="AE1860" s="272"/>
      <c r="AF1860" s="560"/>
      <c r="AG1860" s="561"/>
      <c r="AH1860" s="561"/>
      <c r="AI1860" s="561"/>
      <c r="AJ1860" s="592"/>
      <c r="AK1860" s="561"/>
      <c r="AL1860" s="560"/>
      <c r="AM1860" s="595"/>
      <c r="AN1860" s="560"/>
      <c r="AO1860" s="561"/>
      <c r="AP1860" s="561"/>
      <c r="AQ1860" s="560"/>
      <c r="AR1860" s="561"/>
      <c r="AS1860" s="561"/>
      <c r="AT1860" s="559"/>
      <c r="AU1860" s="574"/>
      <c r="AV1860" s="569"/>
      <c r="AW1860" s="569"/>
      <c r="AX1860" s="569"/>
      <c r="AY1860" s="569"/>
      <c r="AZ1860" s="563"/>
      <c r="BA1860" s="563"/>
      <c r="BB1860" s="563"/>
    </row>
    <row r="1861" spans="21:54">
      <c r="U1861" s="563"/>
      <c r="V1861" s="587"/>
      <c r="W1861" s="588"/>
      <c r="X1861" s="588"/>
      <c r="Y1861" s="590"/>
      <c r="Z1861" s="589"/>
      <c r="AA1861" s="591"/>
      <c r="AB1861" s="591"/>
      <c r="AC1861" s="594"/>
      <c r="AD1861" s="591"/>
      <c r="AE1861" s="272"/>
      <c r="AF1861" s="560"/>
      <c r="AG1861" s="561"/>
      <c r="AH1861" s="561"/>
      <c r="AI1861" s="561"/>
      <c r="AJ1861" s="592"/>
      <c r="AK1861" s="561"/>
      <c r="AL1861" s="560"/>
      <c r="AM1861" s="595"/>
      <c r="AN1861" s="560"/>
      <c r="AO1861" s="561"/>
      <c r="AP1861" s="561"/>
      <c r="AQ1861" s="560"/>
      <c r="AR1861" s="561"/>
      <c r="AS1861" s="561"/>
      <c r="AT1861" s="559"/>
      <c r="AU1861" s="574"/>
      <c r="AV1861" s="569"/>
      <c r="AW1861" s="569"/>
      <c r="AX1861" s="569"/>
      <c r="AY1861" s="569"/>
      <c r="AZ1861" s="563"/>
      <c r="BA1861" s="563"/>
      <c r="BB1861" s="563"/>
    </row>
    <row r="1862" spans="21:54">
      <c r="U1862" s="563"/>
      <c r="V1862" s="587"/>
      <c r="W1862" s="588"/>
      <c r="X1862" s="588"/>
      <c r="Y1862" s="590"/>
      <c r="Z1862" s="589"/>
      <c r="AA1862" s="591"/>
      <c r="AB1862" s="591"/>
      <c r="AC1862" s="594"/>
      <c r="AD1862" s="591"/>
      <c r="AE1862" s="272"/>
      <c r="AF1862" s="560"/>
      <c r="AG1862" s="561"/>
      <c r="AH1862" s="561"/>
      <c r="AI1862" s="561"/>
      <c r="AJ1862" s="592"/>
      <c r="AK1862" s="561"/>
      <c r="AL1862" s="560"/>
      <c r="AM1862" s="595"/>
      <c r="AN1862" s="560"/>
      <c r="AO1862" s="561"/>
      <c r="AP1862" s="561"/>
      <c r="AQ1862" s="560"/>
      <c r="AR1862" s="561"/>
      <c r="AS1862" s="561"/>
      <c r="AT1862" s="559"/>
      <c r="AU1862" s="574"/>
      <c r="AV1862" s="569"/>
      <c r="AW1862" s="569"/>
      <c r="AX1862" s="569"/>
      <c r="AY1862" s="569"/>
      <c r="AZ1862" s="563"/>
      <c r="BA1862" s="563"/>
      <c r="BB1862" s="563"/>
    </row>
    <row r="1863" spans="21:54">
      <c r="U1863" s="563"/>
      <c r="V1863" s="587"/>
      <c r="W1863" s="588"/>
      <c r="X1863" s="588"/>
      <c r="Y1863" s="590"/>
      <c r="Z1863" s="589"/>
      <c r="AA1863" s="591"/>
      <c r="AB1863" s="591"/>
      <c r="AC1863" s="594"/>
      <c r="AD1863" s="591"/>
      <c r="AE1863" s="272"/>
      <c r="AF1863" s="560"/>
      <c r="AG1863" s="561"/>
      <c r="AH1863" s="561"/>
      <c r="AI1863" s="561"/>
      <c r="AJ1863" s="592"/>
      <c r="AK1863" s="561"/>
      <c r="AL1863" s="560"/>
      <c r="AM1863" s="595"/>
      <c r="AN1863" s="560"/>
      <c r="AO1863" s="561"/>
      <c r="AP1863" s="561"/>
      <c r="AQ1863" s="560"/>
      <c r="AR1863" s="561"/>
      <c r="AS1863" s="561"/>
      <c r="AT1863" s="559"/>
      <c r="AU1863" s="574"/>
      <c r="AV1863" s="569"/>
      <c r="AW1863" s="569"/>
      <c r="AX1863" s="569"/>
      <c r="AY1863" s="569"/>
      <c r="AZ1863" s="563"/>
      <c r="BA1863" s="563"/>
      <c r="BB1863" s="563"/>
    </row>
    <row r="1864" spans="21:54">
      <c r="U1864" s="563"/>
      <c r="V1864" s="587"/>
      <c r="W1864" s="588"/>
      <c r="X1864" s="588"/>
      <c r="Y1864" s="590"/>
      <c r="Z1864" s="589"/>
      <c r="AA1864" s="591"/>
      <c r="AB1864" s="591"/>
      <c r="AC1864" s="594"/>
      <c r="AD1864" s="591"/>
      <c r="AE1864" s="272"/>
      <c r="AF1864" s="560"/>
      <c r="AG1864" s="561"/>
      <c r="AH1864" s="561"/>
      <c r="AI1864" s="561"/>
      <c r="AJ1864" s="592"/>
      <c r="AK1864" s="561"/>
      <c r="AL1864" s="560"/>
      <c r="AM1864" s="595"/>
      <c r="AN1864" s="560"/>
      <c r="AO1864" s="561"/>
      <c r="AP1864" s="561"/>
      <c r="AQ1864" s="560"/>
      <c r="AR1864" s="561"/>
      <c r="AS1864" s="561"/>
      <c r="AT1864" s="559"/>
      <c r="AU1864" s="574"/>
      <c r="AV1864" s="569"/>
      <c r="AW1864" s="569"/>
      <c r="AX1864" s="569"/>
      <c r="AY1864" s="569"/>
      <c r="AZ1864" s="563"/>
      <c r="BA1864" s="563"/>
      <c r="BB1864" s="563"/>
    </row>
    <row r="1865" spans="21:54">
      <c r="U1865" s="563"/>
      <c r="V1865" s="587"/>
      <c r="W1865" s="588"/>
      <c r="X1865" s="588"/>
      <c r="Y1865" s="590"/>
      <c r="Z1865" s="589"/>
      <c r="AA1865" s="591"/>
      <c r="AB1865" s="591"/>
      <c r="AC1865" s="594"/>
      <c r="AD1865" s="591"/>
      <c r="AE1865" s="272"/>
      <c r="AF1865" s="560"/>
      <c r="AG1865" s="561"/>
      <c r="AH1865" s="561"/>
      <c r="AI1865" s="561"/>
      <c r="AJ1865" s="592"/>
      <c r="AK1865" s="561"/>
      <c r="AL1865" s="560"/>
      <c r="AM1865" s="595"/>
      <c r="AN1865" s="560"/>
      <c r="AO1865" s="561"/>
      <c r="AP1865" s="561"/>
      <c r="AQ1865" s="560"/>
      <c r="AR1865" s="561"/>
      <c r="AS1865" s="561"/>
      <c r="AT1865" s="559"/>
      <c r="AU1865" s="574"/>
      <c r="AV1865" s="569"/>
      <c r="AW1865" s="569"/>
      <c r="AX1865" s="569"/>
      <c r="AY1865" s="569"/>
      <c r="AZ1865" s="563"/>
      <c r="BA1865" s="563"/>
      <c r="BB1865" s="563"/>
    </row>
    <row r="1866" spans="21:54">
      <c r="U1866" s="563"/>
      <c r="V1866" s="587"/>
      <c r="W1866" s="588"/>
      <c r="X1866" s="588"/>
      <c r="Y1866" s="590"/>
      <c r="Z1866" s="589"/>
      <c r="AA1866" s="591"/>
      <c r="AB1866" s="591"/>
      <c r="AC1866" s="594"/>
      <c r="AD1866" s="591"/>
      <c r="AE1866" s="272"/>
      <c r="AF1866" s="560"/>
      <c r="AG1866" s="561"/>
      <c r="AH1866" s="561"/>
      <c r="AI1866" s="561"/>
      <c r="AJ1866" s="592"/>
      <c r="AK1866" s="561"/>
      <c r="AL1866" s="560"/>
      <c r="AM1866" s="595"/>
      <c r="AN1866" s="560"/>
      <c r="AO1866" s="561"/>
      <c r="AP1866" s="561"/>
      <c r="AQ1866" s="560"/>
      <c r="AR1866" s="561"/>
      <c r="AS1866" s="561"/>
      <c r="AT1866" s="559"/>
      <c r="AU1866" s="574"/>
      <c r="AV1866" s="569"/>
      <c r="AW1866" s="569"/>
      <c r="AX1866" s="569"/>
      <c r="AY1866" s="569"/>
      <c r="AZ1866" s="563"/>
      <c r="BA1866" s="563"/>
      <c r="BB1866" s="563"/>
    </row>
    <row r="1867" spans="21:54">
      <c r="U1867" s="563"/>
      <c r="V1867" s="587"/>
      <c r="W1867" s="588"/>
      <c r="X1867" s="588"/>
      <c r="Y1867" s="590"/>
      <c r="Z1867" s="589"/>
      <c r="AA1867" s="591"/>
      <c r="AB1867" s="591"/>
      <c r="AC1867" s="594"/>
      <c r="AD1867" s="591"/>
      <c r="AE1867" s="272"/>
      <c r="AF1867" s="560"/>
      <c r="AG1867" s="561"/>
      <c r="AH1867" s="561"/>
      <c r="AI1867" s="561"/>
      <c r="AJ1867" s="592"/>
      <c r="AK1867" s="561"/>
      <c r="AL1867" s="560"/>
      <c r="AM1867" s="595"/>
      <c r="AN1867" s="560"/>
      <c r="AO1867" s="561"/>
      <c r="AP1867" s="561"/>
      <c r="AQ1867" s="560"/>
      <c r="AR1867" s="561"/>
      <c r="AS1867" s="561"/>
      <c r="AT1867" s="559"/>
      <c r="AU1867" s="574"/>
      <c r="AV1867" s="569"/>
      <c r="AW1867" s="569"/>
      <c r="AX1867" s="569"/>
      <c r="AY1867" s="569"/>
      <c r="AZ1867" s="563"/>
      <c r="BA1867" s="563"/>
      <c r="BB1867" s="563"/>
    </row>
    <row r="1868" spans="21:54">
      <c r="U1868" s="563"/>
      <c r="V1868" s="587"/>
      <c r="W1868" s="588"/>
      <c r="X1868" s="588"/>
      <c r="Y1868" s="590"/>
      <c r="Z1868" s="589"/>
      <c r="AA1868" s="591"/>
      <c r="AB1868" s="591"/>
      <c r="AC1868" s="594"/>
      <c r="AD1868" s="591"/>
      <c r="AE1868" s="272"/>
      <c r="AF1868" s="560"/>
      <c r="AG1868" s="561"/>
      <c r="AH1868" s="561"/>
      <c r="AI1868" s="561"/>
      <c r="AJ1868" s="592"/>
      <c r="AK1868" s="561"/>
      <c r="AL1868" s="560"/>
      <c r="AM1868" s="595"/>
      <c r="AN1868" s="560"/>
      <c r="AO1868" s="561"/>
      <c r="AP1868" s="561"/>
      <c r="AQ1868" s="560"/>
      <c r="AR1868" s="561"/>
      <c r="AS1868" s="561"/>
      <c r="AT1868" s="559"/>
      <c r="AU1868" s="574"/>
      <c r="AV1868" s="569"/>
      <c r="AW1868" s="569"/>
      <c r="AX1868" s="569"/>
      <c r="AY1868" s="569"/>
      <c r="AZ1868" s="563"/>
      <c r="BA1868" s="563"/>
      <c r="BB1868" s="563"/>
    </row>
    <row r="1869" spans="21:54">
      <c r="U1869" s="563"/>
      <c r="V1869" s="587"/>
      <c r="W1869" s="588"/>
      <c r="X1869" s="588"/>
      <c r="Y1869" s="590"/>
      <c r="Z1869" s="589"/>
      <c r="AA1869" s="591"/>
      <c r="AB1869" s="591"/>
      <c r="AC1869" s="594"/>
      <c r="AD1869" s="591"/>
      <c r="AE1869" s="272"/>
      <c r="AF1869" s="560"/>
      <c r="AG1869" s="561"/>
      <c r="AH1869" s="561"/>
      <c r="AI1869" s="561"/>
      <c r="AJ1869" s="592"/>
      <c r="AK1869" s="561"/>
      <c r="AL1869" s="560"/>
      <c r="AM1869" s="595"/>
      <c r="AN1869" s="560"/>
      <c r="AO1869" s="561"/>
      <c r="AP1869" s="561"/>
      <c r="AQ1869" s="560"/>
      <c r="AR1869" s="561"/>
      <c r="AS1869" s="561"/>
      <c r="AT1869" s="559"/>
      <c r="AU1869" s="574"/>
      <c r="AV1869" s="569"/>
      <c r="AW1869" s="569"/>
      <c r="AX1869" s="569"/>
      <c r="AY1869" s="569"/>
      <c r="AZ1869" s="563"/>
      <c r="BA1869" s="563"/>
      <c r="BB1869" s="563"/>
    </row>
    <row r="1870" spans="21:54">
      <c r="U1870" s="563"/>
      <c r="V1870" s="587"/>
      <c r="W1870" s="588"/>
      <c r="X1870" s="588"/>
      <c r="Y1870" s="590"/>
      <c r="Z1870" s="589"/>
      <c r="AA1870" s="591"/>
      <c r="AB1870" s="591"/>
      <c r="AC1870" s="594"/>
      <c r="AD1870" s="591"/>
      <c r="AE1870" s="272"/>
      <c r="AF1870" s="560"/>
      <c r="AG1870" s="561"/>
      <c r="AH1870" s="561"/>
      <c r="AI1870" s="561"/>
      <c r="AJ1870" s="592"/>
      <c r="AK1870" s="561"/>
      <c r="AL1870" s="560"/>
      <c r="AM1870" s="595"/>
      <c r="AN1870" s="560"/>
      <c r="AO1870" s="561"/>
      <c r="AP1870" s="561"/>
      <c r="AQ1870" s="560"/>
      <c r="AR1870" s="561"/>
      <c r="AS1870" s="561"/>
      <c r="AT1870" s="559"/>
      <c r="AU1870" s="574"/>
      <c r="AV1870" s="569"/>
      <c r="AW1870" s="569"/>
      <c r="AX1870" s="569"/>
      <c r="AY1870" s="569"/>
      <c r="AZ1870" s="563"/>
      <c r="BA1870" s="563"/>
      <c r="BB1870" s="563"/>
    </row>
    <row r="1871" spans="21:54">
      <c r="U1871" s="563"/>
      <c r="V1871" s="587"/>
      <c r="W1871" s="588"/>
      <c r="X1871" s="588"/>
      <c r="Y1871" s="590"/>
      <c r="Z1871" s="589"/>
      <c r="AA1871" s="591"/>
      <c r="AB1871" s="591"/>
      <c r="AC1871" s="594"/>
      <c r="AD1871" s="591"/>
      <c r="AE1871" s="272"/>
      <c r="AF1871" s="560"/>
      <c r="AG1871" s="561"/>
      <c r="AH1871" s="561"/>
      <c r="AI1871" s="561"/>
      <c r="AJ1871" s="592"/>
      <c r="AK1871" s="561"/>
      <c r="AL1871" s="560"/>
      <c r="AM1871" s="595"/>
      <c r="AN1871" s="560"/>
      <c r="AO1871" s="561"/>
      <c r="AP1871" s="561"/>
      <c r="AQ1871" s="560"/>
      <c r="AR1871" s="561"/>
      <c r="AS1871" s="561"/>
      <c r="AT1871" s="559"/>
      <c r="AU1871" s="574"/>
      <c r="AV1871" s="569"/>
      <c r="AW1871" s="569"/>
      <c r="AX1871" s="569"/>
      <c r="AY1871" s="569"/>
      <c r="AZ1871" s="563"/>
      <c r="BA1871" s="563"/>
      <c r="BB1871" s="563"/>
    </row>
    <row r="1872" spans="21:54">
      <c r="U1872" s="563"/>
      <c r="V1872" s="587"/>
      <c r="W1872" s="588"/>
      <c r="X1872" s="588"/>
      <c r="Y1872" s="590"/>
      <c r="Z1872" s="589"/>
      <c r="AA1872" s="591"/>
      <c r="AB1872" s="591"/>
      <c r="AC1872" s="594"/>
      <c r="AD1872" s="591"/>
      <c r="AE1872" s="272"/>
      <c r="AF1872" s="560"/>
      <c r="AG1872" s="561"/>
      <c r="AH1872" s="561"/>
      <c r="AI1872" s="561"/>
      <c r="AJ1872" s="592"/>
      <c r="AK1872" s="561"/>
      <c r="AL1872" s="560"/>
      <c r="AM1872" s="595"/>
      <c r="AN1872" s="560"/>
      <c r="AO1872" s="561"/>
      <c r="AP1872" s="561"/>
      <c r="AQ1872" s="560"/>
      <c r="AR1872" s="561"/>
      <c r="AS1872" s="561"/>
      <c r="AT1872" s="559"/>
      <c r="AU1872" s="574"/>
      <c r="AV1872" s="569"/>
      <c r="AW1872" s="569"/>
      <c r="AX1872" s="569"/>
      <c r="AY1872" s="569"/>
      <c r="AZ1872" s="563"/>
      <c r="BA1872" s="563"/>
      <c r="BB1872" s="563"/>
    </row>
    <row r="1873" spans="21:54">
      <c r="U1873" s="563"/>
      <c r="V1873" s="587"/>
      <c r="W1873" s="588"/>
      <c r="X1873" s="588"/>
      <c r="Y1873" s="590"/>
      <c r="Z1873" s="589"/>
      <c r="AA1873" s="591"/>
      <c r="AB1873" s="591"/>
      <c r="AC1873" s="594"/>
      <c r="AD1873" s="591"/>
      <c r="AE1873" s="272"/>
      <c r="AF1873" s="560"/>
      <c r="AG1873" s="561"/>
      <c r="AH1873" s="561"/>
      <c r="AI1873" s="561"/>
      <c r="AJ1873" s="592"/>
      <c r="AK1873" s="561"/>
      <c r="AL1873" s="560"/>
      <c r="AM1873" s="595"/>
      <c r="AN1873" s="560"/>
      <c r="AO1873" s="561"/>
      <c r="AP1873" s="561"/>
      <c r="AQ1873" s="560"/>
      <c r="AR1873" s="561"/>
      <c r="AS1873" s="561"/>
      <c r="AT1873" s="559"/>
      <c r="AU1873" s="574"/>
      <c r="AV1873" s="569"/>
      <c r="AW1873" s="569"/>
      <c r="AX1873" s="569"/>
      <c r="AY1873" s="569"/>
      <c r="AZ1873" s="563"/>
      <c r="BA1873" s="563"/>
      <c r="BB1873" s="563"/>
    </row>
    <row r="1874" spans="21:54">
      <c r="U1874" s="563"/>
      <c r="V1874" s="587"/>
      <c r="W1874" s="588"/>
      <c r="X1874" s="588"/>
      <c r="Y1874" s="590"/>
      <c r="Z1874" s="589"/>
      <c r="AA1874" s="591"/>
      <c r="AB1874" s="591"/>
      <c r="AC1874" s="594"/>
      <c r="AD1874" s="591"/>
      <c r="AE1874" s="272"/>
      <c r="AF1874" s="560"/>
      <c r="AG1874" s="561"/>
      <c r="AH1874" s="561"/>
      <c r="AI1874" s="561"/>
      <c r="AJ1874" s="592"/>
      <c r="AK1874" s="561"/>
      <c r="AL1874" s="560"/>
      <c r="AM1874" s="595"/>
      <c r="AN1874" s="560"/>
      <c r="AO1874" s="561"/>
      <c r="AP1874" s="561"/>
      <c r="AQ1874" s="560"/>
      <c r="AR1874" s="561"/>
      <c r="AS1874" s="561"/>
      <c r="AT1874" s="559"/>
      <c r="AU1874" s="574"/>
      <c r="AV1874" s="569"/>
      <c r="AW1874" s="569"/>
      <c r="AX1874" s="569"/>
      <c r="AY1874" s="569"/>
      <c r="AZ1874" s="563"/>
      <c r="BA1874" s="563"/>
      <c r="BB1874" s="563"/>
    </row>
    <row r="1875" spans="21:54">
      <c r="U1875" s="563"/>
      <c r="V1875" s="587"/>
      <c r="W1875" s="588"/>
      <c r="X1875" s="588"/>
      <c r="Y1875" s="590"/>
      <c r="Z1875" s="589"/>
      <c r="AA1875" s="591"/>
      <c r="AB1875" s="591"/>
      <c r="AC1875" s="591"/>
      <c r="AD1875" s="591"/>
      <c r="AE1875" s="272"/>
      <c r="AF1875" s="560"/>
      <c r="AG1875" s="561"/>
      <c r="AH1875" s="561"/>
      <c r="AI1875" s="561"/>
      <c r="AJ1875" s="592"/>
      <c r="AK1875" s="561"/>
      <c r="AL1875" s="560"/>
      <c r="AM1875" s="595"/>
      <c r="AN1875" s="560"/>
      <c r="AO1875" s="561"/>
      <c r="AP1875" s="561"/>
      <c r="AQ1875" s="560"/>
      <c r="AR1875" s="561"/>
      <c r="AS1875" s="561"/>
      <c r="AT1875" s="559"/>
      <c r="AU1875" s="574"/>
      <c r="AV1875" s="569"/>
      <c r="AW1875" s="569"/>
      <c r="AX1875" s="569"/>
      <c r="AY1875" s="569"/>
      <c r="AZ1875" s="563"/>
      <c r="BA1875" s="563"/>
      <c r="BB1875" s="563"/>
    </row>
    <row r="1876" spans="21:54">
      <c r="U1876" s="563"/>
      <c r="V1876" s="587"/>
      <c r="W1876" s="588"/>
      <c r="X1876" s="588"/>
      <c r="Y1876" s="590"/>
      <c r="Z1876" s="589"/>
      <c r="AA1876" s="591"/>
      <c r="AB1876" s="591"/>
      <c r="AC1876" s="591"/>
      <c r="AD1876" s="591"/>
      <c r="AE1876" s="272"/>
      <c r="AF1876" s="560"/>
      <c r="AG1876" s="561"/>
      <c r="AH1876" s="561"/>
      <c r="AI1876" s="561"/>
      <c r="AJ1876" s="592"/>
      <c r="AK1876" s="561"/>
      <c r="AL1876" s="560"/>
      <c r="AM1876" s="595"/>
      <c r="AN1876" s="560"/>
      <c r="AO1876" s="561"/>
      <c r="AP1876" s="561"/>
      <c r="AQ1876" s="560"/>
      <c r="AR1876" s="561"/>
      <c r="AS1876" s="561"/>
      <c r="AT1876" s="559"/>
      <c r="AU1876" s="574"/>
      <c r="AV1876" s="569"/>
      <c r="AW1876" s="569"/>
      <c r="AX1876" s="569"/>
      <c r="AY1876" s="569"/>
      <c r="AZ1876" s="563"/>
      <c r="BA1876" s="563"/>
      <c r="BB1876" s="563"/>
    </row>
    <row r="1877" spans="21:54">
      <c r="U1877" s="563"/>
      <c r="V1877" s="587"/>
      <c r="W1877" s="588"/>
      <c r="X1877" s="588"/>
      <c r="Y1877" s="590"/>
      <c r="Z1877" s="589"/>
      <c r="AA1877" s="591"/>
      <c r="AB1877" s="591"/>
      <c r="AC1877" s="591"/>
      <c r="AD1877" s="591"/>
      <c r="AE1877" s="272"/>
      <c r="AF1877" s="560"/>
      <c r="AG1877" s="561"/>
      <c r="AH1877" s="561"/>
      <c r="AI1877" s="561"/>
      <c r="AJ1877" s="592"/>
      <c r="AK1877" s="561"/>
      <c r="AL1877" s="560"/>
      <c r="AM1877" s="595"/>
      <c r="AN1877" s="560"/>
      <c r="AO1877" s="561"/>
      <c r="AP1877" s="561"/>
      <c r="AQ1877" s="560"/>
      <c r="AR1877" s="561"/>
      <c r="AS1877" s="561"/>
      <c r="AT1877" s="559"/>
      <c r="AU1877" s="574"/>
      <c r="AV1877" s="569"/>
      <c r="AW1877" s="569"/>
      <c r="AX1877" s="569"/>
      <c r="AY1877" s="569"/>
      <c r="AZ1877" s="563"/>
      <c r="BA1877" s="563"/>
      <c r="BB1877" s="563"/>
    </row>
    <row r="1878" spans="21:54">
      <c r="U1878" s="563"/>
      <c r="V1878" s="587"/>
      <c r="W1878" s="588"/>
      <c r="X1878" s="588"/>
      <c r="Y1878" s="590"/>
      <c r="Z1878" s="589"/>
      <c r="AA1878" s="591"/>
      <c r="AB1878" s="591"/>
      <c r="AC1878" s="591"/>
      <c r="AD1878" s="591"/>
      <c r="AE1878" s="272"/>
      <c r="AF1878" s="560"/>
      <c r="AG1878" s="561"/>
      <c r="AH1878" s="561"/>
      <c r="AI1878" s="561"/>
      <c r="AJ1878" s="592"/>
      <c r="AK1878" s="561"/>
      <c r="AL1878" s="560"/>
      <c r="AM1878" s="595"/>
      <c r="AN1878" s="560"/>
      <c r="AO1878" s="561"/>
      <c r="AP1878" s="561"/>
      <c r="AQ1878" s="560"/>
      <c r="AR1878" s="561"/>
      <c r="AS1878" s="561"/>
      <c r="AT1878" s="559"/>
      <c r="AU1878" s="574"/>
      <c r="AV1878" s="569"/>
      <c r="AW1878" s="569"/>
      <c r="AX1878" s="569"/>
      <c r="AY1878" s="569"/>
      <c r="AZ1878" s="563"/>
      <c r="BA1878" s="563"/>
      <c r="BB1878" s="563"/>
    </row>
    <row r="1879" spans="21:54">
      <c r="U1879" s="563"/>
      <c r="V1879" s="587"/>
      <c r="W1879" s="588"/>
      <c r="X1879" s="588"/>
      <c r="Y1879" s="590"/>
      <c r="Z1879" s="589"/>
      <c r="AA1879" s="591"/>
      <c r="AB1879" s="591"/>
      <c r="AC1879" s="591"/>
      <c r="AD1879" s="591"/>
      <c r="AE1879" s="272"/>
      <c r="AF1879" s="560"/>
      <c r="AG1879" s="561"/>
      <c r="AH1879" s="561"/>
      <c r="AI1879" s="561"/>
      <c r="AJ1879" s="592"/>
      <c r="AK1879" s="561"/>
      <c r="AL1879" s="560"/>
      <c r="AM1879" s="595"/>
      <c r="AN1879" s="560"/>
      <c r="AO1879" s="561"/>
      <c r="AP1879" s="561"/>
      <c r="AQ1879" s="560"/>
      <c r="AR1879" s="561"/>
      <c r="AS1879" s="561"/>
      <c r="AT1879" s="559"/>
      <c r="AU1879" s="574"/>
      <c r="AV1879" s="569"/>
      <c r="AW1879" s="569"/>
      <c r="AX1879" s="569"/>
      <c r="AY1879" s="569"/>
      <c r="AZ1879" s="563"/>
      <c r="BA1879" s="563"/>
      <c r="BB1879" s="563"/>
    </row>
    <row r="1880" spans="21:54">
      <c r="U1880" s="563"/>
      <c r="V1880" s="587"/>
      <c r="W1880" s="588"/>
      <c r="X1880" s="588"/>
      <c r="Y1880" s="590"/>
      <c r="Z1880" s="589"/>
      <c r="AA1880" s="591"/>
      <c r="AB1880" s="591"/>
      <c r="AC1880" s="591"/>
      <c r="AD1880" s="591"/>
      <c r="AE1880" s="272"/>
      <c r="AF1880" s="560"/>
      <c r="AG1880" s="561"/>
      <c r="AH1880" s="561"/>
      <c r="AI1880" s="561"/>
      <c r="AJ1880" s="592"/>
      <c r="AK1880" s="561"/>
      <c r="AL1880" s="560"/>
      <c r="AM1880" s="595"/>
      <c r="AN1880" s="560"/>
      <c r="AO1880" s="561"/>
      <c r="AP1880" s="561"/>
      <c r="AQ1880" s="560"/>
      <c r="AR1880" s="561"/>
      <c r="AS1880" s="561"/>
      <c r="AT1880" s="559"/>
      <c r="AU1880" s="574"/>
      <c r="AV1880" s="569"/>
      <c r="AW1880" s="569"/>
      <c r="AX1880" s="569"/>
      <c r="AY1880" s="569"/>
      <c r="AZ1880" s="563"/>
      <c r="BA1880" s="563"/>
      <c r="BB1880" s="563"/>
    </row>
    <row r="1881" spans="21:54">
      <c r="U1881" s="563"/>
      <c r="V1881" s="587"/>
      <c r="W1881" s="588"/>
      <c r="X1881" s="588"/>
      <c r="Y1881" s="590"/>
      <c r="Z1881" s="589"/>
      <c r="AA1881" s="591"/>
      <c r="AB1881" s="591"/>
      <c r="AC1881" s="591"/>
      <c r="AD1881" s="591"/>
      <c r="AE1881" s="272"/>
      <c r="AF1881" s="560"/>
      <c r="AG1881" s="561"/>
      <c r="AH1881" s="561"/>
      <c r="AI1881" s="561"/>
      <c r="AJ1881" s="592"/>
      <c r="AK1881" s="561"/>
      <c r="AL1881" s="560"/>
      <c r="AM1881" s="595"/>
      <c r="AN1881" s="560"/>
      <c r="AO1881" s="561"/>
      <c r="AP1881" s="561"/>
      <c r="AQ1881" s="560"/>
      <c r="AR1881" s="561"/>
      <c r="AS1881" s="561"/>
      <c r="AT1881" s="559"/>
      <c r="AU1881" s="574"/>
      <c r="AV1881" s="569"/>
      <c r="AW1881" s="569"/>
      <c r="AX1881" s="569"/>
      <c r="AY1881" s="569"/>
      <c r="AZ1881" s="563"/>
      <c r="BA1881" s="563"/>
      <c r="BB1881" s="563"/>
    </row>
    <row r="1882" spans="21:54">
      <c r="U1882" s="563"/>
      <c r="V1882" s="587"/>
      <c r="W1882" s="588"/>
      <c r="X1882" s="588"/>
      <c r="Y1882" s="590"/>
      <c r="Z1882" s="589"/>
      <c r="AA1882" s="591"/>
      <c r="AB1882" s="591"/>
      <c r="AC1882" s="591"/>
      <c r="AD1882" s="591"/>
      <c r="AE1882" s="272"/>
      <c r="AF1882" s="560"/>
      <c r="AG1882" s="561"/>
      <c r="AH1882" s="561"/>
      <c r="AI1882" s="561"/>
      <c r="AJ1882" s="592"/>
      <c r="AK1882" s="561"/>
      <c r="AL1882" s="560"/>
      <c r="AM1882" s="595"/>
      <c r="AN1882" s="560"/>
      <c r="AO1882" s="561"/>
      <c r="AP1882" s="561"/>
      <c r="AQ1882" s="560"/>
      <c r="AR1882" s="561"/>
      <c r="AS1882" s="561"/>
      <c r="AT1882" s="559"/>
      <c r="AU1882" s="574"/>
      <c r="AV1882" s="569"/>
      <c r="AW1882" s="569"/>
      <c r="AX1882" s="569"/>
      <c r="AY1882" s="569"/>
      <c r="AZ1882" s="563"/>
      <c r="BA1882" s="563"/>
      <c r="BB1882" s="563"/>
    </row>
    <row r="1883" spans="21:54">
      <c r="U1883" s="563"/>
      <c r="V1883" s="587"/>
      <c r="W1883" s="588"/>
      <c r="X1883" s="588"/>
      <c r="Y1883" s="590"/>
      <c r="Z1883" s="589"/>
      <c r="AA1883" s="591"/>
      <c r="AB1883" s="591"/>
      <c r="AC1883" s="591"/>
      <c r="AD1883" s="591"/>
      <c r="AE1883" s="272"/>
      <c r="AF1883" s="560"/>
      <c r="AG1883" s="561"/>
      <c r="AH1883" s="561"/>
      <c r="AI1883" s="561"/>
      <c r="AJ1883" s="592"/>
      <c r="AK1883" s="561"/>
      <c r="AL1883" s="560"/>
      <c r="AM1883" s="595"/>
      <c r="AN1883" s="560"/>
      <c r="AO1883" s="561"/>
      <c r="AP1883" s="561"/>
      <c r="AQ1883" s="560"/>
      <c r="AR1883" s="561"/>
      <c r="AS1883" s="561"/>
      <c r="AT1883" s="559"/>
      <c r="AU1883" s="574"/>
      <c r="AV1883" s="569"/>
      <c r="AW1883" s="569"/>
      <c r="AX1883" s="569"/>
      <c r="AY1883" s="569"/>
      <c r="AZ1883" s="563"/>
      <c r="BA1883" s="563"/>
      <c r="BB1883" s="563"/>
    </row>
    <row r="1884" spans="21:54">
      <c r="U1884" s="563"/>
      <c r="V1884" s="587"/>
      <c r="W1884" s="588"/>
      <c r="X1884" s="588"/>
      <c r="Y1884" s="590"/>
      <c r="Z1884" s="589"/>
      <c r="AA1884" s="591"/>
      <c r="AB1884" s="591"/>
      <c r="AC1884" s="591"/>
      <c r="AD1884" s="591"/>
      <c r="AE1884" s="272"/>
      <c r="AF1884" s="560"/>
      <c r="AG1884" s="561"/>
      <c r="AH1884" s="561"/>
      <c r="AI1884" s="561"/>
      <c r="AJ1884" s="592"/>
      <c r="AK1884" s="561"/>
      <c r="AL1884" s="560"/>
      <c r="AM1884" s="595"/>
      <c r="AN1884" s="560"/>
      <c r="AO1884" s="561"/>
      <c r="AP1884" s="561"/>
      <c r="AQ1884" s="560"/>
      <c r="AR1884" s="561"/>
      <c r="AS1884" s="561"/>
      <c r="AT1884" s="559"/>
      <c r="AU1884" s="574"/>
      <c r="AV1884" s="569"/>
      <c r="AW1884" s="569"/>
      <c r="AX1884" s="569"/>
      <c r="AY1884" s="569"/>
      <c r="AZ1884" s="563"/>
      <c r="BA1884" s="563"/>
      <c r="BB1884" s="563"/>
    </row>
    <row r="1885" spans="21:54">
      <c r="U1885" s="563"/>
      <c r="V1885" s="587"/>
      <c r="W1885" s="588"/>
      <c r="X1885" s="588"/>
      <c r="Y1885" s="590"/>
      <c r="Z1885" s="589"/>
      <c r="AA1885" s="591"/>
      <c r="AB1885" s="591"/>
      <c r="AC1885" s="591"/>
      <c r="AD1885" s="591"/>
      <c r="AE1885" s="272"/>
      <c r="AF1885" s="560"/>
      <c r="AG1885" s="561"/>
      <c r="AH1885" s="561"/>
      <c r="AI1885" s="561"/>
      <c r="AJ1885" s="592"/>
      <c r="AK1885" s="561"/>
      <c r="AL1885" s="560"/>
      <c r="AM1885" s="595"/>
      <c r="AN1885" s="560"/>
      <c r="AO1885" s="561"/>
      <c r="AP1885" s="561"/>
      <c r="AQ1885" s="560"/>
      <c r="AR1885" s="561"/>
      <c r="AS1885" s="561"/>
      <c r="AT1885" s="559"/>
      <c r="AU1885" s="574"/>
      <c r="AV1885" s="569"/>
      <c r="AW1885" s="569"/>
      <c r="AX1885" s="569"/>
      <c r="AY1885" s="569"/>
      <c r="AZ1885" s="563"/>
      <c r="BA1885" s="563"/>
      <c r="BB1885" s="563"/>
    </row>
    <row r="1886" spans="21:54">
      <c r="U1886" s="563"/>
      <c r="V1886" s="587"/>
      <c r="W1886" s="588"/>
      <c r="X1886" s="588"/>
      <c r="Y1886" s="590"/>
      <c r="Z1886" s="589"/>
      <c r="AA1886" s="591"/>
      <c r="AB1886" s="591"/>
      <c r="AC1886" s="591"/>
      <c r="AD1886" s="591"/>
      <c r="AE1886" s="272"/>
      <c r="AF1886" s="560"/>
      <c r="AG1886" s="561"/>
      <c r="AH1886" s="561"/>
      <c r="AI1886" s="561"/>
      <c r="AJ1886" s="592"/>
      <c r="AK1886" s="561"/>
      <c r="AL1886" s="560"/>
      <c r="AM1886" s="595"/>
      <c r="AN1886" s="560"/>
      <c r="AO1886" s="561"/>
      <c r="AP1886" s="561"/>
      <c r="AQ1886" s="560"/>
      <c r="AR1886" s="561"/>
      <c r="AS1886" s="561"/>
      <c r="AT1886" s="559"/>
      <c r="AU1886" s="574"/>
      <c r="AV1886" s="569"/>
      <c r="AW1886" s="569"/>
      <c r="AX1886" s="569"/>
      <c r="AY1886" s="569"/>
      <c r="AZ1886" s="563"/>
      <c r="BA1886" s="563"/>
      <c r="BB1886" s="563"/>
    </row>
    <row r="1887" spans="21:54">
      <c r="U1887" s="563"/>
      <c r="V1887" s="587"/>
      <c r="W1887" s="588"/>
      <c r="X1887" s="588"/>
      <c r="Y1887" s="590"/>
      <c r="Z1887" s="589"/>
      <c r="AA1887" s="591"/>
      <c r="AB1887" s="591"/>
      <c r="AC1887" s="591"/>
      <c r="AD1887" s="591"/>
      <c r="AE1887" s="272"/>
      <c r="AF1887" s="560"/>
      <c r="AG1887" s="561"/>
      <c r="AH1887" s="561"/>
      <c r="AI1887" s="561"/>
      <c r="AJ1887" s="592"/>
      <c r="AK1887" s="561"/>
      <c r="AL1887" s="560"/>
      <c r="AM1887" s="595"/>
      <c r="AN1887" s="560"/>
      <c r="AO1887" s="561"/>
      <c r="AP1887" s="561"/>
      <c r="AQ1887" s="560"/>
      <c r="AR1887" s="561"/>
      <c r="AS1887" s="561"/>
      <c r="AT1887" s="559"/>
      <c r="AU1887" s="574"/>
      <c r="AV1887" s="569"/>
      <c r="AW1887" s="569"/>
      <c r="AX1887" s="569"/>
      <c r="AY1887" s="569"/>
      <c r="AZ1887" s="563"/>
      <c r="BA1887" s="563"/>
      <c r="BB1887" s="563"/>
    </row>
    <row r="1888" spans="21:54">
      <c r="U1888" s="563"/>
      <c r="V1888" s="587"/>
      <c r="W1888" s="588"/>
      <c r="X1888" s="588"/>
      <c r="Y1888" s="590"/>
      <c r="Z1888" s="589"/>
      <c r="AA1888" s="591"/>
      <c r="AB1888" s="591"/>
      <c r="AC1888" s="591"/>
      <c r="AD1888" s="591"/>
      <c r="AE1888" s="272"/>
      <c r="AF1888" s="560"/>
      <c r="AG1888" s="561"/>
      <c r="AH1888" s="561"/>
      <c r="AI1888" s="561"/>
      <c r="AJ1888" s="592"/>
      <c r="AK1888" s="561"/>
      <c r="AL1888" s="560"/>
      <c r="AM1888" s="595"/>
      <c r="AN1888" s="560"/>
      <c r="AO1888" s="561"/>
      <c r="AP1888" s="561"/>
      <c r="AQ1888" s="560"/>
      <c r="AR1888" s="561"/>
      <c r="AS1888" s="561"/>
      <c r="AT1888" s="559"/>
      <c r="AU1888" s="574"/>
      <c r="AV1888" s="569"/>
      <c r="AW1888" s="569"/>
      <c r="AX1888" s="569"/>
      <c r="AY1888" s="569"/>
      <c r="AZ1888" s="563"/>
      <c r="BA1888" s="563"/>
      <c r="BB1888" s="563"/>
    </row>
    <row r="1889" spans="21:54">
      <c r="U1889" s="563"/>
      <c r="V1889" s="587"/>
      <c r="W1889" s="588"/>
      <c r="X1889" s="588"/>
      <c r="Y1889" s="590"/>
      <c r="Z1889" s="589"/>
      <c r="AA1889" s="591"/>
      <c r="AB1889" s="591"/>
      <c r="AC1889" s="591"/>
      <c r="AD1889" s="591"/>
      <c r="AE1889" s="272"/>
      <c r="AF1889" s="560"/>
      <c r="AG1889" s="561"/>
      <c r="AH1889" s="561"/>
      <c r="AI1889" s="561"/>
      <c r="AJ1889" s="592"/>
      <c r="AK1889" s="561"/>
      <c r="AL1889" s="560"/>
      <c r="AM1889" s="595"/>
      <c r="AN1889" s="560"/>
      <c r="AO1889" s="561"/>
      <c r="AP1889" s="561"/>
      <c r="AQ1889" s="560"/>
      <c r="AR1889" s="561"/>
      <c r="AS1889" s="561"/>
      <c r="AT1889" s="559"/>
      <c r="AU1889" s="574"/>
      <c r="AV1889" s="569"/>
      <c r="AW1889" s="569"/>
      <c r="AX1889" s="569"/>
      <c r="AY1889" s="569"/>
      <c r="AZ1889" s="563"/>
      <c r="BA1889" s="563"/>
      <c r="BB1889" s="563"/>
    </row>
    <row r="1890" spans="21:54">
      <c r="U1890" s="563"/>
      <c r="V1890" s="587"/>
      <c r="W1890" s="588"/>
      <c r="X1890" s="588"/>
      <c r="Y1890" s="590"/>
      <c r="Z1890" s="589"/>
      <c r="AA1890" s="591"/>
      <c r="AB1890" s="591"/>
      <c r="AC1890" s="591"/>
      <c r="AD1890" s="591"/>
      <c r="AE1890" s="272"/>
      <c r="AF1890" s="560"/>
      <c r="AG1890" s="561"/>
      <c r="AH1890" s="561"/>
      <c r="AI1890" s="561"/>
      <c r="AJ1890" s="592"/>
      <c r="AK1890" s="561"/>
      <c r="AL1890" s="560"/>
      <c r="AM1890" s="595"/>
      <c r="AN1890" s="560"/>
      <c r="AO1890" s="561"/>
      <c r="AP1890" s="561"/>
      <c r="AQ1890" s="560"/>
      <c r="AR1890" s="561"/>
      <c r="AS1890" s="561"/>
      <c r="AT1890" s="559"/>
      <c r="AU1890" s="574"/>
      <c r="AV1890" s="569"/>
      <c r="AW1890" s="569"/>
      <c r="AX1890" s="569"/>
      <c r="AY1890" s="569"/>
      <c r="AZ1890" s="563"/>
      <c r="BA1890" s="563"/>
      <c r="BB1890" s="563"/>
    </row>
    <row r="1891" spans="21:54">
      <c r="U1891" s="563"/>
      <c r="V1891" s="587"/>
      <c r="W1891" s="588"/>
      <c r="X1891" s="588"/>
      <c r="Y1891" s="590"/>
      <c r="Z1891" s="589"/>
      <c r="AA1891" s="591"/>
      <c r="AB1891" s="591"/>
      <c r="AC1891" s="591"/>
      <c r="AD1891" s="591"/>
      <c r="AE1891" s="272"/>
      <c r="AF1891" s="560"/>
      <c r="AG1891" s="561"/>
      <c r="AH1891" s="561"/>
      <c r="AI1891" s="561"/>
      <c r="AJ1891" s="592"/>
      <c r="AK1891" s="561"/>
      <c r="AL1891" s="560"/>
      <c r="AM1891" s="595"/>
      <c r="AN1891" s="560"/>
      <c r="AO1891" s="561"/>
      <c r="AP1891" s="561"/>
      <c r="AQ1891" s="560"/>
      <c r="AR1891" s="561"/>
      <c r="AS1891" s="561"/>
      <c r="AT1891" s="559"/>
      <c r="AU1891" s="574"/>
      <c r="AV1891" s="569"/>
      <c r="AW1891" s="569"/>
      <c r="AX1891" s="569"/>
      <c r="AY1891" s="569"/>
      <c r="AZ1891" s="563"/>
      <c r="BA1891" s="563"/>
      <c r="BB1891" s="563"/>
    </row>
    <row r="1892" spans="21:54">
      <c r="U1892" s="563"/>
      <c r="V1892" s="587"/>
      <c r="W1892" s="588"/>
      <c r="X1892" s="588"/>
      <c r="Y1892" s="590"/>
      <c r="Z1892" s="589"/>
      <c r="AA1892" s="591"/>
      <c r="AB1892" s="591"/>
      <c r="AC1892" s="591"/>
      <c r="AD1892" s="591"/>
      <c r="AE1892" s="272"/>
      <c r="AF1892" s="560"/>
      <c r="AG1892" s="561"/>
      <c r="AH1892" s="561"/>
      <c r="AI1892" s="561"/>
      <c r="AJ1892" s="592"/>
      <c r="AK1892" s="561"/>
      <c r="AL1892" s="560"/>
      <c r="AM1892" s="595"/>
      <c r="AN1892" s="560"/>
      <c r="AO1892" s="561"/>
      <c r="AP1892" s="561"/>
      <c r="AQ1892" s="560"/>
      <c r="AR1892" s="561"/>
      <c r="AS1892" s="561"/>
      <c r="AT1892" s="559"/>
      <c r="AU1892" s="574"/>
      <c r="AV1892" s="569"/>
      <c r="AW1892" s="569"/>
      <c r="AX1892" s="569"/>
      <c r="AY1892" s="569"/>
      <c r="AZ1892" s="563"/>
      <c r="BA1892" s="563"/>
      <c r="BB1892" s="563"/>
    </row>
    <row r="1893" spans="21:54">
      <c r="U1893" s="563"/>
      <c r="V1893" s="587"/>
      <c r="W1893" s="588"/>
      <c r="X1893" s="588"/>
      <c r="Y1893" s="590"/>
      <c r="Z1893" s="589"/>
      <c r="AA1893" s="591"/>
      <c r="AB1893" s="591"/>
      <c r="AC1893" s="591"/>
      <c r="AD1893" s="591"/>
      <c r="AE1893" s="272"/>
      <c r="AF1893" s="560"/>
      <c r="AG1893" s="561"/>
      <c r="AH1893" s="561"/>
      <c r="AI1893" s="561"/>
      <c r="AJ1893" s="592"/>
      <c r="AK1893" s="561"/>
      <c r="AL1893" s="560"/>
      <c r="AM1893" s="595"/>
      <c r="AN1893" s="560"/>
      <c r="AO1893" s="561"/>
      <c r="AP1893" s="561"/>
      <c r="AQ1893" s="560"/>
      <c r="AR1893" s="561"/>
      <c r="AS1893" s="561"/>
      <c r="AT1893" s="559"/>
      <c r="AU1893" s="574"/>
      <c r="AV1893" s="569"/>
      <c r="AW1893" s="569"/>
      <c r="AX1893" s="569"/>
      <c r="AY1893" s="569"/>
      <c r="AZ1893" s="563"/>
      <c r="BA1893" s="563"/>
      <c r="BB1893" s="563"/>
    </row>
    <row r="1894" spans="21:54">
      <c r="U1894" s="563"/>
      <c r="V1894" s="587"/>
      <c r="W1894" s="588"/>
      <c r="X1894" s="588"/>
      <c r="Y1894" s="590"/>
      <c r="Z1894" s="589"/>
      <c r="AA1894" s="591"/>
      <c r="AB1894" s="591"/>
      <c r="AC1894" s="591"/>
      <c r="AD1894" s="591"/>
      <c r="AE1894" s="272"/>
      <c r="AF1894" s="560"/>
      <c r="AG1894" s="561"/>
      <c r="AH1894" s="561"/>
      <c r="AI1894" s="561"/>
      <c r="AJ1894" s="592"/>
      <c r="AK1894" s="561"/>
      <c r="AL1894" s="560"/>
      <c r="AM1894" s="595"/>
      <c r="AN1894" s="560"/>
      <c r="AO1894" s="561"/>
      <c r="AP1894" s="561"/>
      <c r="AQ1894" s="560"/>
      <c r="AR1894" s="561"/>
      <c r="AS1894" s="561"/>
      <c r="AT1894" s="559"/>
      <c r="AU1894" s="574"/>
      <c r="AV1894" s="569"/>
      <c r="AW1894" s="569"/>
      <c r="AX1894" s="569"/>
      <c r="AY1894" s="569"/>
      <c r="AZ1894" s="563"/>
      <c r="BA1894" s="563"/>
      <c r="BB1894" s="563"/>
    </row>
    <row r="1895" spans="21:54">
      <c r="U1895" s="563"/>
      <c r="V1895" s="587"/>
      <c r="W1895" s="588"/>
      <c r="X1895" s="588"/>
      <c r="Y1895" s="590"/>
      <c r="Z1895" s="589"/>
      <c r="AA1895" s="591"/>
      <c r="AB1895" s="591"/>
      <c r="AC1895" s="591"/>
      <c r="AD1895" s="591"/>
      <c r="AE1895" s="272"/>
      <c r="AF1895" s="560"/>
      <c r="AG1895" s="561"/>
      <c r="AH1895" s="561"/>
      <c r="AI1895" s="561"/>
      <c r="AJ1895" s="592"/>
      <c r="AK1895" s="561"/>
      <c r="AL1895" s="560"/>
      <c r="AM1895" s="595"/>
      <c r="AN1895" s="560"/>
      <c r="AO1895" s="561"/>
      <c r="AP1895" s="561"/>
      <c r="AQ1895" s="560"/>
      <c r="AR1895" s="561"/>
      <c r="AS1895" s="561"/>
      <c r="AT1895" s="559"/>
      <c r="AU1895" s="574"/>
      <c r="AV1895" s="569"/>
      <c r="AW1895" s="569"/>
      <c r="AX1895" s="569"/>
      <c r="AY1895" s="569"/>
      <c r="AZ1895" s="563"/>
      <c r="BA1895" s="563"/>
      <c r="BB1895" s="563"/>
    </row>
    <row r="1896" spans="21:54">
      <c r="U1896" s="563"/>
      <c r="V1896" s="587"/>
      <c r="W1896" s="588"/>
      <c r="X1896" s="588"/>
      <c r="Y1896" s="590"/>
      <c r="Z1896" s="589"/>
      <c r="AA1896" s="591"/>
      <c r="AB1896" s="591"/>
      <c r="AC1896" s="591"/>
      <c r="AD1896" s="591"/>
      <c r="AE1896" s="272"/>
      <c r="AF1896" s="560"/>
      <c r="AG1896" s="561"/>
      <c r="AH1896" s="561"/>
      <c r="AI1896" s="561"/>
      <c r="AJ1896" s="592"/>
      <c r="AK1896" s="561"/>
      <c r="AL1896" s="560"/>
      <c r="AM1896" s="595"/>
      <c r="AN1896" s="560"/>
      <c r="AO1896" s="561"/>
      <c r="AP1896" s="561"/>
      <c r="AQ1896" s="560"/>
      <c r="AR1896" s="561"/>
      <c r="AS1896" s="561"/>
      <c r="AT1896" s="559"/>
      <c r="AU1896" s="574"/>
      <c r="AV1896" s="569"/>
      <c r="AW1896" s="569"/>
      <c r="AX1896" s="569"/>
      <c r="AY1896" s="569"/>
      <c r="AZ1896" s="563"/>
      <c r="BA1896" s="563"/>
      <c r="BB1896" s="563"/>
    </row>
    <row r="1897" spans="21:54">
      <c r="U1897" s="563"/>
      <c r="V1897" s="587"/>
      <c r="W1897" s="588"/>
      <c r="X1897" s="588"/>
      <c r="Y1897" s="590"/>
      <c r="Z1897" s="589"/>
      <c r="AA1897" s="591"/>
      <c r="AB1897" s="591"/>
      <c r="AC1897" s="591"/>
      <c r="AD1897" s="591"/>
      <c r="AE1897" s="272"/>
      <c r="AF1897" s="560"/>
      <c r="AG1897" s="561"/>
      <c r="AH1897" s="561"/>
      <c r="AI1897" s="561"/>
      <c r="AJ1897" s="592"/>
      <c r="AK1897" s="561"/>
      <c r="AL1897" s="560"/>
      <c r="AM1897" s="595"/>
      <c r="AN1897" s="560"/>
      <c r="AO1897" s="561"/>
      <c r="AP1897" s="561"/>
      <c r="AQ1897" s="560"/>
      <c r="AR1897" s="561"/>
      <c r="AS1897" s="561"/>
      <c r="AT1897" s="559"/>
      <c r="AU1897" s="574"/>
      <c r="AV1897" s="569"/>
      <c r="AW1897" s="569"/>
      <c r="AX1897" s="569"/>
      <c r="AY1897" s="569"/>
      <c r="AZ1897" s="563"/>
      <c r="BA1897" s="563"/>
      <c r="BB1897" s="563"/>
    </row>
    <row r="1898" spans="21:54">
      <c r="U1898" s="563"/>
      <c r="V1898" s="587"/>
      <c r="W1898" s="588"/>
      <c r="X1898" s="588"/>
      <c r="Y1898" s="590"/>
      <c r="Z1898" s="589"/>
      <c r="AA1898" s="591"/>
      <c r="AB1898" s="591"/>
      <c r="AC1898" s="591"/>
      <c r="AD1898" s="591"/>
      <c r="AE1898" s="272"/>
      <c r="AF1898" s="560"/>
      <c r="AG1898" s="561"/>
      <c r="AH1898" s="561"/>
      <c r="AI1898" s="561"/>
      <c r="AJ1898" s="592"/>
      <c r="AK1898" s="561"/>
      <c r="AL1898" s="560"/>
      <c r="AM1898" s="595"/>
      <c r="AN1898" s="560"/>
      <c r="AO1898" s="561"/>
      <c r="AP1898" s="561"/>
      <c r="AQ1898" s="560"/>
      <c r="AR1898" s="561"/>
      <c r="AS1898" s="561"/>
      <c r="AT1898" s="559"/>
      <c r="AU1898" s="574"/>
      <c r="AV1898" s="569"/>
      <c r="AW1898" s="569"/>
      <c r="AX1898" s="569"/>
      <c r="AY1898" s="569"/>
      <c r="AZ1898" s="563"/>
      <c r="BA1898" s="563"/>
      <c r="BB1898" s="563"/>
    </row>
    <row r="1899" spans="21:54">
      <c r="U1899" s="563"/>
      <c r="V1899" s="587"/>
      <c r="W1899" s="588"/>
      <c r="X1899" s="588"/>
      <c r="Y1899" s="590"/>
      <c r="Z1899" s="589"/>
      <c r="AA1899" s="591"/>
      <c r="AB1899" s="591"/>
      <c r="AC1899" s="591"/>
      <c r="AD1899" s="591"/>
      <c r="AE1899" s="272"/>
      <c r="AF1899" s="560"/>
      <c r="AG1899" s="561"/>
      <c r="AH1899" s="561"/>
      <c r="AI1899" s="561"/>
      <c r="AJ1899" s="592"/>
      <c r="AK1899" s="561"/>
      <c r="AL1899" s="560"/>
      <c r="AM1899" s="595"/>
      <c r="AN1899" s="560"/>
      <c r="AO1899" s="561"/>
      <c r="AP1899" s="561"/>
      <c r="AQ1899" s="560"/>
      <c r="AR1899" s="561"/>
      <c r="AS1899" s="561"/>
      <c r="AT1899" s="559"/>
      <c r="AU1899" s="574"/>
      <c r="AV1899" s="569"/>
      <c r="AW1899" s="569"/>
      <c r="AX1899" s="569"/>
      <c r="AY1899" s="569"/>
      <c r="AZ1899" s="563"/>
      <c r="BA1899" s="563"/>
      <c r="BB1899" s="563"/>
    </row>
    <row r="1900" spans="21:54">
      <c r="U1900" s="563"/>
      <c r="V1900" s="587"/>
      <c r="W1900" s="588"/>
      <c r="X1900" s="588"/>
      <c r="Y1900" s="590"/>
      <c r="Z1900" s="589"/>
      <c r="AA1900" s="591"/>
      <c r="AB1900" s="591"/>
      <c r="AC1900" s="591"/>
      <c r="AD1900" s="591"/>
      <c r="AE1900" s="272"/>
      <c r="AF1900" s="560"/>
      <c r="AG1900" s="561"/>
      <c r="AH1900" s="561"/>
      <c r="AI1900" s="561"/>
      <c r="AJ1900" s="592"/>
      <c r="AK1900" s="561"/>
      <c r="AL1900" s="560"/>
      <c r="AM1900" s="595"/>
      <c r="AN1900" s="560"/>
      <c r="AO1900" s="561"/>
      <c r="AP1900" s="561"/>
      <c r="AQ1900" s="560"/>
      <c r="AR1900" s="561"/>
      <c r="AS1900" s="561"/>
      <c r="AT1900" s="559"/>
      <c r="AU1900" s="574"/>
      <c r="AV1900" s="569"/>
      <c r="AW1900" s="569"/>
      <c r="AX1900" s="569"/>
      <c r="AY1900" s="569"/>
      <c r="AZ1900" s="563"/>
      <c r="BA1900" s="563"/>
      <c r="BB1900" s="563"/>
    </row>
    <row r="1901" spans="21:54">
      <c r="U1901" s="563"/>
      <c r="V1901" s="587"/>
      <c r="W1901" s="588"/>
      <c r="X1901" s="588"/>
      <c r="Y1901" s="590"/>
      <c r="Z1901" s="589"/>
      <c r="AA1901" s="591"/>
      <c r="AB1901" s="591"/>
      <c r="AC1901" s="591"/>
      <c r="AD1901" s="591"/>
      <c r="AE1901" s="272"/>
      <c r="AF1901" s="560"/>
      <c r="AG1901" s="561"/>
      <c r="AH1901" s="561"/>
      <c r="AI1901" s="561"/>
      <c r="AJ1901" s="592"/>
      <c r="AK1901" s="561"/>
      <c r="AL1901" s="560"/>
      <c r="AM1901" s="595"/>
      <c r="AN1901" s="560"/>
      <c r="AO1901" s="561"/>
      <c r="AP1901" s="561"/>
      <c r="AQ1901" s="560"/>
      <c r="AR1901" s="561"/>
      <c r="AS1901" s="561"/>
      <c r="AT1901" s="559"/>
      <c r="AU1901" s="574"/>
      <c r="AV1901" s="569"/>
      <c r="AW1901" s="569"/>
      <c r="AX1901" s="569"/>
      <c r="AY1901" s="569"/>
      <c r="AZ1901" s="563"/>
      <c r="BA1901" s="563"/>
      <c r="BB1901" s="563"/>
    </row>
    <row r="1902" spans="21:54">
      <c r="U1902" s="563"/>
      <c r="V1902" s="587"/>
      <c r="W1902" s="588"/>
      <c r="X1902" s="588"/>
      <c r="Y1902" s="590"/>
      <c r="Z1902" s="589"/>
      <c r="AA1902" s="591"/>
      <c r="AB1902" s="591"/>
      <c r="AC1902" s="591"/>
      <c r="AD1902" s="591"/>
      <c r="AE1902" s="272"/>
      <c r="AF1902" s="560"/>
      <c r="AG1902" s="561"/>
      <c r="AH1902" s="561"/>
      <c r="AI1902" s="561"/>
      <c r="AJ1902" s="592"/>
      <c r="AK1902" s="561"/>
      <c r="AL1902" s="560"/>
      <c r="AM1902" s="595"/>
      <c r="AN1902" s="560"/>
      <c r="AO1902" s="561"/>
      <c r="AP1902" s="561"/>
      <c r="AQ1902" s="560"/>
      <c r="AR1902" s="561"/>
      <c r="AS1902" s="561"/>
      <c r="AT1902" s="559"/>
      <c r="AU1902" s="574"/>
      <c r="AV1902" s="569"/>
      <c r="AW1902" s="569"/>
      <c r="AX1902" s="569"/>
      <c r="AY1902" s="569"/>
      <c r="AZ1902" s="563"/>
      <c r="BA1902" s="563"/>
      <c r="BB1902" s="563"/>
    </row>
    <row r="1903" spans="21:54">
      <c r="U1903" s="563"/>
      <c r="V1903" s="587"/>
      <c r="W1903" s="588"/>
      <c r="X1903" s="588"/>
      <c r="Y1903" s="590"/>
      <c r="Z1903" s="589"/>
      <c r="AA1903" s="591"/>
      <c r="AB1903" s="591"/>
      <c r="AC1903" s="591"/>
      <c r="AD1903" s="591"/>
      <c r="AE1903" s="272"/>
      <c r="AF1903" s="560"/>
      <c r="AG1903" s="561"/>
      <c r="AH1903" s="561"/>
      <c r="AI1903" s="561"/>
      <c r="AJ1903" s="592"/>
      <c r="AK1903" s="561"/>
      <c r="AL1903" s="560"/>
      <c r="AM1903" s="595"/>
      <c r="AN1903" s="560"/>
      <c r="AO1903" s="561"/>
      <c r="AP1903" s="561"/>
      <c r="AQ1903" s="560"/>
      <c r="AR1903" s="561"/>
      <c r="AS1903" s="561"/>
      <c r="AT1903" s="559"/>
      <c r="AU1903" s="574"/>
      <c r="AV1903" s="569"/>
      <c r="AW1903" s="569"/>
      <c r="AX1903" s="569"/>
      <c r="AY1903" s="569"/>
      <c r="AZ1903" s="563"/>
      <c r="BA1903" s="563"/>
      <c r="BB1903" s="563"/>
    </row>
    <row r="1904" spans="21:54">
      <c r="U1904" s="563"/>
      <c r="V1904" s="587"/>
      <c r="W1904" s="588"/>
      <c r="X1904" s="588"/>
      <c r="Y1904" s="590"/>
      <c r="Z1904" s="589"/>
      <c r="AA1904" s="591"/>
      <c r="AB1904" s="591"/>
      <c r="AC1904" s="591"/>
      <c r="AD1904" s="591"/>
      <c r="AE1904" s="272"/>
      <c r="AF1904" s="560"/>
      <c r="AG1904" s="561"/>
      <c r="AH1904" s="561"/>
      <c r="AI1904" s="561"/>
      <c r="AJ1904" s="592"/>
      <c r="AK1904" s="561"/>
      <c r="AL1904" s="560"/>
      <c r="AM1904" s="595"/>
      <c r="AN1904" s="560"/>
      <c r="AO1904" s="561"/>
      <c r="AP1904" s="561"/>
      <c r="AQ1904" s="560"/>
      <c r="AR1904" s="561"/>
      <c r="AS1904" s="561"/>
      <c r="AT1904" s="559"/>
      <c r="AU1904" s="574"/>
      <c r="AV1904" s="569"/>
      <c r="AW1904" s="569"/>
      <c r="AX1904" s="569"/>
      <c r="AY1904" s="569"/>
      <c r="AZ1904" s="563"/>
      <c r="BA1904" s="563"/>
      <c r="BB1904" s="563"/>
    </row>
    <row r="1905" spans="21:54">
      <c r="U1905" s="563"/>
      <c r="V1905" s="587"/>
      <c r="W1905" s="588"/>
      <c r="X1905" s="588"/>
      <c r="Y1905" s="590"/>
      <c r="Z1905" s="589"/>
      <c r="AA1905" s="591"/>
      <c r="AB1905" s="591"/>
      <c r="AC1905" s="591"/>
      <c r="AD1905" s="591"/>
      <c r="AE1905" s="272"/>
      <c r="AF1905" s="560"/>
      <c r="AG1905" s="561"/>
      <c r="AH1905" s="561"/>
      <c r="AI1905" s="561"/>
      <c r="AJ1905" s="592"/>
      <c r="AK1905" s="561"/>
      <c r="AL1905" s="560"/>
      <c r="AM1905" s="595"/>
      <c r="AN1905" s="560"/>
      <c r="AO1905" s="561"/>
      <c r="AP1905" s="561"/>
      <c r="AQ1905" s="560"/>
      <c r="AR1905" s="561"/>
      <c r="AS1905" s="561"/>
      <c r="AT1905" s="559"/>
      <c r="AU1905" s="574"/>
      <c r="AV1905" s="569"/>
      <c r="AW1905" s="569"/>
      <c r="AX1905" s="569"/>
      <c r="AY1905" s="569"/>
      <c r="AZ1905" s="563"/>
      <c r="BA1905" s="563"/>
      <c r="BB1905" s="563"/>
    </row>
    <row r="1906" spans="21:54">
      <c r="U1906" s="563"/>
      <c r="V1906" s="587"/>
      <c r="W1906" s="588"/>
      <c r="X1906" s="588"/>
      <c r="Y1906" s="590"/>
      <c r="Z1906" s="589"/>
      <c r="AA1906" s="591"/>
      <c r="AB1906" s="591"/>
      <c r="AC1906" s="591"/>
      <c r="AD1906" s="591"/>
      <c r="AE1906" s="272"/>
      <c r="AF1906" s="560"/>
      <c r="AG1906" s="561"/>
      <c r="AH1906" s="561"/>
      <c r="AI1906" s="561"/>
      <c r="AJ1906" s="592"/>
      <c r="AK1906" s="561"/>
      <c r="AL1906" s="560"/>
      <c r="AM1906" s="595"/>
      <c r="AN1906" s="560"/>
      <c r="AO1906" s="561"/>
      <c r="AP1906" s="561"/>
      <c r="AQ1906" s="560"/>
      <c r="AR1906" s="561"/>
      <c r="AS1906" s="561"/>
      <c r="AT1906" s="559"/>
      <c r="AU1906" s="574"/>
      <c r="AV1906" s="569"/>
      <c r="AW1906" s="569"/>
      <c r="AX1906" s="569"/>
      <c r="AY1906" s="569"/>
      <c r="AZ1906" s="563"/>
      <c r="BA1906" s="563"/>
      <c r="BB1906" s="563"/>
    </row>
    <row r="1907" spans="21:54">
      <c r="U1907" s="563"/>
      <c r="V1907" s="587"/>
      <c r="W1907" s="588"/>
      <c r="X1907" s="588"/>
      <c r="Y1907" s="590"/>
      <c r="Z1907" s="589"/>
      <c r="AA1907" s="591"/>
      <c r="AB1907" s="591"/>
      <c r="AC1907" s="591"/>
      <c r="AD1907" s="591"/>
      <c r="AE1907" s="272"/>
      <c r="AF1907" s="560"/>
      <c r="AG1907" s="561"/>
      <c r="AH1907" s="561"/>
      <c r="AI1907" s="561"/>
      <c r="AJ1907" s="592"/>
      <c r="AK1907" s="561"/>
      <c r="AL1907" s="560"/>
      <c r="AM1907" s="595"/>
      <c r="AN1907" s="560"/>
      <c r="AO1907" s="561"/>
      <c r="AP1907" s="561"/>
      <c r="AQ1907" s="560"/>
      <c r="AR1907" s="561"/>
      <c r="AS1907" s="561"/>
      <c r="AT1907" s="559"/>
      <c r="AU1907" s="574"/>
      <c r="AV1907" s="569"/>
      <c r="AW1907" s="569"/>
      <c r="AX1907" s="569"/>
      <c r="AY1907" s="569"/>
      <c r="AZ1907" s="563"/>
      <c r="BA1907" s="563"/>
      <c r="BB1907" s="563"/>
    </row>
    <row r="1908" spans="21:54">
      <c r="U1908" s="563"/>
      <c r="V1908" s="587"/>
      <c r="W1908" s="588"/>
      <c r="X1908" s="588"/>
      <c r="Y1908" s="590"/>
      <c r="Z1908" s="589"/>
      <c r="AA1908" s="591"/>
      <c r="AB1908" s="591"/>
      <c r="AC1908" s="591"/>
      <c r="AD1908" s="591"/>
      <c r="AE1908" s="272"/>
      <c r="AF1908" s="560"/>
      <c r="AG1908" s="561"/>
      <c r="AH1908" s="561"/>
      <c r="AI1908" s="561"/>
      <c r="AJ1908" s="592"/>
      <c r="AK1908" s="561"/>
      <c r="AL1908" s="560"/>
      <c r="AM1908" s="595"/>
      <c r="AN1908" s="560"/>
      <c r="AO1908" s="561"/>
      <c r="AP1908" s="561"/>
      <c r="AQ1908" s="560"/>
      <c r="AR1908" s="561"/>
      <c r="AS1908" s="561"/>
      <c r="AT1908" s="559"/>
      <c r="AU1908" s="574"/>
      <c r="AV1908" s="569"/>
      <c r="AW1908" s="569"/>
      <c r="AX1908" s="569"/>
      <c r="AY1908" s="569"/>
      <c r="AZ1908" s="563"/>
      <c r="BA1908" s="563"/>
      <c r="BB1908" s="563"/>
    </row>
    <row r="1909" spans="21:54">
      <c r="U1909" s="563"/>
      <c r="V1909" s="587"/>
      <c r="W1909" s="588"/>
      <c r="X1909" s="588"/>
      <c r="Y1909" s="590"/>
      <c r="Z1909" s="589"/>
      <c r="AA1909" s="591"/>
      <c r="AB1909" s="591"/>
      <c r="AC1909" s="591"/>
      <c r="AD1909" s="591"/>
      <c r="AE1909" s="272"/>
      <c r="AF1909" s="560"/>
      <c r="AG1909" s="561"/>
      <c r="AH1909" s="561"/>
      <c r="AI1909" s="561"/>
      <c r="AJ1909" s="592"/>
      <c r="AK1909" s="561"/>
      <c r="AL1909" s="560"/>
      <c r="AM1909" s="595"/>
      <c r="AN1909" s="560"/>
      <c r="AO1909" s="561"/>
      <c r="AP1909" s="561"/>
      <c r="AQ1909" s="560"/>
      <c r="AR1909" s="561"/>
      <c r="AS1909" s="561"/>
      <c r="AT1909" s="559"/>
      <c r="AU1909" s="574"/>
      <c r="AV1909" s="569"/>
      <c r="AW1909" s="569"/>
      <c r="AX1909" s="569"/>
      <c r="AY1909" s="569"/>
      <c r="AZ1909" s="563"/>
      <c r="BA1909" s="563"/>
      <c r="BB1909" s="563"/>
    </row>
    <row r="1910" spans="21:54">
      <c r="U1910" s="563"/>
      <c r="V1910" s="587"/>
      <c r="W1910" s="588"/>
      <c r="X1910" s="588"/>
      <c r="Y1910" s="590"/>
      <c r="Z1910" s="589"/>
      <c r="AA1910" s="591"/>
      <c r="AB1910" s="591"/>
      <c r="AC1910" s="591"/>
      <c r="AD1910" s="591"/>
      <c r="AE1910" s="272"/>
      <c r="AF1910" s="560"/>
      <c r="AG1910" s="561"/>
      <c r="AH1910" s="561"/>
      <c r="AI1910" s="561"/>
      <c r="AJ1910" s="592"/>
      <c r="AK1910" s="561"/>
      <c r="AL1910" s="560"/>
      <c r="AM1910" s="595"/>
      <c r="AN1910" s="560"/>
      <c r="AO1910" s="561"/>
      <c r="AP1910" s="561"/>
      <c r="AQ1910" s="560"/>
      <c r="AR1910" s="561"/>
      <c r="AS1910" s="561"/>
      <c r="AT1910" s="559"/>
      <c r="AU1910" s="574"/>
      <c r="AV1910" s="569"/>
      <c r="AW1910" s="569"/>
      <c r="AX1910" s="569"/>
      <c r="AY1910" s="569"/>
      <c r="AZ1910" s="563"/>
      <c r="BA1910" s="563"/>
      <c r="BB1910" s="563"/>
    </row>
    <row r="1911" spans="21:54">
      <c r="U1911" s="563"/>
      <c r="V1911" s="587"/>
      <c r="W1911" s="588"/>
      <c r="X1911" s="588"/>
      <c r="Y1911" s="590"/>
      <c r="Z1911" s="589"/>
      <c r="AA1911" s="591"/>
      <c r="AB1911" s="591"/>
      <c r="AC1911" s="591"/>
      <c r="AD1911" s="591"/>
      <c r="AE1911" s="272"/>
      <c r="AF1911" s="560"/>
      <c r="AG1911" s="561"/>
      <c r="AH1911" s="561"/>
      <c r="AI1911" s="561"/>
      <c r="AJ1911" s="592"/>
      <c r="AK1911" s="561"/>
      <c r="AL1911" s="560"/>
      <c r="AM1911" s="595"/>
      <c r="AN1911" s="560"/>
      <c r="AO1911" s="561"/>
      <c r="AP1911" s="561"/>
      <c r="AQ1911" s="560"/>
      <c r="AR1911" s="561"/>
      <c r="AS1911" s="561"/>
      <c r="AT1911" s="559"/>
      <c r="AU1911" s="574"/>
      <c r="AV1911" s="569"/>
      <c r="AW1911" s="569"/>
      <c r="AX1911" s="569"/>
      <c r="AY1911" s="569"/>
      <c r="AZ1911" s="563"/>
      <c r="BA1911" s="563"/>
      <c r="BB1911" s="563"/>
    </row>
    <row r="1912" spans="21:54">
      <c r="U1912" s="563"/>
      <c r="V1912" s="587"/>
      <c r="W1912" s="588"/>
      <c r="X1912" s="588"/>
      <c r="Y1912" s="590"/>
      <c r="Z1912" s="589"/>
      <c r="AA1912" s="591"/>
      <c r="AB1912" s="591"/>
      <c r="AC1912" s="591"/>
      <c r="AD1912" s="591"/>
      <c r="AE1912" s="272"/>
      <c r="AF1912" s="560"/>
      <c r="AG1912" s="561"/>
      <c r="AH1912" s="561"/>
      <c r="AI1912" s="561"/>
      <c r="AJ1912" s="592"/>
      <c r="AK1912" s="561"/>
      <c r="AL1912" s="560"/>
      <c r="AM1912" s="595"/>
      <c r="AN1912" s="560"/>
      <c r="AO1912" s="561"/>
      <c r="AP1912" s="561"/>
      <c r="AQ1912" s="560"/>
      <c r="AR1912" s="561"/>
      <c r="AS1912" s="561"/>
      <c r="AT1912" s="559"/>
      <c r="AU1912" s="574"/>
      <c r="AV1912" s="569"/>
      <c r="AW1912" s="569"/>
      <c r="AX1912" s="569"/>
      <c r="AY1912" s="569"/>
      <c r="AZ1912" s="563"/>
      <c r="BA1912" s="563"/>
      <c r="BB1912" s="563"/>
    </row>
    <row r="1913" spans="21:54">
      <c r="U1913" s="563"/>
      <c r="V1913" s="587"/>
      <c r="W1913" s="588"/>
      <c r="X1913" s="588"/>
      <c r="Y1913" s="590"/>
      <c r="Z1913" s="589"/>
      <c r="AA1913" s="591"/>
      <c r="AB1913" s="591"/>
      <c r="AC1913" s="591"/>
      <c r="AD1913" s="591"/>
      <c r="AE1913" s="272"/>
      <c r="AF1913" s="560"/>
      <c r="AG1913" s="561"/>
      <c r="AH1913" s="561"/>
      <c r="AI1913" s="561"/>
      <c r="AJ1913" s="592"/>
      <c r="AK1913" s="561"/>
      <c r="AL1913" s="560"/>
      <c r="AM1913" s="595"/>
      <c r="AN1913" s="560"/>
      <c r="AO1913" s="561"/>
      <c r="AP1913" s="561"/>
      <c r="AQ1913" s="560"/>
      <c r="AR1913" s="561"/>
      <c r="AS1913" s="561"/>
      <c r="AT1913" s="559"/>
      <c r="AU1913" s="574"/>
      <c r="AV1913" s="569"/>
      <c r="AW1913" s="569"/>
      <c r="AX1913" s="569"/>
      <c r="AY1913" s="569"/>
      <c r="AZ1913" s="563"/>
      <c r="BA1913" s="563"/>
      <c r="BB1913" s="563"/>
    </row>
    <row r="1914" spans="21:54">
      <c r="U1914" s="563"/>
      <c r="V1914" s="587"/>
      <c r="W1914" s="588"/>
      <c r="X1914" s="588"/>
      <c r="Y1914" s="590"/>
      <c r="Z1914" s="589"/>
      <c r="AA1914" s="591"/>
      <c r="AB1914" s="591"/>
      <c r="AC1914" s="591"/>
      <c r="AD1914" s="591"/>
      <c r="AE1914" s="272"/>
      <c r="AF1914" s="560"/>
      <c r="AG1914" s="561"/>
      <c r="AH1914" s="561"/>
      <c r="AI1914" s="561"/>
      <c r="AJ1914" s="592"/>
      <c r="AK1914" s="561"/>
      <c r="AL1914" s="560"/>
      <c r="AM1914" s="595"/>
      <c r="AN1914" s="560"/>
      <c r="AO1914" s="561"/>
      <c r="AP1914" s="561"/>
      <c r="AQ1914" s="560"/>
      <c r="AR1914" s="561"/>
      <c r="AS1914" s="561"/>
      <c r="AT1914" s="559"/>
      <c r="AU1914" s="574"/>
      <c r="AV1914" s="569"/>
      <c r="AW1914" s="569"/>
      <c r="AX1914" s="569"/>
      <c r="AY1914" s="569"/>
      <c r="AZ1914" s="563"/>
      <c r="BA1914" s="563"/>
      <c r="BB1914" s="563"/>
    </row>
    <row r="1915" spans="21:54">
      <c r="U1915" s="563"/>
      <c r="V1915" s="587"/>
      <c r="W1915" s="588"/>
      <c r="X1915" s="588"/>
      <c r="Y1915" s="590"/>
      <c r="Z1915" s="589"/>
      <c r="AA1915" s="591"/>
      <c r="AB1915" s="591"/>
      <c r="AC1915" s="591"/>
      <c r="AD1915" s="591"/>
      <c r="AE1915" s="272"/>
      <c r="AF1915" s="560"/>
      <c r="AG1915" s="561"/>
      <c r="AH1915" s="561"/>
      <c r="AI1915" s="561"/>
      <c r="AJ1915" s="592"/>
      <c r="AK1915" s="561"/>
      <c r="AL1915" s="560"/>
      <c r="AM1915" s="595"/>
      <c r="AN1915" s="560"/>
      <c r="AO1915" s="561"/>
      <c r="AP1915" s="561"/>
      <c r="AQ1915" s="560"/>
      <c r="AR1915" s="561"/>
      <c r="AS1915" s="561"/>
      <c r="AT1915" s="559"/>
      <c r="AU1915" s="574"/>
      <c r="AV1915" s="569"/>
      <c r="AW1915" s="569"/>
      <c r="AX1915" s="569"/>
      <c r="AY1915" s="569"/>
      <c r="AZ1915" s="563"/>
      <c r="BA1915" s="563"/>
      <c r="BB1915" s="563"/>
    </row>
    <row r="1916" spans="21:54">
      <c r="U1916" s="563"/>
      <c r="V1916" s="587"/>
      <c r="W1916" s="588"/>
      <c r="X1916" s="588"/>
      <c r="Y1916" s="590"/>
      <c r="Z1916" s="589"/>
      <c r="AA1916" s="591"/>
      <c r="AB1916" s="591"/>
      <c r="AC1916" s="591"/>
      <c r="AD1916" s="591"/>
      <c r="AE1916" s="272"/>
      <c r="AF1916" s="560"/>
      <c r="AG1916" s="561"/>
      <c r="AH1916" s="561"/>
      <c r="AI1916" s="561"/>
      <c r="AJ1916" s="592"/>
      <c r="AK1916" s="561"/>
      <c r="AL1916" s="560"/>
      <c r="AM1916" s="595"/>
      <c r="AN1916" s="560"/>
      <c r="AO1916" s="561"/>
      <c r="AP1916" s="561"/>
      <c r="AQ1916" s="560"/>
      <c r="AR1916" s="561"/>
      <c r="AS1916" s="561"/>
      <c r="AT1916" s="559"/>
      <c r="AU1916" s="574"/>
      <c r="AV1916" s="569"/>
      <c r="AW1916" s="569"/>
      <c r="AX1916" s="569"/>
      <c r="AY1916" s="569"/>
      <c r="AZ1916" s="563"/>
      <c r="BA1916" s="563"/>
      <c r="BB1916" s="563"/>
    </row>
    <row r="1917" spans="21:54">
      <c r="U1917" s="563"/>
      <c r="V1917" s="587"/>
      <c r="W1917" s="588"/>
      <c r="X1917" s="588"/>
      <c r="Y1917" s="590"/>
      <c r="Z1917" s="589"/>
      <c r="AA1917" s="591"/>
      <c r="AB1917" s="591"/>
      <c r="AC1917" s="591"/>
      <c r="AD1917" s="591"/>
      <c r="AE1917" s="272"/>
      <c r="AF1917" s="560"/>
      <c r="AG1917" s="561"/>
      <c r="AH1917" s="561"/>
      <c r="AI1917" s="561"/>
      <c r="AJ1917" s="592"/>
      <c r="AK1917" s="561"/>
      <c r="AL1917" s="560"/>
      <c r="AM1917" s="595"/>
      <c r="AN1917" s="560"/>
      <c r="AO1917" s="561"/>
      <c r="AP1917" s="561"/>
      <c r="AQ1917" s="560"/>
      <c r="AR1917" s="561"/>
      <c r="AS1917" s="561"/>
      <c r="AT1917" s="559"/>
      <c r="AU1917" s="574"/>
      <c r="AV1917" s="569"/>
      <c r="AW1917" s="569"/>
      <c r="AX1917" s="569"/>
      <c r="AY1917" s="569"/>
      <c r="AZ1917" s="563"/>
      <c r="BA1917" s="563"/>
      <c r="BB1917" s="563"/>
    </row>
    <row r="1918" spans="21:54">
      <c r="U1918" s="563"/>
      <c r="V1918" s="587"/>
      <c r="W1918" s="588"/>
      <c r="X1918" s="588"/>
      <c r="Y1918" s="590"/>
      <c r="Z1918" s="589"/>
      <c r="AA1918" s="591"/>
      <c r="AB1918" s="591"/>
      <c r="AC1918" s="594"/>
      <c r="AD1918" s="591"/>
      <c r="AE1918" s="272"/>
      <c r="AF1918" s="560"/>
      <c r="AG1918" s="561"/>
      <c r="AH1918" s="561"/>
      <c r="AI1918" s="561"/>
      <c r="AJ1918" s="592"/>
      <c r="AK1918" s="561"/>
      <c r="AL1918" s="560"/>
      <c r="AM1918" s="595"/>
      <c r="AN1918" s="560"/>
      <c r="AO1918" s="561"/>
      <c r="AP1918" s="561"/>
      <c r="AQ1918" s="560"/>
      <c r="AR1918" s="561"/>
      <c r="AS1918" s="561"/>
      <c r="AT1918" s="559"/>
      <c r="AU1918" s="574"/>
      <c r="AV1918" s="569"/>
      <c r="AW1918" s="569"/>
      <c r="AX1918" s="569"/>
      <c r="AY1918" s="569"/>
      <c r="AZ1918" s="563"/>
      <c r="BA1918" s="563"/>
      <c r="BB1918" s="563"/>
    </row>
    <row r="1919" spans="21:54">
      <c r="U1919" s="563"/>
      <c r="V1919" s="587"/>
      <c r="W1919" s="588"/>
      <c r="X1919" s="588"/>
      <c r="Y1919" s="590"/>
      <c r="Z1919" s="589"/>
      <c r="AA1919" s="591"/>
      <c r="AB1919" s="591"/>
      <c r="AC1919" s="594"/>
      <c r="AD1919" s="591"/>
      <c r="AE1919" s="272"/>
      <c r="AF1919" s="560"/>
      <c r="AG1919" s="561"/>
      <c r="AH1919" s="561"/>
      <c r="AI1919" s="561"/>
      <c r="AJ1919" s="592"/>
      <c r="AK1919" s="561"/>
      <c r="AL1919" s="560"/>
      <c r="AM1919" s="595"/>
      <c r="AN1919" s="560"/>
      <c r="AO1919" s="561"/>
      <c r="AP1919" s="561"/>
      <c r="AQ1919" s="560"/>
      <c r="AR1919" s="561"/>
      <c r="AS1919" s="561"/>
      <c r="AT1919" s="559"/>
      <c r="AU1919" s="574"/>
      <c r="AV1919" s="569"/>
      <c r="AW1919" s="569"/>
      <c r="AX1919" s="569"/>
      <c r="AY1919" s="569"/>
      <c r="AZ1919" s="563"/>
      <c r="BA1919" s="563"/>
      <c r="BB1919" s="563"/>
    </row>
    <row r="1920" spans="21:54">
      <c r="U1920" s="563"/>
      <c r="V1920" s="587"/>
      <c r="W1920" s="588"/>
      <c r="X1920" s="588"/>
      <c r="Y1920" s="590"/>
      <c r="Z1920" s="589"/>
      <c r="AA1920" s="591"/>
      <c r="AB1920" s="591"/>
      <c r="AC1920" s="594"/>
      <c r="AD1920" s="591"/>
      <c r="AE1920" s="272"/>
      <c r="AF1920" s="560"/>
      <c r="AG1920" s="561"/>
      <c r="AH1920" s="561"/>
      <c r="AI1920" s="561"/>
      <c r="AJ1920" s="592"/>
      <c r="AK1920" s="561"/>
      <c r="AL1920" s="560"/>
      <c r="AM1920" s="595"/>
      <c r="AN1920" s="560"/>
      <c r="AO1920" s="561"/>
      <c r="AP1920" s="561"/>
      <c r="AQ1920" s="560"/>
      <c r="AR1920" s="561"/>
      <c r="AS1920" s="561"/>
      <c r="AT1920" s="559"/>
      <c r="AU1920" s="574"/>
      <c r="AV1920" s="569"/>
      <c r="AW1920" s="569"/>
      <c r="AX1920" s="569"/>
      <c r="AY1920" s="569"/>
      <c r="AZ1920" s="563"/>
      <c r="BA1920" s="563"/>
      <c r="BB1920" s="563"/>
    </row>
    <row r="1921" spans="21:54">
      <c r="U1921" s="563"/>
      <c r="V1921" s="587"/>
      <c r="W1921" s="588"/>
      <c r="X1921" s="588"/>
      <c r="Y1921" s="590"/>
      <c r="Z1921" s="589"/>
      <c r="AA1921" s="591"/>
      <c r="AB1921" s="591"/>
      <c r="AC1921" s="594"/>
      <c r="AD1921" s="591"/>
      <c r="AE1921" s="272"/>
      <c r="AF1921" s="560"/>
      <c r="AG1921" s="561"/>
      <c r="AH1921" s="561"/>
      <c r="AI1921" s="561"/>
      <c r="AJ1921" s="592"/>
      <c r="AK1921" s="561"/>
      <c r="AL1921" s="560"/>
      <c r="AM1921" s="595"/>
      <c r="AN1921" s="560"/>
      <c r="AO1921" s="561"/>
      <c r="AP1921" s="561"/>
      <c r="AQ1921" s="560"/>
      <c r="AR1921" s="561"/>
      <c r="AS1921" s="561"/>
      <c r="AT1921" s="559"/>
      <c r="AU1921" s="574"/>
      <c r="AV1921" s="569"/>
      <c r="AW1921" s="569"/>
      <c r="AX1921" s="569"/>
      <c r="AY1921" s="569"/>
      <c r="AZ1921" s="563"/>
      <c r="BA1921" s="563"/>
      <c r="BB1921" s="563"/>
    </row>
    <row r="1922" spans="21:54">
      <c r="U1922" s="563"/>
      <c r="V1922" s="587"/>
      <c r="W1922" s="588"/>
      <c r="X1922" s="588"/>
      <c r="Y1922" s="590"/>
      <c r="Z1922" s="589"/>
      <c r="AA1922" s="591"/>
      <c r="AB1922" s="591"/>
      <c r="AC1922" s="594"/>
      <c r="AD1922" s="591"/>
      <c r="AE1922" s="272"/>
      <c r="AF1922" s="560"/>
      <c r="AG1922" s="561"/>
      <c r="AH1922" s="561"/>
      <c r="AI1922" s="561"/>
      <c r="AJ1922" s="592"/>
      <c r="AK1922" s="561"/>
      <c r="AL1922" s="560"/>
      <c r="AM1922" s="595"/>
      <c r="AN1922" s="560"/>
      <c r="AO1922" s="561"/>
      <c r="AP1922" s="561"/>
      <c r="AQ1922" s="560"/>
      <c r="AR1922" s="561"/>
      <c r="AS1922" s="561"/>
      <c r="AT1922" s="559"/>
      <c r="AU1922" s="574"/>
      <c r="AV1922" s="569"/>
      <c r="AW1922" s="569"/>
      <c r="AX1922" s="569"/>
      <c r="AY1922" s="569"/>
      <c r="AZ1922" s="563"/>
      <c r="BA1922" s="563"/>
      <c r="BB1922" s="563"/>
    </row>
    <row r="1923" spans="21:54">
      <c r="U1923" s="563"/>
      <c r="V1923" s="587"/>
      <c r="W1923" s="588"/>
      <c r="X1923" s="588"/>
      <c r="Y1923" s="590"/>
      <c r="Z1923" s="589"/>
      <c r="AA1923" s="591"/>
      <c r="AB1923" s="591"/>
      <c r="AC1923" s="594"/>
      <c r="AD1923" s="591"/>
      <c r="AE1923" s="272"/>
      <c r="AF1923" s="560"/>
      <c r="AG1923" s="561"/>
      <c r="AH1923" s="561"/>
      <c r="AI1923" s="561"/>
      <c r="AJ1923" s="592"/>
      <c r="AK1923" s="561"/>
      <c r="AL1923" s="560"/>
      <c r="AM1923" s="595"/>
      <c r="AN1923" s="560"/>
      <c r="AO1923" s="561"/>
      <c r="AP1923" s="561"/>
      <c r="AQ1923" s="560"/>
      <c r="AR1923" s="561"/>
      <c r="AS1923" s="561"/>
      <c r="AT1923" s="559"/>
      <c r="AU1923" s="574"/>
      <c r="AV1923" s="569"/>
      <c r="AW1923" s="569"/>
      <c r="AX1923" s="569"/>
      <c r="AY1923" s="569"/>
      <c r="AZ1923" s="563"/>
      <c r="BA1923" s="563"/>
      <c r="BB1923" s="563"/>
    </row>
    <row r="1924" spans="21:54">
      <c r="U1924" s="563"/>
      <c r="V1924" s="587"/>
      <c r="W1924" s="588"/>
      <c r="X1924" s="588"/>
      <c r="Y1924" s="590"/>
      <c r="Z1924" s="589"/>
      <c r="AA1924" s="591"/>
      <c r="AB1924" s="591"/>
      <c r="AC1924" s="594"/>
      <c r="AD1924" s="591"/>
      <c r="AE1924" s="272"/>
      <c r="AF1924" s="560"/>
      <c r="AG1924" s="561"/>
      <c r="AH1924" s="561"/>
      <c r="AI1924" s="561"/>
      <c r="AJ1924" s="592"/>
      <c r="AK1924" s="561"/>
      <c r="AL1924" s="560"/>
      <c r="AM1924" s="595"/>
      <c r="AN1924" s="560"/>
      <c r="AO1924" s="561"/>
      <c r="AP1924" s="561"/>
      <c r="AQ1924" s="560"/>
      <c r="AR1924" s="561"/>
      <c r="AS1924" s="561"/>
      <c r="AT1924" s="559"/>
      <c r="AU1924" s="574"/>
      <c r="AV1924" s="569"/>
      <c r="AW1924" s="569"/>
      <c r="AX1924" s="569"/>
      <c r="AY1924" s="569"/>
      <c r="AZ1924" s="563"/>
      <c r="BA1924" s="563"/>
      <c r="BB1924" s="563"/>
    </row>
    <row r="1925" spans="21:54">
      <c r="U1925" s="563"/>
      <c r="V1925" s="587"/>
      <c r="W1925" s="588"/>
      <c r="X1925" s="588"/>
      <c r="Y1925" s="590"/>
      <c r="Z1925" s="589"/>
      <c r="AA1925" s="591"/>
      <c r="AB1925" s="591"/>
      <c r="AC1925" s="594"/>
      <c r="AD1925" s="591"/>
      <c r="AE1925" s="272"/>
      <c r="AF1925" s="560"/>
      <c r="AG1925" s="561"/>
      <c r="AH1925" s="561"/>
      <c r="AI1925" s="561"/>
      <c r="AJ1925" s="592"/>
      <c r="AK1925" s="561"/>
      <c r="AL1925" s="560"/>
      <c r="AM1925" s="595"/>
      <c r="AN1925" s="560"/>
      <c r="AO1925" s="561"/>
      <c r="AP1925" s="561"/>
      <c r="AQ1925" s="560"/>
      <c r="AR1925" s="561"/>
      <c r="AS1925" s="561"/>
      <c r="AT1925" s="559"/>
      <c r="AU1925" s="574"/>
      <c r="AV1925" s="569"/>
      <c r="AW1925" s="569"/>
      <c r="AX1925" s="569"/>
      <c r="AY1925" s="569"/>
      <c r="AZ1925" s="563"/>
      <c r="BA1925" s="563"/>
      <c r="BB1925" s="563"/>
    </row>
    <row r="1926" spans="21:54">
      <c r="U1926" s="563"/>
      <c r="V1926" s="587"/>
      <c r="W1926" s="588"/>
      <c r="X1926" s="588"/>
      <c r="Y1926" s="590"/>
      <c r="Z1926" s="589"/>
      <c r="AA1926" s="591"/>
      <c r="AB1926" s="591"/>
      <c r="AC1926" s="594"/>
      <c r="AD1926" s="591"/>
      <c r="AE1926" s="272"/>
      <c r="AF1926" s="560"/>
      <c r="AG1926" s="561"/>
      <c r="AH1926" s="561"/>
      <c r="AI1926" s="561"/>
      <c r="AJ1926" s="592"/>
      <c r="AK1926" s="561"/>
      <c r="AL1926" s="560"/>
      <c r="AM1926" s="595"/>
      <c r="AN1926" s="560"/>
      <c r="AO1926" s="561"/>
      <c r="AP1926" s="561"/>
      <c r="AQ1926" s="560"/>
      <c r="AR1926" s="561"/>
      <c r="AS1926" s="561"/>
      <c r="AT1926" s="559"/>
      <c r="AU1926" s="574"/>
      <c r="AV1926" s="569"/>
      <c r="AW1926" s="569"/>
      <c r="AX1926" s="569"/>
      <c r="AY1926" s="569"/>
      <c r="AZ1926" s="563"/>
      <c r="BA1926" s="563"/>
      <c r="BB1926" s="563"/>
    </row>
    <row r="1927" spans="21:54">
      <c r="U1927" s="563"/>
      <c r="V1927" s="587"/>
      <c r="W1927" s="588"/>
      <c r="X1927" s="588"/>
      <c r="Y1927" s="590"/>
      <c r="Z1927" s="589"/>
      <c r="AA1927" s="591"/>
      <c r="AB1927" s="591"/>
      <c r="AC1927" s="594"/>
      <c r="AD1927" s="591"/>
      <c r="AE1927" s="272"/>
      <c r="AF1927" s="560"/>
      <c r="AG1927" s="561"/>
      <c r="AH1927" s="561"/>
      <c r="AI1927" s="561"/>
      <c r="AJ1927" s="592"/>
      <c r="AK1927" s="561"/>
      <c r="AL1927" s="560"/>
      <c r="AM1927" s="595"/>
      <c r="AN1927" s="560"/>
      <c r="AO1927" s="561"/>
      <c r="AP1927" s="561"/>
      <c r="AQ1927" s="560"/>
      <c r="AR1927" s="561"/>
      <c r="AS1927" s="561"/>
      <c r="AT1927" s="559"/>
      <c r="AU1927" s="574"/>
      <c r="AV1927" s="569"/>
      <c r="AW1927" s="569"/>
      <c r="AX1927" s="569"/>
      <c r="AY1927" s="569"/>
      <c r="AZ1927" s="563"/>
      <c r="BA1927" s="563"/>
      <c r="BB1927" s="563"/>
    </row>
    <row r="1928" spans="21:54">
      <c r="U1928" s="563"/>
      <c r="V1928" s="587"/>
      <c r="W1928" s="588"/>
      <c r="X1928" s="588"/>
      <c r="Y1928" s="590"/>
      <c r="Z1928" s="589"/>
      <c r="AA1928" s="591"/>
      <c r="AB1928" s="591"/>
      <c r="AC1928" s="594"/>
      <c r="AD1928" s="591"/>
      <c r="AE1928" s="272"/>
      <c r="AF1928" s="560"/>
      <c r="AG1928" s="561"/>
      <c r="AH1928" s="561"/>
      <c r="AI1928" s="561"/>
      <c r="AJ1928" s="592"/>
      <c r="AK1928" s="561"/>
      <c r="AL1928" s="560"/>
      <c r="AM1928" s="595"/>
      <c r="AN1928" s="560"/>
      <c r="AO1928" s="561"/>
      <c r="AP1928" s="561"/>
      <c r="AQ1928" s="560"/>
      <c r="AR1928" s="561"/>
      <c r="AS1928" s="561"/>
      <c r="AT1928" s="559"/>
      <c r="AU1928" s="574"/>
      <c r="AV1928" s="569"/>
      <c r="AW1928" s="569"/>
      <c r="AX1928" s="569"/>
      <c r="AY1928" s="569"/>
      <c r="AZ1928" s="563"/>
      <c r="BA1928" s="563"/>
      <c r="BB1928" s="563"/>
    </row>
    <row r="1929" spans="21:54">
      <c r="U1929" s="563"/>
      <c r="V1929" s="587"/>
      <c r="W1929" s="588"/>
      <c r="X1929" s="588"/>
      <c r="Y1929" s="590"/>
      <c r="Z1929" s="589"/>
      <c r="AA1929" s="591"/>
      <c r="AB1929" s="591"/>
      <c r="AC1929" s="591"/>
      <c r="AD1929" s="591"/>
      <c r="AE1929" s="272"/>
      <c r="AF1929" s="560"/>
      <c r="AG1929" s="561"/>
      <c r="AH1929" s="561"/>
      <c r="AI1929" s="561"/>
      <c r="AJ1929" s="592"/>
      <c r="AK1929" s="561"/>
      <c r="AL1929" s="560"/>
      <c r="AM1929" s="595"/>
      <c r="AN1929" s="560"/>
      <c r="AO1929" s="561"/>
      <c r="AP1929" s="561"/>
      <c r="AQ1929" s="560"/>
      <c r="AR1929" s="561"/>
      <c r="AS1929" s="561"/>
      <c r="AT1929" s="559"/>
      <c r="AU1929" s="574"/>
      <c r="AV1929" s="569"/>
      <c r="AW1929" s="569"/>
      <c r="AX1929" s="569"/>
      <c r="AY1929" s="569"/>
      <c r="AZ1929" s="563"/>
      <c r="BA1929" s="563"/>
      <c r="BB1929" s="563"/>
    </row>
    <row r="1930" spans="21:54">
      <c r="U1930" s="563"/>
      <c r="V1930" s="587"/>
      <c r="W1930" s="588"/>
      <c r="X1930" s="588"/>
      <c r="Y1930" s="590"/>
      <c r="Z1930" s="589"/>
      <c r="AA1930" s="591"/>
      <c r="AB1930" s="591"/>
      <c r="AC1930" s="594"/>
      <c r="AD1930" s="591"/>
      <c r="AE1930" s="272"/>
      <c r="AF1930" s="560"/>
      <c r="AG1930" s="561"/>
      <c r="AH1930" s="561"/>
      <c r="AI1930" s="561"/>
      <c r="AJ1930" s="592"/>
      <c r="AK1930" s="561"/>
      <c r="AL1930" s="560"/>
      <c r="AM1930" s="595"/>
      <c r="AN1930" s="560"/>
      <c r="AO1930" s="561"/>
      <c r="AP1930" s="561"/>
      <c r="AQ1930" s="560"/>
      <c r="AR1930" s="561"/>
      <c r="AS1930" s="561"/>
      <c r="AT1930" s="559"/>
      <c r="AU1930" s="574"/>
      <c r="AV1930" s="569"/>
      <c r="AW1930" s="569"/>
      <c r="AX1930" s="569"/>
      <c r="AY1930" s="569"/>
      <c r="AZ1930" s="563"/>
      <c r="BA1930" s="563"/>
      <c r="BB1930" s="563"/>
    </row>
    <row r="1931" spans="21:54">
      <c r="U1931" s="563"/>
      <c r="V1931" s="587"/>
      <c r="W1931" s="588"/>
      <c r="X1931" s="588"/>
      <c r="Y1931" s="590"/>
      <c r="Z1931" s="589"/>
      <c r="AA1931" s="591"/>
      <c r="AB1931" s="591"/>
      <c r="AC1931" s="594"/>
      <c r="AD1931" s="591"/>
      <c r="AE1931" s="272"/>
      <c r="AF1931" s="560"/>
      <c r="AG1931" s="561"/>
      <c r="AH1931" s="561"/>
      <c r="AI1931" s="561"/>
      <c r="AJ1931" s="592"/>
      <c r="AK1931" s="561"/>
      <c r="AL1931" s="560"/>
      <c r="AM1931" s="595"/>
      <c r="AN1931" s="560"/>
      <c r="AO1931" s="561"/>
      <c r="AP1931" s="561"/>
      <c r="AQ1931" s="560"/>
      <c r="AR1931" s="561"/>
      <c r="AS1931" s="561"/>
      <c r="AT1931" s="559"/>
      <c r="AU1931" s="574"/>
      <c r="AV1931" s="569"/>
      <c r="AW1931" s="569"/>
      <c r="AX1931" s="569"/>
      <c r="AY1931" s="569"/>
      <c r="AZ1931" s="563"/>
      <c r="BA1931" s="563"/>
      <c r="BB1931" s="563"/>
    </row>
    <row r="1932" spans="21:54">
      <c r="U1932" s="563"/>
      <c r="V1932" s="587"/>
      <c r="W1932" s="588"/>
      <c r="X1932" s="588"/>
      <c r="Y1932" s="590"/>
      <c r="Z1932" s="589"/>
      <c r="AA1932" s="591"/>
      <c r="AB1932" s="591"/>
      <c r="AC1932" s="594"/>
      <c r="AD1932" s="591"/>
      <c r="AE1932" s="272"/>
      <c r="AF1932" s="560"/>
      <c r="AG1932" s="561"/>
      <c r="AH1932" s="561"/>
      <c r="AI1932" s="561"/>
      <c r="AJ1932" s="592"/>
      <c r="AK1932" s="561"/>
      <c r="AL1932" s="560"/>
      <c r="AM1932" s="595"/>
      <c r="AN1932" s="560"/>
      <c r="AO1932" s="561"/>
      <c r="AP1932" s="561"/>
      <c r="AQ1932" s="560"/>
      <c r="AR1932" s="561"/>
      <c r="AS1932" s="561"/>
      <c r="AT1932" s="559"/>
      <c r="AU1932" s="574"/>
      <c r="AV1932" s="569"/>
      <c r="AW1932" s="569"/>
      <c r="AX1932" s="569"/>
      <c r="AY1932" s="569"/>
      <c r="AZ1932" s="563"/>
      <c r="BA1932" s="563"/>
      <c r="BB1932" s="563"/>
    </row>
    <row r="1933" spans="21:54">
      <c r="U1933" s="563"/>
      <c r="V1933" s="587"/>
      <c r="W1933" s="588"/>
      <c r="X1933" s="588"/>
      <c r="Y1933" s="590"/>
      <c r="Z1933" s="589"/>
      <c r="AA1933" s="591"/>
      <c r="AB1933" s="591"/>
      <c r="AC1933" s="594"/>
      <c r="AD1933" s="591"/>
      <c r="AE1933" s="272"/>
      <c r="AF1933" s="560"/>
      <c r="AG1933" s="561"/>
      <c r="AH1933" s="561"/>
      <c r="AI1933" s="561"/>
      <c r="AJ1933" s="592"/>
      <c r="AK1933" s="561"/>
      <c r="AL1933" s="560"/>
      <c r="AM1933" s="595"/>
      <c r="AN1933" s="560"/>
      <c r="AO1933" s="561"/>
      <c r="AP1933" s="561"/>
      <c r="AQ1933" s="560"/>
      <c r="AR1933" s="561"/>
      <c r="AS1933" s="561"/>
      <c r="AT1933" s="559"/>
      <c r="AU1933" s="574"/>
      <c r="AV1933" s="569"/>
      <c r="AW1933" s="569"/>
      <c r="AX1933" s="569"/>
      <c r="AY1933" s="569"/>
      <c r="AZ1933" s="563"/>
      <c r="BA1933" s="563"/>
      <c r="BB1933" s="563"/>
    </row>
    <row r="1934" spans="21:54">
      <c r="U1934" s="563"/>
      <c r="V1934" s="587"/>
      <c r="W1934" s="588"/>
      <c r="X1934" s="588"/>
      <c r="Y1934" s="590"/>
      <c r="Z1934" s="589"/>
      <c r="AA1934" s="591"/>
      <c r="AB1934" s="591"/>
      <c r="AC1934" s="594"/>
      <c r="AD1934" s="591"/>
      <c r="AE1934" s="272"/>
      <c r="AF1934" s="560"/>
      <c r="AG1934" s="561"/>
      <c r="AH1934" s="561"/>
      <c r="AI1934" s="561"/>
      <c r="AJ1934" s="592"/>
      <c r="AK1934" s="561"/>
      <c r="AL1934" s="560"/>
      <c r="AM1934" s="595"/>
      <c r="AN1934" s="560"/>
      <c r="AO1934" s="561"/>
      <c r="AP1934" s="561"/>
      <c r="AQ1934" s="560"/>
      <c r="AR1934" s="561"/>
      <c r="AS1934" s="561"/>
      <c r="AT1934" s="559"/>
      <c r="AU1934" s="574"/>
      <c r="AV1934" s="569"/>
      <c r="AW1934" s="569"/>
      <c r="AX1934" s="569"/>
      <c r="AY1934" s="569"/>
      <c r="AZ1934" s="563"/>
      <c r="BA1934" s="563"/>
      <c r="BB1934" s="563"/>
    </row>
    <row r="1935" spans="21:54">
      <c r="U1935" s="563"/>
      <c r="V1935" s="587"/>
      <c r="W1935" s="588"/>
      <c r="X1935" s="588"/>
      <c r="Y1935" s="590"/>
      <c r="Z1935" s="589"/>
      <c r="AA1935" s="591"/>
      <c r="AB1935" s="591"/>
      <c r="AC1935" s="594"/>
      <c r="AD1935" s="591"/>
      <c r="AE1935" s="272"/>
      <c r="AF1935" s="560"/>
      <c r="AG1935" s="561"/>
      <c r="AH1935" s="561"/>
      <c r="AI1935" s="561"/>
      <c r="AJ1935" s="592"/>
      <c r="AK1935" s="561"/>
      <c r="AL1935" s="560"/>
      <c r="AM1935" s="595"/>
      <c r="AN1935" s="560"/>
      <c r="AO1935" s="561"/>
      <c r="AP1935" s="561"/>
      <c r="AQ1935" s="560"/>
      <c r="AR1935" s="561"/>
      <c r="AS1935" s="561"/>
      <c r="AT1935" s="559"/>
      <c r="AU1935" s="574"/>
      <c r="AV1935" s="569"/>
      <c r="AW1935" s="569"/>
      <c r="AX1935" s="569"/>
      <c r="AY1935" s="569"/>
      <c r="AZ1935" s="563"/>
      <c r="BA1935" s="563"/>
      <c r="BB1935" s="563"/>
    </row>
    <row r="1936" spans="21:54">
      <c r="U1936" s="563"/>
      <c r="V1936" s="587"/>
      <c r="W1936" s="588"/>
      <c r="X1936" s="588"/>
      <c r="Y1936" s="590"/>
      <c r="Z1936" s="589"/>
      <c r="AA1936" s="591"/>
      <c r="AB1936" s="591"/>
      <c r="AC1936" s="591"/>
      <c r="AD1936" s="597"/>
      <c r="AE1936" s="272"/>
      <c r="AF1936" s="560"/>
      <c r="AG1936" s="561"/>
      <c r="AH1936" s="561"/>
      <c r="AI1936" s="561"/>
      <c r="AJ1936" s="592"/>
      <c r="AK1936" s="561"/>
      <c r="AL1936" s="560"/>
      <c r="AM1936" s="595"/>
      <c r="AN1936" s="560"/>
      <c r="AO1936" s="561"/>
      <c r="AP1936" s="561"/>
      <c r="AQ1936" s="560"/>
      <c r="AR1936" s="561"/>
      <c r="AS1936" s="561"/>
      <c r="AT1936" s="559"/>
      <c r="AU1936" s="574"/>
      <c r="AV1936" s="569"/>
      <c r="AW1936" s="569"/>
      <c r="AX1936" s="569"/>
      <c r="AY1936" s="569"/>
      <c r="AZ1936" s="563"/>
      <c r="BA1936" s="563"/>
      <c r="BB1936" s="563"/>
    </row>
    <row r="1937" spans="21:54">
      <c r="U1937" s="563"/>
      <c r="V1937" s="587"/>
      <c r="W1937" s="588"/>
      <c r="X1937" s="588"/>
      <c r="Y1937" s="590"/>
      <c r="Z1937" s="589"/>
      <c r="AA1937" s="591"/>
      <c r="AB1937" s="591"/>
      <c r="AC1937" s="591"/>
      <c r="AD1937" s="597"/>
      <c r="AE1937" s="272"/>
      <c r="AF1937" s="560"/>
      <c r="AG1937" s="561"/>
      <c r="AH1937" s="561"/>
      <c r="AI1937" s="561"/>
      <c r="AJ1937" s="592"/>
      <c r="AK1937" s="561"/>
      <c r="AL1937" s="560"/>
      <c r="AM1937" s="595"/>
      <c r="AN1937" s="560"/>
      <c r="AO1937" s="561"/>
      <c r="AP1937" s="561"/>
      <c r="AQ1937" s="560"/>
      <c r="AR1937" s="561"/>
      <c r="AS1937" s="561"/>
      <c r="AT1937" s="559"/>
      <c r="AU1937" s="574"/>
      <c r="AV1937" s="569"/>
      <c r="AW1937" s="569"/>
      <c r="AX1937" s="569"/>
      <c r="AY1937" s="569"/>
      <c r="AZ1937" s="563"/>
      <c r="BA1937" s="563"/>
      <c r="BB1937" s="563"/>
    </row>
    <row r="1938" spans="21:54">
      <c r="U1938" s="563"/>
      <c r="V1938" s="587"/>
      <c r="W1938" s="588"/>
      <c r="X1938" s="588"/>
      <c r="Y1938" s="590"/>
      <c r="Z1938" s="589"/>
      <c r="AA1938" s="591"/>
      <c r="AB1938" s="591"/>
      <c r="AC1938" s="591"/>
      <c r="AD1938" s="591"/>
      <c r="AE1938" s="272"/>
      <c r="AF1938" s="560"/>
      <c r="AG1938" s="561"/>
      <c r="AH1938" s="561"/>
      <c r="AI1938" s="561"/>
      <c r="AJ1938" s="592"/>
      <c r="AK1938" s="561"/>
      <c r="AL1938" s="560"/>
      <c r="AM1938" s="595"/>
      <c r="AN1938" s="560"/>
      <c r="AO1938" s="561"/>
      <c r="AP1938" s="561"/>
      <c r="AQ1938" s="560"/>
      <c r="AR1938" s="561"/>
      <c r="AS1938" s="561"/>
      <c r="AT1938" s="559"/>
      <c r="AU1938" s="574"/>
      <c r="AV1938" s="569"/>
      <c r="AW1938" s="569"/>
      <c r="AX1938" s="569"/>
      <c r="AY1938" s="569"/>
      <c r="AZ1938" s="563"/>
      <c r="BA1938" s="563"/>
      <c r="BB1938" s="563"/>
    </row>
    <row r="1939" spans="21:54">
      <c r="U1939" s="563"/>
      <c r="V1939" s="587"/>
      <c r="W1939" s="588"/>
      <c r="X1939" s="588"/>
      <c r="Y1939" s="590"/>
      <c r="Z1939" s="589"/>
      <c r="AA1939" s="591"/>
      <c r="AB1939" s="591"/>
      <c r="AC1939" s="594"/>
      <c r="AD1939" s="591"/>
      <c r="AE1939" s="272"/>
      <c r="AF1939" s="560"/>
      <c r="AG1939" s="561"/>
      <c r="AH1939" s="561"/>
      <c r="AI1939" s="561"/>
      <c r="AJ1939" s="592"/>
      <c r="AK1939" s="561"/>
      <c r="AL1939" s="560"/>
      <c r="AM1939" s="595"/>
      <c r="AN1939" s="560"/>
      <c r="AO1939" s="561"/>
      <c r="AP1939" s="561"/>
      <c r="AQ1939" s="560"/>
      <c r="AR1939" s="561"/>
      <c r="AS1939" s="561"/>
      <c r="AT1939" s="559"/>
      <c r="AU1939" s="574"/>
      <c r="AV1939" s="569"/>
      <c r="AW1939" s="569"/>
      <c r="AX1939" s="569"/>
      <c r="AY1939" s="569"/>
      <c r="AZ1939" s="563"/>
      <c r="BA1939" s="563"/>
      <c r="BB1939" s="563"/>
    </row>
    <row r="1940" spans="21:54">
      <c r="U1940" s="563"/>
      <c r="V1940" s="587"/>
      <c r="W1940" s="588"/>
      <c r="X1940" s="588"/>
      <c r="Y1940" s="590"/>
      <c r="Z1940" s="589"/>
      <c r="AA1940" s="591"/>
      <c r="AB1940" s="591"/>
      <c r="AC1940" s="594"/>
      <c r="AD1940" s="591"/>
      <c r="AE1940" s="272"/>
      <c r="AF1940" s="560"/>
      <c r="AG1940" s="561"/>
      <c r="AH1940" s="561"/>
      <c r="AI1940" s="561"/>
      <c r="AJ1940" s="592"/>
      <c r="AK1940" s="561"/>
      <c r="AL1940" s="560"/>
      <c r="AM1940" s="595"/>
      <c r="AN1940" s="560"/>
      <c r="AO1940" s="561"/>
      <c r="AP1940" s="561"/>
      <c r="AQ1940" s="560"/>
      <c r="AR1940" s="561"/>
      <c r="AS1940" s="561"/>
      <c r="AT1940" s="559"/>
      <c r="AU1940" s="574"/>
      <c r="AV1940" s="569"/>
      <c r="AW1940" s="569"/>
      <c r="AX1940" s="569"/>
      <c r="AY1940" s="569"/>
      <c r="AZ1940" s="563"/>
      <c r="BA1940" s="563"/>
      <c r="BB1940" s="563"/>
    </row>
    <row r="1941" spans="21:54">
      <c r="U1941" s="563"/>
      <c r="V1941" s="587"/>
      <c r="W1941" s="588"/>
      <c r="X1941" s="588"/>
      <c r="Y1941" s="590"/>
      <c r="Z1941" s="589"/>
      <c r="AA1941" s="591"/>
      <c r="AB1941" s="591"/>
      <c r="AC1941" s="594"/>
      <c r="AD1941" s="591"/>
      <c r="AE1941" s="272"/>
      <c r="AF1941" s="560"/>
      <c r="AG1941" s="561"/>
      <c r="AH1941" s="561"/>
      <c r="AI1941" s="561"/>
      <c r="AJ1941" s="592"/>
      <c r="AK1941" s="561"/>
      <c r="AL1941" s="560"/>
      <c r="AM1941" s="595"/>
      <c r="AN1941" s="560"/>
      <c r="AO1941" s="561"/>
      <c r="AP1941" s="561"/>
      <c r="AQ1941" s="560"/>
      <c r="AR1941" s="561"/>
      <c r="AS1941" s="561"/>
      <c r="AT1941" s="559"/>
      <c r="AU1941" s="574"/>
      <c r="AV1941" s="569"/>
      <c r="AW1941" s="569"/>
      <c r="AX1941" s="569"/>
      <c r="AY1941" s="569"/>
      <c r="AZ1941" s="563"/>
      <c r="BA1941" s="563"/>
      <c r="BB1941" s="563"/>
    </row>
    <row r="1942" spans="21:54">
      <c r="U1942" s="563"/>
      <c r="V1942" s="587"/>
      <c r="W1942" s="588"/>
      <c r="X1942" s="588"/>
      <c r="Y1942" s="590"/>
      <c r="Z1942" s="589"/>
      <c r="AA1942" s="591"/>
      <c r="AB1942" s="591"/>
      <c r="AC1942" s="594"/>
      <c r="AD1942" s="591"/>
      <c r="AE1942" s="272"/>
      <c r="AF1942" s="560"/>
      <c r="AG1942" s="561"/>
      <c r="AH1942" s="561"/>
      <c r="AI1942" s="561"/>
      <c r="AJ1942" s="592"/>
      <c r="AK1942" s="561"/>
      <c r="AL1942" s="560"/>
      <c r="AM1942" s="595"/>
      <c r="AN1942" s="560"/>
      <c r="AO1942" s="561"/>
      <c r="AP1942" s="561"/>
      <c r="AQ1942" s="560"/>
      <c r="AR1942" s="561"/>
      <c r="AS1942" s="561"/>
      <c r="AT1942" s="559"/>
      <c r="AU1942" s="574"/>
      <c r="AV1942" s="569"/>
      <c r="AW1942" s="569"/>
      <c r="AX1942" s="569"/>
      <c r="AY1942" s="569"/>
      <c r="AZ1942" s="563"/>
      <c r="BA1942" s="563"/>
      <c r="BB1942" s="563"/>
    </row>
    <row r="1943" spans="21:54">
      <c r="U1943" s="563"/>
      <c r="V1943" s="587"/>
      <c r="W1943" s="588"/>
      <c r="X1943" s="588"/>
      <c r="Y1943" s="590"/>
      <c r="Z1943" s="589"/>
      <c r="AA1943" s="591"/>
      <c r="AB1943" s="591"/>
      <c r="AC1943" s="594"/>
      <c r="AD1943" s="591"/>
      <c r="AE1943" s="272"/>
      <c r="AF1943" s="560"/>
      <c r="AG1943" s="561"/>
      <c r="AH1943" s="561"/>
      <c r="AI1943" s="561"/>
      <c r="AJ1943" s="592"/>
      <c r="AK1943" s="561"/>
      <c r="AL1943" s="560"/>
      <c r="AM1943" s="595"/>
      <c r="AN1943" s="560"/>
      <c r="AO1943" s="561"/>
      <c r="AP1943" s="561"/>
      <c r="AQ1943" s="560"/>
      <c r="AR1943" s="561"/>
      <c r="AS1943" s="561"/>
      <c r="AT1943" s="559"/>
      <c r="AU1943" s="574"/>
      <c r="AV1943" s="569"/>
      <c r="AW1943" s="569"/>
      <c r="AX1943" s="569"/>
      <c r="AY1943" s="569"/>
      <c r="AZ1943" s="563"/>
      <c r="BA1943" s="563"/>
      <c r="BB1943" s="563"/>
    </row>
    <row r="1944" spans="21:54">
      <c r="U1944" s="563"/>
      <c r="V1944" s="587"/>
      <c r="W1944" s="588"/>
      <c r="X1944" s="588"/>
      <c r="Y1944" s="590"/>
      <c r="Z1944" s="589"/>
      <c r="AA1944" s="591"/>
      <c r="AB1944" s="591"/>
      <c r="AC1944" s="594"/>
      <c r="AD1944" s="591"/>
      <c r="AE1944" s="272"/>
      <c r="AF1944" s="560"/>
      <c r="AG1944" s="561"/>
      <c r="AH1944" s="561"/>
      <c r="AI1944" s="561"/>
      <c r="AJ1944" s="592"/>
      <c r="AK1944" s="561"/>
      <c r="AL1944" s="560"/>
      <c r="AM1944" s="595"/>
      <c r="AN1944" s="560"/>
      <c r="AO1944" s="561"/>
      <c r="AP1944" s="561"/>
      <c r="AQ1944" s="560"/>
      <c r="AR1944" s="561"/>
      <c r="AS1944" s="561"/>
      <c r="AT1944" s="559"/>
      <c r="AU1944" s="574"/>
      <c r="AV1944" s="569"/>
      <c r="AW1944" s="569"/>
      <c r="AX1944" s="569"/>
      <c r="AY1944" s="569"/>
      <c r="AZ1944" s="563"/>
      <c r="BA1944" s="563"/>
      <c r="BB1944" s="563"/>
    </row>
    <row r="1945" spans="21:54">
      <c r="U1945" s="563"/>
      <c r="V1945" s="587"/>
      <c r="W1945" s="588"/>
      <c r="X1945" s="588"/>
      <c r="Y1945" s="590"/>
      <c r="Z1945" s="589"/>
      <c r="AA1945" s="591"/>
      <c r="AB1945" s="591"/>
      <c r="AC1945" s="594"/>
      <c r="AD1945" s="591"/>
      <c r="AE1945" s="272"/>
      <c r="AF1945" s="560"/>
      <c r="AG1945" s="561"/>
      <c r="AH1945" s="561"/>
      <c r="AI1945" s="561"/>
      <c r="AJ1945" s="592"/>
      <c r="AK1945" s="561"/>
      <c r="AL1945" s="560"/>
      <c r="AM1945" s="595"/>
      <c r="AN1945" s="560"/>
      <c r="AO1945" s="561"/>
      <c r="AP1945" s="561"/>
      <c r="AQ1945" s="560"/>
      <c r="AR1945" s="561"/>
      <c r="AS1945" s="561"/>
      <c r="AT1945" s="559"/>
      <c r="AU1945" s="574"/>
      <c r="AV1945" s="569"/>
      <c r="AW1945" s="569"/>
      <c r="AX1945" s="569"/>
      <c r="AY1945" s="569"/>
      <c r="AZ1945" s="563"/>
      <c r="BA1945" s="563"/>
      <c r="BB1945" s="563"/>
    </row>
    <row r="1946" spans="21:54">
      <c r="U1946" s="563"/>
      <c r="V1946" s="587"/>
      <c r="W1946" s="588"/>
      <c r="X1946" s="588"/>
      <c r="Y1946" s="590"/>
      <c r="Z1946" s="589"/>
      <c r="AA1946" s="591"/>
      <c r="AB1946" s="591"/>
      <c r="AC1946" s="594"/>
      <c r="AD1946" s="591"/>
      <c r="AE1946" s="272"/>
      <c r="AF1946" s="560"/>
      <c r="AG1946" s="561"/>
      <c r="AH1946" s="561"/>
      <c r="AI1946" s="561"/>
      <c r="AJ1946" s="592"/>
      <c r="AK1946" s="561"/>
      <c r="AL1946" s="560"/>
      <c r="AM1946" s="595"/>
      <c r="AN1946" s="560"/>
      <c r="AO1946" s="561"/>
      <c r="AP1946" s="561"/>
      <c r="AQ1946" s="560"/>
      <c r="AR1946" s="561"/>
      <c r="AS1946" s="561"/>
      <c r="AT1946" s="559"/>
      <c r="AU1946" s="574"/>
      <c r="AV1946" s="569"/>
      <c r="AW1946" s="569"/>
      <c r="AX1946" s="569"/>
      <c r="AY1946" s="569"/>
      <c r="AZ1946" s="563"/>
      <c r="BA1946" s="563"/>
      <c r="BB1946" s="563"/>
    </row>
    <row r="1947" spans="21:54">
      <c r="U1947" s="563"/>
      <c r="V1947" s="587"/>
      <c r="W1947" s="588"/>
      <c r="X1947" s="588"/>
      <c r="Y1947" s="590"/>
      <c r="Z1947" s="589"/>
      <c r="AA1947" s="591"/>
      <c r="AB1947" s="591"/>
      <c r="AC1947" s="594"/>
      <c r="AD1947" s="591"/>
      <c r="AE1947" s="272"/>
      <c r="AF1947" s="560"/>
      <c r="AG1947" s="561"/>
      <c r="AH1947" s="561"/>
      <c r="AI1947" s="561"/>
      <c r="AJ1947" s="592"/>
      <c r="AK1947" s="561"/>
      <c r="AL1947" s="560"/>
      <c r="AM1947" s="595"/>
      <c r="AN1947" s="560"/>
      <c r="AO1947" s="561"/>
      <c r="AP1947" s="561"/>
      <c r="AQ1947" s="560"/>
      <c r="AR1947" s="561"/>
      <c r="AS1947" s="561"/>
      <c r="AT1947" s="559"/>
      <c r="AU1947" s="574"/>
      <c r="AV1947" s="569"/>
      <c r="AW1947" s="569"/>
      <c r="AX1947" s="569"/>
      <c r="AY1947" s="569"/>
      <c r="AZ1947" s="563"/>
      <c r="BA1947" s="563"/>
      <c r="BB1947" s="563"/>
    </row>
    <row r="1948" spans="21:54">
      <c r="U1948" s="563"/>
      <c r="V1948" s="587"/>
      <c r="W1948" s="588"/>
      <c r="X1948" s="588"/>
      <c r="Y1948" s="590"/>
      <c r="Z1948" s="589"/>
      <c r="AA1948" s="591"/>
      <c r="AB1948" s="591"/>
      <c r="AC1948" s="594"/>
      <c r="AD1948" s="591"/>
      <c r="AE1948" s="272"/>
      <c r="AF1948" s="560"/>
      <c r="AG1948" s="561"/>
      <c r="AH1948" s="561"/>
      <c r="AI1948" s="561"/>
      <c r="AJ1948" s="592"/>
      <c r="AK1948" s="561"/>
      <c r="AL1948" s="560"/>
      <c r="AM1948" s="595"/>
      <c r="AN1948" s="560"/>
      <c r="AO1948" s="561"/>
      <c r="AP1948" s="561"/>
      <c r="AQ1948" s="560"/>
      <c r="AR1948" s="561"/>
      <c r="AS1948" s="561"/>
      <c r="AT1948" s="559"/>
      <c r="AU1948" s="574"/>
      <c r="AV1948" s="569"/>
      <c r="AW1948" s="569"/>
      <c r="AX1948" s="569"/>
      <c r="AY1948" s="569"/>
      <c r="AZ1948" s="563"/>
      <c r="BA1948" s="563"/>
      <c r="BB1948" s="563"/>
    </row>
    <row r="1949" spans="21:54">
      <c r="U1949" s="563"/>
      <c r="V1949" s="587"/>
      <c r="W1949" s="588"/>
      <c r="X1949" s="588"/>
      <c r="Y1949" s="590"/>
      <c r="Z1949" s="589"/>
      <c r="AA1949" s="591"/>
      <c r="AB1949" s="591"/>
      <c r="AC1949" s="591"/>
      <c r="AD1949" s="591"/>
      <c r="AE1949" s="272"/>
      <c r="AF1949" s="560"/>
      <c r="AG1949" s="561"/>
      <c r="AH1949" s="561"/>
      <c r="AI1949" s="561"/>
      <c r="AJ1949" s="592"/>
      <c r="AK1949" s="561"/>
      <c r="AL1949" s="560"/>
      <c r="AM1949" s="595"/>
      <c r="AN1949" s="560"/>
      <c r="AO1949" s="561"/>
      <c r="AP1949" s="561"/>
      <c r="AQ1949" s="560"/>
      <c r="AR1949" s="561"/>
      <c r="AS1949" s="561"/>
      <c r="AT1949" s="559"/>
      <c r="AU1949" s="574"/>
      <c r="AV1949" s="569"/>
      <c r="AW1949" s="569"/>
      <c r="AX1949" s="569"/>
      <c r="AY1949" s="569"/>
      <c r="AZ1949" s="563"/>
      <c r="BA1949" s="563"/>
      <c r="BB1949" s="563"/>
    </row>
    <row r="1950" spans="21:54">
      <c r="U1950" s="563"/>
      <c r="V1950" s="587"/>
      <c r="W1950" s="588"/>
      <c r="X1950" s="588"/>
      <c r="Y1950" s="590"/>
      <c r="Z1950" s="589"/>
      <c r="AA1950" s="591"/>
      <c r="AB1950" s="591"/>
      <c r="AC1950" s="591"/>
      <c r="AD1950" s="591"/>
      <c r="AE1950" s="272"/>
      <c r="AF1950" s="560"/>
      <c r="AG1950" s="561"/>
      <c r="AH1950" s="561"/>
      <c r="AI1950" s="561"/>
      <c r="AJ1950" s="592"/>
      <c r="AK1950" s="561"/>
      <c r="AL1950" s="560"/>
      <c r="AM1950" s="595"/>
      <c r="AN1950" s="560"/>
      <c r="AO1950" s="561"/>
      <c r="AP1950" s="561"/>
      <c r="AQ1950" s="560"/>
      <c r="AR1950" s="561"/>
      <c r="AS1950" s="561"/>
      <c r="AT1950" s="559"/>
      <c r="AU1950" s="574"/>
      <c r="AV1950" s="569"/>
      <c r="AW1950" s="569"/>
      <c r="AX1950" s="569"/>
      <c r="AY1950" s="569"/>
      <c r="AZ1950" s="563"/>
      <c r="BA1950" s="563"/>
      <c r="BB1950" s="563"/>
    </row>
    <row r="1951" spans="21:54">
      <c r="U1951" s="563"/>
      <c r="V1951" s="587"/>
      <c r="W1951" s="588"/>
      <c r="X1951" s="588"/>
      <c r="Y1951" s="590"/>
      <c r="Z1951" s="589"/>
      <c r="AA1951" s="591"/>
      <c r="AB1951" s="591"/>
      <c r="AC1951" s="591"/>
      <c r="AD1951" s="591"/>
      <c r="AE1951" s="272"/>
      <c r="AF1951" s="560"/>
      <c r="AG1951" s="561"/>
      <c r="AH1951" s="561"/>
      <c r="AI1951" s="561"/>
      <c r="AJ1951" s="592"/>
      <c r="AK1951" s="561"/>
      <c r="AL1951" s="560"/>
      <c r="AM1951" s="595"/>
      <c r="AN1951" s="560"/>
      <c r="AO1951" s="561"/>
      <c r="AP1951" s="561"/>
      <c r="AQ1951" s="560"/>
      <c r="AR1951" s="561"/>
      <c r="AS1951" s="561"/>
      <c r="AT1951" s="559"/>
      <c r="AU1951" s="574"/>
      <c r="AV1951" s="569"/>
      <c r="AW1951" s="569"/>
      <c r="AX1951" s="569"/>
      <c r="AY1951" s="569"/>
      <c r="AZ1951" s="563"/>
      <c r="BA1951" s="563"/>
      <c r="BB1951" s="563"/>
    </row>
    <row r="1952" spans="21:54">
      <c r="U1952" s="563"/>
      <c r="V1952" s="587"/>
      <c r="W1952" s="588"/>
      <c r="X1952" s="588"/>
      <c r="Y1952" s="590"/>
      <c r="Z1952" s="589"/>
      <c r="AA1952" s="591"/>
      <c r="AB1952" s="591"/>
      <c r="AC1952" s="591"/>
      <c r="AD1952" s="591"/>
      <c r="AE1952" s="272"/>
      <c r="AF1952" s="560"/>
      <c r="AG1952" s="561"/>
      <c r="AH1952" s="561"/>
      <c r="AI1952" s="561"/>
      <c r="AJ1952" s="592"/>
      <c r="AK1952" s="561"/>
      <c r="AL1952" s="560"/>
      <c r="AM1952" s="595"/>
      <c r="AN1952" s="560"/>
      <c r="AO1952" s="561"/>
      <c r="AP1952" s="561"/>
      <c r="AQ1952" s="560"/>
      <c r="AR1952" s="561"/>
      <c r="AS1952" s="561"/>
      <c r="AT1952" s="559"/>
      <c r="AU1952" s="574"/>
      <c r="AV1952" s="569"/>
      <c r="AW1952" s="569"/>
      <c r="AX1952" s="569"/>
      <c r="AY1952" s="569"/>
      <c r="AZ1952" s="563"/>
      <c r="BA1952" s="563"/>
      <c r="BB1952" s="563"/>
    </row>
    <row r="1953" spans="21:54">
      <c r="U1953" s="563"/>
      <c r="V1953" s="587"/>
      <c r="W1953" s="588"/>
      <c r="X1953" s="588"/>
      <c r="Y1953" s="590"/>
      <c r="Z1953" s="589"/>
      <c r="AA1953" s="591"/>
      <c r="AB1953" s="591"/>
      <c r="AC1953" s="591"/>
      <c r="AD1953" s="591"/>
      <c r="AE1953" s="272"/>
      <c r="AF1953" s="560"/>
      <c r="AG1953" s="561"/>
      <c r="AH1953" s="561"/>
      <c r="AI1953" s="561"/>
      <c r="AJ1953" s="592"/>
      <c r="AK1953" s="561"/>
      <c r="AL1953" s="560"/>
      <c r="AM1953" s="595"/>
      <c r="AN1953" s="560"/>
      <c r="AO1953" s="561"/>
      <c r="AP1953" s="561"/>
      <c r="AQ1953" s="560"/>
      <c r="AR1953" s="561"/>
      <c r="AS1953" s="561"/>
      <c r="AT1953" s="559"/>
      <c r="AU1953" s="574"/>
      <c r="AV1953" s="569"/>
      <c r="AW1953" s="569"/>
      <c r="AX1953" s="569"/>
      <c r="AY1953" s="569"/>
      <c r="AZ1953" s="563"/>
      <c r="BA1953" s="563"/>
      <c r="BB1953" s="563"/>
    </row>
    <row r="1954" spans="21:54">
      <c r="U1954" s="563"/>
      <c r="V1954" s="587"/>
      <c r="W1954" s="588"/>
      <c r="X1954" s="588"/>
      <c r="Y1954" s="590"/>
      <c r="Z1954" s="589"/>
      <c r="AA1954" s="591"/>
      <c r="AB1954" s="591"/>
      <c r="AC1954" s="591"/>
      <c r="AD1954" s="591"/>
      <c r="AE1954" s="272"/>
      <c r="AF1954" s="560"/>
      <c r="AG1954" s="561"/>
      <c r="AH1954" s="561"/>
      <c r="AI1954" s="561"/>
      <c r="AJ1954" s="592"/>
      <c r="AK1954" s="561"/>
      <c r="AL1954" s="560"/>
      <c r="AM1954" s="595"/>
      <c r="AN1954" s="560"/>
      <c r="AO1954" s="561"/>
      <c r="AP1954" s="561"/>
      <c r="AQ1954" s="560"/>
      <c r="AR1954" s="561"/>
      <c r="AS1954" s="561"/>
      <c r="AT1954" s="559"/>
      <c r="AU1954" s="574"/>
      <c r="AV1954" s="569"/>
      <c r="AW1954" s="569"/>
      <c r="AX1954" s="569"/>
      <c r="AY1954" s="569"/>
      <c r="AZ1954" s="563"/>
      <c r="BA1954" s="563"/>
      <c r="BB1954" s="563"/>
    </row>
    <row r="1955" spans="21:54">
      <c r="U1955" s="563"/>
      <c r="V1955" s="587"/>
      <c r="W1955" s="588"/>
      <c r="X1955" s="588"/>
      <c r="Y1955" s="590"/>
      <c r="Z1955" s="589"/>
      <c r="AA1955" s="591"/>
      <c r="AB1955" s="591"/>
      <c r="AC1955" s="591"/>
      <c r="AD1955" s="591"/>
      <c r="AE1955" s="272"/>
      <c r="AF1955" s="560"/>
      <c r="AG1955" s="561"/>
      <c r="AH1955" s="561"/>
      <c r="AI1955" s="561"/>
      <c r="AJ1955" s="592"/>
      <c r="AK1955" s="561"/>
      <c r="AL1955" s="560"/>
      <c r="AM1955" s="595"/>
      <c r="AN1955" s="560"/>
      <c r="AO1955" s="561"/>
      <c r="AP1955" s="561"/>
      <c r="AQ1955" s="560"/>
      <c r="AR1955" s="561"/>
      <c r="AS1955" s="561"/>
      <c r="AT1955" s="559"/>
      <c r="AU1955" s="574"/>
      <c r="AV1955" s="569"/>
      <c r="AW1955" s="569"/>
      <c r="AX1955" s="569"/>
      <c r="AY1955" s="569"/>
      <c r="AZ1955" s="563"/>
      <c r="BA1955" s="563"/>
      <c r="BB1955" s="563"/>
    </row>
    <row r="1956" spans="21:54">
      <c r="U1956" s="563"/>
      <c r="V1956" s="587"/>
      <c r="W1956" s="588"/>
      <c r="X1956" s="588"/>
      <c r="Y1956" s="590"/>
      <c r="Z1956" s="589"/>
      <c r="AA1956" s="591"/>
      <c r="AB1956" s="591"/>
      <c r="AC1956" s="591"/>
      <c r="AD1956" s="591"/>
      <c r="AE1956" s="272"/>
      <c r="AF1956" s="560"/>
      <c r="AG1956" s="561"/>
      <c r="AH1956" s="561"/>
      <c r="AI1956" s="561"/>
      <c r="AJ1956" s="592"/>
      <c r="AK1956" s="561"/>
      <c r="AL1956" s="560"/>
      <c r="AM1956" s="595"/>
      <c r="AN1956" s="560"/>
      <c r="AO1956" s="561"/>
      <c r="AP1956" s="561"/>
      <c r="AQ1956" s="560"/>
      <c r="AR1956" s="561"/>
      <c r="AS1956" s="561"/>
      <c r="AT1956" s="559"/>
      <c r="AU1956" s="574"/>
      <c r="AV1956" s="569"/>
      <c r="AW1956" s="569"/>
      <c r="AX1956" s="569"/>
      <c r="AY1956" s="569"/>
      <c r="AZ1956" s="563"/>
      <c r="BA1956" s="563"/>
      <c r="BB1956" s="563"/>
    </row>
    <row r="1957" spans="21:54">
      <c r="U1957" s="563"/>
      <c r="V1957" s="587"/>
      <c r="W1957" s="588"/>
      <c r="X1957" s="588"/>
      <c r="Y1957" s="590"/>
      <c r="Z1957" s="589"/>
      <c r="AA1957" s="591"/>
      <c r="AB1957" s="591"/>
      <c r="AC1957" s="591"/>
      <c r="AD1957" s="591"/>
      <c r="AE1957" s="272"/>
      <c r="AF1957" s="560"/>
      <c r="AG1957" s="561"/>
      <c r="AH1957" s="561"/>
      <c r="AI1957" s="561"/>
      <c r="AJ1957" s="592"/>
      <c r="AK1957" s="561"/>
      <c r="AL1957" s="560"/>
      <c r="AM1957" s="595"/>
      <c r="AN1957" s="560"/>
      <c r="AO1957" s="561"/>
      <c r="AP1957" s="561"/>
      <c r="AQ1957" s="560"/>
      <c r="AR1957" s="561"/>
      <c r="AS1957" s="561"/>
      <c r="AT1957" s="559"/>
      <c r="AU1957" s="574"/>
      <c r="AV1957" s="569"/>
      <c r="AW1957" s="569"/>
      <c r="AX1957" s="569"/>
      <c r="AY1957" s="569"/>
      <c r="AZ1957" s="563"/>
      <c r="BA1957" s="563"/>
      <c r="BB1957" s="563"/>
    </row>
    <row r="1958" spans="21:54">
      <c r="U1958" s="563"/>
      <c r="V1958" s="587"/>
      <c r="W1958" s="588"/>
      <c r="X1958" s="588"/>
      <c r="Y1958" s="590"/>
      <c r="Z1958" s="589"/>
      <c r="AA1958" s="591"/>
      <c r="AB1958" s="591"/>
      <c r="AC1958" s="591"/>
      <c r="AD1958" s="591"/>
      <c r="AE1958" s="272"/>
      <c r="AF1958" s="560"/>
      <c r="AG1958" s="561"/>
      <c r="AH1958" s="561"/>
      <c r="AI1958" s="561"/>
      <c r="AJ1958" s="592"/>
      <c r="AK1958" s="561"/>
      <c r="AL1958" s="560"/>
      <c r="AM1958" s="595"/>
      <c r="AN1958" s="560"/>
      <c r="AO1958" s="561"/>
      <c r="AP1958" s="561"/>
      <c r="AQ1958" s="560"/>
      <c r="AR1958" s="561"/>
      <c r="AS1958" s="561"/>
      <c r="AT1958" s="559"/>
      <c r="AU1958" s="574"/>
      <c r="AV1958" s="569"/>
      <c r="AW1958" s="569"/>
      <c r="AX1958" s="569"/>
      <c r="AY1958" s="569"/>
      <c r="AZ1958" s="563"/>
      <c r="BA1958" s="563"/>
      <c r="BB1958" s="563"/>
    </row>
    <row r="1959" spans="21:54">
      <c r="U1959" s="563"/>
      <c r="V1959" s="587"/>
      <c r="W1959" s="588"/>
      <c r="X1959" s="588"/>
      <c r="Y1959" s="590"/>
      <c r="Z1959" s="589"/>
      <c r="AA1959" s="591"/>
      <c r="AB1959" s="591"/>
      <c r="AC1959" s="591"/>
      <c r="AD1959" s="591"/>
      <c r="AE1959" s="272"/>
      <c r="AF1959" s="560"/>
      <c r="AG1959" s="561"/>
      <c r="AH1959" s="561"/>
      <c r="AI1959" s="561"/>
      <c r="AJ1959" s="592"/>
      <c r="AK1959" s="561"/>
      <c r="AL1959" s="560"/>
      <c r="AM1959" s="595"/>
      <c r="AN1959" s="560"/>
      <c r="AO1959" s="561"/>
      <c r="AP1959" s="561"/>
      <c r="AQ1959" s="560"/>
      <c r="AR1959" s="561"/>
      <c r="AS1959" s="561"/>
      <c r="AT1959" s="559"/>
      <c r="AU1959" s="574"/>
      <c r="AV1959" s="569"/>
      <c r="AW1959" s="569"/>
      <c r="AX1959" s="569"/>
      <c r="AY1959" s="569"/>
      <c r="AZ1959" s="563"/>
      <c r="BA1959" s="563"/>
      <c r="BB1959" s="563"/>
    </row>
    <row r="1960" spans="21:54">
      <c r="U1960" s="563"/>
      <c r="V1960" s="587"/>
      <c r="W1960" s="588"/>
      <c r="X1960" s="588"/>
      <c r="Y1960" s="590"/>
      <c r="Z1960" s="589"/>
      <c r="AA1960" s="591"/>
      <c r="AB1960" s="591"/>
      <c r="AC1960" s="591"/>
      <c r="AD1960" s="591"/>
      <c r="AE1960" s="272"/>
      <c r="AF1960" s="560"/>
      <c r="AG1960" s="561"/>
      <c r="AH1960" s="561"/>
      <c r="AI1960" s="561"/>
      <c r="AJ1960" s="592"/>
      <c r="AK1960" s="561"/>
      <c r="AL1960" s="560"/>
      <c r="AM1960" s="595"/>
      <c r="AN1960" s="560"/>
      <c r="AO1960" s="561"/>
      <c r="AP1960" s="561"/>
      <c r="AQ1960" s="560"/>
      <c r="AR1960" s="561"/>
      <c r="AS1960" s="561"/>
      <c r="AT1960" s="559"/>
      <c r="AU1960" s="574"/>
      <c r="AV1960" s="569"/>
      <c r="AW1960" s="569"/>
      <c r="AX1960" s="569"/>
      <c r="AY1960" s="569"/>
      <c r="AZ1960" s="563"/>
      <c r="BA1960" s="563"/>
      <c r="BB1960" s="563"/>
    </row>
    <row r="1961" spans="21:54">
      <c r="U1961" s="563"/>
      <c r="V1961" s="587"/>
      <c r="W1961" s="588"/>
      <c r="X1961" s="588"/>
      <c r="Y1961" s="590"/>
      <c r="Z1961" s="589"/>
      <c r="AA1961" s="591"/>
      <c r="AB1961" s="591"/>
      <c r="AC1961" s="591"/>
      <c r="AD1961" s="591"/>
      <c r="AE1961" s="272"/>
      <c r="AF1961" s="560"/>
      <c r="AG1961" s="561"/>
      <c r="AH1961" s="561"/>
      <c r="AI1961" s="561"/>
      <c r="AJ1961" s="592"/>
      <c r="AK1961" s="561"/>
      <c r="AL1961" s="560"/>
      <c r="AM1961" s="595"/>
      <c r="AN1961" s="560"/>
      <c r="AO1961" s="561"/>
      <c r="AP1961" s="561"/>
      <c r="AQ1961" s="560"/>
      <c r="AR1961" s="561"/>
      <c r="AS1961" s="561"/>
      <c r="AT1961" s="559"/>
      <c r="AU1961" s="574"/>
      <c r="AV1961" s="569"/>
      <c r="AW1961" s="569"/>
      <c r="AX1961" s="569"/>
      <c r="AY1961" s="569"/>
      <c r="AZ1961" s="563"/>
      <c r="BA1961" s="563"/>
      <c r="BB1961" s="563"/>
    </row>
    <row r="1962" spans="21:54">
      <c r="U1962" s="563"/>
      <c r="V1962" s="587"/>
      <c r="W1962" s="588"/>
      <c r="X1962" s="588"/>
      <c r="Y1962" s="590"/>
      <c r="Z1962" s="589"/>
      <c r="AA1962" s="591"/>
      <c r="AB1962" s="591"/>
      <c r="AC1962" s="591"/>
      <c r="AD1962" s="591"/>
      <c r="AE1962" s="272"/>
      <c r="AF1962" s="560"/>
      <c r="AG1962" s="561"/>
      <c r="AH1962" s="561"/>
      <c r="AI1962" s="561"/>
      <c r="AJ1962" s="592"/>
      <c r="AK1962" s="561"/>
      <c r="AL1962" s="560"/>
      <c r="AM1962" s="595"/>
      <c r="AN1962" s="560"/>
      <c r="AO1962" s="561"/>
      <c r="AP1962" s="561"/>
      <c r="AQ1962" s="560"/>
      <c r="AR1962" s="561"/>
      <c r="AS1962" s="561"/>
      <c r="AT1962" s="559"/>
      <c r="AU1962" s="574"/>
      <c r="AV1962" s="569"/>
      <c r="AW1962" s="569"/>
      <c r="AX1962" s="569"/>
      <c r="AY1962" s="569"/>
      <c r="AZ1962" s="563"/>
      <c r="BA1962" s="563"/>
      <c r="BB1962" s="563"/>
    </row>
    <row r="1963" spans="21:54">
      <c r="U1963" s="563"/>
      <c r="V1963" s="587"/>
      <c r="W1963" s="588"/>
      <c r="X1963" s="588"/>
      <c r="Y1963" s="590"/>
      <c r="Z1963" s="589"/>
      <c r="AA1963" s="591"/>
      <c r="AB1963" s="591"/>
      <c r="AC1963" s="591"/>
      <c r="AD1963" s="591"/>
      <c r="AE1963" s="272"/>
      <c r="AF1963" s="560"/>
      <c r="AG1963" s="561"/>
      <c r="AH1963" s="561"/>
      <c r="AI1963" s="561"/>
      <c r="AJ1963" s="592"/>
      <c r="AK1963" s="561"/>
      <c r="AL1963" s="560"/>
      <c r="AM1963" s="595"/>
      <c r="AN1963" s="560"/>
      <c r="AO1963" s="561"/>
      <c r="AP1963" s="561"/>
      <c r="AQ1963" s="560"/>
      <c r="AR1963" s="561"/>
      <c r="AS1963" s="561"/>
      <c r="AT1963" s="559"/>
      <c r="AU1963" s="574"/>
      <c r="AV1963" s="569"/>
      <c r="AW1963" s="569"/>
      <c r="AX1963" s="569"/>
      <c r="AY1963" s="569"/>
      <c r="AZ1963" s="563"/>
      <c r="BA1963" s="563"/>
      <c r="BB1963" s="563"/>
    </row>
    <row r="1964" spans="21:54">
      <c r="U1964" s="563"/>
      <c r="V1964" s="587"/>
      <c r="W1964" s="588"/>
      <c r="X1964" s="588"/>
      <c r="Y1964" s="590"/>
      <c r="Z1964" s="589"/>
      <c r="AA1964" s="591"/>
      <c r="AB1964" s="591"/>
      <c r="AC1964" s="591"/>
      <c r="AD1964" s="591"/>
      <c r="AE1964" s="272"/>
      <c r="AF1964" s="560"/>
      <c r="AG1964" s="561"/>
      <c r="AH1964" s="561"/>
      <c r="AI1964" s="561"/>
      <c r="AJ1964" s="592"/>
      <c r="AK1964" s="561"/>
      <c r="AL1964" s="560"/>
      <c r="AM1964" s="595"/>
      <c r="AN1964" s="560"/>
      <c r="AO1964" s="561"/>
      <c r="AP1964" s="561"/>
      <c r="AQ1964" s="560"/>
      <c r="AR1964" s="561"/>
      <c r="AS1964" s="561"/>
      <c r="AT1964" s="559"/>
      <c r="AU1964" s="574"/>
      <c r="AV1964" s="569"/>
      <c r="AW1964" s="569"/>
      <c r="AX1964" s="569"/>
      <c r="AY1964" s="569"/>
      <c r="AZ1964" s="563"/>
      <c r="BA1964" s="563"/>
      <c r="BB1964" s="563"/>
    </row>
    <row r="1965" spans="21:54">
      <c r="U1965" s="563"/>
      <c r="V1965" s="587"/>
      <c r="W1965" s="588"/>
      <c r="X1965" s="588"/>
      <c r="Y1965" s="590"/>
      <c r="Z1965" s="589"/>
      <c r="AA1965" s="591"/>
      <c r="AB1965" s="591"/>
      <c r="AC1965" s="591"/>
      <c r="AD1965" s="591"/>
      <c r="AE1965" s="272"/>
      <c r="AF1965" s="560"/>
      <c r="AG1965" s="561"/>
      <c r="AH1965" s="561"/>
      <c r="AI1965" s="561"/>
      <c r="AJ1965" s="592"/>
      <c r="AK1965" s="561"/>
      <c r="AL1965" s="560"/>
      <c r="AM1965" s="595"/>
      <c r="AN1965" s="560"/>
      <c r="AO1965" s="561"/>
      <c r="AP1965" s="561"/>
      <c r="AQ1965" s="560"/>
      <c r="AR1965" s="561"/>
      <c r="AS1965" s="561"/>
      <c r="AT1965" s="559"/>
      <c r="AU1965" s="574"/>
      <c r="AV1965" s="569"/>
      <c r="AW1965" s="569"/>
      <c r="AX1965" s="569"/>
      <c r="AY1965" s="569"/>
      <c r="AZ1965" s="563"/>
      <c r="BA1965" s="563"/>
      <c r="BB1965" s="563"/>
    </row>
    <row r="1966" spans="21:54">
      <c r="U1966" s="563"/>
      <c r="V1966" s="587"/>
      <c r="W1966" s="588"/>
      <c r="X1966" s="588"/>
      <c r="Y1966" s="590"/>
      <c r="Z1966" s="589"/>
      <c r="AA1966" s="591"/>
      <c r="AB1966" s="591"/>
      <c r="AC1966" s="591"/>
      <c r="AD1966" s="591"/>
      <c r="AE1966" s="272"/>
      <c r="AF1966" s="560"/>
      <c r="AG1966" s="561"/>
      <c r="AH1966" s="561"/>
      <c r="AI1966" s="561"/>
      <c r="AJ1966" s="592"/>
      <c r="AK1966" s="561"/>
      <c r="AL1966" s="560"/>
      <c r="AM1966" s="595"/>
      <c r="AN1966" s="560"/>
      <c r="AO1966" s="561"/>
      <c r="AP1966" s="561"/>
      <c r="AQ1966" s="560"/>
      <c r="AR1966" s="561"/>
      <c r="AS1966" s="561"/>
      <c r="AT1966" s="559"/>
      <c r="AU1966" s="574"/>
      <c r="AV1966" s="569"/>
      <c r="AW1966" s="569"/>
      <c r="AX1966" s="569"/>
      <c r="AY1966" s="569"/>
      <c r="AZ1966" s="563"/>
      <c r="BA1966" s="563"/>
      <c r="BB1966" s="563"/>
    </row>
    <row r="1967" spans="21:54">
      <c r="U1967" s="563"/>
      <c r="V1967" s="587"/>
      <c r="W1967" s="588"/>
      <c r="X1967" s="588"/>
      <c r="Y1967" s="590"/>
      <c r="Z1967" s="589"/>
      <c r="AA1967" s="591"/>
      <c r="AB1967" s="591"/>
      <c r="AC1967" s="591"/>
      <c r="AD1967" s="591"/>
      <c r="AE1967" s="272"/>
      <c r="AF1967" s="560"/>
      <c r="AG1967" s="561"/>
      <c r="AH1967" s="561"/>
      <c r="AI1967" s="561"/>
      <c r="AJ1967" s="592"/>
      <c r="AK1967" s="561"/>
      <c r="AL1967" s="560"/>
      <c r="AM1967" s="595"/>
      <c r="AN1967" s="560"/>
      <c r="AO1967" s="561"/>
      <c r="AP1967" s="561"/>
      <c r="AQ1967" s="560"/>
      <c r="AR1967" s="561"/>
      <c r="AS1967" s="561"/>
      <c r="AT1967" s="559"/>
      <c r="AU1967" s="574"/>
      <c r="AV1967" s="569"/>
      <c r="AW1967" s="569"/>
      <c r="AX1967" s="569"/>
      <c r="AY1967" s="569"/>
      <c r="AZ1967" s="563"/>
      <c r="BA1967" s="563"/>
      <c r="BB1967" s="563"/>
    </row>
    <row r="1968" spans="21:54">
      <c r="U1968" s="563"/>
      <c r="V1968" s="587"/>
      <c r="W1968" s="588"/>
      <c r="X1968" s="588"/>
      <c r="Y1968" s="590"/>
      <c r="Z1968" s="589"/>
      <c r="AA1968" s="591"/>
      <c r="AB1968" s="591"/>
      <c r="AC1968" s="591"/>
      <c r="AD1968" s="591"/>
      <c r="AE1968" s="272"/>
      <c r="AF1968" s="560"/>
      <c r="AG1968" s="561"/>
      <c r="AH1968" s="561"/>
      <c r="AI1968" s="561"/>
      <c r="AJ1968" s="592"/>
      <c r="AK1968" s="561"/>
      <c r="AL1968" s="560"/>
      <c r="AM1968" s="595"/>
      <c r="AN1968" s="560"/>
      <c r="AO1968" s="561"/>
      <c r="AP1968" s="561"/>
      <c r="AQ1968" s="560"/>
      <c r="AR1968" s="561"/>
      <c r="AS1968" s="561"/>
      <c r="AT1968" s="559"/>
      <c r="AU1968" s="574"/>
      <c r="AV1968" s="569"/>
      <c r="AW1968" s="569"/>
      <c r="AX1968" s="569"/>
      <c r="AY1968" s="569"/>
      <c r="AZ1968" s="563"/>
      <c r="BA1968" s="563"/>
      <c r="BB1968" s="563"/>
    </row>
    <row r="1969" spans="21:54">
      <c r="U1969" s="563"/>
      <c r="V1969" s="587"/>
      <c r="W1969" s="588"/>
      <c r="X1969" s="588"/>
      <c r="Y1969" s="590"/>
      <c r="Z1969" s="589"/>
      <c r="AA1969" s="591"/>
      <c r="AB1969" s="591"/>
      <c r="AC1969" s="591"/>
      <c r="AD1969" s="591"/>
      <c r="AE1969" s="272"/>
      <c r="AF1969" s="560"/>
      <c r="AG1969" s="561"/>
      <c r="AH1969" s="561"/>
      <c r="AI1969" s="561"/>
      <c r="AJ1969" s="592"/>
      <c r="AK1969" s="561"/>
      <c r="AL1969" s="560"/>
      <c r="AM1969" s="595"/>
      <c r="AN1969" s="560"/>
      <c r="AO1969" s="561"/>
      <c r="AP1969" s="561"/>
      <c r="AQ1969" s="560"/>
      <c r="AR1969" s="561"/>
      <c r="AS1969" s="561"/>
      <c r="AT1969" s="559"/>
      <c r="AU1969" s="574"/>
      <c r="AV1969" s="569"/>
      <c r="AW1969" s="569"/>
      <c r="AX1969" s="569"/>
      <c r="AY1969" s="569"/>
      <c r="AZ1969" s="563"/>
      <c r="BA1969" s="563"/>
      <c r="BB1969" s="563"/>
    </row>
    <row r="1970" spans="21:54">
      <c r="U1970" s="563"/>
      <c r="V1970" s="587"/>
      <c r="W1970" s="588"/>
      <c r="X1970" s="588"/>
      <c r="Y1970" s="590"/>
      <c r="Z1970" s="589"/>
      <c r="AA1970" s="591"/>
      <c r="AB1970" s="591"/>
      <c r="AC1970" s="594"/>
      <c r="AD1970" s="591"/>
      <c r="AE1970" s="272"/>
      <c r="AF1970" s="560"/>
      <c r="AG1970" s="561"/>
      <c r="AH1970" s="561"/>
      <c r="AI1970" s="561"/>
      <c r="AJ1970" s="592"/>
      <c r="AK1970" s="561"/>
      <c r="AL1970" s="560"/>
      <c r="AM1970" s="595"/>
      <c r="AN1970" s="560"/>
      <c r="AO1970" s="561"/>
      <c r="AP1970" s="561"/>
      <c r="AQ1970" s="560"/>
      <c r="AR1970" s="561"/>
      <c r="AS1970" s="561"/>
      <c r="AT1970" s="559"/>
      <c r="AU1970" s="574"/>
      <c r="AV1970" s="569"/>
      <c r="AW1970" s="569"/>
      <c r="AX1970" s="569"/>
      <c r="AY1970" s="569"/>
      <c r="AZ1970" s="563"/>
      <c r="BA1970" s="563"/>
      <c r="BB1970" s="563"/>
    </row>
    <row r="1971" spans="21:54">
      <c r="U1971" s="563"/>
      <c r="V1971" s="587"/>
      <c r="W1971" s="588"/>
      <c r="X1971" s="588"/>
      <c r="Y1971" s="590"/>
      <c r="Z1971" s="589"/>
      <c r="AA1971" s="591"/>
      <c r="AB1971" s="591"/>
      <c r="AC1971" s="594"/>
      <c r="AD1971" s="591"/>
      <c r="AE1971" s="272"/>
      <c r="AF1971" s="560"/>
      <c r="AG1971" s="561"/>
      <c r="AH1971" s="561"/>
      <c r="AI1971" s="561"/>
      <c r="AJ1971" s="592"/>
      <c r="AK1971" s="561"/>
      <c r="AL1971" s="560"/>
      <c r="AM1971" s="595"/>
      <c r="AN1971" s="560"/>
      <c r="AO1971" s="561"/>
      <c r="AP1971" s="561"/>
      <c r="AQ1971" s="560"/>
      <c r="AR1971" s="561"/>
      <c r="AS1971" s="561"/>
      <c r="AT1971" s="559"/>
      <c r="AU1971" s="574"/>
      <c r="AV1971" s="569"/>
      <c r="AW1971" s="569"/>
      <c r="AX1971" s="569"/>
      <c r="AY1971" s="569"/>
      <c r="AZ1971" s="563"/>
      <c r="BA1971" s="563"/>
      <c r="BB1971" s="563"/>
    </row>
    <row r="1972" spans="21:54">
      <c r="U1972" s="563"/>
      <c r="V1972" s="587"/>
      <c r="W1972" s="588"/>
      <c r="X1972" s="588"/>
      <c r="Y1972" s="590"/>
      <c r="Z1972" s="589"/>
      <c r="AA1972" s="591"/>
      <c r="AB1972" s="591"/>
      <c r="AC1972" s="594"/>
      <c r="AD1972" s="591"/>
      <c r="AE1972" s="272"/>
      <c r="AF1972" s="560"/>
      <c r="AG1972" s="561"/>
      <c r="AH1972" s="561"/>
      <c r="AI1972" s="561"/>
      <c r="AJ1972" s="592"/>
      <c r="AK1972" s="561"/>
      <c r="AL1972" s="560"/>
      <c r="AM1972" s="595"/>
      <c r="AN1972" s="560"/>
      <c r="AO1972" s="561"/>
      <c r="AP1972" s="561"/>
      <c r="AQ1972" s="560"/>
      <c r="AR1972" s="561"/>
      <c r="AS1972" s="561"/>
      <c r="AT1972" s="559"/>
      <c r="AU1972" s="574"/>
      <c r="AV1972" s="569"/>
      <c r="AW1972" s="569"/>
      <c r="AX1972" s="569"/>
      <c r="AY1972" s="569"/>
      <c r="AZ1972" s="563"/>
      <c r="BA1972" s="563"/>
      <c r="BB1972" s="563"/>
    </row>
    <row r="1973" spans="21:54">
      <c r="U1973" s="563"/>
      <c r="V1973" s="587"/>
      <c r="W1973" s="588"/>
      <c r="X1973" s="588"/>
      <c r="Y1973" s="590"/>
      <c r="Z1973" s="589"/>
      <c r="AA1973" s="591"/>
      <c r="AB1973" s="591"/>
      <c r="AC1973" s="594"/>
      <c r="AD1973" s="591"/>
      <c r="AE1973" s="272"/>
      <c r="AF1973" s="560"/>
      <c r="AG1973" s="561"/>
      <c r="AH1973" s="561"/>
      <c r="AI1973" s="561"/>
      <c r="AJ1973" s="592"/>
      <c r="AK1973" s="561"/>
      <c r="AL1973" s="560"/>
      <c r="AM1973" s="595"/>
      <c r="AN1973" s="560"/>
      <c r="AO1973" s="561"/>
      <c r="AP1973" s="561"/>
      <c r="AQ1973" s="560"/>
      <c r="AR1973" s="561"/>
      <c r="AS1973" s="561"/>
      <c r="AT1973" s="559"/>
      <c r="AU1973" s="574"/>
      <c r="AV1973" s="569"/>
      <c r="AW1973" s="569"/>
      <c r="AX1973" s="569"/>
      <c r="AY1973" s="569"/>
      <c r="AZ1973" s="563"/>
      <c r="BA1973" s="563"/>
      <c r="BB1973" s="563"/>
    </row>
    <row r="1974" spans="21:54">
      <c r="U1974" s="563"/>
      <c r="V1974" s="587"/>
      <c r="W1974" s="588"/>
      <c r="X1974" s="588"/>
      <c r="Y1974" s="590"/>
      <c r="Z1974" s="589"/>
      <c r="AA1974" s="591"/>
      <c r="AB1974" s="591"/>
      <c r="AC1974" s="594"/>
      <c r="AD1974" s="591"/>
      <c r="AE1974" s="272"/>
      <c r="AF1974" s="560"/>
      <c r="AG1974" s="561"/>
      <c r="AH1974" s="561"/>
      <c r="AI1974" s="561"/>
      <c r="AJ1974" s="592"/>
      <c r="AK1974" s="561"/>
      <c r="AL1974" s="560"/>
      <c r="AM1974" s="595"/>
      <c r="AN1974" s="560"/>
      <c r="AO1974" s="561"/>
      <c r="AP1974" s="561"/>
      <c r="AQ1974" s="560"/>
      <c r="AR1974" s="561"/>
      <c r="AS1974" s="561"/>
      <c r="AT1974" s="559"/>
      <c r="AU1974" s="574"/>
      <c r="AV1974" s="569"/>
      <c r="AW1974" s="569"/>
      <c r="AX1974" s="569"/>
      <c r="AY1974" s="569"/>
      <c r="AZ1974" s="563"/>
      <c r="BA1974" s="563"/>
      <c r="BB1974" s="563"/>
    </row>
    <row r="1975" spans="21:54">
      <c r="U1975" s="563"/>
      <c r="V1975" s="587"/>
      <c r="W1975" s="588"/>
      <c r="X1975" s="588"/>
      <c r="Y1975" s="590"/>
      <c r="Z1975" s="589"/>
      <c r="AA1975" s="591"/>
      <c r="AB1975" s="591"/>
      <c r="AC1975" s="594"/>
      <c r="AD1975" s="591"/>
      <c r="AE1975" s="272"/>
      <c r="AF1975" s="560"/>
      <c r="AG1975" s="561"/>
      <c r="AH1975" s="561"/>
      <c r="AI1975" s="561"/>
      <c r="AJ1975" s="592"/>
      <c r="AK1975" s="561"/>
      <c r="AL1975" s="560"/>
      <c r="AM1975" s="595"/>
      <c r="AN1975" s="560"/>
      <c r="AO1975" s="561"/>
      <c r="AP1975" s="561"/>
      <c r="AQ1975" s="560"/>
      <c r="AR1975" s="561"/>
      <c r="AS1975" s="561"/>
      <c r="AT1975" s="559"/>
      <c r="AU1975" s="574"/>
      <c r="AV1975" s="569"/>
      <c r="AW1975" s="569"/>
      <c r="AX1975" s="569"/>
      <c r="AY1975" s="569"/>
      <c r="AZ1975" s="563"/>
      <c r="BA1975" s="563"/>
      <c r="BB1975" s="563"/>
    </row>
    <row r="1976" spans="21:54">
      <c r="U1976" s="563"/>
      <c r="V1976" s="587"/>
      <c r="W1976" s="588"/>
      <c r="X1976" s="588"/>
      <c r="Y1976" s="590"/>
      <c r="Z1976" s="589"/>
      <c r="AA1976" s="591"/>
      <c r="AB1976" s="591"/>
      <c r="AC1976" s="594"/>
      <c r="AD1976" s="591"/>
      <c r="AE1976" s="272"/>
      <c r="AF1976" s="560"/>
      <c r="AG1976" s="561"/>
      <c r="AH1976" s="561"/>
      <c r="AI1976" s="561"/>
      <c r="AJ1976" s="592"/>
      <c r="AK1976" s="561"/>
      <c r="AL1976" s="560"/>
      <c r="AM1976" s="595"/>
      <c r="AN1976" s="560"/>
      <c r="AO1976" s="561"/>
      <c r="AP1976" s="561"/>
      <c r="AQ1976" s="560"/>
      <c r="AR1976" s="561"/>
      <c r="AS1976" s="561"/>
      <c r="AT1976" s="559"/>
      <c r="AU1976" s="574"/>
      <c r="AV1976" s="569"/>
      <c r="AW1976" s="569"/>
      <c r="AX1976" s="569"/>
      <c r="AY1976" s="569"/>
      <c r="AZ1976" s="563"/>
      <c r="BA1976" s="563"/>
      <c r="BB1976" s="563"/>
    </row>
    <row r="1977" spans="21:54">
      <c r="U1977" s="563"/>
      <c r="V1977" s="587"/>
      <c r="W1977" s="588"/>
      <c r="X1977" s="588"/>
      <c r="Y1977" s="590"/>
      <c r="Z1977" s="589"/>
      <c r="AA1977" s="591"/>
      <c r="AB1977" s="591"/>
      <c r="AC1977" s="594"/>
      <c r="AD1977" s="591"/>
      <c r="AE1977" s="272"/>
      <c r="AF1977" s="560"/>
      <c r="AG1977" s="561"/>
      <c r="AH1977" s="561"/>
      <c r="AI1977" s="561"/>
      <c r="AJ1977" s="592"/>
      <c r="AK1977" s="561"/>
      <c r="AL1977" s="560"/>
      <c r="AM1977" s="595"/>
      <c r="AN1977" s="560"/>
      <c r="AO1977" s="561"/>
      <c r="AP1977" s="561"/>
      <c r="AQ1977" s="560"/>
      <c r="AR1977" s="561"/>
      <c r="AS1977" s="561"/>
      <c r="AT1977" s="559"/>
      <c r="AU1977" s="574"/>
      <c r="AV1977" s="569"/>
      <c r="AW1977" s="569"/>
      <c r="AX1977" s="569"/>
      <c r="AY1977" s="569"/>
      <c r="AZ1977" s="563"/>
      <c r="BA1977" s="563"/>
      <c r="BB1977" s="563"/>
    </row>
    <row r="1978" spans="21:54">
      <c r="U1978" s="563"/>
      <c r="V1978" s="587"/>
      <c r="W1978" s="588"/>
      <c r="X1978" s="588"/>
      <c r="Y1978" s="590"/>
      <c r="Z1978" s="589"/>
      <c r="AA1978" s="591"/>
      <c r="AB1978" s="591"/>
      <c r="AC1978" s="594"/>
      <c r="AD1978" s="591"/>
      <c r="AE1978" s="272"/>
      <c r="AF1978" s="560"/>
      <c r="AG1978" s="561"/>
      <c r="AH1978" s="561"/>
      <c r="AI1978" s="561"/>
      <c r="AJ1978" s="592"/>
      <c r="AK1978" s="561"/>
      <c r="AL1978" s="560"/>
      <c r="AM1978" s="595"/>
      <c r="AN1978" s="560"/>
      <c r="AO1978" s="561"/>
      <c r="AP1978" s="561"/>
      <c r="AQ1978" s="560"/>
      <c r="AR1978" s="561"/>
      <c r="AS1978" s="561"/>
      <c r="AT1978" s="559"/>
      <c r="AU1978" s="574"/>
      <c r="AV1978" s="569"/>
      <c r="AW1978" s="569"/>
      <c r="AX1978" s="569"/>
      <c r="AY1978" s="569"/>
      <c r="AZ1978" s="563"/>
      <c r="BA1978" s="563"/>
      <c r="BB1978" s="563"/>
    </row>
    <row r="1979" spans="21:54">
      <c r="U1979" s="563"/>
      <c r="V1979" s="587"/>
      <c r="W1979" s="588"/>
      <c r="X1979" s="588"/>
      <c r="Y1979" s="590"/>
      <c r="Z1979" s="589"/>
      <c r="AA1979" s="591"/>
      <c r="AB1979" s="591"/>
      <c r="AC1979" s="594"/>
      <c r="AD1979" s="591"/>
      <c r="AE1979" s="272"/>
      <c r="AF1979" s="560"/>
      <c r="AG1979" s="561"/>
      <c r="AH1979" s="561"/>
      <c r="AI1979" s="561"/>
      <c r="AJ1979" s="592"/>
      <c r="AK1979" s="561"/>
      <c r="AL1979" s="560"/>
      <c r="AM1979" s="595"/>
      <c r="AN1979" s="560"/>
      <c r="AO1979" s="561"/>
      <c r="AP1979" s="561"/>
      <c r="AQ1979" s="560"/>
      <c r="AR1979" s="561"/>
      <c r="AS1979" s="561"/>
      <c r="AT1979" s="559"/>
      <c r="AU1979" s="574"/>
      <c r="AV1979" s="569"/>
      <c r="AW1979" s="569"/>
      <c r="AX1979" s="569"/>
      <c r="AY1979" s="569"/>
      <c r="AZ1979" s="563"/>
      <c r="BA1979" s="563"/>
      <c r="BB1979" s="563"/>
    </row>
    <row r="1980" spans="21:54">
      <c r="U1980" s="563"/>
      <c r="V1980" s="587"/>
      <c r="W1980" s="588"/>
      <c r="X1980" s="588"/>
      <c r="Y1980" s="590"/>
      <c r="Z1980" s="589"/>
      <c r="AA1980" s="591"/>
      <c r="AB1980" s="591"/>
      <c r="AC1980" s="594"/>
      <c r="AD1980" s="591"/>
      <c r="AE1980" s="272"/>
      <c r="AF1980" s="560"/>
      <c r="AG1980" s="561"/>
      <c r="AH1980" s="561"/>
      <c r="AI1980" s="561"/>
      <c r="AJ1980" s="592"/>
      <c r="AK1980" s="561"/>
      <c r="AL1980" s="560"/>
      <c r="AM1980" s="595"/>
      <c r="AN1980" s="560"/>
      <c r="AO1980" s="561"/>
      <c r="AP1980" s="561"/>
      <c r="AQ1980" s="560"/>
      <c r="AR1980" s="561"/>
      <c r="AS1980" s="561"/>
      <c r="AT1980" s="559"/>
      <c r="AU1980" s="574"/>
      <c r="AV1980" s="569"/>
      <c r="AW1980" s="569"/>
      <c r="AX1980" s="569"/>
      <c r="AY1980" s="569"/>
      <c r="AZ1980" s="563"/>
      <c r="BA1980" s="563"/>
      <c r="BB1980" s="563"/>
    </row>
    <row r="1981" spans="21:54">
      <c r="U1981" s="563"/>
      <c r="V1981" s="587"/>
      <c r="W1981" s="588"/>
      <c r="X1981" s="588"/>
      <c r="Y1981" s="590"/>
      <c r="Z1981" s="589"/>
      <c r="AA1981" s="591"/>
      <c r="AB1981" s="591"/>
      <c r="AC1981" s="594"/>
      <c r="AD1981" s="591"/>
      <c r="AE1981" s="272"/>
      <c r="AF1981" s="560"/>
      <c r="AG1981" s="561"/>
      <c r="AH1981" s="561"/>
      <c r="AI1981" s="561"/>
      <c r="AJ1981" s="592"/>
      <c r="AK1981" s="561"/>
      <c r="AL1981" s="560"/>
      <c r="AM1981" s="595"/>
      <c r="AN1981" s="560"/>
      <c r="AO1981" s="561"/>
      <c r="AP1981" s="561"/>
      <c r="AQ1981" s="560"/>
      <c r="AR1981" s="561"/>
      <c r="AS1981" s="561"/>
      <c r="AT1981" s="559"/>
      <c r="AU1981" s="574"/>
      <c r="AV1981" s="569"/>
      <c r="AW1981" s="569"/>
      <c r="AX1981" s="569"/>
      <c r="AY1981" s="569"/>
      <c r="AZ1981" s="563"/>
      <c r="BA1981" s="563"/>
      <c r="BB1981" s="563"/>
    </row>
    <row r="1982" spans="21:54">
      <c r="U1982" s="563"/>
      <c r="V1982" s="587"/>
      <c r="W1982" s="588"/>
      <c r="X1982" s="588"/>
      <c r="Y1982" s="590"/>
      <c r="Z1982" s="589"/>
      <c r="AA1982" s="591"/>
      <c r="AB1982" s="591"/>
      <c r="AC1982" s="594"/>
      <c r="AD1982" s="591"/>
      <c r="AE1982" s="272"/>
      <c r="AF1982" s="560"/>
      <c r="AG1982" s="561"/>
      <c r="AH1982" s="561"/>
      <c r="AI1982" s="561"/>
      <c r="AJ1982" s="592"/>
      <c r="AK1982" s="561"/>
      <c r="AL1982" s="560"/>
      <c r="AM1982" s="595"/>
      <c r="AN1982" s="560"/>
      <c r="AO1982" s="561"/>
      <c r="AP1982" s="561"/>
      <c r="AQ1982" s="560"/>
      <c r="AR1982" s="561"/>
      <c r="AS1982" s="561"/>
      <c r="AT1982" s="559"/>
      <c r="AU1982" s="574"/>
      <c r="AV1982" s="569"/>
      <c r="AW1982" s="569"/>
      <c r="AX1982" s="569"/>
      <c r="AY1982" s="569"/>
      <c r="AZ1982" s="563"/>
      <c r="BA1982" s="563"/>
      <c r="BB1982" s="563"/>
    </row>
    <row r="1983" spans="21:54">
      <c r="U1983" s="563"/>
      <c r="V1983" s="587"/>
      <c r="W1983" s="588"/>
      <c r="X1983" s="588"/>
      <c r="Y1983" s="590"/>
      <c r="Z1983" s="589"/>
      <c r="AA1983" s="591"/>
      <c r="AB1983" s="591"/>
      <c r="AC1983" s="594"/>
      <c r="AD1983" s="591"/>
      <c r="AE1983" s="272"/>
      <c r="AF1983" s="560"/>
      <c r="AG1983" s="561"/>
      <c r="AH1983" s="561"/>
      <c r="AI1983" s="561"/>
      <c r="AJ1983" s="592"/>
      <c r="AK1983" s="561"/>
      <c r="AL1983" s="560"/>
      <c r="AM1983" s="595"/>
      <c r="AN1983" s="560"/>
      <c r="AO1983" s="561"/>
      <c r="AP1983" s="561"/>
      <c r="AQ1983" s="560"/>
      <c r="AR1983" s="561"/>
      <c r="AS1983" s="561"/>
      <c r="AT1983" s="559"/>
      <c r="AU1983" s="574"/>
      <c r="AV1983" s="569"/>
      <c r="AW1983" s="569"/>
      <c r="AX1983" s="569"/>
      <c r="AY1983" s="569"/>
      <c r="AZ1983" s="563"/>
      <c r="BA1983" s="563"/>
      <c r="BB1983" s="563"/>
    </row>
    <row r="1984" spans="21:54">
      <c r="U1984" s="563"/>
      <c r="V1984" s="587"/>
      <c r="W1984" s="588"/>
      <c r="X1984" s="588"/>
      <c r="Y1984" s="590"/>
      <c r="Z1984" s="589"/>
      <c r="AA1984" s="591"/>
      <c r="AB1984" s="591"/>
      <c r="AC1984" s="591"/>
      <c r="AD1984" s="591"/>
      <c r="AE1984" s="272"/>
      <c r="AF1984" s="560"/>
      <c r="AG1984" s="561"/>
      <c r="AH1984" s="561"/>
      <c r="AI1984" s="561"/>
      <c r="AJ1984" s="592"/>
      <c r="AK1984" s="561"/>
      <c r="AL1984" s="560"/>
      <c r="AM1984" s="595"/>
      <c r="AN1984" s="560"/>
      <c r="AO1984" s="561"/>
      <c r="AP1984" s="561"/>
      <c r="AQ1984" s="560"/>
      <c r="AR1984" s="561"/>
      <c r="AS1984" s="561"/>
      <c r="AT1984" s="559"/>
      <c r="AU1984" s="574"/>
      <c r="AV1984" s="569"/>
      <c r="AW1984" s="569"/>
      <c r="AX1984" s="569"/>
      <c r="AY1984" s="569"/>
      <c r="AZ1984" s="563"/>
      <c r="BA1984" s="563"/>
      <c r="BB1984" s="563"/>
    </row>
    <row r="1985" spans="21:54">
      <c r="U1985" s="563"/>
      <c r="V1985" s="587"/>
      <c r="W1985" s="588"/>
      <c r="X1985" s="588"/>
      <c r="Y1985" s="590"/>
      <c r="Z1985" s="589"/>
      <c r="AA1985" s="591"/>
      <c r="AB1985" s="591"/>
      <c r="AC1985" s="594"/>
      <c r="AD1985" s="591"/>
      <c r="AE1985" s="272"/>
      <c r="AF1985" s="560"/>
      <c r="AG1985" s="561"/>
      <c r="AH1985" s="561"/>
      <c r="AI1985" s="561"/>
      <c r="AJ1985" s="592"/>
      <c r="AK1985" s="561"/>
      <c r="AL1985" s="560"/>
      <c r="AM1985" s="595"/>
      <c r="AN1985" s="560"/>
      <c r="AO1985" s="561"/>
      <c r="AP1985" s="561"/>
      <c r="AQ1985" s="560"/>
      <c r="AR1985" s="561"/>
      <c r="AS1985" s="561"/>
      <c r="AT1985" s="559"/>
      <c r="AU1985" s="574"/>
      <c r="AV1985" s="569"/>
      <c r="AW1985" s="569"/>
      <c r="AX1985" s="569"/>
      <c r="AY1985" s="569"/>
      <c r="AZ1985" s="563"/>
      <c r="BA1985" s="563"/>
      <c r="BB1985" s="563"/>
    </row>
    <row r="1986" spans="21:54">
      <c r="U1986" s="563"/>
      <c r="V1986" s="587"/>
      <c r="W1986" s="588"/>
      <c r="X1986" s="588"/>
      <c r="Y1986" s="590"/>
      <c r="Z1986" s="589"/>
      <c r="AA1986" s="591"/>
      <c r="AB1986" s="591"/>
      <c r="AC1986" s="594"/>
      <c r="AD1986" s="591"/>
      <c r="AE1986" s="272"/>
      <c r="AF1986" s="560"/>
      <c r="AG1986" s="561"/>
      <c r="AH1986" s="561"/>
      <c r="AI1986" s="561"/>
      <c r="AJ1986" s="592"/>
      <c r="AK1986" s="561"/>
      <c r="AL1986" s="560"/>
      <c r="AM1986" s="595"/>
      <c r="AN1986" s="560"/>
      <c r="AO1986" s="561"/>
      <c r="AP1986" s="561"/>
      <c r="AQ1986" s="560"/>
      <c r="AR1986" s="561"/>
      <c r="AS1986" s="561"/>
      <c r="AT1986" s="559"/>
      <c r="AU1986" s="574"/>
      <c r="AV1986" s="569"/>
      <c r="AW1986" s="569"/>
      <c r="AX1986" s="569"/>
      <c r="AY1986" s="569"/>
      <c r="AZ1986" s="563"/>
      <c r="BA1986" s="563"/>
      <c r="BB1986" s="563"/>
    </row>
    <row r="1987" spans="21:54">
      <c r="U1987" s="563"/>
      <c r="V1987" s="587"/>
      <c r="W1987" s="588"/>
      <c r="X1987" s="588"/>
      <c r="Y1987" s="590"/>
      <c r="Z1987" s="589"/>
      <c r="AA1987" s="591"/>
      <c r="AB1987" s="591"/>
      <c r="AC1987" s="594"/>
      <c r="AD1987" s="591"/>
      <c r="AE1987" s="272"/>
      <c r="AF1987" s="560"/>
      <c r="AG1987" s="561"/>
      <c r="AH1987" s="561"/>
      <c r="AI1987" s="561"/>
      <c r="AJ1987" s="592"/>
      <c r="AK1987" s="561"/>
      <c r="AL1987" s="560"/>
      <c r="AM1987" s="595"/>
      <c r="AN1987" s="560"/>
      <c r="AO1987" s="561"/>
      <c r="AP1987" s="561"/>
      <c r="AQ1987" s="560"/>
      <c r="AR1987" s="561"/>
      <c r="AS1987" s="561"/>
      <c r="AT1987" s="559"/>
      <c r="AU1987" s="574"/>
      <c r="AV1987" s="569"/>
      <c r="AW1987" s="569"/>
      <c r="AX1987" s="569"/>
      <c r="AY1987" s="569"/>
      <c r="AZ1987" s="563"/>
      <c r="BA1987" s="563"/>
      <c r="BB1987" s="563"/>
    </row>
    <row r="1988" spans="21:54">
      <c r="U1988" s="563"/>
      <c r="V1988" s="587"/>
      <c r="W1988" s="588"/>
      <c r="X1988" s="588"/>
      <c r="Y1988" s="590"/>
      <c r="Z1988" s="589"/>
      <c r="AA1988" s="591"/>
      <c r="AB1988" s="591"/>
      <c r="AC1988" s="594"/>
      <c r="AD1988" s="591"/>
      <c r="AE1988" s="272"/>
      <c r="AF1988" s="560"/>
      <c r="AG1988" s="561"/>
      <c r="AH1988" s="561"/>
      <c r="AI1988" s="561"/>
      <c r="AJ1988" s="592"/>
      <c r="AK1988" s="561"/>
      <c r="AL1988" s="560"/>
      <c r="AM1988" s="595"/>
      <c r="AN1988" s="560"/>
      <c r="AO1988" s="561"/>
      <c r="AP1988" s="561"/>
      <c r="AQ1988" s="560"/>
      <c r="AR1988" s="561"/>
      <c r="AS1988" s="561"/>
      <c r="AT1988" s="559"/>
      <c r="AU1988" s="574"/>
      <c r="AV1988" s="569"/>
      <c r="AW1988" s="569"/>
      <c r="AX1988" s="569"/>
      <c r="AY1988" s="569"/>
      <c r="AZ1988" s="563"/>
      <c r="BA1988" s="563"/>
      <c r="BB1988" s="563"/>
    </row>
    <row r="1989" spans="21:54">
      <c r="U1989" s="563"/>
      <c r="V1989" s="587"/>
      <c r="W1989" s="588"/>
      <c r="X1989" s="588"/>
      <c r="Y1989" s="590"/>
      <c r="Z1989" s="589"/>
      <c r="AA1989" s="591"/>
      <c r="AB1989" s="591"/>
      <c r="AC1989" s="594"/>
      <c r="AD1989" s="591"/>
      <c r="AE1989" s="272"/>
      <c r="AF1989" s="560"/>
      <c r="AG1989" s="561"/>
      <c r="AH1989" s="561"/>
      <c r="AI1989" s="561"/>
      <c r="AJ1989" s="592"/>
      <c r="AK1989" s="561"/>
      <c r="AL1989" s="560"/>
      <c r="AM1989" s="595"/>
      <c r="AN1989" s="560"/>
      <c r="AO1989" s="561"/>
      <c r="AP1989" s="561"/>
      <c r="AQ1989" s="560"/>
      <c r="AR1989" s="561"/>
      <c r="AS1989" s="561"/>
      <c r="AT1989" s="559"/>
      <c r="AU1989" s="574"/>
      <c r="AV1989" s="569"/>
      <c r="AW1989" s="569"/>
      <c r="AX1989" s="569"/>
      <c r="AY1989" s="569"/>
      <c r="AZ1989" s="563"/>
      <c r="BA1989" s="563"/>
      <c r="BB1989" s="563"/>
    </row>
    <row r="1990" spans="21:54">
      <c r="U1990" s="563"/>
      <c r="V1990" s="587"/>
      <c r="W1990" s="588"/>
      <c r="X1990" s="588"/>
      <c r="Y1990" s="590"/>
      <c r="Z1990" s="589"/>
      <c r="AA1990" s="591"/>
      <c r="AB1990" s="591"/>
      <c r="AC1990" s="594"/>
      <c r="AD1990" s="591"/>
      <c r="AE1990" s="272"/>
      <c r="AF1990" s="560"/>
      <c r="AG1990" s="561"/>
      <c r="AH1990" s="561"/>
      <c r="AI1990" s="561"/>
      <c r="AJ1990" s="592"/>
      <c r="AK1990" s="561"/>
      <c r="AL1990" s="560"/>
      <c r="AM1990" s="595"/>
      <c r="AN1990" s="560"/>
      <c r="AO1990" s="561"/>
      <c r="AP1990" s="561"/>
      <c r="AQ1990" s="560"/>
      <c r="AR1990" s="561"/>
      <c r="AS1990" s="561"/>
      <c r="AT1990" s="559"/>
      <c r="AU1990" s="574"/>
      <c r="AV1990" s="569"/>
      <c r="AW1990" s="569"/>
      <c r="AX1990" s="569"/>
      <c r="AY1990" s="569"/>
      <c r="AZ1990" s="563"/>
      <c r="BA1990" s="563"/>
      <c r="BB1990" s="563"/>
    </row>
    <row r="1991" spans="21:54">
      <c r="U1991" s="563"/>
      <c r="V1991" s="587"/>
      <c r="W1991" s="588"/>
      <c r="X1991" s="588"/>
      <c r="Y1991" s="590"/>
      <c r="Z1991" s="589"/>
      <c r="AA1991" s="591"/>
      <c r="AB1991" s="591"/>
      <c r="AC1991" s="594"/>
      <c r="AD1991" s="591"/>
      <c r="AE1991" s="272"/>
      <c r="AF1991" s="560"/>
      <c r="AG1991" s="561"/>
      <c r="AH1991" s="561"/>
      <c r="AI1991" s="561"/>
      <c r="AJ1991" s="592"/>
      <c r="AK1991" s="561"/>
      <c r="AL1991" s="560"/>
      <c r="AM1991" s="595"/>
      <c r="AN1991" s="560"/>
      <c r="AO1991" s="561"/>
      <c r="AP1991" s="561"/>
      <c r="AQ1991" s="560"/>
      <c r="AR1991" s="561"/>
      <c r="AS1991" s="561"/>
      <c r="AT1991" s="559"/>
      <c r="AU1991" s="574"/>
      <c r="AV1991" s="569"/>
      <c r="AW1991" s="569"/>
      <c r="AX1991" s="569"/>
      <c r="AY1991" s="569"/>
      <c r="AZ1991" s="563"/>
      <c r="BA1991" s="563"/>
      <c r="BB1991" s="563"/>
    </row>
    <row r="1992" spans="21:54">
      <c r="U1992" s="563"/>
      <c r="V1992" s="587"/>
      <c r="W1992" s="588"/>
      <c r="X1992" s="588"/>
      <c r="Y1992" s="590"/>
      <c r="Z1992" s="589"/>
      <c r="AA1992" s="591"/>
      <c r="AB1992" s="591"/>
      <c r="AC1992" s="594"/>
      <c r="AD1992" s="591"/>
      <c r="AE1992" s="272"/>
      <c r="AF1992" s="560"/>
      <c r="AG1992" s="561"/>
      <c r="AH1992" s="561"/>
      <c r="AI1992" s="561"/>
      <c r="AJ1992" s="592"/>
      <c r="AK1992" s="561"/>
      <c r="AL1992" s="560"/>
      <c r="AM1992" s="595"/>
      <c r="AN1992" s="560"/>
      <c r="AO1992" s="561"/>
      <c r="AP1992" s="561"/>
      <c r="AQ1992" s="560"/>
      <c r="AR1992" s="561"/>
      <c r="AS1992" s="561"/>
      <c r="AT1992" s="559"/>
      <c r="AU1992" s="574"/>
      <c r="AV1992" s="569"/>
      <c r="AW1992" s="569"/>
      <c r="AX1992" s="569"/>
      <c r="AY1992" s="569"/>
      <c r="AZ1992" s="563"/>
      <c r="BA1992" s="563"/>
      <c r="BB1992" s="563"/>
    </row>
    <row r="1993" spans="21:54">
      <c r="U1993" s="563"/>
      <c r="V1993" s="587"/>
      <c r="W1993" s="588"/>
      <c r="X1993" s="588"/>
      <c r="Y1993" s="590"/>
      <c r="Z1993" s="589"/>
      <c r="AA1993" s="591"/>
      <c r="AB1993" s="591"/>
      <c r="AC1993" s="594"/>
      <c r="AD1993" s="591"/>
      <c r="AE1993" s="272"/>
      <c r="AF1993" s="560"/>
      <c r="AG1993" s="561"/>
      <c r="AH1993" s="561"/>
      <c r="AI1993" s="561"/>
      <c r="AJ1993" s="592"/>
      <c r="AK1993" s="561"/>
      <c r="AL1993" s="560"/>
      <c r="AM1993" s="595"/>
      <c r="AN1993" s="560"/>
      <c r="AO1993" s="561"/>
      <c r="AP1993" s="561"/>
      <c r="AQ1993" s="560"/>
      <c r="AR1993" s="561"/>
      <c r="AS1993" s="561"/>
      <c r="AT1993" s="559"/>
      <c r="AU1993" s="574"/>
      <c r="AV1993" s="569"/>
      <c r="AW1993" s="569"/>
      <c r="AX1993" s="569"/>
      <c r="AY1993" s="569"/>
      <c r="AZ1993" s="563"/>
      <c r="BA1993" s="563"/>
      <c r="BB1993" s="563"/>
    </row>
    <row r="1994" spans="21:54">
      <c r="U1994" s="563"/>
      <c r="V1994" s="587"/>
      <c r="W1994" s="588"/>
      <c r="X1994" s="588"/>
      <c r="Y1994" s="590"/>
      <c r="Z1994" s="589"/>
      <c r="AA1994" s="591"/>
      <c r="AB1994" s="591"/>
      <c r="AC1994" s="594"/>
      <c r="AD1994" s="591"/>
      <c r="AE1994" s="272"/>
      <c r="AF1994" s="560"/>
      <c r="AG1994" s="561"/>
      <c r="AH1994" s="561"/>
      <c r="AI1994" s="561"/>
      <c r="AJ1994" s="592"/>
      <c r="AK1994" s="561"/>
      <c r="AL1994" s="560"/>
      <c r="AM1994" s="595"/>
      <c r="AN1994" s="560"/>
      <c r="AO1994" s="561"/>
      <c r="AP1994" s="561"/>
      <c r="AQ1994" s="560"/>
      <c r="AR1994" s="561"/>
      <c r="AS1994" s="561"/>
      <c r="AT1994" s="559"/>
      <c r="AU1994" s="574"/>
      <c r="AV1994" s="569"/>
      <c r="AW1994" s="569"/>
      <c r="AX1994" s="569"/>
      <c r="AY1994" s="569"/>
      <c r="AZ1994" s="563"/>
      <c r="BA1994" s="563"/>
      <c r="BB1994" s="563"/>
    </row>
    <row r="1995" spans="21:54">
      <c r="U1995" s="563"/>
      <c r="V1995" s="587"/>
      <c r="W1995" s="588"/>
      <c r="X1995" s="588"/>
      <c r="Y1995" s="590"/>
      <c r="Z1995" s="589"/>
      <c r="AA1995" s="591"/>
      <c r="AB1995" s="591"/>
      <c r="AC1995" s="594"/>
      <c r="AD1995" s="591"/>
      <c r="AE1995" s="272"/>
      <c r="AF1995" s="560"/>
      <c r="AG1995" s="561"/>
      <c r="AH1995" s="561"/>
      <c r="AI1995" s="561"/>
      <c r="AJ1995" s="592"/>
      <c r="AK1995" s="561"/>
      <c r="AL1995" s="560"/>
      <c r="AM1995" s="595"/>
      <c r="AN1995" s="560"/>
      <c r="AO1995" s="561"/>
      <c r="AP1995" s="561"/>
      <c r="AQ1995" s="560"/>
      <c r="AR1995" s="561"/>
      <c r="AS1995" s="561"/>
      <c r="AT1995" s="559"/>
      <c r="AU1995" s="574"/>
      <c r="AV1995" s="569"/>
      <c r="AW1995" s="569"/>
      <c r="AX1995" s="569"/>
      <c r="AY1995" s="569"/>
      <c r="AZ1995" s="563"/>
      <c r="BA1995" s="563"/>
      <c r="BB1995" s="563"/>
    </row>
    <row r="1996" spans="21:54">
      <c r="U1996" s="563"/>
      <c r="V1996" s="587"/>
      <c r="W1996" s="588"/>
      <c r="X1996" s="588"/>
      <c r="Y1996" s="590"/>
      <c r="Z1996" s="589"/>
      <c r="AA1996" s="591"/>
      <c r="AB1996" s="591"/>
      <c r="AC1996" s="594"/>
      <c r="AD1996" s="591"/>
      <c r="AE1996" s="272"/>
      <c r="AF1996" s="560"/>
      <c r="AG1996" s="561"/>
      <c r="AH1996" s="561"/>
      <c r="AI1996" s="561"/>
      <c r="AJ1996" s="592"/>
      <c r="AK1996" s="561"/>
      <c r="AL1996" s="560"/>
      <c r="AM1996" s="595"/>
      <c r="AN1996" s="560"/>
      <c r="AO1996" s="561"/>
      <c r="AP1996" s="561"/>
      <c r="AQ1996" s="560"/>
      <c r="AR1996" s="561"/>
      <c r="AS1996" s="561"/>
      <c r="AT1996" s="559"/>
      <c r="AU1996" s="574"/>
      <c r="AV1996" s="569"/>
      <c r="AW1996" s="569"/>
      <c r="AX1996" s="569"/>
      <c r="AY1996" s="569"/>
      <c r="AZ1996" s="563"/>
      <c r="BA1996" s="563"/>
      <c r="BB1996" s="563"/>
    </row>
    <row r="1997" spans="21:54">
      <c r="U1997" s="563"/>
      <c r="V1997" s="587"/>
      <c r="W1997" s="588"/>
      <c r="X1997" s="588"/>
      <c r="Y1997" s="590"/>
      <c r="Z1997" s="589"/>
      <c r="AA1997" s="591"/>
      <c r="AB1997" s="591"/>
      <c r="AC1997" s="594"/>
      <c r="AD1997" s="591"/>
      <c r="AE1997" s="272"/>
      <c r="AF1997" s="560"/>
      <c r="AG1997" s="561"/>
      <c r="AH1997" s="561"/>
      <c r="AI1997" s="561"/>
      <c r="AJ1997" s="592"/>
      <c r="AK1997" s="561"/>
      <c r="AL1997" s="560"/>
      <c r="AM1997" s="595"/>
      <c r="AN1997" s="560"/>
      <c r="AO1997" s="561"/>
      <c r="AP1997" s="561"/>
      <c r="AQ1997" s="560"/>
      <c r="AR1997" s="561"/>
      <c r="AS1997" s="561"/>
      <c r="AT1997" s="559"/>
      <c r="AU1997" s="574"/>
      <c r="AV1997" s="569"/>
      <c r="AW1997" s="569"/>
      <c r="AX1997" s="569"/>
      <c r="AY1997" s="569"/>
      <c r="AZ1997" s="563"/>
      <c r="BA1997" s="563"/>
      <c r="BB1997" s="563"/>
    </row>
    <row r="1998" spans="21:54">
      <c r="U1998" s="563"/>
      <c r="V1998" s="587"/>
      <c r="W1998" s="588"/>
      <c r="X1998" s="588"/>
      <c r="Y1998" s="590"/>
      <c r="Z1998" s="589"/>
      <c r="AA1998" s="591"/>
      <c r="AB1998" s="591"/>
      <c r="AC1998" s="594"/>
      <c r="AD1998" s="591"/>
      <c r="AE1998" s="272"/>
      <c r="AF1998" s="560"/>
      <c r="AG1998" s="561"/>
      <c r="AH1998" s="561"/>
      <c r="AI1998" s="561"/>
      <c r="AJ1998" s="592"/>
      <c r="AK1998" s="561"/>
      <c r="AL1998" s="560"/>
      <c r="AM1998" s="595"/>
      <c r="AN1998" s="560"/>
      <c r="AO1998" s="561"/>
      <c r="AP1998" s="561"/>
      <c r="AQ1998" s="560"/>
      <c r="AR1998" s="561"/>
      <c r="AS1998" s="561"/>
      <c r="AT1998" s="559"/>
      <c r="AU1998" s="574"/>
      <c r="AV1998" s="569"/>
      <c r="AW1998" s="569"/>
      <c r="AX1998" s="569"/>
      <c r="AY1998" s="569"/>
      <c r="AZ1998" s="563"/>
      <c r="BA1998" s="563"/>
      <c r="BB1998" s="563"/>
    </row>
    <row r="1999" spans="21:54">
      <c r="U1999" s="563"/>
      <c r="V1999" s="587"/>
      <c r="W1999" s="588"/>
      <c r="X1999" s="588"/>
      <c r="Y1999" s="590"/>
      <c r="Z1999" s="589"/>
      <c r="AA1999" s="591"/>
      <c r="AB1999" s="591"/>
      <c r="AC1999" s="594"/>
      <c r="AD1999" s="591"/>
      <c r="AE1999" s="272"/>
      <c r="AF1999" s="560"/>
      <c r="AG1999" s="561"/>
      <c r="AH1999" s="561"/>
      <c r="AI1999" s="561"/>
      <c r="AJ1999" s="592"/>
      <c r="AK1999" s="561"/>
      <c r="AL1999" s="560"/>
      <c r="AM1999" s="595"/>
      <c r="AN1999" s="560"/>
      <c r="AO1999" s="561"/>
      <c r="AP1999" s="561"/>
      <c r="AQ1999" s="560"/>
      <c r="AR1999" s="561"/>
      <c r="AS1999" s="561"/>
      <c r="AT1999" s="559"/>
      <c r="AU1999" s="574"/>
      <c r="AV1999" s="569"/>
      <c r="AW1999" s="569"/>
      <c r="AX1999" s="569"/>
      <c r="AY1999" s="569"/>
      <c r="AZ1999" s="563"/>
      <c r="BA1999" s="563"/>
      <c r="BB1999" s="563"/>
    </row>
    <row r="2000" spans="21:54">
      <c r="U2000" s="563"/>
      <c r="V2000" s="587"/>
      <c r="W2000" s="588"/>
      <c r="X2000" s="588"/>
      <c r="Y2000" s="590"/>
      <c r="Z2000" s="589"/>
      <c r="AA2000" s="591"/>
      <c r="AB2000" s="591"/>
      <c r="AC2000" s="594"/>
      <c r="AD2000" s="591"/>
      <c r="AE2000" s="272"/>
      <c r="AF2000" s="560"/>
      <c r="AG2000" s="561"/>
      <c r="AH2000" s="561"/>
      <c r="AI2000" s="561"/>
      <c r="AJ2000" s="592"/>
      <c r="AK2000" s="561"/>
      <c r="AL2000" s="560"/>
      <c r="AM2000" s="595"/>
      <c r="AN2000" s="560"/>
      <c r="AO2000" s="561"/>
      <c r="AP2000" s="561"/>
      <c r="AQ2000" s="560"/>
      <c r="AR2000" s="561"/>
      <c r="AS2000" s="561"/>
      <c r="AT2000" s="559"/>
      <c r="AU2000" s="574"/>
      <c r="AV2000" s="569"/>
      <c r="AW2000" s="569"/>
      <c r="AX2000" s="569"/>
      <c r="AY2000" s="569"/>
      <c r="AZ2000" s="563"/>
      <c r="BA2000" s="563"/>
      <c r="BB2000" s="563"/>
    </row>
    <row r="2001" spans="21:54">
      <c r="U2001" s="563"/>
      <c r="V2001" s="587"/>
      <c r="W2001" s="588"/>
      <c r="X2001" s="588"/>
      <c r="Y2001" s="590"/>
      <c r="Z2001" s="589"/>
      <c r="AA2001" s="591"/>
      <c r="AB2001" s="591"/>
      <c r="AC2001" s="594"/>
      <c r="AD2001" s="591"/>
      <c r="AE2001" s="272"/>
      <c r="AF2001" s="560"/>
      <c r="AG2001" s="561"/>
      <c r="AH2001" s="561"/>
      <c r="AI2001" s="561"/>
      <c r="AJ2001" s="592"/>
      <c r="AK2001" s="561"/>
      <c r="AL2001" s="560"/>
      <c r="AM2001" s="595"/>
      <c r="AN2001" s="560"/>
      <c r="AO2001" s="561"/>
      <c r="AP2001" s="561"/>
      <c r="AQ2001" s="560"/>
      <c r="AR2001" s="561"/>
      <c r="AS2001" s="561"/>
      <c r="AT2001" s="559"/>
      <c r="AU2001" s="574"/>
      <c r="AV2001" s="569"/>
      <c r="AW2001" s="569"/>
      <c r="AX2001" s="569"/>
      <c r="AY2001" s="569"/>
      <c r="AZ2001" s="563"/>
      <c r="BA2001" s="563"/>
      <c r="BB2001" s="563"/>
    </row>
    <row r="2002" spans="21:54">
      <c r="U2002" s="563"/>
      <c r="V2002" s="587"/>
      <c r="W2002" s="588"/>
      <c r="X2002" s="588"/>
      <c r="Y2002" s="590"/>
      <c r="Z2002" s="589"/>
      <c r="AA2002" s="591"/>
      <c r="AB2002" s="591"/>
      <c r="AC2002" s="594"/>
      <c r="AD2002" s="591"/>
      <c r="AE2002" s="272"/>
      <c r="AF2002" s="560"/>
      <c r="AG2002" s="561"/>
      <c r="AH2002" s="561"/>
      <c r="AI2002" s="561"/>
      <c r="AJ2002" s="592"/>
      <c r="AK2002" s="561"/>
      <c r="AL2002" s="560"/>
      <c r="AM2002" s="595"/>
      <c r="AN2002" s="560"/>
      <c r="AO2002" s="561"/>
      <c r="AP2002" s="561"/>
      <c r="AQ2002" s="560"/>
      <c r="AR2002" s="561"/>
      <c r="AS2002" s="561"/>
      <c r="AT2002" s="559"/>
      <c r="AU2002" s="574"/>
      <c r="AV2002" s="569"/>
      <c r="AW2002" s="569"/>
      <c r="AX2002" s="569"/>
      <c r="AY2002" s="569"/>
      <c r="AZ2002" s="563"/>
      <c r="BA2002" s="563"/>
      <c r="BB2002" s="563"/>
    </row>
    <row r="2003" spans="21:54">
      <c r="U2003" s="563"/>
      <c r="V2003" s="587"/>
      <c r="W2003" s="588"/>
      <c r="X2003" s="588"/>
      <c r="Y2003" s="590"/>
      <c r="Z2003" s="589"/>
      <c r="AA2003" s="591"/>
      <c r="AB2003" s="591"/>
      <c r="AC2003" s="594"/>
      <c r="AD2003" s="591"/>
      <c r="AE2003" s="272"/>
      <c r="AF2003" s="560"/>
      <c r="AG2003" s="561"/>
      <c r="AH2003" s="561"/>
      <c r="AI2003" s="561"/>
      <c r="AJ2003" s="592"/>
      <c r="AK2003" s="561"/>
      <c r="AL2003" s="560"/>
      <c r="AM2003" s="595"/>
      <c r="AN2003" s="560"/>
      <c r="AO2003" s="561"/>
      <c r="AP2003" s="561"/>
      <c r="AQ2003" s="560"/>
      <c r="AR2003" s="561"/>
      <c r="AS2003" s="561"/>
      <c r="AT2003" s="559"/>
      <c r="AU2003" s="574"/>
      <c r="AV2003" s="569"/>
      <c r="AW2003" s="569"/>
      <c r="AX2003" s="569"/>
      <c r="AY2003" s="569"/>
      <c r="AZ2003" s="563"/>
      <c r="BA2003" s="563"/>
      <c r="BB2003" s="563"/>
    </row>
    <row r="2004" spans="21:54">
      <c r="U2004" s="563"/>
      <c r="V2004" s="587"/>
      <c r="W2004" s="588"/>
      <c r="X2004" s="588"/>
      <c r="Y2004" s="590"/>
      <c r="Z2004" s="589"/>
      <c r="AA2004" s="591"/>
      <c r="AB2004" s="591"/>
      <c r="AC2004" s="594"/>
      <c r="AD2004" s="591"/>
      <c r="AE2004" s="272"/>
      <c r="AF2004" s="560"/>
      <c r="AG2004" s="561"/>
      <c r="AH2004" s="561"/>
      <c r="AI2004" s="561"/>
      <c r="AJ2004" s="592"/>
      <c r="AK2004" s="561"/>
      <c r="AL2004" s="560"/>
      <c r="AM2004" s="595"/>
      <c r="AN2004" s="560"/>
      <c r="AO2004" s="561"/>
      <c r="AP2004" s="561"/>
      <c r="AQ2004" s="560"/>
      <c r="AR2004" s="561"/>
      <c r="AS2004" s="561"/>
      <c r="AT2004" s="559"/>
      <c r="AU2004" s="574"/>
      <c r="AV2004" s="569"/>
      <c r="AW2004" s="569"/>
      <c r="AX2004" s="569"/>
      <c r="AY2004" s="569"/>
      <c r="AZ2004" s="563"/>
      <c r="BA2004" s="563"/>
      <c r="BB2004" s="563"/>
    </row>
    <row r="2005" spans="21:54">
      <c r="U2005" s="563"/>
      <c r="V2005" s="587"/>
      <c r="W2005" s="588"/>
      <c r="X2005" s="588"/>
      <c r="Y2005" s="590"/>
      <c r="Z2005" s="589"/>
      <c r="AA2005" s="591"/>
      <c r="AB2005" s="591"/>
      <c r="AC2005" s="594"/>
      <c r="AD2005" s="591"/>
      <c r="AE2005" s="272"/>
      <c r="AF2005" s="560"/>
      <c r="AG2005" s="561"/>
      <c r="AH2005" s="561"/>
      <c r="AI2005" s="561"/>
      <c r="AJ2005" s="592"/>
      <c r="AK2005" s="561"/>
      <c r="AL2005" s="560"/>
      <c r="AM2005" s="595"/>
      <c r="AN2005" s="560"/>
      <c r="AO2005" s="561"/>
      <c r="AP2005" s="561"/>
      <c r="AQ2005" s="560"/>
      <c r="AR2005" s="561"/>
      <c r="AS2005" s="561"/>
      <c r="AT2005" s="559"/>
      <c r="AU2005" s="574"/>
      <c r="AV2005" s="569"/>
      <c r="AW2005" s="569"/>
      <c r="AX2005" s="569"/>
      <c r="AY2005" s="569"/>
      <c r="AZ2005" s="563"/>
      <c r="BA2005" s="563"/>
      <c r="BB2005" s="563"/>
    </row>
    <row r="2006" spans="21:54">
      <c r="U2006" s="563"/>
      <c r="V2006" s="587"/>
      <c r="W2006" s="588"/>
      <c r="X2006" s="588"/>
      <c r="Y2006" s="590"/>
      <c r="Z2006" s="589"/>
      <c r="AA2006" s="591"/>
      <c r="AB2006" s="591"/>
      <c r="AC2006" s="594"/>
      <c r="AD2006" s="591"/>
      <c r="AE2006" s="272"/>
      <c r="AF2006" s="560"/>
      <c r="AG2006" s="561"/>
      <c r="AH2006" s="561"/>
      <c r="AI2006" s="561"/>
      <c r="AJ2006" s="592"/>
      <c r="AK2006" s="561"/>
      <c r="AL2006" s="560"/>
      <c r="AM2006" s="595"/>
      <c r="AN2006" s="560"/>
      <c r="AO2006" s="561"/>
      <c r="AP2006" s="561"/>
      <c r="AQ2006" s="560"/>
      <c r="AR2006" s="561"/>
      <c r="AS2006" s="561"/>
      <c r="AT2006" s="559"/>
      <c r="AU2006" s="574"/>
      <c r="AV2006" s="569"/>
      <c r="AW2006" s="569"/>
      <c r="AX2006" s="569"/>
      <c r="AY2006" s="569"/>
      <c r="AZ2006" s="563"/>
      <c r="BA2006" s="563"/>
      <c r="BB2006" s="563"/>
    </row>
    <row r="2007" spans="21:54">
      <c r="U2007" s="563"/>
      <c r="V2007" s="587"/>
      <c r="W2007" s="588"/>
      <c r="X2007" s="588"/>
      <c r="Y2007" s="590"/>
      <c r="Z2007" s="589"/>
      <c r="AA2007" s="591"/>
      <c r="AB2007" s="591"/>
      <c r="AC2007" s="594"/>
      <c r="AD2007" s="591"/>
      <c r="AE2007" s="272"/>
      <c r="AF2007" s="560"/>
      <c r="AG2007" s="561"/>
      <c r="AH2007" s="561"/>
      <c r="AI2007" s="561"/>
      <c r="AJ2007" s="592"/>
      <c r="AK2007" s="561"/>
      <c r="AL2007" s="560"/>
      <c r="AM2007" s="595"/>
      <c r="AN2007" s="560"/>
      <c r="AO2007" s="561"/>
      <c r="AP2007" s="561"/>
      <c r="AQ2007" s="560"/>
      <c r="AR2007" s="561"/>
      <c r="AS2007" s="561"/>
      <c r="AT2007" s="559"/>
      <c r="AU2007" s="574"/>
      <c r="AV2007" s="569"/>
      <c r="AW2007" s="569"/>
      <c r="AX2007" s="569"/>
      <c r="AY2007" s="569"/>
      <c r="AZ2007" s="563"/>
      <c r="BA2007" s="563"/>
      <c r="BB2007" s="563"/>
    </row>
    <row r="2008" spans="21:54">
      <c r="U2008" s="563"/>
      <c r="V2008" s="587"/>
      <c r="W2008" s="588"/>
      <c r="X2008" s="588"/>
      <c r="Y2008" s="590"/>
      <c r="Z2008" s="589"/>
      <c r="AA2008" s="591"/>
      <c r="AB2008" s="591"/>
      <c r="AC2008" s="594"/>
      <c r="AD2008" s="591"/>
      <c r="AE2008" s="272"/>
      <c r="AF2008" s="560"/>
      <c r="AG2008" s="561"/>
      <c r="AH2008" s="561"/>
      <c r="AI2008" s="561"/>
      <c r="AJ2008" s="592"/>
      <c r="AK2008" s="561"/>
      <c r="AL2008" s="560"/>
      <c r="AM2008" s="595"/>
      <c r="AN2008" s="560"/>
      <c r="AO2008" s="561"/>
      <c r="AP2008" s="561"/>
      <c r="AQ2008" s="560"/>
      <c r="AR2008" s="561"/>
      <c r="AS2008" s="561"/>
      <c r="AT2008" s="559"/>
      <c r="AU2008" s="574"/>
      <c r="AV2008" s="569"/>
      <c r="AW2008" s="569"/>
      <c r="AX2008" s="569"/>
      <c r="AY2008" s="569"/>
      <c r="AZ2008" s="563"/>
      <c r="BA2008" s="563"/>
      <c r="BB2008" s="563"/>
    </row>
    <row r="2009" spans="21:54">
      <c r="U2009" s="563"/>
      <c r="V2009" s="587"/>
      <c r="W2009" s="588"/>
      <c r="X2009" s="588"/>
      <c r="Y2009" s="590"/>
      <c r="Z2009" s="589"/>
      <c r="AA2009" s="591"/>
      <c r="AB2009" s="591"/>
      <c r="AC2009" s="594"/>
      <c r="AD2009" s="591"/>
      <c r="AE2009" s="272"/>
      <c r="AF2009" s="560"/>
      <c r="AG2009" s="561"/>
      <c r="AH2009" s="561"/>
      <c r="AI2009" s="561"/>
      <c r="AJ2009" s="592"/>
      <c r="AK2009" s="561"/>
      <c r="AL2009" s="560"/>
      <c r="AM2009" s="595"/>
      <c r="AN2009" s="560"/>
      <c r="AO2009" s="561"/>
      <c r="AP2009" s="561"/>
      <c r="AQ2009" s="560"/>
      <c r="AR2009" s="561"/>
      <c r="AS2009" s="561"/>
      <c r="AT2009" s="559"/>
      <c r="AU2009" s="574"/>
      <c r="AV2009" s="569"/>
      <c r="AW2009" s="569"/>
      <c r="AX2009" s="569"/>
      <c r="AY2009" s="569"/>
      <c r="AZ2009" s="563"/>
      <c r="BA2009" s="563"/>
      <c r="BB2009" s="563"/>
    </row>
    <row r="2010" spans="21:54">
      <c r="U2010" s="563"/>
      <c r="V2010" s="587"/>
      <c r="W2010" s="588"/>
      <c r="X2010" s="588"/>
      <c r="Y2010" s="590"/>
      <c r="Z2010" s="589"/>
      <c r="AA2010" s="591"/>
      <c r="AB2010" s="591"/>
      <c r="AC2010" s="591"/>
      <c r="AD2010" s="591"/>
      <c r="AE2010" s="272"/>
      <c r="AF2010" s="560"/>
      <c r="AG2010" s="561"/>
      <c r="AH2010" s="561"/>
      <c r="AI2010" s="561"/>
      <c r="AJ2010" s="592"/>
      <c r="AK2010" s="561"/>
      <c r="AL2010" s="560"/>
      <c r="AM2010" s="595"/>
      <c r="AN2010" s="560"/>
      <c r="AO2010" s="561"/>
      <c r="AP2010" s="561"/>
      <c r="AQ2010" s="560"/>
      <c r="AR2010" s="561"/>
      <c r="AS2010" s="561"/>
      <c r="AT2010" s="559"/>
      <c r="AU2010" s="574"/>
      <c r="AV2010" s="569"/>
      <c r="AW2010" s="569"/>
      <c r="AX2010" s="569"/>
      <c r="AY2010" s="569"/>
      <c r="AZ2010" s="563"/>
      <c r="BA2010" s="563"/>
      <c r="BB2010" s="563"/>
    </row>
    <row r="2011" spans="21:54">
      <c r="U2011" s="563"/>
      <c r="V2011" s="587"/>
      <c r="W2011" s="588"/>
      <c r="X2011" s="588"/>
      <c r="Y2011" s="590"/>
      <c r="Z2011" s="589"/>
      <c r="AA2011" s="591"/>
      <c r="AB2011" s="591"/>
      <c r="AC2011" s="591"/>
      <c r="AD2011" s="591"/>
      <c r="AE2011" s="272"/>
      <c r="AF2011" s="560"/>
      <c r="AG2011" s="561"/>
      <c r="AH2011" s="561"/>
      <c r="AI2011" s="561"/>
      <c r="AJ2011" s="592"/>
      <c r="AK2011" s="561"/>
      <c r="AL2011" s="560"/>
      <c r="AM2011" s="595"/>
      <c r="AN2011" s="560"/>
      <c r="AO2011" s="561"/>
      <c r="AP2011" s="561"/>
      <c r="AQ2011" s="560"/>
      <c r="AR2011" s="561"/>
      <c r="AS2011" s="561"/>
      <c r="AT2011" s="559"/>
      <c r="AU2011" s="574"/>
      <c r="AV2011" s="569"/>
      <c r="AW2011" s="569"/>
      <c r="AX2011" s="569"/>
      <c r="AY2011" s="569"/>
      <c r="AZ2011" s="563"/>
      <c r="BA2011" s="563"/>
      <c r="BB2011" s="563"/>
    </row>
    <row r="2012" spans="21:54">
      <c r="U2012" s="563"/>
      <c r="V2012" s="587"/>
      <c r="W2012" s="588"/>
      <c r="X2012" s="588"/>
      <c r="Y2012" s="590"/>
      <c r="Z2012" s="589"/>
      <c r="AA2012" s="591"/>
      <c r="AB2012" s="591"/>
      <c r="AC2012" s="591"/>
      <c r="AD2012" s="591"/>
      <c r="AE2012" s="272"/>
      <c r="AF2012" s="560"/>
      <c r="AG2012" s="561"/>
      <c r="AH2012" s="561"/>
      <c r="AI2012" s="561"/>
      <c r="AJ2012" s="592"/>
      <c r="AK2012" s="561"/>
      <c r="AL2012" s="560"/>
      <c r="AM2012" s="595"/>
      <c r="AN2012" s="560"/>
      <c r="AO2012" s="561"/>
      <c r="AP2012" s="561"/>
      <c r="AQ2012" s="560"/>
      <c r="AR2012" s="561"/>
      <c r="AS2012" s="561"/>
      <c r="AT2012" s="559"/>
      <c r="AU2012" s="574"/>
      <c r="AV2012" s="569"/>
      <c r="AW2012" s="569"/>
      <c r="AX2012" s="569"/>
      <c r="AY2012" s="569"/>
      <c r="AZ2012" s="563"/>
      <c r="BA2012" s="563"/>
      <c r="BB2012" s="563"/>
    </row>
    <row r="2013" spans="21:54">
      <c r="U2013" s="563"/>
      <c r="V2013" s="587"/>
      <c r="W2013" s="588"/>
      <c r="X2013" s="588"/>
      <c r="Y2013" s="590"/>
      <c r="Z2013" s="589"/>
      <c r="AA2013" s="591"/>
      <c r="AB2013" s="591"/>
      <c r="AC2013" s="591"/>
      <c r="AD2013" s="591"/>
      <c r="AE2013" s="272"/>
      <c r="AF2013" s="560"/>
      <c r="AG2013" s="561"/>
      <c r="AH2013" s="561"/>
      <c r="AI2013" s="561"/>
      <c r="AJ2013" s="592"/>
      <c r="AK2013" s="561"/>
      <c r="AL2013" s="560"/>
      <c r="AM2013" s="595"/>
      <c r="AN2013" s="560"/>
      <c r="AO2013" s="561"/>
      <c r="AP2013" s="561"/>
      <c r="AQ2013" s="560"/>
      <c r="AR2013" s="561"/>
      <c r="AS2013" s="561"/>
      <c r="AT2013" s="559"/>
      <c r="AU2013" s="574"/>
      <c r="AV2013" s="569"/>
      <c r="AW2013" s="569"/>
      <c r="AX2013" s="569"/>
      <c r="AY2013" s="569"/>
      <c r="AZ2013" s="563"/>
      <c r="BA2013" s="563"/>
      <c r="BB2013" s="563"/>
    </row>
    <row r="2014" spans="21:54">
      <c r="U2014" s="563"/>
      <c r="V2014" s="587"/>
      <c r="W2014" s="588"/>
      <c r="X2014" s="588"/>
      <c r="Y2014" s="590"/>
      <c r="Z2014" s="589"/>
      <c r="AA2014" s="591"/>
      <c r="AB2014" s="591"/>
      <c r="AC2014" s="591"/>
      <c r="AD2014" s="591"/>
      <c r="AE2014" s="272"/>
      <c r="AF2014" s="560"/>
      <c r="AG2014" s="561"/>
      <c r="AH2014" s="561"/>
      <c r="AI2014" s="561"/>
      <c r="AJ2014" s="592"/>
      <c r="AK2014" s="561"/>
      <c r="AL2014" s="560"/>
      <c r="AM2014" s="595"/>
      <c r="AN2014" s="560"/>
      <c r="AO2014" s="561"/>
      <c r="AP2014" s="561"/>
      <c r="AQ2014" s="560"/>
      <c r="AR2014" s="561"/>
      <c r="AS2014" s="561"/>
      <c r="AT2014" s="559"/>
      <c r="AU2014" s="574"/>
      <c r="AV2014" s="569"/>
      <c r="AW2014" s="569"/>
      <c r="AX2014" s="569"/>
      <c r="AY2014" s="569"/>
      <c r="AZ2014" s="563"/>
      <c r="BA2014" s="563"/>
      <c r="BB2014" s="563"/>
    </row>
    <row r="2015" spans="21:54">
      <c r="U2015" s="563"/>
      <c r="V2015" s="587"/>
      <c r="W2015" s="588"/>
      <c r="X2015" s="588"/>
      <c r="Y2015" s="590"/>
      <c r="Z2015" s="589"/>
      <c r="AA2015" s="591"/>
      <c r="AB2015" s="591"/>
      <c r="AC2015" s="591"/>
      <c r="AD2015" s="591"/>
      <c r="AE2015" s="272"/>
      <c r="AF2015" s="560"/>
      <c r="AG2015" s="561"/>
      <c r="AH2015" s="561"/>
      <c r="AI2015" s="561"/>
      <c r="AJ2015" s="592"/>
      <c r="AK2015" s="561"/>
      <c r="AL2015" s="560"/>
      <c r="AM2015" s="595"/>
      <c r="AN2015" s="560"/>
      <c r="AO2015" s="561"/>
      <c r="AP2015" s="561"/>
      <c r="AQ2015" s="560"/>
      <c r="AR2015" s="561"/>
      <c r="AS2015" s="561"/>
      <c r="AT2015" s="559"/>
      <c r="AU2015" s="574"/>
      <c r="AV2015" s="569"/>
      <c r="AW2015" s="569"/>
      <c r="AX2015" s="569"/>
      <c r="AY2015" s="569"/>
      <c r="AZ2015" s="563"/>
      <c r="BA2015" s="563"/>
      <c r="BB2015" s="563"/>
    </row>
    <row r="2016" spans="21:54">
      <c r="U2016" s="563"/>
      <c r="V2016" s="587"/>
      <c r="W2016" s="588"/>
      <c r="X2016" s="588"/>
      <c r="Y2016" s="590"/>
      <c r="Z2016" s="589"/>
      <c r="AA2016" s="591"/>
      <c r="AB2016" s="591"/>
      <c r="AC2016" s="591"/>
      <c r="AD2016" s="591"/>
      <c r="AE2016" s="272"/>
      <c r="AF2016" s="560"/>
      <c r="AG2016" s="561"/>
      <c r="AH2016" s="561"/>
      <c r="AI2016" s="561"/>
      <c r="AJ2016" s="592"/>
      <c r="AK2016" s="561"/>
      <c r="AL2016" s="560"/>
      <c r="AM2016" s="595"/>
      <c r="AN2016" s="560"/>
      <c r="AO2016" s="561"/>
      <c r="AP2016" s="561"/>
      <c r="AQ2016" s="560"/>
      <c r="AR2016" s="561"/>
      <c r="AS2016" s="561"/>
      <c r="AT2016" s="559"/>
      <c r="AU2016" s="574"/>
      <c r="AV2016" s="569"/>
      <c r="AW2016" s="569"/>
      <c r="AX2016" s="569"/>
      <c r="AY2016" s="569"/>
      <c r="AZ2016" s="563"/>
      <c r="BA2016" s="563"/>
      <c r="BB2016" s="563"/>
    </row>
    <row r="2017" spans="21:54">
      <c r="U2017" s="563"/>
      <c r="V2017" s="587"/>
      <c r="W2017" s="588"/>
      <c r="X2017" s="588"/>
      <c r="Y2017" s="590"/>
      <c r="Z2017" s="589"/>
      <c r="AA2017" s="591"/>
      <c r="AB2017" s="591"/>
      <c r="AC2017" s="591"/>
      <c r="AD2017" s="591"/>
      <c r="AE2017" s="272"/>
      <c r="AF2017" s="560"/>
      <c r="AG2017" s="561"/>
      <c r="AH2017" s="561"/>
      <c r="AI2017" s="561"/>
      <c r="AJ2017" s="592"/>
      <c r="AK2017" s="561"/>
      <c r="AL2017" s="560"/>
      <c r="AM2017" s="595"/>
      <c r="AN2017" s="560"/>
      <c r="AO2017" s="561"/>
      <c r="AP2017" s="561"/>
      <c r="AQ2017" s="560"/>
      <c r="AR2017" s="561"/>
      <c r="AS2017" s="561"/>
      <c r="AT2017" s="559"/>
      <c r="AU2017" s="574"/>
      <c r="AV2017" s="569"/>
      <c r="AW2017" s="569"/>
      <c r="AX2017" s="569"/>
      <c r="AY2017" s="569"/>
      <c r="AZ2017" s="563"/>
      <c r="BA2017" s="563"/>
      <c r="BB2017" s="563"/>
    </row>
    <row r="2018" spans="21:54">
      <c r="U2018" s="563"/>
      <c r="V2018" s="587"/>
      <c r="W2018" s="588"/>
      <c r="X2018" s="588"/>
      <c r="Y2018" s="590"/>
      <c r="Z2018" s="589"/>
      <c r="AA2018" s="591"/>
      <c r="AB2018" s="591"/>
      <c r="AC2018" s="591"/>
      <c r="AD2018" s="591"/>
      <c r="AE2018" s="272"/>
      <c r="AF2018" s="560"/>
      <c r="AG2018" s="561"/>
      <c r="AH2018" s="561"/>
      <c r="AI2018" s="561"/>
      <c r="AJ2018" s="592"/>
      <c r="AK2018" s="561"/>
      <c r="AL2018" s="560"/>
      <c r="AM2018" s="595"/>
      <c r="AN2018" s="560"/>
      <c r="AO2018" s="561"/>
      <c r="AP2018" s="561"/>
      <c r="AQ2018" s="560"/>
      <c r="AR2018" s="561"/>
      <c r="AS2018" s="561"/>
      <c r="AT2018" s="559"/>
      <c r="AU2018" s="574"/>
      <c r="AV2018" s="569"/>
      <c r="AW2018" s="569"/>
      <c r="AX2018" s="569"/>
      <c r="AY2018" s="569"/>
      <c r="AZ2018" s="563"/>
      <c r="BA2018" s="563"/>
      <c r="BB2018" s="563"/>
    </row>
    <row r="2019" spans="21:54">
      <c r="U2019" s="563"/>
      <c r="V2019" s="587"/>
      <c r="W2019" s="588"/>
      <c r="X2019" s="588"/>
      <c r="Y2019" s="590"/>
      <c r="Z2019" s="589"/>
      <c r="AA2019" s="591"/>
      <c r="AB2019" s="591"/>
      <c r="AC2019" s="591"/>
      <c r="AD2019" s="591"/>
      <c r="AE2019" s="272"/>
      <c r="AF2019" s="560"/>
      <c r="AG2019" s="561"/>
      <c r="AH2019" s="561"/>
      <c r="AI2019" s="561"/>
      <c r="AJ2019" s="592"/>
      <c r="AK2019" s="561"/>
      <c r="AL2019" s="560"/>
      <c r="AM2019" s="595"/>
      <c r="AN2019" s="560"/>
      <c r="AO2019" s="561"/>
      <c r="AP2019" s="561"/>
      <c r="AQ2019" s="560"/>
      <c r="AR2019" s="561"/>
      <c r="AS2019" s="561"/>
      <c r="AT2019" s="559"/>
      <c r="AU2019" s="574"/>
      <c r="AV2019" s="569"/>
      <c r="AW2019" s="569"/>
      <c r="AX2019" s="569"/>
      <c r="AY2019" s="569"/>
      <c r="AZ2019" s="563"/>
      <c r="BA2019" s="563"/>
      <c r="BB2019" s="563"/>
    </row>
    <row r="2020" spans="21:54">
      <c r="U2020" s="563"/>
      <c r="V2020" s="587"/>
      <c r="W2020" s="588"/>
      <c r="X2020" s="588"/>
      <c r="Y2020" s="590"/>
      <c r="Z2020" s="589"/>
      <c r="AA2020" s="591"/>
      <c r="AB2020" s="591"/>
      <c r="AC2020" s="591"/>
      <c r="AD2020" s="591"/>
      <c r="AE2020" s="272"/>
      <c r="AF2020" s="560"/>
      <c r="AG2020" s="561"/>
      <c r="AH2020" s="561"/>
      <c r="AI2020" s="561"/>
      <c r="AJ2020" s="592"/>
      <c r="AK2020" s="561"/>
      <c r="AL2020" s="560"/>
      <c r="AM2020" s="595"/>
      <c r="AN2020" s="560"/>
      <c r="AO2020" s="561"/>
      <c r="AP2020" s="561"/>
      <c r="AQ2020" s="560"/>
      <c r="AR2020" s="561"/>
      <c r="AS2020" s="561"/>
      <c r="AT2020" s="559"/>
      <c r="AU2020" s="574"/>
      <c r="AV2020" s="569"/>
      <c r="AW2020" s="569"/>
      <c r="AX2020" s="569"/>
      <c r="AY2020" s="569"/>
      <c r="AZ2020" s="563"/>
      <c r="BA2020" s="563"/>
      <c r="BB2020" s="563"/>
    </row>
    <row r="2021" spans="21:54">
      <c r="U2021" s="563"/>
      <c r="V2021" s="587"/>
      <c r="W2021" s="588"/>
      <c r="X2021" s="588"/>
      <c r="Y2021" s="590"/>
      <c r="Z2021" s="589"/>
      <c r="AA2021" s="591"/>
      <c r="AB2021" s="591"/>
      <c r="AC2021" s="591"/>
      <c r="AD2021" s="591"/>
      <c r="AE2021" s="272"/>
      <c r="AF2021" s="560"/>
      <c r="AG2021" s="561"/>
      <c r="AH2021" s="561"/>
      <c r="AI2021" s="561"/>
      <c r="AJ2021" s="592"/>
      <c r="AK2021" s="561"/>
      <c r="AL2021" s="560"/>
      <c r="AM2021" s="595"/>
      <c r="AN2021" s="560"/>
      <c r="AO2021" s="561"/>
      <c r="AP2021" s="561"/>
      <c r="AQ2021" s="560"/>
      <c r="AR2021" s="561"/>
      <c r="AS2021" s="561"/>
      <c r="AT2021" s="559"/>
      <c r="AU2021" s="574"/>
      <c r="AV2021" s="569"/>
      <c r="AW2021" s="569"/>
      <c r="AX2021" s="569"/>
      <c r="AY2021" s="569"/>
      <c r="AZ2021" s="563"/>
      <c r="BA2021" s="563"/>
      <c r="BB2021" s="563"/>
    </row>
    <row r="2022" spans="21:54">
      <c r="U2022" s="563"/>
      <c r="V2022" s="587"/>
      <c r="W2022" s="588"/>
      <c r="X2022" s="588"/>
      <c r="Y2022" s="590"/>
      <c r="Z2022" s="589"/>
      <c r="AA2022" s="591"/>
      <c r="AB2022" s="591"/>
      <c r="AC2022" s="591"/>
      <c r="AD2022" s="591"/>
      <c r="AE2022" s="272"/>
      <c r="AF2022" s="560"/>
      <c r="AG2022" s="561"/>
      <c r="AH2022" s="561"/>
      <c r="AI2022" s="561"/>
      <c r="AJ2022" s="592"/>
      <c r="AK2022" s="561"/>
      <c r="AL2022" s="560"/>
      <c r="AM2022" s="595"/>
      <c r="AN2022" s="560"/>
      <c r="AO2022" s="561"/>
      <c r="AP2022" s="561"/>
      <c r="AQ2022" s="560"/>
      <c r="AR2022" s="561"/>
      <c r="AS2022" s="561"/>
      <c r="AT2022" s="559"/>
      <c r="AU2022" s="574"/>
      <c r="AV2022" s="569"/>
      <c r="AW2022" s="569"/>
      <c r="AX2022" s="569"/>
      <c r="AY2022" s="569"/>
      <c r="AZ2022" s="563"/>
      <c r="BA2022" s="563"/>
      <c r="BB2022" s="563"/>
    </row>
    <row r="2023" spans="21:54">
      <c r="U2023" s="563"/>
      <c r="V2023" s="587"/>
      <c r="W2023" s="588"/>
      <c r="X2023" s="588"/>
      <c r="Y2023" s="590"/>
      <c r="Z2023" s="589"/>
      <c r="AA2023" s="591"/>
      <c r="AB2023" s="591"/>
      <c r="AC2023" s="591"/>
      <c r="AD2023" s="591"/>
      <c r="AE2023" s="272"/>
      <c r="AF2023" s="560"/>
      <c r="AG2023" s="561"/>
      <c r="AH2023" s="561"/>
      <c r="AI2023" s="561"/>
      <c r="AJ2023" s="592"/>
      <c r="AK2023" s="561"/>
      <c r="AL2023" s="560"/>
      <c r="AM2023" s="595"/>
      <c r="AN2023" s="560"/>
      <c r="AO2023" s="561"/>
      <c r="AP2023" s="561"/>
      <c r="AQ2023" s="560"/>
      <c r="AR2023" s="561"/>
      <c r="AS2023" s="561"/>
      <c r="AT2023" s="559"/>
      <c r="AU2023" s="574"/>
      <c r="AV2023" s="569"/>
      <c r="AW2023" s="569"/>
      <c r="AX2023" s="569"/>
      <c r="AY2023" s="569"/>
      <c r="AZ2023" s="563"/>
      <c r="BA2023" s="563"/>
      <c r="BB2023" s="563"/>
    </row>
    <row r="2024" spans="21:54">
      <c r="U2024" s="563"/>
      <c r="V2024" s="587"/>
      <c r="W2024" s="588"/>
      <c r="X2024" s="588"/>
      <c r="Y2024" s="590"/>
      <c r="Z2024" s="589"/>
      <c r="AA2024" s="591"/>
      <c r="AB2024" s="591"/>
      <c r="AC2024" s="591"/>
      <c r="AD2024" s="591"/>
      <c r="AE2024" s="272"/>
      <c r="AF2024" s="560"/>
      <c r="AG2024" s="561"/>
      <c r="AH2024" s="561"/>
      <c r="AI2024" s="561"/>
      <c r="AJ2024" s="592"/>
      <c r="AK2024" s="561"/>
      <c r="AL2024" s="560"/>
      <c r="AM2024" s="595"/>
      <c r="AN2024" s="560"/>
      <c r="AO2024" s="561"/>
      <c r="AP2024" s="561"/>
      <c r="AQ2024" s="560"/>
      <c r="AR2024" s="561"/>
      <c r="AS2024" s="561"/>
      <c r="AT2024" s="559"/>
      <c r="AU2024" s="574"/>
      <c r="AV2024" s="569"/>
      <c r="AW2024" s="569"/>
      <c r="AX2024" s="569"/>
      <c r="AY2024" s="569"/>
      <c r="AZ2024" s="563"/>
      <c r="BA2024" s="563"/>
      <c r="BB2024" s="563"/>
    </row>
    <row r="2025" spans="21:54">
      <c r="U2025" s="563"/>
      <c r="V2025" s="587"/>
      <c r="W2025" s="588"/>
      <c r="X2025" s="588"/>
      <c r="Y2025" s="590"/>
      <c r="Z2025" s="589"/>
      <c r="AA2025" s="591"/>
      <c r="AB2025" s="591"/>
      <c r="AC2025" s="591"/>
      <c r="AD2025" s="591"/>
      <c r="AE2025" s="272"/>
      <c r="AF2025" s="560"/>
      <c r="AG2025" s="561"/>
      <c r="AH2025" s="561"/>
      <c r="AI2025" s="561"/>
      <c r="AJ2025" s="592"/>
      <c r="AK2025" s="561"/>
      <c r="AL2025" s="560"/>
      <c r="AM2025" s="595"/>
      <c r="AN2025" s="560"/>
      <c r="AO2025" s="561"/>
      <c r="AP2025" s="561"/>
      <c r="AQ2025" s="560"/>
      <c r="AR2025" s="561"/>
      <c r="AS2025" s="561"/>
      <c r="AT2025" s="559"/>
      <c r="AU2025" s="574"/>
      <c r="AV2025" s="569"/>
      <c r="AW2025" s="569"/>
      <c r="AX2025" s="569"/>
      <c r="AY2025" s="569"/>
      <c r="AZ2025" s="563"/>
      <c r="BA2025" s="563"/>
      <c r="BB2025" s="563"/>
    </row>
    <row r="2026" spans="21:54">
      <c r="U2026" s="563"/>
      <c r="V2026" s="587"/>
      <c r="W2026" s="588"/>
      <c r="X2026" s="588"/>
      <c r="Y2026" s="590"/>
      <c r="Z2026" s="589"/>
      <c r="AA2026" s="591"/>
      <c r="AB2026" s="591"/>
      <c r="AC2026" s="591"/>
      <c r="AD2026" s="591"/>
      <c r="AE2026" s="272"/>
      <c r="AF2026" s="560"/>
      <c r="AG2026" s="561"/>
      <c r="AH2026" s="561"/>
      <c r="AI2026" s="561"/>
      <c r="AJ2026" s="592"/>
      <c r="AK2026" s="561"/>
      <c r="AL2026" s="560"/>
      <c r="AM2026" s="595"/>
      <c r="AN2026" s="560"/>
      <c r="AO2026" s="561"/>
      <c r="AP2026" s="561"/>
      <c r="AQ2026" s="560"/>
      <c r="AR2026" s="561"/>
      <c r="AS2026" s="561"/>
      <c r="AT2026" s="559"/>
      <c r="AU2026" s="574"/>
      <c r="AV2026" s="569"/>
      <c r="AW2026" s="569"/>
      <c r="AX2026" s="569"/>
      <c r="AY2026" s="569"/>
      <c r="AZ2026" s="563"/>
      <c r="BA2026" s="563"/>
      <c r="BB2026" s="563"/>
    </row>
    <row r="2027" spans="21:54">
      <c r="U2027" s="563"/>
      <c r="V2027" s="587"/>
      <c r="W2027" s="588"/>
      <c r="X2027" s="588"/>
      <c r="Y2027" s="590"/>
      <c r="Z2027" s="589"/>
      <c r="AA2027" s="591"/>
      <c r="AB2027" s="591"/>
      <c r="AC2027" s="591"/>
      <c r="AD2027" s="591"/>
      <c r="AE2027" s="272"/>
      <c r="AF2027" s="560"/>
      <c r="AG2027" s="561"/>
      <c r="AH2027" s="561"/>
      <c r="AI2027" s="561"/>
      <c r="AJ2027" s="592"/>
      <c r="AK2027" s="561"/>
      <c r="AL2027" s="560"/>
      <c r="AM2027" s="595"/>
      <c r="AN2027" s="560"/>
      <c r="AO2027" s="561"/>
      <c r="AP2027" s="561"/>
      <c r="AQ2027" s="560"/>
      <c r="AR2027" s="561"/>
      <c r="AS2027" s="561"/>
      <c r="AT2027" s="559"/>
      <c r="AU2027" s="574"/>
      <c r="AV2027" s="569"/>
      <c r="AW2027" s="569"/>
      <c r="AX2027" s="569"/>
      <c r="AY2027" s="569"/>
      <c r="AZ2027" s="563"/>
      <c r="BA2027" s="563"/>
      <c r="BB2027" s="563"/>
    </row>
    <row r="2028" spans="21:54">
      <c r="U2028" s="563"/>
      <c r="V2028" s="587"/>
      <c r="W2028" s="588"/>
      <c r="X2028" s="588"/>
      <c r="Y2028" s="590"/>
      <c r="Z2028" s="589"/>
      <c r="AA2028" s="591"/>
      <c r="AB2028" s="591"/>
      <c r="AC2028" s="591"/>
      <c r="AD2028" s="591"/>
      <c r="AE2028" s="272"/>
      <c r="AF2028" s="560"/>
      <c r="AG2028" s="561"/>
      <c r="AH2028" s="561"/>
      <c r="AI2028" s="561"/>
      <c r="AJ2028" s="592"/>
      <c r="AK2028" s="561"/>
      <c r="AL2028" s="560"/>
      <c r="AM2028" s="595"/>
      <c r="AN2028" s="560"/>
      <c r="AO2028" s="561"/>
      <c r="AP2028" s="561"/>
      <c r="AQ2028" s="560"/>
      <c r="AR2028" s="561"/>
      <c r="AS2028" s="561"/>
      <c r="AT2028" s="559"/>
      <c r="AU2028" s="574"/>
      <c r="AV2028" s="569"/>
      <c r="AW2028" s="569"/>
      <c r="AX2028" s="569"/>
      <c r="AY2028" s="569"/>
      <c r="AZ2028" s="563"/>
      <c r="BA2028" s="563"/>
      <c r="BB2028" s="563"/>
    </row>
    <row r="2029" spans="21:54">
      <c r="U2029" s="563"/>
      <c r="V2029" s="587"/>
      <c r="W2029" s="588"/>
      <c r="X2029" s="588"/>
      <c r="Y2029" s="590"/>
      <c r="Z2029" s="589"/>
      <c r="AA2029" s="591"/>
      <c r="AB2029" s="591"/>
      <c r="AC2029" s="591"/>
      <c r="AD2029" s="591"/>
      <c r="AE2029" s="272"/>
      <c r="AF2029" s="560"/>
      <c r="AG2029" s="561"/>
      <c r="AH2029" s="561"/>
      <c r="AI2029" s="561"/>
      <c r="AJ2029" s="592"/>
      <c r="AK2029" s="561"/>
      <c r="AL2029" s="560"/>
      <c r="AM2029" s="595"/>
      <c r="AN2029" s="560"/>
      <c r="AO2029" s="561"/>
      <c r="AP2029" s="561"/>
      <c r="AQ2029" s="560"/>
      <c r="AR2029" s="561"/>
      <c r="AS2029" s="561"/>
      <c r="AT2029" s="559"/>
      <c r="AU2029" s="574"/>
      <c r="AV2029" s="569"/>
      <c r="AW2029" s="569"/>
      <c r="AX2029" s="569"/>
      <c r="AY2029" s="569"/>
      <c r="AZ2029" s="563"/>
      <c r="BA2029" s="563"/>
      <c r="BB2029" s="563"/>
    </row>
    <row r="2030" spans="21:54">
      <c r="U2030" s="563"/>
      <c r="V2030" s="587"/>
      <c r="W2030" s="588"/>
      <c r="X2030" s="588"/>
      <c r="Y2030" s="590"/>
      <c r="Z2030" s="589"/>
      <c r="AA2030" s="591"/>
      <c r="AB2030" s="591"/>
      <c r="AC2030" s="591"/>
      <c r="AD2030" s="591"/>
      <c r="AE2030" s="272"/>
      <c r="AF2030" s="560"/>
      <c r="AG2030" s="561"/>
      <c r="AH2030" s="561"/>
      <c r="AI2030" s="561"/>
      <c r="AJ2030" s="592"/>
      <c r="AK2030" s="561"/>
      <c r="AL2030" s="560"/>
      <c r="AM2030" s="595"/>
      <c r="AN2030" s="560"/>
      <c r="AO2030" s="561"/>
      <c r="AP2030" s="561"/>
      <c r="AQ2030" s="560"/>
      <c r="AR2030" s="561"/>
      <c r="AS2030" s="561"/>
      <c r="AT2030" s="559"/>
      <c r="AU2030" s="574"/>
      <c r="AV2030" s="569"/>
      <c r="AW2030" s="569"/>
      <c r="AX2030" s="569"/>
      <c r="AY2030" s="569"/>
      <c r="AZ2030" s="563"/>
      <c r="BA2030" s="563"/>
      <c r="BB2030" s="563"/>
    </row>
    <row r="2031" spans="21:54">
      <c r="U2031" s="563"/>
      <c r="V2031" s="587"/>
      <c r="W2031" s="588"/>
      <c r="X2031" s="588"/>
      <c r="Y2031" s="590"/>
      <c r="Z2031" s="589"/>
      <c r="AA2031" s="591"/>
      <c r="AB2031" s="591"/>
      <c r="AC2031" s="591"/>
      <c r="AD2031" s="591"/>
      <c r="AE2031" s="272"/>
      <c r="AF2031" s="560"/>
      <c r="AG2031" s="561"/>
      <c r="AH2031" s="561"/>
      <c r="AI2031" s="561"/>
      <c r="AJ2031" s="592"/>
      <c r="AK2031" s="561"/>
      <c r="AL2031" s="560"/>
      <c r="AM2031" s="595"/>
      <c r="AN2031" s="560"/>
      <c r="AO2031" s="561"/>
      <c r="AP2031" s="561"/>
      <c r="AQ2031" s="560"/>
      <c r="AR2031" s="561"/>
      <c r="AS2031" s="561"/>
      <c r="AT2031" s="559"/>
      <c r="AU2031" s="574"/>
      <c r="AV2031" s="569"/>
      <c r="AW2031" s="569"/>
      <c r="AX2031" s="569"/>
      <c r="AY2031" s="569"/>
      <c r="AZ2031" s="563"/>
      <c r="BA2031" s="563"/>
      <c r="BB2031" s="563"/>
    </row>
    <row r="2032" spans="21:54">
      <c r="U2032" s="563"/>
      <c r="V2032" s="587"/>
      <c r="W2032" s="588"/>
      <c r="X2032" s="588"/>
      <c r="Y2032" s="590"/>
      <c r="Z2032" s="589"/>
      <c r="AA2032" s="591"/>
      <c r="AB2032" s="591"/>
      <c r="AC2032" s="591"/>
      <c r="AD2032" s="591"/>
      <c r="AE2032" s="272"/>
      <c r="AF2032" s="560"/>
      <c r="AG2032" s="561"/>
      <c r="AH2032" s="561"/>
      <c r="AI2032" s="561"/>
      <c r="AJ2032" s="592"/>
      <c r="AK2032" s="561"/>
      <c r="AL2032" s="560"/>
      <c r="AM2032" s="595"/>
      <c r="AN2032" s="560"/>
      <c r="AO2032" s="561"/>
      <c r="AP2032" s="561"/>
      <c r="AQ2032" s="560"/>
      <c r="AR2032" s="561"/>
      <c r="AS2032" s="561"/>
      <c r="AT2032" s="559"/>
      <c r="AU2032" s="574"/>
      <c r="AV2032" s="569"/>
      <c r="AW2032" s="569"/>
      <c r="AX2032" s="569"/>
      <c r="AY2032" s="569"/>
      <c r="AZ2032" s="563"/>
      <c r="BA2032" s="563"/>
      <c r="BB2032" s="563"/>
    </row>
    <row r="2033" spans="21:54">
      <c r="U2033" s="563"/>
      <c r="V2033" s="587"/>
      <c r="W2033" s="588"/>
      <c r="X2033" s="588"/>
      <c r="Y2033" s="590"/>
      <c r="Z2033" s="589"/>
      <c r="AA2033" s="591"/>
      <c r="AB2033" s="591"/>
      <c r="AC2033" s="591"/>
      <c r="AD2033" s="591"/>
      <c r="AE2033" s="272"/>
      <c r="AF2033" s="560"/>
      <c r="AG2033" s="561"/>
      <c r="AH2033" s="561"/>
      <c r="AI2033" s="561"/>
      <c r="AJ2033" s="592"/>
      <c r="AK2033" s="561"/>
      <c r="AL2033" s="560"/>
      <c r="AM2033" s="595"/>
      <c r="AN2033" s="560"/>
      <c r="AO2033" s="561"/>
      <c r="AP2033" s="561"/>
      <c r="AQ2033" s="560"/>
      <c r="AR2033" s="561"/>
      <c r="AS2033" s="561"/>
      <c r="AT2033" s="559"/>
      <c r="AU2033" s="574"/>
      <c r="AV2033" s="569"/>
      <c r="AW2033" s="569"/>
      <c r="AX2033" s="569"/>
      <c r="AY2033" s="569"/>
      <c r="AZ2033" s="563"/>
      <c r="BA2033" s="563"/>
      <c r="BB2033" s="563"/>
    </row>
    <row r="2034" spans="21:54">
      <c r="U2034" s="563"/>
      <c r="V2034" s="587"/>
      <c r="W2034" s="588"/>
      <c r="X2034" s="588"/>
      <c r="Y2034" s="590"/>
      <c r="Z2034" s="589"/>
      <c r="AA2034" s="591"/>
      <c r="AB2034" s="591"/>
      <c r="AC2034" s="591"/>
      <c r="AD2034" s="591"/>
      <c r="AE2034" s="272"/>
      <c r="AF2034" s="560"/>
      <c r="AG2034" s="561"/>
      <c r="AH2034" s="561"/>
      <c r="AI2034" s="561"/>
      <c r="AJ2034" s="592"/>
      <c r="AK2034" s="561"/>
      <c r="AL2034" s="560"/>
      <c r="AM2034" s="595"/>
      <c r="AN2034" s="560"/>
      <c r="AO2034" s="561"/>
      <c r="AP2034" s="561"/>
      <c r="AQ2034" s="560"/>
      <c r="AR2034" s="561"/>
      <c r="AS2034" s="561"/>
      <c r="AT2034" s="559"/>
      <c r="AU2034" s="574"/>
      <c r="AV2034" s="569"/>
      <c r="AW2034" s="569"/>
      <c r="AX2034" s="569"/>
      <c r="AY2034" s="569"/>
      <c r="AZ2034" s="563"/>
      <c r="BA2034" s="563"/>
      <c r="BB2034" s="563"/>
    </row>
    <row r="2035" spans="21:54">
      <c r="U2035" s="563"/>
      <c r="V2035" s="587"/>
      <c r="W2035" s="588"/>
      <c r="X2035" s="588"/>
      <c r="Y2035" s="590"/>
      <c r="Z2035" s="589"/>
      <c r="AA2035" s="591"/>
      <c r="AB2035" s="591"/>
      <c r="AC2035" s="591"/>
      <c r="AD2035" s="591"/>
      <c r="AE2035" s="272"/>
      <c r="AF2035" s="560"/>
      <c r="AG2035" s="561"/>
      <c r="AH2035" s="561"/>
      <c r="AI2035" s="561"/>
      <c r="AJ2035" s="592"/>
      <c r="AK2035" s="561"/>
      <c r="AL2035" s="560"/>
      <c r="AM2035" s="595"/>
      <c r="AN2035" s="560"/>
      <c r="AO2035" s="561"/>
      <c r="AP2035" s="561"/>
      <c r="AQ2035" s="560"/>
      <c r="AR2035" s="561"/>
      <c r="AS2035" s="561"/>
      <c r="AT2035" s="559"/>
      <c r="AU2035" s="574"/>
      <c r="AV2035" s="569"/>
      <c r="AW2035" s="569"/>
      <c r="AX2035" s="569"/>
      <c r="AY2035" s="569"/>
      <c r="AZ2035" s="563"/>
      <c r="BA2035" s="563"/>
      <c r="BB2035" s="563"/>
    </row>
    <row r="2036" spans="21:54">
      <c r="U2036" s="563"/>
      <c r="V2036" s="587"/>
      <c r="W2036" s="588"/>
      <c r="X2036" s="588"/>
      <c r="Y2036" s="590"/>
      <c r="Z2036" s="589"/>
      <c r="AA2036" s="591"/>
      <c r="AB2036" s="591"/>
      <c r="AC2036" s="591"/>
      <c r="AD2036" s="591"/>
      <c r="AE2036" s="272"/>
      <c r="AF2036" s="560"/>
      <c r="AG2036" s="561"/>
      <c r="AH2036" s="561"/>
      <c r="AI2036" s="561"/>
      <c r="AJ2036" s="592"/>
      <c r="AK2036" s="561"/>
      <c r="AL2036" s="560"/>
      <c r="AM2036" s="595"/>
      <c r="AN2036" s="560"/>
      <c r="AO2036" s="561"/>
      <c r="AP2036" s="561"/>
      <c r="AQ2036" s="560"/>
      <c r="AR2036" s="561"/>
      <c r="AS2036" s="561"/>
      <c r="AT2036" s="559"/>
      <c r="AU2036" s="574"/>
      <c r="AV2036" s="569"/>
      <c r="AW2036" s="569"/>
      <c r="AX2036" s="569"/>
      <c r="AY2036" s="569"/>
      <c r="AZ2036" s="563"/>
      <c r="BA2036" s="563"/>
      <c r="BB2036" s="563"/>
    </row>
    <row r="2037" spans="21:54">
      <c r="U2037" s="563"/>
      <c r="V2037" s="587"/>
      <c r="W2037" s="588"/>
      <c r="X2037" s="588"/>
      <c r="Y2037" s="590"/>
      <c r="Z2037" s="589"/>
      <c r="AA2037" s="591"/>
      <c r="AB2037" s="591"/>
      <c r="AC2037" s="591"/>
      <c r="AD2037" s="591"/>
      <c r="AE2037" s="272"/>
      <c r="AF2037" s="560"/>
      <c r="AG2037" s="561"/>
      <c r="AH2037" s="561"/>
      <c r="AI2037" s="561"/>
      <c r="AJ2037" s="592"/>
      <c r="AK2037" s="561"/>
      <c r="AL2037" s="560"/>
      <c r="AM2037" s="595"/>
      <c r="AN2037" s="560"/>
      <c r="AO2037" s="561"/>
      <c r="AP2037" s="561"/>
      <c r="AQ2037" s="560"/>
      <c r="AR2037" s="561"/>
      <c r="AS2037" s="561"/>
      <c r="AT2037" s="559"/>
      <c r="AU2037" s="574"/>
      <c r="AV2037" s="569"/>
      <c r="AW2037" s="569"/>
      <c r="AX2037" s="569"/>
      <c r="AY2037" s="569"/>
      <c r="AZ2037" s="563"/>
      <c r="BA2037" s="563"/>
      <c r="BB2037" s="563"/>
    </row>
    <row r="2038" spans="21:54">
      <c r="U2038" s="563"/>
      <c r="V2038" s="587"/>
      <c r="W2038" s="588"/>
      <c r="X2038" s="588"/>
      <c r="Y2038" s="590"/>
      <c r="Z2038" s="589"/>
      <c r="AA2038" s="591"/>
      <c r="AB2038" s="591"/>
      <c r="AC2038" s="591"/>
      <c r="AD2038" s="591"/>
      <c r="AE2038" s="272"/>
      <c r="AF2038" s="560"/>
      <c r="AG2038" s="561"/>
      <c r="AH2038" s="561"/>
      <c r="AI2038" s="561"/>
      <c r="AJ2038" s="592"/>
      <c r="AK2038" s="561"/>
      <c r="AL2038" s="560"/>
      <c r="AM2038" s="595"/>
      <c r="AN2038" s="560"/>
      <c r="AO2038" s="561"/>
      <c r="AP2038" s="561"/>
      <c r="AQ2038" s="560"/>
      <c r="AR2038" s="561"/>
      <c r="AS2038" s="561"/>
      <c r="AT2038" s="559"/>
      <c r="AU2038" s="574"/>
      <c r="AV2038" s="569"/>
      <c r="AW2038" s="569"/>
      <c r="AX2038" s="569"/>
      <c r="AY2038" s="569"/>
      <c r="AZ2038" s="563"/>
      <c r="BA2038" s="563"/>
      <c r="BB2038" s="563"/>
    </row>
    <row r="2039" spans="21:54">
      <c r="U2039" s="563"/>
      <c r="V2039" s="587"/>
      <c r="W2039" s="588"/>
      <c r="X2039" s="588"/>
      <c r="Y2039" s="590"/>
      <c r="Z2039" s="589"/>
      <c r="AA2039" s="591"/>
      <c r="AB2039" s="591"/>
      <c r="AC2039" s="591"/>
      <c r="AD2039" s="591"/>
      <c r="AE2039" s="272"/>
      <c r="AF2039" s="560"/>
      <c r="AG2039" s="561"/>
      <c r="AH2039" s="561"/>
      <c r="AI2039" s="561"/>
      <c r="AJ2039" s="592"/>
      <c r="AK2039" s="561"/>
      <c r="AL2039" s="560"/>
      <c r="AM2039" s="595"/>
      <c r="AN2039" s="560"/>
      <c r="AO2039" s="561"/>
      <c r="AP2039" s="561"/>
      <c r="AQ2039" s="560"/>
      <c r="AR2039" s="561"/>
      <c r="AS2039" s="561"/>
      <c r="AT2039" s="559"/>
      <c r="AU2039" s="574"/>
      <c r="AV2039" s="569"/>
      <c r="AW2039" s="569"/>
      <c r="AX2039" s="569"/>
      <c r="AY2039" s="569"/>
      <c r="AZ2039" s="563"/>
      <c r="BA2039" s="563"/>
      <c r="BB2039" s="563"/>
    </row>
    <row r="2040" spans="21:54">
      <c r="U2040" s="563"/>
      <c r="V2040" s="587"/>
      <c r="W2040" s="588"/>
      <c r="X2040" s="588"/>
      <c r="Y2040" s="590"/>
      <c r="Z2040" s="589"/>
      <c r="AA2040" s="591"/>
      <c r="AB2040" s="591"/>
      <c r="AC2040" s="591"/>
      <c r="AD2040" s="591"/>
      <c r="AE2040" s="272"/>
      <c r="AF2040" s="560"/>
      <c r="AG2040" s="561"/>
      <c r="AH2040" s="561"/>
      <c r="AI2040" s="561"/>
      <c r="AJ2040" s="592"/>
      <c r="AK2040" s="561"/>
      <c r="AL2040" s="560"/>
      <c r="AM2040" s="595"/>
      <c r="AN2040" s="560"/>
      <c r="AO2040" s="561"/>
      <c r="AP2040" s="561"/>
      <c r="AQ2040" s="560"/>
      <c r="AR2040" s="561"/>
      <c r="AS2040" s="561"/>
      <c r="AT2040" s="559"/>
      <c r="AU2040" s="574"/>
      <c r="AV2040" s="569"/>
      <c r="AW2040" s="569"/>
      <c r="AX2040" s="569"/>
      <c r="AY2040" s="569"/>
      <c r="AZ2040" s="563"/>
      <c r="BA2040" s="563"/>
      <c r="BB2040" s="563"/>
    </row>
    <row r="2041" spans="21:54">
      <c r="U2041" s="563"/>
      <c r="V2041" s="587"/>
      <c r="W2041" s="588"/>
      <c r="X2041" s="588"/>
      <c r="Y2041" s="590"/>
      <c r="Z2041" s="589"/>
      <c r="AA2041" s="591"/>
      <c r="AB2041" s="591"/>
      <c r="AC2041" s="591"/>
      <c r="AD2041" s="591"/>
      <c r="AE2041" s="272"/>
      <c r="AF2041" s="560"/>
      <c r="AG2041" s="561"/>
      <c r="AH2041" s="561"/>
      <c r="AI2041" s="561"/>
      <c r="AJ2041" s="592"/>
      <c r="AK2041" s="561"/>
      <c r="AL2041" s="560"/>
      <c r="AM2041" s="595"/>
      <c r="AN2041" s="560"/>
      <c r="AO2041" s="561"/>
      <c r="AP2041" s="561"/>
      <c r="AQ2041" s="560"/>
      <c r="AR2041" s="561"/>
      <c r="AS2041" s="561"/>
      <c r="AT2041" s="559"/>
      <c r="AU2041" s="574"/>
      <c r="AV2041" s="569"/>
      <c r="AW2041" s="569"/>
      <c r="AX2041" s="569"/>
      <c r="AY2041" s="569"/>
      <c r="AZ2041" s="563"/>
      <c r="BA2041" s="563"/>
      <c r="BB2041" s="563"/>
    </row>
    <row r="2042" spans="21:54">
      <c r="U2042" s="563"/>
      <c r="V2042" s="587"/>
      <c r="W2042" s="588"/>
      <c r="X2042" s="588"/>
      <c r="Y2042" s="590"/>
      <c r="Z2042" s="589"/>
      <c r="AA2042" s="591"/>
      <c r="AB2042" s="591"/>
      <c r="AC2042" s="591"/>
      <c r="AD2042" s="591"/>
      <c r="AE2042" s="272"/>
      <c r="AF2042" s="560"/>
      <c r="AG2042" s="561"/>
      <c r="AH2042" s="561"/>
      <c r="AI2042" s="561"/>
      <c r="AJ2042" s="592"/>
      <c r="AK2042" s="561"/>
      <c r="AL2042" s="560"/>
      <c r="AM2042" s="595"/>
      <c r="AN2042" s="560"/>
      <c r="AO2042" s="561"/>
      <c r="AP2042" s="561"/>
      <c r="AQ2042" s="560"/>
      <c r="AR2042" s="561"/>
      <c r="AS2042" s="561"/>
      <c r="AT2042" s="559"/>
      <c r="AU2042" s="574"/>
      <c r="AV2042" s="569"/>
      <c r="AW2042" s="569"/>
      <c r="AX2042" s="569"/>
      <c r="AY2042" s="569"/>
      <c r="AZ2042" s="563"/>
      <c r="BA2042" s="563"/>
      <c r="BB2042" s="563"/>
    </row>
    <row r="2043" spans="21:54">
      <c r="U2043" s="563"/>
      <c r="V2043" s="587"/>
      <c r="W2043" s="588"/>
      <c r="X2043" s="588"/>
      <c r="Y2043" s="590"/>
      <c r="Z2043" s="589"/>
      <c r="AA2043" s="591"/>
      <c r="AB2043" s="591"/>
      <c r="AC2043" s="591"/>
      <c r="AD2043" s="591"/>
      <c r="AE2043" s="272"/>
      <c r="AF2043" s="560"/>
      <c r="AG2043" s="561"/>
      <c r="AH2043" s="561"/>
      <c r="AI2043" s="561"/>
      <c r="AJ2043" s="592"/>
      <c r="AK2043" s="561"/>
      <c r="AL2043" s="560"/>
      <c r="AM2043" s="595"/>
      <c r="AN2043" s="560"/>
      <c r="AO2043" s="561"/>
      <c r="AP2043" s="561"/>
      <c r="AQ2043" s="560"/>
      <c r="AR2043" s="561"/>
      <c r="AS2043" s="561"/>
      <c r="AT2043" s="559"/>
      <c r="AU2043" s="574"/>
      <c r="AV2043" s="569"/>
      <c r="AW2043" s="569"/>
      <c r="AX2043" s="569"/>
      <c r="AY2043" s="569"/>
      <c r="AZ2043" s="563"/>
      <c r="BA2043" s="563"/>
      <c r="BB2043" s="563"/>
    </row>
    <row r="2044" spans="21:54">
      <c r="U2044" s="563"/>
      <c r="V2044" s="587"/>
      <c r="W2044" s="588"/>
      <c r="X2044" s="588"/>
      <c r="Y2044" s="590"/>
      <c r="Z2044" s="589"/>
      <c r="AA2044" s="591"/>
      <c r="AB2044" s="591"/>
      <c r="AC2044" s="591"/>
      <c r="AD2044" s="591"/>
      <c r="AE2044" s="272"/>
      <c r="AF2044" s="560"/>
      <c r="AG2044" s="561"/>
      <c r="AH2044" s="561"/>
      <c r="AI2044" s="561"/>
      <c r="AJ2044" s="592"/>
      <c r="AK2044" s="561"/>
      <c r="AL2044" s="560"/>
      <c r="AM2044" s="595"/>
      <c r="AN2044" s="560"/>
      <c r="AO2044" s="561"/>
      <c r="AP2044" s="561"/>
      <c r="AQ2044" s="560"/>
      <c r="AR2044" s="561"/>
      <c r="AS2044" s="561"/>
      <c r="AT2044" s="559"/>
      <c r="AU2044" s="574"/>
      <c r="AV2044" s="569"/>
      <c r="AW2044" s="569"/>
      <c r="AX2044" s="569"/>
      <c r="AY2044" s="569"/>
      <c r="AZ2044" s="563"/>
      <c r="BA2044" s="563"/>
      <c r="BB2044" s="563"/>
    </row>
    <row r="2045" spans="21:54">
      <c r="U2045" s="563"/>
      <c r="V2045" s="587"/>
      <c r="W2045" s="588"/>
      <c r="X2045" s="588"/>
      <c r="Y2045" s="590"/>
      <c r="Z2045" s="589"/>
      <c r="AA2045" s="591"/>
      <c r="AB2045" s="591"/>
      <c r="AC2045" s="591"/>
      <c r="AD2045" s="591"/>
      <c r="AE2045" s="272"/>
      <c r="AF2045" s="560"/>
      <c r="AG2045" s="561"/>
      <c r="AH2045" s="561"/>
      <c r="AI2045" s="561"/>
      <c r="AJ2045" s="592"/>
      <c r="AK2045" s="561"/>
      <c r="AL2045" s="560"/>
      <c r="AM2045" s="595"/>
      <c r="AN2045" s="560"/>
      <c r="AO2045" s="561"/>
      <c r="AP2045" s="561"/>
      <c r="AQ2045" s="560"/>
      <c r="AR2045" s="561"/>
      <c r="AS2045" s="561"/>
      <c r="AT2045" s="559"/>
      <c r="AU2045" s="574"/>
      <c r="AV2045" s="569"/>
      <c r="AW2045" s="569"/>
      <c r="AX2045" s="569"/>
      <c r="AY2045" s="569"/>
      <c r="AZ2045" s="563"/>
      <c r="BA2045" s="563"/>
      <c r="BB2045" s="563"/>
    </row>
    <row r="2046" spans="21:54">
      <c r="U2046" s="563"/>
      <c r="V2046" s="587"/>
      <c r="W2046" s="588"/>
      <c r="X2046" s="588"/>
      <c r="Y2046" s="590"/>
      <c r="Z2046" s="589"/>
      <c r="AA2046" s="591"/>
      <c r="AB2046" s="591"/>
      <c r="AC2046" s="591"/>
      <c r="AD2046" s="591"/>
      <c r="AE2046" s="272"/>
      <c r="AF2046" s="560"/>
      <c r="AG2046" s="561"/>
      <c r="AH2046" s="561"/>
      <c r="AI2046" s="561"/>
      <c r="AJ2046" s="592"/>
      <c r="AK2046" s="561"/>
      <c r="AL2046" s="560"/>
      <c r="AM2046" s="595"/>
      <c r="AN2046" s="560"/>
      <c r="AO2046" s="561"/>
      <c r="AP2046" s="561"/>
      <c r="AQ2046" s="560"/>
      <c r="AR2046" s="561"/>
      <c r="AS2046" s="561"/>
      <c r="AT2046" s="559"/>
      <c r="AU2046" s="574"/>
      <c r="AV2046" s="569"/>
      <c r="AW2046" s="569"/>
      <c r="AX2046" s="569"/>
      <c r="AY2046" s="569"/>
      <c r="AZ2046" s="563"/>
      <c r="BA2046" s="563"/>
      <c r="BB2046" s="563"/>
    </row>
    <row r="2047" spans="21:54">
      <c r="U2047" s="563"/>
      <c r="V2047" s="587"/>
      <c r="W2047" s="588"/>
      <c r="X2047" s="588"/>
      <c r="Y2047" s="590"/>
      <c r="Z2047" s="589"/>
      <c r="AA2047" s="591"/>
      <c r="AB2047" s="591"/>
      <c r="AC2047" s="591"/>
      <c r="AD2047" s="591"/>
      <c r="AE2047" s="272"/>
      <c r="AF2047" s="560"/>
      <c r="AG2047" s="561"/>
      <c r="AH2047" s="561"/>
      <c r="AI2047" s="561"/>
      <c r="AJ2047" s="592"/>
      <c r="AK2047" s="561"/>
      <c r="AL2047" s="560"/>
      <c r="AM2047" s="595"/>
      <c r="AN2047" s="560"/>
      <c r="AO2047" s="561"/>
      <c r="AP2047" s="561"/>
      <c r="AQ2047" s="560"/>
      <c r="AR2047" s="561"/>
      <c r="AS2047" s="561"/>
      <c r="AT2047" s="559"/>
      <c r="AU2047" s="574"/>
      <c r="AV2047" s="569"/>
      <c r="AW2047" s="569"/>
      <c r="AX2047" s="569"/>
      <c r="AY2047" s="569"/>
      <c r="AZ2047" s="563"/>
      <c r="BA2047" s="563"/>
      <c r="BB2047" s="563"/>
    </row>
    <row r="2048" spans="21:54">
      <c r="U2048" s="563"/>
      <c r="V2048" s="587"/>
      <c r="W2048" s="588"/>
      <c r="X2048" s="588"/>
      <c r="Y2048" s="590"/>
      <c r="Z2048" s="589"/>
      <c r="AA2048" s="591"/>
      <c r="AB2048" s="591"/>
      <c r="AC2048" s="591"/>
      <c r="AD2048" s="591"/>
      <c r="AE2048" s="272"/>
      <c r="AF2048" s="560"/>
      <c r="AG2048" s="561"/>
      <c r="AH2048" s="561"/>
      <c r="AI2048" s="561"/>
      <c r="AJ2048" s="592"/>
      <c r="AK2048" s="561"/>
      <c r="AL2048" s="560"/>
      <c r="AM2048" s="595"/>
      <c r="AN2048" s="560"/>
      <c r="AO2048" s="561"/>
      <c r="AP2048" s="561"/>
      <c r="AQ2048" s="560"/>
      <c r="AR2048" s="561"/>
      <c r="AS2048" s="561"/>
      <c r="AT2048" s="559"/>
      <c r="AU2048" s="574"/>
      <c r="AV2048" s="569"/>
      <c r="AW2048" s="569"/>
      <c r="AX2048" s="569"/>
      <c r="AY2048" s="569"/>
      <c r="AZ2048" s="563"/>
      <c r="BA2048" s="563"/>
      <c r="BB2048" s="563"/>
    </row>
    <row r="2049" spans="21:54">
      <c r="U2049" s="563"/>
      <c r="V2049" s="587"/>
      <c r="W2049" s="588"/>
      <c r="X2049" s="588"/>
      <c r="Y2049" s="590"/>
      <c r="Z2049" s="589"/>
      <c r="AA2049" s="591"/>
      <c r="AB2049" s="591"/>
      <c r="AC2049" s="591"/>
      <c r="AD2049" s="591"/>
      <c r="AE2049" s="272"/>
      <c r="AF2049" s="560"/>
      <c r="AG2049" s="561"/>
      <c r="AH2049" s="561"/>
      <c r="AI2049" s="561"/>
      <c r="AJ2049" s="592"/>
      <c r="AK2049" s="561"/>
      <c r="AL2049" s="560"/>
      <c r="AM2049" s="595"/>
      <c r="AN2049" s="560"/>
      <c r="AO2049" s="561"/>
      <c r="AP2049" s="561"/>
      <c r="AQ2049" s="560"/>
      <c r="AR2049" s="561"/>
      <c r="AS2049" s="561"/>
      <c r="AT2049" s="559"/>
      <c r="AU2049" s="574"/>
      <c r="AV2049" s="569"/>
      <c r="AW2049" s="569"/>
      <c r="AX2049" s="569"/>
      <c r="AY2049" s="569"/>
      <c r="AZ2049" s="563"/>
      <c r="BA2049" s="563"/>
      <c r="BB2049" s="563"/>
    </row>
    <row r="2050" spans="21:54">
      <c r="U2050" s="563"/>
      <c r="V2050" s="587"/>
      <c r="W2050" s="588"/>
      <c r="X2050" s="588"/>
      <c r="Y2050" s="590"/>
      <c r="Z2050" s="589"/>
      <c r="AA2050" s="591"/>
      <c r="AB2050" s="591"/>
      <c r="AC2050" s="591"/>
      <c r="AD2050" s="591"/>
      <c r="AE2050" s="272"/>
      <c r="AF2050" s="560"/>
      <c r="AG2050" s="561"/>
      <c r="AH2050" s="561"/>
      <c r="AI2050" s="561"/>
      <c r="AJ2050" s="592"/>
      <c r="AK2050" s="561"/>
      <c r="AL2050" s="560"/>
      <c r="AM2050" s="595"/>
      <c r="AN2050" s="560"/>
      <c r="AO2050" s="561"/>
      <c r="AP2050" s="561"/>
      <c r="AQ2050" s="560"/>
      <c r="AR2050" s="561"/>
      <c r="AS2050" s="561"/>
      <c r="AT2050" s="559"/>
      <c r="AU2050" s="574"/>
      <c r="AV2050" s="569"/>
      <c r="AW2050" s="569"/>
      <c r="AX2050" s="569"/>
      <c r="AY2050" s="569"/>
      <c r="AZ2050" s="563"/>
      <c r="BA2050" s="563"/>
      <c r="BB2050" s="563"/>
    </row>
    <row r="2051" spans="21:54">
      <c r="U2051" s="563"/>
      <c r="V2051" s="587"/>
      <c r="W2051" s="588"/>
      <c r="X2051" s="588"/>
      <c r="Y2051" s="590"/>
      <c r="Z2051" s="589"/>
      <c r="AA2051" s="591"/>
      <c r="AB2051" s="591"/>
      <c r="AC2051" s="591"/>
      <c r="AD2051" s="591"/>
      <c r="AE2051" s="272"/>
      <c r="AF2051" s="560"/>
      <c r="AG2051" s="561"/>
      <c r="AH2051" s="561"/>
      <c r="AI2051" s="561"/>
      <c r="AJ2051" s="592"/>
      <c r="AK2051" s="561"/>
      <c r="AL2051" s="560"/>
      <c r="AM2051" s="595"/>
      <c r="AN2051" s="560"/>
      <c r="AO2051" s="561"/>
      <c r="AP2051" s="561"/>
      <c r="AQ2051" s="560"/>
      <c r="AR2051" s="561"/>
      <c r="AS2051" s="561"/>
      <c r="AT2051" s="559"/>
      <c r="AU2051" s="574"/>
      <c r="AV2051" s="569"/>
      <c r="AW2051" s="569"/>
      <c r="AX2051" s="569"/>
      <c r="AY2051" s="569"/>
      <c r="AZ2051" s="563"/>
      <c r="BA2051" s="563"/>
      <c r="BB2051" s="563"/>
    </row>
    <row r="2052" spans="21:54">
      <c r="U2052" s="563"/>
      <c r="V2052" s="587"/>
      <c r="W2052" s="588"/>
      <c r="X2052" s="588"/>
      <c r="Y2052" s="590"/>
      <c r="Z2052" s="589"/>
      <c r="AA2052" s="591"/>
      <c r="AB2052" s="591"/>
      <c r="AC2052" s="591"/>
      <c r="AD2052" s="591"/>
      <c r="AE2052" s="272"/>
      <c r="AF2052" s="560"/>
      <c r="AG2052" s="561"/>
      <c r="AH2052" s="561"/>
      <c r="AI2052" s="561"/>
      <c r="AJ2052" s="592"/>
      <c r="AK2052" s="561"/>
      <c r="AL2052" s="560"/>
      <c r="AM2052" s="595"/>
      <c r="AN2052" s="560"/>
      <c r="AO2052" s="561"/>
      <c r="AP2052" s="561"/>
      <c r="AQ2052" s="560"/>
      <c r="AR2052" s="561"/>
      <c r="AS2052" s="561"/>
      <c r="AT2052" s="559"/>
      <c r="AU2052" s="574"/>
      <c r="AV2052" s="569"/>
      <c r="AW2052" s="569"/>
      <c r="AX2052" s="569"/>
      <c r="AY2052" s="569"/>
      <c r="AZ2052" s="563"/>
      <c r="BA2052" s="563"/>
      <c r="BB2052" s="563"/>
    </row>
    <row r="2053" spans="21:54">
      <c r="U2053" s="563"/>
      <c r="V2053" s="587"/>
      <c r="W2053" s="588"/>
      <c r="X2053" s="588"/>
      <c r="Y2053" s="590"/>
      <c r="Z2053" s="589"/>
      <c r="AA2053" s="591"/>
      <c r="AB2053" s="591"/>
      <c r="AC2053" s="591"/>
      <c r="AD2053" s="591"/>
      <c r="AE2053" s="272"/>
      <c r="AF2053" s="560"/>
      <c r="AG2053" s="561"/>
      <c r="AH2053" s="561"/>
      <c r="AI2053" s="561"/>
      <c r="AJ2053" s="592"/>
      <c r="AK2053" s="561"/>
      <c r="AL2053" s="560"/>
      <c r="AM2053" s="595"/>
      <c r="AN2053" s="560"/>
      <c r="AO2053" s="561"/>
      <c r="AP2053" s="561"/>
      <c r="AQ2053" s="560"/>
      <c r="AR2053" s="561"/>
      <c r="AS2053" s="561"/>
      <c r="AT2053" s="559"/>
      <c r="AU2053" s="574"/>
      <c r="AV2053" s="569"/>
      <c r="AW2053" s="569"/>
      <c r="AX2053" s="569"/>
      <c r="AY2053" s="569"/>
      <c r="AZ2053" s="563"/>
      <c r="BA2053" s="563"/>
      <c r="BB2053" s="563"/>
    </row>
    <row r="2054" spans="21:54">
      <c r="U2054" s="563"/>
      <c r="V2054" s="587"/>
      <c r="W2054" s="588"/>
      <c r="X2054" s="588"/>
      <c r="Y2054" s="590"/>
      <c r="Z2054" s="589"/>
      <c r="AA2054" s="591"/>
      <c r="AB2054" s="591"/>
      <c r="AC2054" s="591"/>
      <c r="AD2054" s="591"/>
      <c r="AE2054" s="272"/>
      <c r="AF2054" s="560"/>
      <c r="AG2054" s="561"/>
      <c r="AH2054" s="561"/>
      <c r="AI2054" s="561"/>
      <c r="AJ2054" s="592"/>
      <c r="AK2054" s="561"/>
      <c r="AL2054" s="560"/>
      <c r="AM2054" s="595"/>
      <c r="AN2054" s="560"/>
      <c r="AO2054" s="561"/>
      <c r="AP2054" s="561"/>
      <c r="AQ2054" s="560"/>
      <c r="AR2054" s="561"/>
      <c r="AS2054" s="561"/>
      <c r="AT2054" s="559"/>
      <c r="AU2054" s="574"/>
      <c r="AV2054" s="569"/>
      <c r="AW2054" s="569"/>
      <c r="AX2054" s="569"/>
      <c r="AY2054" s="569"/>
      <c r="AZ2054" s="563"/>
      <c r="BA2054" s="563"/>
      <c r="BB2054" s="563"/>
    </row>
    <row r="2055" spans="21:54">
      <c r="U2055" s="563"/>
      <c r="V2055" s="587"/>
      <c r="W2055" s="588"/>
      <c r="X2055" s="588"/>
      <c r="Y2055" s="590"/>
      <c r="Z2055" s="589"/>
      <c r="AA2055" s="591"/>
      <c r="AB2055" s="591"/>
      <c r="AC2055" s="591"/>
      <c r="AD2055" s="591"/>
      <c r="AE2055" s="272"/>
      <c r="AF2055" s="560"/>
      <c r="AG2055" s="561"/>
      <c r="AH2055" s="561"/>
      <c r="AI2055" s="561"/>
      <c r="AJ2055" s="592"/>
      <c r="AK2055" s="561"/>
      <c r="AL2055" s="560"/>
      <c r="AM2055" s="595"/>
      <c r="AN2055" s="560"/>
      <c r="AO2055" s="561"/>
      <c r="AP2055" s="561"/>
      <c r="AQ2055" s="560"/>
      <c r="AR2055" s="561"/>
      <c r="AS2055" s="561"/>
      <c r="AT2055" s="559"/>
      <c r="AU2055" s="574"/>
      <c r="AV2055" s="569"/>
      <c r="AW2055" s="569"/>
      <c r="AX2055" s="569"/>
      <c r="AY2055" s="569"/>
      <c r="AZ2055" s="563"/>
      <c r="BA2055" s="563"/>
      <c r="BB2055" s="563"/>
    </row>
    <row r="2056" spans="21:54">
      <c r="U2056" s="563"/>
      <c r="V2056" s="587"/>
      <c r="W2056" s="588"/>
      <c r="X2056" s="588"/>
      <c r="Y2056" s="590"/>
      <c r="Z2056" s="589"/>
      <c r="AA2056" s="591"/>
      <c r="AB2056" s="591"/>
      <c r="AC2056" s="591"/>
      <c r="AD2056" s="591"/>
      <c r="AE2056" s="272"/>
      <c r="AF2056" s="560"/>
      <c r="AG2056" s="561"/>
      <c r="AH2056" s="561"/>
      <c r="AI2056" s="561"/>
      <c r="AJ2056" s="592"/>
      <c r="AK2056" s="561"/>
      <c r="AL2056" s="560"/>
      <c r="AM2056" s="595"/>
      <c r="AN2056" s="560"/>
      <c r="AO2056" s="561"/>
      <c r="AP2056" s="561"/>
      <c r="AQ2056" s="560"/>
      <c r="AR2056" s="561"/>
      <c r="AS2056" s="561"/>
      <c r="AT2056" s="559"/>
      <c r="AU2056" s="574"/>
      <c r="AV2056" s="569"/>
      <c r="AW2056" s="569"/>
      <c r="AX2056" s="569"/>
      <c r="AY2056" s="569"/>
      <c r="AZ2056" s="563"/>
      <c r="BA2056" s="563"/>
      <c r="BB2056" s="563"/>
    </row>
    <row r="2057" spans="21:54">
      <c r="U2057" s="563"/>
      <c r="V2057" s="587"/>
      <c r="W2057" s="588"/>
      <c r="X2057" s="588"/>
      <c r="Y2057" s="590"/>
      <c r="Z2057" s="589"/>
      <c r="AA2057" s="591"/>
      <c r="AB2057" s="591"/>
      <c r="AC2057" s="591"/>
      <c r="AD2057" s="591"/>
      <c r="AE2057" s="272"/>
      <c r="AF2057" s="560"/>
      <c r="AG2057" s="561"/>
      <c r="AH2057" s="561"/>
      <c r="AI2057" s="561"/>
      <c r="AJ2057" s="592"/>
      <c r="AK2057" s="561"/>
      <c r="AL2057" s="560"/>
      <c r="AM2057" s="595"/>
      <c r="AN2057" s="560"/>
      <c r="AO2057" s="561"/>
      <c r="AP2057" s="561"/>
      <c r="AQ2057" s="560"/>
      <c r="AR2057" s="561"/>
      <c r="AS2057" s="561"/>
      <c r="AT2057" s="559"/>
      <c r="AU2057" s="574"/>
      <c r="AV2057" s="569"/>
      <c r="AW2057" s="569"/>
      <c r="AX2057" s="569"/>
      <c r="AY2057" s="569"/>
      <c r="AZ2057" s="563"/>
      <c r="BA2057" s="563"/>
      <c r="BB2057" s="563"/>
    </row>
    <row r="2058" spans="21:54">
      <c r="U2058" s="563"/>
      <c r="V2058" s="587"/>
      <c r="W2058" s="588"/>
      <c r="X2058" s="588"/>
      <c r="Y2058" s="590"/>
      <c r="Z2058" s="589"/>
      <c r="AA2058" s="591"/>
      <c r="AB2058" s="591"/>
      <c r="AC2058" s="591"/>
      <c r="AD2058" s="591"/>
      <c r="AE2058" s="272"/>
      <c r="AF2058" s="560"/>
      <c r="AG2058" s="561"/>
      <c r="AH2058" s="561"/>
      <c r="AI2058" s="561"/>
      <c r="AJ2058" s="592"/>
      <c r="AK2058" s="561"/>
      <c r="AL2058" s="560"/>
      <c r="AM2058" s="595"/>
      <c r="AN2058" s="560"/>
      <c r="AO2058" s="561"/>
      <c r="AP2058" s="561"/>
      <c r="AQ2058" s="560"/>
      <c r="AR2058" s="561"/>
      <c r="AS2058" s="561"/>
      <c r="AT2058" s="559"/>
      <c r="AU2058" s="574"/>
      <c r="AV2058" s="569"/>
      <c r="AW2058" s="569"/>
      <c r="AX2058" s="569"/>
      <c r="AY2058" s="569"/>
      <c r="AZ2058" s="563"/>
      <c r="BA2058" s="563"/>
      <c r="BB2058" s="563"/>
    </row>
    <row r="2059" spans="21:54">
      <c r="U2059" s="563"/>
      <c r="V2059" s="587"/>
      <c r="W2059" s="588"/>
      <c r="X2059" s="588"/>
      <c r="Y2059" s="590"/>
      <c r="Z2059" s="589"/>
      <c r="AA2059" s="591"/>
      <c r="AB2059" s="591"/>
      <c r="AC2059" s="591"/>
      <c r="AD2059" s="591"/>
      <c r="AE2059" s="272"/>
      <c r="AF2059" s="560"/>
      <c r="AG2059" s="561"/>
      <c r="AH2059" s="561"/>
      <c r="AI2059" s="561"/>
      <c r="AJ2059" s="592"/>
      <c r="AK2059" s="561"/>
      <c r="AL2059" s="560"/>
      <c r="AM2059" s="595"/>
      <c r="AN2059" s="560"/>
      <c r="AO2059" s="561"/>
      <c r="AP2059" s="561"/>
      <c r="AQ2059" s="560"/>
      <c r="AR2059" s="561"/>
      <c r="AS2059" s="561"/>
      <c r="AT2059" s="559"/>
      <c r="AU2059" s="574"/>
      <c r="AV2059" s="569"/>
      <c r="AW2059" s="569"/>
      <c r="AX2059" s="569"/>
      <c r="AY2059" s="569"/>
      <c r="AZ2059" s="563"/>
      <c r="BA2059" s="563"/>
      <c r="BB2059" s="563"/>
    </row>
    <row r="2060" spans="21:54">
      <c r="U2060" s="563"/>
      <c r="V2060" s="587"/>
      <c r="W2060" s="588"/>
      <c r="X2060" s="588"/>
      <c r="Y2060" s="590"/>
      <c r="Z2060" s="589"/>
      <c r="AA2060" s="591"/>
      <c r="AB2060" s="591"/>
      <c r="AC2060" s="591"/>
      <c r="AD2060" s="591"/>
      <c r="AE2060" s="272"/>
      <c r="AF2060" s="560"/>
      <c r="AG2060" s="561"/>
      <c r="AH2060" s="561"/>
      <c r="AI2060" s="561"/>
      <c r="AJ2060" s="592"/>
      <c r="AK2060" s="561"/>
      <c r="AL2060" s="560"/>
      <c r="AM2060" s="595"/>
      <c r="AN2060" s="560"/>
      <c r="AO2060" s="561"/>
      <c r="AP2060" s="561"/>
      <c r="AQ2060" s="560"/>
      <c r="AR2060" s="561"/>
      <c r="AS2060" s="561"/>
      <c r="AT2060" s="559"/>
      <c r="AU2060" s="574"/>
      <c r="AV2060" s="569"/>
      <c r="AW2060" s="569"/>
      <c r="AX2060" s="569"/>
      <c r="AY2060" s="569"/>
      <c r="AZ2060" s="563"/>
      <c r="BA2060" s="563"/>
      <c r="BB2060" s="563"/>
    </row>
    <row r="2061" spans="21:54">
      <c r="U2061" s="563"/>
      <c r="V2061" s="587"/>
      <c r="W2061" s="588"/>
      <c r="X2061" s="588"/>
      <c r="Y2061" s="590"/>
      <c r="Z2061" s="589"/>
      <c r="AA2061" s="591"/>
      <c r="AB2061" s="591"/>
      <c r="AC2061" s="591"/>
      <c r="AD2061" s="591"/>
      <c r="AE2061" s="272"/>
      <c r="AF2061" s="560"/>
      <c r="AG2061" s="561"/>
      <c r="AH2061" s="561"/>
      <c r="AI2061" s="561"/>
      <c r="AJ2061" s="592"/>
      <c r="AK2061" s="561"/>
      <c r="AL2061" s="560"/>
      <c r="AM2061" s="595"/>
      <c r="AN2061" s="560"/>
      <c r="AO2061" s="561"/>
      <c r="AP2061" s="561"/>
      <c r="AQ2061" s="560"/>
      <c r="AR2061" s="561"/>
      <c r="AS2061" s="561"/>
      <c r="AT2061" s="559"/>
      <c r="AU2061" s="574"/>
      <c r="AV2061" s="569"/>
      <c r="AW2061" s="569"/>
      <c r="AX2061" s="569"/>
      <c r="AY2061" s="569"/>
      <c r="AZ2061" s="563"/>
      <c r="BA2061" s="563"/>
      <c r="BB2061" s="563"/>
    </row>
    <row r="2062" spans="21:54">
      <c r="U2062" s="563"/>
      <c r="V2062" s="587"/>
      <c r="W2062" s="588"/>
      <c r="X2062" s="588"/>
      <c r="Y2062" s="590"/>
      <c r="Z2062" s="589"/>
      <c r="AA2062" s="591"/>
      <c r="AB2062" s="591"/>
      <c r="AC2062" s="591"/>
      <c r="AD2062" s="591"/>
      <c r="AE2062" s="272"/>
      <c r="AF2062" s="560"/>
      <c r="AG2062" s="561"/>
      <c r="AH2062" s="561"/>
      <c r="AI2062" s="561"/>
      <c r="AJ2062" s="592"/>
      <c r="AK2062" s="561"/>
      <c r="AL2062" s="560"/>
      <c r="AM2062" s="595"/>
      <c r="AN2062" s="560"/>
      <c r="AO2062" s="561"/>
      <c r="AP2062" s="561"/>
      <c r="AQ2062" s="560"/>
      <c r="AR2062" s="561"/>
      <c r="AS2062" s="561"/>
      <c r="AT2062" s="559"/>
      <c r="AU2062" s="574"/>
      <c r="AV2062" s="569"/>
      <c r="AW2062" s="569"/>
      <c r="AX2062" s="569"/>
      <c r="AY2062" s="569"/>
      <c r="AZ2062" s="563"/>
      <c r="BA2062" s="563"/>
      <c r="BB2062" s="563"/>
    </row>
    <row r="2063" spans="21:54">
      <c r="U2063" s="563"/>
      <c r="V2063" s="587"/>
      <c r="W2063" s="588"/>
      <c r="X2063" s="588"/>
      <c r="Y2063" s="590"/>
      <c r="Z2063" s="589"/>
      <c r="AA2063" s="591"/>
      <c r="AB2063" s="591"/>
      <c r="AC2063" s="591"/>
      <c r="AD2063" s="591"/>
      <c r="AE2063" s="272"/>
      <c r="AF2063" s="560"/>
      <c r="AG2063" s="561"/>
      <c r="AH2063" s="561"/>
      <c r="AI2063" s="561"/>
      <c r="AJ2063" s="592"/>
      <c r="AK2063" s="561"/>
      <c r="AL2063" s="560"/>
      <c r="AM2063" s="595"/>
      <c r="AN2063" s="560"/>
      <c r="AO2063" s="561"/>
      <c r="AP2063" s="561"/>
      <c r="AQ2063" s="560"/>
      <c r="AR2063" s="561"/>
      <c r="AS2063" s="561"/>
      <c r="AT2063" s="559"/>
      <c r="AU2063" s="574"/>
      <c r="AV2063" s="569"/>
      <c r="AW2063" s="569"/>
      <c r="AX2063" s="569"/>
      <c r="AY2063" s="569"/>
      <c r="AZ2063" s="563"/>
      <c r="BA2063" s="563"/>
      <c r="BB2063" s="563"/>
    </row>
    <row r="2064" spans="21:54">
      <c r="U2064" s="563"/>
      <c r="V2064" s="587"/>
      <c r="W2064" s="588"/>
      <c r="X2064" s="588"/>
      <c r="Y2064" s="590"/>
      <c r="Z2064" s="589"/>
      <c r="AA2064" s="591"/>
      <c r="AB2064" s="591"/>
      <c r="AC2064" s="591"/>
      <c r="AD2064" s="591"/>
      <c r="AE2064" s="272"/>
      <c r="AF2064" s="560"/>
      <c r="AG2064" s="561"/>
      <c r="AH2064" s="561"/>
      <c r="AI2064" s="561"/>
      <c r="AJ2064" s="592"/>
      <c r="AK2064" s="561"/>
      <c r="AL2064" s="560"/>
      <c r="AM2064" s="595"/>
      <c r="AN2064" s="560"/>
      <c r="AO2064" s="561"/>
      <c r="AP2064" s="561"/>
      <c r="AQ2064" s="560"/>
      <c r="AR2064" s="561"/>
      <c r="AS2064" s="561"/>
      <c r="AT2064" s="559"/>
      <c r="AU2064" s="574"/>
      <c r="AV2064" s="569"/>
      <c r="AW2064" s="569"/>
      <c r="AX2064" s="569"/>
      <c r="AY2064" s="569"/>
      <c r="AZ2064" s="563"/>
      <c r="BA2064" s="563"/>
      <c r="BB2064" s="563"/>
    </row>
    <row r="2065" spans="21:54">
      <c r="U2065" s="563"/>
      <c r="V2065" s="587"/>
      <c r="W2065" s="588"/>
      <c r="X2065" s="588"/>
      <c r="Y2065" s="590"/>
      <c r="Z2065" s="589"/>
      <c r="AA2065" s="591"/>
      <c r="AB2065" s="591"/>
      <c r="AC2065" s="591"/>
      <c r="AD2065" s="591"/>
      <c r="AE2065" s="272"/>
      <c r="AF2065" s="560"/>
      <c r="AG2065" s="561"/>
      <c r="AH2065" s="561"/>
      <c r="AI2065" s="561"/>
      <c r="AJ2065" s="592"/>
      <c r="AK2065" s="561"/>
      <c r="AL2065" s="560"/>
      <c r="AM2065" s="595"/>
      <c r="AN2065" s="560"/>
      <c r="AO2065" s="561"/>
      <c r="AP2065" s="561"/>
      <c r="AQ2065" s="560"/>
      <c r="AR2065" s="561"/>
      <c r="AS2065" s="561"/>
      <c r="AT2065" s="559"/>
      <c r="AU2065" s="574"/>
      <c r="AV2065" s="569"/>
      <c r="AW2065" s="569"/>
      <c r="AX2065" s="569"/>
      <c r="AY2065" s="569"/>
      <c r="AZ2065" s="563"/>
      <c r="BA2065" s="563"/>
      <c r="BB2065" s="563"/>
    </row>
    <row r="2066" spans="21:54">
      <c r="U2066" s="563"/>
      <c r="V2066" s="587"/>
      <c r="W2066" s="588"/>
      <c r="X2066" s="588"/>
      <c r="Y2066" s="590"/>
      <c r="Z2066" s="589"/>
      <c r="AA2066" s="591"/>
      <c r="AB2066" s="591"/>
      <c r="AC2066" s="591"/>
      <c r="AD2066" s="591"/>
      <c r="AE2066" s="272"/>
      <c r="AF2066" s="560"/>
      <c r="AG2066" s="561"/>
      <c r="AH2066" s="561"/>
      <c r="AI2066" s="561"/>
      <c r="AJ2066" s="592"/>
      <c r="AK2066" s="561"/>
      <c r="AL2066" s="560"/>
      <c r="AM2066" s="595"/>
      <c r="AN2066" s="560"/>
      <c r="AO2066" s="561"/>
      <c r="AP2066" s="561"/>
      <c r="AQ2066" s="560"/>
      <c r="AR2066" s="561"/>
      <c r="AS2066" s="561"/>
      <c r="AT2066" s="559"/>
      <c r="AU2066" s="574"/>
      <c r="AV2066" s="569"/>
      <c r="AW2066" s="569"/>
      <c r="AX2066" s="569"/>
      <c r="AY2066" s="569"/>
      <c r="AZ2066" s="563"/>
      <c r="BA2066" s="563"/>
      <c r="BB2066" s="563"/>
    </row>
    <row r="2067" spans="21:54">
      <c r="U2067" s="563"/>
      <c r="V2067" s="587"/>
      <c r="W2067" s="588"/>
      <c r="X2067" s="588"/>
      <c r="Y2067" s="590"/>
      <c r="Z2067" s="589"/>
      <c r="AA2067" s="591"/>
      <c r="AB2067" s="591"/>
      <c r="AC2067" s="591"/>
      <c r="AD2067" s="591"/>
      <c r="AE2067" s="272"/>
      <c r="AF2067" s="560"/>
      <c r="AG2067" s="561"/>
      <c r="AH2067" s="561"/>
      <c r="AI2067" s="561"/>
      <c r="AJ2067" s="592"/>
      <c r="AK2067" s="561"/>
      <c r="AL2067" s="560"/>
      <c r="AM2067" s="595"/>
      <c r="AN2067" s="560"/>
      <c r="AO2067" s="561"/>
      <c r="AP2067" s="561"/>
      <c r="AQ2067" s="560"/>
      <c r="AR2067" s="561"/>
      <c r="AS2067" s="561"/>
      <c r="AT2067" s="559"/>
      <c r="AU2067" s="574"/>
      <c r="AV2067" s="569"/>
      <c r="AW2067" s="569"/>
      <c r="AX2067" s="569"/>
      <c r="AY2067" s="569"/>
      <c r="AZ2067" s="563"/>
      <c r="BA2067" s="563"/>
      <c r="BB2067" s="563"/>
    </row>
    <row r="2068" spans="21:54">
      <c r="U2068" s="563"/>
      <c r="V2068" s="587"/>
      <c r="W2068" s="588"/>
      <c r="X2068" s="588"/>
      <c r="Y2068" s="590"/>
      <c r="Z2068" s="589"/>
      <c r="AA2068" s="591"/>
      <c r="AB2068" s="591"/>
      <c r="AC2068" s="591"/>
      <c r="AD2068" s="591"/>
      <c r="AE2068" s="272"/>
      <c r="AF2068" s="560"/>
      <c r="AG2068" s="561"/>
      <c r="AH2068" s="561"/>
      <c r="AI2068" s="561"/>
      <c r="AJ2068" s="592"/>
      <c r="AK2068" s="561"/>
      <c r="AL2068" s="560"/>
      <c r="AM2068" s="595"/>
      <c r="AN2068" s="560"/>
      <c r="AO2068" s="561"/>
      <c r="AP2068" s="561"/>
      <c r="AQ2068" s="560"/>
      <c r="AR2068" s="561"/>
      <c r="AS2068" s="561"/>
      <c r="AT2068" s="559"/>
      <c r="AU2068" s="574"/>
      <c r="AV2068" s="569"/>
      <c r="AW2068" s="569"/>
      <c r="AX2068" s="569"/>
      <c r="AY2068" s="569"/>
      <c r="AZ2068" s="563"/>
      <c r="BA2068" s="563"/>
      <c r="BB2068" s="563"/>
    </row>
    <row r="2069" spans="21:54">
      <c r="U2069" s="563"/>
      <c r="V2069" s="587"/>
      <c r="W2069" s="588"/>
      <c r="X2069" s="588"/>
      <c r="Y2069" s="590"/>
      <c r="Z2069" s="589"/>
      <c r="AA2069" s="591"/>
      <c r="AB2069" s="591"/>
      <c r="AC2069" s="591"/>
      <c r="AD2069" s="591"/>
      <c r="AE2069" s="272"/>
      <c r="AF2069" s="560"/>
      <c r="AG2069" s="561"/>
      <c r="AH2069" s="561"/>
      <c r="AI2069" s="561"/>
      <c r="AJ2069" s="592"/>
      <c r="AK2069" s="561"/>
      <c r="AL2069" s="560"/>
      <c r="AM2069" s="595"/>
      <c r="AN2069" s="560"/>
      <c r="AO2069" s="561"/>
      <c r="AP2069" s="561"/>
      <c r="AQ2069" s="560"/>
      <c r="AR2069" s="561"/>
      <c r="AS2069" s="561"/>
      <c r="AT2069" s="559"/>
      <c r="AU2069" s="574"/>
      <c r="AV2069" s="569"/>
      <c r="AW2069" s="569"/>
      <c r="AX2069" s="569"/>
      <c r="AY2069" s="569"/>
      <c r="AZ2069" s="563"/>
      <c r="BA2069" s="563"/>
      <c r="BB2069" s="563"/>
    </row>
    <row r="2070" spans="21:54">
      <c r="U2070" s="563"/>
      <c r="V2070" s="587"/>
      <c r="W2070" s="588"/>
      <c r="X2070" s="588"/>
      <c r="Y2070" s="590"/>
      <c r="Z2070" s="589"/>
      <c r="AA2070" s="591"/>
      <c r="AB2070" s="591"/>
      <c r="AC2070" s="591"/>
      <c r="AD2070" s="591"/>
      <c r="AE2070" s="272"/>
      <c r="AF2070" s="560"/>
      <c r="AG2070" s="561"/>
      <c r="AH2070" s="561"/>
      <c r="AI2070" s="561"/>
      <c r="AJ2070" s="592"/>
      <c r="AK2070" s="561"/>
      <c r="AL2070" s="560"/>
      <c r="AM2070" s="595"/>
      <c r="AN2070" s="560"/>
      <c r="AO2070" s="561"/>
      <c r="AP2070" s="561"/>
      <c r="AQ2070" s="560"/>
      <c r="AR2070" s="561"/>
      <c r="AS2070" s="561"/>
      <c r="AT2070" s="559"/>
      <c r="AU2070" s="574"/>
      <c r="AV2070" s="569"/>
      <c r="AW2070" s="569"/>
      <c r="AX2070" s="569"/>
      <c r="AY2070" s="569"/>
      <c r="AZ2070" s="563"/>
      <c r="BA2070" s="563"/>
      <c r="BB2070" s="563"/>
    </row>
    <row r="2071" spans="21:54">
      <c r="U2071" s="563"/>
      <c r="V2071" s="587"/>
      <c r="W2071" s="588"/>
      <c r="X2071" s="588"/>
      <c r="Y2071" s="590"/>
      <c r="Z2071" s="589"/>
      <c r="AA2071" s="591"/>
      <c r="AB2071" s="591"/>
      <c r="AC2071" s="591"/>
      <c r="AD2071" s="591"/>
      <c r="AE2071" s="272"/>
      <c r="AF2071" s="560"/>
      <c r="AG2071" s="561"/>
      <c r="AH2071" s="561"/>
      <c r="AI2071" s="561"/>
      <c r="AJ2071" s="592"/>
      <c r="AK2071" s="561"/>
      <c r="AL2071" s="560"/>
      <c r="AM2071" s="595"/>
      <c r="AN2071" s="560"/>
      <c r="AO2071" s="561"/>
      <c r="AP2071" s="561"/>
      <c r="AQ2071" s="560"/>
      <c r="AR2071" s="561"/>
      <c r="AS2071" s="561"/>
      <c r="AT2071" s="559"/>
      <c r="AU2071" s="574"/>
      <c r="AV2071" s="569"/>
      <c r="AW2071" s="569"/>
      <c r="AX2071" s="569"/>
      <c r="AY2071" s="569"/>
      <c r="AZ2071" s="563"/>
      <c r="BA2071" s="563"/>
      <c r="BB2071" s="563"/>
    </row>
    <row r="2072" spans="21:54">
      <c r="U2072" s="563"/>
      <c r="V2072" s="587"/>
      <c r="W2072" s="588"/>
      <c r="X2072" s="588"/>
      <c r="Y2072" s="590"/>
      <c r="Z2072" s="589"/>
      <c r="AA2072" s="591"/>
      <c r="AB2072" s="591"/>
      <c r="AC2072" s="591"/>
      <c r="AD2072" s="591"/>
      <c r="AE2072" s="272"/>
      <c r="AF2072" s="560"/>
      <c r="AG2072" s="561"/>
      <c r="AH2072" s="561"/>
      <c r="AI2072" s="561"/>
      <c r="AJ2072" s="592"/>
      <c r="AK2072" s="561"/>
      <c r="AL2072" s="560"/>
      <c r="AM2072" s="595"/>
      <c r="AN2072" s="560"/>
      <c r="AO2072" s="561"/>
      <c r="AP2072" s="561"/>
      <c r="AQ2072" s="560"/>
      <c r="AR2072" s="561"/>
      <c r="AS2072" s="561"/>
      <c r="AT2072" s="559"/>
      <c r="AU2072" s="574"/>
      <c r="AV2072" s="569"/>
      <c r="AW2072" s="569"/>
      <c r="AX2072" s="569"/>
      <c r="AY2072" s="569"/>
      <c r="AZ2072" s="563"/>
      <c r="BA2072" s="563"/>
      <c r="BB2072" s="563"/>
    </row>
    <row r="2073" spans="21:54">
      <c r="U2073" s="563"/>
      <c r="V2073" s="587"/>
      <c r="W2073" s="588"/>
      <c r="X2073" s="588"/>
      <c r="Y2073" s="590"/>
      <c r="Z2073" s="589"/>
      <c r="AA2073" s="591"/>
      <c r="AB2073" s="591"/>
      <c r="AC2073" s="591"/>
      <c r="AD2073" s="591"/>
      <c r="AE2073" s="272"/>
      <c r="AF2073" s="560"/>
      <c r="AG2073" s="561"/>
      <c r="AH2073" s="561"/>
      <c r="AI2073" s="561"/>
      <c r="AJ2073" s="592"/>
      <c r="AK2073" s="561"/>
      <c r="AL2073" s="560"/>
      <c r="AM2073" s="595"/>
      <c r="AN2073" s="560"/>
      <c r="AO2073" s="561"/>
      <c r="AP2073" s="561"/>
      <c r="AQ2073" s="560"/>
      <c r="AR2073" s="561"/>
      <c r="AS2073" s="561"/>
      <c r="AT2073" s="559"/>
      <c r="AU2073" s="574"/>
      <c r="AV2073" s="569"/>
      <c r="AW2073" s="569"/>
      <c r="AX2073" s="569"/>
      <c r="AY2073" s="569"/>
      <c r="AZ2073" s="563"/>
      <c r="BA2073" s="563"/>
      <c r="BB2073" s="563"/>
    </row>
    <row r="2074" spans="21:54">
      <c r="U2074" s="563"/>
      <c r="V2074" s="587"/>
      <c r="W2074" s="588"/>
      <c r="X2074" s="588"/>
      <c r="Y2074" s="590"/>
      <c r="Z2074" s="589"/>
      <c r="AA2074" s="591"/>
      <c r="AB2074" s="591"/>
      <c r="AC2074" s="591"/>
      <c r="AD2074" s="591"/>
      <c r="AE2074" s="272"/>
      <c r="AF2074" s="560"/>
      <c r="AG2074" s="561"/>
      <c r="AH2074" s="561"/>
      <c r="AI2074" s="561"/>
      <c r="AJ2074" s="592"/>
      <c r="AK2074" s="561"/>
      <c r="AL2074" s="560"/>
      <c r="AM2074" s="595"/>
      <c r="AN2074" s="560"/>
      <c r="AO2074" s="561"/>
      <c r="AP2074" s="561"/>
      <c r="AQ2074" s="560"/>
      <c r="AR2074" s="561"/>
      <c r="AS2074" s="561"/>
      <c r="AT2074" s="559"/>
      <c r="AU2074" s="574"/>
      <c r="AV2074" s="569"/>
      <c r="AW2074" s="569"/>
      <c r="AX2074" s="569"/>
      <c r="AY2074" s="569"/>
      <c r="AZ2074" s="563"/>
      <c r="BA2074" s="563"/>
      <c r="BB2074" s="563"/>
    </row>
    <row r="2075" spans="21:54">
      <c r="U2075" s="563"/>
      <c r="V2075" s="587"/>
      <c r="W2075" s="588"/>
      <c r="X2075" s="588"/>
      <c r="Y2075" s="590"/>
      <c r="Z2075" s="589"/>
      <c r="AA2075" s="591"/>
      <c r="AB2075" s="591"/>
      <c r="AC2075" s="591"/>
      <c r="AD2075" s="591"/>
      <c r="AE2075" s="272"/>
      <c r="AF2075" s="560"/>
      <c r="AG2075" s="561"/>
      <c r="AH2075" s="561"/>
      <c r="AI2075" s="561"/>
      <c r="AJ2075" s="592"/>
      <c r="AK2075" s="561"/>
      <c r="AL2075" s="560"/>
      <c r="AM2075" s="595"/>
      <c r="AN2075" s="560"/>
      <c r="AO2075" s="561"/>
      <c r="AP2075" s="561"/>
      <c r="AQ2075" s="560"/>
      <c r="AR2075" s="561"/>
      <c r="AS2075" s="561"/>
      <c r="AT2075" s="559"/>
      <c r="AU2075" s="574"/>
      <c r="AV2075" s="569"/>
      <c r="AW2075" s="569"/>
      <c r="AX2075" s="569"/>
      <c r="AY2075" s="569"/>
      <c r="AZ2075" s="563"/>
      <c r="BA2075" s="563"/>
      <c r="BB2075" s="563"/>
    </row>
    <row r="2076" spans="21:54">
      <c r="U2076" s="563"/>
      <c r="V2076" s="587"/>
      <c r="W2076" s="588"/>
      <c r="X2076" s="588"/>
      <c r="Y2076" s="590"/>
      <c r="Z2076" s="589"/>
      <c r="AA2076" s="591"/>
      <c r="AB2076" s="591"/>
      <c r="AC2076" s="591"/>
      <c r="AD2076" s="591"/>
      <c r="AE2076" s="272"/>
      <c r="AF2076" s="560"/>
      <c r="AG2076" s="561"/>
      <c r="AH2076" s="561"/>
      <c r="AI2076" s="561"/>
      <c r="AJ2076" s="592"/>
      <c r="AK2076" s="561"/>
      <c r="AL2076" s="560"/>
      <c r="AM2076" s="595"/>
      <c r="AN2076" s="560"/>
      <c r="AO2076" s="561"/>
      <c r="AP2076" s="561"/>
      <c r="AQ2076" s="560"/>
      <c r="AR2076" s="561"/>
      <c r="AS2076" s="561"/>
      <c r="AT2076" s="559"/>
      <c r="AU2076" s="574"/>
      <c r="AV2076" s="569"/>
      <c r="AW2076" s="569"/>
      <c r="AX2076" s="569"/>
      <c r="AY2076" s="569"/>
      <c r="AZ2076" s="563"/>
      <c r="BA2076" s="563"/>
      <c r="BB2076" s="563"/>
    </row>
    <row r="2077" spans="21:54">
      <c r="U2077" s="563"/>
      <c r="V2077" s="587"/>
      <c r="W2077" s="588"/>
      <c r="X2077" s="588"/>
      <c r="Y2077" s="590"/>
      <c r="Z2077" s="589"/>
      <c r="AA2077" s="591"/>
      <c r="AB2077" s="591"/>
      <c r="AC2077" s="591"/>
      <c r="AD2077" s="591"/>
      <c r="AE2077" s="272"/>
      <c r="AF2077" s="560"/>
      <c r="AG2077" s="561"/>
      <c r="AH2077" s="561"/>
      <c r="AI2077" s="561"/>
      <c r="AJ2077" s="592"/>
      <c r="AK2077" s="561"/>
      <c r="AL2077" s="560"/>
      <c r="AM2077" s="595"/>
      <c r="AN2077" s="560"/>
      <c r="AO2077" s="561"/>
      <c r="AP2077" s="561"/>
      <c r="AQ2077" s="560"/>
      <c r="AR2077" s="561"/>
      <c r="AS2077" s="561"/>
      <c r="AT2077" s="559"/>
      <c r="AU2077" s="574"/>
      <c r="AV2077" s="569"/>
      <c r="AW2077" s="569"/>
      <c r="AX2077" s="569"/>
      <c r="AY2077" s="569"/>
      <c r="AZ2077" s="563"/>
      <c r="BA2077" s="563"/>
      <c r="BB2077" s="563"/>
    </row>
    <row r="2078" spans="21:54">
      <c r="U2078" s="563"/>
      <c r="V2078" s="587"/>
      <c r="W2078" s="588"/>
      <c r="X2078" s="588"/>
      <c r="Y2078" s="590"/>
      <c r="Z2078" s="589"/>
      <c r="AA2078" s="591"/>
      <c r="AB2078" s="591"/>
      <c r="AC2078" s="591"/>
      <c r="AD2078" s="591"/>
      <c r="AE2078" s="272"/>
      <c r="AF2078" s="560"/>
      <c r="AG2078" s="561"/>
      <c r="AH2078" s="561"/>
      <c r="AI2078" s="561"/>
      <c r="AJ2078" s="592"/>
      <c r="AK2078" s="561"/>
      <c r="AL2078" s="560"/>
      <c r="AM2078" s="595"/>
      <c r="AN2078" s="560"/>
      <c r="AO2078" s="561"/>
      <c r="AP2078" s="561"/>
      <c r="AQ2078" s="560"/>
      <c r="AR2078" s="561"/>
      <c r="AS2078" s="561"/>
      <c r="AT2078" s="559"/>
      <c r="AU2078" s="574"/>
      <c r="AV2078" s="569"/>
      <c r="AW2078" s="569"/>
      <c r="AX2078" s="569"/>
      <c r="AY2078" s="569"/>
      <c r="AZ2078" s="563"/>
      <c r="BA2078" s="563"/>
      <c r="BB2078" s="563"/>
    </row>
    <row r="2079" spans="21:54">
      <c r="U2079" s="563"/>
      <c r="V2079" s="587"/>
      <c r="W2079" s="588"/>
      <c r="X2079" s="588"/>
      <c r="Y2079" s="590"/>
      <c r="Z2079" s="589"/>
      <c r="AA2079" s="591"/>
      <c r="AB2079" s="591"/>
      <c r="AC2079" s="591"/>
      <c r="AD2079" s="591"/>
      <c r="AE2079" s="272"/>
      <c r="AF2079" s="560"/>
      <c r="AG2079" s="561"/>
      <c r="AH2079" s="561"/>
      <c r="AI2079" s="561"/>
      <c r="AJ2079" s="592"/>
      <c r="AK2079" s="561"/>
      <c r="AL2079" s="560"/>
      <c r="AM2079" s="595"/>
      <c r="AN2079" s="560"/>
      <c r="AO2079" s="561"/>
      <c r="AP2079" s="561"/>
      <c r="AQ2079" s="560"/>
      <c r="AR2079" s="561"/>
      <c r="AS2079" s="561"/>
      <c r="AT2079" s="559"/>
      <c r="AU2079" s="574"/>
      <c r="AV2079" s="569"/>
      <c r="AW2079" s="569"/>
      <c r="AX2079" s="569"/>
      <c r="AY2079" s="569"/>
      <c r="AZ2079" s="563"/>
      <c r="BA2079" s="563"/>
      <c r="BB2079" s="563"/>
    </row>
    <row r="2080" spans="21:54">
      <c r="U2080" s="563"/>
      <c r="V2080" s="587"/>
      <c r="W2080" s="588"/>
      <c r="X2080" s="588"/>
      <c r="Y2080" s="590"/>
      <c r="Z2080" s="589"/>
      <c r="AA2080" s="591"/>
      <c r="AB2080" s="591"/>
      <c r="AC2080" s="591"/>
      <c r="AD2080" s="591"/>
      <c r="AE2080" s="272"/>
      <c r="AF2080" s="560"/>
      <c r="AG2080" s="561"/>
      <c r="AH2080" s="561"/>
      <c r="AI2080" s="561"/>
      <c r="AJ2080" s="592"/>
      <c r="AK2080" s="561"/>
      <c r="AL2080" s="560"/>
      <c r="AM2080" s="595"/>
      <c r="AN2080" s="560"/>
      <c r="AO2080" s="561"/>
      <c r="AP2080" s="561"/>
      <c r="AQ2080" s="560"/>
      <c r="AR2080" s="561"/>
      <c r="AS2080" s="561"/>
      <c r="AT2080" s="559"/>
      <c r="AU2080" s="574"/>
      <c r="AV2080" s="569"/>
      <c r="AW2080" s="569"/>
      <c r="AX2080" s="569"/>
      <c r="AY2080" s="569"/>
      <c r="AZ2080" s="563"/>
      <c r="BA2080" s="563"/>
      <c r="BB2080" s="563"/>
    </row>
    <row r="2081" spans="21:54">
      <c r="U2081" s="563"/>
      <c r="V2081" s="587"/>
      <c r="W2081" s="588"/>
      <c r="X2081" s="588"/>
      <c r="Y2081" s="590"/>
      <c r="Z2081" s="589"/>
      <c r="AA2081" s="591"/>
      <c r="AB2081" s="591"/>
      <c r="AC2081" s="591"/>
      <c r="AD2081" s="591"/>
      <c r="AE2081" s="272"/>
      <c r="AF2081" s="560"/>
      <c r="AG2081" s="561"/>
      <c r="AH2081" s="561"/>
      <c r="AI2081" s="561"/>
      <c r="AJ2081" s="592"/>
      <c r="AK2081" s="561"/>
      <c r="AL2081" s="560"/>
      <c r="AM2081" s="595"/>
      <c r="AN2081" s="560"/>
      <c r="AO2081" s="561"/>
      <c r="AP2081" s="561"/>
      <c r="AQ2081" s="560"/>
      <c r="AR2081" s="561"/>
      <c r="AS2081" s="561"/>
      <c r="AT2081" s="559"/>
      <c r="AU2081" s="574"/>
      <c r="AV2081" s="569"/>
      <c r="AW2081" s="569"/>
      <c r="AX2081" s="569"/>
      <c r="AY2081" s="569"/>
      <c r="AZ2081" s="563"/>
      <c r="BA2081" s="563"/>
      <c r="BB2081" s="563"/>
    </row>
    <row r="2082" spans="21:54">
      <c r="U2082" s="563"/>
      <c r="V2082" s="587"/>
      <c r="W2082" s="588"/>
      <c r="X2082" s="588"/>
      <c r="Y2082" s="590"/>
      <c r="Z2082" s="589"/>
      <c r="AA2082" s="591"/>
      <c r="AB2082" s="591"/>
      <c r="AC2082" s="591"/>
      <c r="AD2082" s="591"/>
      <c r="AE2082" s="272"/>
      <c r="AF2082" s="560"/>
      <c r="AG2082" s="561"/>
      <c r="AH2082" s="561"/>
      <c r="AI2082" s="561"/>
      <c r="AJ2082" s="592"/>
      <c r="AK2082" s="561"/>
      <c r="AL2082" s="560"/>
      <c r="AM2082" s="595"/>
      <c r="AN2082" s="560"/>
      <c r="AO2082" s="561"/>
      <c r="AP2082" s="561"/>
      <c r="AQ2082" s="560"/>
      <c r="AR2082" s="561"/>
      <c r="AS2082" s="561"/>
      <c r="AT2082" s="559"/>
      <c r="AU2082" s="574"/>
      <c r="AV2082" s="569"/>
      <c r="AW2082" s="569"/>
      <c r="AX2082" s="569"/>
      <c r="AY2082" s="569"/>
      <c r="AZ2082" s="563"/>
      <c r="BA2082" s="563"/>
      <c r="BB2082" s="563"/>
    </row>
    <row r="2083" spans="21:54">
      <c r="U2083" s="563"/>
      <c r="V2083" s="587"/>
      <c r="W2083" s="588"/>
      <c r="X2083" s="588"/>
      <c r="Y2083" s="590"/>
      <c r="Z2083" s="589"/>
      <c r="AA2083" s="591"/>
      <c r="AB2083" s="591"/>
      <c r="AC2083" s="591"/>
      <c r="AD2083" s="591"/>
      <c r="AE2083" s="272"/>
      <c r="AF2083" s="560"/>
      <c r="AG2083" s="561"/>
      <c r="AH2083" s="561"/>
      <c r="AI2083" s="561"/>
      <c r="AJ2083" s="592"/>
      <c r="AK2083" s="561"/>
      <c r="AL2083" s="560"/>
      <c r="AM2083" s="595"/>
      <c r="AN2083" s="560"/>
      <c r="AO2083" s="561"/>
      <c r="AP2083" s="561"/>
      <c r="AQ2083" s="560"/>
      <c r="AR2083" s="561"/>
      <c r="AS2083" s="561"/>
      <c r="AT2083" s="559"/>
      <c r="AU2083" s="574"/>
      <c r="AV2083" s="569"/>
      <c r="AW2083" s="569"/>
      <c r="AX2083" s="569"/>
      <c r="AY2083" s="569"/>
      <c r="AZ2083" s="563"/>
      <c r="BA2083" s="563"/>
      <c r="BB2083" s="563"/>
    </row>
    <row r="2084" spans="21:54">
      <c r="U2084" s="563"/>
      <c r="V2084" s="587"/>
      <c r="W2084" s="588"/>
      <c r="X2084" s="588"/>
      <c r="Y2084" s="590"/>
      <c r="Z2084" s="589"/>
      <c r="AA2084" s="591"/>
      <c r="AB2084" s="591"/>
      <c r="AC2084" s="591"/>
      <c r="AD2084" s="591"/>
      <c r="AE2084" s="272"/>
      <c r="AF2084" s="560"/>
      <c r="AG2084" s="561"/>
      <c r="AH2084" s="561"/>
      <c r="AI2084" s="561"/>
      <c r="AJ2084" s="592"/>
      <c r="AK2084" s="561"/>
      <c r="AL2084" s="560"/>
      <c r="AM2084" s="595"/>
      <c r="AN2084" s="560"/>
      <c r="AO2084" s="561"/>
      <c r="AP2084" s="561"/>
      <c r="AQ2084" s="560"/>
      <c r="AR2084" s="561"/>
      <c r="AS2084" s="561"/>
      <c r="AT2084" s="559"/>
      <c r="AU2084" s="574"/>
      <c r="AV2084" s="569"/>
      <c r="AW2084" s="569"/>
      <c r="AX2084" s="569"/>
      <c r="AY2084" s="569"/>
      <c r="AZ2084" s="563"/>
      <c r="BA2084" s="563"/>
      <c r="BB2084" s="563"/>
    </row>
    <row r="2085" spans="21:54">
      <c r="U2085" s="563"/>
      <c r="V2085" s="587"/>
      <c r="W2085" s="588"/>
      <c r="X2085" s="588"/>
      <c r="Y2085" s="590"/>
      <c r="Z2085" s="589"/>
      <c r="AA2085" s="591"/>
      <c r="AB2085" s="591"/>
      <c r="AC2085" s="591"/>
      <c r="AD2085" s="591"/>
      <c r="AE2085" s="272"/>
      <c r="AF2085" s="560"/>
      <c r="AG2085" s="561"/>
      <c r="AH2085" s="561"/>
      <c r="AI2085" s="561"/>
      <c r="AJ2085" s="592"/>
      <c r="AK2085" s="561"/>
      <c r="AL2085" s="560"/>
      <c r="AM2085" s="595"/>
      <c r="AN2085" s="560"/>
      <c r="AO2085" s="561"/>
      <c r="AP2085" s="561"/>
      <c r="AQ2085" s="560"/>
      <c r="AR2085" s="561"/>
      <c r="AS2085" s="561"/>
      <c r="AT2085" s="559"/>
      <c r="AU2085" s="574"/>
      <c r="AV2085" s="569"/>
      <c r="AW2085" s="569"/>
      <c r="AX2085" s="569"/>
      <c r="AY2085" s="569"/>
      <c r="AZ2085" s="563"/>
      <c r="BA2085" s="563"/>
      <c r="BB2085" s="563"/>
    </row>
    <row r="2086" spans="21:54">
      <c r="U2086" s="563"/>
      <c r="V2086" s="587"/>
      <c r="W2086" s="588"/>
      <c r="X2086" s="588"/>
      <c r="Y2086" s="590"/>
      <c r="Z2086" s="589"/>
      <c r="AA2086" s="591"/>
      <c r="AB2086" s="591"/>
      <c r="AC2086" s="591"/>
      <c r="AD2086" s="591"/>
      <c r="AE2086" s="272"/>
      <c r="AF2086" s="560"/>
      <c r="AG2086" s="561"/>
      <c r="AH2086" s="561"/>
      <c r="AI2086" s="561"/>
      <c r="AJ2086" s="592"/>
      <c r="AK2086" s="561"/>
      <c r="AL2086" s="560"/>
      <c r="AM2086" s="595"/>
      <c r="AN2086" s="560"/>
      <c r="AO2086" s="561"/>
      <c r="AP2086" s="561"/>
      <c r="AQ2086" s="560"/>
      <c r="AR2086" s="561"/>
      <c r="AS2086" s="561"/>
      <c r="AT2086" s="559"/>
      <c r="AU2086" s="574"/>
      <c r="AV2086" s="569"/>
      <c r="AW2086" s="569"/>
      <c r="AX2086" s="569"/>
      <c r="AY2086" s="569"/>
      <c r="AZ2086" s="563"/>
      <c r="BA2086" s="563"/>
      <c r="BB2086" s="563"/>
    </row>
    <row r="2087" spans="21:54">
      <c r="U2087" s="563"/>
      <c r="V2087" s="587"/>
      <c r="W2087" s="588"/>
      <c r="X2087" s="588"/>
      <c r="Y2087" s="590"/>
      <c r="Z2087" s="589"/>
      <c r="AA2087" s="591"/>
      <c r="AB2087" s="591"/>
      <c r="AC2087" s="591"/>
      <c r="AD2087" s="591"/>
      <c r="AE2087" s="272"/>
      <c r="AF2087" s="560"/>
      <c r="AG2087" s="561"/>
      <c r="AH2087" s="561"/>
      <c r="AI2087" s="561"/>
      <c r="AJ2087" s="592"/>
      <c r="AK2087" s="561"/>
      <c r="AL2087" s="560"/>
      <c r="AM2087" s="595"/>
      <c r="AN2087" s="560"/>
      <c r="AO2087" s="561"/>
      <c r="AP2087" s="561"/>
      <c r="AQ2087" s="560"/>
      <c r="AR2087" s="561"/>
      <c r="AS2087" s="561"/>
      <c r="AT2087" s="559"/>
      <c r="AU2087" s="574"/>
      <c r="AV2087" s="569"/>
      <c r="AW2087" s="569"/>
      <c r="AX2087" s="569"/>
      <c r="AY2087" s="569"/>
      <c r="AZ2087" s="563"/>
      <c r="BA2087" s="563"/>
      <c r="BB2087" s="563"/>
    </row>
    <row r="2088" spans="21:54">
      <c r="U2088" s="563"/>
      <c r="V2088" s="587"/>
      <c r="W2088" s="588"/>
      <c r="X2088" s="588"/>
      <c r="Y2088" s="590"/>
      <c r="Z2088" s="589"/>
      <c r="AA2088" s="591"/>
      <c r="AB2088" s="591"/>
      <c r="AC2088" s="591"/>
      <c r="AD2088" s="591"/>
      <c r="AE2088" s="272"/>
      <c r="AF2088" s="560"/>
      <c r="AG2088" s="561"/>
      <c r="AH2088" s="561"/>
      <c r="AI2088" s="561"/>
      <c r="AJ2088" s="592"/>
      <c r="AK2088" s="561"/>
      <c r="AL2088" s="560"/>
      <c r="AM2088" s="595"/>
      <c r="AN2088" s="560"/>
      <c r="AO2088" s="561"/>
      <c r="AP2088" s="561"/>
      <c r="AQ2088" s="560"/>
      <c r="AR2088" s="561"/>
      <c r="AS2088" s="561"/>
      <c r="AT2088" s="559"/>
      <c r="AU2088" s="574"/>
      <c r="AV2088" s="569"/>
      <c r="AW2088" s="569"/>
      <c r="AX2088" s="569"/>
      <c r="AY2088" s="569"/>
      <c r="AZ2088" s="563"/>
      <c r="BA2088" s="563"/>
      <c r="BB2088" s="563"/>
    </row>
    <row r="2089" spans="21:54">
      <c r="U2089" s="563"/>
      <c r="V2089" s="587"/>
      <c r="W2089" s="588"/>
      <c r="X2089" s="588"/>
      <c r="Y2089" s="590"/>
      <c r="Z2089" s="589"/>
      <c r="AA2089" s="591"/>
      <c r="AB2089" s="591"/>
      <c r="AC2089" s="591"/>
      <c r="AD2089" s="591"/>
      <c r="AE2089" s="272"/>
      <c r="AF2089" s="560"/>
      <c r="AG2089" s="561"/>
      <c r="AH2089" s="561"/>
      <c r="AI2089" s="561"/>
      <c r="AJ2089" s="592"/>
      <c r="AK2089" s="561"/>
      <c r="AL2089" s="560"/>
      <c r="AM2089" s="595"/>
      <c r="AN2089" s="560"/>
      <c r="AO2089" s="561"/>
      <c r="AP2089" s="561"/>
      <c r="AQ2089" s="560"/>
      <c r="AR2089" s="561"/>
      <c r="AS2089" s="561"/>
      <c r="AT2089" s="559"/>
      <c r="AU2089" s="574"/>
      <c r="AV2089" s="569"/>
      <c r="AW2089" s="569"/>
      <c r="AX2089" s="569"/>
      <c r="AY2089" s="569"/>
      <c r="AZ2089" s="563"/>
      <c r="BA2089" s="563"/>
      <c r="BB2089" s="563"/>
    </row>
    <row r="2090" spans="21:54">
      <c r="U2090" s="563"/>
      <c r="V2090" s="587"/>
      <c r="W2090" s="588"/>
      <c r="X2090" s="588"/>
      <c r="Y2090" s="590"/>
      <c r="Z2090" s="589"/>
      <c r="AA2090" s="591"/>
      <c r="AB2090" s="591"/>
      <c r="AC2090" s="591"/>
      <c r="AD2090" s="591"/>
      <c r="AE2090" s="272"/>
      <c r="AF2090" s="560"/>
      <c r="AG2090" s="561"/>
      <c r="AH2090" s="561"/>
      <c r="AI2090" s="561"/>
      <c r="AJ2090" s="592"/>
      <c r="AK2090" s="561"/>
      <c r="AL2090" s="560"/>
      <c r="AM2090" s="595"/>
      <c r="AN2090" s="560"/>
      <c r="AO2090" s="561"/>
      <c r="AP2090" s="561"/>
      <c r="AQ2090" s="560"/>
      <c r="AR2090" s="561"/>
      <c r="AS2090" s="561"/>
      <c r="AT2090" s="559"/>
      <c r="AU2090" s="574"/>
      <c r="AV2090" s="569"/>
      <c r="AW2090" s="569"/>
      <c r="AX2090" s="569"/>
      <c r="AY2090" s="569"/>
      <c r="AZ2090" s="563"/>
      <c r="BA2090" s="563"/>
      <c r="BB2090" s="563"/>
    </row>
    <row r="2091" spans="21:54">
      <c r="U2091" s="563"/>
      <c r="V2091" s="587"/>
      <c r="W2091" s="588"/>
      <c r="X2091" s="588"/>
      <c r="Y2091" s="590"/>
      <c r="Z2091" s="589"/>
      <c r="AA2091" s="591"/>
      <c r="AB2091" s="591"/>
      <c r="AC2091" s="591"/>
      <c r="AD2091" s="591"/>
      <c r="AE2091" s="272"/>
      <c r="AF2091" s="560"/>
      <c r="AG2091" s="561"/>
      <c r="AH2091" s="561"/>
      <c r="AI2091" s="561"/>
      <c r="AJ2091" s="592"/>
      <c r="AK2091" s="561"/>
      <c r="AL2091" s="560"/>
      <c r="AM2091" s="595"/>
      <c r="AN2091" s="560"/>
      <c r="AO2091" s="561"/>
      <c r="AP2091" s="561"/>
      <c r="AQ2091" s="560"/>
      <c r="AR2091" s="561"/>
      <c r="AS2091" s="561"/>
      <c r="AT2091" s="559"/>
      <c r="AU2091" s="574"/>
      <c r="AV2091" s="569"/>
      <c r="AW2091" s="569"/>
      <c r="AX2091" s="569"/>
      <c r="AY2091" s="569"/>
      <c r="AZ2091" s="563"/>
      <c r="BA2091" s="563"/>
      <c r="BB2091" s="563"/>
    </row>
    <row r="2092" spans="21:54">
      <c r="U2092" s="563"/>
      <c r="V2092" s="587"/>
      <c r="W2092" s="588"/>
      <c r="X2092" s="588"/>
      <c r="Y2092" s="590"/>
      <c r="Z2092" s="589"/>
      <c r="AA2092" s="591"/>
      <c r="AB2092" s="591"/>
      <c r="AC2092" s="591"/>
      <c r="AD2092" s="591"/>
      <c r="AE2092" s="272"/>
      <c r="AF2092" s="560"/>
      <c r="AG2092" s="561"/>
      <c r="AH2092" s="561"/>
      <c r="AI2092" s="561"/>
      <c r="AJ2092" s="592"/>
      <c r="AK2092" s="561"/>
      <c r="AL2092" s="560"/>
      <c r="AM2092" s="595"/>
      <c r="AN2092" s="560"/>
      <c r="AO2092" s="561"/>
      <c r="AP2092" s="561"/>
      <c r="AQ2092" s="560"/>
      <c r="AR2092" s="561"/>
      <c r="AS2092" s="561"/>
      <c r="AT2092" s="559"/>
      <c r="AU2092" s="574"/>
      <c r="AV2092" s="569"/>
      <c r="AW2092" s="569"/>
      <c r="AX2092" s="569"/>
      <c r="AY2092" s="569"/>
      <c r="AZ2092" s="563"/>
      <c r="BA2092" s="563"/>
      <c r="BB2092" s="563"/>
    </row>
    <row r="2093" spans="21:54">
      <c r="U2093" s="563"/>
      <c r="V2093" s="587"/>
      <c r="W2093" s="588"/>
      <c r="X2093" s="588"/>
      <c r="Y2093" s="590"/>
      <c r="Z2093" s="589"/>
      <c r="AA2093" s="591"/>
      <c r="AB2093" s="591"/>
      <c r="AC2093" s="591"/>
      <c r="AD2093" s="591"/>
      <c r="AE2093" s="272"/>
      <c r="AF2093" s="560"/>
      <c r="AG2093" s="561"/>
      <c r="AH2093" s="561"/>
      <c r="AI2093" s="561"/>
      <c r="AJ2093" s="592"/>
      <c r="AK2093" s="561"/>
      <c r="AL2093" s="560"/>
      <c r="AM2093" s="595"/>
      <c r="AN2093" s="560"/>
      <c r="AO2093" s="561"/>
      <c r="AP2093" s="561"/>
      <c r="AQ2093" s="560"/>
      <c r="AR2093" s="561"/>
      <c r="AS2093" s="561"/>
      <c r="AT2093" s="559"/>
      <c r="AU2093" s="574"/>
      <c r="AV2093" s="569"/>
      <c r="AW2093" s="569"/>
      <c r="AX2093" s="569"/>
      <c r="AY2093" s="569"/>
      <c r="AZ2093" s="563"/>
      <c r="BA2093" s="563"/>
      <c r="BB2093" s="563"/>
    </row>
    <row r="2094" spans="21:54">
      <c r="U2094" s="563"/>
      <c r="V2094" s="587"/>
      <c r="W2094" s="588"/>
      <c r="X2094" s="588"/>
      <c r="Y2094" s="590"/>
      <c r="Z2094" s="589"/>
      <c r="AA2094" s="591"/>
      <c r="AB2094" s="591"/>
      <c r="AC2094" s="591"/>
      <c r="AD2094" s="591"/>
      <c r="AE2094" s="272"/>
      <c r="AF2094" s="560"/>
      <c r="AG2094" s="561"/>
      <c r="AH2094" s="561"/>
      <c r="AI2094" s="561"/>
      <c r="AJ2094" s="592"/>
      <c r="AK2094" s="561"/>
      <c r="AL2094" s="560"/>
      <c r="AM2094" s="595"/>
      <c r="AN2094" s="560"/>
      <c r="AO2094" s="561"/>
      <c r="AP2094" s="561"/>
      <c r="AQ2094" s="560"/>
      <c r="AR2094" s="561"/>
      <c r="AS2094" s="561"/>
      <c r="AT2094" s="559"/>
      <c r="AU2094" s="574"/>
      <c r="AV2094" s="569"/>
      <c r="AW2094" s="569"/>
      <c r="AX2094" s="569"/>
      <c r="AY2094" s="569"/>
      <c r="AZ2094" s="563"/>
      <c r="BA2094" s="563"/>
      <c r="BB2094" s="563"/>
    </row>
    <row r="2095" spans="21:54">
      <c r="U2095" s="563"/>
      <c r="V2095" s="587"/>
      <c r="W2095" s="588"/>
      <c r="X2095" s="588"/>
      <c r="Y2095" s="590"/>
      <c r="Z2095" s="589"/>
      <c r="AA2095" s="591"/>
      <c r="AB2095" s="591"/>
      <c r="AC2095" s="591"/>
      <c r="AD2095" s="591"/>
      <c r="AE2095" s="272"/>
      <c r="AF2095" s="560"/>
      <c r="AG2095" s="561"/>
      <c r="AH2095" s="561"/>
      <c r="AI2095" s="561"/>
      <c r="AJ2095" s="592"/>
      <c r="AK2095" s="561"/>
      <c r="AL2095" s="560"/>
      <c r="AM2095" s="595"/>
      <c r="AN2095" s="560"/>
      <c r="AO2095" s="561"/>
      <c r="AP2095" s="561"/>
      <c r="AQ2095" s="560"/>
      <c r="AR2095" s="561"/>
      <c r="AS2095" s="561"/>
      <c r="AT2095" s="559"/>
      <c r="AU2095" s="574"/>
      <c r="AV2095" s="569"/>
      <c r="AW2095" s="569"/>
      <c r="AX2095" s="569"/>
      <c r="AY2095" s="569"/>
      <c r="AZ2095" s="563"/>
      <c r="BA2095" s="563"/>
      <c r="BB2095" s="563"/>
    </row>
    <row r="2096" spans="21:54">
      <c r="U2096" s="563"/>
      <c r="V2096" s="587"/>
      <c r="W2096" s="588"/>
      <c r="X2096" s="588"/>
      <c r="Y2096" s="590"/>
      <c r="Z2096" s="589"/>
      <c r="AA2096" s="591"/>
      <c r="AB2096" s="591"/>
      <c r="AC2096" s="591"/>
      <c r="AD2096" s="591"/>
      <c r="AE2096" s="272"/>
      <c r="AF2096" s="560"/>
      <c r="AG2096" s="561"/>
      <c r="AH2096" s="561"/>
      <c r="AI2096" s="561"/>
      <c r="AJ2096" s="592"/>
      <c r="AK2096" s="561"/>
      <c r="AL2096" s="560"/>
      <c r="AM2096" s="595"/>
      <c r="AN2096" s="560"/>
      <c r="AO2096" s="561"/>
      <c r="AP2096" s="561"/>
      <c r="AQ2096" s="560"/>
      <c r="AR2096" s="561"/>
      <c r="AS2096" s="561"/>
      <c r="AT2096" s="559"/>
      <c r="AU2096" s="574"/>
      <c r="AV2096" s="569"/>
      <c r="AW2096" s="569"/>
      <c r="AX2096" s="569"/>
      <c r="AY2096" s="569"/>
      <c r="AZ2096" s="563"/>
      <c r="BA2096" s="563"/>
      <c r="BB2096" s="563"/>
    </row>
    <row r="2097" spans="21:54">
      <c r="U2097" s="563"/>
      <c r="V2097" s="587"/>
      <c r="W2097" s="588"/>
      <c r="X2097" s="588"/>
      <c r="Y2097" s="590"/>
      <c r="Z2097" s="589"/>
      <c r="AA2097" s="591"/>
      <c r="AB2097" s="591"/>
      <c r="AC2097" s="591"/>
      <c r="AD2097" s="591"/>
      <c r="AE2097" s="272"/>
      <c r="AF2097" s="560"/>
      <c r="AG2097" s="561"/>
      <c r="AH2097" s="561"/>
      <c r="AI2097" s="561"/>
      <c r="AJ2097" s="592"/>
      <c r="AK2097" s="561"/>
      <c r="AL2097" s="560"/>
      <c r="AM2097" s="595"/>
      <c r="AN2097" s="560"/>
      <c r="AO2097" s="561"/>
      <c r="AP2097" s="561"/>
      <c r="AQ2097" s="560"/>
      <c r="AR2097" s="561"/>
      <c r="AS2097" s="561"/>
      <c r="AT2097" s="559"/>
      <c r="AU2097" s="574"/>
      <c r="AV2097" s="569"/>
      <c r="AW2097" s="569"/>
      <c r="AX2097" s="569"/>
      <c r="AY2097" s="569"/>
      <c r="AZ2097" s="563"/>
      <c r="BA2097" s="563"/>
      <c r="BB2097" s="563"/>
    </row>
    <row r="2098" spans="21:54">
      <c r="U2098" s="563"/>
      <c r="V2098" s="587"/>
      <c r="W2098" s="588"/>
      <c r="X2098" s="588"/>
      <c r="Y2098" s="590"/>
      <c r="Z2098" s="589"/>
      <c r="AA2098" s="591"/>
      <c r="AB2098" s="591"/>
      <c r="AC2098" s="591"/>
      <c r="AD2098" s="591"/>
      <c r="AE2098" s="272"/>
      <c r="AF2098" s="560"/>
      <c r="AG2098" s="561"/>
      <c r="AH2098" s="561"/>
      <c r="AI2098" s="561"/>
      <c r="AJ2098" s="592"/>
      <c r="AK2098" s="561"/>
      <c r="AL2098" s="560"/>
      <c r="AM2098" s="595"/>
      <c r="AN2098" s="560"/>
      <c r="AO2098" s="561"/>
      <c r="AP2098" s="561"/>
      <c r="AQ2098" s="560"/>
      <c r="AR2098" s="561"/>
      <c r="AS2098" s="561"/>
      <c r="AT2098" s="559"/>
      <c r="AU2098" s="574"/>
      <c r="AV2098" s="569"/>
      <c r="AW2098" s="569"/>
      <c r="AX2098" s="569"/>
      <c r="AY2098" s="569"/>
      <c r="AZ2098" s="563"/>
      <c r="BA2098" s="563"/>
      <c r="BB2098" s="563"/>
    </row>
    <row r="2099" spans="21:54">
      <c r="U2099" s="563"/>
      <c r="V2099" s="587"/>
      <c r="W2099" s="588"/>
      <c r="X2099" s="588"/>
      <c r="Y2099" s="590"/>
      <c r="Z2099" s="589"/>
      <c r="AA2099" s="591"/>
      <c r="AB2099" s="591"/>
      <c r="AC2099" s="591"/>
      <c r="AD2099" s="591"/>
      <c r="AE2099" s="272"/>
      <c r="AF2099" s="560"/>
      <c r="AG2099" s="561"/>
      <c r="AH2099" s="561"/>
      <c r="AI2099" s="561"/>
      <c r="AJ2099" s="592"/>
      <c r="AK2099" s="561"/>
      <c r="AL2099" s="560"/>
      <c r="AM2099" s="595"/>
      <c r="AN2099" s="560"/>
      <c r="AO2099" s="561"/>
      <c r="AP2099" s="561"/>
      <c r="AQ2099" s="560"/>
      <c r="AR2099" s="561"/>
      <c r="AS2099" s="561"/>
      <c r="AT2099" s="559"/>
      <c r="AU2099" s="574"/>
      <c r="AV2099" s="569"/>
      <c r="AW2099" s="569"/>
      <c r="AX2099" s="569"/>
      <c r="AY2099" s="569"/>
      <c r="AZ2099" s="563"/>
      <c r="BA2099" s="563"/>
      <c r="BB2099" s="563"/>
    </row>
    <row r="2100" spans="21:54">
      <c r="U2100" s="563"/>
      <c r="V2100" s="587"/>
      <c r="W2100" s="588"/>
      <c r="X2100" s="588"/>
      <c r="Y2100" s="590"/>
      <c r="Z2100" s="589"/>
      <c r="AA2100" s="591"/>
      <c r="AB2100" s="591"/>
      <c r="AC2100" s="591"/>
      <c r="AD2100" s="591"/>
      <c r="AE2100" s="272"/>
      <c r="AF2100" s="560"/>
      <c r="AG2100" s="561"/>
      <c r="AH2100" s="561"/>
      <c r="AI2100" s="561"/>
      <c r="AJ2100" s="592"/>
      <c r="AK2100" s="561"/>
      <c r="AL2100" s="560"/>
      <c r="AM2100" s="595"/>
      <c r="AN2100" s="560"/>
      <c r="AO2100" s="561"/>
      <c r="AP2100" s="561"/>
      <c r="AQ2100" s="560"/>
      <c r="AR2100" s="561"/>
      <c r="AS2100" s="561"/>
      <c r="AT2100" s="559"/>
      <c r="AU2100" s="574"/>
      <c r="AV2100" s="569"/>
      <c r="AW2100" s="569"/>
      <c r="AX2100" s="569"/>
      <c r="AY2100" s="569"/>
      <c r="AZ2100" s="563"/>
      <c r="BA2100" s="563"/>
      <c r="BB2100" s="563"/>
    </row>
    <row r="2101" spans="21:54">
      <c r="U2101" s="563"/>
      <c r="V2101" s="587"/>
      <c r="W2101" s="588"/>
      <c r="X2101" s="588"/>
      <c r="Y2101" s="590"/>
      <c r="Z2101" s="589"/>
      <c r="AA2101" s="591"/>
      <c r="AB2101" s="591"/>
      <c r="AC2101" s="591"/>
      <c r="AD2101" s="591"/>
      <c r="AE2101" s="272"/>
      <c r="AF2101" s="560"/>
      <c r="AG2101" s="561"/>
      <c r="AH2101" s="561"/>
      <c r="AI2101" s="561"/>
      <c r="AJ2101" s="592"/>
      <c r="AK2101" s="561"/>
      <c r="AL2101" s="560"/>
      <c r="AM2101" s="595"/>
      <c r="AN2101" s="560"/>
      <c r="AO2101" s="561"/>
      <c r="AP2101" s="561"/>
      <c r="AQ2101" s="560"/>
      <c r="AR2101" s="561"/>
      <c r="AS2101" s="561"/>
      <c r="AT2101" s="559"/>
      <c r="AU2101" s="574"/>
      <c r="AV2101" s="569"/>
      <c r="AW2101" s="569"/>
      <c r="AX2101" s="569"/>
      <c r="AY2101" s="569"/>
      <c r="AZ2101" s="563"/>
      <c r="BA2101" s="563"/>
      <c r="BB2101" s="563"/>
    </row>
    <row r="2102" spans="21:54">
      <c r="U2102" s="563"/>
      <c r="V2102" s="587"/>
      <c r="W2102" s="588"/>
      <c r="X2102" s="588"/>
      <c r="Y2102" s="590"/>
      <c r="Z2102" s="589"/>
      <c r="AA2102" s="591"/>
      <c r="AB2102" s="591"/>
      <c r="AC2102" s="591"/>
      <c r="AD2102" s="591"/>
      <c r="AE2102" s="272"/>
      <c r="AF2102" s="560"/>
      <c r="AG2102" s="561"/>
      <c r="AH2102" s="561"/>
      <c r="AI2102" s="561"/>
      <c r="AJ2102" s="592"/>
      <c r="AK2102" s="561"/>
      <c r="AL2102" s="560"/>
      <c r="AM2102" s="595"/>
      <c r="AN2102" s="560"/>
      <c r="AO2102" s="561"/>
      <c r="AP2102" s="561"/>
      <c r="AQ2102" s="560"/>
      <c r="AR2102" s="561"/>
      <c r="AS2102" s="561"/>
      <c r="AT2102" s="559"/>
      <c r="AU2102" s="574"/>
      <c r="AV2102" s="569"/>
      <c r="AW2102" s="569"/>
      <c r="AX2102" s="569"/>
      <c r="AY2102" s="569"/>
      <c r="AZ2102" s="563"/>
      <c r="BA2102" s="563"/>
      <c r="BB2102" s="563"/>
    </row>
    <row r="2103" spans="21:54">
      <c r="U2103" s="563"/>
      <c r="V2103" s="587"/>
      <c r="W2103" s="588"/>
      <c r="X2103" s="588"/>
      <c r="Y2103" s="590"/>
      <c r="Z2103" s="589"/>
      <c r="AA2103" s="591"/>
      <c r="AB2103" s="591"/>
      <c r="AC2103" s="591"/>
      <c r="AD2103" s="591"/>
      <c r="AE2103" s="272"/>
      <c r="AF2103" s="560"/>
      <c r="AG2103" s="561"/>
      <c r="AH2103" s="561"/>
      <c r="AI2103" s="561"/>
      <c r="AJ2103" s="592"/>
      <c r="AK2103" s="561"/>
      <c r="AL2103" s="560"/>
      <c r="AM2103" s="595"/>
      <c r="AN2103" s="560"/>
      <c r="AO2103" s="561"/>
      <c r="AP2103" s="561"/>
      <c r="AQ2103" s="560"/>
      <c r="AR2103" s="561"/>
      <c r="AS2103" s="561"/>
      <c r="AT2103" s="559"/>
      <c r="AU2103" s="574"/>
      <c r="AV2103" s="569"/>
      <c r="AW2103" s="569"/>
      <c r="AX2103" s="569"/>
      <c r="AY2103" s="569"/>
      <c r="AZ2103" s="563"/>
      <c r="BA2103" s="563"/>
      <c r="BB2103" s="563"/>
    </row>
    <row r="2104" spans="21:54">
      <c r="U2104" s="563"/>
      <c r="V2104" s="587"/>
      <c r="W2104" s="588"/>
      <c r="X2104" s="588"/>
      <c r="Y2104" s="590"/>
      <c r="Z2104" s="589"/>
      <c r="AA2104" s="591"/>
      <c r="AB2104" s="591"/>
      <c r="AC2104" s="591"/>
      <c r="AD2104" s="591"/>
      <c r="AE2104" s="272"/>
      <c r="AF2104" s="560"/>
      <c r="AG2104" s="561"/>
      <c r="AH2104" s="561"/>
      <c r="AI2104" s="561"/>
      <c r="AJ2104" s="592"/>
      <c r="AK2104" s="561"/>
      <c r="AL2104" s="560"/>
      <c r="AM2104" s="595"/>
      <c r="AN2104" s="560"/>
      <c r="AO2104" s="561"/>
      <c r="AP2104" s="561"/>
      <c r="AQ2104" s="560"/>
      <c r="AR2104" s="561"/>
      <c r="AS2104" s="561"/>
      <c r="AT2104" s="559"/>
      <c r="AU2104" s="574"/>
      <c r="AV2104" s="569"/>
      <c r="AW2104" s="569"/>
      <c r="AX2104" s="569"/>
      <c r="AY2104" s="569"/>
      <c r="AZ2104" s="563"/>
      <c r="BA2104" s="563"/>
      <c r="BB2104" s="563"/>
    </row>
    <row r="2105" spans="21:54">
      <c r="U2105" s="563"/>
      <c r="V2105" s="587"/>
      <c r="W2105" s="588"/>
      <c r="X2105" s="588"/>
      <c r="Y2105" s="590"/>
      <c r="Z2105" s="589"/>
      <c r="AA2105" s="591"/>
      <c r="AB2105" s="591"/>
      <c r="AC2105" s="591"/>
      <c r="AD2105" s="591"/>
      <c r="AE2105" s="272"/>
      <c r="AF2105" s="560"/>
      <c r="AG2105" s="561"/>
      <c r="AH2105" s="561"/>
      <c r="AI2105" s="561"/>
      <c r="AJ2105" s="592"/>
      <c r="AK2105" s="561"/>
      <c r="AL2105" s="560"/>
      <c r="AM2105" s="595"/>
      <c r="AN2105" s="560"/>
      <c r="AO2105" s="561"/>
      <c r="AP2105" s="561"/>
      <c r="AQ2105" s="560"/>
      <c r="AR2105" s="561"/>
      <c r="AS2105" s="561"/>
      <c r="AT2105" s="559"/>
      <c r="AU2105" s="574"/>
      <c r="AV2105" s="569"/>
      <c r="AW2105" s="569"/>
      <c r="AX2105" s="569"/>
      <c r="AY2105" s="569"/>
      <c r="AZ2105" s="563"/>
      <c r="BA2105" s="563"/>
      <c r="BB2105" s="563"/>
    </row>
    <row r="2106" spans="21:54">
      <c r="U2106" s="563"/>
      <c r="V2106" s="587"/>
      <c r="W2106" s="588"/>
      <c r="X2106" s="588"/>
      <c r="Y2106" s="590"/>
      <c r="Z2106" s="589"/>
      <c r="AA2106" s="591"/>
      <c r="AB2106" s="591"/>
      <c r="AC2106" s="591"/>
      <c r="AD2106" s="591"/>
      <c r="AE2106" s="272"/>
      <c r="AF2106" s="560"/>
      <c r="AG2106" s="561"/>
      <c r="AH2106" s="561"/>
      <c r="AI2106" s="561"/>
      <c r="AJ2106" s="592"/>
      <c r="AK2106" s="561"/>
      <c r="AL2106" s="560"/>
      <c r="AM2106" s="595"/>
      <c r="AN2106" s="560"/>
      <c r="AO2106" s="561"/>
      <c r="AP2106" s="561"/>
      <c r="AQ2106" s="560"/>
      <c r="AR2106" s="561"/>
      <c r="AS2106" s="561"/>
      <c r="AT2106" s="559"/>
      <c r="AU2106" s="574"/>
      <c r="AV2106" s="569"/>
      <c r="AW2106" s="569"/>
      <c r="AX2106" s="569"/>
      <c r="AY2106" s="569"/>
      <c r="AZ2106" s="563"/>
      <c r="BA2106" s="563"/>
      <c r="BB2106" s="563"/>
    </row>
    <row r="2107" spans="21:54">
      <c r="U2107" s="563"/>
      <c r="V2107" s="587"/>
      <c r="W2107" s="588"/>
      <c r="X2107" s="588"/>
      <c r="Y2107" s="590"/>
      <c r="Z2107" s="589"/>
      <c r="AA2107" s="591"/>
      <c r="AB2107" s="591"/>
      <c r="AC2107" s="591"/>
      <c r="AD2107" s="591"/>
      <c r="AE2107" s="272"/>
      <c r="AF2107" s="560"/>
      <c r="AG2107" s="561"/>
      <c r="AH2107" s="561"/>
      <c r="AI2107" s="561"/>
      <c r="AJ2107" s="592"/>
      <c r="AK2107" s="561"/>
      <c r="AL2107" s="560"/>
      <c r="AM2107" s="595"/>
      <c r="AN2107" s="560"/>
      <c r="AO2107" s="561"/>
      <c r="AP2107" s="561"/>
      <c r="AQ2107" s="560"/>
      <c r="AR2107" s="561"/>
      <c r="AS2107" s="561"/>
      <c r="AT2107" s="559"/>
      <c r="AU2107" s="574"/>
      <c r="AV2107" s="569"/>
      <c r="AW2107" s="569"/>
      <c r="AX2107" s="569"/>
      <c r="AY2107" s="569"/>
      <c r="AZ2107" s="563"/>
      <c r="BA2107" s="563"/>
      <c r="BB2107" s="563"/>
    </row>
    <row r="2108" spans="21:54">
      <c r="U2108" s="563"/>
      <c r="V2108" s="587"/>
      <c r="W2108" s="588"/>
      <c r="X2108" s="588"/>
      <c r="Y2108" s="590"/>
      <c r="Z2108" s="589"/>
      <c r="AA2108" s="591"/>
      <c r="AB2108" s="591"/>
      <c r="AC2108" s="591"/>
      <c r="AD2108" s="591"/>
      <c r="AE2108" s="272"/>
      <c r="AF2108" s="560"/>
      <c r="AG2108" s="561"/>
      <c r="AH2108" s="561"/>
      <c r="AI2108" s="561"/>
      <c r="AJ2108" s="592"/>
      <c r="AK2108" s="561"/>
      <c r="AL2108" s="560"/>
      <c r="AM2108" s="595"/>
      <c r="AN2108" s="560"/>
      <c r="AO2108" s="561"/>
      <c r="AP2108" s="561"/>
      <c r="AQ2108" s="560"/>
      <c r="AR2108" s="561"/>
      <c r="AS2108" s="561"/>
      <c r="AT2108" s="559"/>
      <c r="AU2108" s="574"/>
      <c r="AV2108" s="569"/>
      <c r="AW2108" s="569"/>
      <c r="AX2108" s="569"/>
      <c r="AY2108" s="569"/>
      <c r="AZ2108" s="563"/>
      <c r="BA2108" s="563"/>
      <c r="BB2108" s="563"/>
    </row>
    <row r="2109" spans="21:54">
      <c r="U2109" s="563"/>
      <c r="V2109" s="587"/>
      <c r="W2109" s="588"/>
      <c r="X2109" s="588"/>
      <c r="Y2109" s="590"/>
      <c r="Z2109" s="589"/>
      <c r="AA2109" s="591"/>
      <c r="AB2109" s="591"/>
      <c r="AC2109" s="591"/>
      <c r="AD2109" s="591"/>
      <c r="AE2109" s="272"/>
      <c r="AF2109" s="560"/>
      <c r="AG2109" s="561"/>
      <c r="AH2109" s="561"/>
      <c r="AI2109" s="561"/>
      <c r="AJ2109" s="592"/>
      <c r="AK2109" s="561"/>
      <c r="AL2109" s="560"/>
      <c r="AM2109" s="595"/>
      <c r="AN2109" s="560"/>
      <c r="AO2109" s="561"/>
      <c r="AP2109" s="561"/>
      <c r="AQ2109" s="560"/>
      <c r="AR2109" s="561"/>
      <c r="AS2109" s="561"/>
      <c r="AT2109" s="559"/>
      <c r="AU2109" s="574"/>
      <c r="AV2109" s="569"/>
      <c r="AW2109" s="569"/>
      <c r="AX2109" s="569"/>
      <c r="AY2109" s="569"/>
      <c r="AZ2109" s="563"/>
      <c r="BA2109" s="563"/>
      <c r="BB2109" s="563"/>
    </row>
    <row r="2110" spans="21:54">
      <c r="U2110" s="563"/>
      <c r="V2110" s="587"/>
      <c r="W2110" s="588"/>
      <c r="X2110" s="588"/>
      <c r="Y2110" s="590"/>
      <c r="Z2110" s="589"/>
      <c r="AA2110" s="591"/>
      <c r="AB2110" s="591"/>
      <c r="AC2110" s="591"/>
      <c r="AD2110" s="591"/>
      <c r="AE2110" s="272"/>
      <c r="AF2110" s="560"/>
      <c r="AG2110" s="561"/>
      <c r="AH2110" s="561"/>
      <c r="AI2110" s="561"/>
      <c r="AJ2110" s="592"/>
      <c r="AK2110" s="561"/>
      <c r="AL2110" s="560"/>
      <c r="AM2110" s="595"/>
      <c r="AN2110" s="560"/>
      <c r="AO2110" s="561"/>
      <c r="AP2110" s="561"/>
      <c r="AQ2110" s="560"/>
      <c r="AR2110" s="561"/>
      <c r="AS2110" s="561"/>
      <c r="AT2110" s="559"/>
      <c r="AU2110" s="574"/>
      <c r="AV2110" s="569"/>
      <c r="AW2110" s="569"/>
      <c r="AX2110" s="569"/>
      <c r="AY2110" s="569"/>
      <c r="AZ2110" s="563"/>
      <c r="BA2110" s="563"/>
      <c r="BB2110" s="563"/>
    </row>
    <row r="2111" spans="21:54">
      <c r="U2111" s="563"/>
      <c r="V2111" s="587"/>
      <c r="W2111" s="588"/>
      <c r="X2111" s="588"/>
      <c r="Y2111" s="590"/>
      <c r="Z2111" s="589"/>
      <c r="AA2111" s="591"/>
      <c r="AB2111" s="591"/>
      <c r="AC2111" s="591"/>
      <c r="AD2111" s="591"/>
      <c r="AE2111" s="272"/>
      <c r="AF2111" s="560"/>
      <c r="AG2111" s="561"/>
      <c r="AH2111" s="561"/>
      <c r="AI2111" s="561"/>
      <c r="AJ2111" s="592"/>
      <c r="AK2111" s="561"/>
      <c r="AL2111" s="560"/>
      <c r="AM2111" s="595"/>
      <c r="AN2111" s="560"/>
      <c r="AO2111" s="561"/>
      <c r="AP2111" s="561"/>
      <c r="AQ2111" s="560"/>
      <c r="AR2111" s="561"/>
      <c r="AS2111" s="561"/>
      <c r="AT2111" s="559"/>
      <c r="AU2111" s="574"/>
      <c r="AV2111" s="569"/>
      <c r="AW2111" s="569"/>
      <c r="AX2111" s="569"/>
      <c r="AY2111" s="569"/>
      <c r="AZ2111" s="563"/>
      <c r="BA2111" s="563"/>
      <c r="BB2111" s="563"/>
    </row>
    <row r="2112" spans="21:54">
      <c r="U2112" s="563"/>
      <c r="V2112" s="587"/>
      <c r="W2112" s="588"/>
      <c r="X2112" s="588"/>
      <c r="Y2112" s="590"/>
      <c r="Z2112" s="589"/>
      <c r="AA2112" s="591"/>
      <c r="AB2112" s="591"/>
      <c r="AC2112" s="591"/>
      <c r="AD2112" s="591"/>
      <c r="AE2112" s="272"/>
      <c r="AF2112" s="560"/>
      <c r="AG2112" s="561"/>
      <c r="AH2112" s="561"/>
      <c r="AI2112" s="561"/>
      <c r="AJ2112" s="592"/>
      <c r="AK2112" s="561"/>
      <c r="AL2112" s="560"/>
      <c r="AM2112" s="595"/>
      <c r="AN2112" s="560"/>
      <c r="AO2112" s="561"/>
      <c r="AP2112" s="561"/>
      <c r="AQ2112" s="560"/>
      <c r="AR2112" s="561"/>
      <c r="AS2112" s="561"/>
      <c r="AT2112" s="559"/>
      <c r="AU2112" s="574"/>
      <c r="AV2112" s="569"/>
      <c r="AW2112" s="569"/>
      <c r="AX2112" s="569"/>
      <c r="AY2112" s="569"/>
      <c r="AZ2112" s="563"/>
      <c r="BA2112" s="563"/>
      <c r="BB2112" s="563"/>
    </row>
    <row r="2113" spans="21:54">
      <c r="U2113" s="563"/>
      <c r="V2113" s="587"/>
      <c r="W2113" s="588"/>
      <c r="X2113" s="588"/>
      <c r="Y2113" s="590"/>
      <c r="Z2113" s="589"/>
      <c r="AA2113" s="591"/>
      <c r="AB2113" s="591"/>
      <c r="AC2113" s="591"/>
      <c r="AD2113" s="591"/>
      <c r="AE2113" s="272"/>
      <c r="AF2113" s="560"/>
      <c r="AG2113" s="561"/>
      <c r="AH2113" s="561"/>
      <c r="AI2113" s="561"/>
      <c r="AJ2113" s="592"/>
      <c r="AK2113" s="561"/>
      <c r="AL2113" s="560"/>
      <c r="AM2113" s="595"/>
      <c r="AN2113" s="560"/>
      <c r="AO2113" s="561"/>
      <c r="AP2113" s="561"/>
      <c r="AQ2113" s="560"/>
      <c r="AR2113" s="561"/>
      <c r="AS2113" s="561"/>
      <c r="AT2113" s="559"/>
      <c r="AU2113" s="574"/>
      <c r="AV2113" s="569"/>
      <c r="AW2113" s="569"/>
      <c r="AX2113" s="569"/>
      <c r="AY2113" s="569"/>
      <c r="AZ2113" s="563"/>
      <c r="BA2113" s="563"/>
      <c r="BB2113" s="563"/>
    </row>
    <row r="2114" spans="21:54">
      <c r="U2114" s="563"/>
      <c r="V2114" s="587"/>
      <c r="W2114" s="588"/>
      <c r="X2114" s="588"/>
      <c r="Y2114" s="590"/>
      <c r="Z2114" s="589"/>
      <c r="AA2114" s="591"/>
      <c r="AB2114" s="591"/>
      <c r="AC2114" s="591"/>
      <c r="AD2114" s="591"/>
      <c r="AE2114" s="272"/>
      <c r="AF2114" s="560"/>
      <c r="AG2114" s="561"/>
      <c r="AH2114" s="561"/>
      <c r="AI2114" s="561"/>
      <c r="AJ2114" s="592"/>
      <c r="AK2114" s="561"/>
      <c r="AL2114" s="560"/>
      <c r="AM2114" s="595"/>
      <c r="AN2114" s="560"/>
      <c r="AO2114" s="561"/>
      <c r="AP2114" s="561"/>
      <c r="AQ2114" s="560"/>
      <c r="AR2114" s="561"/>
      <c r="AS2114" s="561"/>
      <c r="AT2114" s="559"/>
      <c r="AU2114" s="574"/>
      <c r="AV2114" s="569"/>
      <c r="AW2114" s="569"/>
      <c r="AX2114" s="569"/>
      <c r="AY2114" s="569"/>
      <c r="AZ2114" s="563"/>
      <c r="BA2114" s="563"/>
      <c r="BB2114" s="563"/>
    </row>
    <row r="2115" spans="21:54">
      <c r="U2115" s="563"/>
      <c r="V2115" s="587"/>
      <c r="W2115" s="588"/>
      <c r="X2115" s="588"/>
      <c r="Y2115" s="590"/>
      <c r="Z2115" s="589"/>
      <c r="AA2115" s="591"/>
      <c r="AB2115" s="591"/>
      <c r="AC2115" s="591"/>
      <c r="AD2115" s="591"/>
      <c r="AE2115" s="272"/>
      <c r="AF2115" s="560"/>
      <c r="AG2115" s="561"/>
      <c r="AH2115" s="561"/>
      <c r="AI2115" s="561"/>
      <c r="AJ2115" s="592"/>
      <c r="AK2115" s="561"/>
      <c r="AL2115" s="560"/>
      <c r="AM2115" s="595"/>
      <c r="AN2115" s="560"/>
      <c r="AO2115" s="561"/>
      <c r="AP2115" s="561"/>
      <c r="AQ2115" s="560"/>
      <c r="AR2115" s="561"/>
      <c r="AS2115" s="561"/>
      <c r="AT2115" s="559"/>
      <c r="AU2115" s="574"/>
      <c r="AV2115" s="569"/>
      <c r="AW2115" s="569"/>
      <c r="AX2115" s="569"/>
      <c r="AY2115" s="569"/>
      <c r="AZ2115" s="563"/>
      <c r="BA2115" s="563"/>
      <c r="BB2115" s="563"/>
    </row>
    <row r="2116" spans="21:54">
      <c r="U2116" s="563"/>
      <c r="V2116" s="587"/>
      <c r="W2116" s="588"/>
      <c r="X2116" s="588"/>
      <c r="Y2116" s="590"/>
      <c r="Z2116" s="589"/>
      <c r="AA2116" s="591"/>
      <c r="AB2116" s="591"/>
      <c r="AC2116" s="591"/>
      <c r="AD2116" s="591"/>
      <c r="AE2116" s="272"/>
      <c r="AF2116" s="560"/>
      <c r="AG2116" s="561"/>
      <c r="AH2116" s="561"/>
      <c r="AI2116" s="561"/>
      <c r="AJ2116" s="592"/>
      <c r="AK2116" s="561"/>
      <c r="AL2116" s="560"/>
      <c r="AM2116" s="595"/>
      <c r="AN2116" s="560"/>
      <c r="AO2116" s="561"/>
      <c r="AP2116" s="561"/>
      <c r="AQ2116" s="560"/>
      <c r="AR2116" s="561"/>
      <c r="AS2116" s="561"/>
      <c r="AT2116" s="559"/>
      <c r="AU2116" s="574"/>
      <c r="AV2116" s="569"/>
      <c r="AW2116" s="569"/>
      <c r="AX2116" s="569"/>
      <c r="AY2116" s="569"/>
      <c r="AZ2116" s="563"/>
      <c r="BA2116" s="563"/>
      <c r="BB2116" s="563"/>
    </row>
    <row r="2117" spans="21:54">
      <c r="U2117" s="563"/>
      <c r="V2117" s="587"/>
      <c r="W2117" s="588"/>
      <c r="X2117" s="588"/>
      <c r="Y2117" s="590"/>
      <c r="Z2117" s="589"/>
      <c r="AA2117" s="591"/>
      <c r="AB2117" s="591"/>
      <c r="AC2117" s="591"/>
      <c r="AD2117" s="591"/>
      <c r="AE2117" s="272"/>
      <c r="AF2117" s="560"/>
      <c r="AG2117" s="561"/>
      <c r="AH2117" s="561"/>
      <c r="AI2117" s="561"/>
      <c r="AJ2117" s="592"/>
      <c r="AK2117" s="561"/>
      <c r="AL2117" s="560"/>
      <c r="AM2117" s="595"/>
      <c r="AN2117" s="560"/>
      <c r="AO2117" s="561"/>
      <c r="AP2117" s="561"/>
      <c r="AQ2117" s="560"/>
      <c r="AR2117" s="561"/>
      <c r="AS2117" s="561"/>
      <c r="AT2117" s="559"/>
      <c r="AU2117" s="574"/>
      <c r="AV2117" s="569"/>
      <c r="AW2117" s="569"/>
      <c r="AX2117" s="569"/>
      <c r="AY2117" s="569"/>
      <c r="AZ2117" s="563"/>
      <c r="BA2117" s="563"/>
      <c r="BB2117" s="563"/>
    </row>
    <row r="2118" spans="21:54">
      <c r="U2118" s="563"/>
      <c r="V2118" s="587"/>
      <c r="W2118" s="588"/>
      <c r="X2118" s="588"/>
      <c r="Y2118" s="590"/>
      <c r="Z2118" s="589"/>
      <c r="AA2118" s="591"/>
      <c r="AB2118" s="591"/>
      <c r="AC2118" s="591"/>
      <c r="AD2118" s="591"/>
      <c r="AE2118" s="272"/>
      <c r="AF2118" s="560"/>
      <c r="AG2118" s="561"/>
      <c r="AH2118" s="561"/>
      <c r="AI2118" s="561"/>
      <c r="AJ2118" s="592"/>
      <c r="AK2118" s="561"/>
      <c r="AL2118" s="560"/>
      <c r="AM2118" s="595"/>
      <c r="AN2118" s="560"/>
      <c r="AO2118" s="561"/>
      <c r="AP2118" s="561"/>
      <c r="AQ2118" s="560"/>
      <c r="AR2118" s="561"/>
      <c r="AS2118" s="561"/>
      <c r="AT2118" s="559"/>
      <c r="AU2118" s="574"/>
      <c r="AV2118" s="569"/>
      <c r="AW2118" s="569"/>
      <c r="AX2118" s="569"/>
      <c r="AY2118" s="569"/>
      <c r="AZ2118" s="563"/>
      <c r="BA2118" s="563"/>
      <c r="BB2118" s="563"/>
    </row>
    <row r="2119" spans="21:54">
      <c r="U2119" s="563"/>
      <c r="V2119" s="587"/>
      <c r="W2119" s="588"/>
      <c r="X2119" s="588"/>
      <c r="Y2119" s="590"/>
      <c r="Z2119" s="589"/>
      <c r="AA2119" s="591"/>
      <c r="AB2119" s="591"/>
      <c r="AC2119" s="591"/>
      <c r="AD2119" s="591"/>
      <c r="AE2119" s="272"/>
      <c r="AF2119" s="560"/>
      <c r="AG2119" s="561"/>
      <c r="AH2119" s="561"/>
      <c r="AI2119" s="561"/>
      <c r="AJ2119" s="592"/>
      <c r="AK2119" s="561"/>
      <c r="AL2119" s="560"/>
      <c r="AM2119" s="595"/>
      <c r="AN2119" s="560"/>
      <c r="AO2119" s="561"/>
      <c r="AP2119" s="561"/>
      <c r="AQ2119" s="560"/>
      <c r="AR2119" s="561"/>
      <c r="AS2119" s="561"/>
      <c r="AT2119" s="559"/>
      <c r="AU2119" s="574"/>
      <c r="AV2119" s="569"/>
      <c r="AW2119" s="569"/>
      <c r="AX2119" s="569"/>
      <c r="AY2119" s="569"/>
      <c r="AZ2119" s="563"/>
      <c r="BA2119" s="563"/>
      <c r="BB2119" s="563"/>
    </row>
    <row r="2120" spans="21:54">
      <c r="U2120" s="563"/>
      <c r="V2120" s="587"/>
      <c r="W2120" s="588"/>
      <c r="X2120" s="588"/>
      <c r="Y2120" s="590"/>
      <c r="Z2120" s="589"/>
      <c r="AA2120" s="591"/>
      <c r="AB2120" s="591"/>
      <c r="AC2120" s="591"/>
      <c r="AD2120" s="591"/>
      <c r="AE2120" s="272"/>
      <c r="AF2120" s="560"/>
      <c r="AG2120" s="561"/>
      <c r="AH2120" s="561"/>
      <c r="AI2120" s="561"/>
      <c r="AJ2120" s="592"/>
      <c r="AK2120" s="561"/>
      <c r="AL2120" s="560"/>
      <c r="AM2120" s="595"/>
      <c r="AN2120" s="560"/>
      <c r="AO2120" s="561"/>
      <c r="AP2120" s="561"/>
      <c r="AQ2120" s="560"/>
      <c r="AR2120" s="561"/>
      <c r="AS2120" s="561"/>
      <c r="AT2120" s="559"/>
      <c r="AU2120" s="574"/>
      <c r="AV2120" s="569"/>
      <c r="AW2120" s="569"/>
      <c r="AX2120" s="569"/>
      <c r="AY2120" s="569"/>
      <c r="AZ2120" s="563"/>
      <c r="BA2120" s="563"/>
      <c r="BB2120" s="563"/>
    </row>
    <row r="2121" spans="21:54">
      <c r="U2121" s="563"/>
      <c r="V2121" s="587"/>
      <c r="W2121" s="588"/>
      <c r="X2121" s="588"/>
      <c r="Y2121" s="590"/>
      <c r="Z2121" s="589"/>
      <c r="AA2121" s="591"/>
      <c r="AB2121" s="591"/>
      <c r="AC2121" s="591"/>
      <c r="AD2121" s="591"/>
      <c r="AE2121" s="272"/>
      <c r="AF2121" s="560"/>
      <c r="AG2121" s="561"/>
      <c r="AH2121" s="561"/>
      <c r="AI2121" s="561"/>
      <c r="AJ2121" s="592"/>
      <c r="AK2121" s="561"/>
      <c r="AL2121" s="560"/>
      <c r="AM2121" s="595"/>
      <c r="AN2121" s="560"/>
      <c r="AO2121" s="561"/>
      <c r="AP2121" s="561"/>
      <c r="AQ2121" s="560"/>
      <c r="AR2121" s="561"/>
      <c r="AS2121" s="561"/>
      <c r="AT2121" s="559"/>
      <c r="AU2121" s="574"/>
      <c r="AV2121" s="569"/>
      <c r="AW2121" s="569"/>
      <c r="AX2121" s="569"/>
      <c r="AY2121" s="569"/>
      <c r="AZ2121" s="563"/>
      <c r="BA2121" s="563"/>
      <c r="BB2121" s="563"/>
    </row>
    <row r="2122" spans="21:54">
      <c r="U2122" s="563"/>
      <c r="V2122" s="587"/>
      <c r="W2122" s="588"/>
      <c r="X2122" s="588"/>
      <c r="Y2122" s="590"/>
      <c r="Z2122" s="589"/>
      <c r="AA2122" s="591"/>
      <c r="AB2122" s="591"/>
      <c r="AC2122" s="591"/>
      <c r="AD2122" s="591"/>
      <c r="AE2122" s="272"/>
      <c r="AF2122" s="560"/>
      <c r="AG2122" s="561"/>
      <c r="AH2122" s="561"/>
      <c r="AI2122" s="561"/>
      <c r="AJ2122" s="592"/>
      <c r="AK2122" s="561"/>
      <c r="AL2122" s="560"/>
      <c r="AM2122" s="595"/>
      <c r="AN2122" s="560"/>
      <c r="AO2122" s="561"/>
      <c r="AP2122" s="561"/>
      <c r="AQ2122" s="560"/>
      <c r="AR2122" s="561"/>
      <c r="AS2122" s="561"/>
      <c r="AT2122" s="559"/>
      <c r="AU2122" s="574"/>
      <c r="AV2122" s="569"/>
      <c r="AW2122" s="569"/>
      <c r="AX2122" s="569"/>
      <c r="AY2122" s="569"/>
      <c r="AZ2122" s="563"/>
      <c r="BA2122" s="563"/>
      <c r="BB2122" s="563"/>
    </row>
    <row r="2123" spans="21:54">
      <c r="U2123" s="563"/>
      <c r="V2123" s="587"/>
      <c r="W2123" s="588"/>
      <c r="X2123" s="588"/>
      <c r="Y2123" s="590"/>
      <c r="Z2123" s="589"/>
      <c r="AA2123" s="591"/>
      <c r="AB2123" s="591"/>
      <c r="AC2123" s="591"/>
      <c r="AD2123" s="591"/>
      <c r="AE2123" s="272"/>
      <c r="AF2123" s="560"/>
      <c r="AG2123" s="561"/>
      <c r="AH2123" s="561"/>
      <c r="AI2123" s="561"/>
      <c r="AJ2123" s="592"/>
      <c r="AK2123" s="561"/>
      <c r="AL2123" s="560"/>
      <c r="AM2123" s="595"/>
      <c r="AN2123" s="560"/>
      <c r="AO2123" s="561"/>
      <c r="AP2123" s="561"/>
      <c r="AQ2123" s="560"/>
      <c r="AR2123" s="561"/>
      <c r="AS2123" s="561"/>
      <c r="AT2123" s="559"/>
      <c r="AU2123" s="574"/>
      <c r="AV2123" s="569"/>
      <c r="AW2123" s="569"/>
      <c r="AX2123" s="569"/>
      <c r="AY2123" s="569"/>
      <c r="AZ2123" s="563"/>
      <c r="BA2123" s="563"/>
      <c r="BB2123" s="563"/>
    </row>
    <row r="2124" spans="21:54">
      <c r="U2124" s="563"/>
      <c r="V2124" s="587"/>
      <c r="W2124" s="588"/>
      <c r="X2124" s="588"/>
      <c r="Y2124" s="590"/>
      <c r="Z2124" s="589"/>
      <c r="AA2124" s="591"/>
      <c r="AB2124" s="591"/>
      <c r="AC2124" s="591"/>
      <c r="AD2124" s="591"/>
      <c r="AE2124" s="272"/>
      <c r="AF2124" s="560"/>
      <c r="AG2124" s="561"/>
      <c r="AH2124" s="561"/>
      <c r="AI2124" s="561"/>
      <c r="AJ2124" s="592"/>
      <c r="AK2124" s="561"/>
      <c r="AL2124" s="560"/>
      <c r="AM2124" s="595"/>
      <c r="AN2124" s="560"/>
      <c r="AO2124" s="561"/>
      <c r="AP2124" s="561"/>
      <c r="AQ2124" s="560"/>
      <c r="AR2124" s="561"/>
      <c r="AS2124" s="561"/>
      <c r="AT2124" s="559"/>
      <c r="AU2124" s="574"/>
      <c r="AV2124" s="569"/>
      <c r="AW2124" s="569"/>
      <c r="AX2124" s="569"/>
      <c r="AY2124" s="569"/>
      <c r="AZ2124" s="563"/>
      <c r="BA2124" s="563"/>
      <c r="BB2124" s="563"/>
    </row>
    <row r="2125" spans="21:54">
      <c r="U2125" s="563"/>
      <c r="V2125" s="587"/>
      <c r="W2125" s="588"/>
      <c r="X2125" s="588"/>
      <c r="Y2125" s="590"/>
      <c r="Z2125" s="589"/>
      <c r="AA2125" s="591"/>
      <c r="AB2125" s="591"/>
      <c r="AC2125" s="591"/>
      <c r="AD2125" s="591"/>
      <c r="AE2125" s="272"/>
      <c r="AF2125" s="560"/>
      <c r="AG2125" s="561"/>
      <c r="AH2125" s="561"/>
      <c r="AI2125" s="561"/>
      <c r="AJ2125" s="592"/>
      <c r="AK2125" s="561"/>
      <c r="AL2125" s="560"/>
      <c r="AM2125" s="595"/>
      <c r="AN2125" s="560"/>
      <c r="AO2125" s="561"/>
      <c r="AP2125" s="561"/>
      <c r="AQ2125" s="560"/>
      <c r="AR2125" s="561"/>
      <c r="AS2125" s="561"/>
      <c r="AT2125" s="559"/>
      <c r="AU2125" s="574"/>
      <c r="AV2125" s="569"/>
      <c r="AW2125" s="569"/>
      <c r="AX2125" s="569"/>
      <c r="AY2125" s="569"/>
      <c r="AZ2125" s="563"/>
      <c r="BA2125" s="563"/>
      <c r="BB2125" s="563"/>
    </row>
    <row r="2126" spans="21:54">
      <c r="U2126" s="563"/>
      <c r="V2126" s="587"/>
      <c r="W2126" s="588"/>
      <c r="X2126" s="588"/>
      <c r="Y2126" s="590"/>
      <c r="Z2126" s="589"/>
      <c r="AA2126" s="591"/>
      <c r="AB2126" s="591"/>
      <c r="AC2126" s="591"/>
      <c r="AD2126" s="591"/>
      <c r="AE2126" s="272"/>
      <c r="AF2126" s="560"/>
      <c r="AG2126" s="561"/>
      <c r="AH2126" s="561"/>
      <c r="AI2126" s="561"/>
      <c r="AJ2126" s="592"/>
      <c r="AK2126" s="561"/>
      <c r="AL2126" s="560"/>
      <c r="AM2126" s="595"/>
      <c r="AN2126" s="560"/>
      <c r="AO2126" s="561"/>
      <c r="AP2126" s="561"/>
      <c r="AQ2126" s="560"/>
      <c r="AR2126" s="561"/>
      <c r="AS2126" s="561"/>
      <c r="AT2126" s="559"/>
      <c r="AU2126" s="574"/>
      <c r="AV2126" s="569"/>
      <c r="AW2126" s="569"/>
      <c r="AX2126" s="569"/>
      <c r="AY2126" s="569"/>
      <c r="AZ2126" s="563"/>
      <c r="BA2126" s="563"/>
      <c r="BB2126" s="563"/>
    </row>
    <row r="2127" spans="21:54">
      <c r="U2127" s="563"/>
      <c r="V2127" s="587"/>
      <c r="W2127" s="588"/>
      <c r="X2127" s="588"/>
      <c r="Y2127" s="590"/>
      <c r="Z2127" s="589"/>
      <c r="AA2127" s="591"/>
      <c r="AB2127" s="591"/>
      <c r="AC2127" s="591"/>
      <c r="AD2127" s="591"/>
      <c r="AE2127" s="272"/>
      <c r="AF2127" s="560"/>
      <c r="AG2127" s="561"/>
      <c r="AH2127" s="561"/>
      <c r="AI2127" s="561"/>
      <c r="AJ2127" s="592"/>
      <c r="AK2127" s="561"/>
      <c r="AL2127" s="560"/>
      <c r="AM2127" s="595"/>
      <c r="AN2127" s="560"/>
      <c r="AO2127" s="561"/>
      <c r="AP2127" s="561"/>
      <c r="AQ2127" s="560"/>
      <c r="AR2127" s="561"/>
      <c r="AS2127" s="561"/>
      <c r="AT2127" s="559"/>
      <c r="AU2127" s="574"/>
      <c r="AV2127" s="569"/>
      <c r="AW2127" s="569"/>
      <c r="AX2127" s="569"/>
      <c r="AY2127" s="569"/>
      <c r="AZ2127" s="563"/>
      <c r="BA2127" s="563"/>
      <c r="BB2127" s="563"/>
    </row>
    <row r="2128" spans="21:54">
      <c r="U2128" s="563"/>
      <c r="V2128" s="587"/>
      <c r="W2128" s="588"/>
      <c r="X2128" s="588"/>
      <c r="Y2128" s="590"/>
      <c r="Z2128" s="589"/>
      <c r="AA2128" s="591"/>
      <c r="AB2128" s="591"/>
      <c r="AC2128" s="591"/>
      <c r="AD2128" s="591"/>
      <c r="AE2128" s="272"/>
      <c r="AF2128" s="560"/>
      <c r="AG2128" s="561"/>
      <c r="AH2128" s="561"/>
      <c r="AI2128" s="561"/>
      <c r="AJ2128" s="592"/>
      <c r="AK2128" s="561"/>
      <c r="AL2128" s="560"/>
      <c r="AM2128" s="595"/>
      <c r="AN2128" s="560"/>
      <c r="AO2128" s="561"/>
      <c r="AP2128" s="561"/>
      <c r="AQ2128" s="560"/>
      <c r="AR2128" s="561"/>
      <c r="AS2128" s="561"/>
      <c r="AT2128" s="559"/>
      <c r="AU2128" s="574"/>
      <c r="AV2128" s="569"/>
      <c r="AW2128" s="569"/>
      <c r="AX2128" s="569"/>
      <c r="AY2128" s="569"/>
      <c r="AZ2128" s="563"/>
      <c r="BA2128" s="563"/>
      <c r="BB2128" s="563"/>
    </row>
    <row r="2129" spans="21:54">
      <c r="U2129" s="563"/>
      <c r="V2129" s="587"/>
      <c r="W2129" s="588"/>
      <c r="X2129" s="588"/>
      <c r="Y2129" s="590"/>
      <c r="Z2129" s="589"/>
      <c r="AA2129" s="591"/>
      <c r="AB2129" s="591"/>
      <c r="AC2129" s="591"/>
      <c r="AD2129" s="591"/>
      <c r="AE2129" s="272"/>
      <c r="AF2129" s="560"/>
      <c r="AG2129" s="561"/>
      <c r="AH2129" s="561"/>
      <c r="AI2129" s="561"/>
      <c r="AJ2129" s="592"/>
      <c r="AK2129" s="561"/>
      <c r="AL2129" s="560"/>
      <c r="AM2129" s="595"/>
      <c r="AN2129" s="560"/>
      <c r="AO2129" s="561"/>
      <c r="AP2129" s="561"/>
      <c r="AQ2129" s="560"/>
      <c r="AR2129" s="561"/>
      <c r="AS2129" s="561"/>
      <c r="AT2129" s="559"/>
      <c r="AU2129" s="574"/>
      <c r="AV2129" s="569"/>
      <c r="AW2129" s="569"/>
      <c r="AX2129" s="569"/>
      <c r="AY2129" s="569"/>
      <c r="AZ2129" s="563"/>
      <c r="BA2129" s="563"/>
      <c r="BB2129" s="563"/>
    </row>
    <row r="2130" spans="21:54">
      <c r="U2130" s="563"/>
      <c r="V2130" s="587"/>
      <c r="W2130" s="588"/>
      <c r="X2130" s="588"/>
      <c r="Y2130" s="590"/>
      <c r="Z2130" s="589"/>
      <c r="AA2130" s="591"/>
      <c r="AB2130" s="591"/>
      <c r="AC2130" s="591"/>
      <c r="AD2130" s="591"/>
      <c r="AE2130" s="272"/>
      <c r="AF2130" s="560"/>
      <c r="AG2130" s="561"/>
      <c r="AH2130" s="561"/>
      <c r="AI2130" s="561"/>
      <c r="AJ2130" s="592"/>
      <c r="AK2130" s="561"/>
      <c r="AL2130" s="560"/>
      <c r="AM2130" s="595"/>
      <c r="AN2130" s="560"/>
      <c r="AO2130" s="561"/>
      <c r="AP2130" s="561"/>
      <c r="AQ2130" s="560"/>
      <c r="AR2130" s="561"/>
      <c r="AS2130" s="561"/>
      <c r="AT2130" s="559"/>
      <c r="AU2130" s="574"/>
      <c r="AV2130" s="569"/>
      <c r="AW2130" s="569"/>
      <c r="AX2130" s="569"/>
      <c r="AY2130" s="569"/>
      <c r="AZ2130" s="563"/>
      <c r="BA2130" s="563"/>
      <c r="BB2130" s="563"/>
    </row>
    <row r="2131" spans="21:54">
      <c r="U2131" s="563"/>
      <c r="V2131" s="587"/>
      <c r="W2131" s="588"/>
      <c r="X2131" s="588"/>
      <c r="Y2131" s="590"/>
      <c r="Z2131" s="589"/>
      <c r="AA2131" s="591"/>
      <c r="AB2131" s="591"/>
      <c r="AC2131" s="594"/>
      <c r="AD2131" s="591"/>
      <c r="AE2131" s="272"/>
      <c r="AF2131" s="560"/>
      <c r="AG2131" s="561"/>
      <c r="AH2131" s="561"/>
      <c r="AI2131" s="561"/>
      <c r="AJ2131" s="592"/>
      <c r="AK2131" s="561"/>
      <c r="AL2131" s="560"/>
      <c r="AM2131" s="595"/>
      <c r="AN2131" s="560"/>
      <c r="AO2131" s="561"/>
      <c r="AP2131" s="561"/>
      <c r="AQ2131" s="560"/>
      <c r="AR2131" s="561"/>
      <c r="AS2131" s="561"/>
      <c r="AT2131" s="559"/>
      <c r="AU2131" s="574"/>
      <c r="AV2131" s="569"/>
      <c r="AW2131" s="569"/>
      <c r="AX2131" s="569"/>
      <c r="AY2131" s="569"/>
      <c r="AZ2131" s="563"/>
      <c r="BA2131" s="563"/>
      <c r="BB2131" s="563"/>
    </row>
    <row r="2132" spans="21:54">
      <c r="U2132" s="563"/>
      <c r="V2132" s="587"/>
      <c r="W2132" s="588"/>
      <c r="X2132" s="588"/>
      <c r="Y2132" s="590"/>
      <c r="Z2132" s="589"/>
      <c r="AA2132" s="591"/>
      <c r="AB2132" s="591"/>
      <c r="AC2132" s="594"/>
      <c r="AD2132" s="591"/>
      <c r="AE2132" s="272"/>
      <c r="AF2132" s="560"/>
      <c r="AG2132" s="561"/>
      <c r="AH2132" s="561"/>
      <c r="AI2132" s="561"/>
      <c r="AJ2132" s="592"/>
      <c r="AK2132" s="561"/>
      <c r="AL2132" s="560"/>
      <c r="AM2132" s="595"/>
      <c r="AN2132" s="560"/>
      <c r="AO2132" s="561"/>
      <c r="AP2132" s="561"/>
      <c r="AQ2132" s="560"/>
      <c r="AR2132" s="561"/>
      <c r="AS2132" s="561"/>
      <c r="AT2132" s="559"/>
      <c r="AU2132" s="574"/>
      <c r="AV2132" s="569"/>
      <c r="AW2132" s="569"/>
      <c r="AX2132" s="569"/>
      <c r="AY2132" s="569"/>
      <c r="AZ2132" s="563"/>
      <c r="BA2132" s="563"/>
      <c r="BB2132" s="563"/>
    </row>
    <row r="2133" spans="21:54">
      <c r="U2133" s="563"/>
      <c r="V2133" s="587"/>
      <c r="W2133" s="588"/>
      <c r="X2133" s="588"/>
      <c r="Y2133" s="590"/>
      <c r="Z2133" s="589"/>
      <c r="AA2133" s="591"/>
      <c r="AB2133" s="591"/>
      <c r="AC2133" s="594"/>
      <c r="AD2133" s="591"/>
      <c r="AE2133" s="272"/>
      <c r="AF2133" s="560"/>
      <c r="AG2133" s="561"/>
      <c r="AH2133" s="561"/>
      <c r="AI2133" s="561"/>
      <c r="AJ2133" s="592"/>
      <c r="AK2133" s="561"/>
      <c r="AL2133" s="560"/>
      <c r="AM2133" s="595"/>
      <c r="AN2133" s="560"/>
      <c r="AO2133" s="561"/>
      <c r="AP2133" s="561"/>
      <c r="AQ2133" s="560"/>
      <c r="AR2133" s="561"/>
      <c r="AS2133" s="561"/>
      <c r="AT2133" s="559"/>
      <c r="AU2133" s="574"/>
      <c r="AV2133" s="569"/>
      <c r="AW2133" s="569"/>
      <c r="AX2133" s="569"/>
      <c r="AY2133" s="569"/>
      <c r="AZ2133" s="563"/>
      <c r="BA2133" s="563"/>
      <c r="BB2133" s="563"/>
    </row>
    <row r="2134" spans="21:54">
      <c r="U2134" s="563"/>
      <c r="V2134" s="587"/>
      <c r="W2134" s="588"/>
      <c r="X2134" s="588"/>
      <c r="Y2134" s="590"/>
      <c r="Z2134" s="589"/>
      <c r="AA2134" s="591"/>
      <c r="AB2134" s="591"/>
      <c r="AC2134" s="594"/>
      <c r="AD2134" s="591"/>
      <c r="AE2134" s="272"/>
      <c r="AF2134" s="560"/>
      <c r="AG2134" s="561"/>
      <c r="AH2134" s="561"/>
      <c r="AI2134" s="561"/>
      <c r="AJ2134" s="592"/>
      <c r="AK2134" s="561"/>
      <c r="AL2134" s="560"/>
      <c r="AM2134" s="595"/>
      <c r="AN2134" s="560"/>
      <c r="AO2134" s="561"/>
      <c r="AP2134" s="561"/>
      <c r="AQ2134" s="560"/>
      <c r="AR2134" s="561"/>
      <c r="AS2134" s="561"/>
      <c r="AT2134" s="559"/>
      <c r="AU2134" s="574"/>
      <c r="AV2134" s="569"/>
      <c r="AW2134" s="569"/>
      <c r="AX2134" s="569"/>
      <c r="AY2134" s="569"/>
      <c r="AZ2134" s="563"/>
      <c r="BA2134" s="563"/>
      <c r="BB2134" s="563"/>
    </row>
    <row r="2135" spans="21:54">
      <c r="U2135" s="563"/>
      <c r="V2135" s="587"/>
      <c r="W2135" s="588"/>
      <c r="X2135" s="588"/>
      <c r="Y2135" s="590"/>
      <c r="Z2135" s="589"/>
      <c r="AA2135" s="591"/>
      <c r="AB2135" s="591"/>
      <c r="AC2135" s="594"/>
      <c r="AD2135" s="591"/>
      <c r="AE2135" s="272"/>
      <c r="AF2135" s="560"/>
      <c r="AG2135" s="561"/>
      <c r="AH2135" s="561"/>
      <c r="AI2135" s="561"/>
      <c r="AJ2135" s="592"/>
      <c r="AK2135" s="561"/>
      <c r="AL2135" s="560"/>
      <c r="AM2135" s="595"/>
      <c r="AN2135" s="560"/>
      <c r="AO2135" s="561"/>
      <c r="AP2135" s="561"/>
      <c r="AQ2135" s="560"/>
      <c r="AR2135" s="561"/>
      <c r="AS2135" s="561"/>
      <c r="AT2135" s="559"/>
      <c r="AU2135" s="574"/>
      <c r="AV2135" s="569"/>
      <c r="AW2135" s="569"/>
      <c r="AX2135" s="569"/>
      <c r="AY2135" s="569"/>
      <c r="AZ2135" s="563"/>
      <c r="BA2135" s="563"/>
      <c r="BB2135" s="563"/>
    </row>
    <row r="2136" spans="21:54">
      <c r="U2136" s="563"/>
      <c r="V2136" s="587"/>
      <c r="W2136" s="588"/>
      <c r="X2136" s="588"/>
      <c r="Y2136" s="590"/>
      <c r="Z2136" s="589"/>
      <c r="AA2136" s="591"/>
      <c r="AB2136" s="591"/>
      <c r="AC2136" s="594"/>
      <c r="AD2136" s="591"/>
      <c r="AE2136" s="272"/>
      <c r="AF2136" s="560"/>
      <c r="AG2136" s="561"/>
      <c r="AH2136" s="561"/>
      <c r="AI2136" s="561"/>
      <c r="AJ2136" s="592"/>
      <c r="AK2136" s="561"/>
      <c r="AL2136" s="560"/>
      <c r="AM2136" s="595"/>
      <c r="AN2136" s="560"/>
      <c r="AO2136" s="561"/>
      <c r="AP2136" s="561"/>
      <c r="AQ2136" s="560"/>
      <c r="AR2136" s="561"/>
      <c r="AS2136" s="561"/>
      <c r="AT2136" s="559"/>
      <c r="AU2136" s="574"/>
      <c r="AV2136" s="569"/>
      <c r="AW2136" s="569"/>
      <c r="AX2136" s="569"/>
      <c r="AY2136" s="569"/>
      <c r="AZ2136" s="563"/>
      <c r="BA2136" s="563"/>
      <c r="BB2136" s="563"/>
    </row>
    <row r="2137" spans="21:54">
      <c r="U2137" s="563"/>
      <c r="V2137" s="587"/>
      <c r="W2137" s="588"/>
      <c r="X2137" s="588"/>
      <c r="Y2137" s="590"/>
      <c r="Z2137" s="589"/>
      <c r="AA2137" s="591"/>
      <c r="AB2137" s="591"/>
      <c r="AC2137" s="594"/>
      <c r="AD2137" s="591"/>
      <c r="AE2137" s="272"/>
      <c r="AF2137" s="560"/>
      <c r="AG2137" s="561"/>
      <c r="AH2137" s="561"/>
      <c r="AI2137" s="561"/>
      <c r="AJ2137" s="592"/>
      <c r="AK2137" s="561"/>
      <c r="AL2137" s="560"/>
      <c r="AM2137" s="595"/>
      <c r="AN2137" s="560"/>
      <c r="AO2137" s="561"/>
      <c r="AP2137" s="561"/>
      <c r="AQ2137" s="560"/>
      <c r="AR2137" s="561"/>
      <c r="AS2137" s="561"/>
      <c r="AT2137" s="559"/>
      <c r="AU2137" s="574"/>
      <c r="AV2137" s="569"/>
      <c r="AW2137" s="569"/>
      <c r="AX2137" s="569"/>
      <c r="AY2137" s="569"/>
      <c r="AZ2137" s="563"/>
      <c r="BA2137" s="563"/>
      <c r="BB2137" s="563"/>
    </row>
    <row r="2138" spans="21:54">
      <c r="U2138" s="563"/>
      <c r="V2138" s="587"/>
      <c r="W2138" s="588"/>
      <c r="X2138" s="588"/>
      <c r="Y2138" s="590"/>
      <c r="Z2138" s="589"/>
      <c r="AA2138" s="591"/>
      <c r="AB2138" s="591"/>
      <c r="AC2138" s="594"/>
      <c r="AD2138" s="591"/>
      <c r="AE2138" s="272"/>
      <c r="AF2138" s="560"/>
      <c r="AG2138" s="561"/>
      <c r="AH2138" s="561"/>
      <c r="AI2138" s="561"/>
      <c r="AJ2138" s="592"/>
      <c r="AK2138" s="561"/>
      <c r="AL2138" s="560"/>
      <c r="AM2138" s="595"/>
      <c r="AN2138" s="560"/>
      <c r="AO2138" s="561"/>
      <c r="AP2138" s="561"/>
      <c r="AQ2138" s="560"/>
      <c r="AR2138" s="561"/>
      <c r="AS2138" s="561"/>
      <c r="AT2138" s="559"/>
      <c r="AU2138" s="574"/>
      <c r="AV2138" s="569"/>
      <c r="AW2138" s="569"/>
      <c r="AX2138" s="569"/>
      <c r="AY2138" s="569"/>
      <c r="AZ2138" s="563"/>
      <c r="BA2138" s="563"/>
      <c r="BB2138" s="563"/>
    </row>
    <row r="2139" spans="21:54">
      <c r="U2139" s="563"/>
      <c r="V2139" s="587"/>
      <c r="W2139" s="588"/>
      <c r="X2139" s="588"/>
      <c r="Y2139" s="590"/>
      <c r="Z2139" s="589"/>
      <c r="AA2139" s="591"/>
      <c r="AB2139" s="591"/>
      <c r="AC2139" s="594"/>
      <c r="AD2139" s="591"/>
      <c r="AE2139" s="272"/>
      <c r="AF2139" s="560"/>
      <c r="AG2139" s="561"/>
      <c r="AH2139" s="561"/>
      <c r="AI2139" s="561"/>
      <c r="AJ2139" s="592"/>
      <c r="AK2139" s="561"/>
      <c r="AL2139" s="560"/>
      <c r="AM2139" s="595"/>
      <c r="AN2139" s="560"/>
      <c r="AO2139" s="561"/>
      <c r="AP2139" s="561"/>
      <c r="AQ2139" s="560"/>
      <c r="AR2139" s="561"/>
      <c r="AS2139" s="561"/>
      <c r="AT2139" s="559"/>
      <c r="AU2139" s="574"/>
      <c r="AV2139" s="569"/>
      <c r="AW2139" s="569"/>
      <c r="AX2139" s="569"/>
      <c r="AY2139" s="569"/>
      <c r="AZ2139" s="563"/>
      <c r="BA2139" s="563"/>
      <c r="BB2139" s="563"/>
    </row>
    <row r="2140" spans="21:54">
      <c r="U2140" s="563"/>
      <c r="V2140" s="587"/>
      <c r="W2140" s="588"/>
      <c r="X2140" s="588"/>
      <c r="Y2140" s="590"/>
      <c r="Z2140" s="589"/>
      <c r="AA2140" s="591"/>
      <c r="AB2140" s="591"/>
      <c r="AC2140" s="591"/>
      <c r="AD2140" s="591"/>
      <c r="AE2140" s="272"/>
      <c r="AF2140" s="560"/>
      <c r="AG2140" s="561"/>
      <c r="AH2140" s="561"/>
      <c r="AI2140" s="561"/>
      <c r="AJ2140" s="592"/>
      <c r="AK2140" s="561"/>
      <c r="AL2140" s="560"/>
      <c r="AM2140" s="595"/>
      <c r="AN2140" s="560"/>
      <c r="AO2140" s="561"/>
      <c r="AP2140" s="561"/>
      <c r="AQ2140" s="560"/>
      <c r="AR2140" s="561"/>
      <c r="AS2140" s="561"/>
      <c r="AT2140" s="559"/>
      <c r="AU2140" s="574"/>
      <c r="AV2140" s="569"/>
      <c r="AW2140" s="569"/>
      <c r="AX2140" s="569"/>
      <c r="AY2140" s="569"/>
      <c r="AZ2140" s="563"/>
      <c r="BA2140" s="563"/>
      <c r="BB2140" s="563"/>
    </row>
    <row r="2141" spans="21:54">
      <c r="U2141" s="563"/>
      <c r="V2141" s="587"/>
      <c r="W2141" s="588"/>
      <c r="X2141" s="588"/>
      <c r="Y2141" s="590"/>
      <c r="Z2141" s="589"/>
      <c r="AA2141" s="591"/>
      <c r="AB2141" s="591"/>
      <c r="AC2141" s="591"/>
      <c r="AD2141" s="591"/>
      <c r="AE2141" s="272"/>
      <c r="AF2141" s="560"/>
      <c r="AG2141" s="561"/>
      <c r="AH2141" s="561"/>
      <c r="AI2141" s="561"/>
      <c r="AJ2141" s="592"/>
      <c r="AK2141" s="561"/>
      <c r="AL2141" s="560"/>
      <c r="AM2141" s="595"/>
      <c r="AN2141" s="560"/>
      <c r="AO2141" s="561"/>
      <c r="AP2141" s="561"/>
      <c r="AQ2141" s="560"/>
      <c r="AR2141" s="561"/>
      <c r="AS2141" s="561"/>
      <c r="AT2141" s="559"/>
      <c r="AU2141" s="574"/>
      <c r="AV2141" s="569"/>
      <c r="AW2141" s="569"/>
      <c r="AX2141" s="569"/>
      <c r="AY2141" s="569"/>
      <c r="AZ2141" s="563"/>
      <c r="BA2141" s="563"/>
      <c r="BB2141" s="563"/>
    </row>
    <row r="2142" spans="21:54">
      <c r="U2142" s="563"/>
      <c r="V2142" s="587"/>
      <c r="W2142" s="588"/>
      <c r="X2142" s="588"/>
      <c r="Y2142" s="590"/>
      <c r="Z2142" s="589"/>
      <c r="AA2142" s="591"/>
      <c r="AB2142" s="591"/>
      <c r="AC2142" s="591"/>
      <c r="AD2142" s="591"/>
      <c r="AE2142" s="272"/>
      <c r="AF2142" s="560"/>
      <c r="AG2142" s="561"/>
      <c r="AH2142" s="561"/>
      <c r="AI2142" s="561"/>
      <c r="AJ2142" s="592"/>
      <c r="AK2142" s="561"/>
      <c r="AL2142" s="560"/>
      <c r="AM2142" s="595"/>
      <c r="AN2142" s="560"/>
      <c r="AO2142" s="561"/>
      <c r="AP2142" s="561"/>
      <c r="AQ2142" s="560"/>
      <c r="AR2142" s="561"/>
      <c r="AS2142" s="561"/>
      <c r="AT2142" s="559"/>
      <c r="AU2142" s="574"/>
      <c r="AV2142" s="569"/>
      <c r="AW2142" s="569"/>
      <c r="AX2142" s="569"/>
      <c r="AY2142" s="569"/>
      <c r="AZ2142" s="563"/>
      <c r="BA2142" s="563"/>
      <c r="BB2142" s="563"/>
    </row>
    <row r="2143" spans="21:54">
      <c r="U2143" s="563"/>
      <c r="V2143" s="587"/>
      <c r="W2143" s="588"/>
      <c r="X2143" s="588"/>
      <c r="Y2143" s="590"/>
      <c r="Z2143" s="589"/>
      <c r="AA2143" s="591"/>
      <c r="AB2143" s="591"/>
      <c r="AC2143" s="591"/>
      <c r="AD2143" s="591"/>
      <c r="AE2143" s="272"/>
      <c r="AF2143" s="560"/>
      <c r="AG2143" s="561"/>
      <c r="AH2143" s="561"/>
      <c r="AI2143" s="561"/>
      <c r="AJ2143" s="592"/>
      <c r="AK2143" s="561"/>
      <c r="AL2143" s="560"/>
      <c r="AM2143" s="595"/>
      <c r="AN2143" s="560"/>
      <c r="AO2143" s="561"/>
      <c r="AP2143" s="561"/>
      <c r="AQ2143" s="560"/>
      <c r="AR2143" s="561"/>
      <c r="AS2143" s="561"/>
      <c r="AT2143" s="559"/>
      <c r="AU2143" s="574"/>
      <c r="AV2143" s="569"/>
      <c r="AW2143" s="569"/>
      <c r="AX2143" s="569"/>
      <c r="AY2143" s="569"/>
      <c r="AZ2143" s="563"/>
      <c r="BA2143" s="563"/>
      <c r="BB2143" s="563"/>
    </row>
    <row r="2144" spans="21:54">
      <c r="U2144" s="563"/>
      <c r="V2144" s="587"/>
      <c r="W2144" s="588"/>
      <c r="X2144" s="588"/>
      <c r="Y2144" s="590"/>
      <c r="Z2144" s="589"/>
      <c r="AA2144" s="591"/>
      <c r="AB2144" s="591"/>
      <c r="AC2144" s="591"/>
      <c r="AD2144" s="591"/>
      <c r="AE2144" s="272"/>
      <c r="AF2144" s="560"/>
      <c r="AG2144" s="561"/>
      <c r="AH2144" s="561"/>
      <c r="AI2144" s="561"/>
      <c r="AJ2144" s="592"/>
      <c r="AK2144" s="561"/>
      <c r="AL2144" s="560"/>
      <c r="AM2144" s="595"/>
      <c r="AN2144" s="560"/>
      <c r="AO2144" s="561"/>
      <c r="AP2144" s="561"/>
      <c r="AQ2144" s="560"/>
      <c r="AR2144" s="561"/>
      <c r="AS2144" s="561"/>
      <c r="AT2144" s="559"/>
      <c r="AU2144" s="574"/>
      <c r="AV2144" s="569"/>
      <c r="AW2144" s="569"/>
      <c r="AX2144" s="569"/>
      <c r="AY2144" s="569"/>
      <c r="AZ2144" s="563"/>
      <c r="BA2144" s="563"/>
      <c r="BB2144" s="563"/>
    </row>
    <row r="2145" spans="21:54">
      <c r="U2145" s="563"/>
      <c r="V2145" s="587"/>
      <c r="W2145" s="588"/>
      <c r="X2145" s="588"/>
      <c r="Y2145" s="590"/>
      <c r="Z2145" s="589"/>
      <c r="AA2145" s="591"/>
      <c r="AB2145" s="591"/>
      <c r="AC2145" s="591"/>
      <c r="AD2145" s="597"/>
      <c r="AE2145" s="272"/>
      <c r="AF2145" s="560"/>
      <c r="AG2145" s="561"/>
      <c r="AH2145" s="561"/>
      <c r="AI2145" s="561"/>
      <c r="AJ2145" s="592"/>
      <c r="AK2145" s="561"/>
      <c r="AL2145" s="560"/>
      <c r="AM2145" s="595"/>
      <c r="AN2145" s="560"/>
      <c r="AO2145" s="561"/>
      <c r="AP2145" s="561"/>
      <c r="AQ2145" s="560"/>
      <c r="AR2145" s="561"/>
      <c r="AS2145" s="561"/>
      <c r="AT2145" s="559"/>
      <c r="AU2145" s="574"/>
      <c r="AV2145" s="569"/>
      <c r="AW2145" s="569"/>
      <c r="AX2145" s="569"/>
      <c r="AY2145" s="569"/>
      <c r="AZ2145" s="563"/>
      <c r="BA2145" s="563"/>
      <c r="BB2145" s="563"/>
    </row>
    <row r="2146" spans="21:54">
      <c r="U2146" s="563"/>
      <c r="V2146" s="587"/>
      <c r="W2146" s="588"/>
      <c r="X2146" s="588"/>
      <c r="Y2146" s="590"/>
      <c r="Z2146" s="589"/>
      <c r="AA2146" s="591"/>
      <c r="AB2146" s="591"/>
      <c r="AC2146" s="591"/>
      <c r="AD2146" s="597"/>
      <c r="AE2146" s="272"/>
      <c r="AF2146" s="560"/>
      <c r="AG2146" s="561"/>
      <c r="AH2146" s="561"/>
      <c r="AI2146" s="561"/>
      <c r="AJ2146" s="592"/>
      <c r="AK2146" s="561"/>
      <c r="AL2146" s="560"/>
      <c r="AM2146" s="595"/>
      <c r="AN2146" s="560"/>
      <c r="AO2146" s="561"/>
      <c r="AP2146" s="561"/>
      <c r="AQ2146" s="560"/>
      <c r="AR2146" s="561"/>
      <c r="AS2146" s="561"/>
      <c r="AT2146" s="559"/>
      <c r="AU2146" s="574"/>
      <c r="AV2146" s="569"/>
      <c r="AW2146" s="569"/>
      <c r="AX2146" s="569"/>
      <c r="AY2146" s="569"/>
      <c r="AZ2146" s="563"/>
      <c r="BA2146" s="563"/>
      <c r="BB2146" s="563"/>
    </row>
    <row r="2147" spans="21:54">
      <c r="U2147" s="563"/>
      <c r="V2147" s="587"/>
      <c r="W2147" s="588"/>
      <c r="X2147" s="588"/>
      <c r="Y2147" s="590"/>
      <c r="Z2147" s="589"/>
      <c r="AA2147" s="591"/>
      <c r="AB2147" s="591"/>
      <c r="AC2147" s="591"/>
      <c r="AD2147" s="591"/>
      <c r="AE2147" s="272"/>
      <c r="AF2147" s="560"/>
      <c r="AG2147" s="561"/>
      <c r="AH2147" s="561"/>
      <c r="AI2147" s="561"/>
      <c r="AJ2147" s="592"/>
      <c r="AK2147" s="561"/>
      <c r="AL2147" s="560"/>
      <c r="AM2147" s="595"/>
      <c r="AN2147" s="560"/>
      <c r="AO2147" s="561"/>
      <c r="AP2147" s="561"/>
      <c r="AQ2147" s="560"/>
      <c r="AR2147" s="561"/>
      <c r="AS2147" s="561"/>
      <c r="AT2147" s="559"/>
      <c r="AU2147" s="574"/>
      <c r="AV2147" s="569"/>
      <c r="AW2147" s="569"/>
      <c r="AX2147" s="569"/>
      <c r="AY2147" s="569"/>
      <c r="AZ2147" s="563"/>
      <c r="BA2147" s="563"/>
      <c r="BB2147" s="563"/>
    </row>
    <row r="2148" spans="21:54">
      <c r="U2148" s="563"/>
      <c r="V2148" s="587"/>
      <c r="W2148" s="588"/>
      <c r="X2148" s="588"/>
      <c r="Y2148" s="590"/>
      <c r="Z2148" s="589"/>
      <c r="AA2148" s="591"/>
      <c r="AB2148" s="591"/>
      <c r="AC2148" s="591"/>
      <c r="AD2148" s="591"/>
      <c r="AE2148" s="272"/>
      <c r="AF2148" s="560"/>
      <c r="AG2148" s="561"/>
      <c r="AH2148" s="561"/>
      <c r="AI2148" s="561"/>
      <c r="AJ2148" s="592"/>
      <c r="AK2148" s="561"/>
      <c r="AL2148" s="560"/>
      <c r="AM2148" s="595"/>
      <c r="AN2148" s="560"/>
      <c r="AO2148" s="561"/>
      <c r="AP2148" s="561"/>
      <c r="AQ2148" s="560"/>
      <c r="AR2148" s="561"/>
      <c r="AS2148" s="561"/>
      <c r="AT2148" s="559"/>
      <c r="AU2148" s="574"/>
      <c r="AV2148" s="569"/>
      <c r="AW2148" s="569"/>
      <c r="AX2148" s="569"/>
      <c r="AY2148" s="569"/>
      <c r="AZ2148" s="563"/>
      <c r="BA2148" s="563"/>
      <c r="BB2148" s="563"/>
    </row>
    <row r="2149" spans="21:54">
      <c r="U2149" s="563"/>
      <c r="V2149" s="587"/>
      <c r="W2149" s="588"/>
      <c r="X2149" s="588"/>
      <c r="Y2149" s="590"/>
      <c r="Z2149" s="589"/>
      <c r="AA2149" s="591"/>
      <c r="AB2149" s="591"/>
      <c r="AC2149" s="591"/>
      <c r="AD2149" s="591"/>
      <c r="AE2149" s="272"/>
      <c r="AF2149" s="560"/>
      <c r="AG2149" s="561"/>
      <c r="AH2149" s="561"/>
      <c r="AI2149" s="561"/>
      <c r="AJ2149" s="592"/>
      <c r="AK2149" s="561"/>
      <c r="AL2149" s="560"/>
      <c r="AM2149" s="595"/>
      <c r="AN2149" s="560"/>
      <c r="AO2149" s="561"/>
      <c r="AP2149" s="561"/>
      <c r="AQ2149" s="560"/>
      <c r="AR2149" s="561"/>
      <c r="AS2149" s="561"/>
      <c r="AT2149" s="559"/>
      <c r="AU2149" s="574"/>
      <c r="AV2149" s="569"/>
      <c r="AW2149" s="569"/>
      <c r="AX2149" s="569"/>
      <c r="AY2149" s="569"/>
      <c r="AZ2149" s="563"/>
      <c r="BA2149" s="563"/>
      <c r="BB2149" s="563"/>
    </row>
    <row r="2150" spans="21:54">
      <c r="U2150" s="563"/>
      <c r="V2150" s="587"/>
      <c r="W2150" s="588"/>
      <c r="X2150" s="588"/>
      <c r="Y2150" s="590"/>
      <c r="Z2150" s="589"/>
      <c r="AA2150" s="591"/>
      <c r="AB2150" s="591"/>
      <c r="AC2150" s="591"/>
      <c r="AD2150" s="591"/>
      <c r="AE2150" s="272"/>
      <c r="AF2150" s="560"/>
      <c r="AG2150" s="561"/>
      <c r="AH2150" s="561"/>
      <c r="AI2150" s="561"/>
      <c r="AJ2150" s="592"/>
      <c r="AK2150" s="561"/>
      <c r="AL2150" s="560"/>
      <c r="AM2150" s="595"/>
      <c r="AN2150" s="560"/>
      <c r="AO2150" s="561"/>
      <c r="AP2150" s="561"/>
      <c r="AQ2150" s="560"/>
      <c r="AR2150" s="561"/>
      <c r="AS2150" s="561"/>
      <c r="AT2150" s="559"/>
      <c r="AU2150" s="574"/>
      <c r="AV2150" s="569"/>
      <c r="AW2150" s="569"/>
      <c r="AX2150" s="569"/>
      <c r="AY2150" s="569"/>
      <c r="AZ2150" s="563"/>
      <c r="BA2150" s="563"/>
      <c r="BB2150" s="563"/>
    </row>
    <row r="2151" spans="21:54">
      <c r="U2151" s="563"/>
      <c r="V2151" s="587"/>
      <c r="W2151" s="588"/>
      <c r="X2151" s="588"/>
      <c r="Y2151" s="590"/>
      <c r="Z2151" s="589"/>
      <c r="AA2151" s="591"/>
      <c r="AB2151" s="591"/>
      <c r="AC2151" s="591"/>
      <c r="AD2151" s="591"/>
      <c r="AE2151" s="272"/>
      <c r="AF2151" s="560"/>
      <c r="AG2151" s="561"/>
      <c r="AH2151" s="561"/>
      <c r="AI2151" s="561"/>
      <c r="AJ2151" s="592"/>
      <c r="AK2151" s="561"/>
      <c r="AL2151" s="560"/>
      <c r="AM2151" s="595"/>
      <c r="AN2151" s="560"/>
      <c r="AO2151" s="561"/>
      <c r="AP2151" s="561"/>
      <c r="AQ2151" s="560"/>
      <c r="AR2151" s="561"/>
      <c r="AS2151" s="561"/>
      <c r="AT2151" s="559"/>
      <c r="AU2151" s="574"/>
      <c r="AV2151" s="569"/>
      <c r="AW2151" s="569"/>
      <c r="AX2151" s="569"/>
      <c r="AY2151" s="569"/>
      <c r="AZ2151" s="563"/>
      <c r="BA2151" s="563"/>
      <c r="BB2151" s="563"/>
    </row>
    <row r="2152" spans="21:54">
      <c r="U2152" s="563"/>
      <c r="V2152" s="587"/>
      <c r="W2152" s="588"/>
      <c r="X2152" s="588"/>
      <c r="Y2152" s="590"/>
      <c r="Z2152" s="589"/>
      <c r="AA2152" s="591"/>
      <c r="AB2152" s="591"/>
      <c r="AC2152" s="591"/>
      <c r="AD2152" s="591"/>
      <c r="AE2152" s="272"/>
      <c r="AF2152" s="560"/>
      <c r="AG2152" s="561"/>
      <c r="AH2152" s="561"/>
      <c r="AI2152" s="561"/>
      <c r="AJ2152" s="592"/>
      <c r="AK2152" s="561"/>
      <c r="AL2152" s="560"/>
      <c r="AM2152" s="595"/>
      <c r="AN2152" s="560"/>
      <c r="AO2152" s="561"/>
      <c r="AP2152" s="561"/>
      <c r="AQ2152" s="560"/>
      <c r="AR2152" s="561"/>
      <c r="AS2152" s="561"/>
      <c r="AT2152" s="559"/>
      <c r="AU2152" s="574"/>
      <c r="AV2152" s="569"/>
      <c r="AW2152" s="569"/>
      <c r="AX2152" s="569"/>
      <c r="AY2152" s="569"/>
      <c r="AZ2152" s="563"/>
      <c r="BA2152" s="563"/>
      <c r="BB2152" s="563"/>
    </row>
    <row r="2153" spans="21:54">
      <c r="U2153" s="563"/>
      <c r="V2153" s="587"/>
      <c r="W2153" s="588"/>
      <c r="X2153" s="588"/>
      <c r="Y2153" s="590"/>
      <c r="Z2153" s="589"/>
      <c r="AA2153" s="591"/>
      <c r="AB2153" s="591"/>
      <c r="AC2153" s="591"/>
      <c r="AD2153" s="591"/>
      <c r="AE2153" s="272"/>
      <c r="AF2153" s="560"/>
      <c r="AG2153" s="561"/>
      <c r="AH2153" s="561"/>
      <c r="AI2153" s="561"/>
      <c r="AJ2153" s="592"/>
      <c r="AK2153" s="561"/>
      <c r="AL2153" s="560"/>
      <c r="AM2153" s="595"/>
      <c r="AN2153" s="560"/>
      <c r="AO2153" s="561"/>
      <c r="AP2153" s="561"/>
      <c r="AQ2153" s="560"/>
      <c r="AR2153" s="561"/>
      <c r="AS2153" s="561"/>
      <c r="AT2153" s="559"/>
      <c r="AU2153" s="574"/>
      <c r="AV2153" s="569"/>
      <c r="AW2153" s="569"/>
      <c r="AX2153" s="569"/>
      <c r="AY2153" s="569"/>
      <c r="AZ2153" s="563"/>
      <c r="BA2153" s="563"/>
      <c r="BB2153" s="563"/>
    </row>
    <row r="2154" spans="21:54">
      <c r="U2154" s="563"/>
      <c r="V2154" s="587"/>
      <c r="W2154" s="588"/>
      <c r="X2154" s="588"/>
      <c r="Y2154" s="590"/>
      <c r="Z2154" s="589"/>
      <c r="AA2154" s="591"/>
      <c r="AB2154" s="591"/>
      <c r="AC2154" s="591"/>
      <c r="AD2154" s="591"/>
      <c r="AE2154" s="272"/>
      <c r="AF2154" s="560"/>
      <c r="AG2154" s="561"/>
      <c r="AH2154" s="561"/>
      <c r="AI2154" s="561"/>
      <c r="AJ2154" s="592"/>
      <c r="AK2154" s="561"/>
      <c r="AL2154" s="560"/>
      <c r="AM2154" s="595"/>
      <c r="AN2154" s="560"/>
      <c r="AO2154" s="561"/>
      <c r="AP2154" s="561"/>
      <c r="AQ2154" s="560"/>
      <c r="AR2154" s="561"/>
      <c r="AS2154" s="561"/>
      <c r="AT2154" s="559"/>
      <c r="AU2154" s="574"/>
      <c r="AV2154" s="569"/>
      <c r="AW2154" s="569"/>
      <c r="AX2154" s="569"/>
      <c r="AY2154" s="569"/>
      <c r="AZ2154" s="563"/>
      <c r="BA2154" s="563"/>
      <c r="BB2154" s="563"/>
    </row>
    <row r="2155" spans="21:54">
      <c r="U2155" s="563"/>
      <c r="V2155" s="587"/>
      <c r="W2155" s="588"/>
      <c r="X2155" s="588"/>
      <c r="Y2155" s="590"/>
      <c r="Z2155" s="589"/>
      <c r="AA2155" s="591"/>
      <c r="AB2155" s="591"/>
      <c r="AC2155" s="591"/>
      <c r="AD2155" s="591"/>
      <c r="AE2155" s="272"/>
      <c r="AF2155" s="560"/>
      <c r="AG2155" s="561"/>
      <c r="AH2155" s="561"/>
      <c r="AI2155" s="561"/>
      <c r="AJ2155" s="592"/>
      <c r="AK2155" s="561"/>
      <c r="AL2155" s="560"/>
      <c r="AM2155" s="595"/>
      <c r="AN2155" s="560"/>
      <c r="AO2155" s="561"/>
      <c r="AP2155" s="561"/>
      <c r="AQ2155" s="560"/>
      <c r="AR2155" s="561"/>
      <c r="AS2155" s="561"/>
      <c r="AT2155" s="559"/>
      <c r="AU2155" s="574"/>
      <c r="AV2155" s="569"/>
      <c r="AW2155" s="569"/>
      <c r="AX2155" s="569"/>
      <c r="AY2155" s="569"/>
      <c r="AZ2155" s="563"/>
      <c r="BA2155" s="563"/>
      <c r="BB2155" s="563"/>
    </row>
    <row r="2156" spans="21:54">
      <c r="U2156" s="563"/>
      <c r="V2156" s="587"/>
      <c r="W2156" s="588"/>
      <c r="X2156" s="588"/>
      <c r="Y2156" s="590"/>
      <c r="Z2156" s="589"/>
      <c r="AA2156" s="591"/>
      <c r="AB2156" s="591"/>
      <c r="AC2156" s="591"/>
      <c r="AD2156" s="591"/>
      <c r="AE2156" s="272"/>
      <c r="AF2156" s="560"/>
      <c r="AG2156" s="561"/>
      <c r="AH2156" s="561"/>
      <c r="AI2156" s="561"/>
      <c r="AJ2156" s="592"/>
      <c r="AK2156" s="561"/>
      <c r="AL2156" s="560"/>
      <c r="AM2156" s="595"/>
      <c r="AN2156" s="560"/>
      <c r="AO2156" s="561"/>
      <c r="AP2156" s="561"/>
      <c r="AQ2156" s="560"/>
      <c r="AR2156" s="561"/>
      <c r="AS2156" s="561"/>
      <c r="AT2156" s="559"/>
      <c r="AU2156" s="574"/>
      <c r="AV2156" s="569"/>
      <c r="AW2156" s="569"/>
      <c r="AX2156" s="569"/>
      <c r="AY2156" s="569"/>
      <c r="AZ2156" s="563"/>
      <c r="BA2156" s="563"/>
      <c r="BB2156" s="563"/>
    </row>
    <row r="2157" spans="21:54">
      <c r="U2157" s="563"/>
      <c r="V2157" s="587"/>
      <c r="W2157" s="588"/>
      <c r="X2157" s="588"/>
      <c r="Y2157" s="590"/>
      <c r="Z2157" s="589"/>
      <c r="AA2157" s="591"/>
      <c r="AB2157" s="591"/>
      <c r="AC2157" s="591"/>
      <c r="AD2157" s="591"/>
      <c r="AE2157" s="272"/>
      <c r="AF2157" s="560"/>
      <c r="AG2157" s="561"/>
      <c r="AH2157" s="561"/>
      <c r="AI2157" s="561"/>
      <c r="AJ2157" s="592"/>
      <c r="AK2157" s="561"/>
      <c r="AL2157" s="560"/>
      <c r="AM2157" s="595"/>
      <c r="AN2157" s="560"/>
      <c r="AO2157" s="561"/>
      <c r="AP2157" s="561"/>
      <c r="AQ2157" s="560"/>
      <c r="AR2157" s="561"/>
      <c r="AS2157" s="561"/>
      <c r="AT2157" s="559"/>
      <c r="AU2157" s="574"/>
      <c r="AV2157" s="569"/>
      <c r="AW2157" s="569"/>
      <c r="AX2157" s="569"/>
      <c r="AY2157" s="569"/>
      <c r="AZ2157" s="563"/>
      <c r="BA2157" s="563"/>
      <c r="BB2157" s="563"/>
    </row>
    <row r="2158" spans="21:54">
      <c r="U2158" s="563"/>
      <c r="V2158" s="587"/>
      <c r="W2158" s="588"/>
      <c r="X2158" s="588"/>
      <c r="Y2158" s="590"/>
      <c r="Z2158" s="589"/>
      <c r="AA2158" s="591"/>
      <c r="AB2158" s="591"/>
      <c r="AC2158" s="591"/>
      <c r="AD2158" s="591"/>
      <c r="AE2158" s="272"/>
      <c r="AF2158" s="560"/>
      <c r="AG2158" s="561"/>
      <c r="AH2158" s="561"/>
      <c r="AI2158" s="561"/>
      <c r="AJ2158" s="592"/>
      <c r="AK2158" s="561"/>
      <c r="AL2158" s="560"/>
      <c r="AM2158" s="595"/>
      <c r="AN2158" s="560"/>
      <c r="AO2158" s="561"/>
      <c r="AP2158" s="561"/>
      <c r="AQ2158" s="560"/>
      <c r="AR2158" s="561"/>
      <c r="AS2158" s="561"/>
      <c r="AT2158" s="559"/>
      <c r="AU2158" s="574"/>
      <c r="AV2158" s="569"/>
      <c r="AW2158" s="569"/>
      <c r="AX2158" s="569"/>
      <c r="AY2158" s="569"/>
      <c r="AZ2158" s="563"/>
      <c r="BA2158" s="563"/>
      <c r="BB2158" s="563"/>
    </row>
    <row r="2159" spans="21:54">
      <c r="U2159" s="563"/>
      <c r="V2159" s="587"/>
      <c r="W2159" s="588"/>
      <c r="X2159" s="588"/>
      <c r="Y2159" s="590"/>
      <c r="Z2159" s="589"/>
      <c r="AA2159" s="591"/>
      <c r="AB2159" s="591"/>
      <c r="AC2159" s="591"/>
      <c r="AD2159" s="591"/>
      <c r="AE2159" s="272"/>
      <c r="AF2159" s="560"/>
      <c r="AG2159" s="561"/>
      <c r="AH2159" s="561"/>
      <c r="AI2159" s="561"/>
      <c r="AJ2159" s="592"/>
      <c r="AK2159" s="561"/>
      <c r="AL2159" s="560"/>
      <c r="AM2159" s="595"/>
      <c r="AN2159" s="560"/>
      <c r="AO2159" s="561"/>
      <c r="AP2159" s="561"/>
      <c r="AQ2159" s="560"/>
      <c r="AR2159" s="561"/>
      <c r="AS2159" s="561"/>
      <c r="AT2159" s="559"/>
      <c r="AU2159" s="574"/>
      <c r="AV2159" s="569"/>
      <c r="AW2159" s="569"/>
      <c r="AX2159" s="569"/>
      <c r="AY2159" s="569"/>
      <c r="AZ2159" s="563"/>
      <c r="BA2159" s="563"/>
      <c r="BB2159" s="563"/>
    </row>
    <row r="2160" spans="21:54">
      <c r="U2160" s="563"/>
      <c r="V2160" s="587"/>
      <c r="W2160" s="588"/>
      <c r="X2160" s="588"/>
      <c r="Y2160" s="590"/>
      <c r="Z2160" s="589"/>
      <c r="AA2160" s="591"/>
      <c r="AB2160" s="591"/>
      <c r="AC2160" s="591"/>
      <c r="AD2160" s="591"/>
      <c r="AE2160" s="272"/>
      <c r="AF2160" s="560"/>
      <c r="AG2160" s="561"/>
      <c r="AH2160" s="561"/>
      <c r="AI2160" s="561"/>
      <c r="AJ2160" s="592"/>
      <c r="AK2160" s="561"/>
      <c r="AL2160" s="560"/>
      <c r="AM2160" s="595"/>
      <c r="AN2160" s="560"/>
      <c r="AO2160" s="561"/>
      <c r="AP2160" s="561"/>
      <c r="AQ2160" s="560"/>
      <c r="AR2160" s="561"/>
      <c r="AS2160" s="561"/>
      <c r="AT2160" s="559"/>
      <c r="AU2160" s="574"/>
      <c r="AV2160" s="569"/>
      <c r="AW2160" s="569"/>
      <c r="AX2160" s="569"/>
      <c r="AY2160" s="569"/>
      <c r="AZ2160" s="563"/>
      <c r="BA2160" s="563"/>
      <c r="BB2160" s="563"/>
    </row>
    <row r="2161" spans="21:54">
      <c r="U2161" s="563"/>
      <c r="V2161" s="587"/>
      <c r="W2161" s="588"/>
      <c r="X2161" s="588"/>
      <c r="Y2161" s="590"/>
      <c r="Z2161" s="589"/>
      <c r="AA2161" s="591"/>
      <c r="AB2161" s="591"/>
      <c r="AC2161" s="591"/>
      <c r="AD2161" s="591"/>
      <c r="AE2161" s="272"/>
      <c r="AF2161" s="560"/>
      <c r="AG2161" s="561"/>
      <c r="AH2161" s="561"/>
      <c r="AI2161" s="561"/>
      <c r="AJ2161" s="592"/>
      <c r="AK2161" s="561"/>
      <c r="AL2161" s="560"/>
      <c r="AM2161" s="595"/>
      <c r="AN2161" s="560"/>
      <c r="AO2161" s="561"/>
      <c r="AP2161" s="561"/>
      <c r="AQ2161" s="560"/>
      <c r="AR2161" s="561"/>
      <c r="AS2161" s="561"/>
      <c r="AT2161" s="559"/>
      <c r="AU2161" s="574"/>
      <c r="AV2161" s="569"/>
      <c r="AW2161" s="569"/>
      <c r="AX2161" s="569"/>
      <c r="AY2161" s="569"/>
      <c r="AZ2161" s="563"/>
      <c r="BA2161" s="563"/>
      <c r="BB2161" s="563"/>
    </row>
    <row r="2162" spans="21:54">
      <c r="U2162" s="563"/>
      <c r="V2162" s="587"/>
      <c r="W2162" s="588"/>
      <c r="X2162" s="588"/>
      <c r="Y2162" s="590"/>
      <c r="Z2162" s="589"/>
      <c r="AA2162" s="591"/>
      <c r="AB2162" s="591"/>
      <c r="AC2162" s="591"/>
      <c r="AD2162" s="591"/>
      <c r="AE2162" s="272"/>
      <c r="AF2162" s="560"/>
      <c r="AG2162" s="561"/>
      <c r="AH2162" s="561"/>
      <c r="AI2162" s="561"/>
      <c r="AJ2162" s="592"/>
      <c r="AK2162" s="561"/>
      <c r="AL2162" s="560"/>
      <c r="AM2162" s="595"/>
      <c r="AN2162" s="560"/>
      <c r="AO2162" s="561"/>
      <c r="AP2162" s="561"/>
      <c r="AQ2162" s="560"/>
      <c r="AR2162" s="561"/>
      <c r="AS2162" s="561"/>
      <c r="AT2162" s="559"/>
      <c r="AU2162" s="574"/>
      <c r="AV2162" s="569"/>
      <c r="AW2162" s="569"/>
      <c r="AX2162" s="569"/>
      <c r="AY2162" s="569"/>
      <c r="AZ2162" s="563"/>
      <c r="BA2162" s="563"/>
      <c r="BB2162" s="563"/>
    </row>
    <row r="2163" spans="21:54">
      <c r="U2163" s="563"/>
      <c r="V2163" s="587"/>
      <c r="W2163" s="588"/>
      <c r="X2163" s="588"/>
      <c r="Y2163" s="590"/>
      <c r="Z2163" s="589"/>
      <c r="AA2163" s="591"/>
      <c r="AB2163" s="591"/>
      <c r="AC2163" s="591"/>
      <c r="AD2163" s="591"/>
      <c r="AE2163" s="272"/>
      <c r="AF2163" s="560"/>
      <c r="AG2163" s="561"/>
      <c r="AH2163" s="561"/>
      <c r="AI2163" s="561"/>
      <c r="AJ2163" s="592"/>
      <c r="AK2163" s="561"/>
      <c r="AL2163" s="560"/>
      <c r="AM2163" s="595"/>
      <c r="AN2163" s="560"/>
      <c r="AO2163" s="561"/>
      <c r="AP2163" s="561"/>
      <c r="AQ2163" s="560"/>
      <c r="AR2163" s="561"/>
      <c r="AS2163" s="561"/>
      <c r="AT2163" s="559"/>
      <c r="AU2163" s="574"/>
      <c r="AV2163" s="569"/>
      <c r="AW2163" s="569"/>
      <c r="AX2163" s="569"/>
      <c r="AY2163" s="569"/>
      <c r="AZ2163" s="563"/>
      <c r="BA2163" s="563"/>
      <c r="BB2163" s="563"/>
    </row>
    <row r="2164" spans="21:54">
      <c r="U2164" s="563"/>
      <c r="V2164" s="587"/>
      <c r="W2164" s="588"/>
      <c r="X2164" s="588"/>
      <c r="Y2164" s="590"/>
      <c r="Z2164" s="589"/>
      <c r="AA2164" s="591"/>
      <c r="AB2164" s="591"/>
      <c r="AC2164" s="591"/>
      <c r="AD2164" s="591"/>
      <c r="AE2164" s="272"/>
      <c r="AF2164" s="560"/>
      <c r="AG2164" s="561"/>
      <c r="AH2164" s="561"/>
      <c r="AI2164" s="561"/>
      <c r="AJ2164" s="592"/>
      <c r="AK2164" s="561"/>
      <c r="AL2164" s="560"/>
      <c r="AM2164" s="595"/>
      <c r="AN2164" s="560"/>
      <c r="AO2164" s="561"/>
      <c r="AP2164" s="561"/>
      <c r="AQ2164" s="560"/>
      <c r="AR2164" s="561"/>
      <c r="AS2164" s="561"/>
      <c r="AT2164" s="559"/>
      <c r="AU2164" s="574"/>
      <c r="AV2164" s="569"/>
      <c r="AW2164" s="569"/>
      <c r="AX2164" s="569"/>
      <c r="AY2164" s="569"/>
      <c r="AZ2164" s="563"/>
      <c r="BA2164" s="563"/>
      <c r="BB2164" s="563"/>
    </row>
    <row r="2165" spans="21:54">
      <c r="U2165" s="563"/>
      <c r="V2165" s="587"/>
      <c r="W2165" s="588"/>
      <c r="X2165" s="588"/>
      <c r="Y2165" s="590"/>
      <c r="Z2165" s="589"/>
      <c r="AA2165" s="591"/>
      <c r="AB2165" s="591"/>
      <c r="AC2165" s="591"/>
      <c r="AD2165" s="591"/>
      <c r="AE2165" s="272"/>
      <c r="AF2165" s="560"/>
      <c r="AG2165" s="561"/>
      <c r="AH2165" s="561"/>
      <c r="AI2165" s="561"/>
      <c r="AJ2165" s="592"/>
      <c r="AK2165" s="561"/>
      <c r="AL2165" s="560"/>
      <c r="AM2165" s="595"/>
      <c r="AN2165" s="560"/>
      <c r="AO2165" s="561"/>
      <c r="AP2165" s="561"/>
      <c r="AQ2165" s="560"/>
      <c r="AR2165" s="561"/>
      <c r="AS2165" s="561"/>
      <c r="AT2165" s="559"/>
      <c r="AU2165" s="574"/>
      <c r="AV2165" s="569"/>
      <c r="AW2165" s="569"/>
      <c r="AX2165" s="569"/>
      <c r="AY2165" s="569"/>
      <c r="AZ2165" s="563"/>
      <c r="BA2165" s="563"/>
      <c r="BB2165" s="563"/>
    </row>
    <row r="2166" spans="21:54">
      <c r="U2166" s="563"/>
      <c r="V2166" s="587"/>
      <c r="W2166" s="588"/>
      <c r="X2166" s="588"/>
      <c r="Y2166" s="590"/>
      <c r="Z2166" s="589"/>
      <c r="AA2166" s="591"/>
      <c r="AB2166" s="591"/>
      <c r="AC2166" s="591"/>
      <c r="AD2166" s="591"/>
      <c r="AE2166" s="272"/>
      <c r="AF2166" s="560"/>
      <c r="AG2166" s="561"/>
      <c r="AH2166" s="561"/>
      <c r="AI2166" s="561"/>
      <c r="AJ2166" s="592"/>
      <c r="AK2166" s="561"/>
      <c r="AL2166" s="560"/>
      <c r="AM2166" s="595"/>
      <c r="AN2166" s="560"/>
      <c r="AO2166" s="561"/>
      <c r="AP2166" s="561"/>
      <c r="AQ2166" s="560"/>
      <c r="AR2166" s="561"/>
      <c r="AS2166" s="561"/>
      <c r="AT2166" s="559"/>
      <c r="AU2166" s="574"/>
      <c r="AV2166" s="569"/>
      <c r="AW2166" s="569"/>
      <c r="AX2166" s="569"/>
      <c r="AY2166" s="569"/>
      <c r="AZ2166" s="563"/>
      <c r="BA2166" s="563"/>
      <c r="BB2166" s="563"/>
    </row>
    <row r="2167" spans="21:54">
      <c r="U2167" s="563"/>
      <c r="V2167" s="587"/>
      <c r="W2167" s="588"/>
      <c r="X2167" s="588"/>
      <c r="Y2167" s="590"/>
      <c r="Z2167" s="589"/>
      <c r="AA2167" s="591"/>
      <c r="AB2167" s="591"/>
      <c r="AC2167" s="591"/>
      <c r="AD2167" s="591"/>
      <c r="AE2167" s="272"/>
      <c r="AF2167" s="560"/>
      <c r="AG2167" s="561"/>
      <c r="AH2167" s="561"/>
      <c r="AI2167" s="561"/>
      <c r="AJ2167" s="592"/>
      <c r="AK2167" s="561"/>
      <c r="AL2167" s="560"/>
      <c r="AM2167" s="595"/>
      <c r="AN2167" s="560"/>
      <c r="AO2167" s="561"/>
      <c r="AP2167" s="561"/>
      <c r="AQ2167" s="560"/>
      <c r="AR2167" s="561"/>
      <c r="AS2167" s="561"/>
      <c r="AT2167" s="559"/>
      <c r="AU2167" s="574"/>
      <c r="AV2167" s="569"/>
      <c r="AW2167" s="569"/>
      <c r="AX2167" s="569"/>
      <c r="AY2167" s="569"/>
      <c r="AZ2167" s="563"/>
      <c r="BA2167" s="563"/>
      <c r="BB2167" s="563"/>
    </row>
    <row r="2168" spans="21:54">
      <c r="U2168" s="563"/>
      <c r="V2168" s="587"/>
      <c r="W2168" s="588"/>
      <c r="X2168" s="588"/>
      <c r="Y2168" s="590"/>
      <c r="Z2168" s="589"/>
      <c r="AA2168" s="591"/>
      <c r="AB2168" s="591"/>
      <c r="AC2168" s="591"/>
      <c r="AD2168" s="591"/>
      <c r="AE2168" s="272"/>
      <c r="AF2168" s="560"/>
      <c r="AG2168" s="561"/>
      <c r="AH2168" s="561"/>
      <c r="AI2168" s="561"/>
      <c r="AJ2168" s="592"/>
      <c r="AK2168" s="561"/>
      <c r="AL2168" s="560"/>
      <c r="AM2168" s="595"/>
      <c r="AN2168" s="560"/>
      <c r="AO2168" s="561"/>
      <c r="AP2168" s="561"/>
      <c r="AQ2168" s="560"/>
      <c r="AR2168" s="561"/>
      <c r="AS2168" s="561"/>
      <c r="AT2168" s="559"/>
      <c r="AU2168" s="574"/>
      <c r="AV2168" s="569"/>
      <c r="AW2168" s="569"/>
      <c r="AX2168" s="569"/>
      <c r="AY2168" s="569"/>
      <c r="AZ2168" s="563"/>
      <c r="BA2168" s="563"/>
      <c r="BB2168" s="563"/>
    </row>
    <row r="2169" spans="21:54">
      <c r="U2169" s="563"/>
      <c r="V2169" s="587"/>
      <c r="W2169" s="588"/>
      <c r="X2169" s="588"/>
      <c r="Y2169" s="590"/>
      <c r="Z2169" s="589"/>
      <c r="AA2169" s="591"/>
      <c r="AB2169" s="591"/>
      <c r="AC2169" s="591"/>
      <c r="AD2169" s="591"/>
      <c r="AE2169" s="272"/>
      <c r="AF2169" s="560"/>
      <c r="AG2169" s="561"/>
      <c r="AH2169" s="561"/>
      <c r="AI2169" s="561"/>
      <c r="AJ2169" s="592"/>
      <c r="AK2169" s="561"/>
      <c r="AL2169" s="560"/>
      <c r="AM2169" s="595"/>
      <c r="AN2169" s="560"/>
      <c r="AO2169" s="561"/>
      <c r="AP2169" s="561"/>
      <c r="AQ2169" s="560"/>
      <c r="AR2169" s="561"/>
      <c r="AS2169" s="561"/>
      <c r="AT2169" s="559"/>
      <c r="AU2169" s="574"/>
      <c r="AV2169" s="569"/>
      <c r="AW2169" s="569"/>
      <c r="AX2169" s="569"/>
      <c r="AY2169" s="569"/>
      <c r="AZ2169" s="563"/>
      <c r="BA2169" s="563"/>
      <c r="BB2169" s="563"/>
    </row>
    <row r="2170" spans="21:54">
      <c r="U2170" s="563"/>
      <c r="V2170" s="587"/>
      <c r="W2170" s="588"/>
      <c r="X2170" s="588"/>
      <c r="Y2170" s="590"/>
      <c r="Z2170" s="589"/>
      <c r="AA2170" s="591"/>
      <c r="AB2170" s="591"/>
      <c r="AC2170" s="591"/>
      <c r="AD2170" s="591"/>
      <c r="AE2170" s="272"/>
      <c r="AF2170" s="560"/>
      <c r="AG2170" s="561"/>
      <c r="AH2170" s="561"/>
      <c r="AI2170" s="561"/>
      <c r="AJ2170" s="592"/>
      <c r="AK2170" s="561"/>
      <c r="AL2170" s="560"/>
      <c r="AM2170" s="595"/>
      <c r="AN2170" s="560"/>
      <c r="AO2170" s="561"/>
      <c r="AP2170" s="561"/>
      <c r="AQ2170" s="560"/>
      <c r="AR2170" s="561"/>
      <c r="AS2170" s="561"/>
      <c r="AT2170" s="559"/>
      <c r="AU2170" s="574"/>
      <c r="AV2170" s="569"/>
      <c r="AW2170" s="569"/>
      <c r="AX2170" s="569"/>
      <c r="AY2170" s="569"/>
      <c r="AZ2170" s="563"/>
      <c r="BA2170" s="563"/>
      <c r="BB2170" s="563"/>
    </row>
    <row r="2171" spans="21:54">
      <c r="U2171" s="563"/>
      <c r="V2171" s="587"/>
      <c r="W2171" s="588"/>
      <c r="X2171" s="588"/>
      <c r="Y2171" s="590"/>
      <c r="Z2171" s="589"/>
      <c r="AA2171" s="591"/>
      <c r="AB2171" s="591"/>
      <c r="AC2171" s="591"/>
      <c r="AD2171" s="591"/>
      <c r="AE2171" s="272"/>
      <c r="AF2171" s="560"/>
      <c r="AG2171" s="561"/>
      <c r="AH2171" s="561"/>
      <c r="AI2171" s="561"/>
      <c r="AJ2171" s="592"/>
      <c r="AK2171" s="561"/>
      <c r="AL2171" s="560"/>
      <c r="AM2171" s="595"/>
      <c r="AN2171" s="560"/>
      <c r="AO2171" s="561"/>
      <c r="AP2171" s="561"/>
      <c r="AQ2171" s="560"/>
      <c r="AR2171" s="561"/>
      <c r="AS2171" s="561"/>
      <c r="AT2171" s="559"/>
      <c r="AU2171" s="574"/>
      <c r="AV2171" s="569"/>
      <c r="AW2171" s="569"/>
      <c r="AX2171" s="569"/>
      <c r="AY2171" s="569"/>
      <c r="AZ2171" s="563"/>
      <c r="BA2171" s="563"/>
      <c r="BB2171" s="563"/>
    </row>
    <row r="2172" spans="21:54">
      <c r="U2172" s="563"/>
      <c r="V2172" s="587"/>
      <c r="W2172" s="588"/>
      <c r="X2172" s="588"/>
      <c r="Y2172" s="590"/>
      <c r="Z2172" s="589"/>
      <c r="AA2172" s="591"/>
      <c r="AB2172" s="591"/>
      <c r="AC2172" s="591"/>
      <c r="AD2172" s="591"/>
      <c r="AE2172" s="272"/>
      <c r="AF2172" s="560"/>
      <c r="AG2172" s="561"/>
      <c r="AH2172" s="561"/>
      <c r="AI2172" s="561"/>
      <c r="AJ2172" s="592"/>
      <c r="AK2172" s="561"/>
      <c r="AL2172" s="560"/>
      <c r="AM2172" s="595"/>
      <c r="AN2172" s="560"/>
      <c r="AO2172" s="561"/>
      <c r="AP2172" s="561"/>
      <c r="AQ2172" s="560"/>
      <c r="AR2172" s="561"/>
      <c r="AS2172" s="561"/>
      <c r="AT2172" s="559"/>
      <c r="AU2172" s="574"/>
      <c r="AV2172" s="569"/>
      <c r="AW2172" s="569"/>
      <c r="AX2172" s="569"/>
      <c r="AY2172" s="569"/>
      <c r="AZ2172" s="563"/>
      <c r="BA2172" s="563"/>
      <c r="BB2172" s="563"/>
    </row>
    <row r="2173" spans="21:54">
      <c r="U2173" s="563"/>
      <c r="V2173" s="587"/>
      <c r="W2173" s="588"/>
      <c r="X2173" s="588"/>
      <c r="Y2173" s="590"/>
      <c r="Z2173" s="589"/>
      <c r="AA2173" s="591"/>
      <c r="AB2173" s="591"/>
      <c r="AC2173" s="591"/>
      <c r="AD2173" s="591"/>
      <c r="AE2173" s="272"/>
      <c r="AF2173" s="560"/>
      <c r="AG2173" s="561"/>
      <c r="AH2173" s="561"/>
      <c r="AI2173" s="561"/>
      <c r="AJ2173" s="592"/>
      <c r="AK2173" s="561"/>
      <c r="AL2173" s="560"/>
      <c r="AM2173" s="595"/>
      <c r="AN2173" s="560"/>
      <c r="AO2173" s="561"/>
      <c r="AP2173" s="561"/>
      <c r="AQ2173" s="560"/>
      <c r="AR2173" s="561"/>
      <c r="AS2173" s="561"/>
      <c r="AT2173" s="559"/>
      <c r="AU2173" s="574"/>
      <c r="AV2173" s="569"/>
      <c r="AW2173" s="569"/>
      <c r="AX2173" s="569"/>
      <c r="AY2173" s="569"/>
      <c r="AZ2173" s="563"/>
      <c r="BA2173" s="563"/>
      <c r="BB2173" s="563"/>
    </row>
    <row r="2174" spans="21:54">
      <c r="U2174" s="563"/>
      <c r="V2174" s="587"/>
      <c r="W2174" s="588"/>
      <c r="X2174" s="588"/>
      <c r="Y2174" s="590"/>
      <c r="Z2174" s="589"/>
      <c r="AA2174" s="591"/>
      <c r="AB2174" s="591"/>
      <c r="AC2174" s="591"/>
      <c r="AD2174" s="591"/>
      <c r="AE2174" s="272"/>
      <c r="AF2174" s="560"/>
      <c r="AG2174" s="561"/>
      <c r="AH2174" s="561"/>
      <c r="AI2174" s="561"/>
      <c r="AJ2174" s="592"/>
      <c r="AK2174" s="561"/>
      <c r="AL2174" s="560"/>
      <c r="AM2174" s="595"/>
      <c r="AN2174" s="560"/>
      <c r="AO2174" s="561"/>
      <c r="AP2174" s="561"/>
      <c r="AQ2174" s="560"/>
      <c r="AR2174" s="561"/>
      <c r="AS2174" s="561"/>
      <c r="AT2174" s="559"/>
      <c r="AU2174" s="574"/>
      <c r="AV2174" s="569"/>
      <c r="AW2174" s="569"/>
      <c r="AX2174" s="569"/>
      <c r="AY2174" s="569"/>
      <c r="AZ2174" s="563"/>
      <c r="BA2174" s="563"/>
      <c r="BB2174" s="563"/>
    </row>
    <row r="2175" spans="21:54">
      <c r="U2175" s="563"/>
      <c r="V2175" s="587"/>
      <c r="W2175" s="588"/>
      <c r="X2175" s="588"/>
      <c r="Y2175" s="590"/>
      <c r="Z2175" s="589"/>
      <c r="AA2175" s="591"/>
      <c r="AB2175" s="591"/>
      <c r="AC2175" s="591"/>
      <c r="AD2175" s="591"/>
      <c r="AE2175" s="272"/>
      <c r="AF2175" s="560"/>
      <c r="AG2175" s="561"/>
      <c r="AH2175" s="561"/>
      <c r="AI2175" s="561"/>
      <c r="AJ2175" s="592"/>
      <c r="AK2175" s="561"/>
      <c r="AL2175" s="560"/>
      <c r="AM2175" s="595"/>
      <c r="AN2175" s="560"/>
      <c r="AO2175" s="561"/>
      <c r="AP2175" s="561"/>
      <c r="AQ2175" s="560"/>
      <c r="AR2175" s="561"/>
      <c r="AS2175" s="561"/>
      <c r="AT2175" s="559"/>
      <c r="AU2175" s="574"/>
      <c r="AV2175" s="569"/>
      <c r="AW2175" s="569"/>
      <c r="AX2175" s="569"/>
      <c r="AY2175" s="569"/>
      <c r="AZ2175" s="563"/>
      <c r="BA2175" s="563"/>
      <c r="BB2175" s="563"/>
    </row>
    <row r="2176" spans="21:54">
      <c r="U2176" s="563"/>
      <c r="V2176" s="587"/>
      <c r="W2176" s="588"/>
      <c r="X2176" s="588"/>
      <c r="Y2176" s="590"/>
      <c r="Z2176" s="589"/>
      <c r="AA2176" s="591"/>
      <c r="AB2176" s="591"/>
      <c r="AC2176" s="591"/>
      <c r="AD2176" s="591"/>
      <c r="AE2176" s="272"/>
      <c r="AF2176" s="560"/>
      <c r="AG2176" s="561"/>
      <c r="AH2176" s="561"/>
      <c r="AI2176" s="561"/>
      <c r="AJ2176" s="592"/>
      <c r="AK2176" s="561"/>
      <c r="AL2176" s="560"/>
      <c r="AM2176" s="595"/>
      <c r="AN2176" s="560"/>
      <c r="AO2176" s="561"/>
      <c r="AP2176" s="561"/>
      <c r="AQ2176" s="560"/>
      <c r="AR2176" s="561"/>
      <c r="AS2176" s="561"/>
      <c r="AT2176" s="559"/>
      <c r="AU2176" s="574"/>
      <c r="AV2176" s="569"/>
      <c r="AW2176" s="569"/>
      <c r="AX2176" s="569"/>
      <c r="AY2176" s="569"/>
      <c r="AZ2176" s="563"/>
      <c r="BA2176" s="563"/>
      <c r="BB2176" s="563"/>
    </row>
    <row r="2177" spans="21:54">
      <c r="U2177" s="563"/>
      <c r="V2177" s="587"/>
      <c r="W2177" s="588"/>
      <c r="X2177" s="588"/>
      <c r="Y2177" s="590"/>
      <c r="Z2177" s="589"/>
      <c r="AA2177" s="591"/>
      <c r="AB2177" s="591"/>
      <c r="AC2177" s="591"/>
      <c r="AD2177" s="591"/>
      <c r="AE2177" s="272"/>
      <c r="AF2177" s="560"/>
      <c r="AG2177" s="561"/>
      <c r="AH2177" s="561"/>
      <c r="AI2177" s="561"/>
      <c r="AJ2177" s="592"/>
      <c r="AK2177" s="561"/>
      <c r="AL2177" s="560"/>
      <c r="AM2177" s="595"/>
      <c r="AN2177" s="560"/>
      <c r="AO2177" s="561"/>
      <c r="AP2177" s="561"/>
      <c r="AQ2177" s="560"/>
      <c r="AR2177" s="561"/>
      <c r="AS2177" s="561"/>
      <c r="AT2177" s="559"/>
      <c r="AU2177" s="574"/>
      <c r="AV2177" s="569"/>
      <c r="AW2177" s="569"/>
      <c r="AX2177" s="569"/>
      <c r="AY2177" s="569"/>
      <c r="AZ2177" s="563"/>
      <c r="BA2177" s="563"/>
      <c r="BB2177" s="563"/>
    </row>
    <row r="2178" spans="21:54">
      <c r="U2178" s="563"/>
      <c r="V2178" s="587"/>
      <c r="W2178" s="588"/>
      <c r="X2178" s="588"/>
      <c r="Y2178" s="590"/>
      <c r="Z2178" s="589"/>
      <c r="AA2178" s="591"/>
      <c r="AB2178" s="591"/>
      <c r="AC2178" s="591"/>
      <c r="AD2178" s="591"/>
      <c r="AE2178" s="272"/>
      <c r="AF2178" s="560"/>
      <c r="AG2178" s="561"/>
      <c r="AH2178" s="561"/>
      <c r="AI2178" s="561"/>
      <c r="AJ2178" s="592"/>
      <c r="AK2178" s="561"/>
      <c r="AL2178" s="560"/>
      <c r="AM2178" s="595"/>
      <c r="AN2178" s="560"/>
      <c r="AO2178" s="561"/>
      <c r="AP2178" s="561"/>
      <c r="AQ2178" s="560"/>
      <c r="AR2178" s="561"/>
      <c r="AS2178" s="561"/>
      <c r="AT2178" s="559"/>
      <c r="AU2178" s="574"/>
      <c r="AV2178" s="569"/>
      <c r="AW2178" s="569"/>
      <c r="AX2178" s="569"/>
      <c r="AY2178" s="569"/>
      <c r="AZ2178" s="563"/>
      <c r="BA2178" s="563"/>
      <c r="BB2178" s="563"/>
    </row>
    <row r="2179" spans="21:54">
      <c r="U2179" s="563"/>
      <c r="V2179" s="587"/>
      <c r="W2179" s="588"/>
      <c r="X2179" s="588"/>
      <c r="Y2179" s="590"/>
      <c r="Z2179" s="589"/>
      <c r="AA2179" s="591"/>
      <c r="AB2179" s="591"/>
      <c r="AC2179" s="591"/>
      <c r="AD2179" s="591"/>
      <c r="AE2179" s="272"/>
      <c r="AF2179" s="560"/>
      <c r="AG2179" s="561"/>
      <c r="AH2179" s="561"/>
      <c r="AI2179" s="561"/>
      <c r="AJ2179" s="592"/>
      <c r="AK2179" s="561"/>
      <c r="AL2179" s="560"/>
      <c r="AM2179" s="595"/>
      <c r="AN2179" s="560"/>
      <c r="AO2179" s="561"/>
      <c r="AP2179" s="561"/>
      <c r="AQ2179" s="560"/>
      <c r="AR2179" s="561"/>
      <c r="AS2179" s="561"/>
      <c r="AT2179" s="559"/>
      <c r="AU2179" s="574"/>
      <c r="AV2179" s="569"/>
      <c r="AW2179" s="569"/>
      <c r="AX2179" s="569"/>
      <c r="AY2179" s="569"/>
      <c r="AZ2179" s="563"/>
      <c r="BA2179" s="563"/>
      <c r="BB2179" s="563"/>
    </row>
    <row r="2180" spans="21:54">
      <c r="U2180" s="563"/>
      <c r="V2180" s="587"/>
      <c r="W2180" s="588"/>
      <c r="X2180" s="588"/>
      <c r="Y2180" s="590"/>
      <c r="Z2180" s="589"/>
      <c r="AA2180" s="591"/>
      <c r="AB2180" s="591"/>
      <c r="AC2180" s="591"/>
      <c r="AD2180" s="591"/>
      <c r="AE2180" s="272"/>
      <c r="AF2180" s="560"/>
      <c r="AG2180" s="561"/>
      <c r="AH2180" s="561"/>
      <c r="AI2180" s="561"/>
      <c r="AJ2180" s="592"/>
      <c r="AK2180" s="561"/>
      <c r="AL2180" s="560"/>
      <c r="AM2180" s="595"/>
      <c r="AN2180" s="560"/>
      <c r="AO2180" s="561"/>
      <c r="AP2180" s="561"/>
      <c r="AQ2180" s="560"/>
      <c r="AR2180" s="561"/>
      <c r="AS2180" s="561"/>
      <c r="AT2180" s="559"/>
      <c r="AU2180" s="574"/>
      <c r="AV2180" s="569"/>
      <c r="AW2180" s="569"/>
      <c r="AX2180" s="569"/>
      <c r="AY2180" s="569"/>
      <c r="AZ2180" s="563"/>
      <c r="BA2180" s="563"/>
      <c r="BB2180" s="563"/>
    </row>
    <row r="2181" spans="21:54">
      <c r="U2181" s="563"/>
      <c r="V2181" s="587"/>
      <c r="W2181" s="588"/>
      <c r="X2181" s="588"/>
      <c r="Y2181" s="590"/>
      <c r="Z2181" s="589"/>
      <c r="AA2181" s="591"/>
      <c r="AB2181" s="591"/>
      <c r="AC2181" s="591"/>
      <c r="AD2181" s="591"/>
      <c r="AE2181" s="272"/>
      <c r="AF2181" s="560"/>
      <c r="AG2181" s="561"/>
      <c r="AH2181" s="561"/>
      <c r="AI2181" s="561"/>
      <c r="AJ2181" s="592"/>
      <c r="AK2181" s="561"/>
      <c r="AL2181" s="560"/>
      <c r="AM2181" s="595"/>
      <c r="AN2181" s="560"/>
      <c r="AO2181" s="561"/>
      <c r="AP2181" s="561"/>
      <c r="AQ2181" s="560"/>
      <c r="AR2181" s="561"/>
      <c r="AS2181" s="561"/>
      <c r="AT2181" s="559"/>
      <c r="AU2181" s="574"/>
      <c r="AV2181" s="569"/>
      <c r="AW2181" s="569"/>
      <c r="AX2181" s="569"/>
      <c r="AY2181" s="569"/>
      <c r="AZ2181" s="563"/>
      <c r="BA2181" s="563"/>
      <c r="BB2181" s="563"/>
    </row>
    <row r="2182" spans="21:54">
      <c r="U2182" s="563"/>
      <c r="V2182" s="587"/>
      <c r="W2182" s="588"/>
      <c r="X2182" s="588"/>
      <c r="Y2182" s="590"/>
      <c r="Z2182" s="589"/>
      <c r="AA2182" s="591"/>
      <c r="AB2182" s="591"/>
      <c r="AC2182" s="591"/>
      <c r="AD2182" s="591"/>
      <c r="AE2182" s="272"/>
      <c r="AF2182" s="560"/>
      <c r="AG2182" s="561"/>
      <c r="AH2182" s="561"/>
      <c r="AI2182" s="561"/>
      <c r="AJ2182" s="592"/>
      <c r="AK2182" s="561"/>
      <c r="AL2182" s="560"/>
      <c r="AM2182" s="595"/>
      <c r="AN2182" s="560"/>
      <c r="AO2182" s="561"/>
      <c r="AP2182" s="561"/>
      <c r="AQ2182" s="560"/>
      <c r="AR2182" s="561"/>
      <c r="AS2182" s="561"/>
      <c r="AT2182" s="559"/>
      <c r="AU2182" s="574"/>
      <c r="AV2182" s="569"/>
      <c r="AW2182" s="569"/>
      <c r="AX2182" s="569"/>
      <c r="AY2182" s="569"/>
      <c r="AZ2182" s="563"/>
      <c r="BA2182" s="563"/>
      <c r="BB2182" s="563"/>
    </row>
    <row r="2183" spans="21:54">
      <c r="U2183" s="563"/>
      <c r="V2183" s="587"/>
      <c r="W2183" s="588"/>
      <c r="X2183" s="588"/>
      <c r="Y2183" s="590"/>
      <c r="Z2183" s="589"/>
      <c r="AA2183" s="591"/>
      <c r="AB2183" s="591"/>
      <c r="AC2183" s="591"/>
      <c r="AD2183" s="591"/>
      <c r="AE2183" s="272"/>
      <c r="AF2183" s="560"/>
      <c r="AG2183" s="561"/>
      <c r="AH2183" s="561"/>
      <c r="AI2183" s="561"/>
      <c r="AJ2183" s="592"/>
      <c r="AK2183" s="561"/>
      <c r="AL2183" s="560"/>
      <c r="AM2183" s="595"/>
      <c r="AN2183" s="560"/>
      <c r="AO2183" s="561"/>
      <c r="AP2183" s="561"/>
      <c r="AQ2183" s="560"/>
      <c r="AR2183" s="561"/>
      <c r="AS2183" s="561"/>
      <c r="AT2183" s="559"/>
      <c r="AU2183" s="574"/>
      <c r="AV2183" s="569"/>
      <c r="AW2183" s="569"/>
      <c r="AX2183" s="569"/>
      <c r="AY2183" s="569"/>
      <c r="AZ2183" s="563"/>
      <c r="BA2183" s="563"/>
      <c r="BB2183" s="563"/>
    </row>
    <row r="2184" spans="21:54">
      <c r="U2184" s="563"/>
      <c r="V2184" s="587"/>
      <c r="W2184" s="588"/>
      <c r="X2184" s="588"/>
      <c r="Y2184" s="590"/>
      <c r="Z2184" s="589"/>
      <c r="AA2184" s="591"/>
      <c r="AB2184" s="591"/>
      <c r="AC2184" s="591"/>
      <c r="AD2184" s="591"/>
      <c r="AE2184" s="272"/>
      <c r="AF2184" s="560"/>
      <c r="AG2184" s="561"/>
      <c r="AH2184" s="561"/>
      <c r="AI2184" s="561"/>
      <c r="AJ2184" s="592"/>
      <c r="AK2184" s="561"/>
      <c r="AL2184" s="560"/>
      <c r="AM2184" s="595"/>
      <c r="AN2184" s="560"/>
      <c r="AO2184" s="561"/>
      <c r="AP2184" s="561"/>
      <c r="AQ2184" s="560"/>
      <c r="AR2184" s="561"/>
      <c r="AS2184" s="561"/>
      <c r="AT2184" s="559"/>
      <c r="AU2184" s="574"/>
      <c r="AV2184" s="569"/>
      <c r="AW2184" s="569"/>
      <c r="AX2184" s="569"/>
      <c r="AY2184" s="569"/>
      <c r="AZ2184" s="563"/>
      <c r="BA2184" s="563"/>
      <c r="BB2184" s="563"/>
    </row>
    <row r="2185" spans="21:54">
      <c r="U2185" s="563"/>
      <c r="V2185" s="587"/>
      <c r="W2185" s="588"/>
      <c r="X2185" s="588"/>
      <c r="Y2185" s="590"/>
      <c r="Z2185" s="589"/>
      <c r="AA2185" s="591"/>
      <c r="AB2185" s="591"/>
      <c r="AC2185" s="591"/>
      <c r="AD2185" s="591"/>
      <c r="AE2185" s="272"/>
      <c r="AF2185" s="560"/>
      <c r="AG2185" s="561"/>
      <c r="AH2185" s="561"/>
      <c r="AI2185" s="561"/>
      <c r="AJ2185" s="592"/>
      <c r="AK2185" s="561"/>
      <c r="AL2185" s="560"/>
      <c r="AM2185" s="595"/>
      <c r="AN2185" s="560"/>
      <c r="AO2185" s="561"/>
      <c r="AP2185" s="561"/>
      <c r="AQ2185" s="560"/>
      <c r="AR2185" s="561"/>
      <c r="AS2185" s="561"/>
      <c r="AT2185" s="559"/>
      <c r="AU2185" s="574"/>
      <c r="AV2185" s="569"/>
      <c r="AW2185" s="569"/>
      <c r="AX2185" s="569"/>
      <c r="AY2185" s="569"/>
      <c r="AZ2185" s="563"/>
      <c r="BA2185" s="563"/>
      <c r="BB2185" s="563"/>
    </row>
    <row r="2186" spans="21:54">
      <c r="U2186" s="563"/>
      <c r="V2186" s="587"/>
      <c r="W2186" s="588"/>
      <c r="X2186" s="588"/>
      <c r="Y2186" s="590"/>
      <c r="Z2186" s="589"/>
      <c r="AA2186" s="591"/>
      <c r="AB2186" s="591"/>
      <c r="AC2186" s="591"/>
      <c r="AD2186" s="591"/>
      <c r="AE2186" s="272"/>
      <c r="AF2186" s="560"/>
      <c r="AG2186" s="561"/>
      <c r="AH2186" s="561"/>
      <c r="AI2186" s="561"/>
      <c r="AJ2186" s="592"/>
      <c r="AK2186" s="561"/>
      <c r="AL2186" s="560"/>
      <c r="AM2186" s="595"/>
      <c r="AN2186" s="560"/>
      <c r="AO2186" s="561"/>
      <c r="AP2186" s="561"/>
      <c r="AQ2186" s="560"/>
      <c r="AR2186" s="561"/>
      <c r="AS2186" s="561"/>
      <c r="AT2186" s="559"/>
      <c r="AU2186" s="574"/>
      <c r="AV2186" s="569"/>
      <c r="AW2186" s="569"/>
      <c r="AX2186" s="569"/>
      <c r="AY2186" s="569"/>
      <c r="AZ2186" s="563"/>
      <c r="BA2186" s="563"/>
      <c r="BB2186" s="563"/>
    </row>
    <row r="2187" spans="21:54">
      <c r="U2187" s="563"/>
      <c r="V2187" s="587"/>
      <c r="W2187" s="588"/>
      <c r="X2187" s="588"/>
      <c r="Y2187" s="590"/>
      <c r="Z2187" s="589"/>
      <c r="AA2187" s="591"/>
      <c r="AB2187" s="591"/>
      <c r="AC2187" s="591"/>
      <c r="AD2187" s="591"/>
      <c r="AE2187" s="272"/>
      <c r="AF2187" s="560"/>
      <c r="AG2187" s="561"/>
      <c r="AH2187" s="561"/>
      <c r="AI2187" s="561"/>
      <c r="AJ2187" s="592"/>
      <c r="AK2187" s="561"/>
      <c r="AL2187" s="560"/>
      <c r="AM2187" s="595"/>
      <c r="AN2187" s="560"/>
      <c r="AO2187" s="561"/>
      <c r="AP2187" s="561"/>
      <c r="AQ2187" s="560"/>
      <c r="AR2187" s="561"/>
      <c r="AS2187" s="561"/>
      <c r="AT2187" s="559"/>
      <c r="AU2187" s="574"/>
      <c r="AV2187" s="569"/>
      <c r="AW2187" s="569"/>
      <c r="AX2187" s="569"/>
      <c r="AY2187" s="569"/>
      <c r="AZ2187" s="563"/>
      <c r="BA2187" s="563"/>
      <c r="BB2187" s="563"/>
    </row>
    <row r="2188" spans="21:54">
      <c r="U2188" s="563"/>
      <c r="V2188" s="587"/>
      <c r="W2188" s="588"/>
      <c r="X2188" s="588"/>
      <c r="Y2188" s="590"/>
      <c r="Z2188" s="589"/>
      <c r="AA2188" s="591"/>
      <c r="AB2188" s="591"/>
      <c r="AC2188" s="591"/>
      <c r="AD2188" s="591"/>
      <c r="AE2188" s="272"/>
      <c r="AF2188" s="560"/>
      <c r="AG2188" s="561"/>
      <c r="AH2188" s="561"/>
      <c r="AI2188" s="561"/>
      <c r="AJ2188" s="592"/>
      <c r="AK2188" s="561"/>
      <c r="AL2188" s="560"/>
      <c r="AM2188" s="595"/>
      <c r="AN2188" s="560"/>
      <c r="AO2188" s="561"/>
      <c r="AP2188" s="561"/>
      <c r="AQ2188" s="560"/>
      <c r="AR2188" s="561"/>
      <c r="AS2188" s="561"/>
      <c r="AT2188" s="559"/>
      <c r="AU2188" s="574"/>
      <c r="AV2188" s="569"/>
      <c r="AW2188" s="569"/>
      <c r="AX2188" s="569"/>
      <c r="AY2188" s="569"/>
      <c r="AZ2188" s="563"/>
      <c r="BA2188" s="563"/>
      <c r="BB2188" s="563"/>
    </row>
    <row r="2189" spans="21:54">
      <c r="U2189" s="563"/>
      <c r="V2189" s="587"/>
      <c r="W2189" s="588"/>
      <c r="X2189" s="588"/>
      <c r="Y2189" s="590"/>
      <c r="Z2189" s="589"/>
      <c r="AA2189" s="591"/>
      <c r="AB2189" s="591"/>
      <c r="AC2189" s="591"/>
      <c r="AD2189" s="591"/>
      <c r="AE2189" s="272"/>
      <c r="AF2189" s="560"/>
      <c r="AG2189" s="561"/>
      <c r="AH2189" s="561"/>
      <c r="AI2189" s="561"/>
      <c r="AJ2189" s="592"/>
      <c r="AK2189" s="561"/>
      <c r="AL2189" s="560"/>
      <c r="AM2189" s="595"/>
      <c r="AN2189" s="560"/>
      <c r="AO2189" s="561"/>
      <c r="AP2189" s="561"/>
      <c r="AQ2189" s="560"/>
      <c r="AR2189" s="561"/>
      <c r="AS2189" s="561"/>
      <c r="AT2189" s="559"/>
      <c r="AU2189" s="574"/>
      <c r="AV2189" s="569"/>
      <c r="AW2189" s="569"/>
      <c r="AX2189" s="569"/>
      <c r="AY2189" s="569"/>
      <c r="AZ2189" s="563"/>
      <c r="BA2189" s="563"/>
      <c r="BB2189" s="563"/>
    </row>
    <row r="2190" spans="21:54">
      <c r="U2190" s="563"/>
      <c r="V2190" s="587"/>
      <c r="W2190" s="588"/>
      <c r="X2190" s="588"/>
      <c r="Y2190" s="590"/>
      <c r="Z2190" s="589"/>
      <c r="AA2190" s="591"/>
      <c r="AB2190" s="591"/>
      <c r="AC2190" s="591"/>
      <c r="AD2190" s="591"/>
      <c r="AE2190" s="272"/>
      <c r="AF2190" s="560"/>
      <c r="AG2190" s="561"/>
      <c r="AH2190" s="561"/>
      <c r="AI2190" s="561"/>
      <c r="AJ2190" s="592"/>
      <c r="AK2190" s="561"/>
      <c r="AL2190" s="560"/>
      <c r="AM2190" s="595"/>
      <c r="AN2190" s="560"/>
      <c r="AO2190" s="561"/>
      <c r="AP2190" s="561"/>
      <c r="AQ2190" s="560"/>
      <c r="AR2190" s="561"/>
      <c r="AS2190" s="561"/>
      <c r="AT2190" s="559"/>
      <c r="AU2190" s="574"/>
      <c r="AV2190" s="569"/>
      <c r="AW2190" s="569"/>
      <c r="AX2190" s="569"/>
      <c r="AY2190" s="569"/>
      <c r="AZ2190" s="563"/>
      <c r="BA2190" s="563"/>
      <c r="BB2190" s="563"/>
    </row>
    <row r="2191" spans="21:54">
      <c r="U2191" s="563"/>
      <c r="V2191" s="587"/>
      <c r="W2191" s="588"/>
      <c r="X2191" s="588"/>
      <c r="Y2191" s="590"/>
      <c r="Z2191" s="589"/>
      <c r="AA2191" s="591"/>
      <c r="AB2191" s="591"/>
      <c r="AC2191" s="591"/>
      <c r="AD2191" s="591"/>
      <c r="AE2191" s="272"/>
      <c r="AF2191" s="560"/>
      <c r="AG2191" s="561"/>
      <c r="AH2191" s="561"/>
      <c r="AI2191" s="561"/>
      <c r="AJ2191" s="592"/>
      <c r="AK2191" s="561"/>
      <c r="AL2191" s="560"/>
      <c r="AM2191" s="595"/>
      <c r="AN2191" s="560"/>
      <c r="AO2191" s="561"/>
      <c r="AP2191" s="561"/>
      <c r="AQ2191" s="560"/>
      <c r="AR2191" s="561"/>
      <c r="AS2191" s="561"/>
      <c r="AT2191" s="559"/>
      <c r="AU2191" s="574"/>
      <c r="AV2191" s="569"/>
      <c r="AW2191" s="569"/>
      <c r="AX2191" s="569"/>
      <c r="AY2191" s="569"/>
      <c r="AZ2191" s="563"/>
      <c r="BA2191" s="563"/>
      <c r="BB2191" s="563"/>
    </row>
    <row r="2192" spans="21:54">
      <c r="U2192" s="563"/>
      <c r="V2192" s="587"/>
      <c r="W2192" s="588"/>
      <c r="X2192" s="588"/>
      <c r="Y2192" s="590"/>
      <c r="Z2192" s="589"/>
      <c r="AA2192" s="591"/>
      <c r="AB2192" s="591"/>
      <c r="AC2192" s="591"/>
      <c r="AD2192" s="591"/>
      <c r="AE2192" s="272"/>
      <c r="AF2192" s="560"/>
      <c r="AG2192" s="561"/>
      <c r="AH2192" s="561"/>
      <c r="AI2192" s="561"/>
      <c r="AJ2192" s="592"/>
      <c r="AK2192" s="561"/>
      <c r="AL2192" s="560"/>
      <c r="AM2192" s="595"/>
      <c r="AN2192" s="560"/>
      <c r="AO2192" s="561"/>
      <c r="AP2192" s="561"/>
      <c r="AQ2192" s="560"/>
      <c r="AR2192" s="561"/>
      <c r="AS2192" s="561"/>
      <c r="AT2192" s="559"/>
      <c r="AU2192" s="574"/>
      <c r="AV2192" s="569"/>
      <c r="AW2192" s="569"/>
      <c r="AX2192" s="569"/>
      <c r="AY2192" s="569"/>
      <c r="AZ2192" s="563"/>
      <c r="BA2192" s="563"/>
      <c r="BB2192" s="563"/>
    </row>
    <row r="2193" spans="21:54">
      <c r="U2193" s="563"/>
      <c r="V2193" s="587"/>
      <c r="W2193" s="588"/>
      <c r="X2193" s="588"/>
      <c r="Y2193" s="590"/>
      <c r="Z2193" s="589"/>
      <c r="AA2193" s="591"/>
      <c r="AB2193" s="591"/>
      <c r="AC2193" s="591"/>
      <c r="AD2193" s="591"/>
      <c r="AE2193" s="272"/>
      <c r="AF2193" s="560"/>
      <c r="AG2193" s="561"/>
      <c r="AH2193" s="561"/>
      <c r="AI2193" s="561"/>
      <c r="AJ2193" s="592"/>
      <c r="AK2193" s="561"/>
      <c r="AL2193" s="560"/>
      <c r="AM2193" s="595"/>
      <c r="AN2193" s="560"/>
      <c r="AO2193" s="561"/>
      <c r="AP2193" s="561"/>
      <c r="AQ2193" s="560"/>
      <c r="AR2193" s="561"/>
      <c r="AS2193" s="561"/>
      <c r="AT2193" s="559"/>
      <c r="AU2193" s="574"/>
      <c r="AV2193" s="569"/>
      <c r="AW2193" s="569"/>
      <c r="AX2193" s="569"/>
      <c r="AY2193" s="569"/>
      <c r="AZ2193" s="563"/>
      <c r="BA2193" s="563"/>
      <c r="BB2193" s="563"/>
    </row>
    <row r="2194" spans="21:54">
      <c r="U2194" s="563"/>
      <c r="V2194" s="587"/>
      <c r="W2194" s="588"/>
      <c r="X2194" s="588"/>
      <c r="Y2194" s="590"/>
      <c r="Z2194" s="589"/>
      <c r="AA2194" s="591"/>
      <c r="AB2194" s="591"/>
      <c r="AC2194" s="591"/>
      <c r="AD2194" s="591"/>
      <c r="AE2194" s="272"/>
      <c r="AF2194" s="560"/>
      <c r="AG2194" s="561"/>
      <c r="AH2194" s="561"/>
      <c r="AI2194" s="561"/>
      <c r="AJ2194" s="592"/>
      <c r="AK2194" s="561"/>
      <c r="AL2194" s="560"/>
      <c r="AM2194" s="595"/>
      <c r="AN2194" s="560"/>
      <c r="AO2194" s="561"/>
      <c r="AP2194" s="561"/>
      <c r="AQ2194" s="560"/>
      <c r="AR2194" s="561"/>
      <c r="AS2194" s="561"/>
      <c r="AT2194" s="559"/>
      <c r="AU2194" s="574"/>
      <c r="AV2194" s="569"/>
      <c r="AW2194" s="569"/>
      <c r="AX2194" s="569"/>
      <c r="AY2194" s="569"/>
      <c r="AZ2194" s="563"/>
      <c r="BA2194" s="563"/>
      <c r="BB2194" s="563"/>
    </row>
    <row r="2195" spans="21:54">
      <c r="U2195" s="563"/>
      <c r="V2195" s="587"/>
      <c r="W2195" s="588"/>
      <c r="X2195" s="588"/>
      <c r="Y2195" s="590"/>
      <c r="Z2195" s="589"/>
      <c r="AA2195" s="591"/>
      <c r="AB2195" s="591"/>
      <c r="AC2195" s="591"/>
      <c r="AD2195" s="591"/>
      <c r="AE2195" s="272"/>
      <c r="AF2195" s="560"/>
      <c r="AG2195" s="561"/>
      <c r="AH2195" s="561"/>
      <c r="AI2195" s="561"/>
      <c r="AJ2195" s="592"/>
      <c r="AK2195" s="561"/>
      <c r="AL2195" s="560"/>
      <c r="AM2195" s="595"/>
      <c r="AN2195" s="560"/>
      <c r="AO2195" s="561"/>
      <c r="AP2195" s="561"/>
      <c r="AQ2195" s="560"/>
      <c r="AR2195" s="561"/>
      <c r="AS2195" s="561"/>
      <c r="AT2195" s="559"/>
      <c r="AU2195" s="574"/>
      <c r="AV2195" s="569"/>
      <c r="AW2195" s="569"/>
      <c r="AX2195" s="569"/>
      <c r="AY2195" s="569"/>
      <c r="AZ2195" s="563"/>
      <c r="BA2195" s="563"/>
      <c r="BB2195" s="563"/>
    </row>
    <row r="2196" spans="21:54">
      <c r="U2196" s="563"/>
      <c r="V2196" s="587"/>
      <c r="W2196" s="588"/>
      <c r="X2196" s="588"/>
      <c r="Y2196" s="590"/>
      <c r="Z2196" s="589"/>
      <c r="AA2196" s="591"/>
      <c r="AB2196" s="591"/>
      <c r="AC2196" s="591"/>
      <c r="AD2196" s="591"/>
      <c r="AE2196" s="272"/>
      <c r="AF2196" s="560"/>
      <c r="AG2196" s="561"/>
      <c r="AH2196" s="561"/>
      <c r="AI2196" s="561"/>
      <c r="AJ2196" s="592"/>
      <c r="AK2196" s="561"/>
      <c r="AL2196" s="560"/>
      <c r="AM2196" s="595"/>
      <c r="AN2196" s="560"/>
      <c r="AO2196" s="561"/>
      <c r="AP2196" s="561"/>
      <c r="AQ2196" s="560"/>
      <c r="AR2196" s="561"/>
      <c r="AS2196" s="561"/>
      <c r="AT2196" s="559"/>
      <c r="AU2196" s="574"/>
      <c r="AV2196" s="569"/>
      <c r="AW2196" s="569"/>
      <c r="AX2196" s="569"/>
      <c r="AY2196" s="569"/>
      <c r="AZ2196" s="563"/>
      <c r="BA2196" s="563"/>
      <c r="BB2196" s="563"/>
    </row>
    <row r="2197" spans="21:54">
      <c r="U2197" s="563"/>
      <c r="V2197" s="587"/>
      <c r="W2197" s="588"/>
      <c r="X2197" s="588"/>
      <c r="Y2197" s="590"/>
      <c r="Z2197" s="589"/>
      <c r="AA2197" s="591"/>
      <c r="AB2197" s="591"/>
      <c r="AC2197" s="591"/>
      <c r="AD2197" s="591"/>
      <c r="AE2197" s="272"/>
      <c r="AF2197" s="560"/>
      <c r="AG2197" s="561"/>
      <c r="AH2197" s="561"/>
      <c r="AI2197" s="561"/>
      <c r="AJ2197" s="592"/>
      <c r="AK2197" s="561"/>
      <c r="AL2197" s="560"/>
      <c r="AM2197" s="595"/>
      <c r="AN2197" s="560"/>
      <c r="AO2197" s="561"/>
      <c r="AP2197" s="561"/>
      <c r="AQ2197" s="560"/>
      <c r="AR2197" s="561"/>
      <c r="AS2197" s="561"/>
      <c r="AT2197" s="559"/>
      <c r="AU2197" s="574"/>
      <c r="AV2197" s="569"/>
      <c r="AW2197" s="569"/>
      <c r="AX2197" s="569"/>
      <c r="AY2197" s="569"/>
      <c r="AZ2197" s="563"/>
      <c r="BA2197" s="563"/>
      <c r="BB2197" s="563"/>
    </row>
    <row r="2198" spans="21:54">
      <c r="U2198" s="563"/>
      <c r="V2198" s="587"/>
      <c r="W2198" s="588"/>
      <c r="X2198" s="588"/>
      <c r="Y2198" s="590"/>
      <c r="Z2198" s="589"/>
      <c r="AA2198" s="591"/>
      <c r="AB2198" s="591"/>
      <c r="AC2198" s="591"/>
      <c r="AD2198" s="591"/>
      <c r="AE2198" s="272"/>
      <c r="AF2198" s="560"/>
      <c r="AG2198" s="561"/>
      <c r="AH2198" s="561"/>
      <c r="AI2198" s="561"/>
      <c r="AJ2198" s="592"/>
      <c r="AK2198" s="561"/>
      <c r="AL2198" s="560"/>
      <c r="AM2198" s="595"/>
      <c r="AN2198" s="560"/>
      <c r="AO2198" s="561"/>
      <c r="AP2198" s="561"/>
      <c r="AQ2198" s="560"/>
      <c r="AR2198" s="561"/>
      <c r="AS2198" s="561"/>
      <c r="AT2198" s="559"/>
      <c r="AU2198" s="574"/>
      <c r="AV2198" s="569"/>
      <c r="AW2198" s="569"/>
      <c r="AX2198" s="569"/>
      <c r="AY2198" s="569"/>
      <c r="AZ2198" s="563"/>
      <c r="BA2198" s="563"/>
      <c r="BB2198" s="563"/>
    </row>
    <row r="2199" spans="21:54">
      <c r="U2199" s="563"/>
      <c r="V2199" s="587"/>
      <c r="W2199" s="588"/>
      <c r="X2199" s="588"/>
      <c r="Y2199" s="590"/>
      <c r="Z2199" s="589"/>
      <c r="AA2199" s="591"/>
      <c r="AB2199" s="591"/>
      <c r="AC2199" s="591"/>
      <c r="AD2199" s="591"/>
      <c r="AE2199" s="272"/>
      <c r="AF2199" s="560"/>
      <c r="AG2199" s="561"/>
      <c r="AH2199" s="561"/>
      <c r="AI2199" s="561"/>
      <c r="AJ2199" s="592"/>
      <c r="AK2199" s="561"/>
      <c r="AL2199" s="560"/>
      <c r="AM2199" s="595"/>
      <c r="AN2199" s="560"/>
      <c r="AO2199" s="561"/>
      <c r="AP2199" s="561"/>
      <c r="AQ2199" s="560"/>
      <c r="AR2199" s="561"/>
      <c r="AS2199" s="561"/>
      <c r="AT2199" s="559"/>
      <c r="AU2199" s="574"/>
      <c r="AV2199" s="569"/>
      <c r="AW2199" s="569"/>
      <c r="AX2199" s="569"/>
      <c r="AY2199" s="569"/>
      <c r="AZ2199" s="563"/>
      <c r="BA2199" s="563"/>
      <c r="BB2199" s="563"/>
    </row>
    <row r="2200" spans="21:54">
      <c r="U2200" s="563"/>
      <c r="V2200" s="587"/>
      <c r="W2200" s="588"/>
      <c r="X2200" s="588"/>
      <c r="Y2200" s="590"/>
      <c r="Z2200" s="589"/>
      <c r="AA2200" s="591"/>
      <c r="AB2200" s="591"/>
      <c r="AC2200" s="591"/>
      <c r="AD2200" s="591"/>
      <c r="AE2200" s="272"/>
      <c r="AF2200" s="560"/>
      <c r="AG2200" s="561"/>
      <c r="AH2200" s="561"/>
      <c r="AI2200" s="561"/>
      <c r="AJ2200" s="592"/>
      <c r="AK2200" s="561"/>
      <c r="AL2200" s="560"/>
      <c r="AM2200" s="595"/>
      <c r="AN2200" s="560"/>
      <c r="AO2200" s="561"/>
      <c r="AP2200" s="561"/>
      <c r="AQ2200" s="560"/>
      <c r="AR2200" s="561"/>
      <c r="AS2200" s="561"/>
      <c r="AT2200" s="559"/>
      <c r="AU2200" s="574"/>
      <c r="AV2200" s="569"/>
      <c r="AW2200" s="569"/>
      <c r="AX2200" s="569"/>
      <c r="AY2200" s="569"/>
      <c r="AZ2200" s="563"/>
      <c r="BA2200" s="563"/>
      <c r="BB2200" s="563"/>
    </row>
    <row r="2201" spans="21:54">
      <c r="U2201" s="563"/>
      <c r="V2201" s="587"/>
      <c r="W2201" s="588"/>
      <c r="X2201" s="588"/>
      <c r="Y2201" s="590"/>
      <c r="Z2201" s="589"/>
      <c r="AA2201" s="591"/>
      <c r="AB2201" s="591"/>
      <c r="AC2201" s="591"/>
      <c r="AD2201" s="591"/>
      <c r="AE2201" s="272"/>
      <c r="AF2201" s="560"/>
      <c r="AG2201" s="561"/>
      <c r="AH2201" s="561"/>
      <c r="AI2201" s="561"/>
      <c r="AJ2201" s="592"/>
      <c r="AK2201" s="561"/>
      <c r="AL2201" s="560"/>
      <c r="AM2201" s="595"/>
      <c r="AN2201" s="560"/>
      <c r="AO2201" s="561"/>
      <c r="AP2201" s="561"/>
      <c r="AQ2201" s="560"/>
      <c r="AR2201" s="561"/>
      <c r="AS2201" s="561"/>
      <c r="AT2201" s="559"/>
      <c r="AU2201" s="574"/>
      <c r="AV2201" s="569"/>
      <c r="AW2201" s="569"/>
      <c r="AX2201" s="569"/>
      <c r="AY2201" s="569"/>
      <c r="AZ2201" s="563"/>
      <c r="BA2201" s="563"/>
      <c r="BB2201" s="563"/>
    </row>
    <row r="2202" spans="21:54">
      <c r="U2202" s="563"/>
      <c r="V2202" s="587"/>
      <c r="W2202" s="588"/>
      <c r="X2202" s="588"/>
      <c r="Y2202" s="590"/>
      <c r="Z2202" s="589"/>
      <c r="AA2202" s="591"/>
      <c r="AB2202" s="591"/>
      <c r="AC2202" s="591"/>
      <c r="AD2202" s="591"/>
      <c r="AE2202" s="272"/>
      <c r="AF2202" s="560"/>
      <c r="AG2202" s="561"/>
      <c r="AH2202" s="561"/>
      <c r="AI2202" s="561"/>
      <c r="AJ2202" s="592"/>
      <c r="AK2202" s="561"/>
      <c r="AL2202" s="560"/>
      <c r="AM2202" s="595"/>
      <c r="AN2202" s="560"/>
      <c r="AO2202" s="561"/>
      <c r="AP2202" s="561"/>
      <c r="AQ2202" s="560"/>
      <c r="AR2202" s="561"/>
      <c r="AS2202" s="561"/>
      <c r="AT2202" s="559"/>
      <c r="AU2202" s="574"/>
      <c r="AV2202" s="569"/>
      <c r="AW2202" s="569"/>
      <c r="AX2202" s="569"/>
      <c r="AY2202" s="569"/>
      <c r="AZ2202" s="563"/>
      <c r="BA2202" s="563"/>
      <c r="BB2202" s="563"/>
    </row>
    <row r="2203" spans="21:54">
      <c r="U2203" s="563"/>
      <c r="V2203" s="587"/>
      <c r="W2203" s="588"/>
      <c r="X2203" s="588"/>
      <c r="Y2203" s="590"/>
      <c r="Z2203" s="589"/>
      <c r="AA2203" s="591"/>
      <c r="AB2203" s="591"/>
      <c r="AC2203" s="591"/>
      <c r="AD2203" s="591"/>
      <c r="AE2203" s="272"/>
      <c r="AF2203" s="560"/>
      <c r="AG2203" s="561"/>
      <c r="AH2203" s="561"/>
      <c r="AI2203" s="561"/>
      <c r="AJ2203" s="592"/>
      <c r="AK2203" s="561"/>
      <c r="AL2203" s="560"/>
      <c r="AM2203" s="595"/>
      <c r="AN2203" s="560"/>
      <c r="AO2203" s="561"/>
      <c r="AP2203" s="561"/>
      <c r="AQ2203" s="560"/>
      <c r="AR2203" s="561"/>
      <c r="AS2203" s="561"/>
      <c r="AT2203" s="559"/>
      <c r="AU2203" s="574"/>
      <c r="AV2203" s="569"/>
      <c r="AW2203" s="569"/>
      <c r="AX2203" s="569"/>
      <c r="AY2203" s="569"/>
      <c r="AZ2203" s="563"/>
      <c r="BA2203" s="563"/>
      <c r="BB2203" s="563"/>
    </row>
    <row r="2204" spans="21:54">
      <c r="U2204" s="563"/>
      <c r="V2204" s="598"/>
      <c r="W2204" s="599"/>
      <c r="X2204" s="598"/>
      <c r="Y2204" s="600"/>
      <c r="Z2204" s="601"/>
      <c r="AA2204" s="602"/>
      <c r="AB2204" s="602"/>
      <c r="AC2204" s="602"/>
      <c r="AD2204" s="559"/>
      <c r="AE2204" s="282"/>
      <c r="AF2204" s="560"/>
      <c r="AG2204" s="561"/>
      <c r="AH2204" s="561"/>
      <c r="AI2204" s="282"/>
      <c r="AJ2204" s="592"/>
      <c r="AK2204" s="282"/>
      <c r="AL2204" s="282"/>
      <c r="AM2204" s="282"/>
      <c r="AN2204" s="282"/>
      <c r="AO2204" s="282"/>
      <c r="AP2204" s="282"/>
      <c r="AQ2204" s="282"/>
      <c r="AR2204" s="282"/>
      <c r="AS2204" s="282"/>
      <c r="AT2204" s="559"/>
      <c r="AU2204" s="574"/>
      <c r="AV2204" s="569"/>
      <c r="AW2204" s="569"/>
      <c r="AX2204" s="569"/>
      <c r="AY2204" s="569"/>
      <c r="AZ2204" s="563"/>
      <c r="BA2204" s="563"/>
      <c r="BB2204" s="563"/>
    </row>
    <row r="2205" spans="21:54">
      <c r="U2205" s="563"/>
      <c r="V2205" s="598"/>
      <c r="W2205" s="599"/>
      <c r="X2205" s="598"/>
      <c r="Y2205" s="600"/>
      <c r="Z2205" s="601"/>
      <c r="AA2205" s="602"/>
      <c r="AB2205" s="602"/>
      <c r="AC2205" s="602"/>
      <c r="AD2205" s="562"/>
      <c r="AE2205" s="282"/>
      <c r="AF2205" s="560"/>
      <c r="AG2205" s="561"/>
      <c r="AH2205" s="561"/>
      <c r="AI2205" s="282"/>
      <c r="AJ2205" s="592"/>
      <c r="AK2205" s="282"/>
      <c r="AL2205" s="282"/>
      <c r="AM2205" s="282"/>
      <c r="AN2205" s="282"/>
      <c r="AO2205" s="282"/>
      <c r="AP2205" s="282"/>
      <c r="AQ2205" s="282"/>
      <c r="AR2205" s="282"/>
      <c r="AS2205" s="282"/>
      <c r="AT2205" s="559"/>
      <c r="AU2205" s="574"/>
      <c r="AV2205" s="569"/>
      <c r="AW2205" s="569"/>
      <c r="AX2205" s="569"/>
      <c r="AY2205" s="569"/>
      <c r="AZ2205" s="563"/>
      <c r="BA2205" s="563"/>
      <c r="BB2205" s="563"/>
    </row>
    <row r="2206" spans="21:54">
      <c r="U2206" s="563"/>
      <c r="V2206" s="598"/>
      <c r="W2206" s="599"/>
      <c r="X2206" s="598"/>
      <c r="Y2206" s="600"/>
      <c r="Z2206" s="601"/>
      <c r="AA2206" s="602"/>
      <c r="AB2206" s="602"/>
      <c r="AC2206" s="602"/>
      <c r="AD2206" s="562"/>
      <c r="AE2206" s="282"/>
      <c r="AF2206" s="560"/>
      <c r="AG2206" s="561"/>
      <c r="AH2206" s="561"/>
      <c r="AI2206" s="282"/>
      <c r="AJ2206" s="592"/>
      <c r="AK2206" s="282"/>
      <c r="AL2206" s="282"/>
      <c r="AM2206" s="282"/>
      <c r="AN2206" s="282"/>
      <c r="AO2206" s="282"/>
      <c r="AP2206" s="282"/>
      <c r="AQ2206" s="282"/>
      <c r="AR2206" s="282"/>
      <c r="AS2206" s="282"/>
      <c r="AT2206" s="559"/>
      <c r="AU2206" s="574"/>
      <c r="AV2206" s="569"/>
      <c r="AW2206" s="569"/>
      <c r="AX2206" s="569"/>
      <c r="AY2206" s="569"/>
      <c r="AZ2206" s="563"/>
      <c r="BA2206" s="563"/>
      <c r="BB2206" s="563"/>
    </row>
    <row r="2207" spans="21:54">
      <c r="U2207" s="563"/>
      <c r="V2207" s="598"/>
      <c r="W2207" s="599"/>
      <c r="X2207" s="598"/>
      <c r="Y2207" s="600"/>
      <c r="Z2207" s="601"/>
      <c r="AA2207" s="602"/>
      <c r="AB2207" s="602"/>
      <c r="AC2207" s="602"/>
      <c r="AD2207" s="562"/>
      <c r="AE2207" s="282"/>
      <c r="AF2207" s="560"/>
      <c r="AG2207" s="561"/>
      <c r="AH2207" s="561"/>
      <c r="AI2207" s="282"/>
      <c r="AJ2207" s="592"/>
      <c r="AK2207" s="282"/>
      <c r="AL2207" s="282"/>
      <c r="AM2207" s="282"/>
      <c r="AN2207" s="282"/>
      <c r="AO2207" s="282"/>
      <c r="AP2207" s="282"/>
      <c r="AQ2207" s="282"/>
      <c r="AR2207" s="282"/>
      <c r="AS2207" s="282"/>
      <c r="AT2207" s="559"/>
      <c r="AU2207" s="574"/>
      <c r="AV2207" s="569"/>
      <c r="AW2207" s="569"/>
      <c r="AX2207" s="569"/>
      <c r="AY2207" s="569"/>
      <c r="AZ2207" s="563"/>
      <c r="BA2207" s="563"/>
      <c r="BB2207" s="563"/>
    </row>
    <row r="2208" spans="21:54">
      <c r="U2208" s="563"/>
      <c r="V2208" s="598"/>
      <c r="W2208" s="599"/>
      <c r="X2208" s="598"/>
      <c r="Y2208" s="600"/>
      <c r="Z2208" s="601"/>
      <c r="AA2208" s="602"/>
      <c r="AB2208" s="602"/>
      <c r="AC2208" s="602"/>
      <c r="AD2208" s="562"/>
      <c r="AE2208" s="282"/>
      <c r="AF2208" s="560"/>
      <c r="AG2208" s="561"/>
      <c r="AH2208" s="561"/>
      <c r="AI2208" s="282"/>
      <c r="AJ2208" s="592"/>
      <c r="AK2208" s="282"/>
      <c r="AL2208" s="282"/>
      <c r="AM2208" s="282"/>
      <c r="AN2208" s="282"/>
      <c r="AO2208" s="282"/>
      <c r="AP2208" s="282"/>
      <c r="AQ2208" s="282"/>
      <c r="AR2208" s="282"/>
      <c r="AS2208" s="282"/>
      <c r="AT2208" s="559"/>
      <c r="AU2208" s="574"/>
      <c r="AV2208" s="569"/>
      <c r="AW2208" s="569"/>
      <c r="AX2208" s="569"/>
      <c r="AY2208" s="569"/>
      <c r="AZ2208" s="563"/>
      <c r="BA2208" s="563"/>
      <c r="BB2208" s="563"/>
    </row>
    <row r="2209" spans="21:54">
      <c r="U2209" s="563"/>
      <c r="V2209" s="598"/>
      <c r="W2209" s="599"/>
      <c r="X2209" s="598"/>
      <c r="Y2209" s="600"/>
      <c r="Z2209" s="601"/>
      <c r="AA2209" s="602"/>
      <c r="AB2209" s="602"/>
      <c r="AC2209" s="602"/>
      <c r="AD2209" s="562"/>
      <c r="AE2209" s="282"/>
      <c r="AF2209" s="560"/>
      <c r="AG2209" s="561"/>
      <c r="AH2209" s="561"/>
      <c r="AI2209" s="282"/>
      <c r="AJ2209" s="592"/>
      <c r="AK2209" s="282"/>
      <c r="AL2209" s="282"/>
      <c r="AM2209" s="282"/>
      <c r="AN2209" s="282"/>
      <c r="AO2209" s="282"/>
      <c r="AP2209" s="282"/>
      <c r="AQ2209" s="282"/>
      <c r="AR2209" s="282"/>
      <c r="AS2209" s="282"/>
      <c r="AT2209" s="559"/>
      <c r="AU2209" s="574"/>
      <c r="AV2209" s="569"/>
      <c r="AW2209" s="569"/>
      <c r="AX2209" s="569"/>
      <c r="AY2209" s="569"/>
      <c r="AZ2209" s="563"/>
      <c r="BA2209" s="563"/>
      <c r="BB2209" s="563"/>
    </row>
    <row r="2210" spans="21:54">
      <c r="U2210" s="563"/>
      <c r="V2210" s="598"/>
      <c r="W2210" s="599"/>
      <c r="X2210" s="598"/>
      <c r="Y2210" s="600"/>
      <c r="Z2210" s="601"/>
      <c r="AA2210" s="602"/>
      <c r="AB2210" s="602"/>
      <c r="AC2210" s="602"/>
      <c r="AD2210" s="562"/>
      <c r="AE2210" s="282"/>
      <c r="AF2210" s="560"/>
      <c r="AG2210" s="561"/>
      <c r="AH2210" s="561"/>
      <c r="AI2210" s="282"/>
      <c r="AJ2210" s="592"/>
      <c r="AK2210" s="282"/>
      <c r="AL2210" s="282"/>
      <c r="AM2210" s="282"/>
      <c r="AN2210" s="282"/>
      <c r="AO2210" s="282"/>
      <c r="AP2210" s="282"/>
      <c r="AQ2210" s="282"/>
      <c r="AR2210" s="282"/>
      <c r="AS2210" s="282"/>
      <c r="AT2210" s="559"/>
      <c r="AU2210" s="574"/>
      <c r="AV2210" s="569"/>
      <c r="AW2210" s="569"/>
      <c r="AX2210" s="569"/>
      <c r="AY2210" s="569"/>
      <c r="AZ2210" s="563"/>
      <c r="BA2210" s="563"/>
      <c r="BB2210" s="563"/>
    </row>
    <row r="2211" spans="21:54">
      <c r="U2211" s="563"/>
      <c r="V2211" s="598"/>
      <c r="W2211" s="599"/>
      <c r="X2211" s="598"/>
      <c r="Y2211" s="600"/>
      <c r="Z2211" s="601"/>
      <c r="AA2211" s="602"/>
      <c r="AB2211" s="602"/>
      <c r="AC2211" s="602"/>
      <c r="AD2211" s="562"/>
      <c r="AE2211" s="282"/>
      <c r="AF2211" s="560"/>
      <c r="AG2211" s="561"/>
      <c r="AH2211" s="561"/>
      <c r="AI2211" s="282"/>
      <c r="AJ2211" s="592"/>
      <c r="AK2211" s="282"/>
      <c r="AL2211" s="282"/>
      <c r="AM2211" s="282"/>
      <c r="AN2211" s="282"/>
      <c r="AO2211" s="282"/>
      <c r="AP2211" s="282"/>
      <c r="AQ2211" s="282"/>
      <c r="AR2211" s="282"/>
      <c r="AS2211" s="282"/>
      <c r="AT2211" s="559"/>
      <c r="AU2211" s="574"/>
      <c r="AV2211" s="569"/>
      <c r="AW2211" s="569"/>
      <c r="AX2211" s="569"/>
      <c r="AY2211" s="569"/>
      <c r="AZ2211" s="563"/>
      <c r="BA2211" s="563"/>
      <c r="BB2211" s="563"/>
    </row>
    <row r="2212" spans="21:54">
      <c r="U2212" s="563"/>
      <c r="V2212" s="598"/>
      <c r="W2212" s="599"/>
      <c r="X2212" s="598"/>
      <c r="Y2212" s="600"/>
      <c r="Z2212" s="601"/>
      <c r="AA2212" s="602"/>
      <c r="AB2212" s="602"/>
      <c r="AC2212" s="602"/>
      <c r="AD2212" s="562"/>
      <c r="AE2212" s="282"/>
      <c r="AF2212" s="560"/>
      <c r="AG2212" s="561"/>
      <c r="AH2212" s="561"/>
      <c r="AI2212" s="282"/>
      <c r="AJ2212" s="592"/>
      <c r="AK2212" s="282"/>
      <c r="AL2212" s="282"/>
      <c r="AM2212" s="282"/>
      <c r="AN2212" s="282"/>
      <c r="AO2212" s="282"/>
      <c r="AP2212" s="282"/>
      <c r="AQ2212" s="282"/>
      <c r="AR2212" s="282"/>
      <c r="AS2212" s="282"/>
      <c r="AT2212" s="559"/>
      <c r="AU2212" s="574"/>
      <c r="AV2212" s="569"/>
      <c r="AW2212" s="569"/>
      <c r="AX2212" s="569"/>
      <c r="AY2212" s="569"/>
      <c r="AZ2212" s="563"/>
      <c r="BA2212" s="563"/>
      <c r="BB2212" s="563"/>
    </row>
    <row r="2213" spans="21:54">
      <c r="U2213" s="563"/>
      <c r="V2213" s="598"/>
      <c r="W2213" s="599"/>
      <c r="X2213" s="598"/>
      <c r="Y2213" s="600"/>
      <c r="Z2213" s="601"/>
      <c r="AA2213" s="602"/>
      <c r="AB2213" s="602"/>
      <c r="AC2213" s="602"/>
      <c r="AD2213" s="562"/>
      <c r="AE2213" s="282"/>
      <c r="AF2213" s="560"/>
      <c r="AG2213" s="561"/>
      <c r="AH2213" s="561"/>
      <c r="AI2213" s="282"/>
      <c r="AJ2213" s="592"/>
      <c r="AK2213" s="282"/>
      <c r="AL2213" s="282"/>
      <c r="AM2213" s="282"/>
      <c r="AN2213" s="282"/>
      <c r="AO2213" s="282"/>
      <c r="AP2213" s="282"/>
      <c r="AQ2213" s="282"/>
      <c r="AR2213" s="282"/>
      <c r="AS2213" s="282"/>
      <c r="AT2213" s="559"/>
      <c r="AU2213" s="574"/>
      <c r="AV2213" s="569"/>
      <c r="AW2213" s="569"/>
      <c r="AX2213" s="569"/>
      <c r="AY2213" s="569"/>
      <c r="AZ2213" s="563"/>
      <c r="BA2213" s="563"/>
      <c r="BB2213" s="563"/>
    </row>
    <row r="2214" spans="21:54">
      <c r="U2214" s="563"/>
      <c r="V2214" s="598"/>
      <c r="W2214" s="599"/>
      <c r="X2214" s="598"/>
      <c r="Y2214" s="600"/>
      <c r="Z2214" s="601"/>
      <c r="AA2214" s="602"/>
      <c r="AB2214" s="602"/>
      <c r="AC2214" s="602"/>
      <c r="AD2214" s="562"/>
      <c r="AE2214" s="282"/>
      <c r="AF2214" s="560"/>
      <c r="AG2214" s="561"/>
      <c r="AH2214" s="561"/>
      <c r="AI2214" s="282"/>
      <c r="AJ2214" s="592"/>
      <c r="AK2214" s="282"/>
      <c r="AL2214" s="282"/>
      <c r="AM2214" s="282"/>
      <c r="AN2214" s="282"/>
      <c r="AO2214" s="282"/>
      <c r="AP2214" s="282"/>
      <c r="AQ2214" s="282"/>
      <c r="AR2214" s="282"/>
      <c r="AS2214" s="282"/>
      <c r="AT2214" s="559"/>
      <c r="AU2214" s="574"/>
      <c r="AV2214" s="569"/>
      <c r="AW2214" s="569"/>
      <c r="AX2214" s="569"/>
      <c r="AY2214" s="569"/>
      <c r="AZ2214" s="563"/>
      <c r="BA2214" s="563"/>
      <c r="BB2214" s="563"/>
    </row>
    <row r="2215" spans="21:54">
      <c r="U2215" s="563"/>
      <c r="V2215" s="598"/>
      <c r="W2215" s="599"/>
      <c r="X2215" s="598"/>
      <c r="Y2215" s="600"/>
      <c r="Z2215" s="601"/>
      <c r="AA2215" s="602"/>
      <c r="AB2215" s="602"/>
      <c r="AC2215" s="602"/>
      <c r="AD2215" s="562"/>
      <c r="AE2215" s="282"/>
      <c r="AF2215" s="560"/>
      <c r="AG2215" s="561"/>
      <c r="AH2215" s="561"/>
      <c r="AI2215" s="282"/>
      <c r="AJ2215" s="592"/>
      <c r="AK2215" s="282"/>
      <c r="AL2215" s="282"/>
      <c r="AM2215" s="282"/>
      <c r="AN2215" s="282"/>
      <c r="AO2215" s="282"/>
      <c r="AP2215" s="282"/>
      <c r="AQ2215" s="282"/>
      <c r="AR2215" s="282"/>
      <c r="AS2215" s="282"/>
      <c r="AT2215" s="559"/>
      <c r="AU2215" s="574"/>
      <c r="AV2215" s="569"/>
      <c r="AW2215" s="569"/>
      <c r="AX2215" s="569"/>
      <c r="AY2215" s="569"/>
      <c r="AZ2215" s="563"/>
      <c r="BA2215" s="563"/>
      <c r="BB2215" s="563"/>
    </row>
    <row r="2216" spans="21:54">
      <c r="U2216" s="563"/>
      <c r="V2216" s="598"/>
      <c r="W2216" s="599"/>
      <c r="X2216" s="598"/>
      <c r="Y2216" s="600"/>
      <c r="Z2216" s="601"/>
      <c r="AA2216" s="602"/>
      <c r="AB2216" s="602"/>
      <c r="AC2216" s="602"/>
      <c r="AD2216" s="559"/>
      <c r="AE2216" s="282"/>
      <c r="AF2216" s="560"/>
      <c r="AG2216" s="561"/>
      <c r="AH2216" s="561"/>
      <c r="AI2216" s="282"/>
      <c r="AJ2216" s="592"/>
      <c r="AK2216" s="282"/>
      <c r="AL2216" s="282"/>
      <c r="AM2216" s="282"/>
      <c r="AN2216" s="282"/>
      <c r="AO2216" s="282"/>
      <c r="AP2216" s="282"/>
      <c r="AQ2216" s="282"/>
      <c r="AR2216" s="282"/>
      <c r="AS2216" s="282"/>
      <c r="AT2216" s="559"/>
      <c r="AU2216" s="574"/>
      <c r="AV2216" s="569"/>
      <c r="AW2216" s="569"/>
      <c r="AX2216" s="569"/>
      <c r="AY2216" s="569"/>
      <c r="AZ2216" s="563"/>
      <c r="BA2216" s="563"/>
      <c r="BB2216" s="563"/>
    </row>
    <row r="2217" spans="21:54">
      <c r="U2217" s="563"/>
      <c r="V2217" s="598"/>
      <c r="W2217" s="599"/>
      <c r="X2217" s="598"/>
      <c r="Y2217" s="600"/>
      <c r="Z2217" s="601"/>
      <c r="AA2217" s="602"/>
      <c r="AB2217" s="602"/>
      <c r="AC2217" s="602"/>
      <c r="AD2217" s="562"/>
      <c r="AE2217" s="282"/>
      <c r="AF2217" s="560"/>
      <c r="AG2217" s="561"/>
      <c r="AH2217" s="561"/>
      <c r="AI2217" s="282"/>
      <c r="AJ2217" s="592"/>
      <c r="AK2217" s="282"/>
      <c r="AL2217" s="282"/>
      <c r="AM2217" s="282"/>
      <c r="AN2217" s="282"/>
      <c r="AO2217" s="282"/>
      <c r="AP2217" s="282"/>
      <c r="AQ2217" s="282"/>
      <c r="AR2217" s="282"/>
      <c r="AS2217" s="282"/>
      <c r="AT2217" s="559"/>
      <c r="AU2217" s="574"/>
      <c r="AV2217" s="569"/>
      <c r="AW2217" s="569"/>
      <c r="AX2217" s="569"/>
      <c r="AY2217" s="569"/>
      <c r="AZ2217" s="563"/>
      <c r="BA2217" s="563"/>
      <c r="BB2217" s="563"/>
    </row>
    <row r="2218" spans="21:54">
      <c r="U2218" s="563"/>
      <c r="V2218" s="598"/>
      <c r="W2218" s="599"/>
      <c r="X2218" s="598"/>
      <c r="Y2218" s="600"/>
      <c r="Z2218" s="601"/>
      <c r="AA2218" s="602"/>
      <c r="AB2218" s="602"/>
      <c r="AC2218" s="602"/>
      <c r="AD2218" s="562"/>
      <c r="AE2218" s="282"/>
      <c r="AF2218" s="560"/>
      <c r="AG2218" s="561"/>
      <c r="AH2218" s="561"/>
      <c r="AI2218" s="282"/>
      <c r="AJ2218" s="592"/>
      <c r="AK2218" s="282"/>
      <c r="AL2218" s="282"/>
      <c r="AM2218" s="282"/>
      <c r="AN2218" s="282"/>
      <c r="AO2218" s="282"/>
      <c r="AP2218" s="282"/>
      <c r="AQ2218" s="282"/>
      <c r="AR2218" s="282"/>
      <c r="AS2218" s="282"/>
      <c r="AT2218" s="559"/>
      <c r="AU2218" s="574"/>
      <c r="AV2218" s="569"/>
      <c r="AW2218" s="569"/>
      <c r="AX2218" s="569"/>
      <c r="AY2218" s="569"/>
      <c r="AZ2218" s="563"/>
      <c r="BA2218" s="563"/>
      <c r="BB2218" s="563"/>
    </row>
    <row r="2219" spans="21:54">
      <c r="U2219" s="563"/>
      <c r="V2219" s="598"/>
      <c r="W2219" s="599"/>
      <c r="X2219" s="598"/>
      <c r="Y2219" s="600"/>
      <c r="Z2219" s="601"/>
      <c r="AA2219" s="602"/>
      <c r="AB2219" s="602"/>
      <c r="AC2219" s="602"/>
      <c r="AD2219" s="562"/>
      <c r="AE2219" s="282"/>
      <c r="AF2219" s="560"/>
      <c r="AG2219" s="561"/>
      <c r="AH2219" s="561"/>
      <c r="AI2219" s="282"/>
      <c r="AJ2219" s="592"/>
      <c r="AK2219" s="282"/>
      <c r="AL2219" s="282"/>
      <c r="AM2219" s="282"/>
      <c r="AN2219" s="282"/>
      <c r="AO2219" s="282"/>
      <c r="AP2219" s="282"/>
      <c r="AQ2219" s="282"/>
      <c r="AR2219" s="282"/>
      <c r="AS2219" s="282"/>
      <c r="AT2219" s="559"/>
      <c r="AU2219" s="574"/>
      <c r="AV2219" s="569"/>
      <c r="AW2219" s="569"/>
      <c r="AX2219" s="569"/>
      <c r="AY2219" s="569"/>
      <c r="AZ2219" s="563"/>
      <c r="BA2219" s="563"/>
      <c r="BB2219" s="563"/>
    </row>
    <row r="2220" spans="21:54">
      <c r="U2220" s="563"/>
      <c r="V2220" s="598"/>
      <c r="W2220" s="599"/>
      <c r="X2220" s="598"/>
      <c r="Y2220" s="600"/>
      <c r="Z2220" s="601"/>
      <c r="AA2220" s="602"/>
      <c r="AB2220" s="602"/>
      <c r="AC2220" s="602"/>
      <c r="AD2220" s="562"/>
      <c r="AE2220" s="282"/>
      <c r="AF2220" s="560"/>
      <c r="AG2220" s="561"/>
      <c r="AH2220" s="561"/>
      <c r="AI2220" s="282"/>
      <c r="AJ2220" s="592"/>
      <c r="AK2220" s="282"/>
      <c r="AL2220" s="282"/>
      <c r="AM2220" s="282"/>
      <c r="AN2220" s="282"/>
      <c r="AO2220" s="282"/>
      <c r="AP2220" s="282"/>
      <c r="AQ2220" s="282"/>
      <c r="AR2220" s="282"/>
      <c r="AS2220" s="282"/>
      <c r="AT2220" s="559"/>
      <c r="AU2220" s="574"/>
      <c r="AV2220" s="569"/>
      <c r="AW2220" s="569"/>
      <c r="AX2220" s="569"/>
      <c r="AY2220" s="569"/>
      <c r="AZ2220" s="563"/>
      <c r="BA2220" s="563"/>
      <c r="BB2220" s="563"/>
    </row>
    <row r="2221" spans="21:54">
      <c r="U2221" s="563"/>
      <c r="V2221" s="603"/>
      <c r="W2221" s="599"/>
      <c r="X2221" s="598"/>
      <c r="Y2221" s="600"/>
      <c r="Z2221" s="601"/>
      <c r="AA2221" s="602"/>
      <c r="AB2221" s="602"/>
      <c r="AC2221" s="559"/>
      <c r="AD2221" s="559"/>
      <c r="AE2221" s="282"/>
      <c r="AF2221" s="560"/>
      <c r="AG2221" s="561"/>
      <c r="AH2221" s="561"/>
      <c r="AI2221" s="282"/>
      <c r="AJ2221" s="592"/>
      <c r="AK2221" s="282"/>
      <c r="AL2221" s="282"/>
      <c r="AM2221" s="282"/>
      <c r="AN2221" s="282"/>
      <c r="AO2221" s="282"/>
      <c r="AP2221" s="282"/>
      <c r="AQ2221" s="282"/>
      <c r="AR2221" s="282"/>
      <c r="AS2221" s="282"/>
      <c r="AT2221" s="559"/>
      <c r="AU2221" s="574"/>
      <c r="AV2221" s="569"/>
      <c r="AW2221" s="569"/>
      <c r="AX2221" s="569"/>
      <c r="AY2221" s="569"/>
      <c r="AZ2221" s="563"/>
      <c r="BA2221" s="563"/>
      <c r="BB2221" s="563"/>
    </row>
    <row r="2222" spans="21:54">
      <c r="U2222" s="563"/>
      <c r="V2222" s="598"/>
      <c r="W2222" s="599"/>
      <c r="X2222" s="598"/>
      <c r="Y2222" s="600"/>
      <c r="Z2222" s="601"/>
      <c r="AA2222" s="602"/>
      <c r="AB2222" s="602"/>
      <c r="AC2222" s="559"/>
      <c r="AD2222" s="559"/>
      <c r="AE2222" s="282"/>
      <c r="AF2222" s="560"/>
      <c r="AG2222" s="561"/>
      <c r="AH2222" s="561"/>
      <c r="AI2222" s="282"/>
      <c r="AJ2222" s="592"/>
      <c r="AK2222" s="282"/>
      <c r="AL2222" s="282"/>
      <c r="AM2222" s="282"/>
      <c r="AN2222" s="282"/>
      <c r="AO2222" s="282"/>
      <c r="AP2222" s="282"/>
      <c r="AQ2222" s="282"/>
      <c r="AR2222" s="282"/>
      <c r="AS2222" s="282"/>
      <c r="AT2222" s="559"/>
      <c r="AU2222" s="574"/>
      <c r="AV2222" s="569"/>
      <c r="AW2222" s="569"/>
      <c r="AX2222" s="569"/>
      <c r="AY2222" s="569"/>
      <c r="AZ2222" s="563"/>
      <c r="BA2222" s="563"/>
      <c r="BB2222" s="563"/>
    </row>
    <row r="2223" spans="21:54" ht="17.25" customHeight="1">
      <c r="U2223" s="563"/>
      <c r="V2223" s="598"/>
      <c r="W2223" s="599"/>
      <c r="X2223" s="598"/>
      <c r="Y2223" s="600"/>
      <c r="Z2223" s="601"/>
      <c r="AA2223" s="602"/>
      <c r="AB2223" s="602"/>
      <c r="AC2223" s="559"/>
      <c r="AD2223" s="559"/>
      <c r="AE2223" s="282"/>
      <c r="AF2223" s="560"/>
      <c r="AG2223" s="561"/>
      <c r="AH2223" s="561"/>
      <c r="AI2223" s="282"/>
      <c r="AJ2223" s="592"/>
      <c r="AK2223" s="282"/>
      <c r="AL2223" s="282"/>
      <c r="AM2223" s="282"/>
      <c r="AN2223" s="282"/>
      <c r="AO2223" s="282"/>
      <c r="AP2223" s="282"/>
      <c r="AQ2223" s="282"/>
      <c r="AR2223" s="282"/>
      <c r="AS2223" s="282"/>
      <c r="AT2223" s="559"/>
      <c r="AU2223" s="574"/>
      <c r="AV2223" s="569"/>
      <c r="AW2223" s="569"/>
      <c r="AX2223" s="569"/>
      <c r="AY2223" s="569"/>
      <c r="AZ2223" s="563"/>
      <c r="BA2223" s="563"/>
      <c r="BB2223" s="563"/>
    </row>
    <row r="2224" spans="21:54">
      <c r="U2224" s="563"/>
      <c r="V2224" s="563"/>
      <c r="W2224" s="563"/>
      <c r="X2224" s="563"/>
      <c r="Y2224" s="563"/>
      <c r="Z2224" s="563"/>
      <c r="AA2224" s="563"/>
      <c r="AB2224" s="563"/>
      <c r="AC2224" s="563"/>
      <c r="AD2224" s="563"/>
      <c r="AE2224" s="563"/>
      <c r="AF2224" s="563"/>
      <c r="AG2224" s="563"/>
      <c r="AH2224" s="563"/>
      <c r="AI2224" s="563"/>
      <c r="AJ2224" s="563"/>
      <c r="AK2224" s="563"/>
      <c r="AL2224" s="563"/>
      <c r="AM2224" s="563"/>
      <c r="AN2224" s="563"/>
      <c r="AO2224" s="563"/>
      <c r="AP2224" s="563"/>
      <c r="AQ2224" s="563"/>
      <c r="AR2224" s="563"/>
      <c r="AS2224" s="563"/>
      <c r="AT2224" s="563"/>
      <c r="AU2224" s="563"/>
      <c r="AV2224" s="563"/>
      <c r="AW2224" s="563"/>
      <c r="AX2224" s="563"/>
      <c r="AY2224" s="563"/>
      <c r="AZ2224" s="563"/>
      <c r="BA2224" s="563"/>
      <c r="BB2224" s="563"/>
    </row>
    <row r="2225" spans="21:54">
      <c r="U2225" s="563"/>
      <c r="V2225" s="563"/>
      <c r="W2225" s="563"/>
      <c r="X2225" s="563"/>
      <c r="Y2225" s="563"/>
      <c r="Z2225" s="563"/>
      <c r="AA2225" s="563"/>
      <c r="AB2225" s="563"/>
      <c r="AC2225" s="563"/>
      <c r="AD2225" s="563"/>
      <c r="AE2225" s="563"/>
      <c r="AF2225" s="563"/>
      <c r="AG2225" s="563"/>
      <c r="AH2225" s="563"/>
      <c r="AI2225" s="563"/>
      <c r="AJ2225" s="563"/>
      <c r="AK2225" s="563"/>
      <c r="AL2225" s="563"/>
      <c r="AM2225" s="563"/>
      <c r="AN2225" s="563"/>
      <c r="AO2225" s="563"/>
      <c r="AP2225" s="563"/>
      <c r="AQ2225" s="563"/>
      <c r="AR2225" s="563"/>
      <c r="AS2225" s="563"/>
      <c r="AT2225" s="563"/>
      <c r="AU2225" s="563"/>
      <c r="AV2225" s="563"/>
      <c r="AW2225" s="563"/>
      <c r="AX2225" s="563"/>
      <c r="AY2225" s="563"/>
      <c r="AZ2225" s="563"/>
      <c r="BA2225" s="563"/>
      <c r="BB2225" s="563"/>
    </row>
    <row r="2226" spans="21:54">
      <c r="U2226" s="563"/>
      <c r="V2226" s="563"/>
      <c r="W2226" s="563"/>
      <c r="X2226" s="563"/>
      <c r="Y2226" s="563"/>
      <c r="Z2226" s="563"/>
      <c r="AA2226" s="563"/>
      <c r="AB2226" s="563"/>
      <c r="AC2226" s="563"/>
      <c r="AD2226" s="563"/>
      <c r="AE2226" s="563"/>
      <c r="AF2226" s="563"/>
      <c r="AG2226" s="563"/>
      <c r="AH2226" s="563"/>
      <c r="AI2226" s="563"/>
      <c r="AJ2226" s="563"/>
      <c r="AK2226" s="563"/>
      <c r="AL2226" s="563"/>
      <c r="AM2226" s="563"/>
      <c r="AN2226" s="563"/>
      <c r="AO2226" s="563"/>
      <c r="AP2226" s="563"/>
      <c r="AQ2226" s="563"/>
      <c r="AR2226" s="563"/>
      <c r="AS2226" s="563"/>
      <c r="AT2226" s="563"/>
      <c r="AU2226" s="563"/>
      <c r="AV2226" s="563"/>
      <c r="AW2226" s="563"/>
      <c r="AX2226" s="563"/>
      <c r="AY2226" s="563"/>
      <c r="AZ2226" s="563"/>
      <c r="BA2226" s="563"/>
      <c r="BB2226" s="563"/>
    </row>
  </sheetData>
  <sheetProtection password="C90A" sheet="1" objects="1" scenarios="1" selectLockedCells="1"/>
  <mergeCells count="77">
    <mergeCell ref="J44:O44"/>
    <mergeCell ref="P44:U44"/>
    <mergeCell ref="P3:S4"/>
    <mergeCell ref="M3:N3"/>
    <mergeCell ref="R101:R102"/>
    <mergeCell ref="S101:S102"/>
    <mergeCell ref="M4:N4"/>
    <mergeCell ref="P101:P102"/>
    <mergeCell ref="C72:J72"/>
    <mergeCell ref="C98:M98"/>
    <mergeCell ref="F75:F76"/>
    <mergeCell ref="G75:G76"/>
    <mergeCell ref="K87:K88"/>
    <mergeCell ref="O101:O102"/>
    <mergeCell ref="C6:F6"/>
    <mergeCell ref="R88:S89"/>
    <mergeCell ref="D3:E3"/>
    <mergeCell ref="G3:H3"/>
    <mergeCell ref="G4:H4"/>
    <mergeCell ref="D4:E4"/>
    <mergeCell ref="J4:L4"/>
    <mergeCell ref="J3:L3"/>
    <mergeCell ref="G123:G124"/>
    <mergeCell ref="K123:K124"/>
    <mergeCell ref="C121:H121"/>
    <mergeCell ref="F123:F124"/>
    <mergeCell ref="C55:M55"/>
    <mergeCell ref="F58:F59"/>
    <mergeCell ref="G58:J58"/>
    <mergeCell ref="K58:K59"/>
    <mergeCell ref="L58:L59"/>
    <mergeCell ref="M58:M59"/>
    <mergeCell ref="F101:F102"/>
    <mergeCell ref="G101:G102"/>
    <mergeCell ref="H101:H102"/>
    <mergeCell ref="F87:F88"/>
    <mergeCell ref="M87:M88"/>
    <mergeCell ref="Q101:Q102"/>
    <mergeCell ref="N101:N102"/>
    <mergeCell ref="I101:I102"/>
    <mergeCell ref="J101:J102"/>
    <mergeCell ref="K101:L101"/>
    <mergeCell ref="M101:M102"/>
    <mergeCell ref="R9:S11"/>
    <mergeCell ref="G9:G10"/>
    <mergeCell ref="G87:J87"/>
    <mergeCell ref="K9:K10"/>
    <mergeCell ref="J75:J76"/>
    <mergeCell ref="L75:L76"/>
    <mergeCell ref="Q14:S14"/>
    <mergeCell ref="C41:S41"/>
    <mergeCell ref="L87:L88"/>
    <mergeCell ref="F8:F10"/>
    <mergeCell ref="R8:S8"/>
    <mergeCell ref="R28:S28"/>
    <mergeCell ref="D19:S19"/>
    <mergeCell ref="C18:I18"/>
    <mergeCell ref="C84:M84"/>
    <mergeCell ref="R46:S46"/>
    <mergeCell ref="AF138:AK138"/>
    <mergeCell ref="AL138:AP138"/>
    <mergeCell ref="AQ138:AS138"/>
    <mergeCell ref="AF139:AI139"/>
    <mergeCell ref="AJ139:AK139"/>
    <mergeCell ref="AL139:AM139"/>
    <mergeCell ref="AN139:AP139"/>
    <mergeCell ref="AQ139:AS139"/>
    <mergeCell ref="R54:S54"/>
    <mergeCell ref="AF136:AG136"/>
    <mergeCell ref="AN136:AO136"/>
    <mergeCell ref="AQ136:AR136"/>
    <mergeCell ref="AF137:AG137"/>
    <mergeCell ref="AN137:AO137"/>
    <mergeCell ref="AQ137:AR137"/>
    <mergeCell ref="R75:S75"/>
    <mergeCell ref="R87:S87"/>
    <mergeCell ref="R108:S108"/>
  </mergeCells>
  <phoneticPr fontId="14"/>
  <conditionalFormatting sqref="W1:AA1">
    <cfRule type="expression" dxfId="0" priority="2">
      <formula>$Y$1&lt;&gt;""</formula>
    </cfRule>
  </conditionalFormatting>
  <dataValidations count="6">
    <dataValidation type="list" allowBlank="1" showInputMessage="1" showErrorMessage="1" sqref="R8:S8 R87:S87 R28:S28 R75:S75 R108:S108">
      <formula1>"前回との比較,県との比較"</formula1>
    </dataValidation>
    <dataValidation type="list" allowBlank="1" showInputMessage="1" showErrorMessage="1" sqref="AW137">
      <formula1>$AB$6:$AB$89</formula1>
    </dataValidation>
    <dataValidation type="list" allowBlank="1" showInputMessage="1" showErrorMessage="1" sqref="AX137">
      <formula1>$AC$6:$AC$89</formula1>
    </dataValidation>
    <dataValidation type="list" allowBlank="1" showInputMessage="1" showErrorMessage="1" sqref="AY137">
      <formula1>$AD$6:$AD$89</formula1>
    </dataValidation>
    <dataValidation type="list" allowBlank="1" showInputMessage="1" showErrorMessage="1" sqref="C18:I18">
      <formula1>"農業従事者数,農業就業人口,基幹的農業従事者数"</formula1>
    </dataValidation>
    <dataValidation type="list" allowBlank="1" showInputMessage="1" showErrorMessage="1" sqref="C84:M84">
      <formula1>"過去１年間の生活の主な状態別世帯員数（計）,過去１年間の生活の主な状態別世帯員数（男）,過去１年間の生活の主な状態別世帯員数（女）"</formula1>
    </dataValidation>
  </dataValidations>
  <printOptions horizontalCentered="1" verticalCentered="1"/>
  <pageMargins left="0.19685039370078741" right="0.19685039370078741" top="0.19685039370078741" bottom="0.19685039370078741" header="0.31496062992125984" footer="0.31496062992125984"/>
  <pageSetup paperSize="9" scale="90" orientation="portrait" r:id="rId1"/>
  <rowBreaks count="1" manualBreakCount="1">
    <brk id="69" max="19" man="1"/>
  </rowBreaks>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14:formula1>
            <xm:f>元データ!$AB$6:$AB$69</xm:f>
          </x14:formula1>
          <xm:sqref>G4:H4</xm:sqref>
        </x14:dataValidation>
        <x14:dataValidation type="list" allowBlank="1" showInputMessage="1" showErrorMessage="1">
          <x14:formula1>
            <xm:f>元データ!$AC$6:$AC$16</xm:f>
          </x14:formula1>
          <xm:sqref>J4:K4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AD542"/>
  <sheetViews>
    <sheetView zoomScaleNormal="100" zoomScaleSheetLayoutView="100" workbookViewId="0"/>
  </sheetViews>
  <sheetFormatPr defaultColWidth="10.625" defaultRowHeight="13.5"/>
  <cols>
    <col min="1" max="5" width="10.625" style="225"/>
    <col min="6" max="6" width="10.625" style="228"/>
    <col min="7" max="7" width="17.375" style="228" customWidth="1"/>
    <col min="8" max="8" width="38" style="228" customWidth="1"/>
    <col min="9" max="9" width="10.625" style="228"/>
    <col min="10" max="10" width="10.625" style="282"/>
    <col min="11" max="24" width="10.625" style="283"/>
    <col min="26" max="26" width="10.625" style="244"/>
    <col min="27" max="28" width="10.625" style="233"/>
    <col min="29" max="30" width="10.625" style="187"/>
  </cols>
  <sheetData>
    <row r="1" spans="1:30" ht="22.5" customHeight="1" thickBot="1">
      <c r="A1" s="223" t="s">
        <v>267</v>
      </c>
      <c r="B1" s="224"/>
      <c r="C1" s="225" t="s">
        <v>268</v>
      </c>
      <c r="D1" s="226" t="s">
        <v>269</v>
      </c>
      <c r="F1" s="227"/>
      <c r="J1" s="229"/>
      <c r="K1" s="721"/>
      <c r="L1" s="721"/>
      <c r="M1" s="230"/>
      <c r="N1" s="230"/>
      <c r="O1"/>
      <c r="P1"/>
      <c r="Q1"/>
      <c r="R1"/>
      <c r="S1" s="722"/>
      <c r="T1" s="722"/>
      <c r="U1" s="231"/>
      <c r="V1" s="723"/>
      <c r="W1" s="723"/>
      <c r="X1" s="231"/>
      <c r="Z1" s="232" t="s">
        <v>229</v>
      </c>
      <c r="AB1" s="234" t="s">
        <v>230</v>
      </c>
      <c r="AC1" s="235" t="s">
        <v>231</v>
      </c>
      <c r="AD1" s="235" t="s">
        <v>232</v>
      </c>
    </row>
    <row r="2" spans="1:30" ht="21" customHeight="1" thickTop="1" thickBot="1">
      <c r="B2" s="236"/>
      <c r="C2" s="225" t="s">
        <v>270</v>
      </c>
      <c r="D2" s="226" t="s">
        <v>271</v>
      </c>
      <c r="F2" s="225"/>
      <c r="G2" s="225"/>
      <c r="H2" s="225"/>
      <c r="J2" s="237"/>
      <c r="K2" s="724" t="str">
        <f>IF(AB2=0,"",AB2)</f>
        <v/>
      </c>
      <c r="L2" s="725"/>
      <c r="M2" s="238"/>
      <c r="N2" s="239"/>
      <c r="O2" s="240"/>
      <c r="P2" s="240"/>
      <c r="Q2" s="240"/>
      <c r="R2" s="240"/>
      <c r="S2" s="724" t="str">
        <f>IF(AC2=0,"",AC2)</f>
        <v/>
      </c>
      <c r="T2" s="725"/>
      <c r="U2" s="241"/>
      <c r="V2" s="724"/>
      <c r="W2" s="725"/>
      <c r="X2" s="242"/>
      <c r="Y2" s="243"/>
      <c r="AA2" s="232" t="s">
        <v>737</v>
      </c>
      <c r="AB2" s="245">
        <f>Info!G4</f>
        <v>0</v>
      </c>
      <c r="AC2" s="245" t="str">
        <f>Info!J4</f>
        <v/>
      </c>
      <c r="AD2" s="245">
        <f>Info!M4</f>
        <v>0</v>
      </c>
    </row>
    <row r="3" spans="1:30" ht="15" thickTop="1">
      <c r="B3" s="246"/>
      <c r="C3" s="246"/>
      <c r="D3" s="246"/>
      <c r="E3" s="246"/>
      <c r="F3" s="247"/>
      <c r="G3" s="247"/>
      <c r="J3" s="237"/>
      <c r="K3" s="708" t="s">
        <v>272</v>
      </c>
      <c r="L3" s="709"/>
      <c r="M3" s="709"/>
      <c r="N3" s="709"/>
      <c r="O3" s="710"/>
      <c r="P3" s="711"/>
      <c r="Q3" s="712" t="s">
        <v>273</v>
      </c>
      <c r="R3" s="710"/>
      <c r="S3" s="709"/>
      <c r="T3" s="709"/>
      <c r="U3" s="711"/>
      <c r="V3" s="708" t="s">
        <v>274</v>
      </c>
      <c r="W3" s="709"/>
      <c r="X3" s="711"/>
      <c r="AA3" s="187"/>
      <c r="AB3" s="187"/>
    </row>
    <row r="4" spans="1:30">
      <c r="A4" s="248" t="s">
        <v>274</v>
      </c>
      <c r="B4" s="249" t="s">
        <v>275</v>
      </c>
      <c r="C4" s="250" t="s">
        <v>276</v>
      </c>
      <c r="D4" s="250" t="s">
        <v>273</v>
      </c>
      <c r="E4" s="250" t="s">
        <v>274</v>
      </c>
      <c r="F4" s="251" t="s">
        <v>233</v>
      </c>
      <c r="G4" s="251" t="s">
        <v>234</v>
      </c>
      <c r="H4" s="252" t="s">
        <v>235</v>
      </c>
      <c r="I4" s="251" t="s">
        <v>236</v>
      </c>
      <c r="J4" s="253"/>
      <c r="K4" s="713" t="s">
        <v>237</v>
      </c>
      <c r="L4" s="714"/>
      <c r="M4" s="715"/>
      <c r="N4" s="716"/>
      <c r="O4" s="713" t="s">
        <v>238</v>
      </c>
      <c r="P4" s="717"/>
      <c r="Q4" s="713" t="s">
        <v>239</v>
      </c>
      <c r="R4" s="718"/>
      <c r="S4" s="719" t="s">
        <v>240</v>
      </c>
      <c r="T4" s="714"/>
      <c r="U4" s="720"/>
      <c r="V4" s="719" t="s">
        <v>241</v>
      </c>
      <c r="W4" s="714"/>
      <c r="X4" s="720"/>
      <c r="Z4" s="254" t="s">
        <v>277</v>
      </c>
      <c r="AA4" s="255" t="s">
        <v>242</v>
      </c>
      <c r="AB4" s="256" t="s">
        <v>278</v>
      </c>
      <c r="AC4" s="256" t="s">
        <v>279</v>
      </c>
      <c r="AD4" s="257" t="s">
        <v>236</v>
      </c>
    </row>
    <row r="5" spans="1:30" ht="13.5" customHeight="1">
      <c r="A5" s="258" t="s">
        <v>280</v>
      </c>
      <c r="B5" s="259" t="s">
        <v>281</v>
      </c>
      <c r="C5" s="260" t="s">
        <v>281</v>
      </c>
      <c r="D5" s="260" t="s">
        <v>281</v>
      </c>
      <c r="E5" s="260" t="s">
        <v>281</v>
      </c>
      <c r="F5" s="261"/>
      <c r="G5" s="261"/>
      <c r="H5" s="262"/>
      <c r="I5" s="263"/>
      <c r="J5" s="264"/>
      <c r="K5" s="265" t="s">
        <v>243</v>
      </c>
      <c r="L5" s="414" t="s">
        <v>173</v>
      </c>
      <c r="M5" s="413" t="s">
        <v>244</v>
      </c>
      <c r="N5" s="266" t="s">
        <v>245</v>
      </c>
      <c r="O5" s="265" t="s">
        <v>246</v>
      </c>
      <c r="P5" s="267" t="s">
        <v>247</v>
      </c>
      <c r="Q5" s="266" t="s">
        <v>243</v>
      </c>
      <c r="R5" s="265" t="s">
        <v>247</v>
      </c>
      <c r="S5" s="265" t="s">
        <v>246</v>
      </c>
      <c r="T5" s="414" t="s">
        <v>248</v>
      </c>
      <c r="U5" s="413" t="s">
        <v>244</v>
      </c>
      <c r="V5" s="265" t="s">
        <v>246</v>
      </c>
      <c r="W5" s="414" t="s">
        <v>236</v>
      </c>
      <c r="X5" s="413" t="s">
        <v>244</v>
      </c>
      <c r="Z5" s="268" t="s">
        <v>282</v>
      </c>
      <c r="AA5" s="269"/>
      <c r="AB5" s="270"/>
      <c r="AC5" s="270"/>
      <c r="AD5" s="271"/>
    </row>
    <row r="6" spans="1:30" ht="13.5" customHeight="1">
      <c r="A6" s="290"/>
      <c r="B6" s="291"/>
      <c r="C6" s="291"/>
      <c r="D6" s="291"/>
      <c r="E6" s="292"/>
      <c r="F6" s="293"/>
      <c r="G6" s="293"/>
      <c r="H6" s="294"/>
      <c r="I6" s="295"/>
      <c r="J6" s="264"/>
      <c r="K6" s="400"/>
      <c r="L6" s="416"/>
      <c r="M6" s="403"/>
      <c r="N6" s="401"/>
      <c r="O6" s="400"/>
      <c r="P6" s="402"/>
      <c r="Q6" s="401"/>
      <c r="R6" s="400"/>
      <c r="S6" s="400"/>
      <c r="T6" s="416"/>
      <c r="U6" s="403"/>
      <c r="V6" s="401"/>
      <c r="W6" s="415"/>
      <c r="X6" s="403"/>
      <c r="Z6" s="404">
        <v>0</v>
      </c>
      <c r="AA6" s="296"/>
      <c r="AB6" s="405"/>
      <c r="AC6" s="405"/>
      <c r="AD6" s="406"/>
    </row>
    <row r="7" spans="1:30">
      <c r="A7" s="407">
        <v>1300000000</v>
      </c>
      <c r="B7" s="407">
        <v>13</v>
      </c>
      <c r="C7" s="408">
        <v>0</v>
      </c>
      <c r="D7" s="409">
        <v>0</v>
      </c>
      <c r="E7" s="408">
        <v>0</v>
      </c>
      <c r="F7" s="407" t="s">
        <v>299</v>
      </c>
      <c r="G7" s="407"/>
      <c r="H7" s="407"/>
      <c r="I7" s="407"/>
      <c r="J7" s="272"/>
      <c r="K7" s="273" t="str">
        <f t="shared" ref="K7:K72" si="0">IF(AND($C7&gt;0,$H7=""),"ﾘｽﾄ１","")</f>
        <v/>
      </c>
      <c r="L7" s="417" t="str">
        <f t="shared" ref="L7:L72" si="1">IF(K7="ﾘｽﾄ１",G7,"")</f>
        <v/>
      </c>
      <c r="M7" s="274" t="str">
        <f>IF(K7="","",COUNTIF($K7:K$7,"ﾘｽﾄ１"))</f>
        <v/>
      </c>
      <c r="N7" s="274" t="str">
        <f t="shared" ref="N7:N72" si="2">IF(AND(D7=0,E7&gt;0),"同一区","")</f>
        <v/>
      </c>
      <c r="O7" s="275" t="str">
        <f>IF(AND(EXACT($K$2,G7),H7&gt;0),"該当１","")</f>
        <v/>
      </c>
      <c r="P7" s="274" t="str">
        <f t="shared" ref="P7:P71" si="3">IF(O7="該当１",G7,"")</f>
        <v/>
      </c>
      <c r="Q7" s="273" t="str">
        <f t="shared" ref="Q7:Q71" si="4">IF(O7="該当１","ﾘｽﾄ2","")</f>
        <v/>
      </c>
      <c r="R7" s="276" t="str">
        <f t="shared" ref="R7:R71" si="5">IF(Q7="ﾘｽﾄ2",H7,"")</f>
        <v/>
      </c>
      <c r="S7" s="273" t="str">
        <f t="shared" ref="S7:S72" si="6">IF(AND(Q7="ﾘｽﾄ2",OR(I7=0,AND(N7="同一区",E7=1))),"該当２","")</f>
        <v/>
      </c>
      <c r="T7" s="417" t="str">
        <f t="shared" ref="T7:T71" si="7">IF(S7="該当２",H7,"")</f>
        <v/>
      </c>
      <c r="U7" s="274" t="str">
        <f>IF(S7="","",COUNTIF($S$7:S7,"該当２"))</f>
        <v/>
      </c>
      <c r="V7" s="277" t="str">
        <f t="shared" ref="V7:V71" si="8">IF(AND($S$2=H7,E7&gt;0,E7&lt;998),"該当３","")</f>
        <v/>
      </c>
      <c r="W7" s="417" t="str">
        <f t="shared" ref="W7:W71" si="9">IF(V7="該当３",I7,"")</f>
        <v/>
      </c>
      <c r="X7" s="274" t="str">
        <f>IF(V7="","",COUNTIF($V7:V$7,"該当３"))</f>
        <v/>
      </c>
      <c r="Z7" s="278">
        <v>1</v>
      </c>
      <c r="AA7" s="614" t="str">
        <f>AA2</f>
        <v>東京都</v>
      </c>
      <c r="AB7" s="615" t="s">
        <v>300</v>
      </c>
      <c r="AC7" s="279" t="str">
        <f>IF($Z7&gt;MAX($U$7:$U$541),"",INDEX($T$7:$T$541,MATCH($Z7,$U$7:$U$541,0),MATCH($AC$4,$T$5:$U$5,0)))</f>
        <v/>
      </c>
      <c r="AD7" s="279" t="str">
        <f>IF($Z7&gt;MAX($X$7:$X$541),"",INDEX($W$7:$W$541,MATCH($Z7,$X$7:$X$541,0),MATCH($AD$4,$W$5:$X$5,0)))</f>
        <v/>
      </c>
    </row>
    <row r="8" spans="1:30">
      <c r="A8" s="407">
        <v>1310100000</v>
      </c>
      <c r="B8" s="407">
        <v>13</v>
      </c>
      <c r="C8" s="408">
        <v>101</v>
      </c>
      <c r="D8" s="409">
        <v>0</v>
      </c>
      <c r="E8" s="408">
        <v>0</v>
      </c>
      <c r="F8" s="407" t="s">
        <v>299</v>
      </c>
      <c r="G8" s="407" t="s">
        <v>300</v>
      </c>
      <c r="H8" s="412"/>
      <c r="I8" s="407"/>
      <c r="J8" s="272"/>
      <c r="K8" s="273" t="str">
        <f t="shared" si="0"/>
        <v>ﾘｽﾄ１</v>
      </c>
      <c r="L8" s="417" t="str">
        <f t="shared" si="1"/>
        <v>千代田区</v>
      </c>
      <c r="M8" s="274">
        <f>IF(K8="","",COUNTIF($K$7:K8,"ﾘｽﾄ１"))</f>
        <v>1</v>
      </c>
      <c r="N8" s="274" t="str">
        <f t="shared" si="2"/>
        <v/>
      </c>
      <c r="O8" s="275" t="str">
        <f>IF(AND(EXACT($K$2,G8),H8&gt;0),"該当１","")</f>
        <v/>
      </c>
      <c r="P8" s="274" t="str">
        <f t="shared" si="3"/>
        <v/>
      </c>
      <c r="Q8" s="273" t="str">
        <f t="shared" si="4"/>
        <v/>
      </c>
      <c r="R8" s="276" t="str">
        <f t="shared" si="5"/>
        <v/>
      </c>
      <c r="S8" s="273" t="str">
        <f t="shared" si="6"/>
        <v/>
      </c>
      <c r="T8" s="417" t="str">
        <f t="shared" si="7"/>
        <v/>
      </c>
      <c r="U8" s="274" t="str">
        <f>IF(S8="","",COUNTIF($S$7:S8,"該当２"))</f>
        <v/>
      </c>
      <c r="V8" s="277" t="str">
        <f t="shared" si="8"/>
        <v/>
      </c>
      <c r="W8" s="417" t="str">
        <f t="shared" si="9"/>
        <v/>
      </c>
      <c r="X8" s="274" t="str">
        <f>IF(V8="","",COUNTIF($V$7:V8,"該当３"))</f>
        <v/>
      </c>
      <c r="Z8" s="278">
        <v>2</v>
      </c>
      <c r="AA8" s="614"/>
      <c r="AB8" s="615" t="s">
        <v>302</v>
      </c>
      <c r="AC8" s="279" t="str">
        <f t="shared" ref="AC8:AC16" si="10">IF($Z8&gt;MAX($U$7:$U$541),"",INDEX($T$7:$T$541,MATCH($Z8,$U$7:$U$541,0),MATCH($AC$4,$T$5:$U$5,0)))</f>
        <v/>
      </c>
      <c r="AD8" s="279" t="str">
        <f t="shared" ref="AD8:AD36" si="11">IF($Z8&gt;MAX($X$7:$X$541),"",INDEX($W$7:$W$541,MATCH($Z8,$X$7:$X$541,0),MATCH($AD$4,$W$5:$X$5,0)))</f>
        <v/>
      </c>
    </row>
    <row r="9" spans="1:30">
      <c r="A9" s="407">
        <v>1310100001</v>
      </c>
      <c r="B9" s="407">
        <v>13</v>
      </c>
      <c r="C9" s="408">
        <v>101</v>
      </c>
      <c r="D9" s="409">
        <v>0</v>
      </c>
      <c r="E9" s="408">
        <v>1</v>
      </c>
      <c r="F9" s="407" t="s">
        <v>299</v>
      </c>
      <c r="G9" s="418" t="s">
        <v>300</v>
      </c>
      <c r="H9" s="550" t="s">
        <v>739</v>
      </c>
      <c r="I9" s="407" t="s">
        <v>301</v>
      </c>
      <c r="J9" s="272"/>
      <c r="K9" s="273" t="str">
        <f t="shared" si="0"/>
        <v/>
      </c>
      <c r="L9" s="417" t="str">
        <f t="shared" si="1"/>
        <v/>
      </c>
      <c r="M9" s="274" t="str">
        <f>IF(K9="","",COUNTIF($K$7:K9,"ﾘｽﾄ１"))</f>
        <v/>
      </c>
      <c r="N9" s="274" t="str">
        <f t="shared" si="2"/>
        <v>同一区</v>
      </c>
      <c r="O9" s="275" t="str">
        <f t="shared" ref="O9:O72" si="12">IF(AND(EXACT($K$2,G9),H9&gt;0),"該当１","")</f>
        <v/>
      </c>
      <c r="P9" s="274" t="str">
        <f t="shared" si="3"/>
        <v/>
      </c>
      <c r="Q9" s="273" t="str">
        <f t="shared" si="4"/>
        <v/>
      </c>
      <c r="R9" s="276" t="str">
        <f t="shared" si="5"/>
        <v/>
      </c>
      <c r="S9" s="273" t="str">
        <f t="shared" si="6"/>
        <v/>
      </c>
      <c r="T9" s="417" t="str">
        <f t="shared" si="7"/>
        <v/>
      </c>
      <c r="U9" s="274" t="str">
        <f>IF(S9="","",COUNTIF($S$7:S9,"該当２"))</f>
        <v/>
      </c>
      <c r="V9" s="277" t="str">
        <f t="shared" si="8"/>
        <v/>
      </c>
      <c r="W9" s="417" t="str">
        <f t="shared" si="9"/>
        <v/>
      </c>
      <c r="X9" s="274" t="str">
        <f>IF(V9="","",COUNTIF($V$7:V9,"該当３"))</f>
        <v/>
      </c>
      <c r="Z9" s="278">
        <v>3</v>
      </c>
      <c r="AA9" s="614"/>
      <c r="AB9" s="615" t="s">
        <v>304</v>
      </c>
      <c r="AC9" s="279" t="str">
        <f t="shared" si="10"/>
        <v/>
      </c>
      <c r="AD9" s="279" t="str">
        <f t="shared" si="11"/>
        <v/>
      </c>
    </row>
    <row r="10" spans="1:30">
      <c r="A10" s="407">
        <v>1310200000</v>
      </c>
      <c r="B10" s="407">
        <v>13</v>
      </c>
      <c r="C10" s="408">
        <v>102</v>
      </c>
      <c r="D10" s="409">
        <v>0</v>
      </c>
      <c r="E10" s="408">
        <v>0</v>
      </c>
      <c r="F10" s="407" t="s">
        <v>299</v>
      </c>
      <c r="G10" s="407" t="s">
        <v>302</v>
      </c>
      <c r="H10" s="407"/>
      <c r="I10" s="407"/>
      <c r="J10" s="272"/>
      <c r="K10" s="273" t="str">
        <f t="shared" si="0"/>
        <v>ﾘｽﾄ１</v>
      </c>
      <c r="L10" s="417" t="str">
        <f t="shared" si="1"/>
        <v>中央区</v>
      </c>
      <c r="M10" s="274">
        <f>IF(K10="","",COUNTIF($K$7:K10,"ﾘｽﾄ１"))</f>
        <v>2</v>
      </c>
      <c r="N10" s="274" t="str">
        <f t="shared" si="2"/>
        <v/>
      </c>
      <c r="O10" s="275" t="str">
        <f t="shared" si="12"/>
        <v/>
      </c>
      <c r="P10" s="274" t="str">
        <f t="shared" si="3"/>
        <v/>
      </c>
      <c r="Q10" s="273" t="str">
        <f t="shared" si="4"/>
        <v/>
      </c>
      <c r="R10" s="276" t="str">
        <f t="shared" si="5"/>
        <v/>
      </c>
      <c r="S10" s="273" t="str">
        <f t="shared" si="6"/>
        <v/>
      </c>
      <c r="T10" s="417" t="str">
        <f t="shared" si="7"/>
        <v/>
      </c>
      <c r="U10" s="274" t="str">
        <f>IF(S10="","",COUNTIF($S$7:S10,"該当２"))</f>
        <v/>
      </c>
      <c r="V10" s="277" t="str">
        <f t="shared" si="8"/>
        <v/>
      </c>
      <c r="W10" s="417" t="str">
        <f t="shared" si="9"/>
        <v/>
      </c>
      <c r="X10" s="274" t="str">
        <f>IF(V10="","",COUNTIF($V$7:V10,"該当３"))</f>
        <v/>
      </c>
      <c r="Z10" s="278">
        <v>4</v>
      </c>
      <c r="AA10" s="280"/>
      <c r="AB10" s="615" t="s">
        <v>306</v>
      </c>
      <c r="AC10" s="279" t="str">
        <f t="shared" si="10"/>
        <v/>
      </c>
      <c r="AD10" s="279" t="str">
        <f t="shared" si="11"/>
        <v/>
      </c>
    </row>
    <row r="11" spans="1:30">
      <c r="A11" s="407">
        <v>1310200001</v>
      </c>
      <c r="B11" s="407">
        <v>13</v>
      </c>
      <c r="C11" s="408">
        <v>102</v>
      </c>
      <c r="D11" s="409">
        <v>0</v>
      </c>
      <c r="E11" s="408">
        <v>1</v>
      </c>
      <c r="F11" s="407" t="s">
        <v>299</v>
      </c>
      <c r="G11" s="407" t="s">
        <v>302</v>
      </c>
      <c r="H11" s="550" t="s">
        <v>740</v>
      </c>
      <c r="I11" s="407" t="s">
        <v>303</v>
      </c>
      <c r="J11" s="272"/>
      <c r="K11" s="273" t="str">
        <f t="shared" si="0"/>
        <v/>
      </c>
      <c r="L11" s="417" t="str">
        <f t="shared" si="1"/>
        <v/>
      </c>
      <c r="M11" s="274" t="str">
        <f>IF(K11="","",COUNTIF($K$7:K11,"ﾘｽﾄ１"))</f>
        <v/>
      </c>
      <c r="N11" s="274" t="str">
        <f t="shared" si="2"/>
        <v>同一区</v>
      </c>
      <c r="O11" s="275" t="str">
        <f t="shared" si="12"/>
        <v/>
      </c>
      <c r="P11" s="274" t="str">
        <f t="shared" si="3"/>
        <v/>
      </c>
      <c r="Q11" s="273" t="str">
        <f t="shared" si="4"/>
        <v/>
      </c>
      <c r="R11" s="276" t="str">
        <f t="shared" si="5"/>
        <v/>
      </c>
      <c r="S11" s="273" t="str">
        <f t="shared" si="6"/>
        <v/>
      </c>
      <c r="T11" s="417" t="str">
        <f t="shared" si="7"/>
        <v/>
      </c>
      <c r="U11" s="274" t="str">
        <f>IF(S11="","",COUNTIF($S$7:S11,"該当２"))</f>
        <v/>
      </c>
      <c r="V11" s="277" t="str">
        <f t="shared" si="8"/>
        <v/>
      </c>
      <c r="W11" s="417" t="str">
        <f t="shared" si="9"/>
        <v/>
      </c>
      <c r="X11" s="274" t="str">
        <f>IF(V11="","",COUNTIF($V$7:V11,"該当３"))</f>
        <v/>
      </c>
      <c r="Z11" s="278">
        <v>5</v>
      </c>
      <c r="AA11" s="280"/>
      <c r="AB11" s="615" t="s">
        <v>308</v>
      </c>
      <c r="AC11" s="279" t="str">
        <f t="shared" si="10"/>
        <v/>
      </c>
      <c r="AD11" s="279" t="str">
        <f t="shared" si="11"/>
        <v/>
      </c>
    </row>
    <row r="12" spans="1:30">
      <c r="A12" s="407">
        <v>1310300000</v>
      </c>
      <c r="B12" s="407">
        <v>13</v>
      </c>
      <c r="C12" s="408">
        <v>103</v>
      </c>
      <c r="D12" s="409">
        <v>0</v>
      </c>
      <c r="E12" s="408">
        <v>0</v>
      </c>
      <c r="F12" s="407" t="s">
        <v>299</v>
      </c>
      <c r="G12" s="407" t="s">
        <v>304</v>
      </c>
      <c r="H12" s="407"/>
      <c r="I12" s="407"/>
      <c r="J12" s="272"/>
      <c r="K12" s="273" t="str">
        <f t="shared" si="0"/>
        <v>ﾘｽﾄ１</v>
      </c>
      <c r="L12" s="417" t="str">
        <f t="shared" si="1"/>
        <v>港区</v>
      </c>
      <c r="M12" s="274">
        <f>IF(K12="","",COUNTIF($K$7:K12,"ﾘｽﾄ１"))</f>
        <v>3</v>
      </c>
      <c r="N12" s="274" t="str">
        <f t="shared" si="2"/>
        <v/>
      </c>
      <c r="O12" s="275" t="str">
        <f t="shared" si="12"/>
        <v/>
      </c>
      <c r="P12" s="274" t="str">
        <f t="shared" si="3"/>
        <v/>
      </c>
      <c r="Q12" s="273" t="str">
        <f t="shared" si="4"/>
        <v/>
      </c>
      <c r="R12" s="276" t="str">
        <f t="shared" si="5"/>
        <v/>
      </c>
      <c r="S12" s="273" t="str">
        <f t="shared" si="6"/>
        <v/>
      </c>
      <c r="T12" s="417" t="str">
        <f t="shared" si="7"/>
        <v/>
      </c>
      <c r="U12" s="274" t="str">
        <f>IF(S12="","",COUNTIF($S$7:S12,"該当２"))</f>
        <v/>
      </c>
      <c r="V12" s="277" t="str">
        <f t="shared" si="8"/>
        <v/>
      </c>
      <c r="W12" s="417" t="str">
        <f t="shared" si="9"/>
        <v/>
      </c>
      <c r="X12" s="274" t="str">
        <f>IF(V12="","",COUNTIF($V$7:V12,"該当３"))</f>
        <v/>
      </c>
      <c r="Z12" s="278">
        <v>6</v>
      </c>
      <c r="AA12" s="280"/>
      <c r="AB12" s="615" t="s">
        <v>310</v>
      </c>
      <c r="AC12" s="279" t="str">
        <f t="shared" si="10"/>
        <v/>
      </c>
      <c r="AD12" s="279" t="str">
        <f t="shared" si="11"/>
        <v/>
      </c>
    </row>
    <row r="13" spans="1:30">
      <c r="A13" s="407">
        <v>1310300001</v>
      </c>
      <c r="B13" s="407">
        <v>13</v>
      </c>
      <c r="C13" s="408">
        <v>103</v>
      </c>
      <c r="D13" s="409">
        <v>0</v>
      </c>
      <c r="E13" s="408">
        <v>1</v>
      </c>
      <c r="F13" s="407" t="s">
        <v>299</v>
      </c>
      <c r="G13" s="407" t="s">
        <v>304</v>
      </c>
      <c r="H13" s="550" t="s">
        <v>741</v>
      </c>
      <c r="I13" s="407" t="s">
        <v>305</v>
      </c>
      <c r="J13" s="272"/>
      <c r="K13" s="273" t="str">
        <f t="shared" si="0"/>
        <v/>
      </c>
      <c r="L13" s="417" t="str">
        <f t="shared" si="1"/>
        <v/>
      </c>
      <c r="M13" s="274" t="str">
        <f>IF(K13="","",COUNTIF($K$7:K13,"ﾘｽﾄ１"))</f>
        <v/>
      </c>
      <c r="N13" s="274" t="str">
        <f t="shared" si="2"/>
        <v>同一区</v>
      </c>
      <c r="O13" s="275" t="str">
        <f t="shared" si="12"/>
        <v/>
      </c>
      <c r="P13" s="274" t="str">
        <f t="shared" si="3"/>
        <v/>
      </c>
      <c r="Q13" s="273" t="str">
        <f t="shared" si="4"/>
        <v/>
      </c>
      <c r="R13" s="276" t="str">
        <f t="shared" si="5"/>
        <v/>
      </c>
      <c r="S13" s="273" t="str">
        <f t="shared" si="6"/>
        <v/>
      </c>
      <c r="T13" s="417" t="str">
        <f t="shared" si="7"/>
        <v/>
      </c>
      <c r="U13" s="274" t="str">
        <f>IF(S13="","",COUNTIF($S$7:S13,"該当２"))</f>
        <v/>
      </c>
      <c r="V13" s="277" t="str">
        <f t="shared" si="8"/>
        <v/>
      </c>
      <c r="W13" s="417" t="str">
        <f t="shared" si="9"/>
        <v/>
      </c>
      <c r="X13" s="274" t="str">
        <f>IF(V13="","",COUNTIF($V$7:V13,"該当３"))</f>
        <v/>
      </c>
      <c r="Z13" s="278">
        <v>7</v>
      </c>
      <c r="AA13" s="280"/>
      <c r="AB13" s="615" t="s">
        <v>312</v>
      </c>
      <c r="AC13" s="279" t="str">
        <f t="shared" si="10"/>
        <v/>
      </c>
      <c r="AD13" s="279" t="str">
        <f t="shared" si="11"/>
        <v/>
      </c>
    </row>
    <row r="14" spans="1:30">
      <c r="A14" s="407">
        <v>1310400000</v>
      </c>
      <c r="B14" s="407">
        <v>13</v>
      </c>
      <c r="C14" s="408">
        <v>104</v>
      </c>
      <c r="D14" s="409">
        <v>0</v>
      </c>
      <c r="E14" s="408">
        <v>0</v>
      </c>
      <c r="F14" s="407" t="s">
        <v>299</v>
      </c>
      <c r="G14" s="407" t="s">
        <v>306</v>
      </c>
      <c r="H14" s="407"/>
      <c r="I14" s="407"/>
      <c r="J14" s="272"/>
      <c r="K14" s="273" t="str">
        <f t="shared" si="0"/>
        <v>ﾘｽﾄ１</v>
      </c>
      <c r="L14" s="417" t="str">
        <f t="shared" si="1"/>
        <v>新宿区</v>
      </c>
      <c r="M14" s="274">
        <f>IF(K14="","",COUNTIF($K$7:K14,"ﾘｽﾄ１"))</f>
        <v>4</v>
      </c>
      <c r="N14" s="274" t="str">
        <f t="shared" si="2"/>
        <v/>
      </c>
      <c r="O14" s="275" t="str">
        <f t="shared" si="12"/>
        <v/>
      </c>
      <c r="P14" s="274" t="str">
        <f t="shared" si="3"/>
        <v/>
      </c>
      <c r="Q14" s="273" t="str">
        <f t="shared" si="4"/>
        <v/>
      </c>
      <c r="R14" s="276" t="str">
        <f t="shared" si="5"/>
        <v/>
      </c>
      <c r="S14" s="273" t="str">
        <f t="shared" si="6"/>
        <v/>
      </c>
      <c r="T14" s="417" t="str">
        <f t="shared" si="7"/>
        <v/>
      </c>
      <c r="U14" s="274" t="str">
        <f>IF(S14="","",COUNTIF($S$7:S14,"該当２"))</f>
        <v/>
      </c>
      <c r="V14" s="277" t="str">
        <f t="shared" si="8"/>
        <v/>
      </c>
      <c r="W14" s="417" t="str">
        <f t="shared" si="9"/>
        <v/>
      </c>
      <c r="X14" s="274" t="str">
        <f>IF(V14="","",COUNTIF($V$7:V14,"該当３"))</f>
        <v/>
      </c>
      <c r="Z14" s="278">
        <v>8</v>
      </c>
      <c r="AA14" s="280"/>
      <c r="AB14" s="615" t="s">
        <v>314</v>
      </c>
      <c r="AC14" s="279" t="str">
        <f t="shared" si="10"/>
        <v/>
      </c>
      <c r="AD14" s="279" t="str">
        <f t="shared" si="11"/>
        <v/>
      </c>
    </row>
    <row r="15" spans="1:30">
      <c r="A15" s="407">
        <v>1310400001</v>
      </c>
      <c r="B15" s="407">
        <v>13</v>
      </c>
      <c r="C15" s="408">
        <v>104</v>
      </c>
      <c r="D15" s="409">
        <v>0</v>
      </c>
      <c r="E15" s="408">
        <v>1</v>
      </c>
      <c r="F15" s="407" t="s">
        <v>299</v>
      </c>
      <c r="G15" s="407" t="s">
        <v>306</v>
      </c>
      <c r="H15" s="550" t="s">
        <v>742</v>
      </c>
      <c r="I15" s="407" t="s">
        <v>307</v>
      </c>
      <c r="J15" s="272"/>
      <c r="K15" s="273" t="str">
        <f t="shared" si="0"/>
        <v/>
      </c>
      <c r="L15" s="417" t="str">
        <f t="shared" si="1"/>
        <v/>
      </c>
      <c r="M15" s="274" t="str">
        <f>IF(K15="","",COUNTIF($K$7:K15,"ﾘｽﾄ１"))</f>
        <v/>
      </c>
      <c r="N15" s="274" t="str">
        <f t="shared" si="2"/>
        <v>同一区</v>
      </c>
      <c r="O15" s="275" t="str">
        <f t="shared" si="12"/>
        <v/>
      </c>
      <c r="P15" s="274" t="str">
        <f t="shared" si="3"/>
        <v/>
      </c>
      <c r="Q15" s="273" t="str">
        <f t="shared" si="4"/>
        <v/>
      </c>
      <c r="R15" s="276" t="str">
        <f t="shared" si="5"/>
        <v/>
      </c>
      <c r="S15" s="273" t="str">
        <f t="shared" si="6"/>
        <v/>
      </c>
      <c r="T15" s="417" t="str">
        <f t="shared" si="7"/>
        <v/>
      </c>
      <c r="U15" s="274" t="str">
        <f>IF(S15="","",COUNTIF($S$7:S15,"該当２"))</f>
        <v/>
      </c>
      <c r="V15" s="277" t="str">
        <f t="shared" si="8"/>
        <v/>
      </c>
      <c r="W15" s="417" t="str">
        <f t="shared" si="9"/>
        <v/>
      </c>
      <c r="X15" s="274" t="str">
        <f>IF(V15="","",COUNTIF($V$7:V15,"該当３"))</f>
        <v/>
      </c>
      <c r="Z15" s="278">
        <v>9</v>
      </c>
      <c r="AA15" s="280"/>
      <c r="AB15" s="615" t="s">
        <v>316</v>
      </c>
      <c r="AC15" s="279" t="str">
        <f t="shared" si="10"/>
        <v/>
      </c>
      <c r="AD15" s="279" t="str">
        <f t="shared" si="11"/>
        <v/>
      </c>
    </row>
    <row r="16" spans="1:30">
      <c r="A16" s="407">
        <v>1310500000</v>
      </c>
      <c r="B16" s="407">
        <v>13</v>
      </c>
      <c r="C16" s="408">
        <v>105</v>
      </c>
      <c r="D16" s="409">
        <v>0</v>
      </c>
      <c r="E16" s="408">
        <v>0</v>
      </c>
      <c r="F16" s="407" t="s">
        <v>299</v>
      </c>
      <c r="G16" s="407" t="s">
        <v>308</v>
      </c>
      <c r="H16" s="407"/>
      <c r="I16" s="407"/>
      <c r="J16" s="272"/>
      <c r="K16" s="273" t="str">
        <f t="shared" si="0"/>
        <v>ﾘｽﾄ１</v>
      </c>
      <c r="L16" s="417" t="str">
        <f t="shared" si="1"/>
        <v>文京区</v>
      </c>
      <c r="M16" s="274">
        <f>IF(K16="","",COUNTIF($K$7:K16,"ﾘｽﾄ１"))</f>
        <v>5</v>
      </c>
      <c r="N16" s="274" t="str">
        <f t="shared" si="2"/>
        <v/>
      </c>
      <c r="O16" s="275" t="str">
        <f t="shared" si="12"/>
        <v/>
      </c>
      <c r="P16" s="274" t="str">
        <f t="shared" si="3"/>
        <v/>
      </c>
      <c r="Q16" s="273" t="str">
        <f t="shared" si="4"/>
        <v/>
      </c>
      <c r="R16" s="276" t="str">
        <f t="shared" si="5"/>
        <v/>
      </c>
      <c r="S16" s="273" t="str">
        <f t="shared" si="6"/>
        <v/>
      </c>
      <c r="T16" s="417" t="str">
        <f t="shared" si="7"/>
        <v/>
      </c>
      <c r="U16" s="274" t="str">
        <f>IF(S16="","",COUNTIF($S$7:S16,"該当２"))</f>
        <v/>
      </c>
      <c r="V16" s="277" t="str">
        <f t="shared" si="8"/>
        <v/>
      </c>
      <c r="W16" s="417" t="str">
        <f t="shared" si="9"/>
        <v/>
      </c>
      <c r="X16" s="274" t="str">
        <f>IF(V16="","",COUNTIF($V$7:V16,"該当３"))</f>
        <v/>
      </c>
      <c r="Z16" s="278">
        <v>10</v>
      </c>
      <c r="AA16" s="280"/>
      <c r="AB16" s="615" t="s">
        <v>318</v>
      </c>
      <c r="AC16" s="279" t="str">
        <f t="shared" si="10"/>
        <v/>
      </c>
      <c r="AD16" s="279" t="str">
        <f t="shared" si="11"/>
        <v/>
      </c>
    </row>
    <row r="17" spans="1:30">
      <c r="A17" s="407">
        <v>1310500001</v>
      </c>
      <c r="B17" s="407">
        <v>13</v>
      </c>
      <c r="C17" s="408">
        <v>105</v>
      </c>
      <c r="D17" s="409">
        <v>0</v>
      </c>
      <c r="E17" s="408">
        <v>1</v>
      </c>
      <c r="F17" s="407" t="s">
        <v>299</v>
      </c>
      <c r="G17" s="407" t="s">
        <v>308</v>
      </c>
      <c r="H17" s="550" t="s">
        <v>743</v>
      </c>
      <c r="I17" s="407" t="s">
        <v>309</v>
      </c>
      <c r="J17" s="272"/>
      <c r="K17" s="273" t="str">
        <f t="shared" si="0"/>
        <v/>
      </c>
      <c r="L17" s="417" t="str">
        <f t="shared" si="1"/>
        <v/>
      </c>
      <c r="M17" s="274" t="str">
        <f>IF(K17="","",COUNTIF($K$7:K17,"ﾘｽﾄ１"))</f>
        <v/>
      </c>
      <c r="N17" s="274" t="str">
        <f t="shared" si="2"/>
        <v>同一区</v>
      </c>
      <c r="O17" s="275" t="str">
        <f t="shared" si="12"/>
        <v/>
      </c>
      <c r="P17" s="274" t="str">
        <f t="shared" si="3"/>
        <v/>
      </c>
      <c r="Q17" s="273" t="str">
        <f t="shared" si="4"/>
        <v/>
      </c>
      <c r="R17" s="276" t="str">
        <f t="shared" si="5"/>
        <v/>
      </c>
      <c r="S17" s="273" t="str">
        <f t="shared" si="6"/>
        <v/>
      </c>
      <c r="T17" s="417" t="str">
        <f t="shared" si="7"/>
        <v/>
      </c>
      <c r="U17" s="274" t="str">
        <f>IF(S17="","",COUNTIF($S$7:S17,"該当２"))</f>
        <v/>
      </c>
      <c r="V17" s="277" t="str">
        <f t="shared" si="8"/>
        <v/>
      </c>
      <c r="W17" s="417" t="str">
        <f t="shared" si="9"/>
        <v/>
      </c>
      <c r="X17" s="274" t="str">
        <f>IF(V17="","",COUNTIF($V$7:V17,"該当３"))</f>
        <v/>
      </c>
      <c r="Z17" s="278">
        <v>11</v>
      </c>
      <c r="AA17" s="280"/>
      <c r="AB17" s="615" t="s">
        <v>320</v>
      </c>
      <c r="AD17" s="279" t="str">
        <f t="shared" si="11"/>
        <v/>
      </c>
    </row>
    <row r="18" spans="1:30">
      <c r="A18" s="407">
        <v>1310600000</v>
      </c>
      <c r="B18" s="407">
        <v>13</v>
      </c>
      <c r="C18" s="408">
        <v>106</v>
      </c>
      <c r="D18" s="409">
        <v>0</v>
      </c>
      <c r="E18" s="408">
        <v>0</v>
      </c>
      <c r="F18" s="407" t="s">
        <v>299</v>
      </c>
      <c r="G18" s="407" t="s">
        <v>310</v>
      </c>
      <c r="H18" s="407"/>
      <c r="I18" s="407"/>
      <c r="J18" s="272"/>
      <c r="K18" s="273" t="str">
        <f t="shared" si="0"/>
        <v>ﾘｽﾄ１</v>
      </c>
      <c r="L18" s="417" t="str">
        <f t="shared" si="1"/>
        <v>台東区</v>
      </c>
      <c r="M18" s="274">
        <f>IF(K18="","",COUNTIF($K$7:K18,"ﾘｽﾄ１"))</f>
        <v>6</v>
      </c>
      <c r="N18" s="274" t="str">
        <f t="shared" si="2"/>
        <v/>
      </c>
      <c r="O18" s="275" t="str">
        <f t="shared" si="12"/>
        <v/>
      </c>
      <c r="P18" s="274" t="str">
        <f t="shared" si="3"/>
        <v/>
      </c>
      <c r="Q18" s="273" t="str">
        <f t="shared" si="4"/>
        <v/>
      </c>
      <c r="R18" s="276" t="str">
        <f t="shared" si="5"/>
        <v/>
      </c>
      <c r="S18" s="273" t="str">
        <f t="shared" si="6"/>
        <v/>
      </c>
      <c r="T18" s="417" t="str">
        <f t="shared" si="7"/>
        <v/>
      </c>
      <c r="U18" s="274" t="str">
        <f>IF(S18="","",COUNTIF($S$7:S18,"該当２"))</f>
        <v/>
      </c>
      <c r="V18" s="277" t="str">
        <f t="shared" si="8"/>
        <v/>
      </c>
      <c r="W18" s="417" t="str">
        <f t="shared" si="9"/>
        <v/>
      </c>
      <c r="X18" s="274" t="str">
        <f>IF(V18="","",COUNTIF($V$7:V18,"該当３"))</f>
        <v/>
      </c>
      <c r="Z18" s="278">
        <v>12</v>
      </c>
      <c r="AA18" s="280"/>
      <c r="AB18" s="615" t="s">
        <v>322</v>
      </c>
      <c r="AD18" s="279" t="str">
        <f t="shared" si="11"/>
        <v/>
      </c>
    </row>
    <row r="19" spans="1:30">
      <c r="A19" s="407">
        <v>1310600001</v>
      </c>
      <c r="B19" s="407">
        <v>13</v>
      </c>
      <c r="C19" s="408">
        <v>106</v>
      </c>
      <c r="D19" s="409">
        <v>0</v>
      </c>
      <c r="E19" s="408">
        <v>1</v>
      </c>
      <c r="F19" s="407" t="s">
        <v>299</v>
      </c>
      <c r="G19" s="407" t="s">
        <v>310</v>
      </c>
      <c r="H19" s="550" t="s">
        <v>744</v>
      </c>
      <c r="I19" s="407" t="s">
        <v>311</v>
      </c>
      <c r="J19" s="272"/>
      <c r="K19" s="273" t="str">
        <f t="shared" si="0"/>
        <v/>
      </c>
      <c r="L19" s="417" t="str">
        <f t="shared" si="1"/>
        <v/>
      </c>
      <c r="M19" s="274" t="str">
        <f>IF(K19="","",COUNTIF($K$7:K19,"ﾘｽﾄ１"))</f>
        <v/>
      </c>
      <c r="N19" s="274" t="str">
        <f t="shared" si="2"/>
        <v>同一区</v>
      </c>
      <c r="O19" s="275" t="str">
        <f t="shared" si="12"/>
        <v/>
      </c>
      <c r="P19" s="274" t="str">
        <f t="shared" si="3"/>
        <v/>
      </c>
      <c r="Q19" s="273" t="str">
        <f t="shared" si="4"/>
        <v/>
      </c>
      <c r="R19" s="276" t="str">
        <f t="shared" si="5"/>
        <v/>
      </c>
      <c r="S19" s="273" t="str">
        <f t="shared" si="6"/>
        <v/>
      </c>
      <c r="T19" s="417" t="str">
        <f t="shared" si="7"/>
        <v/>
      </c>
      <c r="U19" s="274" t="str">
        <f>IF(S19="","",COUNTIF($S$7:S19,"該当２"))</f>
        <v/>
      </c>
      <c r="V19" s="277" t="str">
        <f t="shared" si="8"/>
        <v/>
      </c>
      <c r="W19" s="417" t="str">
        <f t="shared" si="9"/>
        <v/>
      </c>
      <c r="X19" s="274" t="str">
        <f>IF(V19="","",COUNTIF($V$7:V19,"該当３"))</f>
        <v/>
      </c>
      <c r="Z19" s="278">
        <v>13</v>
      </c>
      <c r="AA19" s="280"/>
      <c r="AB19" s="615" t="s">
        <v>324</v>
      </c>
      <c r="AD19" s="279" t="str">
        <f t="shared" si="11"/>
        <v/>
      </c>
    </row>
    <row r="20" spans="1:30">
      <c r="A20" s="407">
        <v>1310700000</v>
      </c>
      <c r="B20" s="407">
        <v>13</v>
      </c>
      <c r="C20" s="408">
        <v>107</v>
      </c>
      <c r="D20" s="409">
        <v>0</v>
      </c>
      <c r="E20" s="408">
        <v>0</v>
      </c>
      <c r="F20" s="407" t="s">
        <v>299</v>
      </c>
      <c r="G20" s="407" t="s">
        <v>312</v>
      </c>
      <c r="H20" s="407"/>
      <c r="I20" s="407"/>
      <c r="J20" s="272"/>
      <c r="K20" s="273" t="str">
        <f t="shared" si="0"/>
        <v>ﾘｽﾄ１</v>
      </c>
      <c r="L20" s="417" t="str">
        <f t="shared" si="1"/>
        <v>墨田区</v>
      </c>
      <c r="M20" s="274">
        <f>IF(K20="","",COUNTIF($K$7:K20,"ﾘｽﾄ１"))</f>
        <v>7</v>
      </c>
      <c r="N20" s="274" t="str">
        <f t="shared" si="2"/>
        <v/>
      </c>
      <c r="O20" s="275" t="str">
        <f t="shared" si="12"/>
        <v/>
      </c>
      <c r="P20" s="274" t="str">
        <f t="shared" si="3"/>
        <v/>
      </c>
      <c r="Q20" s="273" t="str">
        <f t="shared" si="4"/>
        <v/>
      </c>
      <c r="R20" s="276" t="str">
        <f t="shared" si="5"/>
        <v/>
      </c>
      <c r="S20" s="273" t="str">
        <f t="shared" si="6"/>
        <v/>
      </c>
      <c r="T20" s="417" t="str">
        <f t="shared" si="7"/>
        <v/>
      </c>
      <c r="U20" s="274" t="str">
        <f>IF(S20="","",COUNTIF($S$7:S20,"該当２"))</f>
        <v/>
      </c>
      <c r="V20" s="277" t="str">
        <f t="shared" si="8"/>
        <v/>
      </c>
      <c r="W20" s="417" t="str">
        <f t="shared" si="9"/>
        <v/>
      </c>
      <c r="X20" s="274" t="str">
        <f>IF(V20="","",COUNTIF($V$7:V20,"該当３"))</f>
        <v/>
      </c>
      <c r="Z20" s="278">
        <v>14</v>
      </c>
      <c r="AA20" s="280"/>
      <c r="AB20" s="615" t="s">
        <v>326</v>
      </c>
      <c r="AD20" s="279" t="str">
        <f t="shared" si="11"/>
        <v/>
      </c>
    </row>
    <row r="21" spans="1:30">
      <c r="A21" s="407">
        <v>1310700001</v>
      </c>
      <c r="B21" s="407">
        <v>13</v>
      </c>
      <c r="C21" s="408">
        <v>107</v>
      </c>
      <c r="D21" s="409">
        <v>0</v>
      </c>
      <c r="E21" s="408">
        <v>1</v>
      </c>
      <c r="F21" s="407" t="s">
        <v>299</v>
      </c>
      <c r="G21" s="407" t="s">
        <v>312</v>
      </c>
      <c r="H21" s="550" t="s">
        <v>745</v>
      </c>
      <c r="I21" s="407" t="s">
        <v>313</v>
      </c>
      <c r="J21" s="272"/>
      <c r="K21" s="273" t="str">
        <f t="shared" si="0"/>
        <v/>
      </c>
      <c r="L21" s="417" t="str">
        <f t="shared" si="1"/>
        <v/>
      </c>
      <c r="M21" s="274" t="str">
        <f>IF(K21="","",COUNTIF($K$7:K21,"ﾘｽﾄ１"))</f>
        <v/>
      </c>
      <c r="N21" s="274" t="str">
        <f t="shared" si="2"/>
        <v>同一区</v>
      </c>
      <c r="O21" s="275" t="str">
        <f t="shared" si="12"/>
        <v/>
      </c>
      <c r="P21" s="274" t="str">
        <f t="shared" si="3"/>
        <v/>
      </c>
      <c r="Q21" s="273" t="str">
        <f t="shared" si="4"/>
        <v/>
      </c>
      <c r="R21" s="276" t="str">
        <f t="shared" si="5"/>
        <v/>
      </c>
      <c r="S21" s="273" t="str">
        <f t="shared" si="6"/>
        <v/>
      </c>
      <c r="T21" s="417" t="str">
        <f t="shared" si="7"/>
        <v/>
      </c>
      <c r="U21" s="274" t="str">
        <f>IF(S21="","",COUNTIF($S$7:S21,"該当２"))</f>
        <v/>
      </c>
      <c r="V21" s="277" t="str">
        <f t="shared" si="8"/>
        <v/>
      </c>
      <c r="W21" s="417" t="str">
        <f t="shared" si="9"/>
        <v/>
      </c>
      <c r="X21" s="274" t="str">
        <f>IF(V21="","",COUNTIF($V$7:V21,"該当３"))</f>
        <v/>
      </c>
      <c r="Z21" s="278">
        <v>15</v>
      </c>
      <c r="AA21" s="280"/>
      <c r="AB21" s="615" t="s">
        <v>328</v>
      </c>
      <c r="AD21" s="279" t="str">
        <f t="shared" si="11"/>
        <v/>
      </c>
    </row>
    <row r="22" spans="1:30">
      <c r="A22" s="407">
        <v>1310800000</v>
      </c>
      <c r="B22" s="407">
        <v>13</v>
      </c>
      <c r="C22" s="408">
        <v>108</v>
      </c>
      <c r="D22" s="409">
        <v>0</v>
      </c>
      <c r="E22" s="408">
        <v>0</v>
      </c>
      <c r="F22" s="407" t="s">
        <v>299</v>
      </c>
      <c r="G22" s="407" t="s">
        <v>314</v>
      </c>
      <c r="H22" s="407"/>
      <c r="I22" s="407"/>
      <c r="J22" s="272"/>
      <c r="K22" s="273" t="str">
        <f t="shared" si="0"/>
        <v>ﾘｽﾄ１</v>
      </c>
      <c r="L22" s="417" t="str">
        <f t="shared" si="1"/>
        <v>江東区</v>
      </c>
      <c r="M22" s="274">
        <f>IF(K22="","",COUNTIF($K$7:K22,"ﾘｽﾄ１"))</f>
        <v>8</v>
      </c>
      <c r="N22" s="274" t="str">
        <f t="shared" si="2"/>
        <v/>
      </c>
      <c r="O22" s="275" t="str">
        <f t="shared" si="12"/>
        <v/>
      </c>
      <c r="P22" s="274" t="str">
        <f t="shared" si="3"/>
        <v/>
      </c>
      <c r="Q22" s="273" t="str">
        <f t="shared" si="4"/>
        <v/>
      </c>
      <c r="R22" s="276" t="str">
        <f t="shared" si="5"/>
        <v/>
      </c>
      <c r="S22" s="273" t="str">
        <f t="shared" si="6"/>
        <v/>
      </c>
      <c r="T22" s="417" t="str">
        <f t="shared" si="7"/>
        <v/>
      </c>
      <c r="U22" s="274" t="str">
        <f>IF(S22="","",COUNTIF($S$7:S22,"該当２"))</f>
        <v/>
      </c>
      <c r="V22" s="277" t="str">
        <f t="shared" si="8"/>
        <v/>
      </c>
      <c r="W22" s="417" t="str">
        <f t="shared" si="9"/>
        <v/>
      </c>
      <c r="X22" s="274" t="str">
        <f>IF(V22="","",COUNTIF($V$7:V22,"該当３"))</f>
        <v/>
      </c>
      <c r="Z22" s="278">
        <v>16</v>
      </c>
      <c r="AA22" s="280"/>
      <c r="AB22" s="615" t="s">
        <v>330</v>
      </c>
      <c r="AD22" s="279" t="str">
        <f t="shared" si="11"/>
        <v/>
      </c>
    </row>
    <row r="23" spans="1:30">
      <c r="A23" s="407">
        <v>1310800001</v>
      </c>
      <c r="B23" s="407">
        <v>13</v>
      </c>
      <c r="C23" s="408">
        <v>108</v>
      </c>
      <c r="D23" s="409">
        <v>0</v>
      </c>
      <c r="E23" s="408">
        <v>1</v>
      </c>
      <c r="F23" s="407" t="s">
        <v>299</v>
      </c>
      <c r="G23" s="407" t="s">
        <v>314</v>
      </c>
      <c r="H23" s="550" t="s">
        <v>746</v>
      </c>
      <c r="I23" s="407" t="s">
        <v>315</v>
      </c>
      <c r="J23" s="272"/>
      <c r="K23" s="273" t="str">
        <f t="shared" si="0"/>
        <v/>
      </c>
      <c r="L23" s="417" t="str">
        <f t="shared" si="1"/>
        <v/>
      </c>
      <c r="M23" s="274" t="str">
        <f>IF(K23="","",COUNTIF($K$7:K23,"ﾘｽﾄ１"))</f>
        <v/>
      </c>
      <c r="N23" s="274" t="str">
        <f t="shared" si="2"/>
        <v>同一区</v>
      </c>
      <c r="O23" s="275" t="str">
        <f t="shared" si="12"/>
        <v/>
      </c>
      <c r="P23" s="274" t="str">
        <f t="shared" si="3"/>
        <v/>
      </c>
      <c r="Q23" s="273" t="str">
        <f t="shared" si="4"/>
        <v/>
      </c>
      <c r="R23" s="276" t="str">
        <f t="shared" si="5"/>
        <v/>
      </c>
      <c r="S23" s="273" t="str">
        <f t="shared" si="6"/>
        <v/>
      </c>
      <c r="T23" s="417" t="str">
        <f t="shared" si="7"/>
        <v/>
      </c>
      <c r="U23" s="274" t="str">
        <f>IF(S23="","",COUNTIF($S$7:S23,"該当２"))</f>
        <v/>
      </c>
      <c r="V23" s="277" t="str">
        <f t="shared" si="8"/>
        <v/>
      </c>
      <c r="W23" s="417" t="str">
        <f t="shared" si="9"/>
        <v/>
      </c>
      <c r="X23" s="274" t="str">
        <f>IF(V23="","",COUNTIF($V$7:V23,"該当３"))</f>
        <v/>
      </c>
      <c r="Z23" s="278">
        <v>17</v>
      </c>
      <c r="AA23" s="280"/>
      <c r="AB23" s="615" t="s">
        <v>332</v>
      </c>
      <c r="AD23" s="279" t="str">
        <f t="shared" si="11"/>
        <v/>
      </c>
    </row>
    <row r="24" spans="1:30">
      <c r="A24" s="407">
        <v>1310900000</v>
      </c>
      <c r="B24" s="407">
        <v>13</v>
      </c>
      <c r="C24" s="408">
        <v>109</v>
      </c>
      <c r="D24" s="409">
        <v>0</v>
      </c>
      <c r="E24" s="408">
        <v>0</v>
      </c>
      <c r="F24" s="407" t="s">
        <v>299</v>
      </c>
      <c r="G24" s="407" t="s">
        <v>316</v>
      </c>
      <c r="H24" s="407"/>
      <c r="I24" s="407"/>
      <c r="J24" s="272"/>
      <c r="K24" s="273" t="str">
        <f t="shared" si="0"/>
        <v>ﾘｽﾄ１</v>
      </c>
      <c r="L24" s="417" t="str">
        <f t="shared" si="1"/>
        <v>品川区</v>
      </c>
      <c r="M24" s="274">
        <f>IF(K24="","",COUNTIF($K$7:K24,"ﾘｽﾄ１"))</f>
        <v>9</v>
      </c>
      <c r="N24" s="274" t="str">
        <f t="shared" si="2"/>
        <v/>
      </c>
      <c r="O24" s="275" t="str">
        <f t="shared" si="12"/>
        <v/>
      </c>
      <c r="P24" s="274" t="str">
        <f t="shared" si="3"/>
        <v/>
      </c>
      <c r="Q24" s="273" t="str">
        <f t="shared" si="4"/>
        <v/>
      </c>
      <c r="R24" s="276" t="str">
        <f t="shared" si="5"/>
        <v/>
      </c>
      <c r="S24" s="273" t="str">
        <f t="shared" si="6"/>
        <v/>
      </c>
      <c r="T24" s="417" t="str">
        <f t="shared" si="7"/>
        <v/>
      </c>
      <c r="U24" s="274" t="str">
        <f>IF(S24="","",COUNTIF($S$7:S24,"該当２"))</f>
        <v/>
      </c>
      <c r="V24" s="277" t="str">
        <f t="shared" si="8"/>
        <v/>
      </c>
      <c r="W24" s="417" t="str">
        <f t="shared" si="9"/>
        <v/>
      </c>
      <c r="X24" s="274" t="str">
        <f>IF(V24="","",COUNTIF($V$7:V24,"該当３"))</f>
        <v/>
      </c>
      <c r="Z24" s="278">
        <v>18</v>
      </c>
      <c r="AA24" s="280"/>
      <c r="AB24" s="615" t="s">
        <v>334</v>
      </c>
      <c r="AD24" s="279" t="str">
        <f t="shared" si="11"/>
        <v/>
      </c>
    </row>
    <row r="25" spans="1:30">
      <c r="A25" s="407">
        <v>1310900001</v>
      </c>
      <c r="B25" s="407">
        <v>13</v>
      </c>
      <c r="C25" s="408">
        <v>109</v>
      </c>
      <c r="D25" s="409">
        <v>0</v>
      </c>
      <c r="E25" s="408">
        <v>1</v>
      </c>
      <c r="F25" s="407" t="s">
        <v>299</v>
      </c>
      <c r="G25" s="407" t="s">
        <v>316</v>
      </c>
      <c r="H25" s="550" t="s">
        <v>747</v>
      </c>
      <c r="I25" s="407" t="s">
        <v>317</v>
      </c>
      <c r="J25" s="272"/>
      <c r="K25" s="273" t="str">
        <f t="shared" si="0"/>
        <v/>
      </c>
      <c r="L25" s="417" t="str">
        <f t="shared" si="1"/>
        <v/>
      </c>
      <c r="M25" s="274" t="str">
        <f>IF(K25="","",COUNTIF($K$7:K25,"ﾘｽﾄ１"))</f>
        <v/>
      </c>
      <c r="N25" s="274" t="str">
        <f t="shared" si="2"/>
        <v>同一区</v>
      </c>
      <c r="O25" s="275" t="str">
        <f t="shared" si="12"/>
        <v/>
      </c>
      <c r="P25" s="274" t="str">
        <f t="shared" si="3"/>
        <v/>
      </c>
      <c r="Q25" s="273" t="str">
        <f t="shared" si="4"/>
        <v/>
      </c>
      <c r="R25" s="276" t="str">
        <f t="shared" si="5"/>
        <v/>
      </c>
      <c r="S25" s="273" t="str">
        <f t="shared" si="6"/>
        <v/>
      </c>
      <c r="T25" s="417" t="str">
        <f t="shared" si="7"/>
        <v/>
      </c>
      <c r="U25" s="274" t="str">
        <f>IF(S25="","",COUNTIF($S$7:S25,"該当２"))</f>
        <v/>
      </c>
      <c r="V25" s="277" t="str">
        <f t="shared" si="8"/>
        <v/>
      </c>
      <c r="W25" s="417" t="str">
        <f t="shared" si="9"/>
        <v/>
      </c>
      <c r="X25" s="274" t="str">
        <f>IF(V25="","",COUNTIF($V$7:V25,"該当３"))</f>
        <v/>
      </c>
      <c r="Z25" s="278">
        <v>19</v>
      </c>
      <c r="AA25" s="280"/>
      <c r="AB25" s="615" t="s">
        <v>336</v>
      </c>
      <c r="AD25" s="279" t="str">
        <f t="shared" si="11"/>
        <v/>
      </c>
    </row>
    <row r="26" spans="1:30">
      <c r="A26" s="407">
        <v>1311000000</v>
      </c>
      <c r="B26" s="407">
        <v>13</v>
      </c>
      <c r="C26" s="408">
        <v>110</v>
      </c>
      <c r="D26" s="409">
        <v>0</v>
      </c>
      <c r="E26" s="408">
        <v>0</v>
      </c>
      <c r="F26" s="407" t="s">
        <v>299</v>
      </c>
      <c r="G26" s="407" t="s">
        <v>318</v>
      </c>
      <c r="H26" s="407"/>
      <c r="I26" s="407"/>
      <c r="J26" s="272"/>
      <c r="K26" s="273" t="str">
        <f t="shared" si="0"/>
        <v>ﾘｽﾄ１</v>
      </c>
      <c r="L26" s="417" t="str">
        <f t="shared" si="1"/>
        <v>目黒区</v>
      </c>
      <c r="M26" s="274">
        <f>IF(K26="","",COUNTIF($K$7:K26,"ﾘｽﾄ１"))</f>
        <v>10</v>
      </c>
      <c r="N26" s="274" t="str">
        <f t="shared" si="2"/>
        <v/>
      </c>
      <c r="O26" s="275" t="str">
        <f t="shared" si="12"/>
        <v/>
      </c>
      <c r="P26" s="274" t="str">
        <f t="shared" si="3"/>
        <v/>
      </c>
      <c r="Q26" s="273" t="str">
        <f t="shared" si="4"/>
        <v/>
      </c>
      <c r="R26" s="276" t="str">
        <f t="shared" si="5"/>
        <v/>
      </c>
      <c r="S26" s="273" t="str">
        <f t="shared" si="6"/>
        <v/>
      </c>
      <c r="T26" s="417" t="str">
        <f t="shared" si="7"/>
        <v/>
      </c>
      <c r="U26" s="274" t="str">
        <f>IF(S26="","",COUNTIF($S$7:S26,"該当２"))</f>
        <v/>
      </c>
      <c r="V26" s="277" t="str">
        <f t="shared" si="8"/>
        <v/>
      </c>
      <c r="W26" s="417" t="str">
        <f t="shared" si="9"/>
        <v/>
      </c>
      <c r="X26" s="274" t="str">
        <f>IF(V26="","",COUNTIF($V$7:V26,"該当３"))</f>
        <v/>
      </c>
      <c r="Z26" s="278">
        <v>20</v>
      </c>
      <c r="AA26" s="280"/>
      <c r="AB26" s="615" t="s">
        <v>338</v>
      </c>
      <c r="AD26" s="279" t="str">
        <f t="shared" si="11"/>
        <v/>
      </c>
    </row>
    <row r="27" spans="1:30">
      <c r="A27" s="407">
        <v>1311000008</v>
      </c>
      <c r="B27" s="407">
        <v>13</v>
      </c>
      <c r="C27" s="408">
        <v>110</v>
      </c>
      <c r="D27" s="409">
        <v>0</v>
      </c>
      <c r="E27" s="408">
        <v>8</v>
      </c>
      <c r="F27" s="407" t="s">
        <v>299</v>
      </c>
      <c r="G27" s="407" t="s">
        <v>318</v>
      </c>
      <c r="H27" s="550" t="s">
        <v>748</v>
      </c>
      <c r="I27" s="407" t="s">
        <v>319</v>
      </c>
      <c r="J27" s="272"/>
      <c r="K27" s="273" t="str">
        <f t="shared" si="0"/>
        <v/>
      </c>
      <c r="L27" s="417" t="str">
        <f t="shared" si="1"/>
        <v/>
      </c>
      <c r="M27" s="274" t="str">
        <f>IF(K27="","",COUNTIF($K$7:K27,"ﾘｽﾄ１"))</f>
        <v/>
      </c>
      <c r="N27" s="274" t="str">
        <f t="shared" si="2"/>
        <v>同一区</v>
      </c>
      <c r="O27" s="275" t="str">
        <f t="shared" si="12"/>
        <v/>
      </c>
      <c r="P27" s="274" t="str">
        <f t="shared" si="3"/>
        <v/>
      </c>
      <c r="Q27" s="273" t="str">
        <f t="shared" si="4"/>
        <v/>
      </c>
      <c r="R27" s="276" t="str">
        <f t="shared" si="5"/>
        <v/>
      </c>
      <c r="S27" s="273" t="str">
        <f>IF(AND(Q27="ﾘｽﾄ2",OR(I27=0,AND(N27="同一区",E27=8))),"該当２","")</f>
        <v/>
      </c>
      <c r="T27" s="417" t="str">
        <f t="shared" si="7"/>
        <v/>
      </c>
      <c r="U27" s="274" t="str">
        <f>IF(S27="","",COUNTIF($S$7:S27,"該当２"))</f>
        <v/>
      </c>
      <c r="V27" s="277" t="str">
        <f t="shared" si="8"/>
        <v/>
      </c>
      <c r="W27" s="417" t="str">
        <f t="shared" si="9"/>
        <v/>
      </c>
      <c r="X27" s="274" t="str">
        <f>IF(V27="","",COUNTIF($V$7:V27,"該当３"))</f>
        <v/>
      </c>
      <c r="Z27" s="278">
        <v>21</v>
      </c>
      <c r="AA27" s="280"/>
      <c r="AB27" s="615" t="s">
        <v>342</v>
      </c>
      <c r="AD27" s="279" t="str">
        <f t="shared" si="11"/>
        <v/>
      </c>
    </row>
    <row r="28" spans="1:30">
      <c r="A28" s="407">
        <v>1311100000</v>
      </c>
      <c r="B28" s="407">
        <v>13</v>
      </c>
      <c r="C28" s="408">
        <v>111</v>
      </c>
      <c r="D28" s="409">
        <v>0</v>
      </c>
      <c r="E28" s="408">
        <v>0</v>
      </c>
      <c r="F28" s="407" t="s">
        <v>299</v>
      </c>
      <c r="G28" s="407" t="s">
        <v>320</v>
      </c>
      <c r="H28" s="407"/>
      <c r="I28" s="407"/>
      <c r="J28" s="272"/>
      <c r="K28" s="273" t="str">
        <f t="shared" si="0"/>
        <v>ﾘｽﾄ１</v>
      </c>
      <c r="L28" s="417" t="str">
        <f t="shared" si="1"/>
        <v>大田区</v>
      </c>
      <c r="M28" s="274">
        <f>IF(K28="","",COUNTIF($K$7:K28,"ﾘｽﾄ１"))</f>
        <v>11</v>
      </c>
      <c r="N28" s="274" t="str">
        <f t="shared" si="2"/>
        <v/>
      </c>
      <c r="O28" s="275" t="str">
        <f t="shared" si="12"/>
        <v/>
      </c>
      <c r="P28" s="274" t="str">
        <f t="shared" si="3"/>
        <v/>
      </c>
      <c r="Q28" s="273" t="str">
        <f t="shared" si="4"/>
        <v/>
      </c>
      <c r="R28" s="276" t="str">
        <f t="shared" si="5"/>
        <v/>
      </c>
      <c r="S28" s="273" t="str">
        <f t="shared" si="6"/>
        <v/>
      </c>
      <c r="T28" s="417" t="str">
        <f t="shared" si="7"/>
        <v/>
      </c>
      <c r="U28" s="274" t="str">
        <f>IF(S28="","",COUNTIF($S$7:S28,"該当２"))</f>
        <v/>
      </c>
      <c r="V28" s="277" t="str">
        <f t="shared" si="8"/>
        <v/>
      </c>
      <c r="W28" s="417" t="str">
        <f t="shared" si="9"/>
        <v/>
      </c>
      <c r="X28" s="274" t="str">
        <f>IF(V28="","",COUNTIF($V$7:V28,"該当３"))</f>
        <v/>
      </c>
      <c r="Z28" s="278">
        <v>22</v>
      </c>
      <c r="AA28" s="280"/>
      <c r="AB28" s="615" t="s">
        <v>344</v>
      </c>
      <c r="AD28" s="279" t="str">
        <f t="shared" si="11"/>
        <v/>
      </c>
    </row>
    <row r="29" spans="1:30">
      <c r="A29" s="407">
        <v>1311100026</v>
      </c>
      <c r="B29" s="407">
        <v>13</v>
      </c>
      <c r="C29" s="408">
        <v>111</v>
      </c>
      <c r="D29" s="409">
        <v>0</v>
      </c>
      <c r="E29" s="408">
        <v>26</v>
      </c>
      <c r="F29" s="407" t="s">
        <v>299</v>
      </c>
      <c r="G29" s="407" t="s">
        <v>320</v>
      </c>
      <c r="H29" s="550" t="s">
        <v>749</v>
      </c>
      <c r="I29" s="407" t="s">
        <v>321</v>
      </c>
      <c r="J29" s="272"/>
      <c r="K29" s="273" t="str">
        <f t="shared" si="0"/>
        <v/>
      </c>
      <c r="L29" s="417" t="str">
        <f t="shared" si="1"/>
        <v/>
      </c>
      <c r="M29" s="274" t="str">
        <f>IF(K29="","",COUNTIF($K$7:K29,"ﾘｽﾄ１"))</f>
        <v/>
      </c>
      <c r="N29" s="274" t="str">
        <f t="shared" si="2"/>
        <v>同一区</v>
      </c>
      <c r="O29" s="275" t="str">
        <f t="shared" si="12"/>
        <v/>
      </c>
      <c r="P29" s="274" t="str">
        <f t="shared" si="3"/>
        <v/>
      </c>
      <c r="Q29" s="273" t="str">
        <f t="shared" si="4"/>
        <v/>
      </c>
      <c r="R29" s="276" t="str">
        <f t="shared" si="5"/>
        <v/>
      </c>
      <c r="S29" s="273" t="str">
        <f>IF(AND(Q29="ﾘｽﾄ2",OR(I29=0,AND(N29="同一区",E29=26))),"該当２","")</f>
        <v/>
      </c>
      <c r="T29" s="417" t="str">
        <f t="shared" si="7"/>
        <v/>
      </c>
      <c r="U29" s="274" t="str">
        <f>IF(S29="","",COUNTIF($S$7:S29,"該当２"))</f>
        <v/>
      </c>
      <c r="V29" s="277" t="str">
        <f t="shared" si="8"/>
        <v/>
      </c>
      <c r="W29" s="417" t="str">
        <f t="shared" si="9"/>
        <v/>
      </c>
      <c r="X29" s="274" t="str">
        <f>IF(V29="","",COUNTIF($V$7:V29,"該当３"))</f>
        <v/>
      </c>
      <c r="Z29" s="278">
        <v>23</v>
      </c>
      <c r="AA29" s="280"/>
      <c r="AB29" s="615" t="s">
        <v>346</v>
      </c>
      <c r="AD29" s="279" t="str">
        <f t="shared" si="11"/>
        <v/>
      </c>
    </row>
    <row r="30" spans="1:30">
      <c r="A30" s="407">
        <v>1311200000</v>
      </c>
      <c r="B30" s="407">
        <v>13</v>
      </c>
      <c r="C30" s="408">
        <v>112</v>
      </c>
      <c r="D30" s="409">
        <v>0</v>
      </c>
      <c r="E30" s="408">
        <v>0</v>
      </c>
      <c r="F30" s="407" t="s">
        <v>299</v>
      </c>
      <c r="G30" s="407" t="s">
        <v>322</v>
      </c>
      <c r="H30" s="407"/>
      <c r="I30" s="407"/>
      <c r="J30" s="272"/>
      <c r="K30" s="273" t="str">
        <f t="shared" si="0"/>
        <v>ﾘｽﾄ１</v>
      </c>
      <c r="L30" s="417" t="str">
        <f t="shared" si="1"/>
        <v>世田谷区</v>
      </c>
      <c r="M30" s="274">
        <f>IF(K30="","",COUNTIF($K$7:K30,"ﾘｽﾄ１"))</f>
        <v>12</v>
      </c>
      <c r="N30" s="274" t="str">
        <f t="shared" si="2"/>
        <v/>
      </c>
      <c r="O30" s="275" t="str">
        <f t="shared" si="12"/>
        <v/>
      </c>
      <c r="P30" s="274" t="str">
        <f t="shared" si="3"/>
        <v/>
      </c>
      <c r="Q30" s="273" t="str">
        <f t="shared" si="4"/>
        <v/>
      </c>
      <c r="R30" s="276" t="str">
        <f t="shared" si="5"/>
        <v/>
      </c>
      <c r="S30" s="273" t="str">
        <f t="shared" si="6"/>
        <v/>
      </c>
      <c r="T30" s="417" t="str">
        <f t="shared" si="7"/>
        <v/>
      </c>
      <c r="U30" s="274" t="str">
        <f>IF(S30="","",COUNTIF($S$7:S30,"該当２"))</f>
        <v/>
      </c>
      <c r="V30" s="277" t="str">
        <f t="shared" si="8"/>
        <v/>
      </c>
      <c r="W30" s="417" t="str">
        <f t="shared" si="9"/>
        <v/>
      </c>
      <c r="X30" s="274" t="str">
        <f>IF(V30="","",COUNTIF($V$7:V30,"該当３"))</f>
        <v/>
      </c>
      <c r="Z30" s="278">
        <v>24</v>
      </c>
      <c r="AA30" s="280"/>
      <c r="AB30" s="615" t="s">
        <v>348</v>
      </c>
      <c r="AD30" s="279" t="str">
        <f t="shared" si="11"/>
        <v/>
      </c>
    </row>
    <row r="31" spans="1:30">
      <c r="A31" s="407">
        <v>1311200064</v>
      </c>
      <c r="B31" s="407">
        <v>13</v>
      </c>
      <c r="C31" s="408">
        <v>112</v>
      </c>
      <c r="D31" s="409">
        <v>0</v>
      </c>
      <c r="E31" s="408">
        <v>64</v>
      </c>
      <c r="F31" s="407" t="s">
        <v>299</v>
      </c>
      <c r="G31" s="407" t="s">
        <v>322</v>
      </c>
      <c r="H31" s="550" t="s">
        <v>750</v>
      </c>
      <c r="I31" s="407" t="s">
        <v>323</v>
      </c>
      <c r="J31" s="272"/>
      <c r="K31" s="273" t="str">
        <f t="shared" si="0"/>
        <v/>
      </c>
      <c r="L31" s="417" t="str">
        <f t="shared" si="1"/>
        <v/>
      </c>
      <c r="M31" s="274" t="str">
        <f>IF(K31="","",COUNTIF($K$7:K31,"ﾘｽﾄ１"))</f>
        <v/>
      </c>
      <c r="N31" s="274" t="str">
        <f t="shared" si="2"/>
        <v>同一区</v>
      </c>
      <c r="O31" s="275" t="str">
        <f t="shared" si="12"/>
        <v/>
      </c>
      <c r="P31" s="274" t="str">
        <f t="shared" si="3"/>
        <v/>
      </c>
      <c r="Q31" s="273" t="str">
        <f t="shared" si="4"/>
        <v/>
      </c>
      <c r="R31" s="276" t="str">
        <f t="shared" si="5"/>
        <v/>
      </c>
      <c r="S31" s="273" t="str">
        <f>IF(AND(Q31="ﾘｽﾄ2",OR(I31=0,AND(N31="同一区",E31=64))),"該当２","")</f>
        <v/>
      </c>
      <c r="T31" s="417" t="str">
        <f t="shared" si="7"/>
        <v/>
      </c>
      <c r="U31" s="274" t="str">
        <f>IF(S31="","",COUNTIF($S$7:S31,"該当２"))</f>
        <v/>
      </c>
      <c r="V31" s="277" t="str">
        <f t="shared" si="8"/>
        <v/>
      </c>
      <c r="W31" s="417" t="str">
        <f t="shared" si="9"/>
        <v/>
      </c>
      <c r="X31" s="274" t="str">
        <f>IF(V31="","",COUNTIF($V$7:V31,"該当３"))</f>
        <v/>
      </c>
      <c r="Z31" s="278">
        <v>25</v>
      </c>
      <c r="AA31" s="280"/>
      <c r="AB31" s="615" t="s">
        <v>358</v>
      </c>
      <c r="AD31" s="279" t="str">
        <f t="shared" si="11"/>
        <v/>
      </c>
    </row>
    <row r="32" spans="1:30">
      <c r="A32" s="407">
        <v>1311300000</v>
      </c>
      <c r="B32" s="407">
        <v>13</v>
      </c>
      <c r="C32" s="408">
        <v>113</v>
      </c>
      <c r="D32" s="409">
        <v>0</v>
      </c>
      <c r="E32" s="408">
        <v>0</v>
      </c>
      <c r="F32" s="407" t="s">
        <v>299</v>
      </c>
      <c r="G32" s="407" t="s">
        <v>324</v>
      </c>
      <c r="H32" s="407"/>
      <c r="I32" s="407"/>
      <c r="J32" s="272"/>
      <c r="K32" s="273" t="str">
        <f t="shared" si="0"/>
        <v>ﾘｽﾄ１</v>
      </c>
      <c r="L32" s="417" t="str">
        <f t="shared" si="1"/>
        <v>渋谷区</v>
      </c>
      <c r="M32" s="274">
        <f>IF(K32="","",COUNTIF($K$7:K32,"ﾘｽﾄ１"))</f>
        <v>13</v>
      </c>
      <c r="N32" s="274" t="str">
        <f t="shared" si="2"/>
        <v/>
      </c>
      <c r="O32" s="275" t="str">
        <f t="shared" si="12"/>
        <v/>
      </c>
      <c r="P32" s="274" t="str">
        <f t="shared" si="3"/>
        <v/>
      </c>
      <c r="Q32" s="273" t="str">
        <f t="shared" si="4"/>
        <v/>
      </c>
      <c r="R32" s="276" t="str">
        <f t="shared" si="5"/>
        <v/>
      </c>
      <c r="S32" s="273" t="str">
        <f t="shared" si="6"/>
        <v/>
      </c>
      <c r="T32" s="417" t="str">
        <f t="shared" si="7"/>
        <v/>
      </c>
      <c r="U32" s="274" t="str">
        <f>IF(S32="","",COUNTIF($S$7:S32,"該当２"))</f>
        <v/>
      </c>
      <c r="V32" s="277" t="str">
        <f t="shared" si="8"/>
        <v/>
      </c>
      <c r="W32" s="417" t="str">
        <f t="shared" si="9"/>
        <v/>
      </c>
      <c r="X32" s="274" t="str">
        <f>IF(V32="","",COUNTIF($V$7:V32,"該当３"))</f>
        <v/>
      </c>
      <c r="Z32" s="278">
        <v>26</v>
      </c>
      <c r="AA32" s="280"/>
      <c r="AB32" s="615" t="s">
        <v>380</v>
      </c>
      <c r="AD32" s="279" t="str">
        <f t="shared" si="11"/>
        <v/>
      </c>
    </row>
    <row r="33" spans="1:30">
      <c r="A33" s="407">
        <v>1311300001</v>
      </c>
      <c r="B33" s="407">
        <v>13</v>
      </c>
      <c r="C33" s="408">
        <v>113</v>
      </c>
      <c r="D33" s="409">
        <v>0</v>
      </c>
      <c r="E33" s="408">
        <v>1</v>
      </c>
      <c r="F33" s="407" t="s">
        <v>299</v>
      </c>
      <c r="G33" s="407" t="s">
        <v>324</v>
      </c>
      <c r="H33" s="550" t="s">
        <v>751</v>
      </c>
      <c r="I33" s="407" t="s">
        <v>325</v>
      </c>
      <c r="J33" s="272"/>
      <c r="K33" s="273" t="str">
        <f t="shared" si="0"/>
        <v/>
      </c>
      <c r="L33" s="417" t="str">
        <f t="shared" si="1"/>
        <v/>
      </c>
      <c r="M33" s="274" t="str">
        <f>IF(K33="","",COUNTIF($K$7:K33,"ﾘｽﾄ１"))</f>
        <v/>
      </c>
      <c r="N33" s="274" t="str">
        <f t="shared" si="2"/>
        <v>同一区</v>
      </c>
      <c r="O33" s="275" t="str">
        <f t="shared" si="12"/>
        <v/>
      </c>
      <c r="P33" s="274" t="str">
        <f t="shared" si="3"/>
        <v/>
      </c>
      <c r="Q33" s="273" t="str">
        <f t="shared" si="4"/>
        <v/>
      </c>
      <c r="R33" s="276" t="str">
        <f t="shared" si="5"/>
        <v/>
      </c>
      <c r="S33" s="273" t="str">
        <f t="shared" si="6"/>
        <v/>
      </c>
      <c r="T33" s="417" t="str">
        <f t="shared" si="7"/>
        <v/>
      </c>
      <c r="U33" s="274" t="str">
        <f>IF(S33="","",COUNTIF($S$7:S33,"該当２"))</f>
        <v/>
      </c>
      <c r="V33" s="277" t="str">
        <f t="shared" si="8"/>
        <v/>
      </c>
      <c r="W33" s="417" t="str">
        <f t="shared" si="9"/>
        <v/>
      </c>
      <c r="X33" s="274" t="str">
        <f>IF(V33="","",COUNTIF($V$7:V33,"該当３"))</f>
        <v/>
      </c>
      <c r="Z33" s="278">
        <v>27</v>
      </c>
      <c r="AA33" s="280"/>
      <c r="AB33" s="615" t="s">
        <v>390</v>
      </c>
      <c r="AD33" s="279" t="str">
        <f t="shared" si="11"/>
        <v/>
      </c>
    </row>
    <row r="34" spans="1:30">
      <c r="A34" s="407">
        <v>1311400000</v>
      </c>
      <c r="B34" s="407">
        <v>13</v>
      </c>
      <c r="C34" s="408">
        <v>114</v>
      </c>
      <c r="D34" s="409">
        <v>0</v>
      </c>
      <c r="E34" s="408">
        <v>0</v>
      </c>
      <c r="F34" s="407" t="s">
        <v>299</v>
      </c>
      <c r="G34" s="407" t="s">
        <v>326</v>
      </c>
      <c r="H34" s="407"/>
      <c r="I34" s="407"/>
      <c r="J34" s="272"/>
      <c r="K34" s="273" t="str">
        <f t="shared" si="0"/>
        <v>ﾘｽﾄ１</v>
      </c>
      <c r="L34" s="417" t="str">
        <f t="shared" si="1"/>
        <v>中野区</v>
      </c>
      <c r="M34" s="274">
        <f>IF(K34="","",COUNTIF($K$7:K34,"ﾘｽﾄ１"))</f>
        <v>14</v>
      </c>
      <c r="N34" s="274" t="str">
        <f t="shared" si="2"/>
        <v/>
      </c>
      <c r="O34" s="275" t="str">
        <f t="shared" si="12"/>
        <v/>
      </c>
      <c r="P34" s="274" t="str">
        <f t="shared" si="3"/>
        <v/>
      </c>
      <c r="Q34" s="273" t="str">
        <f t="shared" si="4"/>
        <v/>
      </c>
      <c r="R34" s="276" t="str">
        <f t="shared" si="5"/>
        <v/>
      </c>
      <c r="S34" s="273" t="str">
        <f t="shared" si="6"/>
        <v/>
      </c>
      <c r="T34" s="417" t="str">
        <f t="shared" si="7"/>
        <v/>
      </c>
      <c r="U34" s="274" t="str">
        <f>IF(S34="","",COUNTIF($S$7:S34,"該当２"))</f>
        <v/>
      </c>
      <c r="V34" s="277" t="str">
        <f t="shared" si="8"/>
        <v/>
      </c>
      <c r="W34" s="417" t="str">
        <f t="shared" si="9"/>
        <v/>
      </c>
      <c r="X34" s="274" t="str">
        <f>IF(V34="","",COUNTIF($V$7:V34,"該当３"))</f>
        <v/>
      </c>
      <c r="Z34" s="278">
        <v>28</v>
      </c>
      <c r="AA34" s="280"/>
      <c r="AB34" s="615" t="s">
        <v>414</v>
      </c>
      <c r="AD34" s="279" t="str">
        <f t="shared" si="11"/>
        <v/>
      </c>
    </row>
    <row r="35" spans="1:30">
      <c r="A35" s="407">
        <v>1311400016</v>
      </c>
      <c r="B35" s="407">
        <v>13</v>
      </c>
      <c r="C35" s="408">
        <v>114</v>
      </c>
      <c r="D35" s="409">
        <v>0</v>
      </c>
      <c r="E35" s="408">
        <v>16</v>
      </c>
      <c r="F35" s="407" t="s">
        <v>299</v>
      </c>
      <c r="G35" s="407" t="s">
        <v>326</v>
      </c>
      <c r="H35" s="550" t="s">
        <v>752</v>
      </c>
      <c r="I35" s="410" t="s">
        <v>327</v>
      </c>
      <c r="J35" s="281"/>
      <c r="K35" s="273" t="str">
        <f t="shared" si="0"/>
        <v/>
      </c>
      <c r="L35" s="417" t="str">
        <f t="shared" si="1"/>
        <v/>
      </c>
      <c r="M35" s="274" t="str">
        <f>IF(K35="","",COUNTIF($K$7:K35,"ﾘｽﾄ１"))</f>
        <v/>
      </c>
      <c r="N35" s="274" t="str">
        <f t="shared" si="2"/>
        <v>同一区</v>
      </c>
      <c r="O35" s="275" t="str">
        <f t="shared" si="12"/>
        <v/>
      </c>
      <c r="P35" s="274" t="str">
        <f t="shared" si="3"/>
        <v/>
      </c>
      <c r="Q35" s="273" t="str">
        <f t="shared" si="4"/>
        <v/>
      </c>
      <c r="R35" s="276" t="str">
        <f t="shared" si="5"/>
        <v/>
      </c>
      <c r="S35" s="273" t="str">
        <f>IF(AND(Q35="ﾘｽﾄ2",OR(I35=0,AND(N35="同一区",E35=16))),"該当２","")</f>
        <v/>
      </c>
      <c r="T35" s="417" t="str">
        <f t="shared" si="7"/>
        <v/>
      </c>
      <c r="U35" s="274" t="str">
        <f>IF(S35="","",COUNTIF($S$7:S35,"該当２"))</f>
        <v/>
      </c>
      <c r="V35" s="277" t="str">
        <f t="shared" si="8"/>
        <v/>
      </c>
      <c r="W35" s="417" t="str">
        <f t="shared" si="9"/>
        <v/>
      </c>
      <c r="X35" s="274" t="str">
        <f>IF(V35="","",COUNTIF($V$7:V35,"該当３"))</f>
        <v/>
      </c>
      <c r="Z35" s="278">
        <v>29</v>
      </c>
      <c r="AA35" s="280"/>
      <c r="AB35" s="615" t="s">
        <v>422</v>
      </c>
      <c r="AD35" s="279" t="str">
        <f t="shared" si="11"/>
        <v/>
      </c>
    </row>
    <row r="36" spans="1:30">
      <c r="A36" s="407">
        <v>1311500000</v>
      </c>
      <c r="B36" s="407">
        <v>13</v>
      </c>
      <c r="C36" s="408">
        <v>115</v>
      </c>
      <c r="D36" s="409">
        <v>0</v>
      </c>
      <c r="E36" s="408">
        <v>0</v>
      </c>
      <c r="F36" s="407" t="s">
        <v>299</v>
      </c>
      <c r="G36" s="407" t="s">
        <v>328</v>
      </c>
      <c r="H36" s="407"/>
      <c r="I36" s="411"/>
      <c r="J36" s="281"/>
      <c r="K36" s="273" t="str">
        <f t="shared" si="0"/>
        <v>ﾘｽﾄ１</v>
      </c>
      <c r="L36" s="417" t="str">
        <f t="shared" si="1"/>
        <v>杉並区</v>
      </c>
      <c r="M36" s="274">
        <f>IF(K36="","",COUNTIF($K$7:K36,"ﾘｽﾄ１"))</f>
        <v>15</v>
      </c>
      <c r="N36" s="274" t="str">
        <f t="shared" si="2"/>
        <v/>
      </c>
      <c r="O36" s="275" t="str">
        <f t="shared" si="12"/>
        <v/>
      </c>
      <c r="P36" s="274" t="str">
        <f t="shared" si="3"/>
        <v/>
      </c>
      <c r="Q36" s="273" t="str">
        <f t="shared" si="4"/>
        <v/>
      </c>
      <c r="R36" s="276" t="str">
        <f t="shared" si="5"/>
        <v/>
      </c>
      <c r="S36" s="273" t="str">
        <f t="shared" si="6"/>
        <v/>
      </c>
      <c r="T36" s="417" t="str">
        <f t="shared" si="7"/>
        <v/>
      </c>
      <c r="U36" s="274" t="str">
        <f>IF(S36="","",COUNTIF($S$7:S36,"該当２"))</f>
        <v/>
      </c>
      <c r="V36" s="277" t="str">
        <f t="shared" si="8"/>
        <v/>
      </c>
      <c r="W36" s="417" t="str">
        <f t="shared" si="9"/>
        <v/>
      </c>
      <c r="X36" s="274" t="str">
        <f>IF(V36="","",COUNTIF($V$7:V36,"該当３"))</f>
        <v/>
      </c>
      <c r="Z36" s="278">
        <v>30</v>
      </c>
      <c r="AA36" s="280"/>
      <c r="AB36" s="615" t="s">
        <v>426</v>
      </c>
      <c r="AD36" s="279" t="str">
        <f t="shared" si="11"/>
        <v/>
      </c>
    </row>
    <row r="37" spans="1:30">
      <c r="A37" s="407">
        <v>1311500028</v>
      </c>
      <c r="B37" s="407">
        <v>13</v>
      </c>
      <c r="C37" s="408">
        <v>115</v>
      </c>
      <c r="D37" s="409">
        <v>0</v>
      </c>
      <c r="E37" s="408">
        <v>28</v>
      </c>
      <c r="F37" s="407" t="s">
        <v>299</v>
      </c>
      <c r="G37" s="407" t="s">
        <v>328</v>
      </c>
      <c r="H37" s="550" t="s">
        <v>753</v>
      </c>
      <c r="I37" s="407" t="s">
        <v>329</v>
      </c>
      <c r="J37" s="272"/>
      <c r="K37" s="273" t="str">
        <f t="shared" si="0"/>
        <v/>
      </c>
      <c r="L37" s="417" t="str">
        <f t="shared" si="1"/>
        <v/>
      </c>
      <c r="M37" s="274" t="str">
        <f>IF(K37="","",COUNTIF($K$7:K37,"ﾘｽﾄ１"))</f>
        <v/>
      </c>
      <c r="N37" s="274" t="str">
        <f t="shared" si="2"/>
        <v>同一区</v>
      </c>
      <c r="O37" s="275" t="str">
        <f t="shared" si="12"/>
        <v/>
      </c>
      <c r="P37" s="274" t="str">
        <f t="shared" si="3"/>
        <v/>
      </c>
      <c r="Q37" s="273" t="str">
        <f t="shared" si="4"/>
        <v/>
      </c>
      <c r="R37" s="276" t="str">
        <f t="shared" si="5"/>
        <v/>
      </c>
      <c r="S37" s="273" t="str">
        <f>IF(AND(Q37="ﾘｽﾄ2",OR(I37=0,AND(N37="同一区",E37=28))),"該当２","")</f>
        <v/>
      </c>
      <c r="T37" s="417" t="str">
        <f t="shared" si="7"/>
        <v/>
      </c>
      <c r="U37" s="274" t="str">
        <f>IF(S37="","",COUNTIF($S$7:S37,"該当２"))</f>
        <v/>
      </c>
      <c r="V37" s="277" t="str">
        <f t="shared" si="8"/>
        <v/>
      </c>
      <c r="W37" s="417" t="str">
        <f t="shared" si="9"/>
        <v/>
      </c>
      <c r="X37" s="274" t="str">
        <f>IF(V37="","",COUNTIF($V$7:V37,"該当３"))</f>
        <v/>
      </c>
      <c r="Z37" s="278">
        <v>31</v>
      </c>
      <c r="AA37" s="280"/>
      <c r="AB37" s="615" t="s">
        <v>440</v>
      </c>
    </row>
    <row r="38" spans="1:30">
      <c r="A38" s="407">
        <v>1311600000</v>
      </c>
      <c r="B38" s="407">
        <v>13</v>
      </c>
      <c r="C38" s="408">
        <v>116</v>
      </c>
      <c r="D38" s="409">
        <v>0</v>
      </c>
      <c r="E38" s="408">
        <v>0</v>
      </c>
      <c r="F38" s="407" t="s">
        <v>299</v>
      </c>
      <c r="G38" s="407" t="s">
        <v>330</v>
      </c>
      <c r="H38" s="407"/>
      <c r="I38" s="407"/>
      <c r="J38" s="272"/>
      <c r="K38" s="273" t="str">
        <f t="shared" si="0"/>
        <v>ﾘｽﾄ１</v>
      </c>
      <c r="L38" s="417" t="str">
        <f t="shared" si="1"/>
        <v>豊島区</v>
      </c>
      <c r="M38" s="274">
        <f>IF(K38="","",COUNTIF($K$7:K38,"ﾘｽﾄ１"))</f>
        <v>16</v>
      </c>
      <c r="N38" s="274" t="str">
        <f t="shared" si="2"/>
        <v/>
      </c>
      <c r="O38" s="275" t="str">
        <f t="shared" si="12"/>
        <v/>
      </c>
      <c r="P38" s="274" t="str">
        <f t="shared" si="3"/>
        <v/>
      </c>
      <c r="Q38" s="273" t="str">
        <f t="shared" si="4"/>
        <v/>
      </c>
      <c r="R38" s="276" t="str">
        <f t="shared" si="5"/>
        <v/>
      </c>
      <c r="S38" s="273" t="str">
        <f t="shared" si="6"/>
        <v/>
      </c>
      <c r="T38" s="417" t="str">
        <f t="shared" si="7"/>
        <v/>
      </c>
      <c r="U38" s="274" t="str">
        <f>IF(S38="","",COUNTIF($S$7:S38,"該当２"))</f>
        <v/>
      </c>
      <c r="V38" s="277" t="str">
        <f t="shared" si="8"/>
        <v/>
      </c>
      <c r="W38" s="417" t="str">
        <f t="shared" si="9"/>
        <v/>
      </c>
      <c r="X38" s="274" t="str">
        <f>IF(V38="","",COUNTIF($V$7:V38,"該当３"))</f>
        <v/>
      </c>
      <c r="Z38" s="278">
        <v>32</v>
      </c>
      <c r="AA38" s="280"/>
      <c r="AB38" s="615" t="s">
        <v>463</v>
      </c>
    </row>
    <row r="39" spans="1:30">
      <c r="A39" s="407">
        <v>1311600001</v>
      </c>
      <c r="B39" s="407">
        <v>13</v>
      </c>
      <c r="C39" s="408">
        <v>116</v>
      </c>
      <c r="D39" s="409">
        <v>0</v>
      </c>
      <c r="E39" s="408">
        <v>1</v>
      </c>
      <c r="F39" s="407" t="s">
        <v>299</v>
      </c>
      <c r="G39" s="407" t="s">
        <v>330</v>
      </c>
      <c r="H39" s="550" t="s">
        <v>754</v>
      </c>
      <c r="I39" s="407" t="s">
        <v>331</v>
      </c>
      <c r="J39" s="272"/>
      <c r="K39" s="273" t="str">
        <f t="shared" si="0"/>
        <v/>
      </c>
      <c r="L39" s="417" t="str">
        <f t="shared" si="1"/>
        <v/>
      </c>
      <c r="M39" s="274" t="str">
        <f>IF(K39="","",COUNTIF($K$7:K39,"ﾘｽﾄ１"))</f>
        <v/>
      </c>
      <c r="N39" s="274" t="str">
        <f t="shared" si="2"/>
        <v>同一区</v>
      </c>
      <c r="O39" s="275" t="str">
        <f t="shared" si="12"/>
        <v/>
      </c>
      <c r="P39" s="274" t="str">
        <f t="shared" si="3"/>
        <v/>
      </c>
      <c r="Q39" s="273" t="str">
        <f t="shared" si="4"/>
        <v/>
      </c>
      <c r="R39" s="276" t="str">
        <f t="shared" si="5"/>
        <v/>
      </c>
      <c r="S39" s="273" t="str">
        <f t="shared" si="6"/>
        <v/>
      </c>
      <c r="T39" s="417" t="str">
        <f t="shared" si="7"/>
        <v/>
      </c>
      <c r="U39" s="274" t="str">
        <f>IF(S39="","",COUNTIF($S$7:S39,"該当２"))</f>
        <v/>
      </c>
      <c r="V39" s="277" t="str">
        <f t="shared" si="8"/>
        <v/>
      </c>
      <c r="W39" s="417" t="str">
        <f t="shared" si="9"/>
        <v/>
      </c>
      <c r="X39" s="274" t="str">
        <f>IF(V39="","",COUNTIF($V$7:V39,"該当３"))</f>
        <v/>
      </c>
      <c r="Z39" s="278">
        <v>33</v>
      </c>
      <c r="AA39" s="280"/>
      <c r="AB39" s="615" t="s">
        <v>470</v>
      </c>
    </row>
    <row r="40" spans="1:30">
      <c r="A40" s="407">
        <v>1311700000</v>
      </c>
      <c r="B40" s="407">
        <v>13</v>
      </c>
      <c r="C40" s="408">
        <v>117</v>
      </c>
      <c r="D40" s="409">
        <v>0</v>
      </c>
      <c r="E40" s="408">
        <v>0</v>
      </c>
      <c r="F40" s="407" t="s">
        <v>299</v>
      </c>
      <c r="G40" s="407" t="s">
        <v>332</v>
      </c>
      <c r="H40" s="407"/>
      <c r="I40" s="407"/>
      <c r="J40" s="272"/>
      <c r="K40" s="273" t="str">
        <f t="shared" si="0"/>
        <v>ﾘｽﾄ１</v>
      </c>
      <c r="L40" s="417" t="str">
        <f t="shared" si="1"/>
        <v>北区</v>
      </c>
      <c r="M40" s="274">
        <f>IF(K40="","",COUNTIF($K$7:K40,"ﾘｽﾄ１"))</f>
        <v>17</v>
      </c>
      <c r="N40" s="274" t="str">
        <f t="shared" si="2"/>
        <v/>
      </c>
      <c r="O40" s="275" t="str">
        <f t="shared" si="12"/>
        <v/>
      </c>
      <c r="P40" s="274" t="str">
        <f t="shared" si="3"/>
        <v/>
      </c>
      <c r="Q40" s="273" t="str">
        <f t="shared" si="4"/>
        <v/>
      </c>
      <c r="R40" s="276" t="str">
        <f t="shared" si="5"/>
        <v/>
      </c>
      <c r="S40" s="273" t="str">
        <f t="shared" si="6"/>
        <v/>
      </c>
      <c r="T40" s="417" t="str">
        <f t="shared" si="7"/>
        <v/>
      </c>
      <c r="U40" s="274" t="str">
        <f>IF(S40="","",COUNTIF($S$7:S40,"該当２"))</f>
        <v/>
      </c>
      <c r="V40" s="277" t="str">
        <f t="shared" si="8"/>
        <v/>
      </c>
      <c r="W40" s="417" t="str">
        <f t="shared" si="9"/>
        <v/>
      </c>
      <c r="X40" s="274" t="str">
        <f>IF(V40="","",COUNTIF($V$7:V40,"該当３"))</f>
        <v/>
      </c>
      <c r="Z40" s="278">
        <v>34</v>
      </c>
      <c r="AA40" s="280"/>
      <c r="AB40" s="615" t="s">
        <v>478</v>
      </c>
    </row>
    <row r="41" spans="1:30">
      <c r="A41" s="407">
        <v>1311700001</v>
      </c>
      <c r="B41" s="407">
        <v>13</v>
      </c>
      <c r="C41" s="408">
        <v>117</v>
      </c>
      <c r="D41" s="409">
        <v>0</v>
      </c>
      <c r="E41" s="408">
        <v>1</v>
      </c>
      <c r="F41" s="407" t="s">
        <v>299</v>
      </c>
      <c r="G41" s="407" t="s">
        <v>332</v>
      </c>
      <c r="H41" s="550" t="s">
        <v>755</v>
      </c>
      <c r="I41" s="407" t="s">
        <v>333</v>
      </c>
      <c r="J41" s="272"/>
      <c r="K41" s="273" t="str">
        <f t="shared" si="0"/>
        <v/>
      </c>
      <c r="L41" s="417" t="str">
        <f t="shared" si="1"/>
        <v/>
      </c>
      <c r="M41" s="274" t="str">
        <f>IF(K41="","",COUNTIF($K$7:K41,"ﾘｽﾄ１"))</f>
        <v/>
      </c>
      <c r="N41" s="274" t="str">
        <f t="shared" si="2"/>
        <v>同一区</v>
      </c>
      <c r="O41" s="275" t="str">
        <f t="shared" si="12"/>
        <v/>
      </c>
      <c r="P41" s="274" t="str">
        <f t="shared" si="3"/>
        <v/>
      </c>
      <c r="Q41" s="273" t="str">
        <f t="shared" si="4"/>
        <v/>
      </c>
      <c r="R41" s="276" t="str">
        <f t="shared" si="5"/>
        <v/>
      </c>
      <c r="S41" s="273" t="str">
        <f t="shared" si="6"/>
        <v/>
      </c>
      <c r="T41" s="417" t="str">
        <f t="shared" si="7"/>
        <v/>
      </c>
      <c r="U41" s="274" t="str">
        <f>IF(S41="","",COUNTIF($S$7:S41,"該当２"))</f>
        <v/>
      </c>
      <c r="V41" s="277" t="str">
        <f t="shared" si="8"/>
        <v/>
      </c>
      <c r="W41" s="417" t="str">
        <f t="shared" si="9"/>
        <v/>
      </c>
      <c r="X41" s="274" t="str">
        <f>IF(V41="","",COUNTIF($V$7:V41,"該当３"))</f>
        <v/>
      </c>
      <c r="Z41" s="278">
        <v>35</v>
      </c>
      <c r="AA41" s="280"/>
      <c r="AB41" s="615" t="s">
        <v>505</v>
      </c>
    </row>
    <row r="42" spans="1:30">
      <c r="A42" s="407">
        <v>1311800000</v>
      </c>
      <c r="B42" s="407">
        <v>13</v>
      </c>
      <c r="C42" s="408">
        <v>118</v>
      </c>
      <c r="D42" s="409">
        <v>0</v>
      </c>
      <c r="E42" s="408">
        <v>0</v>
      </c>
      <c r="F42" s="407" t="s">
        <v>299</v>
      </c>
      <c r="G42" s="407" t="s">
        <v>334</v>
      </c>
      <c r="H42" s="407"/>
      <c r="I42" s="410"/>
      <c r="J42" s="272"/>
      <c r="K42" s="273" t="str">
        <f t="shared" si="0"/>
        <v>ﾘｽﾄ１</v>
      </c>
      <c r="L42" s="417" t="str">
        <f t="shared" si="1"/>
        <v>荒川区</v>
      </c>
      <c r="M42" s="274">
        <f>IF(K42="","",COUNTIF($K$7:K42,"ﾘｽﾄ１"))</f>
        <v>18</v>
      </c>
      <c r="N42" s="274" t="str">
        <f t="shared" si="2"/>
        <v/>
      </c>
      <c r="O42" s="275" t="str">
        <f t="shared" si="12"/>
        <v/>
      </c>
      <c r="P42" s="274" t="str">
        <f t="shared" si="3"/>
        <v/>
      </c>
      <c r="Q42" s="273" t="str">
        <f t="shared" si="4"/>
        <v/>
      </c>
      <c r="R42" s="276" t="str">
        <f t="shared" si="5"/>
        <v/>
      </c>
      <c r="S42" s="273" t="str">
        <f t="shared" si="6"/>
        <v/>
      </c>
      <c r="T42" s="417" t="str">
        <f t="shared" si="7"/>
        <v/>
      </c>
      <c r="U42" s="274" t="str">
        <f>IF(S42="","",COUNTIF($S$7:S42,"該当２"))</f>
        <v/>
      </c>
      <c r="V42" s="277" t="str">
        <f t="shared" si="8"/>
        <v/>
      </c>
      <c r="W42" s="417" t="str">
        <f t="shared" si="9"/>
        <v/>
      </c>
      <c r="X42" s="274" t="str">
        <f>IF(V42="","",COUNTIF($V$7:V42,"該当３"))</f>
        <v/>
      </c>
      <c r="Z42" s="278">
        <v>36</v>
      </c>
      <c r="AA42" s="280"/>
      <c r="AB42" s="615" t="s">
        <v>507</v>
      </c>
    </row>
    <row r="43" spans="1:30">
      <c r="A43" s="407">
        <v>1311800001</v>
      </c>
      <c r="B43" s="407">
        <v>13</v>
      </c>
      <c r="C43" s="408">
        <v>118</v>
      </c>
      <c r="D43" s="409">
        <v>0</v>
      </c>
      <c r="E43" s="408">
        <v>1</v>
      </c>
      <c r="F43" s="407" t="s">
        <v>299</v>
      </c>
      <c r="G43" s="407" t="s">
        <v>334</v>
      </c>
      <c r="H43" s="550" t="s">
        <v>756</v>
      </c>
      <c r="I43" s="411" t="s">
        <v>335</v>
      </c>
      <c r="J43" s="272"/>
      <c r="K43" s="273" t="str">
        <f t="shared" si="0"/>
        <v/>
      </c>
      <c r="L43" s="417" t="str">
        <f t="shared" si="1"/>
        <v/>
      </c>
      <c r="M43" s="274" t="str">
        <f>IF(K43="","",COUNTIF($K$7:K43,"ﾘｽﾄ１"))</f>
        <v/>
      </c>
      <c r="N43" s="274" t="str">
        <f t="shared" si="2"/>
        <v>同一区</v>
      </c>
      <c r="O43" s="275" t="str">
        <f t="shared" si="12"/>
        <v/>
      </c>
      <c r="P43" s="274" t="str">
        <f t="shared" si="3"/>
        <v/>
      </c>
      <c r="Q43" s="273" t="str">
        <f t="shared" si="4"/>
        <v/>
      </c>
      <c r="R43" s="276" t="str">
        <f t="shared" si="5"/>
        <v/>
      </c>
      <c r="S43" s="273" t="str">
        <f t="shared" si="6"/>
        <v/>
      </c>
      <c r="T43" s="417" t="str">
        <f t="shared" si="7"/>
        <v/>
      </c>
      <c r="U43" s="274" t="str">
        <f>IF(S43="","",COUNTIF($S$7:S43,"該当２"))</f>
        <v/>
      </c>
      <c r="V43" s="277" t="str">
        <f t="shared" si="8"/>
        <v/>
      </c>
      <c r="W43" s="417" t="str">
        <f t="shared" si="9"/>
        <v/>
      </c>
      <c r="X43" s="274" t="str">
        <f>IF(V43="","",COUNTIF($V$7:V43,"該当３"))</f>
        <v/>
      </c>
      <c r="Z43" s="278">
        <v>37</v>
      </c>
      <c r="AA43" s="280"/>
      <c r="AB43" s="615" t="s">
        <v>515</v>
      </c>
    </row>
    <row r="44" spans="1:30">
      <c r="A44" s="407">
        <v>1311900000</v>
      </c>
      <c r="B44" s="407">
        <v>13</v>
      </c>
      <c r="C44" s="408">
        <v>119</v>
      </c>
      <c r="D44" s="409">
        <v>0</v>
      </c>
      <c r="E44" s="408">
        <v>0</v>
      </c>
      <c r="F44" s="407" t="s">
        <v>299</v>
      </c>
      <c r="G44" s="407" t="s">
        <v>336</v>
      </c>
      <c r="H44" s="407"/>
      <c r="I44" s="407"/>
      <c r="J44" s="272"/>
      <c r="K44" s="273" t="str">
        <f t="shared" si="0"/>
        <v>ﾘｽﾄ１</v>
      </c>
      <c r="L44" s="417" t="str">
        <f t="shared" si="1"/>
        <v>板橋区</v>
      </c>
      <c r="M44" s="274">
        <f>IF(K44="","",COUNTIF($K$7:K44,"ﾘｽﾄ１"))</f>
        <v>19</v>
      </c>
      <c r="N44" s="274" t="str">
        <f t="shared" si="2"/>
        <v/>
      </c>
      <c r="O44" s="275" t="str">
        <f t="shared" si="12"/>
        <v/>
      </c>
      <c r="P44" s="274" t="str">
        <f t="shared" si="3"/>
        <v/>
      </c>
      <c r="Q44" s="273" t="str">
        <f t="shared" si="4"/>
        <v/>
      </c>
      <c r="R44" s="276" t="str">
        <f t="shared" si="5"/>
        <v/>
      </c>
      <c r="S44" s="273" t="str">
        <f t="shared" si="6"/>
        <v/>
      </c>
      <c r="T44" s="417" t="str">
        <f t="shared" si="7"/>
        <v/>
      </c>
      <c r="U44" s="274" t="str">
        <f>IF(S44="","",COUNTIF($S$7:S44,"該当２"))</f>
        <v/>
      </c>
      <c r="V44" s="277" t="str">
        <f t="shared" si="8"/>
        <v/>
      </c>
      <c r="W44" s="417" t="str">
        <f t="shared" si="9"/>
        <v/>
      </c>
      <c r="X44" s="274" t="str">
        <f>IF(V44="","",COUNTIF($V$7:V44,"該当３"))</f>
        <v/>
      </c>
      <c r="Z44" s="278">
        <v>38</v>
      </c>
      <c r="AA44" s="280"/>
      <c r="AB44" s="615" t="s">
        <v>529</v>
      </c>
    </row>
    <row r="45" spans="1:30">
      <c r="A45" s="407">
        <v>1311900019</v>
      </c>
      <c r="B45" s="407">
        <v>13</v>
      </c>
      <c r="C45" s="408">
        <v>119</v>
      </c>
      <c r="D45" s="409">
        <v>0</v>
      </c>
      <c r="E45" s="408">
        <v>19</v>
      </c>
      <c r="F45" s="407" t="s">
        <v>299</v>
      </c>
      <c r="G45" s="407" t="s">
        <v>336</v>
      </c>
      <c r="H45" s="550" t="s">
        <v>757</v>
      </c>
      <c r="I45" s="407" t="s">
        <v>337</v>
      </c>
      <c r="J45" s="272"/>
      <c r="K45" s="273" t="str">
        <f t="shared" si="0"/>
        <v/>
      </c>
      <c r="L45" s="417" t="str">
        <f t="shared" si="1"/>
        <v/>
      </c>
      <c r="M45" s="274" t="str">
        <f>IF(K45="","",COUNTIF($K$7:K45,"ﾘｽﾄ１"))</f>
        <v/>
      </c>
      <c r="N45" s="274" t="str">
        <f t="shared" si="2"/>
        <v>同一区</v>
      </c>
      <c r="O45" s="275" t="str">
        <f t="shared" si="12"/>
        <v/>
      </c>
      <c r="P45" s="274" t="str">
        <f t="shared" si="3"/>
        <v/>
      </c>
      <c r="Q45" s="273" t="str">
        <f t="shared" si="4"/>
        <v/>
      </c>
      <c r="R45" s="276" t="str">
        <f t="shared" si="5"/>
        <v/>
      </c>
      <c r="S45" s="273" t="str">
        <f>IF(AND(Q45="ﾘｽﾄ2",OR(I45=0,AND(N45="同一区",E45=19))),"該当２","")</f>
        <v/>
      </c>
      <c r="T45" s="417" t="str">
        <f t="shared" si="7"/>
        <v/>
      </c>
      <c r="U45" s="274" t="str">
        <f>IF(S45="","",COUNTIF($S$7:S45,"該当２"))</f>
        <v/>
      </c>
      <c r="V45" s="277" t="str">
        <f t="shared" si="8"/>
        <v/>
      </c>
      <c r="W45" s="417" t="str">
        <f t="shared" si="9"/>
        <v/>
      </c>
      <c r="X45" s="274" t="str">
        <f>IF(V45="","",COUNTIF($V$7:V45,"該当３"))</f>
        <v/>
      </c>
      <c r="Z45" s="278">
        <v>39</v>
      </c>
      <c r="AA45" s="280"/>
      <c r="AB45" s="615" t="s">
        <v>534</v>
      </c>
    </row>
    <row r="46" spans="1:30">
      <c r="A46" s="407">
        <v>1312000000</v>
      </c>
      <c r="B46" s="407">
        <v>13</v>
      </c>
      <c r="C46" s="408">
        <v>120</v>
      </c>
      <c r="D46" s="409">
        <v>0</v>
      </c>
      <c r="E46" s="408">
        <v>0</v>
      </c>
      <c r="F46" s="407" t="s">
        <v>299</v>
      </c>
      <c r="G46" s="407" t="s">
        <v>338</v>
      </c>
      <c r="H46" s="550"/>
      <c r="I46" s="407"/>
      <c r="J46" s="272"/>
      <c r="K46" s="273" t="str">
        <f t="shared" si="0"/>
        <v>ﾘｽﾄ１</v>
      </c>
      <c r="L46" s="417" t="str">
        <f t="shared" si="1"/>
        <v>練馬区</v>
      </c>
      <c r="M46" s="274">
        <f>IF(K46="","",COUNTIF($K$7:K46,"ﾘｽﾄ１"))</f>
        <v>20</v>
      </c>
      <c r="N46" s="274" t="str">
        <f t="shared" si="2"/>
        <v/>
      </c>
      <c r="O46" s="275" t="str">
        <f t="shared" si="12"/>
        <v/>
      </c>
      <c r="P46" s="274" t="str">
        <f t="shared" si="3"/>
        <v/>
      </c>
      <c r="Q46" s="273" t="str">
        <f t="shared" si="4"/>
        <v/>
      </c>
      <c r="R46" s="276" t="str">
        <f t="shared" si="5"/>
        <v/>
      </c>
      <c r="S46" s="273" t="str">
        <f t="shared" si="6"/>
        <v/>
      </c>
      <c r="T46" s="417" t="str">
        <f t="shared" si="7"/>
        <v/>
      </c>
      <c r="U46" s="274" t="str">
        <f>IF(S46="","",COUNTIF($S$7:S46,"該当２"))</f>
        <v/>
      </c>
      <c r="V46" s="277" t="str">
        <f t="shared" si="8"/>
        <v/>
      </c>
      <c r="W46" s="417" t="str">
        <f t="shared" si="9"/>
        <v/>
      </c>
      <c r="X46" s="274" t="str">
        <f>IF(V46="","",COUNTIF($V$7:V46,"該当３"))</f>
        <v/>
      </c>
      <c r="Z46" s="278">
        <v>40</v>
      </c>
      <c r="AA46" s="280"/>
      <c r="AB46" s="615" t="s">
        <v>544</v>
      </c>
    </row>
    <row r="47" spans="1:30">
      <c r="A47" s="407">
        <v>1312000034</v>
      </c>
      <c r="B47" s="407">
        <v>13</v>
      </c>
      <c r="C47" s="408">
        <v>120</v>
      </c>
      <c r="D47" s="409">
        <v>0</v>
      </c>
      <c r="E47" s="408">
        <v>34</v>
      </c>
      <c r="F47" s="407" t="s">
        <v>299</v>
      </c>
      <c r="G47" s="407" t="s">
        <v>338</v>
      </c>
      <c r="H47" s="550" t="s">
        <v>758</v>
      </c>
      <c r="I47" s="407" t="s">
        <v>339</v>
      </c>
      <c r="J47" s="272"/>
      <c r="K47" s="273" t="str">
        <f t="shared" si="0"/>
        <v/>
      </c>
      <c r="L47" s="417" t="str">
        <f t="shared" si="1"/>
        <v/>
      </c>
      <c r="M47" s="274" t="str">
        <f>IF(K47="","",COUNTIF($K$7:K47,"ﾘｽﾄ１"))</f>
        <v/>
      </c>
      <c r="N47" s="274" t="str">
        <f t="shared" si="2"/>
        <v>同一区</v>
      </c>
      <c r="O47" s="275" t="str">
        <f t="shared" si="12"/>
        <v/>
      </c>
      <c r="P47" s="274" t="str">
        <f t="shared" si="3"/>
        <v/>
      </c>
      <c r="Q47" s="273" t="str">
        <f t="shared" si="4"/>
        <v/>
      </c>
      <c r="R47" s="276" t="str">
        <f t="shared" si="5"/>
        <v/>
      </c>
      <c r="S47" s="273" t="str">
        <f>IF(AND(Q47="ﾘｽﾄ2",OR(I47=0,AND(N47="同一区",E47=34))),"該当２","")</f>
        <v/>
      </c>
      <c r="T47" s="417" t="str">
        <f t="shared" si="7"/>
        <v/>
      </c>
      <c r="U47" s="274" t="str">
        <f>IF(S47="","",COUNTIF($S$7:S47,"該当２"))</f>
        <v/>
      </c>
      <c r="V47" s="277" t="str">
        <f t="shared" si="8"/>
        <v/>
      </c>
      <c r="W47" s="417" t="str">
        <f t="shared" si="9"/>
        <v/>
      </c>
      <c r="X47" s="274" t="str">
        <f>IF(V47="","",COUNTIF($V$7:V47,"該当３"))</f>
        <v/>
      </c>
      <c r="Z47" s="278">
        <v>41</v>
      </c>
      <c r="AA47" s="280"/>
      <c r="AB47" s="615" t="s">
        <v>545</v>
      </c>
    </row>
    <row r="48" spans="1:30">
      <c r="A48" s="407">
        <v>1312000035</v>
      </c>
      <c r="B48" s="407">
        <v>13</v>
      </c>
      <c r="C48" s="408">
        <v>120</v>
      </c>
      <c r="D48" s="409">
        <v>0</v>
      </c>
      <c r="E48" s="408">
        <v>35</v>
      </c>
      <c r="F48" s="407" t="s">
        <v>299</v>
      </c>
      <c r="G48" s="407" t="s">
        <v>338</v>
      </c>
      <c r="H48" s="550" t="s">
        <v>758</v>
      </c>
      <c r="I48" s="407" t="s">
        <v>340</v>
      </c>
      <c r="J48" s="272"/>
      <c r="K48" s="273" t="str">
        <f t="shared" si="0"/>
        <v/>
      </c>
      <c r="L48" s="417" t="str">
        <f t="shared" si="1"/>
        <v/>
      </c>
      <c r="M48" s="274" t="str">
        <f>IF(K48="","",COUNTIF($K$7:K48,"ﾘｽﾄ１"))</f>
        <v/>
      </c>
      <c r="N48" s="274" t="str">
        <f t="shared" si="2"/>
        <v>同一区</v>
      </c>
      <c r="O48" s="275" t="str">
        <f t="shared" si="12"/>
        <v/>
      </c>
      <c r="P48" s="274" t="str">
        <f t="shared" si="3"/>
        <v/>
      </c>
      <c r="Q48" s="273" t="str">
        <f t="shared" si="4"/>
        <v/>
      </c>
      <c r="R48" s="276" t="str">
        <f t="shared" si="5"/>
        <v/>
      </c>
      <c r="S48" s="273" t="str">
        <f t="shared" si="6"/>
        <v/>
      </c>
      <c r="T48" s="417" t="str">
        <f t="shared" si="7"/>
        <v/>
      </c>
      <c r="U48" s="274" t="str">
        <f>IF(S48="","",COUNTIF($S$7:S48,"該当２"))</f>
        <v/>
      </c>
      <c r="V48" s="277" t="str">
        <f t="shared" si="8"/>
        <v/>
      </c>
      <c r="W48" s="417" t="str">
        <f t="shared" si="9"/>
        <v/>
      </c>
      <c r="X48" s="274" t="str">
        <f>IF(V48="","",COUNTIF($V$7:V48,"該当３"))</f>
        <v/>
      </c>
      <c r="Z48" s="278">
        <v>42</v>
      </c>
      <c r="AA48" s="280"/>
      <c r="AB48" s="615" t="s">
        <v>549</v>
      </c>
    </row>
    <row r="49" spans="1:28">
      <c r="A49" s="407">
        <v>1312000036</v>
      </c>
      <c r="B49" s="407">
        <v>13</v>
      </c>
      <c r="C49" s="408">
        <v>120</v>
      </c>
      <c r="D49" s="409">
        <v>0</v>
      </c>
      <c r="E49" s="408">
        <v>36</v>
      </c>
      <c r="F49" s="407" t="s">
        <v>299</v>
      </c>
      <c r="G49" s="407" t="s">
        <v>338</v>
      </c>
      <c r="H49" s="550" t="s">
        <v>758</v>
      </c>
      <c r="I49" s="407" t="s">
        <v>341</v>
      </c>
      <c r="J49" s="272"/>
      <c r="K49" s="273" t="str">
        <f t="shared" si="0"/>
        <v/>
      </c>
      <c r="L49" s="417" t="str">
        <f t="shared" si="1"/>
        <v/>
      </c>
      <c r="M49" s="274" t="str">
        <f>IF(K49="","",COUNTIF($K$7:K49,"ﾘｽﾄ１"))</f>
        <v/>
      </c>
      <c r="N49" s="274" t="str">
        <f t="shared" si="2"/>
        <v>同一区</v>
      </c>
      <c r="O49" s="275" t="str">
        <f t="shared" si="12"/>
        <v/>
      </c>
      <c r="P49" s="274" t="str">
        <f t="shared" si="3"/>
        <v/>
      </c>
      <c r="Q49" s="273" t="str">
        <f t="shared" si="4"/>
        <v/>
      </c>
      <c r="R49" s="276" t="str">
        <f t="shared" si="5"/>
        <v/>
      </c>
      <c r="S49" s="273" t="str">
        <f t="shared" si="6"/>
        <v/>
      </c>
      <c r="T49" s="417" t="str">
        <f t="shared" si="7"/>
        <v/>
      </c>
      <c r="U49" s="274" t="str">
        <f>IF(S49="","",COUNTIF($S$7:S49,"該当２"))</f>
        <v/>
      </c>
      <c r="V49" s="277" t="str">
        <f t="shared" si="8"/>
        <v/>
      </c>
      <c r="W49" s="417" t="str">
        <f t="shared" si="9"/>
        <v/>
      </c>
      <c r="X49" s="274" t="str">
        <f>IF(V49="","",COUNTIF($V$7:V49,"該当３"))</f>
        <v/>
      </c>
      <c r="Z49" s="278">
        <v>43</v>
      </c>
      <c r="AA49" s="280"/>
      <c r="AB49" s="615" t="s">
        <v>555</v>
      </c>
    </row>
    <row r="50" spans="1:28">
      <c r="A50" s="407">
        <v>1312100000</v>
      </c>
      <c r="B50" s="407">
        <v>13</v>
      </c>
      <c r="C50" s="408">
        <v>121</v>
      </c>
      <c r="D50" s="409">
        <v>0</v>
      </c>
      <c r="E50" s="408">
        <v>0</v>
      </c>
      <c r="F50" s="407" t="s">
        <v>299</v>
      </c>
      <c r="G50" s="407" t="s">
        <v>342</v>
      </c>
      <c r="H50" s="407"/>
      <c r="I50" s="407"/>
      <c r="J50" s="272"/>
      <c r="K50" s="273" t="str">
        <f t="shared" si="0"/>
        <v>ﾘｽﾄ１</v>
      </c>
      <c r="L50" s="417" t="str">
        <f t="shared" si="1"/>
        <v>足立区</v>
      </c>
      <c r="M50" s="274">
        <f>IF(K50="","",COUNTIF($K$7:K50,"ﾘｽﾄ１"))</f>
        <v>21</v>
      </c>
      <c r="N50" s="274" t="str">
        <f t="shared" si="2"/>
        <v/>
      </c>
      <c r="O50" s="275" t="str">
        <f t="shared" si="12"/>
        <v/>
      </c>
      <c r="P50" s="274" t="str">
        <f t="shared" si="3"/>
        <v/>
      </c>
      <c r="Q50" s="273" t="str">
        <f t="shared" si="4"/>
        <v/>
      </c>
      <c r="R50" s="276" t="str">
        <f t="shared" si="5"/>
        <v/>
      </c>
      <c r="S50" s="273" t="str">
        <f t="shared" si="6"/>
        <v/>
      </c>
      <c r="T50" s="417" t="str">
        <f t="shared" si="7"/>
        <v/>
      </c>
      <c r="U50" s="274" t="str">
        <f>IF(S50="","",COUNTIF($S$7:S50,"該当２"))</f>
        <v/>
      </c>
      <c r="V50" s="277" t="str">
        <f t="shared" si="8"/>
        <v/>
      </c>
      <c r="W50" s="417" t="str">
        <f t="shared" si="9"/>
        <v/>
      </c>
      <c r="X50" s="274" t="str">
        <f>IF(V50="","",COUNTIF($V$7:V50,"該当３"))</f>
        <v/>
      </c>
      <c r="Z50" s="278">
        <v>44</v>
      </c>
      <c r="AA50" s="280"/>
      <c r="AB50" s="615" t="s">
        <v>556</v>
      </c>
    </row>
    <row r="51" spans="1:28">
      <c r="A51" s="407">
        <v>1312100129</v>
      </c>
      <c r="B51" s="407">
        <v>13</v>
      </c>
      <c r="C51" s="408">
        <v>121</v>
      </c>
      <c r="D51" s="409">
        <v>0</v>
      </c>
      <c r="E51" s="408">
        <v>129</v>
      </c>
      <c r="F51" s="407" t="s">
        <v>299</v>
      </c>
      <c r="G51" s="407" t="s">
        <v>342</v>
      </c>
      <c r="H51" s="550" t="s">
        <v>759</v>
      </c>
      <c r="I51" s="407" t="s">
        <v>343</v>
      </c>
      <c r="J51" s="272"/>
      <c r="K51" s="273" t="str">
        <f t="shared" si="0"/>
        <v/>
      </c>
      <c r="L51" s="417" t="str">
        <f t="shared" si="1"/>
        <v/>
      </c>
      <c r="M51" s="274" t="str">
        <f>IF(K51="","",COUNTIF($K$7:K51,"ﾘｽﾄ１"))</f>
        <v/>
      </c>
      <c r="N51" s="274" t="str">
        <f t="shared" si="2"/>
        <v>同一区</v>
      </c>
      <c r="O51" s="275" t="str">
        <f t="shared" si="12"/>
        <v/>
      </c>
      <c r="P51" s="274" t="str">
        <f t="shared" si="3"/>
        <v/>
      </c>
      <c r="Q51" s="273" t="str">
        <f t="shared" si="4"/>
        <v/>
      </c>
      <c r="R51" s="276" t="str">
        <f t="shared" si="5"/>
        <v/>
      </c>
      <c r="S51" s="273" t="str">
        <f>IF(AND(Q51="ﾘｽﾄ2",OR(I51=0,AND(N51="同一区",E51=129))),"該当２","")</f>
        <v/>
      </c>
      <c r="T51" s="417" t="str">
        <f t="shared" si="7"/>
        <v/>
      </c>
      <c r="U51" s="274" t="str">
        <f>IF(S51="","",COUNTIF($S$7:S51,"該当２"))</f>
        <v/>
      </c>
      <c r="V51" s="277" t="str">
        <f t="shared" si="8"/>
        <v/>
      </c>
      <c r="W51" s="417" t="str">
        <f t="shared" si="9"/>
        <v/>
      </c>
      <c r="X51" s="274" t="str">
        <f>IF(V51="","",COUNTIF($V$7:V51,"該当３"))</f>
        <v/>
      </c>
      <c r="Z51" s="278">
        <v>45</v>
      </c>
      <c r="AA51" s="280"/>
      <c r="AB51" s="615" t="s">
        <v>566</v>
      </c>
    </row>
    <row r="52" spans="1:28">
      <c r="A52" s="407">
        <v>1312200000</v>
      </c>
      <c r="B52" s="407">
        <v>13</v>
      </c>
      <c r="C52" s="408">
        <v>122</v>
      </c>
      <c r="D52" s="409">
        <v>0</v>
      </c>
      <c r="E52" s="408">
        <v>0</v>
      </c>
      <c r="F52" s="407" t="s">
        <v>299</v>
      </c>
      <c r="G52" s="407" t="s">
        <v>344</v>
      </c>
      <c r="H52" s="407"/>
      <c r="I52" s="407"/>
      <c r="J52" s="272"/>
      <c r="K52" s="273" t="str">
        <f t="shared" si="0"/>
        <v>ﾘｽﾄ１</v>
      </c>
      <c r="L52" s="417" t="str">
        <f t="shared" si="1"/>
        <v>葛飾区</v>
      </c>
      <c r="M52" s="274">
        <f>IF(K52="","",COUNTIF($K$7:K52,"ﾘｽﾄ１"))</f>
        <v>22</v>
      </c>
      <c r="N52" s="274" t="str">
        <f t="shared" si="2"/>
        <v/>
      </c>
      <c r="O52" s="275" t="str">
        <f t="shared" si="12"/>
        <v/>
      </c>
      <c r="P52" s="274" t="str">
        <f t="shared" si="3"/>
        <v/>
      </c>
      <c r="Q52" s="273" t="str">
        <f t="shared" si="4"/>
        <v/>
      </c>
      <c r="R52" s="276" t="str">
        <f t="shared" si="5"/>
        <v/>
      </c>
      <c r="S52" s="273" t="str">
        <f t="shared" si="6"/>
        <v/>
      </c>
      <c r="T52" s="417" t="str">
        <f t="shared" si="7"/>
        <v/>
      </c>
      <c r="U52" s="274" t="str">
        <f>IF(S52="","",COUNTIF($S$7:S52,"該当２"))</f>
        <v/>
      </c>
      <c r="V52" s="277" t="str">
        <f t="shared" si="8"/>
        <v/>
      </c>
      <c r="W52" s="417" t="str">
        <f t="shared" si="9"/>
        <v/>
      </c>
      <c r="X52" s="274" t="str">
        <f>IF(V52="","",COUNTIF($V$7:V52,"該当３"))</f>
        <v/>
      </c>
      <c r="Z52" s="278">
        <v>46</v>
      </c>
      <c r="AA52" s="280"/>
      <c r="AB52" s="615" t="s">
        <v>569</v>
      </c>
    </row>
    <row r="53" spans="1:28">
      <c r="A53" s="407">
        <v>1312200036</v>
      </c>
      <c r="B53" s="407">
        <v>13</v>
      </c>
      <c r="C53" s="408">
        <v>122</v>
      </c>
      <c r="D53" s="409">
        <v>0</v>
      </c>
      <c r="E53" s="408">
        <v>36</v>
      </c>
      <c r="F53" s="407" t="s">
        <v>299</v>
      </c>
      <c r="G53" s="407" t="s">
        <v>344</v>
      </c>
      <c r="H53" s="550" t="s">
        <v>760</v>
      </c>
      <c r="I53" s="407" t="s">
        <v>345</v>
      </c>
      <c r="J53" s="272"/>
      <c r="K53" s="273" t="str">
        <f t="shared" si="0"/>
        <v/>
      </c>
      <c r="L53" s="417" t="str">
        <f t="shared" si="1"/>
        <v/>
      </c>
      <c r="M53" s="274" t="str">
        <f>IF(K53="","",COUNTIF($K$7:K53,"ﾘｽﾄ１"))</f>
        <v/>
      </c>
      <c r="N53" s="274" t="str">
        <f t="shared" si="2"/>
        <v>同一区</v>
      </c>
      <c r="O53" s="275" t="str">
        <f t="shared" si="12"/>
        <v/>
      </c>
      <c r="P53" s="274" t="str">
        <f t="shared" si="3"/>
        <v/>
      </c>
      <c r="Q53" s="273" t="str">
        <f t="shared" si="4"/>
        <v/>
      </c>
      <c r="R53" s="276" t="str">
        <f t="shared" si="5"/>
        <v/>
      </c>
      <c r="S53" s="273" t="str">
        <f>IF(AND(Q53="ﾘｽﾄ2",OR(I53=0,AND(N53="同一区",E53=36))),"該当２","")</f>
        <v/>
      </c>
      <c r="T53" s="417" t="str">
        <f t="shared" si="7"/>
        <v/>
      </c>
      <c r="U53" s="274" t="str">
        <f>IF(S53="","",COUNTIF($S$7:S53,"該当２"))</f>
        <v/>
      </c>
      <c r="V53" s="277" t="str">
        <f t="shared" si="8"/>
        <v/>
      </c>
      <c r="W53" s="417" t="str">
        <f t="shared" si="9"/>
        <v/>
      </c>
      <c r="X53" s="274" t="str">
        <f>IF(V53="","",COUNTIF($V$7:V53,"該当３"))</f>
        <v/>
      </c>
      <c r="Z53" s="278">
        <v>47</v>
      </c>
      <c r="AA53" s="280"/>
      <c r="AB53" s="615" t="s">
        <v>570</v>
      </c>
    </row>
    <row r="54" spans="1:28">
      <c r="A54" s="407">
        <v>1312300000</v>
      </c>
      <c r="B54" s="407">
        <v>13</v>
      </c>
      <c r="C54" s="408">
        <v>123</v>
      </c>
      <c r="D54" s="409">
        <v>0</v>
      </c>
      <c r="E54" s="408">
        <v>0</v>
      </c>
      <c r="F54" s="407" t="s">
        <v>299</v>
      </c>
      <c r="G54" s="407" t="s">
        <v>346</v>
      </c>
      <c r="H54" s="407"/>
      <c r="I54" s="407"/>
      <c r="J54" s="272"/>
      <c r="K54" s="273" t="str">
        <f t="shared" si="0"/>
        <v>ﾘｽﾄ１</v>
      </c>
      <c r="L54" s="417" t="str">
        <f t="shared" si="1"/>
        <v>江戸川区</v>
      </c>
      <c r="M54" s="274">
        <f>IF(K54="","",COUNTIF($K$7:K54,"ﾘｽﾄ１"))</f>
        <v>23</v>
      </c>
      <c r="N54" s="274" t="str">
        <f t="shared" si="2"/>
        <v/>
      </c>
      <c r="O54" s="275" t="str">
        <f t="shared" si="12"/>
        <v/>
      </c>
      <c r="P54" s="274" t="str">
        <f t="shared" si="3"/>
        <v/>
      </c>
      <c r="Q54" s="273" t="str">
        <f t="shared" si="4"/>
        <v/>
      </c>
      <c r="R54" s="276" t="str">
        <f t="shared" si="5"/>
        <v/>
      </c>
      <c r="S54" s="273" t="str">
        <f t="shared" si="6"/>
        <v/>
      </c>
      <c r="T54" s="417" t="str">
        <f t="shared" si="7"/>
        <v/>
      </c>
      <c r="U54" s="274" t="str">
        <f>IF(S54="","",COUNTIF($S$7:S54,"該当２"))</f>
        <v/>
      </c>
      <c r="V54" s="277" t="str">
        <f t="shared" si="8"/>
        <v/>
      </c>
      <c r="W54" s="417" t="str">
        <f t="shared" si="9"/>
        <v/>
      </c>
      <c r="X54" s="274" t="str">
        <f>IF(V54="","",COUNTIF($V$7:V54,"該当３"))</f>
        <v/>
      </c>
      <c r="Z54" s="278">
        <v>48</v>
      </c>
      <c r="AA54" s="280"/>
      <c r="AB54" s="615" t="s">
        <v>579</v>
      </c>
    </row>
    <row r="55" spans="1:28">
      <c r="A55" s="407">
        <v>1312300062</v>
      </c>
      <c r="B55" s="407">
        <v>13</v>
      </c>
      <c r="C55" s="408">
        <v>123</v>
      </c>
      <c r="D55" s="409">
        <v>0</v>
      </c>
      <c r="E55" s="408">
        <v>62</v>
      </c>
      <c r="F55" s="407" t="s">
        <v>299</v>
      </c>
      <c r="G55" s="407" t="s">
        <v>346</v>
      </c>
      <c r="H55" s="550" t="s">
        <v>761</v>
      </c>
      <c r="I55" s="407" t="s">
        <v>347</v>
      </c>
      <c r="J55" s="272"/>
      <c r="K55" s="273" t="str">
        <f t="shared" si="0"/>
        <v/>
      </c>
      <c r="L55" s="417" t="str">
        <f t="shared" si="1"/>
        <v/>
      </c>
      <c r="M55" s="274" t="str">
        <f>IF(K55="","",COUNTIF($K$7:K55,"ﾘｽﾄ１"))</f>
        <v/>
      </c>
      <c r="N55" s="274" t="str">
        <f t="shared" si="2"/>
        <v>同一区</v>
      </c>
      <c r="O55" s="275" t="str">
        <f t="shared" si="12"/>
        <v/>
      </c>
      <c r="P55" s="274" t="str">
        <f t="shared" si="3"/>
        <v/>
      </c>
      <c r="Q55" s="273" t="str">
        <f t="shared" si="4"/>
        <v/>
      </c>
      <c r="R55" s="276" t="str">
        <f t="shared" si="5"/>
        <v/>
      </c>
      <c r="S55" s="273" t="str">
        <f>IF(AND(Q55="ﾘｽﾄ2",OR(I55=0,AND(N55="同一区",E55=62))),"該当２","")</f>
        <v/>
      </c>
      <c r="T55" s="417" t="str">
        <f t="shared" si="7"/>
        <v/>
      </c>
      <c r="U55" s="274" t="str">
        <f>IF(S55="","",COUNTIF($S$7:S55,"該当２"))</f>
        <v/>
      </c>
      <c r="V55" s="277" t="str">
        <f t="shared" si="8"/>
        <v/>
      </c>
      <c r="W55" s="417" t="str">
        <f t="shared" si="9"/>
        <v/>
      </c>
      <c r="X55" s="274" t="str">
        <f>IF(V55="","",COUNTIF($V$7:V55,"該当３"))</f>
        <v/>
      </c>
      <c r="Z55" s="278">
        <v>49</v>
      </c>
      <c r="AA55" s="280"/>
      <c r="AB55" s="615" t="s">
        <v>588</v>
      </c>
    </row>
    <row r="56" spans="1:28">
      <c r="A56" s="407">
        <v>1320100000</v>
      </c>
      <c r="B56" s="407">
        <v>13</v>
      </c>
      <c r="C56" s="408">
        <v>201</v>
      </c>
      <c r="D56" s="409">
        <v>0</v>
      </c>
      <c r="E56" s="408">
        <v>0</v>
      </c>
      <c r="F56" s="407" t="s">
        <v>299</v>
      </c>
      <c r="G56" s="407" t="s">
        <v>348</v>
      </c>
      <c r="H56" s="407"/>
      <c r="I56" s="407"/>
      <c r="J56" s="272"/>
      <c r="K56" s="273" t="str">
        <f t="shared" si="0"/>
        <v>ﾘｽﾄ１</v>
      </c>
      <c r="L56" s="417" t="str">
        <f t="shared" si="1"/>
        <v>八王子市</v>
      </c>
      <c r="M56" s="274">
        <f>IF(K56="","",COUNTIF($K$7:K56,"ﾘｽﾄ１"))</f>
        <v>24</v>
      </c>
      <c r="N56" s="274" t="str">
        <f t="shared" si="2"/>
        <v/>
      </c>
      <c r="O56" s="275" t="str">
        <f t="shared" si="12"/>
        <v/>
      </c>
      <c r="P56" s="274" t="str">
        <f t="shared" si="3"/>
        <v/>
      </c>
      <c r="Q56" s="273" t="str">
        <f t="shared" si="4"/>
        <v/>
      </c>
      <c r="R56" s="276" t="str">
        <f t="shared" si="5"/>
        <v/>
      </c>
      <c r="S56" s="273" t="str">
        <f t="shared" si="6"/>
        <v/>
      </c>
      <c r="T56" s="417" t="str">
        <f t="shared" si="7"/>
        <v/>
      </c>
      <c r="U56" s="274" t="str">
        <f>IF(S56="","",COUNTIF($S$7:S56,"該当２"))</f>
        <v/>
      </c>
      <c r="V56" s="277" t="str">
        <f t="shared" si="8"/>
        <v/>
      </c>
      <c r="W56" s="417" t="str">
        <f t="shared" si="9"/>
        <v/>
      </c>
      <c r="X56" s="274" t="str">
        <f>IF(V56="","",COUNTIF($V$7:V56,"該当３"))</f>
        <v/>
      </c>
      <c r="Z56" s="278">
        <v>50</v>
      </c>
      <c r="AA56" s="280"/>
      <c r="AB56" s="615" t="s">
        <v>600</v>
      </c>
    </row>
    <row r="57" spans="1:28">
      <c r="A57" s="407">
        <v>1320101000</v>
      </c>
      <c r="B57" s="407">
        <v>13</v>
      </c>
      <c r="C57" s="408">
        <v>201</v>
      </c>
      <c r="D57" s="409">
        <v>1</v>
      </c>
      <c r="E57" s="408">
        <v>0</v>
      </c>
      <c r="F57" s="407" t="s">
        <v>299</v>
      </c>
      <c r="G57" s="407" t="s">
        <v>348</v>
      </c>
      <c r="H57" s="407" t="s">
        <v>348</v>
      </c>
      <c r="I57" s="407"/>
      <c r="J57" s="272"/>
      <c r="K57" s="273" t="str">
        <f t="shared" si="0"/>
        <v/>
      </c>
      <c r="L57" s="417" t="str">
        <f t="shared" si="1"/>
        <v/>
      </c>
      <c r="M57" s="274" t="str">
        <f>IF(K57="","",COUNTIF($K$7:K57,"ﾘｽﾄ１"))</f>
        <v/>
      </c>
      <c r="N57" s="274" t="str">
        <f t="shared" si="2"/>
        <v/>
      </c>
      <c r="O57" s="275" t="str">
        <f t="shared" si="12"/>
        <v/>
      </c>
      <c r="P57" s="274" t="str">
        <f t="shared" si="3"/>
        <v/>
      </c>
      <c r="Q57" s="273" t="str">
        <f t="shared" si="4"/>
        <v/>
      </c>
      <c r="R57" s="276" t="str">
        <f t="shared" si="5"/>
        <v/>
      </c>
      <c r="S57" s="273" t="str">
        <f t="shared" si="6"/>
        <v/>
      </c>
      <c r="T57" s="417" t="str">
        <f t="shared" si="7"/>
        <v/>
      </c>
      <c r="U57" s="274" t="str">
        <f>IF(S57="","",COUNTIF($S$7:S57,"該当２"))</f>
        <v/>
      </c>
      <c r="V57" s="277" t="str">
        <f t="shared" si="8"/>
        <v/>
      </c>
      <c r="W57" s="417" t="str">
        <f t="shared" si="9"/>
        <v/>
      </c>
      <c r="X57" s="274" t="str">
        <f>IF(V57="","",COUNTIF($V$7:V57,"該当３"))</f>
        <v/>
      </c>
      <c r="Z57" s="278">
        <v>51</v>
      </c>
      <c r="AA57" s="280"/>
      <c r="AB57" s="615" t="s">
        <v>628</v>
      </c>
    </row>
    <row r="58" spans="1:28">
      <c r="A58" s="407">
        <v>1320101021</v>
      </c>
      <c r="B58" s="407">
        <v>13</v>
      </c>
      <c r="C58" s="408">
        <v>201</v>
      </c>
      <c r="D58" s="409">
        <v>1</v>
      </c>
      <c r="E58" s="408">
        <v>21</v>
      </c>
      <c r="F58" s="407" t="s">
        <v>299</v>
      </c>
      <c r="G58" s="407" t="s">
        <v>348</v>
      </c>
      <c r="H58" s="407" t="s">
        <v>348</v>
      </c>
      <c r="I58" s="407" t="s">
        <v>348</v>
      </c>
      <c r="J58" s="272"/>
      <c r="K58" s="273" t="str">
        <f t="shared" si="0"/>
        <v/>
      </c>
      <c r="L58" s="417" t="str">
        <f t="shared" si="1"/>
        <v/>
      </c>
      <c r="M58" s="274" t="str">
        <f>IF(K58="","",COUNTIF($K$7:K58,"ﾘｽﾄ１"))</f>
        <v/>
      </c>
      <c r="N58" s="274" t="str">
        <f t="shared" si="2"/>
        <v/>
      </c>
      <c r="O58" s="275" t="str">
        <f t="shared" si="12"/>
        <v/>
      </c>
      <c r="P58" s="274" t="str">
        <f t="shared" si="3"/>
        <v/>
      </c>
      <c r="Q58" s="273" t="str">
        <f t="shared" si="4"/>
        <v/>
      </c>
      <c r="R58" s="276" t="str">
        <f t="shared" si="5"/>
        <v/>
      </c>
      <c r="S58" s="273" t="str">
        <f t="shared" si="6"/>
        <v/>
      </c>
      <c r="T58" s="417" t="str">
        <f t="shared" si="7"/>
        <v/>
      </c>
      <c r="U58" s="274" t="str">
        <f>IF(S58="","",COUNTIF($S$7:S58,"該当２"))</f>
        <v/>
      </c>
      <c r="V58" s="277" t="str">
        <f t="shared" si="8"/>
        <v/>
      </c>
      <c r="W58" s="417" t="str">
        <f t="shared" si="9"/>
        <v/>
      </c>
      <c r="X58" s="274" t="str">
        <f>IF(V58="","",COUNTIF($V$7:V58,"該当３"))</f>
        <v/>
      </c>
      <c r="Z58" s="278">
        <v>52</v>
      </c>
      <c r="AA58" s="280"/>
      <c r="AB58" s="615" t="s">
        <v>633</v>
      </c>
    </row>
    <row r="59" spans="1:28">
      <c r="A59" s="407">
        <v>1320102000</v>
      </c>
      <c r="B59" s="407">
        <v>13</v>
      </c>
      <c r="C59" s="408">
        <v>201</v>
      </c>
      <c r="D59" s="409">
        <v>2</v>
      </c>
      <c r="E59" s="408">
        <v>0</v>
      </c>
      <c r="F59" s="407" t="s">
        <v>299</v>
      </c>
      <c r="G59" s="407" t="s">
        <v>348</v>
      </c>
      <c r="H59" s="407" t="s">
        <v>349</v>
      </c>
      <c r="I59" s="407"/>
      <c r="J59" s="272"/>
      <c r="K59" s="273" t="str">
        <f t="shared" si="0"/>
        <v/>
      </c>
      <c r="L59" s="417" t="str">
        <f t="shared" si="1"/>
        <v/>
      </c>
      <c r="M59" s="274" t="str">
        <f>IF(K59="","",COUNTIF($K$7:K59,"ﾘｽﾄ１"))</f>
        <v/>
      </c>
      <c r="N59" s="274" t="str">
        <f t="shared" si="2"/>
        <v/>
      </c>
      <c r="O59" s="275" t="str">
        <f t="shared" si="12"/>
        <v/>
      </c>
      <c r="P59" s="274" t="str">
        <f t="shared" si="3"/>
        <v/>
      </c>
      <c r="Q59" s="273" t="str">
        <f t="shared" si="4"/>
        <v/>
      </c>
      <c r="R59" s="276" t="str">
        <f t="shared" si="5"/>
        <v/>
      </c>
      <c r="S59" s="273" t="str">
        <f t="shared" si="6"/>
        <v/>
      </c>
      <c r="T59" s="417" t="str">
        <f t="shared" si="7"/>
        <v/>
      </c>
      <c r="U59" s="274" t="str">
        <f>IF(S59="","",COUNTIF($S$7:S59,"該当２"))</f>
        <v/>
      </c>
      <c r="V59" s="277" t="str">
        <f t="shared" si="8"/>
        <v/>
      </c>
      <c r="W59" s="417" t="str">
        <f t="shared" si="9"/>
        <v/>
      </c>
      <c r="X59" s="274" t="str">
        <f>IF(V59="","",COUNTIF($V$7:V59,"該当３"))</f>
        <v/>
      </c>
      <c r="Z59" s="278">
        <v>53</v>
      </c>
      <c r="AA59" s="280"/>
      <c r="AB59" s="615" t="s">
        <v>655</v>
      </c>
    </row>
    <row r="60" spans="1:28">
      <c r="A60" s="407">
        <v>1320102023</v>
      </c>
      <c r="B60" s="407">
        <v>13</v>
      </c>
      <c r="C60" s="408">
        <v>201</v>
      </c>
      <c r="D60" s="409">
        <v>2</v>
      </c>
      <c r="E60" s="408">
        <v>23</v>
      </c>
      <c r="F60" s="407" t="s">
        <v>299</v>
      </c>
      <c r="G60" s="407" t="s">
        <v>348</v>
      </c>
      <c r="H60" s="407" t="s">
        <v>349</v>
      </c>
      <c r="I60" s="407" t="s">
        <v>349</v>
      </c>
      <c r="J60" s="272"/>
      <c r="K60" s="273" t="str">
        <f t="shared" si="0"/>
        <v/>
      </c>
      <c r="L60" s="417" t="str">
        <f t="shared" si="1"/>
        <v/>
      </c>
      <c r="M60" s="274" t="str">
        <f>IF(K60="","",COUNTIF($K$7:K60,"ﾘｽﾄ１"))</f>
        <v/>
      </c>
      <c r="N60" s="274" t="str">
        <f t="shared" si="2"/>
        <v/>
      </c>
      <c r="O60" s="275" t="str">
        <f t="shared" si="12"/>
        <v/>
      </c>
      <c r="P60" s="274" t="str">
        <f t="shared" si="3"/>
        <v/>
      </c>
      <c r="Q60" s="273" t="str">
        <f t="shared" si="4"/>
        <v/>
      </c>
      <c r="R60" s="276" t="str">
        <f t="shared" si="5"/>
        <v/>
      </c>
      <c r="S60" s="273" t="str">
        <f t="shared" si="6"/>
        <v/>
      </c>
      <c r="T60" s="417" t="str">
        <f t="shared" si="7"/>
        <v/>
      </c>
      <c r="U60" s="274" t="str">
        <f>IF(S60="","",COUNTIF($S$7:S60,"該当２"))</f>
        <v/>
      </c>
      <c r="V60" s="277" t="str">
        <f t="shared" si="8"/>
        <v/>
      </c>
      <c r="W60" s="417" t="str">
        <f t="shared" si="9"/>
        <v/>
      </c>
      <c r="X60" s="274" t="str">
        <f>IF(V60="","",COUNTIF($V$7:V60,"該当３"))</f>
        <v/>
      </c>
      <c r="Z60" s="278">
        <v>54</v>
      </c>
      <c r="AA60" s="280"/>
      <c r="AB60" s="615" t="s">
        <v>689</v>
      </c>
    </row>
    <row r="61" spans="1:28">
      <c r="A61" s="407">
        <v>1320103000</v>
      </c>
      <c r="B61" s="407">
        <v>13</v>
      </c>
      <c r="C61" s="408">
        <v>201</v>
      </c>
      <c r="D61" s="409">
        <v>3</v>
      </c>
      <c r="E61" s="408">
        <v>0</v>
      </c>
      <c r="F61" s="407" t="s">
        <v>299</v>
      </c>
      <c r="G61" s="407" t="s">
        <v>348</v>
      </c>
      <c r="H61" s="407" t="s">
        <v>350</v>
      </c>
      <c r="I61" s="407"/>
      <c r="J61" s="272"/>
      <c r="K61" s="273" t="str">
        <f t="shared" si="0"/>
        <v/>
      </c>
      <c r="L61" s="417" t="str">
        <f t="shared" si="1"/>
        <v/>
      </c>
      <c r="M61" s="274" t="str">
        <f>IF(K61="","",COUNTIF($K$7:K61,"ﾘｽﾄ１"))</f>
        <v/>
      </c>
      <c r="N61" s="274" t="str">
        <f t="shared" si="2"/>
        <v/>
      </c>
      <c r="O61" s="275" t="str">
        <f t="shared" si="12"/>
        <v/>
      </c>
      <c r="P61" s="274" t="str">
        <f t="shared" si="3"/>
        <v/>
      </c>
      <c r="Q61" s="273" t="str">
        <f t="shared" si="4"/>
        <v/>
      </c>
      <c r="R61" s="276" t="str">
        <f t="shared" si="5"/>
        <v/>
      </c>
      <c r="S61" s="273" t="str">
        <f t="shared" si="6"/>
        <v/>
      </c>
      <c r="T61" s="417" t="str">
        <f t="shared" si="7"/>
        <v/>
      </c>
      <c r="U61" s="274" t="str">
        <f>IF(S61="","",COUNTIF($S$7:S61,"該当２"))</f>
        <v/>
      </c>
      <c r="V61" s="277" t="str">
        <f t="shared" si="8"/>
        <v/>
      </c>
      <c r="W61" s="417" t="str">
        <f t="shared" si="9"/>
        <v/>
      </c>
      <c r="X61" s="274" t="str">
        <f>IF(V61="","",COUNTIF($V$7:V61,"該当３"))</f>
        <v/>
      </c>
      <c r="Z61" s="278">
        <v>55</v>
      </c>
      <c r="AA61" s="280"/>
      <c r="AB61" s="615" t="s">
        <v>703</v>
      </c>
    </row>
    <row r="62" spans="1:28">
      <c r="A62" s="407">
        <v>1320103016</v>
      </c>
      <c r="B62" s="407">
        <v>13</v>
      </c>
      <c r="C62" s="408">
        <v>201</v>
      </c>
      <c r="D62" s="409">
        <v>3</v>
      </c>
      <c r="E62" s="408">
        <v>16</v>
      </c>
      <c r="F62" s="407" t="s">
        <v>299</v>
      </c>
      <c r="G62" s="407" t="s">
        <v>348</v>
      </c>
      <c r="H62" s="407" t="s">
        <v>350</v>
      </c>
      <c r="I62" s="407" t="s">
        <v>350</v>
      </c>
      <c r="J62" s="272"/>
      <c r="K62" s="273" t="str">
        <f t="shared" si="0"/>
        <v/>
      </c>
      <c r="L62" s="417" t="str">
        <f t="shared" si="1"/>
        <v/>
      </c>
      <c r="M62" s="274" t="str">
        <f>IF(K62="","",COUNTIF($K$7:K62,"ﾘｽﾄ１"))</f>
        <v/>
      </c>
      <c r="N62" s="274" t="str">
        <f t="shared" si="2"/>
        <v/>
      </c>
      <c r="O62" s="275" t="str">
        <f t="shared" si="12"/>
        <v/>
      </c>
      <c r="P62" s="274" t="str">
        <f t="shared" si="3"/>
        <v/>
      </c>
      <c r="Q62" s="273" t="str">
        <f t="shared" si="4"/>
        <v/>
      </c>
      <c r="R62" s="276" t="str">
        <f t="shared" si="5"/>
        <v/>
      </c>
      <c r="S62" s="273" t="str">
        <f t="shared" si="6"/>
        <v/>
      </c>
      <c r="T62" s="417" t="str">
        <f t="shared" si="7"/>
        <v/>
      </c>
      <c r="U62" s="274" t="str">
        <f>IF(S62="","",COUNTIF($S$7:S62,"該当２"))</f>
        <v/>
      </c>
      <c r="V62" s="277" t="str">
        <f t="shared" si="8"/>
        <v/>
      </c>
      <c r="W62" s="417" t="str">
        <f t="shared" si="9"/>
        <v/>
      </c>
      <c r="X62" s="274" t="str">
        <f>IF(V62="","",COUNTIF($V$7:V62,"該当３"))</f>
        <v/>
      </c>
      <c r="Z62" s="278">
        <v>56</v>
      </c>
      <c r="AA62" s="280"/>
      <c r="AB62" s="615" t="s">
        <v>704</v>
      </c>
    </row>
    <row r="63" spans="1:28">
      <c r="A63" s="407">
        <v>1320104000</v>
      </c>
      <c r="B63" s="407">
        <v>13</v>
      </c>
      <c r="C63" s="408">
        <v>201</v>
      </c>
      <c r="D63" s="409">
        <v>4</v>
      </c>
      <c r="E63" s="408">
        <v>0</v>
      </c>
      <c r="F63" s="407" t="s">
        <v>299</v>
      </c>
      <c r="G63" s="407" t="s">
        <v>348</v>
      </c>
      <c r="H63" s="407" t="s">
        <v>351</v>
      </c>
      <c r="I63" s="407"/>
      <c r="J63" s="272"/>
      <c r="K63" s="273" t="str">
        <f t="shared" si="0"/>
        <v/>
      </c>
      <c r="L63" s="417" t="str">
        <f t="shared" si="1"/>
        <v/>
      </c>
      <c r="M63" s="274" t="str">
        <f>IF(K63="","",COUNTIF($K$7:K63,"ﾘｽﾄ１"))</f>
        <v/>
      </c>
      <c r="N63" s="274" t="str">
        <f t="shared" si="2"/>
        <v/>
      </c>
      <c r="O63" s="275" t="str">
        <f t="shared" si="12"/>
        <v/>
      </c>
      <c r="P63" s="274" t="str">
        <f t="shared" si="3"/>
        <v/>
      </c>
      <c r="Q63" s="273" t="str">
        <f t="shared" si="4"/>
        <v/>
      </c>
      <c r="R63" s="276" t="str">
        <f t="shared" si="5"/>
        <v/>
      </c>
      <c r="S63" s="273" t="str">
        <f t="shared" si="6"/>
        <v/>
      </c>
      <c r="T63" s="417" t="str">
        <f t="shared" si="7"/>
        <v/>
      </c>
      <c r="U63" s="274" t="str">
        <f>IF(S63="","",COUNTIF($S$7:S63,"該当２"))</f>
        <v/>
      </c>
      <c r="V63" s="277" t="str">
        <f t="shared" si="8"/>
        <v/>
      </c>
      <c r="W63" s="417" t="str">
        <f t="shared" si="9"/>
        <v/>
      </c>
      <c r="X63" s="274" t="str">
        <f>IF(V63="","",COUNTIF($V$7:V63,"該当３"))</f>
        <v/>
      </c>
      <c r="Z63" s="278">
        <v>57</v>
      </c>
      <c r="AA63" s="280"/>
      <c r="AB63" s="615" t="s">
        <v>709</v>
      </c>
    </row>
    <row r="64" spans="1:28">
      <c r="A64" s="407">
        <v>1320104025</v>
      </c>
      <c r="B64" s="407">
        <v>13</v>
      </c>
      <c r="C64" s="408">
        <v>201</v>
      </c>
      <c r="D64" s="409">
        <v>4</v>
      </c>
      <c r="E64" s="408">
        <v>25</v>
      </c>
      <c r="F64" s="407" t="s">
        <v>299</v>
      </c>
      <c r="G64" s="407" t="s">
        <v>348</v>
      </c>
      <c r="H64" s="407" t="s">
        <v>351</v>
      </c>
      <c r="I64" s="407" t="s">
        <v>351</v>
      </c>
      <c r="J64" s="272"/>
      <c r="K64" s="273" t="str">
        <f t="shared" si="0"/>
        <v/>
      </c>
      <c r="L64" s="417" t="str">
        <f t="shared" si="1"/>
        <v/>
      </c>
      <c r="M64" s="274" t="str">
        <f>IF(K64="","",COUNTIF($K$7:K64,"ﾘｽﾄ１"))</f>
        <v/>
      </c>
      <c r="N64" s="274" t="str">
        <f t="shared" si="2"/>
        <v/>
      </c>
      <c r="O64" s="275" t="str">
        <f t="shared" si="12"/>
        <v/>
      </c>
      <c r="P64" s="274" t="str">
        <f t="shared" si="3"/>
        <v/>
      </c>
      <c r="Q64" s="273" t="str">
        <f t="shared" si="4"/>
        <v/>
      </c>
      <c r="R64" s="276" t="str">
        <f t="shared" si="5"/>
        <v/>
      </c>
      <c r="S64" s="273" t="str">
        <f t="shared" si="6"/>
        <v/>
      </c>
      <c r="T64" s="417" t="str">
        <f t="shared" si="7"/>
        <v/>
      </c>
      <c r="U64" s="274" t="str">
        <f>IF(S64="","",COUNTIF($S$7:S64,"該当２"))</f>
        <v/>
      </c>
      <c r="V64" s="277" t="str">
        <f t="shared" si="8"/>
        <v/>
      </c>
      <c r="W64" s="417" t="str">
        <f t="shared" si="9"/>
        <v/>
      </c>
      <c r="X64" s="274" t="str">
        <f>IF(V64="","",COUNTIF($V$7:V64,"該当３"))</f>
        <v/>
      </c>
      <c r="Z64" s="278">
        <v>58</v>
      </c>
      <c r="AA64" s="280"/>
      <c r="AB64" s="615" t="s">
        <v>710</v>
      </c>
    </row>
    <row r="65" spans="1:28">
      <c r="A65" s="407">
        <v>1320105000</v>
      </c>
      <c r="B65" s="407">
        <v>13</v>
      </c>
      <c r="C65" s="408">
        <v>201</v>
      </c>
      <c r="D65" s="409">
        <v>5</v>
      </c>
      <c r="E65" s="408">
        <v>0</v>
      </c>
      <c r="F65" s="407" t="s">
        <v>299</v>
      </c>
      <c r="G65" s="407" t="s">
        <v>348</v>
      </c>
      <c r="H65" s="407" t="s">
        <v>352</v>
      </c>
      <c r="I65" s="407"/>
      <c r="J65" s="272"/>
      <c r="K65" s="273" t="str">
        <f t="shared" si="0"/>
        <v/>
      </c>
      <c r="L65" s="417" t="str">
        <f t="shared" si="1"/>
        <v/>
      </c>
      <c r="M65" s="274" t="str">
        <f>IF(K65="","",COUNTIF($K$7:K65,"ﾘｽﾄ１"))</f>
        <v/>
      </c>
      <c r="N65" s="274" t="str">
        <f t="shared" si="2"/>
        <v/>
      </c>
      <c r="O65" s="275" t="str">
        <f t="shared" si="12"/>
        <v/>
      </c>
      <c r="P65" s="274" t="str">
        <f t="shared" si="3"/>
        <v/>
      </c>
      <c r="Q65" s="273" t="str">
        <f t="shared" si="4"/>
        <v/>
      </c>
      <c r="R65" s="276" t="str">
        <f t="shared" si="5"/>
        <v/>
      </c>
      <c r="S65" s="273" t="str">
        <f t="shared" si="6"/>
        <v/>
      </c>
      <c r="T65" s="417" t="str">
        <f t="shared" si="7"/>
        <v/>
      </c>
      <c r="U65" s="274" t="str">
        <f>IF(S65="","",COUNTIF($S$7:S65,"該当２"))</f>
        <v/>
      </c>
      <c r="V65" s="277" t="str">
        <f t="shared" si="8"/>
        <v/>
      </c>
      <c r="W65" s="417" t="str">
        <f t="shared" si="9"/>
        <v/>
      </c>
      <c r="X65" s="274" t="str">
        <f>IF(V65="","",COUNTIF($V$7:V65,"該当３"))</f>
        <v/>
      </c>
      <c r="Z65" s="278">
        <v>59</v>
      </c>
      <c r="AA65" s="280"/>
      <c r="AB65" s="615" t="s">
        <v>720</v>
      </c>
    </row>
    <row r="66" spans="1:28">
      <c r="A66" s="407">
        <v>1320105026</v>
      </c>
      <c r="B66" s="407">
        <v>13</v>
      </c>
      <c r="C66" s="408">
        <v>201</v>
      </c>
      <c r="D66" s="409">
        <v>5</v>
      </c>
      <c r="E66" s="408">
        <v>26</v>
      </c>
      <c r="F66" s="407" t="s">
        <v>299</v>
      </c>
      <c r="G66" s="407" t="s">
        <v>348</v>
      </c>
      <c r="H66" s="407" t="s">
        <v>352</v>
      </c>
      <c r="I66" s="407" t="s">
        <v>352</v>
      </c>
      <c r="J66" s="272"/>
      <c r="K66" s="273" t="str">
        <f t="shared" si="0"/>
        <v/>
      </c>
      <c r="L66" s="417" t="str">
        <f t="shared" si="1"/>
        <v/>
      </c>
      <c r="M66" s="274" t="str">
        <f>IF(K66="","",COUNTIF($K$7:K66,"ﾘｽﾄ１"))</f>
        <v/>
      </c>
      <c r="N66" s="274" t="str">
        <f t="shared" si="2"/>
        <v/>
      </c>
      <c r="O66" s="275" t="str">
        <f t="shared" si="12"/>
        <v/>
      </c>
      <c r="P66" s="274" t="str">
        <f t="shared" si="3"/>
        <v/>
      </c>
      <c r="Q66" s="273" t="str">
        <f t="shared" si="4"/>
        <v/>
      </c>
      <c r="R66" s="276" t="str">
        <f t="shared" si="5"/>
        <v/>
      </c>
      <c r="S66" s="273" t="str">
        <f t="shared" si="6"/>
        <v/>
      </c>
      <c r="T66" s="417" t="str">
        <f t="shared" si="7"/>
        <v/>
      </c>
      <c r="U66" s="274" t="str">
        <f>IF(S66="","",COUNTIF($S$7:S66,"該当２"))</f>
        <v/>
      </c>
      <c r="V66" s="277" t="str">
        <f t="shared" si="8"/>
        <v/>
      </c>
      <c r="W66" s="417" t="str">
        <f t="shared" si="9"/>
        <v/>
      </c>
      <c r="X66" s="274" t="str">
        <f>IF(V66="","",COUNTIF($V$7:V66,"該当３"))</f>
        <v/>
      </c>
      <c r="Z66" s="278">
        <v>60</v>
      </c>
      <c r="AA66" s="280"/>
      <c r="AB66" s="615" t="s">
        <v>721</v>
      </c>
    </row>
    <row r="67" spans="1:28">
      <c r="A67" s="407">
        <v>1320106000</v>
      </c>
      <c r="B67" s="407">
        <v>13</v>
      </c>
      <c r="C67" s="408">
        <v>201</v>
      </c>
      <c r="D67" s="409">
        <v>6</v>
      </c>
      <c r="E67" s="408">
        <v>0</v>
      </c>
      <c r="F67" s="407" t="s">
        <v>299</v>
      </c>
      <c r="G67" s="407" t="s">
        <v>348</v>
      </c>
      <c r="H67" s="407" t="s">
        <v>353</v>
      </c>
      <c r="I67" s="407"/>
      <c r="J67" s="272"/>
      <c r="K67" s="273" t="str">
        <f t="shared" si="0"/>
        <v/>
      </c>
      <c r="L67" s="417" t="str">
        <f t="shared" si="1"/>
        <v/>
      </c>
      <c r="M67" s="274" t="str">
        <f>IF(K67="","",COUNTIF($K$7:K67,"ﾘｽﾄ１"))</f>
        <v/>
      </c>
      <c r="N67" s="274" t="str">
        <f t="shared" si="2"/>
        <v/>
      </c>
      <c r="O67" s="275" t="str">
        <f t="shared" si="12"/>
        <v/>
      </c>
      <c r="P67" s="274" t="str">
        <f t="shared" si="3"/>
        <v/>
      </c>
      <c r="Q67" s="273" t="str">
        <f t="shared" si="4"/>
        <v/>
      </c>
      <c r="R67" s="276" t="str">
        <f t="shared" si="5"/>
        <v/>
      </c>
      <c r="S67" s="273" t="str">
        <f t="shared" si="6"/>
        <v/>
      </c>
      <c r="T67" s="417" t="str">
        <f t="shared" si="7"/>
        <v/>
      </c>
      <c r="U67" s="274" t="str">
        <f>IF(S67="","",COUNTIF($S$7:S67,"該当２"))</f>
        <v/>
      </c>
      <c r="V67" s="277" t="str">
        <f t="shared" si="8"/>
        <v/>
      </c>
      <c r="W67" s="417" t="str">
        <f t="shared" si="9"/>
        <v/>
      </c>
      <c r="X67" s="274" t="str">
        <f>IF(V67="","",COUNTIF($V$7:V67,"該当３"))</f>
        <v/>
      </c>
      <c r="Z67" s="278">
        <v>61</v>
      </c>
      <c r="AA67" s="280"/>
      <c r="AB67" s="615" t="s">
        <v>732</v>
      </c>
    </row>
    <row r="68" spans="1:28">
      <c r="A68" s="407">
        <v>1320106013</v>
      </c>
      <c r="B68" s="407">
        <v>13</v>
      </c>
      <c r="C68" s="408">
        <v>201</v>
      </c>
      <c r="D68" s="409">
        <v>6</v>
      </c>
      <c r="E68" s="408">
        <v>13</v>
      </c>
      <c r="F68" s="407" t="s">
        <v>299</v>
      </c>
      <c r="G68" s="407" t="s">
        <v>348</v>
      </c>
      <c r="H68" s="407" t="s">
        <v>353</v>
      </c>
      <c r="I68" s="407" t="s">
        <v>353</v>
      </c>
      <c r="J68" s="272"/>
      <c r="K68" s="273" t="str">
        <f t="shared" si="0"/>
        <v/>
      </c>
      <c r="L68" s="417" t="str">
        <f t="shared" si="1"/>
        <v/>
      </c>
      <c r="M68" s="274" t="str">
        <f>IF(K68="","",COUNTIF($K$7:K68,"ﾘｽﾄ１"))</f>
        <v/>
      </c>
      <c r="N68" s="274" t="str">
        <f t="shared" si="2"/>
        <v/>
      </c>
      <c r="O68" s="275" t="str">
        <f t="shared" si="12"/>
        <v/>
      </c>
      <c r="P68" s="274" t="str">
        <f t="shared" si="3"/>
        <v/>
      </c>
      <c r="Q68" s="273" t="str">
        <f t="shared" si="4"/>
        <v/>
      </c>
      <c r="R68" s="276" t="str">
        <f t="shared" si="5"/>
        <v/>
      </c>
      <c r="S68" s="273" t="str">
        <f t="shared" si="6"/>
        <v/>
      </c>
      <c r="T68" s="417" t="str">
        <f t="shared" si="7"/>
        <v/>
      </c>
      <c r="U68" s="274" t="str">
        <f>IF(S68="","",COUNTIF($S$7:S68,"該当２"))</f>
        <v/>
      </c>
      <c r="V68" s="277" t="str">
        <f t="shared" si="8"/>
        <v/>
      </c>
      <c r="W68" s="417" t="str">
        <f t="shared" si="9"/>
        <v/>
      </c>
      <c r="X68" s="274" t="str">
        <f>IF(V68="","",COUNTIF($V$7:V68,"該当３"))</f>
        <v/>
      </c>
      <c r="Z68" s="278">
        <v>62</v>
      </c>
      <c r="AA68" s="280"/>
      <c r="AB68" s="615" t="s">
        <v>734</v>
      </c>
    </row>
    <row r="69" spans="1:28">
      <c r="A69" s="407">
        <v>1320107000</v>
      </c>
      <c r="B69" s="407">
        <v>13</v>
      </c>
      <c r="C69" s="408">
        <v>201</v>
      </c>
      <c r="D69" s="409">
        <v>7</v>
      </c>
      <c r="E69" s="408">
        <v>0</v>
      </c>
      <c r="F69" s="407" t="s">
        <v>299</v>
      </c>
      <c r="G69" s="407" t="s">
        <v>348</v>
      </c>
      <c r="H69" s="407" t="s">
        <v>354</v>
      </c>
      <c r="I69" s="407"/>
      <c r="J69" s="272"/>
      <c r="K69" s="273" t="str">
        <f t="shared" si="0"/>
        <v/>
      </c>
      <c r="L69" s="417" t="str">
        <f t="shared" si="1"/>
        <v/>
      </c>
      <c r="M69" s="274" t="str">
        <f>IF(K69="","",COUNTIF($K$7:K69,"ﾘｽﾄ１"))</f>
        <v/>
      </c>
      <c r="N69" s="274" t="str">
        <f t="shared" si="2"/>
        <v/>
      </c>
      <c r="O69" s="275" t="str">
        <f t="shared" si="12"/>
        <v/>
      </c>
      <c r="P69" s="274" t="str">
        <f t="shared" si="3"/>
        <v/>
      </c>
      <c r="Q69" s="273" t="str">
        <f t="shared" si="4"/>
        <v/>
      </c>
      <c r="R69" s="276" t="str">
        <f t="shared" si="5"/>
        <v/>
      </c>
      <c r="S69" s="273" t="str">
        <f t="shared" si="6"/>
        <v/>
      </c>
      <c r="T69" s="417" t="str">
        <f t="shared" si="7"/>
        <v/>
      </c>
      <c r="U69" s="274" t="str">
        <f>IF(S69="","",COUNTIF($S$7:S69,"該当２"))</f>
        <v/>
      </c>
      <c r="V69" s="277" t="str">
        <f t="shared" si="8"/>
        <v/>
      </c>
      <c r="W69" s="417" t="str">
        <f t="shared" si="9"/>
        <v/>
      </c>
      <c r="X69" s="274" t="str">
        <f>IF(V69="","",COUNTIF($V$7:V69,"該当３"))</f>
        <v/>
      </c>
      <c r="Z69" s="278">
        <v>63</v>
      </c>
      <c r="AA69" s="280"/>
      <c r="AB69" s="615" t="s">
        <v>789</v>
      </c>
    </row>
    <row r="70" spans="1:28">
      <c r="A70" s="407">
        <v>1320107014</v>
      </c>
      <c r="B70" s="407">
        <v>13</v>
      </c>
      <c r="C70" s="408">
        <v>201</v>
      </c>
      <c r="D70" s="409">
        <v>7</v>
      </c>
      <c r="E70" s="408">
        <v>14</v>
      </c>
      <c r="F70" s="407" t="s">
        <v>299</v>
      </c>
      <c r="G70" s="407" t="s">
        <v>348</v>
      </c>
      <c r="H70" s="407" t="s">
        <v>354</v>
      </c>
      <c r="I70" s="407" t="s">
        <v>355</v>
      </c>
      <c r="J70" s="272"/>
      <c r="K70" s="273" t="str">
        <f t="shared" si="0"/>
        <v/>
      </c>
      <c r="L70" s="417" t="str">
        <f t="shared" si="1"/>
        <v/>
      </c>
      <c r="M70" s="274" t="str">
        <f>IF(K70="","",COUNTIF($K$7:K70,"ﾘｽﾄ１"))</f>
        <v/>
      </c>
      <c r="N70" s="274" t="str">
        <f t="shared" si="2"/>
        <v/>
      </c>
      <c r="O70" s="275" t="str">
        <f t="shared" si="12"/>
        <v/>
      </c>
      <c r="P70" s="274" t="str">
        <f t="shared" si="3"/>
        <v/>
      </c>
      <c r="Q70" s="273" t="str">
        <f t="shared" si="4"/>
        <v/>
      </c>
      <c r="R70" s="276" t="str">
        <f t="shared" si="5"/>
        <v/>
      </c>
      <c r="S70" s="273" t="str">
        <f t="shared" si="6"/>
        <v/>
      </c>
      <c r="T70" s="417" t="str">
        <f t="shared" si="7"/>
        <v/>
      </c>
      <c r="U70" s="274" t="str">
        <f>IF(S70="","",COUNTIF($S$7:S70,"該当２"))</f>
        <v/>
      </c>
      <c r="V70" s="277" t="str">
        <f t="shared" si="8"/>
        <v/>
      </c>
      <c r="W70" s="417" t="str">
        <f t="shared" si="9"/>
        <v/>
      </c>
      <c r="X70" s="274" t="str">
        <f>IF(V70="","",COUNTIF($V$7:V70,"該当３"))</f>
        <v/>
      </c>
      <c r="Z70" s="278">
        <v>64</v>
      </c>
      <c r="AA70" s="280"/>
    </row>
    <row r="71" spans="1:28">
      <c r="A71" s="407">
        <v>1320108000</v>
      </c>
      <c r="B71" s="407">
        <v>13</v>
      </c>
      <c r="C71" s="408">
        <v>201</v>
      </c>
      <c r="D71" s="409">
        <v>8</v>
      </c>
      <c r="E71" s="408">
        <v>0</v>
      </c>
      <c r="F71" s="407" t="s">
        <v>299</v>
      </c>
      <c r="G71" s="407" t="s">
        <v>348</v>
      </c>
      <c r="H71" s="407" t="s">
        <v>356</v>
      </c>
      <c r="I71" s="407"/>
      <c r="J71" s="272"/>
      <c r="K71" s="273" t="str">
        <f t="shared" si="0"/>
        <v/>
      </c>
      <c r="L71" s="417" t="str">
        <f t="shared" si="1"/>
        <v/>
      </c>
      <c r="M71" s="274" t="str">
        <f>IF(K71="","",COUNTIF($K$7:K71,"ﾘｽﾄ１"))</f>
        <v/>
      </c>
      <c r="N71" s="274" t="str">
        <f t="shared" si="2"/>
        <v/>
      </c>
      <c r="O71" s="275" t="str">
        <f t="shared" si="12"/>
        <v/>
      </c>
      <c r="P71" s="274" t="str">
        <f t="shared" si="3"/>
        <v/>
      </c>
      <c r="Q71" s="273" t="str">
        <f t="shared" si="4"/>
        <v/>
      </c>
      <c r="R71" s="276" t="str">
        <f t="shared" si="5"/>
        <v/>
      </c>
      <c r="S71" s="273" t="str">
        <f t="shared" si="6"/>
        <v/>
      </c>
      <c r="T71" s="417" t="str">
        <f t="shared" si="7"/>
        <v/>
      </c>
      <c r="U71" s="274" t="str">
        <f>IF(S71="","",COUNTIF($S$7:S71,"該当２"))</f>
        <v/>
      </c>
      <c r="V71" s="277" t="str">
        <f t="shared" si="8"/>
        <v/>
      </c>
      <c r="W71" s="417" t="str">
        <f t="shared" si="9"/>
        <v/>
      </c>
      <c r="X71" s="274" t="str">
        <f>IF(V71="","",COUNTIF($V$7:V71,"該当３"))</f>
        <v/>
      </c>
      <c r="Z71" s="278">
        <v>65</v>
      </c>
      <c r="AA71" s="280"/>
    </row>
    <row r="72" spans="1:28">
      <c r="A72" s="407">
        <v>1320108009</v>
      </c>
      <c r="B72" s="407">
        <v>13</v>
      </c>
      <c r="C72" s="408">
        <v>201</v>
      </c>
      <c r="D72" s="409">
        <v>8</v>
      </c>
      <c r="E72" s="408">
        <v>9</v>
      </c>
      <c r="F72" s="407" t="s">
        <v>299</v>
      </c>
      <c r="G72" s="407" t="s">
        <v>348</v>
      </c>
      <c r="H72" s="407" t="s">
        <v>356</v>
      </c>
      <c r="I72" s="407" t="s">
        <v>356</v>
      </c>
      <c r="J72" s="272"/>
      <c r="K72" s="273" t="str">
        <f t="shared" si="0"/>
        <v/>
      </c>
      <c r="L72" s="417" t="str">
        <f t="shared" si="1"/>
        <v/>
      </c>
      <c r="M72" s="274" t="str">
        <f>IF(K72="","",COUNTIF($K$7:K72,"ﾘｽﾄ１"))</f>
        <v/>
      </c>
      <c r="N72" s="274" t="str">
        <f t="shared" si="2"/>
        <v/>
      </c>
      <c r="O72" s="275" t="str">
        <f t="shared" si="12"/>
        <v/>
      </c>
      <c r="P72" s="274" t="str">
        <f t="shared" ref="P72:P135" si="13">IF(O72="該当１",G72,"")</f>
        <v/>
      </c>
      <c r="Q72" s="273" t="str">
        <f t="shared" ref="Q72:Q135" si="14">IF(O72="該当１","ﾘｽﾄ2","")</f>
        <v/>
      </c>
      <c r="R72" s="276" t="str">
        <f t="shared" ref="R72:R135" si="15">IF(Q72="ﾘｽﾄ2",H72,"")</f>
        <v/>
      </c>
      <c r="S72" s="273" t="str">
        <f t="shared" si="6"/>
        <v/>
      </c>
      <c r="T72" s="417" t="str">
        <f t="shared" ref="T72:T135" si="16">IF(S72="該当２",H72,"")</f>
        <v/>
      </c>
      <c r="U72" s="274" t="str">
        <f>IF(S72="","",COUNTIF($S$7:S72,"該当２"))</f>
        <v/>
      </c>
      <c r="V72" s="277" t="str">
        <f t="shared" ref="V72:V135" si="17">IF(AND($S$2=H72,E72&gt;0,E72&lt;998),"該当３","")</f>
        <v/>
      </c>
      <c r="W72" s="417" t="str">
        <f t="shared" ref="W72:W135" si="18">IF(V72="該当３",I72,"")</f>
        <v/>
      </c>
      <c r="X72" s="274" t="str">
        <f>IF(V72="","",COUNTIF($V$7:V72,"該当３"))</f>
        <v/>
      </c>
    </row>
    <row r="73" spans="1:28">
      <c r="A73" s="407">
        <v>1320109000</v>
      </c>
      <c r="B73" s="407">
        <v>13</v>
      </c>
      <c r="C73" s="408">
        <v>201</v>
      </c>
      <c r="D73" s="409">
        <v>9</v>
      </c>
      <c r="E73" s="408">
        <v>0</v>
      </c>
      <c r="F73" s="407" t="s">
        <v>299</v>
      </c>
      <c r="G73" s="407" t="s">
        <v>348</v>
      </c>
      <c r="H73" s="407" t="s">
        <v>357</v>
      </c>
      <c r="I73" s="407"/>
      <c r="J73" s="272"/>
      <c r="K73" s="273" t="str">
        <f t="shared" ref="K73:K136" si="19">IF(AND($C73&gt;0,$H73=""),"ﾘｽﾄ１","")</f>
        <v/>
      </c>
      <c r="L73" s="417" t="str">
        <f t="shared" ref="L73:L136" si="20">IF(K73="ﾘｽﾄ１",G73,"")</f>
        <v/>
      </c>
      <c r="M73" s="274" t="str">
        <f>IF(K73="","",COUNTIF($K$7:K73,"ﾘｽﾄ１"))</f>
        <v/>
      </c>
      <c r="N73" s="274" t="str">
        <f t="shared" ref="N73:N136" si="21">IF(AND(D73=0,E73&gt;0),"同一区","")</f>
        <v/>
      </c>
      <c r="O73" s="275" t="str">
        <f t="shared" ref="O73:O136" si="22">IF(AND(EXACT($K$2,G73),H73&gt;0),"該当１","")</f>
        <v/>
      </c>
      <c r="P73" s="274" t="str">
        <f t="shared" si="13"/>
        <v/>
      </c>
      <c r="Q73" s="273" t="str">
        <f t="shared" si="14"/>
        <v/>
      </c>
      <c r="R73" s="276" t="str">
        <f t="shared" si="15"/>
        <v/>
      </c>
      <c r="S73" s="273" t="str">
        <f t="shared" ref="S73:S136" si="23">IF(AND(Q73="ﾘｽﾄ2",OR(I73=0,AND(N73="同一区",E73=1))),"該当２","")</f>
        <v/>
      </c>
      <c r="T73" s="417" t="str">
        <f t="shared" si="16"/>
        <v/>
      </c>
      <c r="U73" s="274" t="str">
        <f>IF(S73="","",COUNTIF($S$7:S73,"該当２"))</f>
        <v/>
      </c>
      <c r="V73" s="277" t="str">
        <f t="shared" si="17"/>
        <v/>
      </c>
      <c r="W73" s="417" t="str">
        <f t="shared" si="18"/>
        <v/>
      </c>
      <c r="X73" s="274" t="str">
        <f>IF(V73="","",COUNTIF($V$7:V73,"該当３"))</f>
        <v/>
      </c>
    </row>
    <row r="74" spans="1:28">
      <c r="A74" s="407">
        <v>1320109025</v>
      </c>
      <c r="B74" s="407">
        <v>13</v>
      </c>
      <c r="C74" s="408">
        <v>201</v>
      </c>
      <c r="D74" s="409">
        <v>9</v>
      </c>
      <c r="E74" s="408">
        <v>25</v>
      </c>
      <c r="F74" s="407" t="s">
        <v>299</v>
      </c>
      <c r="G74" s="407" t="s">
        <v>348</v>
      </c>
      <c r="H74" s="407" t="s">
        <v>357</v>
      </c>
      <c r="I74" s="407" t="s">
        <v>357</v>
      </c>
      <c r="J74" s="272"/>
      <c r="K74" s="273" t="str">
        <f t="shared" si="19"/>
        <v/>
      </c>
      <c r="L74" s="417" t="str">
        <f t="shared" si="20"/>
        <v/>
      </c>
      <c r="M74" s="274" t="str">
        <f>IF(K74="","",COUNTIF($K$7:K74,"ﾘｽﾄ１"))</f>
        <v/>
      </c>
      <c r="N74" s="274" t="str">
        <f t="shared" si="21"/>
        <v/>
      </c>
      <c r="O74" s="275" t="str">
        <f t="shared" si="22"/>
        <v/>
      </c>
      <c r="P74" s="274" t="str">
        <f t="shared" si="13"/>
        <v/>
      </c>
      <c r="Q74" s="273" t="str">
        <f t="shared" si="14"/>
        <v/>
      </c>
      <c r="R74" s="276" t="str">
        <f t="shared" si="15"/>
        <v/>
      </c>
      <c r="S74" s="273" t="str">
        <f t="shared" si="23"/>
        <v/>
      </c>
      <c r="T74" s="417" t="str">
        <f t="shared" si="16"/>
        <v/>
      </c>
      <c r="U74" s="274" t="str">
        <f>IF(S74="","",COUNTIF($S$7:S74,"該当２"))</f>
        <v/>
      </c>
      <c r="V74" s="277" t="str">
        <f t="shared" si="17"/>
        <v/>
      </c>
      <c r="W74" s="417" t="str">
        <f t="shared" si="18"/>
        <v/>
      </c>
      <c r="X74" s="274" t="str">
        <f>IF(V74="","",COUNTIF($V$7:V74,"該当３"))</f>
        <v/>
      </c>
    </row>
    <row r="75" spans="1:28">
      <c r="A75" s="407">
        <v>1320200000</v>
      </c>
      <c r="B75" s="407">
        <v>13</v>
      </c>
      <c r="C75" s="408">
        <v>202</v>
      </c>
      <c r="D75" s="409">
        <v>0</v>
      </c>
      <c r="E75" s="408">
        <v>0</v>
      </c>
      <c r="F75" s="407" t="s">
        <v>299</v>
      </c>
      <c r="G75" s="407" t="s">
        <v>358</v>
      </c>
      <c r="H75" s="407"/>
      <c r="I75" s="407"/>
      <c r="J75" s="272"/>
      <c r="K75" s="273" t="str">
        <f t="shared" si="19"/>
        <v>ﾘｽﾄ１</v>
      </c>
      <c r="L75" s="417" t="str">
        <f t="shared" si="20"/>
        <v>立川市</v>
      </c>
      <c r="M75" s="274">
        <f>IF(K75="","",COUNTIF($K$7:K75,"ﾘｽﾄ１"))</f>
        <v>25</v>
      </c>
      <c r="N75" s="274" t="str">
        <f t="shared" si="21"/>
        <v/>
      </c>
      <c r="O75" s="275" t="str">
        <f t="shared" si="22"/>
        <v/>
      </c>
      <c r="P75" s="274" t="str">
        <f t="shared" si="13"/>
        <v/>
      </c>
      <c r="Q75" s="273" t="str">
        <f t="shared" si="14"/>
        <v/>
      </c>
      <c r="R75" s="276" t="str">
        <f t="shared" si="15"/>
        <v/>
      </c>
      <c r="S75" s="273" t="str">
        <f t="shared" si="23"/>
        <v/>
      </c>
      <c r="T75" s="417" t="str">
        <f t="shared" si="16"/>
        <v/>
      </c>
      <c r="U75" s="274" t="str">
        <f>IF(S75="","",COUNTIF($S$7:S75,"該当２"))</f>
        <v/>
      </c>
      <c r="V75" s="277" t="str">
        <f t="shared" si="17"/>
        <v/>
      </c>
      <c r="W75" s="417" t="str">
        <f t="shared" si="18"/>
        <v/>
      </c>
      <c r="X75" s="274" t="str">
        <f>IF(V75="","",COUNTIF($V$7:V75,"該当３"))</f>
        <v/>
      </c>
    </row>
    <row r="76" spans="1:28">
      <c r="A76" s="407">
        <v>1320201000</v>
      </c>
      <c r="B76" s="407">
        <v>13</v>
      </c>
      <c r="C76" s="408">
        <v>202</v>
      </c>
      <c r="D76" s="409">
        <v>1</v>
      </c>
      <c r="E76" s="408">
        <v>0</v>
      </c>
      <c r="F76" s="407" t="s">
        <v>299</v>
      </c>
      <c r="G76" s="407" t="s">
        <v>358</v>
      </c>
      <c r="H76" s="407" t="s">
        <v>358</v>
      </c>
      <c r="I76" s="407"/>
      <c r="J76" s="272"/>
      <c r="K76" s="273" t="str">
        <f t="shared" si="19"/>
        <v/>
      </c>
      <c r="L76" s="417" t="str">
        <f t="shared" si="20"/>
        <v/>
      </c>
      <c r="M76" s="274" t="str">
        <f>IF(K76="","",COUNTIF($K$7:K76,"ﾘｽﾄ１"))</f>
        <v/>
      </c>
      <c r="N76" s="274" t="str">
        <f t="shared" si="21"/>
        <v/>
      </c>
      <c r="O76" s="275" t="str">
        <f t="shared" si="22"/>
        <v/>
      </c>
      <c r="P76" s="274" t="str">
        <f t="shared" si="13"/>
        <v/>
      </c>
      <c r="Q76" s="273" t="str">
        <f t="shared" si="14"/>
        <v/>
      </c>
      <c r="R76" s="276" t="str">
        <f t="shared" si="15"/>
        <v/>
      </c>
      <c r="S76" s="273" t="str">
        <f t="shared" si="23"/>
        <v/>
      </c>
      <c r="T76" s="417" t="str">
        <f t="shared" si="16"/>
        <v/>
      </c>
      <c r="U76" s="274" t="str">
        <f>IF(S76="","",COUNTIF($S$7:S76,"該当２"))</f>
        <v/>
      </c>
      <c r="V76" s="277" t="str">
        <f t="shared" si="17"/>
        <v/>
      </c>
      <c r="W76" s="417" t="str">
        <f t="shared" si="18"/>
        <v/>
      </c>
      <c r="X76" s="274" t="str">
        <f>IF(V76="","",COUNTIF($V$7:V76,"該当３"))</f>
        <v/>
      </c>
    </row>
    <row r="77" spans="1:28">
      <c r="A77" s="407">
        <v>1320201001</v>
      </c>
      <c r="B77" s="407">
        <v>13</v>
      </c>
      <c r="C77" s="408">
        <v>202</v>
      </c>
      <c r="D77" s="409">
        <v>1</v>
      </c>
      <c r="E77" s="408">
        <v>1</v>
      </c>
      <c r="F77" s="407" t="s">
        <v>299</v>
      </c>
      <c r="G77" s="407" t="s">
        <v>358</v>
      </c>
      <c r="H77" s="407" t="s">
        <v>358</v>
      </c>
      <c r="I77" s="407" t="s">
        <v>359</v>
      </c>
      <c r="J77" s="272"/>
      <c r="K77" s="273" t="str">
        <f t="shared" si="19"/>
        <v/>
      </c>
      <c r="L77" s="417" t="str">
        <f t="shared" si="20"/>
        <v/>
      </c>
      <c r="M77" s="274" t="str">
        <f>IF(K77="","",COUNTIF($K$7:K77,"ﾘｽﾄ１"))</f>
        <v/>
      </c>
      <c r="N77" s="274" t="str">
        <f t="shared" si="21"/>
        <v/>
      </c>
      <c r="O77" s="275" t="str">
        <f t="shared" si="22"/>
        <v/>
      </c>
      <c r="P77" s="274" t="str">
        <f t="shared" si="13"/>
        <v/>
      </c>
      <c r="Q77" s="273" t="str">
        <f t="shared" si="14"/>
        <v/>
      </c>
      <c r="R77" s="276" t="str">
        <f t="shared" si="15"/>
        <v/>
      </c>
      <c r="S77" s="273" t="str">
        <f t="shared" si="23"/>
        <v/>
      </c>
      <c r="T77" s="417" t="str">
        <f t="shared" si="16"/>
        <v/>
      </c>
      <c r="U77" s="274" t="str">
        <f>IF(S77="","",COUNTIF($S$7:S77,"該当２"))</f>
        <v/>
      </c>
      <c r="V77" s="277" t="str">
        <f t="shared" si="17"/>
        <v/>
      </c>
      <c r="W77" s="417" t="str">
        <f t="shared" si="18"/>
        <v/>
      </c>
      <c r="X77" s="274" t="str">
        <f>IF(V77="","",COUNTIF($V$7:V77,"該当３"))</f>
        <v/>
      </c>
    </row>
    <row r="78" spans="1:28">
      <c r="A78" s="407">
        <v>1320201002</v>
      </c>
      <c r="B78" s="407">
        <v>13</v>
      </c>
      <c r="C78" s="408">
        <v>202</v>
      </c>
      <c r="D78" s="409">
        <v>1</v>
      </c>
      <c r="E78" s="408">
        <v>2</v>
      </c>
      <c r="F78" s="407" t="s">
        <v>299</v>
      </c>
      <c r="G78" s="407" t="s">
        <v>358</v>
      </c>
      <c r="H78" s="407" t="s">
        <v>358</v>
      </c>
      <c r="I78" s="407" t="s">
        <v>360</v>
      </c>
      <c r="J78" s="272"/>
      <c r="K78" s="273" t="str">
        <f t="shared" si="19"/>
        <v/>
      </c>
      <c r="L78" s="417" t="str">
        <f t="shared" si="20"/>
        <v/>
      </c>
      <c r="M78" s="274" t="str">
        <f>IF(K78="","",COUNTIF($K$7:K78,"ﾘｽﾄ１"))</f>
        <v/>
      </c>
      <c r="N78" s="274" t="str">
        <f t="shared" si="21"/>
        <v/>
      </c>
      <c r="O78" s="275" t="str">
        <f t="shared" si="22"/>
        <v/>
      </c>
      <c r="P78" s="274" t="str">
        <f t="shared" si="13"/>
        <v/>
      </c>
      <c r="Q78" s="273" t="str">
        <f t="shared" si="14"/>
        <v/>
      </c>
      <c r="R78" s="276" t="str">
        <f t="shared" si="15"/>
        <v/>
      </c>
      <c r="S78" s="273" t="str">
        <f t="shared" si="23"/>
        <v/>
      </c>
      <c r="T78" s="417" t="str">
        <f t="shared" si="16"/>
        <v/>
      </c>
      <c r="U78" s="274" t="str">
        <f>IF(S78="","",COUNTIF($S$7:S78,"該当２"))</f>
        <v/>
      </c>
      <c r="V78" s="277" t="str">
        <f t="shared" si="17"/>
        <v/>
      </c>
      <c r="W78" s="417" t="str">
        <f t="shared" si="18"/>
        <v/>
      </c>
      <c r="X78" s="274" t="str">
        <f>IF(V78="","",COUNTIF($V$7:V78,"該当３"))</f>
        <v/>
      </c>
    </row>
    <row r="79" spans="1:28">
      <c r="A79" s="407">
        <v>1320201003</v>
      </c>
      <c r="B79" s="407">
        <v>13</v>
      </c>
      <c r="C79" s="408">
        <v>202</v>
      </c>
      <c r="D79" s="409">
        <v>1</v>
      </c>
      <c r="E79" s="408">
        <v>3</v>
      </c>
      <c r="F79" s="407" t="s">
        <v>299</v>
      </c>
      <c r="G79" s="407" t="s">
        <v>358</v>
      </c>
      <c r="H79" s="407" t="s">
        <v>358</v>
      </c>
      <c r="I79" s="407" t="s">
        <v>361</v>
      </c>
      <c r="J79" s="272"/>
      <c r="K79" s="273" t="str">
        <f t="shared" si="19"/>
        <v/>
      </c>
      <c r="L79" s="417" t="str">
        <f t="shared" si="20"/>
        <v/>
      </c>
      <c r="M79" s="274" t="str">
        <f>IF(K79="","",COUNTIF($K$7:K79,"ﾘｽﾄ１"))</f>
        <v/>
      </c>
      <c r="N79" s="274" t="str">
        <f t="shared" si="21"/>
        <v/>
      </c>
      <c r="O79" s="275" t="str">
        <f t="shared" si="22"/>
        <v/>
      </c>
      <c r="P79" s="274" t="str">
        <f t="shared" si="13"/>
        <v/>
      </c>
      <c r="Q79" s="273" t="str">
        <f t="shared" si="14"/>
        <v/>
      </c>
      <c r="R79" s="276" t="str">
        <f t="shared" si="15"/>
        <v/>
      </c>
      <c r="S79" s="273" t="str">
        <f t="shared" si="23"/>
        <v/>
      </c>
      <c r="T79" s="417" t="str">
        <f t="shared" si="16"/>
        <v/>
      </c>
      <c r="U79" s="274" t="str">
        <f>IF(S79="","",COUNTIF($S$7:S79,"該当２"))</f>
        <v/>
      </c>
      <c r="V79" s="277" t="str">
        <f t="shared" si="17"/>
        <v/>
      </c>
      <c r="W79" s="417" t="str">
        <f t="shared" si="18"/>
        <v/>
      </c>
      <c r="X79" s="274" t="str">
        <f>IF(V79="","",COUNTIF($V$7:V79,"該当３"))</f>
        <v/>
      </c>
    </row>
    <row r="80" spans="1:28">
      <c r="A80" s="407">
        <v>1320201004</v>
      </c>
      <c r="B80" s="407">
        <v>13</v>
      </c>
      <c r="C80" s="408">
        <v>202</v>
      </c>
      <c r="D80" s="409">
        <v>1</v>
      </c>
      <c r="E80" s="408">
        <v>4</v>
      </c>
      <c r="F80" s="407" t="s">
        <v>299</v>
      </c>
      <c r="G80" s="407" t="s">
        <v>358</v>
      </c>
      <c r="H80" s="407" t="s">
        <v>358</v>
      </c>
      <c r="I80" s="407" t="s">
        <v>362</v>
      </c>
      <c r="J80" s="272"/>
      <c r="K80" s="273" t="str">
        <f t="shared" si="19"/>
        <v/>
      </c>
      <c r="L80" s="417" t="str">
        <f t="shared" si="20"/>
        <v/>
      </c>
      <c r="M80" s="274" t="str">
        <f>IF(K80="","",COUNTIF($K$7:K80,"ﾘｽﾄ１"))</f>
        <v/>
      </c>
      <c r="N80" s="274" t="str">
        <f t="shared" si="21"/>
        <v/>
      </c>
      <c r="O80" s="275" t="str">
        <f t="shared" si="22"/>
        <v/>
      </c>
      <c r="P80" s="274" t="str">
        <f t="shared" si="13"/>
        <v/>
      </c>
      <c r="Q80" s="273" t="str">
        <f t="shared" si="14"/>
        <v/>
      </c>
      <c r="R80" s="276" t="str">
        <f t="shared" si="15"/>
        <v/>
      </c>
      <c r="S80" s="273" t="str">
        <f t="shared" si="23"/>
        <v/>
      </c>
      <c r="T80" s="417" t="str">
        <f t="shared" si="16"/>
        <v/>
      </c>
      <c r="U80" s="274" t="str">
        <f>IF(S80="","",COUNTIF($S$7:S80,"該当２"))</f>
        <v/>
      </c>
      <c r="V80" s="277" t="str">
        <f t="shared" si="17"/>
        <v/>
      </c>
      <c r="W80" s="417" t="str">
        <f t="shared" si="18"/>
        <v/>
      </c>
      <c r="X80" s="274" t="str">
        <f>IF(V80="","",COUNTIF($V$7:V80,"該当３"))</f>
        <v/>
      </c>
    </row>
    <row r="81" spans="1:24">
      <c r="A81" s="407">
        <v>1320201005</v>
      </c>
      <c r="B81" s="407">
        <v>13</v>
      </c>
      <c r="C81" s="408">
        <v>202</v>
      </c>
      <c r="D81" s="409">
        <v>1</v>
      </c>
      <c r="E81" s="408">
        <v>5</v>
      </c>
      <c r="F81" s="407" t="s">
        <v>299</v>
      </c>
      <c r="G81" s="407" t="s">
        <v>358</v>
      </c>
      <c r="H81" s="407" t="s">
        <v>358</v>
      </c>
      <c r="I81" s="407" t="s">
        <v>363</v>
      </c>
      <c r="J81" s="272"/>
      <c r="K81" s="273" t="str">
        <f t="shared" si="19"/>
        <v/>
      </c>
      <c r="L81" s="417" t="str">
        <f t="shared" si="20"/>
        <v/>
      </c>
      <c r="M81" s="274" t="str">
        <f>IF(K81="","",COUNTIF($K$7:K81,"ﾘｽﾄ１"))</f>
        <v/>
      </c>
      <c r="N81" s="274" t="str">
        <f t="shared" si="21"/>
        <v/>
      </c>
      <c r="O81" s="275" t="str">
        <f t="shared" si="22"/>
        <v/>
      </c>
      <c r="P81" s="274" t="str">
        <f t="shared" si="13"/>
        <v/>
      </c>
      <c r="Q81" s="273" t="str">
        <f t="shared" si="14"/>
        <v/>
      </c>
      <c r="R81" s="276" t="str">
        <f t="shared" si="15"/>
        <v/>
      </c>
      <c r="S81" s="273" t="str">
        <f t="shared" si="23"/>
        <v/>
      </c>
      <c r="T81" s="417" t="str">
        <f t="shared" si="16"/>
        <v/>
      </c>
      <c r="U81" s="274" t="str">
        <f>IF(S81="","",COUNTIF($S$7:S81,"該当２"))</f>
        <v/>
      </c>
      <c r="V81" s="277" t="str">
        <f t="shared" si="17"/>
        <v/>
      </c>
      <c r="W81" s="417" t="str">
        <f t="shared" si="18"/>
        <v/>
      </c>
      <c r="X81" s="274" t="str">
        <f>IF(V81="","",COUNTIF($V$7:V81,"該当３"))</f>
        <v/>
      </c>
    </row>
    <row r="82" spans="1:24">
      <c r="A82" s="407">
        <v>1320201006</v>
      </c>
      <c r="B82" s="407">
        <v>13</v>
      </c>
      <c r="C82" s="408">
        <v>202</v>
      </c>
      <c r="D82" s="409">
        <v>1</v>
      </c>
      <c r="E82" s="408">
        <v>6</v>
      </c>
      <c r="F82" s="407" t="s">
        <v>299</v>
      </c>
      <c r="G82" s="407" t="s">
        <v>358</v>
      </c>
      <c r="H82" s="407" t="s">
        <v>358</v>
      </c>
      <c r="I82" s="407" t="s">
        <v>364</v>
      </c>
      <c r="J82" s="272"/>
      <c r="K82" s="273" t="str">
        <f t="shared" si="19"/>
        <v/>
      </c>
      <c r="L82" s="417" t="str">
        <f t="shared" si="20"/>
        <v/>
      </c>
      <c r="M82" s="274" t="str">
        <f>IF(K82="","",COUNTIF($K$7:K82,"ﾘｽﾄ１"))</f>
        <v/>
      </c>
      <c r="N82" s="274" t="str">
        <f t="shared" si="21"/>
        <v/>
      </c>
      <c r="O82" s="275" t="str">
        <f t="shared" si="22"/>
        <v/>
      </c>
      <c r="P82" s="274" t="str">
        <f t="shared" si="13"/>
        <v/>
      </c>
      <c r="Q82" s="273" t="str">
        <f t="shared" si="14"/>
        <v/>
      </c>
      <c r="R82" s="276" t="str">
        <f t="shared" si="15"/>
        <v/>
      </c>
      <c r="S82" s="273" t="str">
        <f t="shared" si="23"/>
        <v/>
      </c>
      <c r="T82" s="417" t="str">
        <f t="shared" si="16"/>
        <v/>
      </c>
      <c r="U82" s="274" t="str">
        <f>IF(S82="","",COUNTIF($S$7:S82,"該当２"))</f>
        <v/>
      </c>
      <c r="V82" s="277" t="str">
        <f t="shared" si="17"/>
        <v/>
      </c>
      <c r="W82" s="417" t="str">
        <f t="shared" si="18"/>
        <v/>
      </c>
      <c r="X82" s="274" t="str">
        <f>IF(V82="","",COUNTIF($V$7:V82,"該当３"))</f>
        <v/>
      </c>
    </row>
    <row r="83" spans="1:24">
      <c r="A83" s="407">
        <v>1320201007</v>
      </c>
      <c r="B83" s="407">
        <v>13</v>
      </c>
      <c r="C83" s="408">
        <v>202</v>
      </c>
      <c r="D83" s="409">
        <v>1</v>
      </c>
      <c r="E83" s="408">
        <v>7</v>
      </c>
      <c r="F83" s="407" t="s">
        <v>299</v>
      </c>
      <c r="G83" s="407" t="s">
        <v>358</v>
      </c>
      <c r="H83" s="407" t="s">
        <v>358</v>
      </c>
      <c r="I83" s="407" t="s">
        <v>365</v>
      </c>
      <c r="J83" s="272"/>
      <c r="K83" s="273" t="str">
        <f t="shared" si="19"/>
        <v/>
      </c>
      <c r="L83" s="417" t="str">
        <f t="shared" si="20"/>
        <v/>
      </c>
      <c r="M83" s="274" t="str">
        <f>IF(K83="","",COUNTIF($K$7:K83,"ﾘｽﾄ１"))</f>
        <v/>
      </c>
      <c r="N83" s="274" t="str">
        <f t="shared" si="21"/>
        <v/>
      </c>
      <c r="O83" s="275" t="str">
        <f t="shared" si="22"/>
        <v/>
      </c>
      <c r="P83" s="274" t="str">
        <f t="shared" si="13"/>
        <v/>
      </c>
      <c r="Q83" s="273" t="str">
        <f t="shared" si="14"/>
        <v/>
      </c>
      <c r="R83" s="276" t="str">
        <f t="shared" si="15"/>
        <v/>
      </c>
      <c r="S83" s="273" t="str">
        <f t="shared" si="23"/>
        <v/>
      </c>
      <c r="T83" s="417" t="str">
        <f t="shared" si="16"/>
        <v/>
      </c>
      <c r="U83" s="274" t="str">
        <f>IF(S83="","",COUNTIF($S$7:S83,"該当２"))</f>
        <v/>
      </c>
      <c r="V83" s="277" t="str">
        <f t="shared" si="17"/>
        <v/>
      </c>
      <c r="W83" s="417" t="str">
        <f t="shared" si="18"/>
        <v/>
      </c>
      <c r="X83" s="274" t="str">
        <f>IF(V83="","",COUNTIF($V$7:V83,"該当３"))</f>
        <v/>
      </c>
    </row>
    <row r="84" spans="1:24">
      <c r="A84" s="407">
        <v>1320202000</v>
      </c>
      <c r="B84" s="407">
        <v>13</v>
      </c>
      <c r="C84" s="408">
        <v>202</v>
      </c>
      <c r="D84" s="409">
        <v>2</v>
      </c>
      <c r="E84" s="408">
        <v>0</v>
      </c>
      <c r="F84" s="407" t="s">
        <v>299</v>
      </c>
      <c r="G84" s="407" t="s">
        <v>358</v>
      </c>
      <c r="H84" s="407" t="s">
        <v>366</v>
      </c>
      <c r="I84" s="407"/>
      <c r="J84" s="272"/>
      <c r="K84" s="273" t="str">
        <f t="shared" si="19"/>
        <v/>
      </c>
      <c r="L84" s="417" t="str">
        <f t="shared" si="20"/>
        <v/>
      </c>
      <c r="M84" s="274" t="str">
        <f>IF(K84="","",COUNTIF($K$7:K84,"ﾘｽﾄ１"))</f>
        <v/>
      </c>
      <c r="N84" s="274" t="str">
        <f t="shared" si="21"/>
        <v/>
      </c>
      <c r="O84" s="275" t="str">
        <f t="shared" si="22"/>
        <v/>
      </c>
      <c r="P84" s="274" t="str">
        <f t="shared" si="13"/>
        <v/>
      </c>
      <c r="Q84" s="273" t="str">
        <f t="shared" si="14"/>
        <v/>
      </c>
      <c r="R84" s="276" t="str">
        <f t="shared" si="15"/>
        <v/>
      </c>
      <c r="S84" s="273" t="str">
        <f t="shared" si="23"/>
        <v/>
      </c>
      <c r="T84" s="417" t="str">
        <f t="shared" si="16"/>
        <v/>
      </c>
      <c r="U84" s="274" t="str">
        <f>IF(S84="","",COUNTIF($S$7:S84,"該当２"))</f>
        <v/>
      </c>
      <c r="V84" s="277" t="str">
        <f t="shared" si="17"/>
        <v/>
      </c>
      <c r="W84" s="417" t="str">
        <f t="shared" si="18"/>
        <v/>
      </c>
      <c r="X84" s="274" t="str">
        <f>IF(V84="","",COUNTIF($V$7:V84,"該当３"))</f>
        <v/>
      </c>
    </row>
    <row r="85" spans="1:24">
      <c r="A85" s="407">
        <v>1320202001</v>
      </c>
      <c r="B85" s="407">
        <v>13</v>
      </c>
      <c r="C85" s="408">
        <v>202</v>
      </c>
      <c r="D85" s="409">
        <v>2</v>
      </c>
      <c r="E85" s="408">
        <v>1</v>
      </c>
      <c r="F85" s="407" t="s">
        <v>299</v>
      </c>
      <c r="G85" s="407" t="s">
        <v>358</v>
      </c>
      <c r="H85" s="407" t="s">
        <v>366</v>
      </c>
      <c r="I85" s="407" t="s">
        <v>192</v>
      </c>
      <c r="J85" s="272"/>
      <c r="K85" s="273" t="str">
        <f t="shared" si="19"/>
        <v/>
      </c>
      <c r="L85" s="417" t="str">
        <f t="shared" si="20"/>
        <v/>
      </c>
      <c r="M85" s="274" t="str">
        <f>IF(K85="","",COUNTIF($K$7:K85,"ﾘｽﾄ１"))</f>
        <v/>
      </c>
      <c r="N85" s="274" t="str">
        <f t="shared" si="21"/>
        <v/>
      </c>
      <c r="O85" s="275" t="str">
        <f t="shared" si="22"/>
        <v/>
      </c>
      <c r="P85" s="274" t="str">
        <f t="shared" si="13"/>
        <v/>
      </c>
      <c r="Q85" s="273" t="str">
        <f t="shared" si="14"/>
        <v/>
      </c>
      <c r="R85" s="276" t="str">
        <f t="shared" si="15"/>
        <v/>
      </c>
      <c r="S85" s="273" t="str">
        <f t="shared" si="23"/>
        <v/>
      </c>
      <c r="T85" s="417" t="str">
        <f t="shared" si="16"/>
        <v/>
      </c>
      <c r="U85" s="274" t="str">
        <f>IF(S85="","",COUNTIF($S$7:S85,"該当２"))</f>
        <v/>
      </c>
      <c r="V85" s="277" t="str">
        <f t="shared" si="17"/>
        <v/>
      </c>
      <c r="W85" s="417" t="str">
        <f t="shared" si="18"/>
        <v/>
      </c>
      <c r="X85" s="274" t="str">
        <f>IF(V85="","",COUNTIF($V$7:V85,"該当３"))</f>
        <v/>
      </c>
    </row>
    <row r="86" spans="1:24">
      <c r="A86" s="407">
        <v>1320202002</v>
      </c>
      <c r="B86" s="407">
        <v>13</v>
      </c>
      <c r="C86" s="408">
        <v>202</v>
      </c>
      <c r="D86" s="409">
        <v>2</v>
      </c>
      <c r="E86" s="408">
        <v>2</v>
      </c>
      <c r="F86" s="407" t="s">
        <v>299</v>
      </c>
      <c r="G86" s="407" t="s">
        <v>358</v>
      </c>
      <c r="H86" s="407" t="s">
        <v>366</v>
      </c>
      <c r="I86" s="407" t="s">
        <v>200</v>
      </c>
      <c r="J86" s="272"/>
      <c r="K86" s="273" t="str">
        <f t="shared" si="19"/>
        <v/>
      </c>
      <c r="L86" s="417" t="str">
        <f t="shared" si="20"/>
        <v/>
      </c>
      <c r="M86" s="274" t="str">
        <f>IF(K86="","",COUNTIF($K$7:K86,"ﾘｽﾄ１"))</f>
        <v/>
      </c>
      <c r="N86" s="274" t="str">
        <f t="shared" si="21"/>
        <v/>
      </c>
      <c r="O86" s="275" t="str">
        <f t="shared" si="22"/>
        <v/>
      </c>
      <c r="P86" s="274" t="str">
        <f t="shared" si="13"/>
        <v/>
      </c>
      <c r="Q86" s="273" t="str">
        <f t="shared" si="14"/>
        <v/>
      </c>
      <c r="R86" s="276" t="str">
        <f t="shared" si="15"/>
        <v/>
      </c>
      <c r="S86" s="273" t="str">
        <f t="shared" si="23"/>
        <v/>
      </c>
      <c r="T86" s="417" t="str">
        <f t="shared" si="16"/>
        <v/>
      </c>
      <c r="U86" s="274" t="str">
        <f>IF(S86="","",COUNTIF($S$7:S86,"該当２"))</f>
        <v/>
      </c>
      <c r="V86" s="277" t="str">
        <f t="shared" si="17"/>
        <v/>
      </c>
      <c r="W86" s="417" t="str">
        <f t="shared" si="18"/>
        <v/>
      </c>
      <c r="X86" s="274" t="str">
        <f>IF(V86="","",COUNTIF($V$7:V86,"該当３"))</f>
        <v/>
      </c>
    </row>
    <row r="87" spans="1:24">
      <c r="A87" s="407">
        <v>1320202003</v>
      </c>
      <c r="B87" s="407">
        <v>13</v>
      </c>
      <c r="C87" s="408">
        <v>202</v>
      </c>
      <c r="D87" s="409">
        <v>2</v>
      </c>
      <c r="E87" s="408">
        <v>3</v>
      </c>
      <c r="F87" s="407" t="s">
        <v>299</v>
      </c>
      <c r="G87" s="407" t="s">
        <v>358</v>
      </c>
      <c r="H87" s="407" t="s">
        <v>366</v>
      </c>
      <c r="I87" s="407" t="s">
        <v>367</v>
      </c>
      <c r="J87" s="272"/>
      <c r="K87" s="273" t="str">
        <f t="shared" si="19"/>
        <v/>
      </c>
      <c r="L87" s="417" t="str">
        <f t="shared" si="20"/>
        <v/>
      </c>
      <c r="M87" s="274" t="str">
        <f>IF(K87="","",COUNTIF($K$7:K87,"ﾘｽﾄ１"))</f>
        <v/>
      </c>
      <c r="N87" s="274" t="str">
        <f t="shared" si="21"/>
        <v/>
      </c>
      <c r="O87" s="275" t="str">
        <f t="shared" si="22"/>
        <v/>
      </c>
      <c r="P87" s="274" t="str">
        <f t="shared" si="13"/>
        <v/>
      </c>
      <c r="Q87" s="273" t="str">
        <f t="shared" si="14"/>
        <v/>
      </c>
      <c r="R87" s="276" t="str">
        <f t="shared" si="15"/>
        <v/>
      </c>
      <c r="S87" s="273" t="str">
        <f t="shared" si="23"/>
        <v/>
      </c>
      <c r="T87" s="417" t="str">
        <f t="shared" si="16"/>
        <v/>
      </c>
      <c r="U87" s="274" t="str">
        <f>IF(S87="","",COUNTIF($S$7:S87,"該当２"))</f>
        <v/>
      </c>
      <c r="V87" s="277" t="str">
        <f t="shared" si="17"/>
        <v/>
      </c>
      <c r="W87" s="417" t="str">
        <f t="shared" si="18"/>
        <v/>
      </c>
      <c r="X87" s="274" t="str">
        <f>IF(V87="","",COUNTIF($V$7:V87,"該当３"))</f>
        <v/>
      </c>
    </row>
    <row r="88" spans="1:24">
      <c r="A88" s="407">
        <v>1320202004</v>
      </c>
      <c r="B88" s="407">
        <v>13</v>
      </c>
      <c r="C88" s="408">
        <v>202</v>
      </c>
      <c r="D88" s="409">
        <v>2</v>
      </c>
      <c r="E88" s="408">
        <v>4</v>
      </c>
      <c r="F88" s="407" t="s">
        <v>299</v>
      </c>
      <c r="G88" s="407" t="s">
        <v>358</v>
      </c>
      <c r="H88" s="407" t="s">
        <v>366</v>
      </c>
      <c r="I88" s="410" t="s">
        <v>368</v>
      </c>
      <c r="J88" s="272"/>
      <c r="K88" s="273" t="str">
        <f t="shared" si="19"/>
        <v/>
      </c>
      <c r="L88" s="417" t="str">
        <f t="shared" si="20"/>
        <v/>
      </c>
      <c r="M88" s="274" t="str">
        <f>IF(K88="","",COUNTIF($K$7:K88,"ﾘｽﾄ１"))</f>
        <v/>
      </c>
      <c r="N88" s="274" t="str">
        <f t="shared" si="21"/>
        <v/>
      </c>
      <c r="O88" s="275" t="str">
        <f t="shared" si="22"/>
        <v/>
      </c>
      <c r="P88" s="274" t="str">
        <f t="shared" si="13"/>
        <v/>
      </c>
      <c r="Q88" s="273" t="str">
        <f t="shared" si="14"/>
        <v/>
      </c>
      <c r="R88" s="276" t="str">
        <f t="shared" si="15"/>
        <v/>
      </c>
      <c r="S88" s="273" t="str">
        <f t="shared" si="23"/>
        <v/>
      </c>
      <c r="T88" s="417" t="str">
        <f t="shared" si="16"/>
        <v/>
      </c>
      <c r="U88" s="274" t="str">
        <f>IF(S88="","",COUNTIF($S$7:S88,"該当２"))</f>
        <v/>
      </c>
      <c r="V88" s="277" t="str">
        <f t="shared" si="17"/>
        <v/>
      </c>
      <c r="W88" s="417" t="str">
        <f t="shared" si="18"/>
        <v/>
      </c>
      <c r="X88" s="274" t="str">
        <f>IF(V88="","",COUNTIF($V$7:V88,"該当３"))</f>
        <v/>
      </c>
    </row>
    <row r="89" spans="1:24">
      <c r="A89" s="407">
        <v>1320202005</v>
      </c>
      <c r="B89" s="407">
        <v>13</v>
      </c>
      <c r="C89" s="408">
        <v>202</v>
      </c>
      <c r="D89" s="409">
        <v>2</v>
      </c>
      <c r="E89" s="408">
        <v>5</v>
      </c>
      <c r="F89" s="407" t="s">
        <v>299</v>
      </c>
      <c r="G89" s="407" t="s">
        <v>358</v>
      </c>
      <c r="H89" s="407" t="s">
        <v>366</v>
      </c>
      <c r="I89" s="411" t="s">
        <v>369</v>
      </c>
      <c r="J89" s="272"/>
      <c r="K89" s="273" t="str">
        <f t="shared" si="19"/>
        <v/>
      </c>
      <c r="L89" s="417" t="str">
        <f t="shared" si="20"/>
        <v/>
      </c>
      <c r="M89" s="274" t="str">
        <f>IF(K89="","",COUNTIF($K$7:K89,"ﾘｽﾄ１"))</f>
        <v/>
      </c>
      <c r="N89" s="274" t="str">
        <f t="shared" si="21"/>
        <v/>
      </c>
      <c r="O89" s="275" t="str">
        <f t="shared" si="22"/>
        <v/>
      </c>
      <c r="P89" s="274" t="str">
        <f t="shared" si="13"/>
        <v/>
      </c>
      <c r="Q89" s="273" t="str">
        <f t="shared" si="14"/>
        <v/>
      </c>
      <c r="R89" s="276" t="str">
        <f t="shared" si="15"/>
        <v/>
      </c>
      <c r="S89" s="273" t="str">
        <f t="shared" si="23"/>
        <v/>
      </c>
      <c r="T89" s="417" t="str">
        <f t="shared" si="16"/>
        <v/>
      </c>
      <c r="U89" s="274" t="str">
        <f>IF(S89="","",COUNTIF($S$7:S89,"該当２"))</f>
        <v/>
      </c>
      <c r="V89" s="277" t="str">
        <f t="shared" si="17"/>
        <v/>
      </c>
      <c r="W89" s="417" t="str">
        <f t="shared" si="18"/>
        <v/>
      </c>
      <c r="X89" s="274" t="str">
        <f>IF(V89="","",COUNTIF($V$7:V89,"該当３"))</f>
        <v/>
      </c>
    </row>
    <row r="90" spans="1:24">
      <c r="A90" s="407">
        <v>1320202006</v>
      </c>
      <c r="B90" s="407">
        <v>13</v>
      </c>
      <c r="C90" s="408">
        <v>202</v>
      </c>
      <c r="D90" s="409">
        <v>2</v>
      </c>
      <c r="E90" s="408">
        <v>6</v>
      </c>
      <c r="F90" s="407" t="s">
        <v>299</v>
      </c>
      <c r="G90" s="407" t="s">
        <v>358</v>
      </c>
      <c r="H90" s="407" t="s">
        <v>366</v>
      </c>
      <c r="I90" s="407" t="s">
        <v>370</v>
      </c>
      <c r="J90" s="272"/>
      <c r="K90" s="273" t="str">
        <f t="shared" si="19"/>
        <v/>
      </c>
      <c r="L90" s="417" t="str">
        <f t="shared" si="20"/>
        <v/>
      </c>
      <c r="M90" s="274" t="str">
        <f>IF(K90="","",COUNTIF($K$7:K90,"ﾘｽﾄ１"))</f>
        <v/>
      </c>
      <c r="N90" s="274" t="str">
        <f t="shared" si="21"/>
        <v/>
      </c>
      <c r="O90" s="275" t="str">
        <f t="shared" si="22"/>
        <v/>
      </c>
      <c r="P90" s="274" t="str">
        <f t="shared" si="13"/>
        <v/>
      </c>
      <c r="Q90" s="273" t="str">
        <f t="shared" si="14"/>
        <v/>
      </c>
      <c r="R90" s="276" t="str">
        <f t="shared" si="15"/>
        <v/>
      </c>
      <c r="S90" s="273" t="str">
        <f t="shared" si="23"/>
        <v/>
      </c>
      <c r="T90" s="417" t="str">
        <f t="shared" si="16"/>
        <v/>
      </c>
      <c r="U90" s="274" t="str">
        <f>IF(S90="","",COUNTIF($S$7:S90,"該当２"))</f>
        <v/>
      </c>
      <c r="V90" s="277" t="str">
        <f t="shared" si="17"/>
        <v/>
      </c>
      <c r="W90" s="417" t="str">
        <f t="shared" si="18"/>
        <v/>
      </c>
      <c r="X90" s="274" t="str">
        <f>IF(V90="","",COUNTIF($V$7:V90,"該当３"))</f>
        <v/>
      </c>
    </row>
    <row r="91" spans="1:24">
      <c r="A91" s="407">
        <v>1320202007</v>
      </c>
      <c r="B91" s="407">
        <v>13</v>
      </c>
      <c r="C91" s="408">
        <v>202</v>
      </c>
      <c r="D91" s="409">
        <v>2</v>
      </c>
      <c r="E91" s="408">
        <v>7</v>
      </c>
      <c r="F91" s="407" t="s">
        <v>299</v>
      </c>
      <c r="G91" s="407" t="s">
        <v>358</v>
      </c>
      <c r="H91" s="407" t="s">
        <v>366</v>
      </c>
      <c r="I91" s="407" t="s">
        <v>371</v>
      </c>
      <c r="J91" s="272"/>
      <c r="K91" s="273" t="str">
        <f t="shared" si="19"/>
        <v/>
      </c>
      <c r="L91" s="417" t="str">
        <f t="shared" si="20"/>
        <v/>
      </c>
      <c r="M91" s="274" t="str">
        <f>IF(K91="","",COUNTIF($K$7:K91,"ﾘｽﾄ１"))</f>
        <v/>
      </c>
      <c r="N91" s="274" t="str">
        <f t="shared" si="21"/>
        <v/>
      </c>
      <c r="O91" s="275" t="str">
        <f t="shared" si="22"/>
        <v/>
      </c>
      <c r="P91" s="274" t="str">
        <f t="shared" si="13"/>
        <v/>
      </c>
      <c r="Q91" s="273" t="str">
        <f t="shared" si="14"/>
        <v/>
      </c>
      <c r="R91" s="276" t="str">
        <f t="shared" si="15"/>
        <v/>
      </c>
      <c r="S91" s="273" t="str">
        <f t="shared" si="23"/>
        <v/>
      </c>
      <c r="T91" s="417" t="str">
        <f t="shared" si="16"/>
        <v/>
      </c>
      <c r="U91" s="274" t="str">
        <f>IF(S91="","",COUNTIF($S$7:S91,"該当２"))</f>
        <v/>
      </c>
      <c r="V91" s="277" t="str">
        <f t="shared" si="17"/>
        <v/>
      </c>
      <c r="W91" s="417" t="str">
        <f t="shared" si="18"/>
        <v/>
      </c>
      <c r="X91" s="274" t="str">
        <f>IF(V91="","",COUNTIF($V$7:V91,"該当３"))</f>
        <v/>
      </c>
    </row>
    <row r="92" spans="1:24">
      <c r="A92" s="407">
        <v>1320202008</v>
      </c>
      <c r="B92" s="407">
        <v>13</v>
      </c>
      <c r="C92" s="408">
        <v>202</v>
      </c>
      <c r="D92" s="409">
        <v>2</v>
      </c>
      <c r="E92" s="408">
        <v>8</v>
      </c>
      <c r="F92" s="407" t="s">
        <v>299</v>
      </c>
      <c r="G92" s="407" t="s">
        <v>358</v>
      </c>
      <c r="H92" s="407" t="s">
        <v>366</v>
      </c>
      <c r="I92" s="407" t="s">
        <v>372</v>
      </c>
      <c r="J92" s="272"/>
      <c r="K92" s="273" t="str">
        <f t="shared" si="19"/>
        <v/>
      </c>
      <c r="L92" s="417" t="str">
        <f t="shared" si="20"/>
        <v/>
      </c>
      <c r="M92" s="274" t="str">
        <f>IF(K92="","",COUNTIF($K$7:K92,"ﾘｽﾄ１"))</f>
        <v/>
      </c>
      <c r="N92" s="274" t="str">
        <f t="shared" si="21"/>
        <v/>
      </c>
      <c r="O92" s="275" t="str">
        <f t="shared" si="22"/>
        <v/>
      </c>
      <c r="P92" s="274" t="str">
        <f t="shared" si="13"/>
        <v/>
      </c>
      <c r="Q92" s="273" t="str">
        <f t="shared" si="14"/>
        <v/>
      </c>
      <c r="R92" s="276" t="str">
        <f t="shared" si="15"/>
        <v/>
      </c>
      <c r="S92" s="273" t="str">
        <f t="shared" si="23"/>
        <v/>
      </c>
      <c r="T92" s="417" t="str">
        <f t="shared" si="16"/>
        <v/>
      </c>
      <c r="U92" s="274" t="str">
        <f>IF(S92="","",COUNTIF($S$7:S92,"該当２"))</f>
        <v/>
      </c>
      <c r="V92" s="277" t="str">
        <f t="shared" si="17"/>
        <v/>
      </c>
      <c r="W92" s="417" t="str">
        <f t="shared" si="18"/>
        <v/>
      </c>
      <c r="X92" s="274" t="str">
        <f>IF(V92="","",COUNTIF($V$7:V92,"該当３"))</f>
        <v/>
      </c>
    </row>
    <row r="93" spans="1:24">
      <c r="A93" s="407">
        <v>1320202009</v>
      </c>
      <c r="B93" s="407">
        <v>13</v>
      </c>
      <c r="C93" s="408">
        <v>202</v>
      </c>
      <c r="D93" s="409">
        <v>2</v>
      </c>
      <c r="E93" s="408">
        <v>9</v>
      </c>
      <c r="F93" s="407" t="s">
        <v>299</v>
      </c>
      <c r="G93" s="407" t="s">
        <v>358</v>
      </c>
      <c r="H93" s="407" t="s">
        <v>366</v>
      </c>
      <c r="I93" s="407" t="s">
        <v>373</v>
      </c>
      <c r="J93" s="272"/>
      <c r="K93" s="273" t="str">
        <f t="shared" si="19"/>
        <v/>
      </c>
      <c r="L93" s="417" t="str">
        <f t="shared" si="20"/>
        <v/>
      </c>
      <c r="M93" s="274" t="str">
        <f>IF(K93="","",COUNTIF($K$7:K93,"ﾘｽﾄ１"))</f>
        <v/>
      </c>
      <c r="N93" s="274" t="str">
        <f t="shared" si="21"/>
        <v/>
      </c>
      <c r="O93" s="275" t="str">
        <f t="shared" si="22"/>
        <v/>
      </c>
      <c r="P93" s="274" t="str">
        <f t="shared" si="13"/>
        <v/>
      </c>
      <c r="Q93" s="273" t="str">
        <f t="shared" si="14"/>
        <v/>
      </c>
      <c r="R93" s="276" t="str">
        <f t="shared" si="15"/>
        <v/>
      </c>
      <c r="S93" s="273" t="str">
        <f t="shared" si="23"/>
        <v/>
      </c>
      <c r="T93" s="417" t="str">
        <f t="shared" si="16"/>
        <v/>
      </c>
      <c r="U93" s="274" t="str">
        <f>IF(S93="","",COUNTIF($S$7:S93,"該当２"))</f>
        <v/>
      </c>
      <c r="V93" s="277" t="str">
        <f t="shared" si="17"/>
        <v/>
      </c>
      <c r="W93" s="417" t="str">
        <f t="shared" si="18"/>
        <v/>
      </c>
      <c r="X93" s="274" t="str">
        <f>IF(V93="","",COUNTIF($V$7:V93,"該当３"))</f>
        <v/>
      </c>
    </row>
    <row r="94" spans="1:24">
      <c r="A94" s="407">
        <v>1320202010</v>
      </c>
      <c r="B94" s="407">
        <v>13</v>
      </c>
      <c r="C94" s="408">
        <v>202</v>
      </c>
      <c r="D94" s="409">
        <v>2</v>
      </c>
      <c r="E94" s="408">
        <v>10</v>
      </c>
      <c r="F94" s="407" t="s">
        <v>299</v>
      </c>
      <c r="G94" s="407" t="s">
        <v>358</v>
      </c>
      <c r="H94" s="407" t="s">
        <v>366</v>
      </c>
      <c r="I94" s="407" t="s">
        <v>374</v>
      </c>
      <c r="J94" s="272"/>
      <c r="K94" s="273" t="str">
        <f t="shared" si="19"/>
        <v/>
      </c>
      <c r="L94" s="417" t="str">
        <f t="shared" si="20"/>
        <v/>
      </c>
      <c r="M94" s="274" t="str">
        <f>IF(K94="","",COUNTIF($K$7:K94,"ﾘｽﾄ１"))</f>
        <v/>
      </c>
      <c r="N94" s="274" t="str">
        <f t="shared" si="21"/>
        <v/>
      </c>
      <c r="O94" s="275" t="str">
        <f t="shared" si="22"/>
        <v/>
      </c>
      <c r="P94" s="274" t="str">
        <f t="shared" si="13"/>
        <v/>
      </c>
      <c r="Q94" s="273" t="str">
        <f t="shared" si="14"/>
        <v/>
      </c>
      <c r="R94" s="276" t="str">
        <f t="shared" si="15"/>
        <v/>
      </c>
      <c r="S94" s="273" t="str">
        <f t="shared" si="23"/>
        <v/>
      </c>
      <c r="T94" s="417" t="str">
        <f t="shared" si="16"/>
        <v/>
      </c>
      <c r="U94" s="274" t="str">
        <f>IF(S94="","",COUNTIF($S$7:S94,"該当２"))</f>
        <v/>
      </c>
      <c r="V94" s="277" t="str">
        <f t="shared" si="17"/>
        <v/>
      </c>
      <c r="W94" s="417" t="str">
        <f t="shared" si="18"/>
        <v/>
      </c>
      <c r="X94" s="274" t="str">
        <f>IF(V94="","",COUNTIF($V$7:V94,"該当３"))</f>
        <v/>
      </c>
    </row>
    <row r="95" spans="1:24">
      <c r="A95" s="407">
        <v>1320202011</v>
      </c>
      <c r="B95" s="407">
        <v>13</v>
      </c>
      <c r="C95" s="408">
        <v>202</v>
      </c>
      <c r="D95" s="409">
        <v>2</v>
      </c>
      <c r="E95" s="408">
        <v>11</v>
      </c>
      <c r="F95" s="407" t="s">
        <v>299</v>
      </c>
      <c r="G95" s="407" t="s">
        <v>358</v>
      </c>
      <c r="H95" s="407" t="s">
        <v>366</v>
      </c>
      <c r="I95" s="407" t="s">
        <v>375</v>
      </c>
      <c r="J95" s="272"/>
      <c r="K95" s="273" t="str">
        <f t="shared" si="19"/>
        <v/>
      </c>
      <c r="L95" s="417" t="str">
        <f t="shared" si="20"/>
        <v/>
      </c>
      <c r="M95" s="274" t="str">
        <f>IF(K95="","",COUNTIF($K$7:K95,"ﾘｽﾄ１"))</f>
        <v/>
      </c>
      <c r="N95" s="274" t="str">
        <f t="shared" si="21"/>
        <v/>
      </c>
      <c r="O95" s="275" t="str">
        <f t="shared" si="22"/>
        <v/>
      </c>
      <c r="P95" s="274" t="str">
        <f t="shared" si="13"/>
        <v/>
      </c>
      <c r="Q95" s="273" t="str">
        <f t="shared" si="14"/>
        <v/>
      </c>
      <c r="R95" s="276" t="str">
        <f t="shared" si="15"/>
        <v/>
      </c>
      <c r="S95" s="273" t="str">
        <f t="shared" si="23"/>
        <v/>
      </c>
      <c r="T95" s="417" t="str">
        <f t="shared" si="16"/>
        <v/>
      </c>
      <c r="U95" s="274" t="str">
        <f>IF(S95="","",COUNTIF($S$7:S95,"該当２"))</f>
        <v/>
      </c>
      <c r="V95" s="277" t="str">
        <f t="shared" si="17"/>
        <v/>
      </c>
      <c r="W95" s="417" t="str">
        <f t="shared" si="18"/>
        <v/>
      </c>
      <c r="X95" s="274" t="str">
        <f>IF(V95="","",COUNTIF($V$7:V95,"該当３"))</f>
        <v/>
      </c>
    </row>
    <row r="96" spans="1:24">
      <c r="A96" s="407">
        <v>1320202012</v>
      </c>
      <c r="B96" s="407">
        <v>13</v>
      </c>
      <c r="C96" s="408">
        <v>202</v>
      </c>
      <c r="D96" s="409">
        <v>2</v>
      </c>
      <c r="E96" s="408">
        <v>12</v>
      </c>
      <c r="F96" s="407" t="s">
        <v>299</v>
      </c>
      <c r="G96" s="407" t="s">
        <v>358</v>
      </c>
      <c r="H96" s="407" t="s">
        <v>366</v>
      </c>
      <c r="I96" s="407" t="s">
        <v>376</v>
      </c>
      <c r="J96" s="272"/>
      <c r="K96" s="273" t="str">
        <f t="shared" si="19"/>
        <v/>
      </c>
      <c r="L96" s="417" t="str">
        <f t="shared" si="20"/>
        <v/>
      </c>
      <c r="M96" s="274" t="str">
        <f>IF(K96="","",COUNTIF($K$7:K96,"ﾘｽﾄ１"))</f>
        <v/>
      </c>
      <c r="N96" s="274" t="str">
        <f t="shared" si="21"/>
        <v/>
      </c>
      <c r="O96" s="275" t="str">
        <f t="shared" si="22"/>
        <v/>
      </c>
      <c r="P96" s="274" t="str">
        <f t="shared" si="13"/>
        <v/>
      </c>
      <c r="Q96" s="273" t="str">
        <f t="shared" si="14"/>
        <v/>
      </c>
      <c r="R96" s="276" t="str">
        <f t="shared" si="15"/>
        <v/>
      </c>
      <c r="S96" s="273" t="str">
        <f t="shared" si="23"/>
        <v/>
      </c>
      <c r="T96" s="417" t="str">
        <f t="shared" si="16"/>
        <v/>
      </c>
      <c r="U96" s="274" t="str">
        <f>IF(S96="","",COUNTIF($S$7:S96,"該当２"))</f>
        <v/>
      </c>
      <c r="V96" s="277" t="str">
        <f t="shared" si="17"/>
        <v/>
      </c>
      <c r="W96" s="417" t="str">
        <f t="shared" si="18"/>
        <v/>
      </c>
      <c r="X96" s="274" t="str">
        <f>IF(V96="","",COUNTIF($V$7:V96,"該当３"))</f>
        <v/>
      </c>
    </row>
    <row r="97" spans="1:24">
      <c r="A97" s="407">
        <v>1320202013</v>
      </c>
      <c r="B97" s="407">
        <v>13</v>
      </c>
      <c r="C97" s="408">
        <v>202</v>
      </c>
      <c r="D97" s="409">
        <v>2</v>
      </c>
      <c r="E97" s="408">
        <v>13</v>
      </c>
      <c r="F97" s="407" t="s">
        <v>299</v>
      </c>
      <c r="G97" s="407" t="s">
        <v>358</v>
      </c>
      <c r="H97" s="407" t="s">
        <v>366</v>
      </c>
      <c r="I97" s="407" t="s">
        <v>377</v>
      </c>
      <c r="J97" s="272"/>
      <c r="K97" s="273" t="str">
        <f t="shared" si="19"/>
        <v/>
      </c>
      <c r="L97" s="417" t="str">
        <f t="shared" si="20"/>
        <v/>
      </c>
      <c r="M97" s="274" t="str">
        <f>IF(K97="","",COUNTIF($K$7:K97,"ﾘｽﾄ１"))</f>
        <v/>
      </c>
      <c r="N97" s="274" t="str">
        <f t="shared" si="21"/>
        <v/>
      </c>
      <c r="O97" s="275" t="str">
        <f t="shared" si="22"/>
        <v/>
      </c>
      <c r="P97" s="274" t="str">
        <f t="shared" si="13"/>
        <v/>
      </c>
      <c r="Q97" s="273" t="str">
        <f t="shared" si="14"/>
        <v/>
      </c>
      <c r="R97" s="276" t="str">
        <f t="shared" si="15"/>
        <v/>
      </c>
      <c r="S97" s="273" t="str">
        <f t="shared" si="23"/>
        <v/>
      </c>
      <c r="T97" s="417" t="str">
        <f t="shared" si="16"/>
        <v/>
      </c>
      <c r="U97" s="274" t="str">
        <f>IF(S97="","",COUNTIF($S$7:S97,"該当２"))</f>
        <v/>
      </c>
      <c r="V97" s="277" t="str">
        <f t="shared" si="17"/>
        <v/>
      </c>
      <c r="W97" s="417" t="str">
        <f t="shared" si="18"/>
        <v/>
      </c>
      <c r="X97" s="274" t="str">
        <f>IF(V97="","",COUNTIF($V$7:V97,"該当３"))</f>
        <v/>
      </c>
    </row>
    <row r="98" spans="1:24">
      <c r="A98" s="407">
        <v>1320202014</v>
      </c>
      <c r="B98" s="407">
        <v>13</v>
      </c>
      <c r="C98" s="408">
        <v>202</v>
      </c>
      <c r="D98" s="409">
        <v>2</v>
      </c>
      <c r="E98" s="408">
        <v>14</v>
      </c>
      <c r="F98" s="407" t="s">
        <v>299</v>
      </c>
      <c r="G98" s="407" t="s">
        <v>358</v>
      </c>
      <c r="H98" s="407" t="s">
        <v>366</v>
      </c>
      <c r="I98" s="407" t="s">
        <v>378</v>
      </c>
      <c r="J98" s="272"/>
      <c r="K98" s="273" t="str">
        <f t="shared" si="19"/>
        <v/>
      </c>
      <c r="L98" s="417" t="str">
        <f t="shared" si="20"/>
        <v/>
      </c>
      <c r="M98" s="274" t="str">
        <f>IF(K98="","",COUNTIF($K$7:K98,"ﾘｽﾄ１"))</f>
        <v/>
      </c>
      <c r="N98" s="274" t="str">
        <f t="shared" si="21"/>
        <v/>
      </c>
      <c r="O98" s="275" t="str">
        <f t="shared" si="22"/>
        <v/>
      </c>
      <c r="P98" s="274" t="str">
        <f t="shared" si="13"/>
        <v/>
      </c>
      <c r="Q98" s="273" t="str">
        <f t="shared" si="14"/>
        <v/>
      </c>
      <c r="R98" s="276" t="str">
        <f t="shared" si="15"/>
        <v/>
      </c>
      <c r="S98" s="273" t="str">
        <f t="shared" si="23"/>
        <v/>
      </c>
      <c r="T98" s="417" t="str">
        <f t="shared" si="16"/>
        <v/>
      </c>
      <c r="U98" s="274" t="str">
        <f>IF(S98="","",COUNTIF($S$7:S98,"該当２"))</f>
        <v/>
      </c>
      <c r="V98" s="277" t="str">
        <f t="shared" si="17"/>
        <v/>
      </c>
      <c r="W98" s="417" t="str">
        <f t="shared" si="18"/>
        <v/>
      </c>
      <c r="X98" s="274" t="str">
        <f>IF(V98="","",COUNTIF($V$7:V98,"該当３"))</f>
        <v/>
      </c>
    </row>
    <row r="99" spans="1:24">
      <c r="A99" s="407">
        <v>1320202015</v>
      </c>
      <c r="B99" s="407">
        <v>13</v>
      </c>
      <c r="C99" s="408">
        <v>202</v>
      </c>
      <c r="D99" s="409">
        <v>2</v>
      </c>
      <c r="E99" s="408">
        <v>15</v>
      </c>
      <c r="F99" s="407" t="s">
        <v>299</v>
      </c>
      <c r="G99" s="407" t="s">
        <v>358</v>
      </c>
      <c r="H99" s="407" t="s">
        <v>366</v>
      </c>
      <c r="I99" s="407" t="s">
        <v>379</v>
      </c>
      <c r="J99" s="272"/>
      <c r="K99" s="273" t="str">
        <f t="shared" si="19"/>
        <v/>
      </c>
      <c r="L99" s="417" t="str">
        <f t="shared" si="20"/>
        <v/>
      </c>
      <c r="M99" s="274" t="str">
        <f>IF(K99="","",COUNTIF($K$7:K99,"ﾘｽﾄ１"))</f>
        <v/>
      </c>
      <c r="N99" s="274" t="str">
        <f t="shared" si="21"/>
        <v/>
      </c>
      <c r="O99" s="275" t="str">
        <f t="shared" si="22"/>
        <v/>
      </c>
      <c r="P99" s="274" t="str">
        <f t="shared" si="13"/>
        <v/>
      </c>
      <c r="Q99" s="273" t="str">
        <f t="shared" si="14"/>
        <v/>
      </c>
      <c r="R99" s="276" t="str">
        <f t="shared" si="15"/>
        <v/>
      </c>
      <c r="S99" s="273" t="str">
        <f t="shared" si="23"/>
        <v/>
      </c>
      <c r="T99" s="417" t="str">
        <f t="shared" si="16"/>
        <v/>
      </c>
      <c r="U99" s="274" t="str">
        <f>IF(S99="","",COUNTIF($S$7:S99,"該当２"))</f>
        <v/>
      </c>
      <c r="V99" s="277" t="str">
        <f t="shared" si="17"/>
        <v/>
      </c>
      <c r="W99" s="417" t="str">
        <f t="shared" si="18"/>
        <v/>
      </c>
      <c r="X99" s="274" t="str">
        <f>IF(V99="","",COUNTIF($V$7:V99,"該当３"))</f>
        <v/>
      </c>
    </row>
    <row r="100" spans="1:24">
      <c r="A100" s="407">
        <v>1320300000</v>
      </c>
      <c r="B100" s="407">
        <v>13</v>
      </c>
      <c r="C100" s="408">
        <v>203</v>
      </c>
      <c r="D100" s="409">
        <v>0</v>
      </c>
      <c r="E100" s="408">
        <v>0</v>
      </c>
      <c r="F100" s="407" t="s">
        <v>299</v>
      </c>
      <c r="G100" s="407" t="s">
        <v>380</v>
      </c>
      <c r="H100" s="407"/>
      <c r="I100" s="407"/>
      <c r="J100" s="272"/>
      <c r="K100" s="273" t="str">
        <f t="shared" si="19"/>
        <v>ﾘｽﾄ１</v>
      </c>
      <c r="L100" s="417" t="str">
        <f t="shared" si="20"/>
        <v>武蔵野市</v>
      </c>
      <c r="M100" s="274">
        <f>IF(K100="","",COUNTIF($K$7:K100,"ﾘｽﾄ１"))</f>
        <v>26</v>
      </c>
      <c r="N100" s="274" t="str">
        <f t="shared" si="21"/>
        <v/>
      </c>
      <c r="O100" s="275" t="str">
        <f t="shared" si="22"/>
        <v/>
      </c>
      <c r="P100" s="274" t="str">
        <f t="shared" si="13"/>
        <v/>
      </c>
      <c r="Q100" s="273" t="str">
        <f t="shared" si="14"/>
        <v/>
      </c>
      <c r="R100" s="276" t="str">
        <f t="shared" si="15"/>
        <v/>
      </c>
      <c r="S100" s="273" t="str">
        <f t="shared" si="23"/>
        <v/>
      </c>
      <c r="T100" s="417" t="str">
        <f t="shared" si="16"/>
        <v/>
      </c>
      <c r="U100" s="274" t="str">
        <f>IF(S100="","",COUNTIF($S$7:S100,"該当２"))</f>
        <v/>
      </c>
      <c r="V100" s="277" t="str">
        <f t="shared" si="17"/>
        <v/>
      </c>
      <c r="W100" s="417" t="str">
        <f t="shared" si="18"/>
        <v/>
      </c>
      <c r="X100" s="274" t="str">
        <f>IF(V100="","",COUNTIF($V$7:V100,"該当３"))</f>
        <v/>
      </c>
    </row>
    <row r="101" spans="1:24">
      <c r="A101" s="407">
        <v>1320300001</v>
      </c>
      <c r="B101" s="407">
        <v>13</v>
      </c>
      <c r="C101" s="408">
        <v>203</v>
      </c>
      <c r="D101" s="409">
        <v>0</v>
      </c>
      <c r="E101" s="408">
        <v>1</v>
      </c>
      <c r="F101" s="407" t="s">
        <v>299</v>
      </c>
      <c r="G101" s="407" t="s">
        <v>380</v>
      </c>
      <c r="H101" s="407" t="s">
        <v>380</v>
      </c>
      <c r="I101" s="407" t="s">
        <v>199</v>
      </c>
      <c r="J101" s="272"/>
      <c r="K101" s="273" t="str">
        <f t="shared" si="19"/>
        <v/>
      </c>
      <c r="L101" s="417" t="str">
        <f t="shared" si="20"/>
        <v/>
      </c>
      <c r="M101" s="274" t="str">
        <f>IF(K101="","",COUNTIF($K$7:K101,"ﾘｽﾄ１"))</f>
        <v/>
      </c>
      <c r="N101" s="274" t="str">
        <f t="shared" si="21"/>
        <v>同一区</v>
      </c>
      <c r="O101" s="275" t="str">
        <f t="shared" si="22"/>
        <v/>
      </c>
      <c r="P101" s="274" t="str">
        <f t="shared" si="13"/>
        <v/>
      </c>
      <c r="Q101" s="273" t="str">
        <f t="shared" si="14"/>
        <v/>
      </c>
      <c r="R101" s="276" t="str">
        <f t="shared" si="15"/>
        <v/>
      </c>
      <c r="S101" s="273" t="str">
        <f t="shared" si="23"/>
        <v/>
      </c>
      <c r="T101" s="417" t="str">
        <f t="shared" si="16"/>
        <v/>
      </c>
      <c r="U101" s="274" t="str">
        <f>IF(S101="","",COUNTIF($S$7:S101,"該当２"))</f>
        <v/>
      </c>
      <c r="V101" s="277" t="str">
        <f t="shared" si="17"/>
        <v/>
      </c>
      <c r="W101" s="417" t="str">
        <f t="shared" si="18"/>
        <v/>
      </c>
      <c r="X101" s="274" t="str">
        <f>IF(V101="","",COUNTIF($V$7:V101,"該当３"))</f>
        <v/>
      </c>
    </row>
    <row r="102" spans="1:24">
      <c r="A102" s="407">
        <v>1320300002</v>
      </c>
      <c r="B102" s="407">
        <v>13</v>
      </c>
      <c r="C102" s="408">
        <v>203</v>
      </c>
      <c r="D102" s="409">
        <v>0</v>
      </c>
      <c r="E102" s="408">
        <v>2</v>
      </c>
      <c r="F102" s="407" t="s">
        <v>299</v>
      </c>
      <c r="G102" s="407" t="s">
        <v>380</v>
      </c>
      <c r="H102" s="407" t="s">
        <v>380</v>
      </c>
      <c r="I102" s="407" t="s">
        <v>381</v>
      </c>
      <c r="J102" s="272"/>
      <c r="K102" s="273" t="str">
        <f t="shared" si="19"/>
        <v/>
      </c>
      <c r="L102" s="417" t="str">
        <f t="shared" si="20"/>
        <v/>
      </c>
      <c r="M102" s="274" t="str">
        <f>IF(K102="","",COUNTIF($K$7:K102,"ﾘｽﾄ１"))</f>
        <v/>
      </c>
      <c r="N102" s="274" t="str">
        <f t="shared" si="21"/>
        <v>同一区</v>
      </c>
      <c r="O102" s="275" t="str">
        <f t="shared" si="22"/>
        <v/>
      </c>
      <c r="P102" s="274" t="str">
        <f t="shared" si="13"/>
        <v/>
      </c>
      <c r="Q102" s="273" t="str">
        <f t="shared" si="14"/>
        <v/>
      </c>
      <c r="R102" s="276" t="str">
        <f t="shared" si="15"/>
        <v/>
      </c>
      <c r="S102" s="273" t="str">
        <f t="shared" si="23"/>
        <v/>
      </c>
      <c r="T102" s="417" t="str">
        <f t="shared" si="16"/>
        <v/>
      </c>
      <c r="U102" s="274" t="str">
        <f>IF(S102="","",COUNTIF($S$7:S102,"該当２"))</f>
        <v/>
      </c>
      <c r="V102" s="277" t="str">
        <f t="shared" si="17"/>
        <v/>
      </c>
      <c r="W102" s="417" t="str">
        <f t="shared" si="18"/>
        <v/>
      </c>
      <c r="X102" s="274" t="str">
        <f>IF(V102="","",COUNTIF($V$7:V102,"該当３"))</f>
        <v/>
      </c>
    </row>
    <row r="103" spans="1:24">
      <c r="A103" s="407">
        <v>1320300003</v>
      </c>
      <c r="B103" s="407">
        <v>13</v>
      </c>
      <c r="C103" s="408">
        <v>203</v>
      </c>
      <c r="D103" s="409">
        <v>0</v>
      </c>
      <c r="E103" s="408">
        <v>3</v>
      </c>
      <c r="F103" s="407" t="s">
        <v>299</v>
      </c>
      <c r="G103" s="407" t="s">
        <v>380</v>
      </c>
      <c r="H103" s="407" t="s">
        <v>380</v>
      </c>
      <c r="I103" s="407" t="s">
        <v>382</v>
      </c>
      <c r="J103" s="272"/>
      <c r="K103" s="273" t="str">
        <f t="shared" si="19"/>
        <v/>
      </c>
      <c r="L103" s="417" t="str">
        <f t="shared" si="20"/>
        <v/>
      </c>
      <c r="M103" s="274" t="str">
        <f>IF(K103="","",COUNTIF($K$7:K103,"ﾘｽﾄ１"))</f>
        <v/>
      </c>
      <c r="N103" s="274" t="str">
        <f t="shared" si="21"/>
        <v>同一区</v>
      </c>
      <c r="O103" s="275" t="str">
        <f t="shared" si="22"/>
        <v/>
      </c>
      <c r="P103" s="274" t="str">
        <f t="shared" si="13"/>
        <v/>
      </c>
      <c r="Q103" s="273" t="str">
        <f t="shared" si="14"/>
        <v/>
      </c>
      <c r="R103" s="276" t="str">
        <f t="shared" si="15"/>
        <v/>
      </c>
      <c r="S103" s="273" t="str">
        <f t="shared" si="23"/>
        <v/>
      </c>
      <c r="T103" s="417" t="str">
        <f t="shared" si="16"/>
        <v/>
      </c>
      <c r="U103" s="274" t="str">
        <f>IF(S103="","",COUNTIF($S$7:S103,"該当２"))</f>
        <v/>
      </c>
      <c r="V103" s="277" t="str">
        <f t="shared" si="17"/>
        <v/>
      </c>
      <c r="W103" s="417" t="str">
        <f t="shared" si="18"/>
        <v/>
      </c>
      <c r="X103" s="274" t="str">
        <f>IF(V103="","",COUNTIF($V$7:V103,"該当３"))</f>
        <v/>
      </c>
    </row>
    <row r="104" spans="1:24">
      <c r="A104" s="407">
        <v>1320300004</v>
      </c>
      <c r="B104" s="407">
        <v>13</v>
      </c>
      <c r="C104" s="408">
        <v>203</v>
      </c>
      <c r="D104" s="409">
        <v>0</v>
      </c>
      <c r="E104" s="408">
        <v>4</v>
      </c>
      <c r="F104" s="407" t="s">
        <v>299</v>
      </c>
      <c r="G104" s="407" t="s">
        <v>380</v>
      </c>
      <c r="H104" s="407" t="s">
        <v>380</v>
      </c>
      <c r="I104" s="407" t="s">
        <v>383</v>
      </c>
      <c r="J104" s="272"/>
      <c r="K104" s="273" t="str">
        <f t="shared" si="19"/>
        <v/>
      </c>
      <c r="L104" s="417" t="str">
        <f t="shared" si="20"/>
        <v/>
      </c>
      <c r="M104" s="274" t="str">
        <f>IF(K104="","",COUNTIF($K$7:K104,"ﾘｽﾄ１"))</f>
        <v/>
      </c>
      <c r="N104" s="274" t="str">
        <f t="shared" si="21"/>
        <v>同一区</v>
      </c>
      <c r="O104" s="275" t="str">
        <f t="shared" si="22"/>
        <v/>
      </c>
      <c r="P104" s="274" t="str">
        <f t="shared" si="13"/>
        <v/>
      </c>
      <c r="Q104" s="273" t="str">
        <f t="shared" si="14"/>
        <v/>
      </c>
      <c r="R104" s="276" t="str">
        <f t="shared" si="15"/>
        <v/>
      </c>
      <c r="S104" s="273" t="str">
        <f t="shared" si="23"/>
        <v/>
      </c>
      <c r="T104" s="417" t="str">
        <f t="shared" si="16"/>
        <v/>
      </c>
      <c r="U104" s="274" t="str">
        <f>IF(S104="","",COUNTIF($S$7:S104,"該当２"))</f>
        <v/>
      </c>
      <c r="V104" s="277" t="str">
        <f t="shared" si="17"/>
        <v/>
      </c>
      <c r="W104" s="417" t="str">
        <f t="shared" si="18"/>
        <v/>
      </c>
      <c r="X104" s="274" t="str">
        <f>IF(V104="","",COUNTIF($V$7:V104,"該当３"))</f>
        <v/>
      </c>
    </row>
    <row r="105" spans="1:24">
      <c r="A105" s="407">
        <v>1320300005</v>
      </c>
      <c r="B105" s="407">
        <v>13</v>
      </c>
      <c r="C105" s="408">
        <v>203</v>
      </c>
      <c r="D105" s="409">
        <v>0</v>
      </c>
      <c r="E105" s="408">
        <v>5</v>
      </c>
      <c r="F105" s="407" t="s">
        <v>299</v>
      </c>
      <c r="G105" s="407" t="s">
        <v>380</v>
      </c>
      <c r="H105" s="407" t="s">
        <v>380</v>
      </c>
      <c r="I105" s="407" t="s">
        <v>384</v>
      </c>
      <c r="J105" s="272"/>
      <c r="K105" s="273" t="str">
        <f t="shared" si="19"/>
        <v/>
      </c>
      <c r="L105" s="417" t="str">
        <f t="shared" si="20"/>
        <v/>
      </c>
      <c r="M105" s="274" t="str">
        <f>IF(K105="","",COUNTIF($K$7:K105,"ﾘｽﾄ１"))</f>
        <v/>
      </c>
      <c r="N105" s="274" t="str">
        <f t="shared" si="21"/>
        <v>同一区</v>
      </c>
      <c r="O105" s="275" t="str">
        <f t="shared" si="22"/>
        <v/>
      </c>
      <c r="P105" s="274" t="str">
        <f t="shared" si="13"/>
        <v/>
      </c>
      <c r="Q105" s="273" t="str">
        <f t="shared" si="14"/>
        <v/>
      </c>
      <c r="R105" s="276" t="str">
        <f t="shared" si="15"/>
        <v/>
      </c>
      <c r="S105" s="273" t="str">
        <f t="shared" si="23"/>
        <v/>
      </c>
      <c r="T105" s="417" t="str">
        <f t="shared" si="16"/>
        <v/>
      </c>
      <c r="U105" s="274" t="str">
        <f>IF(S105="","",COUNTIF($S$7:S105,"該当２"))</f>
        <v/>
      </c>
      <c r="V105" s="277" t="str">
        <f t="shared" si="17"/>
        <v/>
      </c>
      <c r="W105" s="417" t="str">
        <f t="shared" si="18"/>
        <v/>
      </c>
      <c r="X105" s="274" t="str">
        <f>IF(V105="","",COUNTIF($V$7:V105,"該当３"))</f>
        <v/>
      </c>
    </row>
    <row r="106" spans="1:24">
      <c r="A106" s="407">
        <v>1320300006</v>
      </c>
      <c r="B106" s="407">
        <v>13</v>
      </c>
      <c r="C106" s="408">
        <v>203</v>
      </c>
      <c r="D106" s="409">
        <v>0</v>
      </c>
      <c r="E106" s="408">
        <v>6</v>
      </c>
      <c r="F106" s="407" t="s">
        <v>299</v>
      </c>
      <c r="G106" s="407" t="s">
        <v>380</v>
      </c>
      <c r="H106" s="407" t="s">
        <v>380</v>
      </c>
      <c r="I106" s="407" t="s">
        <v>385</v>
      </c>
      <c r="J106" s="272"/>
      <c r="K106" s="273" t="str">
        <f t="shared" si="19"/>
        <v/>
      </c>
      <c r="L106" s="417" t="str">
        <f t="shared" si="20"/>
        <v/>
      </c>
      <c r="M106" s="274" t="str">
        <f>IF(K106="","",COUNTIF($K$7:K106,"ﾘｽﾄ１"))</f>
        <v/>
      </c>
      <c r="N106" s="274" t="str">
        <f t="shared" si="21"/>
        <v>同一区</v>
      </c>
      <c r="O106" s="275" t="str">
        <f t="shared" si="22"/>
        <v/>
      </c>
      <c r="P106" s="274" t="str">
        <f t="shared" si="13"/>
        <v/>
      </c>
      <c r="Q106" s="273" t="str">
        <f t="shared" si="14"/>
        <v/>
      </c>
      <c r="R106" s="276" t="str">
        <f t="shared" si="15"/>
        <v/>
      </c>
      <c r="S106" s="273" t="str">
        <f t="shared" si="23"/>
        <v/>
      </c>
      <c r="T106" s="417" t="str">
        <f t="shared" si="16"/>
        <v/>
      </c>
      <c r="U106" s="274" t="str">
        <f>IF(S106="","",COUNTIF($S$7:S106,"該当２"))</f>
        <v/>
      </c>
      <c r="V106" s="277" t="str">
        <f t="shared" si="17"/>
        <v/>
      </c>
      <c r="W106" s="417" t="str">
        <f t="shared" si="18"/>
        <v/>
      </c>
      <c r="X106" s="274" t="str">
        <f>IF(V106="","",COUNTIF($V$7:V106,"該当３"))</f>
        <v/>
      </c>
    </row>
    <row r="107" spans="1:24">
      <c r="A107" s="407">
        <v>1320300007</v>
      </c>
      <c r="B107" s="407">
        <v>13</v>
      </c>
      <c r="C107" s="408">
        <v>203</v>
      </c>
      <c r="D107" s="409">
        <v>0</v>
      </c>
      <c r="E107" s="408">
        <v>7</v>
      </c>
      <c r="F107" s="407" t="s">
        <v>299</v>
      </c>
      <c r="G107" s="407" t="s">
        <v>380</v>
      </c>
      <c r="H107" s="407" t="s">
        <v>380</v>
      </c>
      <c r="I107" s="407" t="s">
        <v>386</v>
      </c>
      <c r="J107" s="272"/>
      <c r="K107" s="273" t="str">
        <f t="shared" si="19"/>
        <v/>
      </c>
      <c r="L107" s="417" t="str">
        <f t="shared" si="20"/>
        <v/>
      </c>
      <c r="M107" s="274" t="str">
        <f>IF(K107="","",COUNTIF($K$7:K107,"ﾘｽﾄ１"))</f>
        <v/>
      </c>
      <c r="N107" s="274" t="str">
        <f t="shared" si="21"/>
        <v>同一区</v>
      </c>
      <c r="O107" s="275" t="str">
        <f t="shared" si="22"/>
        <v/>
      </c>
      <c r="P107" s="274" t="str">
        <f t="shared" si="13"/>
        <v/>
      </c>
      <c r="Q107" s="273" t="str">
        <f t="shared" si="14"/>
        <v/>
      </c>
      <c r="R107" s="276" t="str">
        <f t="shared" si="15"/>
        <v/>
      </c>
      <c r="S107" s="273" t="str">
        <f t="shared" si="23"/>
        <v/>
      </c>
      <c r="T107" s="417" t="str">
        <f t="shared" si="16"/>
        <v/>
      </c>
      <c r="U107" s="274" t="str">
        <f>IF(S107="","",COUNTIF($S$7:S107,"該当２"))</f>
        <v/>
      </c>
      <c r="V107" s="277" t="str">
        <f t="shared" si="17"/>
        <v/>
      </c>
      <c r="W107" s="417" t="str">
        <f t="shared" si="18"/>
        <v/>
      </c>
      <c r="X107" s="274" t="str">
        <f>IF(V107="","",COUNTIF($V$7:V107,"該当３"))</f>
        <v/>
      </c>
    </row>
    <row r="108" spans="1:24">
      <c r="A108" s="407">
        <v>1320300008</v>
      </c>
      <c r="B108" s="407">
        <v>13</v>
      </c>
      <c r="C108" s="408">
        <v>203</v>
      </c>
      <c r="D108" s="409">
        <v>0</v>
      </c>
      <c r="E108" s="408">
        <v>8</v>
      </c>
      <c r="F108" s="407" t="s">
        <v>299</v>
      </c>
      <c r="G108" s="407" t="s">
        <v>380</v>
      </c>
      <c r="H108" s="407" t="s">
        <v>380</v>
      </c>
      <c r="I108" s="407" t="s">
        <v>387</v>
      </c>
      <c r="J108" s="272"/>
      <c r="K108" s="273" t="str">
        <f t="shared" si="19"/>
        <v/>
      </c>
      <c r="L108" s="417" t="str">
        <f t="shared" si="20"/>
        <v/>
      </c>
      <c r="M108" s="274" t="str">
        <f>IF(K108="","",COUNTIF($K$7:K108,"ﾘｽﾄ１"))</f>
        <v/>
      </c>
      <c r="N108" s="274" t="str">
        <f t="shared" si="21"/>
        <v>同一区</v>
      </c>
      <c r="O108" s="275" t="str">
        <f t="shared" si="22"/>
        <v/>
      </c>
      <c r="P108" s="274" t="str">
        <f t="shared" si="13"/>
        <v/>
      </c>
      <c r="Q108" s="273" t="str">
        <f t="shared" si="14"/>
        <v/>
      </c>
      <c r="R108" s="276" t="str">
        <f t="shared" si="15"/>
        <v/>
      </c>
      <c r="S108" s="273" t="str">
        <f t="shared" si="23"/>
        <v/>
      </c>
      <c r="T108" s="417" t="str">
        <f t="shared" si="16"/>
        <v/>
      </c>
      <c r="U108" s="274" t="str">
        <f>IF(S108="","",COUNTIF($S$7:S108,"該当２"))</f>
        <v/>
      </c>
      <c r="V108" s="277" t="str">
        <f t="shared" si="17"/>
        <v/>
      </c>
      <c r="W108" s="417" t="str">
        <f t="shared" si="18"/>
        <v/>
      </c>
      <c r="X108" s="274" t="str">
        <f>IF(V108="","",COUNTIF($V$7:V108,"該当３"))</f>
        <v/>
      </c>
    </row>
    <row r="109" spans="1:24">
      <c r="A109" s="407">
        <v>1320300009</v>
      </c>
      <c r="B109" s="407">
        <v>13</v>
      </c>
      <c r="C109" s="408">
        <v>203</v>
      </c>
      <c r="D109" s="409">
        <v>0</v>
      </c>
      <c r="E109" s="408">
        <v>9</v>
      </c>
      <c r="F109" s="407" t="s">
        <v>299</v>
      </c>
      <c r="G109" s="407" t="s">
        <v>380</v>
      </c>
      <c r="H109" s="407" t="s">
        <v>380</v>
      </c>
      <c r="I109" s="407" t="s">
        <v>388</v>
      </c>
      <c r="J109" s="272"/>
      <c r="K109" s="273" t="str">
        <f t="shared" si="19"/>
        <v/>
      </c>
      <c r="L109" s="417" t="str">
        <f t="shared" si="20"/>
        <v/>
      </c>
      <c r="M109" s="274" t="str">
        <f>IF(K109="","",COUNTIF($K$7:K109,"ﾘｽﾄ１"))</f>
        <v/>
      </c>
      <c r="N109" s="274" t="str">
        <f t="shared" si="21"/>
        <v>同一区</v>
      </c>
      <c r="O109" s="275" t="str">
        <f t="shared" si="22"/>
        <v/>
      </c>
      <c r="P109" s="274" t="str">
        <f t="shared" si="13"/>
        <v/>
      </c>
      <c r="Q109" s="273" t="str">
        <f t="shared" si="14"/>
        <v/>
      </c>
      <c r="R109" s="276" t="str">
        <f t="shared" si="15"/>
        <v/>
      </c>
      <c r="S109" s="273" t="str">
        <f t="shared" si="23"/>
        <v/>
      </c>
      <c r="T109" s="417" t="str">
        <f t="shared" si="16"/>
        <v/>
      </c>
      <c r="U109" s="274" t="str">
        <f>IF(S109="","",COUNTIF($S$7:S109,"該当２"))</f>
        <v/>
      </c>
      <c r="V109" s="277" t="str">
        <f t="shared" si="17"/>
        <v/>
      </c>
      <c r="W109" s="417" t="str">
        <f t="shared" si="18"/>
        <v/>
      </c>
      <c r="X109" s="274" t="str">
        <f>IF(V109="","",COUNTIF($V$7:V109,"該当３"))</f>
        <v/>
      </c>
    </row>
    <row r="110" spans="1:24">
      <c r="A110" s="407">
        <v>1320300010</v>
      </c>
      <c r="B110" s="407">
        <v>13</v>
      </c>
      <c r="C110" s="408">
        <v>203</v>
      </c>
      <c r="D110" s="409">
        <v>0</v>
      </c>
      <c r="E110" s="408">
        <v>10</v>
      </c>
      <c r="F110" s="407" t="s">
        <v>299</v>
      </c>
      <c r="G110" s="407" t="s">
        <v>380</v>
      </c>
      <c r="H110" s="407" t="s">
        <v>380</v>
      </c>
      <c r="I110" s="407" t="s">
        <v>389</v>
      </c>
      <c r="J110" s="272"/>
      <c r="K110" s="273" t="str">
        <f t="shared" si="19"/>
        <v/>
      </c>
      <c r="L110" s="417" t="str">
        <f t="shared" si="20"/>
        <v/>
      </c>
      <c r="M110" s="274" t="str">
        <f>IF(K110="","",COUNTIF($K$7:K110,"ﾘｽﾄ１"))</f>
        <v/>
      </c>
      <c r="N110" s="274" t="str">
        <f t="shared" si="21"/>
        <v>同一区</v>
      </c>
      <c r="O110" s="275" t="str">
        <f t="shared" si="22"/>
        <v/>
      </c>
      <c r="P110" s="274" t="str">
        <f t="shared" si="13"/>
        <v/>
      </c>
      <c r="Q110" s="273" t="str">
        <f t="shared" si="14"/>
        <v/>
      </c>
      <c r="R110" s="276" t="str">
        <f t="shared" si="15"/>
        <v/>
      </c>
      <c r="S110" s="273" t="str">
        <f t="shared" si="23"/>
        <v/>
      </c>
      <c r="T110" s="417" t="str">
        <f t="shared" si="16"/>
        <v/>
      </c>
      <c r="U110" s="274" t="str">
        <f>IF(S110="","",COUNTIF($S$7:S110,"該当２"))</f>
        <v/>
      </c>
      <c r="V110" s="277" t="str">
        <f t="shared" si="17"/>
        <v/>
      </c>
      <c r="W110" s="417" t="str">
        <f t="shared" si="18"/>
        <v/>
      </c>
      <c r="X110" s="274" t="str">
        <f>IF(V110="","",COUNTIF($V$7:V110,"該当３"))</f>
        <v/>
      </c>
    </row>
    <row r="111" spans="1:24">
      <c r="A111" s="407">
        <v>1320400000</v>
      </c>
      <c r="B111" s="407">
        <v>13</v>
      </c>
      <c r="C111" s="408">
        <v>204</v>
      </c>
      <c r="D111" s="409">
        <v>0</v>
      </c>
      <c r="E111" s="408">
        <v>0</v>
      </c>
      <c r="F111" s="407" t="s">
        <v>299</v>
      </c>
      <c r="G111" s="407" t="s">
        <v>390</v>
      </c>
      <c r="H111" s="407"/>
      <c r="I111" s="407"/>
      <c r="J111" s="272"/>
      <c r="K111" s="273" t="str">
        <f t="shared" si="19"/>
        <v>ﾘｽﾄ１</v>
      </c>
      <c r="L111" s="417" t="str">
        <f t="shared" si="20"/>
        <v>三鷹市</v>
      </c>
      <c r="M111" s="274">
        <f>IF(K111="","",COUNTIF($K$7:K111,"ﾘｽﾄ１"))</f>
        <v>27</v>
      </c>
      <c r="N111" s="274" t="str">
        <f t="shared" si="21"/>
        <v/>
      </c>
      <c r="O111" s="275" t="str">
        <f t="shared" si="22"/>
        <v/>
      </c>
      <c r="P111" s="274" t="str">
        <f t="shared" si="13"/>
        <v/>
      </c>
      <c r="Q111" s="273" t="str">
        <f t="shared" si="14"/>
        <v/>
      </c>
      <c r="R111" s="276" t="str">
        <f t="shared" si="15"/>
        <v/>
      </c>
      <c r="S111" s="273" t="str">
        <f t="shared" si="23"/>
        <v/>
      </c>
      <c r="T111" s="417" t="str">
        <f t="shared" si="16"/>
        <v/>
      </c>
      <c r="U111" s="274" t="str">
        <f>IF(S111="","",COUNTIF($S$7:S111,"該当２"))</f>
        <v/>
      </c>
      <c r="V111" s="277" t="str">
        <f t="shared" si="17"/>
        <v/>
      </c>
      <c r="W111" s="417" t="str">
        <f t="shared" si="18"/>
        <v/>
      </c>
      <c r="X111" s="274" t="str">
        <f>IF(V111="","",COUNTIF($V$7:V111,"該当３"))</f>
        <v/>
      </c>
    </row>
    <row r="112" spans="1:24">
      <c r="A112" s="407">
        <v>1320400001</v>
      </c>
      <c r="B112" s="407">
        <v>13</v>
      </c>
      <c r="C112" s="408">
        <v>204</v>
      </c>
      <c r="D112" s="409">
        <v>0</v>
      </c>
      <c r="E112" s="408">
        <v>1</v>
      </c>
      <c r="F112" s="407" t="s">
        <v>299</v>
      </c>
      <c r="G112" s="407" t="s">
        <v>390</v>
      </c>
      <c r="H112" s="407" t="s">
        <v>390</v>
      </c>
      <c r="I112" s="407" t="s">
        <v>391</v>
      </c>
      <c r="J112" s="272"/>
      <c r="K112" s="273" t="str">
        <f t="shared" si="19"/>
        <v/>
      </c>
      <c r="L112" s="417" t="str">
        <f t="shared" si="20"/>
        <v/>
      </c>
      <c r="M112" s="274" t="str">
        <f>IF(K112="","",COUNTIF($K$7:K112,"ﾘｽﾄ１"))</f>
        <v/>
      </c>
      <c r="N112" s="274" t="str">
        <f t="shared" si="21"/>
        <v>同一区</v>
      </c>
      <c r="O112" s="275" t="str">
        <f t="shared" si="22"/>
        <v/>
      </c>
      <c r="P112" s="274" t="str">
        <f t="shared" si="13"/>
        <v/>
      </c>
      <c r="Q112" s="273" t="str">
        <f t="shared" si="14"/>
        <v/>
      </c>
      <c r="R112" s="276" t="str">
        <f t="shared" si="15"/>
        <v/>
      </c>
      <c r="S112" s="273" t="str">
        <f t="shared" si="23"/>
        <v/>
      </c>
      <c r="T112" s="417" t="str">
        <f t="shared" si="16"/>
        <v/>
      </c>
      <c r="U112" s="274" t="str">
        <f>IF(S112="","",COUNTIF($S$7:S112,"該当２"))</f>
        <v/>
      </c>
      <c r="V112" s="277" t="str">
        <f t="shared" si="17"/>
        <v/>
      </c>
      <c r="W112" s="417" t="str">
        <f t="shared" si="18"/>
        <v/>
      </c>
      <c r="X112" s="274" t="str">
        <f>IF(V112="","",COUNTIF($V$7:V112,"該当３"))</f>
        <v/>
      </c>
    </row>
    <row r="113" spans="1:24">
      <c r="A113" s="407">
        <v>1320400002</v>
      </c>
      <c r="B113" s="407">
        <v>13</v>
      </c>
      <c r="C113" s="408">
        <v>204</v>
      </c>
      <c r="D113" s="409">
        <v>0</v>
      </c>
      <c r="E113" s="408">
        <v>2</v>
      </c>
      <c r="F113" s="407" t="s">
        <v>299</v>
      </c>
      <c r="G113" s="407" t="s">
        <v>390</v>
      </c>
      <c r="H113" s="407" t="s">
        <v>390</v>
      </c>
      <c r="I113" s="407" t="s">
        <v>392</v>
      </c>
      <c r="J113" s="272"/>
      <c r="K113" s="273" t="str">
        <f t="shared" si="19"/>
        <v/>
      </c>
      <c r="L113" s="417" t="str">
        <f t="shared" si="20"/>
        <v/>
      </c>
      <c r="M113" s="274" t="str">
        <f>IF(K113="","",COUNTIF($K$7:K113,"ﾘｽﾄ１"))</f>
        <v/>
      </c>
      <c r="N113" s="274" t="str">
        <f t="shared" si="21"/>
        <v>同一区</v>
      </c>
      <c r="O113" s="275" t="str">
        <f t="shared" si="22"/>
        <v/>
      </c>
      <c r="P113" s="274" t="str">
        <f t="shared" si="13"/>
        <v/>
      </c>
      <c r="Q113" s="273" t="str">
        <f t="shared" si="14"/>
        <v/>
      </c>
      <c r="R113" s="276" t="str">
        <f t="shared" si="15"/>
        <v/>
      </c>
      <c r="S113" s="273" t="str">
        <f t="shared" si="23"/>
        <v/>
      </c>
      <c r="T113" s="417" t="str">
        <f t="shared" si="16"/>
        <v/>
      </c>
      <c r="U113" s="274" t="str">
        <f>IF(S113="","",COUNTIF($S$7:S113,"該当２"))</f>
        <v/>
      </c>
      <c r="V113" s="277" t="str">
        <f t="shared" si="17"/>
        <v/>
      </c>
      <c r="W113" s="417" t="str">
        <f t="shared" si="18"/>
        <v/>
      </c>
      <c r="X113" s="274" t="str">
        <f>IF(V113="","",COUNTIF($V$7:V113,"該当３"))</f>
        <v/>
      </c>
    </row>
    <row r="114" spans="1:24">
      <c r="A114" s="407">
        <v>1320400003</v>
      </c>
      <c r="B114" s="407">
        <v>13</v>
      </c>
      <c r="C114" s="408">
        <v>204</v>
      </c>
      <c r="D114" s="409">
        <v>0</v>
      </c>
      <c r="E114" s="408">
        <v>3</v>
      </c>
      <c r="F114" s="407" t="s">
        <v>299</v>
      </c>
      <c r="G114" s="407" t="s">
        <v>390</v>
      </c>
      <c r="H114" s="407" t="s">
        <v>390</v>
      </c>
      <c r="I114" s="407" t="s">
        <v>393</v>
      </c>
      <c r="J114" s="272"/>
      <c r="K114" s="273" t="str">
        <f t="shared" si="19"/>
        <v/>
      </c>
      <c r="L114" s="417" t="str">
        <f t="shared" si="20"/>
        <v/>
      </c>
      <c r="M114" s="274" t="str">
        <f>IF(K114="","",COUNTIF($K$7:K114,"ﾘｽﾄ１"))</f>
        <v/>
      </c>
      <c r="N114" s="274" t="str">
        <f t="shared" si="21"/>
        <v>同一区</v>
      </c>
      <c r="O114" s="275" t="str">
        <f t="shared" si="22"/>
        <v/>
      </c>
      <c r="P114" s="274" t="str">
        <f t="shared" si="13"/>
        <v/>
      </c>
      <c r="Q114" s="273" t="str">
        <f t="shared" si="14"/>
        <v/>
      </c>
      <c r="R114" s="276" t="str">
        <f t="shared" si="15"/>
        <v/>
      </c>
      <c r="S114" s="273" t="str">
        <f t="shared" si="23"/>
        <v/>
      </c>
      <c r="T114" s="417" t="str">
        <f t="shared" si="16"/>
        <v/>
      </c>
      <c r="U114" s="274" t="str">
        <f>IF(S114="","",COUNTIF($S$7:S114,"該当２"))</f>
        <v/>
      </c>
      <c r="V114" s="277" t="str">
        <f t="shared" si="17"/>
        <v/>
      </c>
      <c r="W114" s="417" t="str">
        <f t="shared" si="18"/>
        <v/>
      </c>
      <c r="X114" s="274" t="str">
        <f>IF(V114="","",COUNTIF($V$7:V114,"該当３"))</f>
        <v/>
      </c>
    </row>
    <row r="115" spans="1:24">
      <c r="A115" s="407">
        <v>1320400004</v>
      </c>
      <c r="B115" s="407">
        <v>13</v>
      </c>
      <c r="C115" s="408">
        <v>204</v>
      </c>
      <c r="D115" s="409">
        <v>0</v>
      </c>
      <c r="E115" s="408">
        <v>4</v>
      </c>
      <c r="F115" s="407" t="s">
        <v>299</v>
      </c>
      <c r="G115" s="407" t="s">
        <v>390</v>
      </c>
      <c r="H115" s="407" t="s">
        <v>390</v>
      </c>
      <c r="I115" s="407" t="s">
        <v>394</v>
      </c>
      <c r="J115" s="272"/>
      <c r="K115" s="273" t="str">
        <f t="shared" si="19"/>
        <v/>
      </c>
      <c r="L115" s="417" t="str">
        <f t="shared" si="20"/>
        <v/>
      </c>
      <c r="M115" s="274" t="str">
        <f>IF(K115="","",COUNTIF($K$7:K115,"ﾘｽﾄ１"))</f>
        <v/>
      </c>
      <c r="N115" s="274" t="str">
        <f t="shared" si="21"/>
        <v>同一区</v>
      </c>
      <c r="O115" s="275" t="str">
        <f t="shared" si="22"/>
        <v/>
      </c>
      <c r="P115" s="274" t="str">
        <f t="shared" si="13"/>
        <v/>
      </c>
      <c r="Q115" s="273" t="str">
        <f t="shared" si="14"/>
        <v/>
      </c>
      <c r="R115" s="276" t="str">
        <f t="shared" si="15"/>
        <v/>
      </c>
      <c r="S115" s="273" t="str">
        <f t="shared" si="23"/>
        <v/>
      </c>
      <c r="T115" s="417" t="str">
        <f t="shared" si="16"/>
        <v/>
      </c>
      <c r="U115" s="274" t="str">
        <f>IF(S115="","",COUNTIF($S$7:S115,"該当２"))</f>
        <v/>
      </c>
      <c r="V115" s="277" t="str">
        <f t="shared" si="17"/>
        <v/>
      </c>
      <c r="W115" s="417" t="str">
        <f t="shared" si="18"/>
        <v/>
      </c>
      <c r="X115" s="274" t="str">
        <f>IF(V115="","",COUNTIF($V$7:V115,"該当３"))</f>
        <v/>
      </c>
    </row>
    <row r="116" spans="1:24">
      <c r="A116" s="407">
        <v>1320400005</v>
      </c>
      <c r="B116" s="407">
        <v>13</v>
      </c>
      <c r="C116" s="408">
        <v>204</v>
      </c>
      <c r="D116" s="409">
        <v>0</v>
      </c>
      <c r="E116" s="408">
        <v>5</v>
      </c>
      <c r="F116" s="407" t="s">
        <v>299</v>
      </c>
      <c r="G116" s="407" t="s">
        <v>390</v>
      </c>
      <c r="H116" s="407" t="s">
        <v>390</v>
      </c>
      <c r="I116" s="407" t="s">
        <v>395</v>
      </c>
      <c r="J116" s="272"/>
      <c r="K116" s="273" t="str">
        <f t="shared" si="19"/>
        <v/>
      </c>
      <c r="L116" s="417" t="str">
        <f t="shared" si="20"/>
        <v/>
      </c>
      <c r="M116" s="274" t="str">
        <f>IF(K116="","",COUNTIF($K$7:K116,"ﾘｽﾄ１"))</f>
        <v/>
      </c>
      <c r="N116" s="274" t="str">
        <f t="shared" si="21"/>
        <v>同一区</v>
      </c>
      <c r="O116" s="275" t="str">
        <f t="shared" si="22"/>
        <v/>
      </c>
      <c r="P116" s="274" t="str">
        <f t="shared" si="13"/>
        <v/>
      </c>
      <c r="Q116" s="273" t="str">
        <f t="shared" si="14"/>
        <v/>
      </c>
      <c r="R116" s="276" t="str">
        <f t="shared" si="15"/>
        <v/>
      </c>
      <c r="S116" s="273" t="str">
        <f t="shared" si="23"/>
        <v/>
      </c>
      <c r="T116" s="417" t="str">
        <f t="shared" si="16"/>
        <v/>
      </c>
      <c r="U116" s="274" t="str">
        <f>IF(S116="","",COUNTIF($S$7:S116,"該当２"))</f>
        <v/>
      </c>
      <c r="V116" s="277" t="str">
        <f t="shared" si="17"/>
        <v/>
      </c>
      <c r="W116" s="417" t="str">
        <f t="shared" si="18"/>
        <v/>
      </c>
      <c r="X116" s="274" t="str">
        <f>IF(V116="","",COUNTIF($V$7:V116,"該当３"))</f>
        <v/>
      </c>
    </row>
    <row r="117" spans="1:24">
      <c r="A117" s="407">
        <v>1320400006</v>
      </c>
      <c r="B117" s="407">
        <v>13</v>
      </c>
      <c r="C117" s="408">
        <v>204</v>
      </c>
      <c r="D117" s="409">
        <v>0</v>
      </c>
      <c r="E117" s="408">
        <v>6</v>
      </c>
      <c r="F117" s="407" t="s">
        <v>299</v>
      </c>
      <c r="G117" s="407" t="s">
        <v>390</v>
      </c>
      <c r="H117" s="407" t="s">
        <v>390</v>
      </c>
      <c r="I117" s="407" t="s">
        <v>396</v>
      </c>
      <c r="J117" s="272"/>
      <c r="K117" s="273" t="str">
        <f t="shared" si="19"/>
        <v/>
      </c>
      <c r="L117" s="417" t="str">
        <f t="shared" si="20"/>
        <v/>
      </c>
      <c r="M117" s="274" t="str">
        <f>IF(K117="","",COUNTIF($K$7:K117,"ﾘｽﾄ１"))</f>
        <v/>
      </c>
      <c r="N117" s="274" t="str">
        <f t="shared" si="21"/>
        <v>同一区</v>
      </c>
      <c r="O117" s="275" t="str">
        <f t="shared" si="22"/>
        <v/>
      </c>
      <c r="P117" s="274" t="str">
        <f t="shared" si="13"/>
        <v/>
      </c>
      <c r="Q117" s="273" t="str">
        <f t="shared" si="14"/>
        <v/>
      </c>
      <c r="R117" s="276" t="str">
        <f t="shared" si="15"/>
        <v/>
      </c>
      <c r="S117" s="273" t="str">
        <f t="shared" si="23"/>
        <v/>
      </c>
      <c r="T117" s="417" t="str">
        <f t="shared" si="16"/>
        <v/>
      </c>
      <c r="U117" s="274" t="str">
        <f>IF(S117="","",COUNTIF($S$7:S117,"該当２"))</f>
        <v/>
      </c>
      <c r="V117" s="277" t="str">
        <f t="shared" si="17"/>
        <v/>
      </c>
      <c r="W117" s="417" t="str">
        <f t="shared" si="18"/>
        <v/>
      </c>
      <c r="X117" s="274" t="str">
        <f>IF(V117="","",COUNTIF($V$7:V117,"該当３"))</f>
        <v/>
      </c>
    </row>
    <row r="118" spans="1:24">
      <c r="A118" s="407">
        <v>1320400007</v>
      </c>
      <c r="B118" s="407">
        <v>13</v>
      </c>
      <c r="C118" s="408">
        <v>204</v>
      </c>
      <c r="D118" s="409">
        <v>0</v>
      </c>
      <c r="E118" s="408">
        <v>7</v>
      </c>
      <c r="F118" s="407" t="s">
        <v>299</v>
      </c>
      <c r="G118" s="407" t="s">
        <v>390</v>
      </c>
      <c r="H118" s="407" t="s">
        <v>390</v>
      </c>
      <c r="I118" s="407" t="s">
        <v>397</v>
      </c>
      <c r="J118" s="272"/>
      <c r="K118" s="273" t="str">
        <f t="shared" si="19"/>
        <v/>
      </c>
      <c r="L118" s="417" t="str">
        <f t="shared" si="20"/>
        <v/>
      </c>
      <c r="M118" s="274" t="str">
        <f>IF(K118="","",COUNTIF($K$7:K118,"ﾘｽﾄ１"))</f>
        <v/>
      </c>
      <c r="N118" s="274" t="str">
        <f t="shared" si="21"/>
        <v>同一区</v>
      </c>
      <c r="O118" s="275" t="str">
        <f t="shared" si="22"/>
        <v/>
      </c>
      <c r="P118" s="274" t="str">
        <f t="shared" si="13"/>
        <v/>
      </c>
      <c r="Q118" s="273" t="str">
        <f t="shared" si="14"/>
        <v/>
      </c>
      <c r="R118" s="276" t="str">
        <f t="shared" si="15"/>
        <v/>
      </c>
      <c r="S118" s="273" t="str">
        <f t="shared" si="23"/>
        <v/>
      </c>
      <c r="T118" s="417" t="str">
        <f t="shared" si="16"/>
        <v/>
      </c>
      <c r="U118" s="274" t="str">
        <f>IF(S118="","",COUNTIF($S$7:S118,"該当２"))</f>
        <v/>
      </c>
      <c r="V118" s="277" t="str">
        <f t="shared" si="17"/>
        <v/>
      </c>
      <c r="W118" s="417" t="str">
        <f t="shared" si="18"/>
        <v/>
      </c>
      <c r="X118" s="274" t="str">
        <f>IF(V118="","",COUNTIF($V$7:V118,"該当３"))</f>
        <v/>
      </c>
    </row>
    <row r="119" spans="1:24">
      <c r="A119" s="407">
        <v>1320400010</v>
      </c>
      <c r="B119" s="407">
        <v>13</v>
      </c>
      <c r="C119" s="408">
        <v>204</v>
      </c>
      <c r="D119" s="409">
        <v>0</v>
      </c>
      <c r="E119" s="408">
        <v>10</v>
      </c>
      <c r="F119" s="407" t="s">
        <v>299</v>
      </c>
      <c r="G119" s="407" t="s">
        <v>390</v>
      </c>
      <c r="H119" s="407" t="s">
        <v>390</v>
      </c>
      <c r="I119" s="407" t="s">
        <v>398</v>
      </c>
      <c r="J119" s="272"/>
      <c r="K119" s="273" t="str">
        <f t="shared" si="19"/>
        <v/>
      </c>
      <c r="L119" s="417" t="str">
        <f t="shared" si="20"/>
        <v/>
      </c>
      <c r="M119" s="274" t="str">
        <f>IF(K119="","",COUNTIF($K$7:K119,"ﾘｽﾄ１"))</f>
        <v/>
      </c>
      <c r="N119" s="274" t="str">
        <f t="shared" si="21"/>
        <v>同一区</v>
      </c>
      <c r="O119" s="275" t="str">
        <f t="shared" si="22"/>
        <v/>
      </c>
      <c r="P119" s="274" t="str">
        <f t="shared" si="13"/>
        <v/>
      </c>
      <c r="Q119" s="273" t="str">
        <f t="shared" si="14"/>
        <v/>
      </c>
      <c r="R119" s="276" t="str">
        <f t="shared" si="15"/>
        <v/>
      </c>
      <c r="S119" s="273" t="str">
        <f t="shared" si="23"/>
        <v/>
      </c>
      <c r="T119" s="417" t="str">
        <f t="shared" si="16"/>
        <v/>
      </c>
      <c r="U119" s="274" t="str">
        <f>IF(S119="","",COUNTIF($S$7:S119,"該当２"))</f>
        <v/>
      </c>
      <c r="V119" s="277" t="str">
        <f t="shared" si="17"/>
        <v/>
      </c>
      <c r="W119" s="417" t="str">
        <f t="shared" si="18"/>
        <v/>
      </c>
      <c r="X119" s="274" t="str">
        <f>IF(V119="","",COUNTIF($V$7:V119,"該当３"))</f>
        <v/>
      </c>
    </row>
    <row r="120" spans="1:24">
      <c r="A120" s="407">
        <v>1320400011</v>
      </c>
      <c r="B120" s="407">
        <v>13</v>
      </c>
      <c r="C120" s="408">
        <v>204</v>
      </c>
      <c r="D120" s="409">
        <v>0</v>
      </c>
      <c r="E120" s="408">
        <v>11</v>
      </c>
      <c r="F120" s="407" t="s">
        <v>299</v>
      </c>
      <c r="G120" s="407" t="s">
        <v>390</v>
      </c>
      <c r="H120" s="407" t="s">
        <v>390</v>
      </c>
      <c r="I120" s="407" t="s">
        <v>399</v>
      </c>
      <c r="J120" s="272"/>
      <c r="K120" s="273" t="str">
        <f t="shared" si="19"/>
        <v/>
      </c>
      <c r="L120" s="417" t="str">
        <f t="shared" si="20"/>
        <v/>
      </c>
      <c r="M120" s="274" t="str">
        <f>IF(K120="","",COUNTIF($K$7:K120,"ﾘｽﾄ１"))</f>
        <v/>
      </c>
      <c r="N120" s="274" t="str">
        <f t="shared" si="21"/>
        <v>同一区</v>
      </c>
      <c r="O120" s="275" t="str">
        <f t="shared" si="22"/>
        <v/>
      </c>
      <c r="P120" s="274" t="str">
        <f t="shared" si="13"/>
        <v/>
      </c>
      <c r="Q120" s="273" t="str">
        <f t="shared" si="14"/>
        <v/>
      </c>
      <c r="R120" s="276" t="str">
        <f t="shared" si="15"/>
        <v/>
      </c>
      <c r="S120" s="273" t="str">
        <f t="shared" si="23"/>
        <v/>
      </c>
      <c r="T120" s="417" t="str">
        <f t="shared" si="16"/>
        <v/>
      </c>
      <c r="U120" s="274" t="str">
        <f>IF(S120="","",COUNTIF($S$7:S120,"該当２"))</f>
        <v/>
      </c>
      <c r="V120" s="277" t="str">
        <f t="shared" si="17"/>
        <v/>
      </c>
      <c r="W120" s="417" t="str">
        <f t="shared" si="18"/>
        <v/>
      </c>
      <c r="X120" s="274" t="str">
        <f>IF(V120="","",COUNTIF($V$7:V120,"該当３"))</f>
        <v/>
      </c>
    </row>
    <row r="121" spans="1:24">
      <c r="A121" s="407">
        <v>1320400012</v>
      </c>
      <c r="B121" s="407">
        <v>13</v>
      </c>
      <c r="C121" s="408">
        <v>204</v>
      </c>
      <c r="D121" s="409">
        <v>0</v>
      </c>
      <c r="E121" s="408">
        <v>12</v>
      </c>
      <c r="F121" s="407" t="s">
        <v>299</v>
      </c>
      <c r="G121" s="407" t="s">
        <v>390</v>
      </c>
      <c r="H121" s="407" t="s">
        <v>390</v>
      </c>
      <c r="I121" s="407" t="s">
        <v>400</v>
      </c>
      <c r="J121" s="272"/>
      <c r="K121" s="273" t="str">
        <f t="shared" si="19"/>
        <v/>
      </c>
      <c r="L121" s="417" t="str">
        <f t="shared" si="20"/>
        <v/>
      </c>
      <c r="M121" s="274" t="str">
        <f>IF(K121="","",COUNTIF($K$7:K121,"ﾘｽﾄ１"))</f>
        <v/>
      </c>
      <c r="N121" s="274" t="str">
        <f t="shared" si="21"/>
        <v>同一区</v>
      </c>
      <c r="O121" s="275" t="str">
        <f t="shared" si="22"/>
        <v/>
      </c>
      <c r="P121" s="274" t="str">
        <f t="shared" si="13"/>
        <v/>
      </c>
      <c r="Q121" s="273" t="str">
        <f t="shared" si="14"/>
        <v/>
      </c>
      <c r="R121" s="276" t="str">
        <f t="shared" si="15"/>
        <v/>
      </c>
      <c r="S121" s="273" t="str">
        <f t="shared" si="23"/>
        <v/>
      </c>
      <c r="T121" s="417" t="str">
        <f t="shared" si="16"/>
        <v/>
      </c>
      <c r="U121" s="274" t="str">
        <f>IF(S121="","",COUNTIF($S$7:S121,"該当２"))</f>
        <v/>
      </c>
      <c r="V121" s="277" t="str">
        <f t="shared" si="17"/>
        <v/>
      </c>
      <c r="W121" s="417" t="str">
        <f t="shared" si="18"/>
        <v/>
      </c>
      <c r="X121" s="274" t="str">
        <f>IF(V121="","",COUNTIF($V$7:V121,"該当３"))</f>
        <v/>
      </c>
    </row>
    <row r="122" spans="1:24">
      <c r="A122" s="407">
        <v>1320400013</v>
      </c>
      <c r="B122" s="407">
        <v>13</v>
      </c>
      <c r="C122" s="408">
        <v>204</v>
      </c>
      <c r="D122" s="409">
        <v>0</v>
      </c>
      <c r="E122" s="408">
        <v>13</v>
      </c>
      <c r="F122" s="407" t="s">
        <v>299</v>
      </c>
      <c r="G122" s="407" t="s">
        <v>390</v>
      </c>
      <c r="H122" s="407" t="s">
        <v>390</v>
      </c>
      <c r="I122" s="407" t="s">
        <v>401</v>
      </c>
      <c r="J122" s="272"/>
      <c r="K122" s="273" t="str">
        <f t="shared" si="19"/>
        <v/>
      </c>
      <c r="L122" s="417" t="str">
        <f t="shared" si="20"/>
        <v/>
      </c>
      <c r="M122" s="274" t="str">
        <f>IF(K122="","",COUNTIF($K$7:K122,"ﾘｽﾄ１"))</f>
        <v/>
      </c>
      <c r="N122" s="274" t="str">
        <f t="shared" si="21"/>
        <v>同一区</v>
      </c>
      <c r="O122" s="275" t="str">
        <f t="shared" si="22"/>
        <v/>
      </c>
      <c r="P122" s="274" t="str">
        <f t="shared" si="13"/>
        <v/>
      </c>
      <c r="Q122" s="273" t="str">
        <f t="shared" si="14"/>
        <v/>
      </c>
      <c r="R122" s="276" t="str">
        <f t="shared" si="15"/>
        <v/>
      </c>
      <c r="S122" s="273" t="str">
        <f t="shared" si="23"/>
        <v/>
      </c>
      <c r="T122" s="417" t="str">
        <f t="shared" si="16"/>
        <v/>
      </c>
      <c r="U122" s="274" t="str">
        <f>IF(S122="","",COUNTIF($S$7:S122,"該当２"))</f>
        <v/>
      </c>
      <c r="V122" s="277" t="str">
        <f t="shared" si="17"/>
        <v/>
      </c>
      <c r="W122" s="417" t="str">
        <f t="shared" si="18"/>
        <v/>
      </c>
      <c r="X122" s="274" t="str">
        <f>IF(V122="","",COUNTIF($V$7:V122,"該当３"))</f>
        <v/>
      </c>
    </row>
    <row r="123" spans="1:24">
      <c r="A123" s="407">
        <v>1320400014</v>
      </c>
      <c r="B123" s="407">
        <v>13</v>
      </c>
      <c r="C123" s="408">
        <v>204</v>
      </c>
      <c r="D123" s="409">
        <v>0</v>
      </c>
      <c r="E123" s="408">
        <v>14</v>
      </c>
      <c r="F123" s="407" t="s">
        <v>299</v>
      </c>
      <c r="G123" s="407" t="s">
        <v>390</v>
      </c>
      <c r="H123" s="407" t="s">
        <v>390</v>
      </c>
      <c r="I123" s="407" t="s">
        <v>402</v>
      </c>
      <c r="J123" s="272"/>
      <c r="K123" s="273" t="str">
        <f t="shared" si="19"/>
        <v/>
      </c>
      <c r="L123" s="417" t="str">
        <f t="shared" si="20"/>
        <v/>
      </c>
      <c r="M123" s="274" t="str">
        <f>IF(K123="","",COUNTIF($K$7:K123,"ﾘｽﾄ１"))</f>
        <v/>
      </c>
      <c r="N123" s="274" t="str">
        <f t="shared" si="21"/>
        <v>同一区</v>
      </c>
      <c r="O123" s="275" t="str">
        <f t="shared" si="22"/>
        <v/>
      </c>
      <c r="P123" s="274" t="str">
        <f t="shared" si="13"/>
        <v/>
      </c>
      <c r="Q123" s="273" t="str">
        <f t="shared" si="14"/>
        <v/>
      </c>
      <c r="R123" s="276" t="str">
        <f t="shared" si="15"/>
        <v/>
      </c>
      <c r="S123" s="273" t="str">
        <f t="shared" si="23"/>
        <v/>
      </c>
      <c r="T123" s="417" t="str">
        <f t="shared" si="16"/>
        <v/>
      </c>
      <c r="U123" s="274" t="str">
        <f>IF(S123="","",COUNTIF($S$7:S123,"該当２"))</f>
        <v/>
      </c>
      <c r="V123" s="277" t="str">
        <f t="shared" si="17"/>
        <v/>
      </c>
      <c r="W123" s="417" t="str">
        <f t="shared" si="18"/>
        <v/>
      </c>
      <c r="X123" s="274" t="str">
        <f>IF(V123="","",COUNTIF($V$7:V123,"該当３"))</f>
        <v/>
      </c>
    </row>
    <row r="124" spans="1:24">
      <c r="A124" s="407">
        <v>1320400015</v>
      </c>
      <c r="B124" s="407">
        <v>13</v>
      </c>
      <c r="C124" s="408">
        <v>204</v>
      </c>
      <c r="D124" s="409">
        <v>0</v>
      </c>
      <c r="E124" s="408">
        <v>15</v>
      </c>
      <c r="F124" s="407" t="s">
        <v>299</v>
      </c>
      <c r="G124" s="407" t="s">
        <v>390</v>
      </c>
      <c r="H124" s="407" t="s">
        <v>390</v>
      </c>
      <c r="I124" s="407" t="s">
        <v>403</v>
      </c>
      <c r="J124" s="272"/>
      <c r="K124" s="273" t="str">
        <f t="shared" si="19"/>
        <v/>
      </c>
      <c r="L124" s="417" t="str">
        <f t="shared" si="20"/>
        <v/>
      </c>
      <c r="M124" s="274" t="str">
        <f>IF(K124="","",COUNTIF($K$7:K124,"ﾘｽﾄ１"))</f>
        <v/>
      </c>
      <c r="N124" s="274" t="str">
        <f t="shared" si="21"/>
        <v>同一区</v>
      </c>
      <c r="O124" s="275" t="str">
        <f t="shared" si="22"/>
        <v/>
      </c>
      <c r="P124" s="274" t="str">
        <f t="shared" si="13"/>
        <v/>
      </c>
      <c r="Q124" s="273" t="str">
        <f t="shared" si="14"/>
        <v/>
      </c>
      <c r="R124" s="276" t="str">
        <f t="shared" si="15"/>
        <v/>
      </c>
      <c r="S124" s="273" t="str">
        <f t="shared" si="23"/>
        <v/>
      </c>
      <c r="T124" s="417" t="str">
        <f t="shared" si="16"/>
        <v/>
      </c>
      <c r="U124" s="274" t="str">
        <f>IF(S124="","",COUNTIF($S$7:S124,"該当２"))</f>
        <v/>
      </c>
      <c r="V124" s="277" t="str">
        <f t="shared" si="17"/>
        <v/>
      </c>
      <c r="W124" s="417" t="str">
        <f t="shared" si="18"/>
        <v/>
      </c>
      <c r="X124" s="274" t="str">
        <f>IF(V124="","",COUNTIF($V$7:V124,"該当３"))</f>
        <v/>
      </c>
    </row>
    <row r="125" spans="1:24">
      <c r="A125" s="407">
        <v>1320400016</v>
      </c>
      <c r="B125" s="407">
        <v>13</v>
      </c>
      <c r="C125" s="408">
        <v>204</v>
      </c>
      <c r="D125" s="409">
        <v>0</v>
      </c>
      <c r="E125" s="408">
        <v>16</v>
      </c>
      <c r="F125" s="407" t="s">
        <v>299</v>
      </c>
      <c r="G125" s="407" t="s">
        <v>390</v>
      </c>
      <c r="H125" s="407" t="s">
        <v>390</v>
      </c>
      <c r="I125" s="407" t="s">
        <v>404</v>
      </c>
      <c r="J125" s="272"/>
      <c r="K125" s="273" t="str">
        <f t="shared" si="19"/>
        <v/>
      </c>
      <c r="L125" s="417" t="str">
        <f t="shared" si="20"/>
        <v/>
      </c>
      <c r="M125" s="274" t="str">
        <f>IF(K125="","",COUNTIF($K$7:K125,"ﾘｽﾄ１"))</f>
        <v/>
      </c>
      <c r="N125" s="274" t="str">
        <f t="shared" si="21"/>
        <v>同一区</v>
      </c>
      <c r="O125" s="275" t="str">
        <f t="shared" si="22"/>
        <v/>
      </c>
      <c r="P125" s="274" t="str">
        <f t="shared" si="13"/>
        <v/>
      </c>
      <c r="Q125" s="273" t="str">
        <f t="shared" si="14"/>
        <v/>
      </c>
      <c r="R125" s="276" t="str">
        <f t="shared" si="15"/>
        <v/>
      </c>
      <c r="S125" s="273" t="str">
        <f t="shared" si="23"/>
        <v/>
      </c>
      <c r="T125" s="417" t="str">
        <f t="shared" si="16"/>
        <v/>
      </c>
      <c r="U125" s="274" t="str">
        <f>IF(S125="","",COUNTIF($S$7:S125,"該当２"))</f>
        <v/>
      </c>
      <c r="V125" s="277" t="str">
        <f t="shared" si="17"/>
        <v/>
      </c>
      <c r="W125" s="417" t="str">
        <f t="shared" si="18"/>
        <v/>
      </c>
      <c r="X125" s="274" t="str">
        <f>IF(V125="","",COUNTIF($V$7:V125,"該当３"))</f>
        <v/>
      </c>
    </row>
    <row r="126" spans="1:24">
      <c r="A126" s="407">
        <v>1320400017</v>
      </c>
      <c r="B126" s="407">
        <v>13</v>
      </c>
      <c r="C126" s="408">
        <v>204</v>
      </c>
      <c r="D126" s="409">
        <v>0</v>
      </c>
      <c r="E126" s="408">
        <v>17</v>
      </c>
      <c r="F126" s="407" t="s">
        <v>299</v>
      </c>
      <c r="G126" s="407" t="s">
        <v>390</v>
      </c>
      <c r="H126" s="407" t="s">
        <v>390</v>
      </c>
      <c r="I126" s="407" t="s">
        <v>405</v>
      </c>
      <c r="J126" s="272"/>
      <c r="K126" s="273" t="str">
        <f t="shared" si="19"/>
        <v/>
      </c>
      <c r="L126" s="417" t="str">
        <f t="shared" si="20"/>
        <v/>
      </c>
      <c r="M126" s="274" t="str">
        <f>IF(K126="","",COUNTIF($K$7:K126,"ﾘｽﾄ１"))</f>
        <v/>
      </c>
      <c r="N126" s="274" t="str">
        <f t="shared" si="21"/>
        <v>同一区</v>
      </c>
      <c r="O126" s="275" t="str">
        <f t="shared" si="22"/>
        <v/>
      </c>
      <c r="P126" s="274" t="str">
        <f t="shared" si="13"/>
        <v/>
      </c>
      <c r="Q126" s="273" t="str">
        <f t="shared" si="14"/>
        <v/>
      </c>
      <c r="R126" s="276" t="str">
        <f t="shared" si="15"/>
        <v/>
      </c>
      <c r="S126" s="273" t="str">
        <f t="shared" si="23"/>
        <v/>
      </c>
      <c r="T126" s="417" t="str">
        <f t="shared" si="16"/>
        <v/>
      </c>
      <c r="U126" s="274" t="str">
        <f>IF(S126="","",COUNTIF($S$7:S126,"該当２"))</f>
        <v/>
      </c>
      <c r="V126" s="277" t="str">
        <f t="shared" si="17"/>
        <v/>
      </c>
      <c r="W126" s="417" t="str">
        <f t="shared" si="18"/>
        <v/>
      </c>
      <c r="X126" s="274" t="str">
        <f>IF(V126="","",COUNTIF($V$7:V126,"該当３"))</f>
        <v/>
      </c>
    </row>
    <row r="127" spans="1:24">
      <c r="A127" s="407">
        <v>1320400018</v>
      </c>
      <c r="B127" s="407">
        <v>13</v>
      </c>
      <c r="C127" s="408">
        <v>204</v>
      </c>
      <c r="D127" s="409">
        <v>0</v>
      </c>
      <c r="E127" s="408">
        <v>18</v>
      </c>
      <c r="F127" s="407" t="s">
        <v>299</v>
      </c>
      <c r="G127" s="407" t="s">
        <v>390</v>
      </c>
      <c r="H127" s="407" t="s">
        <v>390</v>
      </c>
      <c r="I127" s="407" t="s">
        <v>406</v>
      </c>
      <c r="J127" s="272"/>
      <c r="K127" s="273" t="str">
        <f t="shared" si="19"/>
        <v/>
      </c>
      <c r="L127" s="417" t="str">
        <f t="shared" si="20"/>
        <v/>
      </c>
      <c r="M127" s="274" t="str">
        <f>IF(K127="","",COUNTIF($K$7:K127,"ﾘｽﾄ１"))</f>
        <v/>
      </c>
      <c r="N127" s="274" t="str">
        <f t="shared" si="21"/>
        <v>同一区</v>
      </c>
      <c r="O127" s="275" t="str">
        <f t="shared" si="22"/>
        <v/>
      </c>
      <c r="P127" s="274" t="str">
        <f t="shared" si="13"/>
        <v/>
      </c>
      <c r="Q127" s="273" t="str">
        <f t="shared" si="14"/>
        <v/>
      </c>
      <c r="R127" s="276" t="str">
        <f t="shared" si="15"/>
        <v/>
      </c>
      <c r="S127" s="273" t="str">
        <f t="shared" si="23"/>
        <v/>
      </c>
      <c r="T127" s="417" t="str">
        <f t="shared" si="16"/>
        <v/>
      </c>
      <c r="U127" s="274" t="str">
        <f>IF(S127="","",COUNTIF($S$7:S127,"該当２"))</f>
        <v/>
      </c>
      <c r="V127" s="277" t="str">
        <f t="shared" si="17"/>
        <v/>
      </c>
      <c r="W127" s="417" t="str">
        <f t="shared" si="18"/>
        <v/>
      </c>
      <c r="X127" s="274" t="str">
        <f>IF(V127="","",COUNTIF($V$7:V127,"該当３"))</f>
        <v/>
      </c>
    </row>
    <row r="128" spans="1:24">
      <c r="A128" s="407">
        <v>1320400019</v>
      </c>
      <c r="B128" s="407">
        <v>13</v>
      </c>
      <c r="C128" s="408">
        <v>204</v>
      </c>
      <c r="D128" s="409">
        <v>0</v>
      </c>
      <c r="E128" s="408">
        <v>19</v>
      </c>
      <c r="F128" s="407" t="s">
        <v>299</v>
      </c>
      <c r="G128" s="407" t="s">
        <v>390</v>
      </c>
      <c r="H128" s="407" t="s">
        <v>390</v>
      </c>
      <c r="I128" s="407" t="s">
        <v>407</v>
      </c>
      <c r="J128" s="272"/>
      <c r="K128" s="273" t="str">
        <f t="shared" si="19"/>
        <v/>
      </c>
      <c r="L128" s="417" t="str">
        <f t="shared" si="20"/>
        <v/>
      </c>
      <c r="M128" s="274" t="str">
        <f>IF(K128="","",COUNTIF($K$7:K128,"ﾘｽﾄ１"))</f>
        <v/>
      </c>
      <c r="N128" s="274" t="str">
        <f t="shared" si="21"/>
        <v>同一区</v>
      </c>
      <c r="O128" s="275" t="str">
        <f t="shared" si="22"/>
        <v/>
      </c>
      <c r="P128" s="274" t="str">
        <f t="shared" si="13"/>
        <v/>
      </c>
      <c r="Q128" s="273" t="str">
        <f t="shared" si="14"/>
        <v/>
      </c>
      <c r="R128" s="276" t="str">
        <f t="shared" si="15"/>
        <v/>
      </c>
      <c r="S128" s="273" t="str">
        <f t="shared" si="23"/>
        <v/>
      </c>
      <c r="T128" s="417" t="str">
        <f t="shared" si="16"/>
        <v/>
      </c>
      <c r="U128" s="274" t="str">
        <f>IF(S128="","",COUNTIF($S$7:S128,"該当２"))</f>
        <v/>
      </c>
      <c r="V128" s="277" t="str">
        <f t="shared" si="17"/>
        <v/>
      </c>
      <c r="W128" s="417" t="str">
        <f t="shared" si="18"/>
        <v/>
      </c>
      <c r="X128" s="274" t="str">
        <f>IF(V128="","",COUNTIF($V$7:V128,"該当３"))</f>
        <v/>
      </c>
    </row>
    <row r="129" spans="1:24">
      <c r="A129" s="407">
        <v>1320400020</v>
      </c>
      <c r="B129" s="407">
        <v>13</v>
      </c>
      <c r="C129" s="408">
        <v>204</v>
      </c>
      <c r="D129" s="409">
        <v>0</v>
      </c>
      <c r="E129" s="408">
        <v>20</v>
      </c>
      <c r="F129" s="407" t="s">
        <v>299</v>
      </c>
      <c r="G129" s="407" t="s">
        <v>390</v>
      </c>
      <c r="H129" s="407" t="s">
        <v>390</v>
      </c>
      <c r="I129" s="407" t="s">
        <v>408</v>
      </c>
      <c r="J129" s="272"/>
      <c r="K129" s="273" t="str">
        <f t="shared" si="19"/>
        <v/>
      </c>
      <c r="L129" s="417" t="str">
        <f t="shared" si="20"/>
        <v/>
      </c>
      <c r="M129" s="274" t="str">
        <f>IF(K129="","",COUNTIF($K$7:K129,"ﾘｽﾄ１"))</f>
        <v/>
      </c>
      <c r="N129" s="274" t="str">
        <f t="shared" si="21"/>
        <v>同一区</v>
      </c>
      <c r="O129" s="275" t="str">
        <f t="shared" si="22"/>
        <v/>
      </c>
      <c r="P129" s="274" t="str">
        <f t="shared" si="13"/>
        <v/>
      </c>
      <c r="Q129" s="273" t="str">
        <f t="shared" si="14"/>
        <v/>
      </c>
      <c r="R129" s="276" t="str">
        <f t="shared" si="15"/>
        <v/>
      </c>
      <c r="S129" s="273" t="str">
        <f t="shared" si="23"/>
        <v/>
      </c>
      <c r="T129" s="417" t="str">
        <f t="shared" si="16"/>
        <v/>
      </c>
      <c r="U129" s="274" t="str">
        <f>IF(S129="","",COUNTIF($S$7:S129,"該当２"))</f>
        <v/>
      </c>
      <c r="V129" s="277" t="str">
        <f t="shared" si="17"/>
        <v/>
      </c>
      <c r="W129" s="417" t="str">
        <f t="shared" si="18"/>
        <v/>
      </c>
      <c r="X129" s="274" t="str">
        <f>IF(V129="","",COUNTIF($V$7:V129,"該当３"))</f>
        <v/>
      </c>
    </row>
    <row r="130" spans="1:24">
      <c r="A130" s="407">
        <v>1320400023</v>
      </c>
      <c r="B130" s="407">
        <v>13</v>
      </c>
      <c r="C130" s="408">
        <v>204</v>
      </c>
      <c r="D130" s="409">
        <v>0</v>
      </c>
      <c r="E130" s="408">
        <v>23</v>
      </c>
      <c r="F130" s="407" t="s">
        <v>299</v>
      </c>
      <c r="G130" s="407" t="s">
        <v>390</v>
      </c>
      <c r="H130" s="407" t="s">
        <v>390</v>
      </c>
      <c r="I130" s="407" t="s">
        <v>409</v>
      </c>
      <c r="J130" s="272"/>
      <c r="K130" s="273" t="str">
        <f t="shared" si="19"/>
        <v/>
      </c>
      <c r="L130" s="417" t="str">
        <f t="shared" si="20"/>
        <v/>
      </c>
      <c r="M130" s="274" t="str">
        <f>IF(K130="","",COUNTIF($K$7:K130,"ﾘｽﾄ１"))</f>
        <v/>
      </c>
      <c r="N130" s="274" t="str">
        <f t="shared" si="21"/>
        <v>同一区</v>
      </c>
      <c r="O130" s="275" t="str">
        <f t="shared" si="22"/>
        <v/>
      </c>
      <c r="P130" s="274" t="str">
        <f t="shared" si="13"/>
        <v/>
      </c>
      <c r="Q130" s="273" t="str">
        <f t="shared" si="14"/>
        <v/>
      </c>
      <c r="R130" s="276" t="str">
        <f t="shared" si="15"/>
        <v/>
      </c>
      <c r="S130" s="273" t="str">
        <f t="shared" si="23"/>
        <v/>
      </c>
      <c r="T130" s="417" t="str">
        <f t="shared" si="16"/>
        <v/>
      </c>
      <c r="U130" s="274" t="str">
        <f>IF(S130="","",COUNTIF($S$7:S130,"該当２"))</f>
        <v/>
      </c>
      <c r="V130" s="277" t="str">
        <f t="shared" si="17"/>
        <v/>
      </c>
      <c r="W130" s="417" t="str">
        <f t="shared" si="18"/>
        <v/>
      </c>
      <c r="X130" s="274" t="str">
        <f>IF(V130="","",COUNTIF($V$7:V130,"該当３"))</f>
        <v/>
      </c>
    </row>
    <row r="131" spans="1:24">
      <c r="A131" s="407">
        <v>1320400024</v>
      </c>
      <c r="B131" s="407">
        <v>13</v>
      </c>
      <c r="C131" s="408">
        <v>204</v>
      </c>
      <c r="D131" s="409">
        <v>0</v>
      </c>
      <c r="E131" s="408">
        <v>24</v>
      </c>
      <c r="F131" s="407" t="s">
        <v>299</v>
      </c>
      <c r="G131" s="407" t="s">
        <v>390</v>
      </c>
      <c r="H131" s="407" t="s">
        <v>390</v>
      </c>
      <c r="I131" s="407" t="s">
        <v>410</v>
      </c>
      <c r="J131" s="272"/>
      <c r="K131" s="273" t="str">
        <f t="shared" si="19"/>
        <v/>
      </c>
      <c r="L131" s="417" t="str">
        <f t="shared" si="20"/>
        <v/>
      </c>
      <c r="M131" s="274" t="str">
        <f>IF(K131="","",COUNTIF($K$7:K131,"ﾘｽﾄ１"))</f>
        <v/>
      </c>
      <c r="N131" s="274" t="str">
        <f t="shared" si="21"/>
        <v>同一区</v>
      </c>
      <c r="O131" s="275" t="str">
        <f t="shared" si="22"/>
        <v/>
      </c>
      <c r="P131" s="274" t="str">
        <f t="shared" si="13"/>
        <v/>
      </c>
      <c r="Q131" s="273" t="str">
        <f t="shared" si="14"/>
        <v/>
      </c>
      <c r="R131" s="276" t="str">
        <f t="shared" si="15"/>
        <v/>
      </c>
      <c r="S131" s="273" t="str">
        <f t="shared" si="23"/>
        <v/>
      </c>
      <c r="T131" s="417" t="str">
        <f t="shared" si="16"/>
        <v/>
      </c>
      <c r="U131" s="274" t="str">
        <f>IF(S131="","",COUNTIF($S$7:S131,"該当２"))</f>
        <v/>
      </c>
      <c r="V131" s="277" t="str">
        <f t="shared" si="17"/>
        <v/>
      </c>
      <c r="W131" s="417" t="str">
        <f t="shared" si="18"/>
        <v/>
      </c>
      <c r="X131" s="274" t="str">
        <f>IF(V131="","",COUNTIF($V$7:V131,"該当３"))</f>
        <v/>
      </c>
    </row>
    <row r="132" spans="1:24">
      <c r="A132" s="407">
        <v>1320400025</v>
      </c>
      <c r="B132" s="407">
        <v>13</v>
      </c>
      <c r="C132" s="408">
        <v>204</v>
      </c>
      <c r="D132" s="409">
        <v>0</v>
      </c>
      <c r="E132" s="408">
        <v>25</v>
      </c>
      <c r="F132" s="407" t="s">
        <v>299</v>
      </c>
      <c r="G132" s="407" t="s">
        <v>390</v>
      </c>
      <c r="H132" s="407" t="s">
        <v>390</v>
      </c>
      <c r="I132" s="407" t="s">
        <v>411</v>
      </c>
      <c r="J132" s="272"/>
      <c r="K132" s="273" t="str">
        <f t="shared" si="19"/>
        <v/>
      </c>
      <c r="L132" s="417" t="str">
        <f t="shared" si="20"/>
        <v/>
      </c>
      <c r="M132" s="274" t="str">
        <f>IF(K132="","",COUNTIF($K$7:K132,"ﾘｽﾄ１"))</f>
        <v/>
      </c>
      <c r="N132" s="274" t="str">
        <f t="shared" si="21"/>
        <v>同一区</v>
      </c>
      <c r="O132" s="275" t="str">
        <f t="shared" si="22"/>
        <v/>
      </c>
      <c r="P132" s="274" t="str">
        <f t="shared" si="13"/>
        <v/>
      </c>
      <c r="Q132" s="273" t="str">
        <f t="shared" si="14"/>
        <v/>
      </c>
      <c r="R132" s="276" t="str">
        <f t="shared" si="15"/>
        <v/>
      </c>
      <c r="S132" s="273" t="str">
        <f t="shared" si="23"/>
        <v/>
      </c>
      <c r="T132" s="417" t="str">
        <f t="shared" si="16"/>
        <v/>
      </c>
      <c r="U132" s="274" t="str">
        <f>IF(S132="","",COUNTIF($S$7:S132,"該当２"))</f>
        <v/>
      </c>
      <c r="V132" s="277" t="str">
        <f t="shared" si="17"/>
        <v/>
      </c>
      <c r="W132" s="417" t="str">
        <f t="shared" si="18"/>
        <v/>
      </c>
      <c r="X132" s="274" t="str">
        <f>IF(V132="","",COUNTIF($V$7:V132,"該当３"))</f>
        <v/>
      </c>
    </row>
    <row r="133" spans="1:24">
      <c r="A133" s="407">
        <v>1320400035</v>
      </c>
      <c r="B133" s="407">
        <v>13</v>
      </c>
      <c r="C133" s="408">
        <v>204</v>
      </c>
      <c r="D133" s="409">
        <v>0</v>
      </c>
      <c r="E133" s="408">
        <v>35</v>
      </c>
      <c r="F133" s="407" t="s">
        <v>299</v>
      </c>
      <c r="G133" s="407" t="s">
        <v>390</v>
      </c>
      <c r="H133" s="407" t="s">
        <v>390</v>
      </c>
      <c r="I133" s="407" t="s">
        <v>412</v>
      </c>
      <c r="J133" s="272"/>
      <c r="K133" s="273" t="str">
        <f t="shared" si="19"/>
        <v/>
      </c>
      <c r="L133" s="417" t="str">
        <f t="shared" si="20"/>
        <v/>
      </c>
      <c r="M133" s="274" t="str">
        <f>IF(K133="","",COUNTIF($K$7:K133,"ﾘｽﾄ１"))</f>
        <v/>
      </c>
      <c r="N133" s="274" t="str">
        <f t="shared" si="21"/>
        <v>同一区</v>
      </c>
      <c r="O133" s="275" t="str">
        <f t="shared" si="22"/>
        <v/>
      </c>
      <c r="P133" s="274" t="str">
        <f t="shared" si="13"/>
        <v/>
      </c>
      <c r="Q133" s="273" t="str">
        <f t="shared" si="14"/>
        <v/>
      </c>
      <c r="R133" s="276" t="str">
        <f t="shared" si="15"/>
        <v/>
      </c>
      <c r="S133" s="273" t="str">
        <f t="shared" si="23"/>
        <v/>
      </c>
      <c r="T133" s="417" t="str">
        <f t="shared" si="16"/>
        <v/>
      </c>
      <c r="U133" s="274" t="str">
        <f>IF(S133="","",COUNTIF($S$7:S133,"該当２"))</f>
        <v/>
      </c>
      <c r="V133" s="277" t="str">
        <f t="shared" si="17"/>
        <v/>
      </c>
      <c r="W133" s="417" t="str">
        <f t="shared" si="18"/>
        <v/>
      </c>
      <c r="X133" s="274" t="str">
        <f>IF(V133="","",COUNTIF($V$7:V133,"該当３"))</f>
        <v/>
      </c>
    </row>
    <row r="134" spans="1:24">
      <c r="A134" s="407">
        <v>1320400037</v>
      </c>
      <c r="B134" s="407">
        <v>13</v>
      </c>
      <c r="C134" s="408">
        <v>204</v>
      </c>
      <c r="D134" s="409">
        <v>0</v>
      </c>
      <c r="E134" s="408">
        <v>37</v>
      </c>
      <c r="F134" s="407" t="s">
        <v>299</v>
      </c>
      <c r="G134" s="407" t="s">
        <v>390</v>
      </c>
      <c r="H134" s="407" t="s">
        <v>390</v>
      </c>
      <c r="I134" s="407" t="s">
        <v>413</v>
      </c>
      <c r="J134" s="272"/>
      <c r="K134" s="273" t="str">
        <f t="shared" si="19"/>
        <v/>
      </c>
      <c r="L134" s="417" t="str">
        <f t="shared" si="20"/>
        <v/>
      </c>
      <c r="M134" s="274" t="str">
        <f>IF(K134="","",COUNTIF($K$7:K134,"ﾘｽﾄ１"))</f>
        <v/>
      </c>
      <c r="N134" s="274" t="str">
        <f t="shared" si="21"/>
        <v>同一区</v>
      </c>
      <c r="O134" s="275" t="str">
        <f t="shared" si="22"/>
        <v/>
      </c>
      <c r="P134" s="274" t="str">
        <f t="shared" si="13"/>
        <v/>
      </c>
      <c r="Q134" s="273" t="str">
        <f t="shared" si="14"/>
        <v/>
      </c>
      <c r="R134" s="276" t="str">
        <f t="shared" si="15"/>
        <v/>
      </c>
      <c r="S134" s="273" t="str">
        <f t="shared" si="23"/>
        <v/>
      </c>
      <c r="T134" s="417" t="str">
        <f t="shared" si="16"/>
        <v/>
      </c>
      <c r="U134" s="274" t="str">
        <f>IF(S134="","",COUNTIF($S$7:S134,"該当２"))</f>
        <v/>
      </c>
      <c r="V134" s="277" t="str">
        <f t="shared" si="17"/>
        <v/>
      </c>
      <c r="W134" s="417" t="str">
        <f t="shared" si="18"/>
        <v/>
      </c>
      <c r="X134" s="274" t="str">
        <f>IF(V134="","",COUNTIF($V$7:V134,"該当３"))</f>
        <v/>
      </c>
    </row>
    <row r="135" spans="1:24">
      <c r="A135" s="407">
        <v>1320500000</v>
      </c>
      <c r="B135" s="407">
        <v>13</v>
      </c>
      <c r="C135" s="408">
        <v>205</v>
      </c>
      <c r="D135" s="409">
        <v>0</v>
      </c>
      <c r="E135" s="408">
        <v>0</v>
      </c>
      <c r="F135" s="407" t="s">
        <v>299</v>
      </c>
      <c r="G135" s="407" t="s">
        <v>414</v>
      </c>
      <c r="H135" s="407"/>
      <c r="I135" s="407"/>
      <c r="J135" s="272"/>
      <c r="K135" s="273" t="str">
        <f t="shared" si="19"/>
        <v>ﾘｽﾄ１</v>
      </c>
      <c r="L135" s="417" t="str">
        <f t="shared" si="20"/>
        <v>青梅市</v>
      </c>
      <c r="M135" s="274">
        <f>IF(K135="","",COUNTIF($K$7:K135,"ﾘｽﾄ１"))</f>
        <v>28</v>
      </c>
      <c r="N135" s="274" t="str">
        <f t="shared" si="21"/>
        <v/>
      </c>
      <c r="O135" s="275" t="str">
        <f t="shared" si="22"/>
        <v/>
      </c>
      <c r="P135" s="274" t="str">
        <f t="shared" si="13"/>
        <v/>
      </c>
      <c r="Q135" s="273" t="str">
        <f t="shared" si="14"/>
        <v/>
      </c>
      <c r="R135" s="276" t="str">
        <f t="shared" si="15"/>
        <v/>
      </c>
      <c r="S135" s="273" t="str">
        <f t="shared" si="23"/>
        <v/>
      </c>
      <c r="T135" s="417" t="str">
        <f t="shared" si="16"/>
        <v/>
      </c>
      <c r="U135" s="274" t="str">
        <f>IF(S135="","",COUNTIF($S$7:S135,"該当２"))</f>
        <v/>
      </c>
      <c r="V135" s="277" t="str">
        <f t="shared" si="17"/>
        <v/>
      </c>
      <c r="W135" s="417" t="str">
        <f t="shared" si="18"/>
        <v/>
      </c>
      <c r="X135" s="274" t="str">
        <f>IF(V135="","",COUNTIF($V$7:V135,"該当３"))</f>
        <v/>
      </c>
    </row>
    <row r="136" spans="1:24">
      <c r="A136" s="407">
        <v>1320501000</v>
      </c>
      <c r="B136" s="407">
        <v>13</v>
      </c>
      <c r="C136" s="408">
        <v>205</v>
      </c>
      <c r="D136" s="409">
        <v>1</v>
      </c>
      <c r="E136" s="408">
        <v>0</v>
      </c>
      <c r="F136" s="407" t="s">
        <v>299</v>
      </c>
      <c r="G136" s="407" t="s">
        <v>414</v>
      </c>
      <c r="H136" s="407" t="s">
        <v>415</v>
      </c>
      <c r="I136" s="407"/>
      <c r="J136" s="272"/>
      <c r="K136" s="273" t="str">
        <f t="shared" si="19"/>
        <v/>
      </c>
      <c r="L136" s="417" t="str">
        <f t="shared" si="20"/>
        <v/>
      </c>
      <c r="M136" s="274" t="str">
        <f>IF(K136="","",COUNTIF($K$7:K136,"ﾘｽﾄ１"))</f>
        <v/>
      </c>
      <c r="N136" s="274" t="str">
        <f t="shared" si="21"/>
        <v/>
      </c>
      <c r="O136" s="275" t="str">
        <f t="shared" si="22"/>
        <v/>
      </c>
      <c r="P136" s="274" t="str">
        <f t="shared" ref="P136:P199" si="24">IF(O136="該当１",G136,"")</f>
        <v/>
      </c>
      <c r="Q136" s="273" t="str">
        <f t="shared" ref="Q136:Q199" si="25">IF(O136="該当１","ﾘｽﾄ2","")</f>
        <v/>
      </c>
      <c r="R136" s="276" t="str">
        <f t="shared" ref="R136:R199" si="26">IF(Q136="ﾘｽﾄ2",H136,"")</f>
        <v/>
      </c>
      <c r="S136" s="273" t="str">
        <f t="shared" si="23"/>
        <v/>
      </c>
      <c r="T136" s="417" t="str">
        <f t="shared" ref="T136:T199" si="27">IF(S136="該当２",H136,"")</f>
        <v/>
      </c>
      <c r="U136" s="274" t="str">
        <f>IF(S136="","",COUNTIF($S$7:S136,"該当２"))</f>
        <v/>
      </c>
      <c r="V136" s="277" t="str">
        <f t="shared" ref="V136:V199" si="28">IF(AND($S$2=H136,E136&gt;0,E136&lt;998),"該当３","")</f>
        <v/>
      </c>
      <c r="W136" s="417" t="str">
        <f t="shared" ref="W136:W199" si="29">IF(V136="該当３",I136,"")</f>
        <v/>
      </c>
      <c r="X136" s="274" t="str">
        <f>IF(V136="","",COUNTIF($V$7:V136,"該当３"))</f>
        <v/>
      </c>
    </row>
    <row r="137" spans="1:24">
      <c r="A137" s="407">
        <v>1320501038</v>
      </c>
      <c r="B137" s="407">
        <v>13</v>
      </c>
      <c r="C137" s="408">
        <v>205</v>
      </c>
      <c r="D137" s="409">
        <v>1</v>
      </c>
      <c r="E137" s="408">
        <v>38</v>
      </c>
      <c r="F137" s="407" t="s">
        <v>299</v>
      </c>
      <c r="G137" s="407" t="s">
        <v>414</v>
      </c>
      <c r="H137" s="407" t="s">
        <v>415</v>
      </c>
      <c r="I137" s="407" t="s">
        <v>415</v>
      </c>
      <c r="J137" s="272"/>
      <c r="K137" s="273" t="str">
        <f t="shared" ref="K137:K200" si="30">IF(AND($C137&gt;0,$H137=""),"ﾘｽﾄ１","")</f>
        <v/>
      </c>
      <c r="L137" s="417" t="str">
        <f t="shared" ref="L137:L200" si="31">IF(K137="ﾘｽﾄ１",G137,"")</f>
        <v/>
      </c>
      <c r="M137" s="274" t="str">
        <f>IF(K137="","",COUNTIF($K$7:K137,"ﾘｽﾄ１"))</f>
        <v/>
      </c>
      <c r="N137" s="274" t="str">
        <f t="shared" ref="N137:N200" si="32">IF(AND(D137=0,E137&gt;0),"同一区","")</f>
        <v/>
      </c>
      <c r="O137" s="275" t="str">
        <f t="shared" ref="O137:O200" si="33">IF(AND(EXACT($K$2,G137),H137&gt;0),"該当１","")</f>
        <v/>
      </c>
      <c r="P137" s="274" t="str">
        <f t="shared" si="24"/>
        <v/>
      </c>
      <c r="Q137" s="273" t="str">
        <f t="shared" si="25"/>
        <v/>
      </c>
      <c r="R137" s="276" t="str">
        <f t="shared" si="26"/>
        <v/>
      </c>
      <c r="S137" s="273" t="str">
        <f t="shared" ref="S137:S200" si="34">IF(AND(Q137="ﾘｽﾄ2",OR(I137=0,AND(N137="同一区",E137=1))),"該当２","")</f>
        <v/>
      </c>
      <c r="T137" s="417" t="str">
        <f t="shared" si="27"/>
        <v/>
      </c>
      <c r="U137" s="274" t="str">
        <f>IF(S137="","",COUNTIF($S$7:S137,"該当２"))</f>
        <v/>
      </c>
      <c r="V137" s="277" t="str">
        <f t="shared" si="28"/>
        <v/>
      </c>
      <c r="W137" s="417" t="str">
        <f t="shared" si="29"/>
        <v/>
      </c>
      <c r="X137" s="274" t="str">
        <f>IF(V137="","",COUNTIF($V$7:V137,"該当３"))</f>
        <v/>
      </c>
    </row>
    <row r="138" spans="1:24">
      <c r="A138" s="407">
        <v>1320502000</v>
      </c>
      <c r="B138" s="407">
        <v>13</v>
      </c>
      <c r="C138" s="408">
        <v>205</v>
      </c>
      <c r="D138" s="409">
        <v>2</v>
      </c>
      <c r="E138" s="408">
        <v>0</v>
      </c>
      <c r="F138" s="407" t="s">
        <v>299</v>
      </c>
      <c r="G138" s="407" t="s">
        <v>414</v>
      </c>
      <c r="H138" s="407" t="s">
        <v>416</v>
      </c>
      <c r="I138" s="407"/>
      <c r="J138" s="272"/>
      <c r="K138" s="273" t="str">
        <f t="shared" si="30"/>
        <v/>
      </c>
      <c r="L138" s="417" t="str">
        <f t="shared" si="31"/>
        <v/>
      </c>
      <c r="M138" s="274" t="str">
        <f>IF(K138="","",COUNTIF($K$7:K138,"ﾘｽﾄ１"))</f>
        <v/>
      </c>
      <c r="N138" s="274" t="str">
        <f t="shared" si="32"/>
        <v/>
      </c>
      <c r="O138" s="275" t="str">
        <f t="shared" si="33"/>
        <v/>
      </c>
      <c r="P138" s="274" t="str">
        <f t="shared" si="24"/>
        <v/>
      </c>
      <c r="Q138" s="273" t="str">
        <f t="shared" si="25"/>
        <v/>
      </c>
      <c r="R138" s="276" t="str">
        <f t="shared" si="26"/>
        <v/>
      </c>
      <c r="S138" s="273" t="str">
        <f t="shared" si="34"/>
        <v/>
      </c>
      <c r="T138" s="417" t="str">
        <f t="shared" si="27"/>
        <v/>
      </c>
      <c r="U138" s="274" t="str">
        <f>IF(S138="","",COUNTIF($S$7:S138,"該当２"))</f>
        <v/>
      </c>
      <c r="V138" s="277" t="str">
        <f t="shared" si="28"/>
        <v/>
      </c>
      <c r="W138" s="417" t="str">
        <f t="shared" si="29"/>
        <v/>
      </c>
      <c r="X138" s="274" t="str">
        <f>IF(V138="","",COUNTIF($V$7:V138,"該当３"))</f>
        <v/>
      </c>
    </row>
    <row r="139" spans="1:24">
      <c r="A139" s="407">
        <v>1320502012</v>
      </c>
      <c r="B139" s="407">
        <v>13</v>
      </c>
      <c r="C139" s="408">
        <v>205</v>
      </c>
      <c r="D139" s="409">
        <v>2</v>
      </c>
      <c r="E139" s="408">
        <v>12</v>
      </c>
      <c r="F139" s="407" t="s">
        <v>299</v>
      </c>
      <c r="G139" s="407" t="s">
        <v>414</v>
      </c>
      <c r="H139" s="407" t="s">
        <v>416</v>
      </c>
      <c r="I139" s="407" t="s">
        <v>416</v>
      </c>
      <c r="J139" s="272"/>
      <c r="K139" s="273" t="str">
        <f t="shared" si="30"/>
        <v/>
      </c>
      <c r="L139" s="417" t="str">
        <f t="shared" si="31"/>
        <v/>
      </c>
      <c r="M139" s="274" t="str">
        <f>IF(K139="","",COUNTIF($K$7:K139,"ﾘｽﾄ１"))</f>
        <v/>
      </c>
      <c r="N139" s="274" t="str">
        <f t="shared" si="32"/>
        <v/>
      </c>
      <c r="O139" s="275" t="str">
        <f t="shared" si="33"/>
        <v/>
      </c>
      <c r="P139" s="274" t="str">
        <f t="shared" si="24"/>
        <v/>
      </c>
      <c r="Q139" s="273" t="str">
        <f t="shared" si="25"/>
        <v/>
      </c>
      <c r="R139" s="276" t="str">
        <f t="shared" si="26"/>
        <v/>
      </c>
      <c r="S139" s="273" t="str">
        <f t="shared" si="34"/>
        <v/>
      </c>
      <c r="T139" s="417" t="str">
        <f t="shared" si="27"/>
        <v/>
      </c>
      <c r="U139" s="274" t="str">
        <f>IF(S139="","",COUNTIF($S$7:S139,"該当２"))</f>
        <v/>
      </c>
      <c r="V139" s="277" t="str">
        <f t="shared" si="28"/>
        <v/>
      </c>
      <c r="W139" s="417" t="str">
        <f t="shared" si="29"/>
        <v/>
      </c>
      <c r="X139" s="274" t="str">
        <f>IF(V139="","",COUNTIF($V$7:V139,"該当３"))</f>
        <v/>
      </c>
    </row>
    <row r="140" spans="1:24">
      <c r="A140" s="407">
        <v>1320503000</v>
      </c>
      <c r="B140" s="407">
        <v>13</v>
      </c>
      <c r="C140" s="408">
        <v>205</v>
      </c>
      <c r="D140" s="409">
        <v>3</v>
      </c>
      <c r="E140" s="408">
        <v>0</v>
      </c>
      <c r="F140" s="407" t="s">
        <v>299</v>
      </c>
      <c r="G140" s="407" t="s">
        <v>414</v>
      </c>
      <c r="H140" s="407" t="s">
        <v>417</v>
      </c>
      <c r="I140" s="407"/>
      <c r="J140" s="272"/>
      <c r="K140" s="273" t="str">
        <f t="shared" si="30"/>
        <v/>
      </c>
      <c r="L140" s="417" t="str">
        <f t="shared" si="31"/>
        <v/>
      </c>
      <c r="M140" s="274" t="str">
        <f>IF(K140="","",COUNTIF($K$7:K140,"ﾘｽﾄ１"))</f>
        <v/>
      </c>
      <c r="N140" s="274" t="str">
        <f t="shared" si="32"/>
        <v/>
      </c>
      <c r="O140" s="275" t="str">
        <f t="shared" si="33"/>
        <v/>
      </c>
      <c r="P140" s="274" t="str">
        <f t="shared" si="24"/>
        <v/>
      </c>
      <c r="Q140" s="273" t="str">
        <f t="shared" si="25"/>
        <v/>
      </c>
      <c r="R140" s="276" t="str">
        <f t="shared" si="26"/>
        <v/>
      </c>
      <c r="S140" s="273" t="str">
        <f t="shared" si="34"/>
        <v/>
      </c>
      <c r="T140" s="417" t="str">
        <f t="shared" si="27"/>
        <v/>
      </c>
      <c r="U140" s="274" t="str">
        <f>IF(S140="","",COUNTIF($S$7:S140,"該当２"))</f>
        <v/>
      </c>
      <c r="V140" s="277" t="str">
        <f t="shared" si="28"/>
        <v/>
      </c>
      <c r="W140" s="417" t="str">
        <f t="shared" si="29"/>
        <v/>
      </c>
      <c r="X140" s="274" t="str">
        <f>IF(V140="","",COUNTIF($V$7:V140,"該当３"))</f>
        <v/>
      </c>
    </row>
    <row r="141" spans="1:24">
      <c r="A141" s="407">
        <v>1320503017</v>
      </c>
      <c r="B141" s="407">
        <v>13</v>
      </c>
      <c r="C141" s="408">
        <v>205</v>
      </c>
      <c r="D141" s="409">
        <v>3</v>
      </c>
      <c r="E141" s="408">
        <v>17</v>
      </c>
      <c r="F141" s="407" t="s">
        <v>299</v>
      </c>
      <c r="G141" s="407" t="s">
        <v>414</v>
      </c>
      <c r="H141" s="407" t="s">
        <v>417</v>
      </c>
      <c r="I141" s="407" t="s">
        <v>417</v>
      </c>
      <c r="J141" s="272"/>
      <c r="K141" s="273" t="str">
        <f t="shared" si="30"/>
        <v/>
      </c>
      <c r="L141" s="417" t="str">
        <f t="shared" si="31"/>
        <v/>
      </c>
      <c r="M141" s="274" t="str">
        <f>IF(K141="","",COUNTIF($K$7:K141,"ﾘｽﾄ１"))</f>
        <v/>
      </c>
      <c r="N141" s="274" t="str">
        <f t="shared" si="32"/>
        <v/>
      </c>
      <c r="O141" s="275" t="str">
        <f t="shared" si="33"/>
        <v/>
      </c>
      <c r="P141" s="274" t="str">
        <f t="shared" si="24"/>
        <v/>
      </c>
      <c r="Q141" s="273" t="str">
        <f t="shared" si="25"/>
        <v/>
      </c>
      <c r="R141" s="276" t="str">
        <f t="shared" si="26"/>
        <v/>
      </c>
      <c r="S141" s="273" t="str">
        <f t="shared" si="34"/>
        <v/>
      </c>
      <c r="T141" s="417" t="str">
        <f t="shared" si="27"/>
        <v/>
      </c>
      <c r="U141" s="274" t="str">
        <f>IF(S141="","",COUNTIF($S$7:S141,"該当２"))</f>
        <v/>
      </c>
      <c r="V141" s="277" t="str">
        <f t="shared" si="28"/>
        <v/>
      </c>
      <c r="W141" s="417" t="str">
        <f t="shared" si="29"/>
        <v/>
      </c>
      <c r="X141" s="274" t="str">
        <f>IF(V141="","",COUNTIF($V$7:V141,"該当３"))</f>
        <v/>
      </c>
    </row>
    <row r="142" spans="1:24">
      <c r="A142" s="407">
        <v>1320504000</v>
      </c>
      <c r="B142" s="407">
        <v>13</v>
      </c>
      <c r="C142" s="408">
        <v>205</v>
      </c>
      <c r="D142" s="409">
        <v>4</v>
      </c>
      <c r="E142" s="408">
        <v>0</v>
      </c>
      <c r="F142" s="407" t="s">
        <v>299</v>
      </c>
      <c r="G142" s="407" t="s">
        <v>414</v>
      </c>
      <c r="H142" s="407" t="s">
        <v>418</v>
      </c>
      <c r="I142" s="407"/>
      <c r="J142" s="272"/>
      <c r="K142" s="273" t="str">
        <f t="shared" si="30"/>
        <v/>
      </c>
      <c r="L142" s="417" t="str">
        <f t="shared" si="31"/>
        <v/>
      </c>
      <c r="M142" s="274" t="str">
        <f>IF(K142="","",COUNTIF($K$7:K142,"ﾘｽﾄ１"))</f>
        <v/>
      </c>
      <c r="N142" s="274" t="str">
        <f t="shared" si="32"/>
        <v/>
      </c>
      <c r="O142" s="275" t="str">
        <f t="shared" si="33"/>
        <v/>
      </c>
      <c r="P142" s="274" t="str">
        <f t="shared" si="24"/>
        <v/>
      </c>
      <c r="Q142" s="273" t="str">
        <f t="shared" si="25"/>
        <v/>
      </c>
      <c r="R142" s="276" t="str">
        <f t="shared" si="26"/>
        <v/>
      </c>
      <c r="S142" s="273" t="str">
        <f t="shared" si="34"/>
        <v/>
      </c>
      <c r="T142" s="417" t="str">
        <f t="shared" si="27"/>
        <v/>
      </c>
      <c r="U142" s="274" t="str">
        <f>IF(S142="","",COUNTIF($S$7:S142,"該当２"))</f>
        <v/>
      </c>
      <c r="V142" s="277" t="str">
        <f t="shared" si="28"/>
        <v/>
      </c>
      <c r="W142" s="417" t="str">
        <f t="shared" si="29"/>
        <v/>
      </c>
      <c r="X142" s="274" t="str">
        <f>IF(V142="","",COUNTIF($V$7:V142,"該当３"))</f>
        <v/>
      </c>
    </row>
    <row r="143" spans="1:24">
      <c r="A143" s="407">
        <v>1320504012</v>
      </c>
      <c r="B143" s="407">
        <v>13</v>
      </c>
      <c r="C143" s="408">
        <v>205</v>
      </c>
      <c r="D143" s="409">
        <v>4</v>
      </c>
      <c r="E143" s="408">
        <v>12</v>
      </c>
      <c r="F143" s="407" t="s">
        <v>299</v>
      </c>
      <c r="G143" s="407" t="s">
        <v>414</v>
      </c>
      <c r="H143" s="407" t="s">
        <v>418</v>
      </c>
      <c r="I143" s="407" t="s">
        <v>418</v>
      </c>
      <c r="J143" s="272"/>
      <c r="K143" s="273" t="str">
        <f t="shared" si="30"/>
        <v/>
      </c>
      <c r="L143" s="417" t="str">
        <f t="shared" si="31"/>
        <v/>
      </c>
      <c r="M143" s="274" t="str">
        <f>IF(K143="","",COUNTIF($K$7:K143,"ﾘｽﾄ１"))</f>
        <v/>
      </c>
      <c r="N143" s="274" t="str">
        <f t="shared" si="32"/>
        <v/>
      </c>
      <c r="O143" s="275" t="str">
        <f t="shared" si="33"/>
        <v/>
      </c>
      <c r="P143" s="274" t="str">
        <f t="shared" si="24"/>
        <v/>
      </c>
      <c r="Q143" s="273" t="str">
        <f t="shared" si="25"/>
        <v/>
      </c>
      <c r="R143" s="276" t="str">
        <f t="shared" si="26"/>
        <v/>
      </c>
      <c r="S143" s="273" t="str">
        <f t="shared" si="34"/>
        <v/>
      </c>
      <c r="T143" s="417" t="str">
        <f t="shared" si="27"/>
        <v/>
      </c>
      <c r="U143" s="274" t="str">
        <f>IF(S143="","",COUNTIF($S$7:S143,"該当２"))</f>
        <v/>
      </c>
      <c r="V143" s="277" t="str">
        <f t="shared" si="28"/>
        <v/>
      </c>
      <c r="W143" s="417" t="str">
        <f t="shared" si="29"/>
        <v/>
      </c>
      <c r="X143" s="274" t="str">
        <f>IF(V143="","",COUNTIF($V$7:V143,"該当３"))</f>
        <v/>
      </c>
    </row>
    <row r="144" spans="1:24">
      <c r="A144" s="407">
        <v>1320505000</v>
      </c>
      <c r="B144" s="407">
        <v>13</v>
      </c>
      <c r="C144" s="408">
        <v>205</v>
      </c>
      <c r="D144" s="409">
        <v>5</v>
      </c>
      <c r="E144" s="408">
        <v>0</v>
      </c>
      <c r="F144" s="407" t="s">
        <v>299</v>
      </c>
      <c r="G144" s="407" t="s">
        <v>414</v>
      </c>
      <c r="H144" s="407" t="s">
        <v>419</v>
      </c>
      <c r="I144" s="407"/>
      <c r="J144" s="272"/>
      <c r="K144" s="273" t="str">
        <f t="shared" si="30"/>
        <v/>
      </c>
      <c r="L144" s="417" t="str">
        <f t="shared" si="31"/>
        <v/>
      </c>
      <c r="M144" s="274" t="str">
        <f>IF(K144="","",COUNTIF($K$7:K144,"ﾘｽﾄ１"))</f>
        <v/>
      </c>
      <c r="N144" s="274" t="str">
        <f t="shared" si="32"/>
        <v/>
      </c>
      <c r="O144" s="275" t="str">
        <f t="shared" si="33"/>
        <v/>
      </c>
      <c r="P144" s="274" t="str">
        <f t="shared" si="24"/>
        <v/>
      </c>
      <c r="Q144" s="273" t="str">
        <f t="shared" si="25"/>
        <v/>
      </c>
      <c r="R144" s="276" t="str">
        <f t="shared" si="26"/>
        <v/>
      </c>
      <c r="S144" s="273" t="str">
        <f t="shared" si="34"/>
        <v/>
      </c>
      <c r="T144" s="417" t="str">
        <f t="shared" si="27"/>
        <v/>
      </c>
      <c r="U144" s="274" t="str">
        <f>IF(S144="","",COUNTIF($S$7:S144,"該当２"))</f>
        <v/>
      </c>
      <c r="V144" s="277" t="str">
        <f t="shared" si="28"/>
        <v/>
      </c>
      <c r="W144" s="417" t="str">
        <f t="shared" si="29"/>
        <v/>
      </c>
      <c r="X144" s="274" t="str">
        <f>IF(V144="","",COUNTIF($V$7:V144,"該当３"))</f>
        <v/>
      </c>
    </row>
    <row r="145" spans="1:24">
      <c r="A145" s="407">
        <v>1320505027</v>
      </c>
      <c r="B145" s="407">
        <v>13</v>
      </c>
      <c r="C145" s="408">
        <v>205</v>
      </c>
      <c r="D145" s="409">
        <v>5</v>
      </c>
      <c r="E145" s="408">
        <v>27</v>
      </c>
      <c r="F145" s="407" t="s">
        <v>299</v>
      </c>
      <c r="G145" s="407" t="s">
        <v>414</v>
      </c>
      <c r="H145" s="407" t="s">
        <v>419</v>
      </c>
      <c r="I145" s="407" t="s">
        <v>419</v>
      </c>
      <c r="J145" s="272"/>
      <c r="K145" s="273" t="str">
        <f t="shared" si="30"/>
        <v/>
      </c>
      <c r="L145" s="417" t="str">
        <f t="shared" si="31"/>
        <v/>
      </c>
      <c r="M145" s="274" t="str">
        <f>IF(K145="","",COUNTIF($K$7:K145,"ﾘｽﾄ１"))</f>
        <v/>
      </c>
      <c r="N145" s="274" t="str">
        <f t="shared" si="32"/>
        <v/>
      </c>
      <c r="O145" s="275" t="str">
        <f t="shared" si="33"/>
        <v/>
      </c>
      <c r="P145" s="274" t="str">
        <f t="shared" si="24"/>
        <v/>
      </c>
      <c r="Q145" s="273" t="str">
        <f t="shared" si="25"/>
        <v/>
      </c>
      <c r="R145" s="276" t="str">
        <f t="shared" si="26"/>
        <v/>
      </c>
      <c r="S145" s="273" t="str">
        <f t="shared" si="34"/>
        <v/>
      </c>
      <c r="T145" s="417" t="str">
        <f t="shared" si="27"/>
        <v/>
      </c>
      <c r="U145" s="274" t="str">
        <f>IF(S145="","",COUNTIF($S$7:S145,"該当２"))</f>
        <v/>
      </c>
      <c r="V145" s="277" t="str">
        <f t="shared" si="28"/>
        <v/>
      </c>
      <c r="W145" s="417" t="str">
        <f t="shared" si="29"/>
        <v/>
      </c>
      <c r="X145" s="274" t="str">
        <f>IF(V145="","",COUNTIF($V$7:V145,"該当３"))</f>
        <v/>
      </c>
    </row>
    <row r="146" spans="1:24">
      <c r="A146" s="407">
        <v>1320506000</v>
      </c>
      <c r="B146" s="407">
        <v>13</v>
      </c>
      <c r="C146" s="408">
        <v>205</v>
      </c>
      <c r="D146" s="409">
        <v>6</v>
      </c>
      <c r="E146" s="408">
        <v>0</v>
      </c>
      <c r="F146" s="407" t="s">
        <v>299</v>
      </c>
      <c r="G146" s="407" t="s">
        <v>414</v>
      </c>
      <c r="H146" s="407" t="s">
        <v>420</v>
      </c>
      <c r="I146" s="407"/>
      <c r="J146" s="272"/>
      <c r="K146" s="273" t="str">
        <f t="shared" si="30"/>
        <v/>
      </c>
      <c r="L146" s="417" t="str">
        <f t="shared" si="31"/>
        <v/>
      </c>
      <c r="M146" s="274" t="str">
        <f>IF(K146="","",COUNTIF($K$7:K146,"ﾘｽﾄ１"))</f>
        <v/>
      </c>
      <c r="N146" s="274" t="str">
        <f t="shared" si="32"/>
        <v/>
      </c>
      <c r="O146" s="275" t="str">
        <f t="shared" si="33"/>
        <v/>
      </c>
      <c r="P146" s="274" t="str">
        <f t="shared" si="24"/>
        <v/>
      </c>
      <c r="Q146" s="273" t="str">
        <f t="shared" si="25"/>
        <v/>
      </c>
      <c r="R146" s="276" t="str">
        <f t="shared" si="26"/>
        <v/>
      </c>
      <c r="S146" s="273" t="str">
        <f t="shared" si="34"/>
        <v/>
      </c>
      <c r="T146" s="417" t="str">
        <f t="shared" si="27"/>
        <v/>
      </c>
      <c r="U146" s="274" t="str">
        <f>IF(S146="","",COUNTIF($S$7:S146,"該当２"))</f>
        <v/>
      </c>
      <c r="V146" s="277" t="str">
        <f t="shared" si="28"/>
        <v/>
      </c>
      <c r="W146" s="417" t="str">
        <f t="shared" si="29"/>
        <v/>
      </c>
      <c r="X146" s="274" t="str">
        <f>IF(V146="","",COUNTIF($V$7:V146,"該当３"))</f>
        <v/>
      </c>
    </row>
    <row r="147" spans="1:24">
      <c r="A147" s="407">
        <v>1320506015</v>
      </c>
      <c r="B147" s="407">
        <v>13</v>
      </c>
      <c r="C147" s="408">
        <v>205</v>
      </c>
      <c r="D147" s="409">
        <v>6</v>
      </c>
      <c r="E147" s="408">
        <v>15</v>
      </c>
      <c r="F147" s="407" t="s">
        <v>299</v>
      </c>
      <c r="G147" s="407" t="s">
        <v>414</v>
      </c>
      <c r="H147" s="407" t="s">
        <v>420</v>
      </c>
      <c r="I147" s="407" t="s">
        <v>420</v>
      </c>
      <c r="J147" s="272"/>
      <c r="K147" s="273" t="str">
        <f t="shared" si="30"/>
        <v/>
      </c>
      <c r="L147" s="417" t="str">
        <f t="shared" si="31"/>
        <v/>
      </c>
      <c r="M147" s="274" t="str">
        <f>IF(K147="","",COUNTIF($K$7:K147,"ﾘｽﾄ１"))</f>
        <v/>
      </c>
      <c r="N147" s="274" t="str">
        <f t="shared" si="32"/>
        <v/>
      </c>
      <c r="O147" s="275" t="str">
        <f t="shared" si="33"/>
        <v/>
      </c>
      <c r="P147" s="274" t="str">
        <f t="shared" si="24"/>
        <v/>
      </c>
      <c r="Q147" s="273" t="str">
        <f t="shared" si="25"/>
        <v/>
      </c>
      <c r="R147" s="276" t="str">
        <f t="shared" si="26"/>
        <v/>
      </c>
      <c r="S147" s="273" t="str">
        <f t="shared" si="34"/>
        <v/>
      </c>
      <c r="T147" s="417" t="str">
        <f t="shared" si="27"/>
        <v/>
      </c>
      <c r="U147" s="274" t="str">
        <f>IF(S147="","",COUNTIF($S$7:S147,"該当２"))</f>
        <v/>
      </c>
      <c r="V147" s="277" t="str">
        <f t="shared" si="28"/>
        <v/>
      </c>
      <c r="W147" s="417" t="str">
        <f t="shared" si="29"/>
        <v/>
      </c>
      <c r="X147" s="274" t="str">
        <f>IF(V147="","",COUNTIF($V$7:V147,"該当３"))</f>
        <v/>
      </c>
    </row>
    <row r="148" spans="1:24">
      <c r="A148" s="407">
        <v>1320507000</v>
      </c>
      <c r="B148" s="407">
        <v>13</v>
      </c>
      <c r="C148" s="408">
        <v>205</v>
      </c>
      <c r="D148" s="409">
        <v>7</v>
      </c>
      <c r="E148" s="408">
        <v>0</v>
      </c>
      <c r="F148" s="407" t="s">
        <v>299</v>
      </c>
      <c r="G148" s="407" t="s">
        <v>414</v>
      </c>
      <c r="H148" s="407" t="s">
        <v>421</v>
      </c>
      <c r="I148" s="407"/>
      <c r="J148" s="272"/>
      <c r="K148" s="273" t="str">
        <f t="shared" si="30"/>
        <v/>
      </c>
      <c r="L148" s="417" t="str">
        <f t="shared" si="31"/>
        <v/>
      </c>
      <c r="M148" s="274" t="str">
        <f>IF(K148="","",COUNTIF($K$7:K148,"ﾘｽﾄ１"))</f>
        <v/>
      </c>
      <c r="N148" s="274" t="str">
        <f t="shared" si="32"/>
        <v/>
      </c>
      <c r="O148" s="275" t="str">
        <f t="shared" si="33"/>
        <v/>
      </c>
      <c r="P148" s="274" t="str">
        <f t="shared" si="24"/>
        <v/>
      </c>
      <c r="Q148" s="273" t="str">
        <f t="shared" si="25"/>
        <v/>
      </c>
      <c r="R148" s="276" t="str">
        <f t="shared" si="26"/>
        <v/>
      </c>
      <c r="S148" s="273" t="str">
        <f t="shared" si="34"/>
        <v/>
      </c>
      <c r="T148" s="417" t="str">
        <f t="shared" si="27"/>
        <v/>
      </c>
      <c r="U148" s="274" t="str">
        <f>IF(S148="","",COUNTIF($S$7:S148,"該当２"))</f>
        <v/>
      </c>
      <c r="V148" s="277" t="str">
        <f t="shared" si="28"/>
        <v/>
      </c>
      <c r="W148" s="417" t="str">
        <f t="shared" si="29"/>
        <v/>
      </c>
      <c r="X148" s="274" t="str">
        <f>IF(V148="","",COUNTIF($V$7:V148,"該当３"))</f>
        <v/>
      </c>
    </row>
    <row r="149" spans="1:24">
      <c r="A149" s="407">
        <v>1320507013</v>
      </c>
      <c r="B149" s="407">
        <v>13</v>
      </c>
      <c r="C149" s="408">
        <v>205</v>
      </c>
      <c r="D149" s="409">
        <v>7</v>
      </c>
      <c r="E149" s="408">
        <v>13</v>
      </c>
      <c r="F149" s="407" t="s">
        <v>299</v>
      </c>
      <c r="G149" s="407" t="s">
        <v>414</v>
      </c>
      <c r="H149" s="407" t="s">
        <v>421</v>
      </c>
      <c r="I149" s="407" t="s">
        <v>421</v>
      </c>
      <c r="J149" s="272"/>
      <c r="K149" s="273" t="str">
        <f t="shared" si="30"/>
        <v/>
      </c>
      <c r="L149" s="417" t="str">
        <f t="shared" si="31"/>
        <v/>
      </c>
      <c r="M149" s="274" t="str">
        <f>IF(K149="","",COUNTIF($K$7:K149,"ﾘｽﾄ１"))</f>
        <v/>
      </c>
      <c r="N149" s="274" t="str">
        <f t="shared" si="32"/>
        <v/>
      </c>
      <c r="O149" s="275" t="str">
        <f t="shared" si="33"/>
        <v/>
      </c>
      <c r="P149" s="274" t="str">
        <f t="shared" si="24"/>
        <v/>
      </c>
      <c r="Q149" s="273" t="str">
        <f t="shared" si="25"/>
        <v/>
      </c>
      <c r="R149" s="276" t="str">
        <f t="shared" si="26"/>
        <v/>
      </c>
      <c r="S149" s="273" t="str">
        <f t="shared" si="34"/>
        <v/>
      </c>
      <c r="T149" s="417" t="str">
        <f t="shared" si="27"/>
        <v/>
      </c>
      <c r="U149" s="274" t="str">
        <f>IF(S149="","",COUNTIF($S$7:S149,"該当２"))</f>
        <v/>
      </c>
      <c r="V149" s="277" t="str">
        <f t="shared" si="28"/>
        <v/>
      </c>
      <c r="W149" s="417" t="str">
        <f t="shared" si="29"/>
        <v/>
      </c>
      <c r="X149" s="274" t="str">
        <f>IF(V149="","",COUNTIF($V$7:V149,"該当３"))</f>
        <v/>
      </c>
    </row>
    <row r="150" spans="1:24">
      <c r="A150" s="407">
        <v>1320600000</v>
      </c>
      <c r="B150" s="407">
        <v>13</v>
      </c>
      <c r="C150" s="408">
        <v>206</v>
      </c>
      <c r="D150" s="409">
        <v>0</v>
      </c>
      <c r="E150" s="408">
        <v>0</v>
      </c>
      <c r="F150" s="407" t="s">
        <v>299</v>
      </c>
      <c r="G150" s="407" t="s">
        <v>422</v>
      </c>
      <c r="H150" s="407"/>
      <c r="I150" s="407"/>
      <c r="J150" s="272"/>
      <c r="K150" s="273" t="str">
        <f t="shared" si="30"/>
        <v>ﾘｽﾄ１</v>
      </c>
      <c r="L150" s="417" t="str">
        <f t="shared" si="31"/>
        <v>府中市</v>
      </c>
      <c r="M150" s="274">
        <f>IF(K150="","",COUNTIF($K$7:K150,"ﾘｽﾄ１"))</f>
        <v>29</v>
      </c>
      <c r="N150" s="274" t="str">
        <f t="shared" si="32"/>
        <v/>
      </c>
      <c r="O150" s="275" t="str">
        <f t="shared" si="33"/>
        <v/>
      </c>
      <c r="P150" s="274" t="str">
        <f t="shared" si="24"/>
        <v/>
      </c>
      <c r="Q150" s="273" t="str">
        <f t="shared" si="25"/>
        <v/>
      </c>
      <c r="R150" s="276" t="str">
        <f t="shared" si="26"/>
        <v/>
      </c>
      <c r="S150" s="273" t="str">
        <f t="shared" si="34"/>
        <v/>
      </c>
      <c r="T150" s="417" t="str">
        <f t="shared" si="27"/>
        <v/>
      </c>
      <c r="U150" s="274" t="str">
        <f>IF(S150="","",COUNTIF($S$7:S150,"該当２"))</f>
        <v/>
      </c>
      <c r="V150" s="277" t="str">
        <f t="shared" si="28"/>
        <v/>
      </c>
      <c r="W150" s="417" t="str">
        <f t="shared" si="29"/>
        <v/>
      </c>
      <c r="X150" s="274" t="str">
        <f>IF(V150="","",COUNTIF($V$7:V150,"該当３"))</f>
        <v/>
      </c>
    </row>
    <row r="151" spans="1:24">
      <c r="A151" s="407">
        <v>1320601000</v>
      </c>
      <c r="B151" s="407">
        <v>13</v>
      </c>
      <c r="C151" s="408">
        <v>206</v>
      </c>
      <c r="D151" s="409">
        <v>1</v>
      </c>
      <c r="E151" s="408">
        <v>0</v>
      </c>
      <c r="F151" s="407" t="s">
        <v>299</v>
      </c>
      <c r="G151" s="407" t="s">
        <v>422</v>
      </c>
      <c r="H151" s="407" t="s">
        <v>423</v>
      </c>
      <c r="I151" s="407"/>
      <c r="J151" s="272"/>
      <c r="K151" s="273" t="str">
        <f t="shared" si="30"/>
        <v/>
      </c>
      <c r="L151" s="417" t="str">
        <f t="shared" si="31"/>
        <v/>
      </c>
      <c r="M151" s="274" t="str">
        <f>IF(K151="","",COUNTIF($K$7:K151,"ﾘｽﾄ１"))</f>
        <v/>
      </c>
      <c r="N151" s="274" t="str">
        <f t="shared" si="32"/>
        <v/>
      </c>
      <c r="O151" s="275" t="str">
        <f t="shared" si="33"/>
        <v/>
      </c>
      <c r="P151" s="274" t="str">
        <f t="shared" si="24"/>
        <v/>
      </c>
      <c r="Q151" s="273" t="str">
        <f t="shared" si="25"/>
        <v/>
      </c>
      <c r="R151" s="276" t="str">
        <f t="shared" si="26"/>
        <v/>
      </c>
      <c r="S151" s="273" t="str">
        <f t="shared" si="34"/>
        <v/>
      </c>
      <c r="T151" s="417" t="str">
        <f t="shared" si="27"/>
        <v/>
      </c>
      <c r="U151" s="274" t="str">
        <f>IF(S151="","",COUNTIF($S$7:S151,"該当２"))</f>
        <v/>
      </c>
      <c r="V151" s="277" t="str">
        <f t="shared" si="28"/>
        <v/>
      </c>
      <c r="W151" s="417" t="str">
        <f t="shared" si="29"/>
        <v/>
      </c>
      <c r="X151" s="274" t="str">
        <f>IF(V151="","",COUNTIF($V$7:V151,"該当３"))</f>
        <v/>
      </c>
    </row>
    <row r="152" spans="1:24">
      <c r="A152" s="407">
        <v>1320601008</v>
      </c>
      <c r="B152" s="407">
        <v>13</v>
      </c>
      <c r="C152" s="408">
        <v>206</v>
      </c>
      <c r="D152" s="409">
        <v>1</v>
      </c>
      <c r="E152" s="408">
        <v>8</v>
      </c>
      <c r="F152" s="407" t="s">
        <v>299</v>
      </c>
      <c r="G152" s="407" t="s">
        <v>422</v>
      </c>
      <c r="H152" s="407" t="s">
        <v>423</v>
      </c>
      <c r="I152" s="407" t="s">
        <v>423</v>
      </c>
      <c r="J152" s="272"/>
      <c r="K152" s="273" t="str">
        <f t="shared" si="30"/>
        <v/>
      </c>
      <c r="L152" s="417" t="str">
        <f t="shared" si="31"/>
        <v/>
      </c>
      <c r="M152" s="274" t="str">
        <f>IF(K152="","",COUNTIF($K$7:K152,"ﾘｽﾄ１"))</f>
        <v/>
      </c>
      <c r="N152" s="274" t="str">
        <f t="shared" si="32"/>
        <v/>
      </c>
      <c r="O152" s="275" t="str">
        <f t="shared" si="33"/>
        <v/>
      </c>
      <c r="P152" s="274" t="str">
        <f t="shared" si="24"/>
        <v/>
      </c>
      <c r="Q152" s="273" t="str">
        <f t="shared" si="25"/>
        <v/>
      </c>
      <c r="R152" s="276" t="str">
        <f t="shared" si="26"/>
        <v/>
      </c>
      <c r="S152" s="273" t="str">
        <f t="shared" si="34"/>
        <v/>
      </c>
      <c r="T152" s="417" t="str">
        <f t="shared" si="27"/>
        <v/>
      </c>
      <c r="U152" s="274" t="str">
        <f>IF(S152="","",COUNTIF($S$7:S152,"該当２"))</f>
        <v/>
      </c>
      <c r="V152" s="277" t="str">
        <f t="shared" si="28"/>
        <v/>
      </c>
      <c r="W152" s="417" t="str">
        <f t="shared" si="29"/>
        <v/>
      </c>
      <c r="X152" s="274" t="str">
        <f>IF(V152="","",COUNTIF($V$7:V152,"該当３"))</f>
        <v/>
      </c>
    </row>
    <row r="153" spans="1:24">
      <c r="A153" s="407">
        <v>1320602000</v>
      </c>
      <c r="B153" s="407">
        <v>13</v>
      </c>
      <c r="C153" s="408">
        <v>206</v>
      </c>
      <c r="D153" s="409">
        <v>2</v>
      </c>
      <c r="E153" s="408">
        <v>0</v>
      </c>
      <c r="F153" s="407" t="s">
        <v>299</v>
      </c>
      <c r="G153" s="407" t="s">
        <v>422</v>
      </c>
      <c r="H153" s="407" t="s">
        <v>424</v>
      </c>
      <c r="I153" s="407"/>
      <c r="J153" s="272"/>
      <c r="K153" s="273" t="str">
        <f t="shared" si="30"/>
        <v/>
      </c>
      <c r="L153" s="417" t="str">
        <f t="shared" si="31"/>
        <v/>
      </c>
      <c r="M153" s="274" t="str">
        <f>IF(K153="","",COUNTIF($K$7:K153,"ﾘｽﾄ１"))</f>
        <v/>
      </c>
      <c r="N153" s="274" t="str">
        <f t="shared" si="32"/>
        <v/>
      </c>
      <c r="O153" s="275" t="str">
        <f t="shared" si="33"/>
        <v/>
      </c>
      <c r="P153" s="274" t="str">
        <f t="shared" si="24"/>
        <v/>
      </c>
      <c r="Q153" s="273" t="str">
        <f t="shared" si="25"/>
        <v/>
      </c>
      <c r="R153" s="276" t="str">
        <f t="shared" si="26"/>
        <v/>
      </c>
      <c r="S153" s="273" t="str">
        <f t="shared" si="34"/>
        <v/>
      </c>
      <c r="T153" s="417" t="str">
        <f t="shared" si="27"/>
        <v/>
      </c>
      <c r="U153" s="274" t="str">
        <f>IF(S153="","",COUNTIF($S$7:S153,"該当２"))</f>
        <v/>
      </c>
      <c r="V153" s="277" t="str">
        <f t="shared" si="28"/>
        <v/>
      </c>
      <c r="W153" s="417" t="str">
        <f t="shared" si="29"/>
        <v/>
      </c>
      <c r="X153" s="274" t="str">
        <f>IF(V153="","",COUNTIF($V$7:V153,"該当３"))</f>
        <v/>
      </c>
    </row>
    <row r="154" spans="1:24">
      <c r="A154" s="407">
        <v>1320602013</v>
      </c>
      <c r="B154" s="407">
        <v>13</v>
      </c>
      <c r="C154" s="408">
        <v>206</v>
      </c>
      <c r="D154" s="409">
        <v>2</v>
      </c>
      <c r="E154" s="408">
        <v>13</v>
      </c>
      <c r="F154" s="407" t="s">
        <v>299</v>
      </c>
      <c r="G154" s="407" t="s">
        <v>422</v>
      </c>
      <c r="H154" s="407" t="s">
        <v>424</v>
      </c>
      <c r="I154" s="407" t="s">
        <v>424</v>
      </c>
      <c r="J154" s="272"/>
      <c r="K154" s="273" t="str">
        <f t="shared" si="30"/>
        <v/>
      </c>
      <c r="L154" s="417" t="str">
        <f t="shared" si="31"/>
        <v/>
      </c>
      <c r="M154" s="274" t="str">
        <f>IF(K154="","",COUNTIF($K$7:K154,"ﾘｽﾄ１"))</f>
        <v/>
      </c>
      <c r="N154" s="274" t="str">
        <f t="shared" si="32"/>
        <v/>
      </c>
      <c r="O154" s="275" t="str">
        <f t="shared" si="33"/>
        <v/>
      </c>
      <c r="P154" s="274" t="str">
        <f t="shared" si="24"/>
        <v/>
      </c>
      <c r="Q154" s="273" t="str">
        <f t="shared" si="25"/>
        <v/>
      </c>
      <c r="R154" s="276" t="str">
        <f t="shared" si="26"/>
        <v/>
      </c>
      <c r="S154" s="273" t="str">
        <f t="shared" si="34"/>
        <v/>
      </c>
      <c r="T154" s="417" t="str">
        <f t="shared" si="27"/>
        <v/>
      </c>
      <c r="U154" s="274" t="str">
        <f>IF(S154="","",COUNTIF($S$7:S154,"該当２"))</f>
        <v/>
      </c>
      <c r="V154" s="277" t="str">
        <f t="shared" si="28"/>
        <v/>
      </c>
      <c r="W154" s="417" t="str">
        <f t="shared" si="29"/>
        <v/>
      </c>
      <c r="X154" s="274" t="str">
        <f>IF(V154="","",COUNTIF($V$7:V154,"該当３"))</f>
        <v/>
      </c>
    </row>
    <row r="155" spans="1:24">
      <c r="A155" s="407">
        <v>1320603000</v>
      </c>
      <c r="B155" s="407">
        <v>13</v>
      </c>
      <c r="C155" s="408">
        <v>206</v>
      </c>
      <c r="D155" s="409">
        <v>3</v>
      </c>
      <c r="E155" s="408">
        <v>0</v>
      </c>
      <c r="F155" s="407" t="s">
        <v>299</v>
      </c>
      <c r="G155" s="407" t="s">
        <v>422</v>
      </c>
      <c r="H155" s="407" t="s">
        <v>425</v>
      </c>
      <c r="I155" s="407"/>
      <c r="J155" s="272"/>
      <c r="K155" s="273" t="str">
        <f t="shared" si="30"/>
        <v/>
      </c>
      <c r="L155" s="417" t="str">
        <f t="shared" si="31"/>
        <v/>
      </c>
      <c r="M155" s="274" t="str">
        <f>IF(K155="","",COUNTIF($K$7:K155,"ﾘｽﾄ１"))</f>
        <v/>
      </c>
      <c r="N155" s="274" t="str">
        <f t="shared" si="32"/>
        <v/>
      </c>
      <c r="O155" s="275" t="str">
        <f t="shared" si="33"/>
        <v/>
      </c>
      <c r="P155" s="274" t="str">
        <f t="shared" si="24"/>
        <v/>
      </c>
      <c r="Q155" s="273" t="str">
        <f t="shared" si="25"/>
        <v/>
      </c>
      <c r="R155" s="276" t="str">
        <f t="shared" si="26"/>
        <v/>
      </c>
      <c r="S155" s="273" t="str">
        <f t="shared" si="34"/>
        <v/>
      </c>
      <c r="T155" s="417" t="str">
        <f t="shared" si="27"/>
        <v/>
      </c>
      <c r="U155" s="274" t="str">
        <f>IF(S155="","",COUNTIF($S$7:S155,"該当２"))</f>
        <v/>
      </c>
      <c r="V155" s="277" t="str">
        <f t="shared" si="28"/>
        <v/>
      </c>
      <c r="W155" s="417" t="str">
        <f t="shared" si="29"/>
        <v/>
      </c>
      <c r="X155" s="274" t="str">
        <f>IF(V155="","",COUNTIF($V$7:V155,"該当３"))</f>
        <v/>
      </c>
    </row>
    <row r="156" spans="1:24">
      <c r="A156" s="407">
        <v>1320603010</v>
      </c>
      <c r="B156" s="407">
        <v>13</v>
      </c>
      <c r="C156" s="408">
        <v>206</v>
      </c>
      <c r="D156" s="409">
        <v>3</v>
      </c>
      <c r="E156" s="408">
        <v>10</v>
      </c>
      <c r="F156" s="407" t="s">
        <v>299</v>
      </c>
      <c r="G156" s="407" t="s">
        <v>422</v>
      </c>
      <c r="H156" s="407" t="s">
        <v>425</v>
      </c>
      <c r="I156" s="407" t="s">
        <v>425</v>
      </c>
      <c r="J156" s="272"/>
      <c r="K156" s="273" t="str">
        <f t="shared" si="30"/>
        <v/>
      </c>
      <c r="L156" s="417" t="str">
        <f t="shared" si="31"/>
        <v/>
      </c>
      <c r="M156" s="274" t="str">
        <f>IF(K156="","",COUNTIF($K$7:K156,"ﾘｽﾄ１"))</f>
        <v/>
      </c>
      <c r="N156" s="274" t="str">
        <f t="shared" si="32"/>
        <v/>
      </c>
      <c r="O156" s="275" t="str">
        <f t="shared" si="33"/>
        <v/>
      </c>
      <c r="P156" s="274" t="str">
        <f t="shared" si="24"/>
        <v/>
      </c>
      <c r="Q156" s="273" t="str">
        <f t="shared" si="25"/>
        <v/>
      </c>
      <c r="R156" s="276" t="str">
        <f t="shared" si="26"/>
        <v/>
      </c>
      <c r="S156" s="273" t="str">
        <f t="shared" si="34"/>
        <v/>
      </c>
      <c r="T156" s="417" t="str">
        <f t="shared" si="27"/>
        <v/>
      </c>
      <c r="U156" s="274" t="str">
        <f>IF(S156="","",COUNTIF($S$7:S156,"該当２"))</f>
        <v/>
      </c>
      <c r="V156" s="277" t="str">
        <f t="shared" si="28"/>
        <v/>
      </c>
      <c r="W156" s="417" t="str">
        <f t="shared" si="29"/>
        <v/>
      </c>
      <c r="X156" s="274" t="str">
        <f>IF(V156="","",COUNTIF($V$7:V156,"該当３"))</f>
        <v/>
      </c>
    </row>
    <row r="157" spans="1:24">
      <c r="A157" s="407">
        <v>1320700000</v>
      </c>
      <c r="B157" s="407">
        <v>13</v>
      </c>
      <c r="C157" s="408">
        <v>207</v>
      </c>
      <c r="D157" s="409">
        <v>0</v>
      </c>
      <c r="E157" s="408">
        <v>0</v>
      </c>
      <c r="F157" s="407" t="s">
        <v>299</v>
      </c>
      <c r="G157" s="407" t="s">
        <v>426</v>
      </c>
      <c r="H157" s="407"/>
      <c r="I157" s="407"/>
      <c r="J157" s="272"/>
      <c r="K157" s="273" t="str">
        <f t="shared" si="30"/>
        <v>ﾘｽﾄ１</v>
      </c>
      <c r="L157" s="417" t="str">
        <f t="shared" si="31"/>
        <v>昭島市</v>
      </c>
      <c r="M157" s="274">
        <f>IF(K157="","",COUNTIF($K$7:K157,"ﾘｽﾄ１"))</f>
        <v>30</v>
      </c>
      <c r="N157" s="274" t="str">
        <f t="shared" si="32"/>
        <v/>
      </c>
      <c r="O157" s="275" t="str">
        <f t="shared" si="33"/>
        <v/>
      </c>
      <c r="P157" s="274" t="str">
        <f t="shared" si="24"/>
        <v/>
      </c>
      <c r="Q157" s="273" t="str">
        <f t="shared" si="25"/>
        <v/>
      </c>
      <c r="R157" s="276" t="str">
        <f t="shared" si="26"/>
        <v/>
      </c>
      <c r="S157" s="273" t="str">
        <f t="shared" si="34"/>
        <v/>
      </c>
      <c r="T157" s="417" t="str">
        <f t="shared" si="27"/>
        <v/>
      </c>
      <c r="U157" s="274" t="str">
        <f>IF(S157="","",COUNTIF($S$7:S157,"該当２"))</f>
        <v/>
      </c>
      <c r="V157" s="277" t="str">
        <f t="shared" si="28"/>
        <v/>
      </c>
      <c r="W157" s="417" t="str">
        <f t="shared" si="29"/>
        <v/>
      </c>
      <c r="X157" s="274" t="str">
        <f>IF(V157="","",COUNTIF($V$7:V157,"該当３"))</f>
        <v/>
      </c>
    </row>
    <row r="158" spans="1:24">
      <c r="A158" s="407">
        <v>1320701000</v>
      </c>
      <c r="B158" s="407">
        <v>13</v>
      </c>
      <c r="C158" s="408">
        <v>207</v>
      </c>
      <c r="D158" s="409">
        <v>1</v>
      </c>
      <c r="E158" s="408">
        <v>0</v>
      </c>
      <c r="F158" s="407" t="s">
        <v>299</v>
      </c>
      <c r="G158" s="407" t="s">
        <v>426</v>
      </c>
      <c r="H158" s="407" t="s">
        <v>427</v>
      </c>
      <c r="I158" s="407"/>
      <c r="J158" s="272"/>
      <c r="K158" s="273" t="str">
        <f t="shared" si="30"/>
        <v/>
      </c>
      <c r="L158" s="417" t="str">
        <f t="shared" si="31"/>
        <v/>
      </c>
      <c r="M158" s="274" t="str">
        <f>IF(K158="","",COUNTIF($K$7:K158,"ﾘｽﾄ１"))</f>
        <v/>
      </c>
      <c r="N158" s="274" t="str">
        <f t="shared" si="32"/>
        <v/>
      </c>
      <c r="O158" s="275" t="str">
        <f t="shared" si="33"/>
        <v/>
      </c>
      <c r="P158" s="274" t="str">
        <f t="shared" si="24"/>
        <v/>
      </c>
      <c r="Q158" s="273" t="str">
        <f t="shared" si="25"/>
        <v/>
      </c>
      <c r="R158" s="276" t="str">
        <f t="shared" si="26"/>
        <v/>
      </c>
      <c r="S158" s="273" t="str">
        <f t="shared" si="34"/>
        <v/>
      </c>
      <c r="T158" s="417" t="str">
        <f t="shared" si="27"/>
        <v/>
      </c>
      <c r="U158" s="274" t="str">
        <f>IF(S158="","",COUNTIF($S$7:S158,"該当２"))</f>
        <v/>
      </c>
      <c r="V158" s="277" t="str">
        <f t="shared" si="28"/>
        <v/>
      </c>
      <c r="W158" s="417" t="str">
        <f t="shared" si="29"/>
        <v/>
      </c>
      <c r="X158" s="274" t="str">
        <f>IF(V158="","",COUNTIF($V$7:V158,"該当３"))</f>
        <v/>
      </c>
    </row>
    <row r="159" spans="1:24">
      <c r="A159" s="407">
        <v>1320701001</v>
      </c>
      <c r="B159" s="407">
        <v>13</v>
      </c>
      <c r="C159" s="408">
        <v>207</v>
      </c>
      <c r="D159" s="409">
        <v>1</v>
      </c>
      <c r="E159" s="408">
        <v>1</v>
      </c>
      <c r="F159" s="407" t="s">
        <v>299</v>
      </c>
      <c r="G159" s="407" t="s">
        <v>426</v>
      </c>
      <c r="H159" s="407" t="s">
        <v>427</v>
      </c>
      <c r="I159" s="407" t="s">
        <v>428</v>
      </c>
      <c r="J159" s="272"/>
      <c r="K159" s="273" t="str">
        <f t="shared" si="30"/>
        <v/>
      </c>
      <c r="L159" s="417" t="str">
        <f t="shared" si="31"/>
        <v/>
      </c>
      <c r="M159" s="274" t="str">
        <f>IF(K159="","",COUNTIF($K$7:K159,"ﾘｽﾄ１"))</f>
        <v/>
      </c>
      <c r="N159" s="274" t="str">
        <f t="shared" si="32"/>
        <v/>
      </c>
      <c r="O159" s="275" t="str">
        <f t="shared" si="33"/>
        <v/>
      </c>
      <c r="P159" s="274" t="str">
        <f t="shared" si="24"/>
        <v/>
      </c>
      <c r="Q159" s="273" t="str">
        <f t="shared" si="25"/>
        <v/>
      </c>
      <c r="R159" s="276" t="str">
        <f t="shared" si="26"/>
        <v/>
      </c>
      <c r="S159" s="273" t="str">
        <f t="shared" si="34"/>
        <v/>
      </c>
      <c r="T159" s="417" t="str">
        <f t="shared" si="27"/>
        <v/>
      </c>
      <c r="U159" s="274" t="str">
        <f>IF(S159="","",COUNTIF($S$7:S159,"該当２"))</f>
        <v/>
      </c>
      <c r="V159" s="277" t="str">
        <f t="shared" si="28"/>
        <v/>
      </c>
      <c r="W159" s="417" t="str">
        <f t="shared" si="29"/>
        <v/>
      </c>
      <c r="X159" s="274" t="str">
        <f>IF(V159="","",COUNTIF($V$7:V159,"該当３"))</f>
        <v/>
      </c>
    </row>
    <row r="160" spans="1:24">
      <c r="A160" s="407">
        <v>1320701002</v>
      </c>
      <c r="B160" s="407">
        <v>13</v>
      </c>
      <c r="C160" s="408">
        <v>207</v>
      </c>
      <c r="D160" s="409">
        <v>1</v>
      </c>
      <c r="E160" s="408">
        <v>2</v>
      </c>
      <c r="F160" s="407" t="s">
        <v>299</v>
      </c>
      <c r="G160" s="407" t="s">
        <v>426</v>
      </c>
      <c r="H160" s="407" t="s">
        <v>427</v>
      </c>
      <c r="I160" s="407" t="s">
        <v>429</v>
      </c>
      <c r="J160" s="272"/>
      <c r="K160" s="273" t="str">
        <f t="shared" si="30"/>
        <v/>
      </c>
      <c r="L160" s="417" t="str">
        <f t="shared" si="31"/>
        <v/>
      </c>
      <c r="M160" s="274" t="str">
        <f>IF(K160="","",COUNTIF($K$7:K160,"ﾘｽﾄ１"))</f>
        <v/>
      </c>
      <c r="N160" s="274" t="str">
        <f t="shared" si="32"/>
        <v/>
      </c>
      <c r="O160" s="275" t="str">
        <f t="shared" si="33"/>
        <v/>
      </c>
      <c r="P160" s="274" t="str">
        <f t="shared" si="24"/>
        <v/>
      </c>
      <c r="Q160" s="273" t="str">
        <f t="shared" si="25"/>
        <v/>
      </c>
      <c r="R160" s="276" t="str">
        <f t="shared" si="26"/>
        <v/>
      </c>
      <c r="S160" s="273" t="str">
        <f t="shared" si="34"/>
        <v/>
      </c>
      <c r="T160" s="417" t="str">
        <f t="shared" si="27"/>
        <v/>
      </c>
      <c r="U160" s="274" t="str">
        <f>IF(S160="","",COUNTIF($S$7:S160,"該当２"))</f>
        <v/>
      </c>
      <c r="V160" s="277" t="str">
        <f t="shared" si="28"/>
        <v/>
      </c>
      <c r="W160" s="417" t="str">
        <f t="shared" si="29"/>
        <v/>
      </c>
      <c r="X160" s="274" t="str">
        <f>IF(V160="","",COUNTIF($V$7:V160,"該当３"))</f>
        <v/>
      </c>
    </row>
    <row r="161" spans="1:24">
      <c r="A161" s="407">
        <v>1320701003</v>
      </c>
      <c r="B161" s="407">
        <v>13</v>
      </c>
      <c r="C161" s="408">
        <v>207</v>
      </c>
      <c r="D161" s="409">
        <v>1</v>
      </c>
      <c r="E161" s="408">
        <v>3</v>
      </c>
      <c r="F161" s="407" t="s">
        <v>299</v>
      </c>
      <c r="G161" s="407" t="s">
        <v>426</v>
      </c>
      <c r="H161" s="407" t="s">
        <v>427</v>
      </c>
      <c r="I161" s="407" t="s">
        <v>430</v>
      </c>
      <c r="J161" s="272"/>
      <c r="K161" s="273" t="str">
        <f t="shared" si="30"/>
        <v/>
      </c>
      <c r="L161" s="417" t="str">
        <f t="shared" si="31"/>
        <v/>
      </c>
      <c r="M161" s="274" t="str">
        <f>IF(K161="","",COUNTIF($K$7:K161,"ﾘｽﾄ１"))</f>
        <v/>
      </c>
      <c r="N161" s="274" t="str">
        <f t="shared" si="32"/>
        <v/>
      </c>
      <c r="O161" s="275" t="str">
        <f t="shared" si="33"/>
        <v/>
      </c>
      <c r="P161" s="274" t="str">
        <f t="shared" si="24"/>
        <v/>
      </c>
      <c r="Q161" s="273" t="str">
        <f t="shared" si="25"/>
        <v/>
      </c>
      <c r="R161" s="276" t="str">
        <f t="shared" si="26"/>
        <v/>
      </c>
      <c r="S161" s="273" t="str">
        <f t="shared" si="34"/>
        <v/>
      </c>
      <c r="T161" s="417" t="str">
        <f t="shared" si="27"/>
        <v/>
      </c>
      <c r="U161" s="274" t="str">
        <f>IF(S161="","",COUNTIF($S$7:S161,"該当２"))</f>
        <v/>
      </c>
      <c r="V161" s="277" t="str">
        <f t="shared" si="28"/>
        <v/>
      </c>
      <c r="W161" s="417" t="str">
        <f t="shared" si="29"/>
        <v/>
      </c>
      <c r="X161" s="274" t="str">
        <f>IF(V161="","",COUNTIF($V$7:V161,"該当３"))</f>
        <v/>
      </c>
    </row>
    <row r="162" spans="1:24">
      <c r="A162" s="407">
        <v>1320701004</v>
      </c>
      <c r="B162" s="407">
        <v>13</v>
      </c>
      <c r="C162" s="408">
        <v>207</v>
      </c>
      <c r="D162" s="409">
        <v>1</v>
      </c>
      <c r="E162" s="408">
        <v>4</v>
      </c>
      <c r="F162" s="407" t="s">
        <v>299</v>
      </c>
      <c r="G162" s="407" t="s">
        <v>426</v>
      </c>
      <c r="H162" s="407" t="s">
        <v>427</v>
      </c>
      <c r="I162" s="407" t="s">
        <v>431</v>
      </c>
      <c r="J162" s="272"/>
      <c r="K162" s="273" t="str">
        <f t="shared" si="30"/>
        <v/>
      </c>
      <c r="L162" s="417" t="str">
        <f t="shared" si="31"/>
        <v/>
      </c>
      <c r="M162" s="274" t="str">
        <f>IF(K162="","",COUNTIF($K$7:K162,"ﾘｽﾄ１"))</f>
        <v/>
      </c>
      <c r="N162" s="274" t="str">
        <f t="shared" si="32"/>
        <v/>
      </c>
      <c r="O162" s="275" t="str">
        <f t="shared" si="33"/>
        <v/>
      </c>
      <c r="P162" s="274" t="str">
        <f t="shared" si="24"/>
        <v/>
      </c>
      <c r="Q162" s="273" t="str">
        <f t="shared" si="25"/>
        <v/>
      </c>
      <c r="R162" s="276" t="str">
        <f t="shared" si="26"/>
        <v/>
      </c>
      <c r="S162" s="273" t="str">
        <f t="shared" si="34"/>
        <v/>
      </c>
      <c r="T162" s="417" t="str">
        <f t="shared" si="27"/>
        <v/>
      </c>
      <c r="U162" s="274" t="str">
        <f>IF(S162="","",COUNTIF($S$7:S162,"該当２"))</f>
        <v/>
      </c>
      <c r="V162" s="277" t="str">
        <f t="shared" si="28"/>
        <v/>
      </c>
      <c r="W162" s="417" t="str">
        <f t="shared" si="29"/>
        <v/>
      </c>
      <c r="X162" s="274" t="str">
        <f>IF(V162="","",COUNTIF($V$7:V162,"該当３"))</f>
        <v/>
      </c>
    </row>
    <row r="163" spans="1:24">
      <c r="A163" s="407">
        <v>1320701005</v>
      </c>
      <c r="B163" s="407">
        <v>13</v>
      </c>
      <c r="C163" s="408">
        <v>207</v>
      </c>
      <c r="D163" s="409">
        <v>1</v>
      </c>
      <c r="E163" s="408">
        <v>5</v>
      </c>
      <c r="F163" s="407" t="s">
        <v>299</v>
      </c>
      <c r="G163" s="407" t="s">
        <v>426</v>
      </c>
      <c r="H163" s="407" t="s">
        <v>427</v>
      </c>
      <c r="I163" s="407" t="s">
        <v>200</v>
      </c>
      <c r="J163" s="272"/>
      <c r="K163" s="273" t="str">
        <f t="shared" si="30"/>
        <v/>
      </c>
      <c r="L163" s="417" t="str">
        <f t="shared" si="31"/>
        <v/>
      </c>
      <c r="M163" s="274" t="str">
        <f>IF(K163="","",COUNTIF($K$7:K163,"ﾘｽﾄ１"))</f>
        <v/>
      </c>
      <c r="N163" s="274" t="str">
        <f t="shared" si="32"/>
        <v/>
      </c>
      <c r="O163" s="275" t="str">
        <f t="shared" si="33"/>
        <v/>
      </c>
      <c r="P163" s="274" t="str">
        <f t="shared" si="24"/>
        <v/>
      </c>
      <c r="Q163" s="273" t="str">
        <f t="shared" si="25"/>
        <v/>
      </c>
      <c r="R163" s="276" t="str">
        <f t="shared" si="26"/>
        <v/>
      </c>
      <c r="S163" s="273" t="str">
        <f t="shared" si="34"/>
        <v/>
      </c>
      <c r="T163" s="417" t="str">
        <f t="shared" si="27"/>
        <v/>
      </c>
      <c r="U163" s="274" t="str">
        <f>IF(S163="","",COUNTIF($S$7:S163,"該当２"))</f>
        <v/>
      </c>
      <c r="V163" s="277" t="str">
        <f t="shared" si="28"/>
        <v/>
      </c>
      <c r="W163" s="417" t="str">
        <f t="shared" si="29"/>
        <v/>
      </c>
      <c r="X163" s="274" t="str">
        <f>IF(V163="","",COUNTIF($V$7:V163,"該当３"))</f>
        <v/>
      </c>
    </row>
    <row r="164" spans="1:24">
      <c r="A164" s="407">
        <v>1320701006</v>
      </c>
      <c r="B164" s="407">
        <v>13</v>
      </c>
      <c r="C164" s="408">
        <v>207</v>
      </c>
      <c r="D164" s="409">
        <v>1</v>
      </c>
      <c r="E164" s="408">
        <v>6</v>
      </c>
      <c r="F164" s="407" t="s">
        <v>299</v>
      </c>
      <c r="G164" s="407" t="s">
        <v>426</v>
      </c>
      <c r="H164" s="407" t="s">
        <v>427</v>
      </c>
      <c r="I164" s="407" t="s">
        <v>432</v>
      </c>
      <c r="J164" s="272"/>
      <c r="K164" s="273" t="str">
        <f t="shared" si="30"/>
        <v/>
      </c>
      <c r="L164" s="417" t="str">
        <f t="shared" si="31"/>
        <v/>
      </c>
      <c r="M164" s="274" t="str">
        <f>IF(K164="","",COUNTIF($K$7:K164,"ﾘｽﾄ１"))</f>
        <v/>
      </c>
      <c r="N164" s="274" t="str">
        <f t="shared" si="32"/>
        <v/>
      </c>
      <c r="O164" s="275" t="str">
        <f t="shared" si="33"/>
        <v/>
      </c>
      <c r="P164" s="274" t="str">
        <f t="shared" si="24"/>
        <v/>
      </c>
      <c r="Q164" s="273" t="str">
        <f t="shared" si="25"/>
        <v/>
      </c>
      <c r="R164" s="276" t="str">
        <f t="shared" si="26"/>
        <v/>
      </c>
      <c r="S164" s="273" t="str">
        <f t="shared" si="34"/>
        <v/>
      </c>
      <c r="T164" s="417" t="str">
        <f t="shared" si="27"/>
        <v/>
      </c>
      <c r="U164" s="274" t="str">
        <f>IF(S164="","",COUNTIF($S$7:S164,"該当２"))</f>
        <v/>
      </c>
      <c r="V164" s="277" t="str">
        <f t="shared" si="28"/>
        <v/>
      </c>
      <c r="W164" s="417" t="str">
        <f t="shared" si="29"/>
        <v/>
      </c>
      <c r="X164" s="274" t="str">
        <f>IF(V164="","",COUNTIF($V$7:V164,"該当３"))</f>
        <v/>
      </c>
    </row>
    <row r="165" spans="1:24">
      <c r="A165" s="407">
        <v>1320701007</v>
      </c>
      <c r="B165" s="407">
        <v>13</v>
      </c>
      <c r="C165" s="408">
        <v>207</v>
      </c>
      <c r="D165" s="409">
        <v>1</v>
      </c>
      <c r="E165" s="408">
        <v>7</v>
      </c>
      <c r="F165" s="407" t="s">
        <v>299</v>
      </c>
      <c r="G165" s="407" t="s">
        <v>426</v>
      </c>
      <c r="H165" s="407" t="s">
        <v>427</v>
      </c>
      <c r="I165" s="407" t="s">
        <v>433</v>
      </c>
      <c r="J165" s="272"/>
      <c r="K165" s="273" t="str">
        <f t="shared" si="30"/>
        <v/>
      </c>
      <c r="L165" s="417" t="str">
        <f t="shared" si="31"/>
        <v/>
      </c>
      <c r="M165" s="274" t="str">
        <f>IF(K165="","",COUNTIF($K$7:K165,"ﾘｽﾄ１"))</f>
        <v/>
      </c>
      <c r="N165" s="274" t="str">
        <f t="shared" si="32"/>
        <v/>
      </c>
      <c r="O165" s="275" t="str">
        <f t="shared" si="33"/>
        <v/>
      </c>
      <c r="P165" s="274" t="str">
        <f t="shared" si="24"/>
        <v/>
      </c>
      <c r="Q165" s="273" t="str">
        <f t="shared" si="25"/>
        <v/>
      </c>
      <c r="R165" s="276" t="str">
        <f t="shared" si="26"/>
        <v/>
      </c>
      <c r="S165" s="273" t="str">
        <f t="shared" si="34"/>
        <v/>
      </c>
      <c r="T165" s="417" t="str">
        <f t="shared" si="27"/>
        <v/>
      </c>
      <c r="U165" s="274" t="str">
        <f>IF(S165="","",COUNTIF($S$7:S165,"該当２"))</f>
        <v/>
      </c>
      <c r="V165" s="277" t="str">
        <f t="shared" si="28"/>
        <v/>
      </c>
      <c r="W165" s="417" t="str">
        <f t="shared" si="29"/>
        <v/>
      </c>
      <c r="X165" s="274" t="str">
        <f>IF(V165="","",COUNTIF($V$7:V165,"該当３"))</f>
        <v/>
      </c>
    </row>
    <row r="166" spans="1:24">
      <c r="A166" s="407">
        <v>1320701008</v>
      </c>
      <c r="B166" s="407">
        <v>13</v>
      </c>
      <c r="C166" s="408">
        <v>207</v>
      </c>
      <c r="D166" s="409">
        <v>1</v>
      </c>
      <c r="E166" s="408">
        <v>8</v>
      </c>
      <c r="F166" s="407" t="s">
        <v>299</v>
      </c>
      <c r="G166" s="407" t="s">
        <v>426</v>
      </c>
      <c r="H166" s="407" t="s">
        <v>427</v>
      </c>
      <c r="I166" s="407" t="s">
        <v>196</v>
      </c>
      <c r="J166" s="272"/>
      <c r="K166" s="273" t="str">
        <f t="shared" si="30"/>
        <v/>
      </c>
      <c r="L166" s="417" t="str">
        <f t="shared" si="31"/>
        <v/>
      </c>
      <c r="M166" s="274" t="str">
        <f>IF(K166="","",COUNTIF($K$7:K166,"ﾘｽﾄ１"))</f>
        <v/>
      </c>
      <c r="N166" s="274" t="str">
        <f t="shared" si="32"/>
        <v/>
      </c>
      <c r="O166" s="275" t="str">
        <f t="shared" si="33"/>
        <v/>
      </c>
      <c r="P166" s="274" t="str">
        <f t="shared" si="24"/>
        <v/>
      </c>
      <c r="Q166" s="273" t="str">
        <f t="shared" si="25"/>
        <v/>
      </c>
      <c r="R166" s="276" t="str">
        <f t="shared" si="26"/>
        <v/>
      </c>
      <c r="S166" s="273" t="str">
        <f t="shared" si="34"/>
        <v/>
      </c>
      <c r="T166" s="417" t="str">
        <f t="shared" si="27"/>
        <v/>
      </c>
      <c r="U166" s="274" t="str">
        <f>IF(S166="","",COUNTIF($S$7:S166,"該当２"))</f>
        <v/>
      </c>
      <c r="V166" s="277" t="str">
        <f t="shared" si="28"/>
        <v/>
      </c>
      <c r="W166" s="417" t="str">
        <f t="shared" si="29"/>
        <v/>
      </c>
      <c r="X166" s="274" t="str">
        <f>IF(V166="","",COUNTIF($V$7:V166,"該当３"))</f>
        <v/>
      </c>
    </row>
    <row r="167" spans="1:24">
      <c r="A167" s="407">
        <v>1320702000</v>
      </c>
      <c r="B167" s="407">
        <v>13</v>
      </c>
      <c r="C167" s="408">
        <v>207</v>
      </c>
      <c r="D167" s="409">
        <v>2</v>
      </c>
      <c r="E167" s="408">
        <v>0</v>
      </c>
      <c r="F167" s="407" t="s">
        <v>299</v>
      </c>
      <c r="G167" s="407" t="s">
        <v>426</v>
      </c>
      <c r="H167" s="407" t="s">
        <v>434</v>
      </c>
      <c r="I167" s="407"/>
      <c r="J167" s="272"/>
      <c r="K167" s="273" t="str">
        <f t="shared" si="30"/>
        <v/>
      </c>
      <c r="L167" s="417" t="str">
        <f t="shared" si="31"/>
        <v/>
      </c>
      <c r="M167" s="274" t="str">
        <f>IF(K167="","",COUNTIF($K$7:K167,"ﾘｽﾄ１"))</f>
        <v/>
      </c>
      <c r="N167" s="274" t="str">
        <f t="shared" si="32"/>
        <v/>
      </c>
      <c r="O167" s="275" t="str">
        <f t="shared" si="33"/>
        <v/>
      </c>
      <c r="P167" s="274" t="str">
        <f t="shared" si="24"/>
        <v/>
      </c>
      <c r="Q167" s="273" t="str">
        <f t="shared" si="25"/>
        <v/>
      </c>
      <c r="R167" s="276" t="str">
        <f t="shared" si="26"/>
        <v/>
      </c>
      <c r="S167" s="273" t="str">
        <f t="shared" si="34"/>
        <v/>
      </c>
      <c r="T167" s="417" t="str">
        <f t="shared" si="27"/>
        <v/>
      </c>
      <c r="U167" s="274" t="str">
        <f>IF(S167="","",COUNTIF($S$7:S167,"該当２"))</f>
        <v/>
      </c>
      <c r="V167" s="277" t="str">
        <f t="shared" si="28"/>
        <v/>
      </c>
      <c r="W167" s="417" t="str">
        <f t="shared" si="29"/>
        <v/>
      </c>
      <c r="X167" s="274" t="str">
        <f>IF(V167="","",COUNTIF($V$7:V167,"該当３"))</f>
        <v/>
      </c>
    </row>
    <row r="168" spans="1:24">
      <c r="A168" s="407">
        <v>1320702001</v>
      </c>
      <c r="B168" s="407">
        <v>13</v>
      </c>
      <c r="C168" s="408">
        <v>207</v>
      </c>
      <c r="D168" s="409">
        <v>2</v>
      </c>
      <c r="E168" s="408">
        <v>1</v>
      </c>
      <c r="F168" s="407" t="s">
        <v>299</v>
      </c>
      <c r="G168" s="407" t="s">
        <v>426</v>
      </c>
      <c r="H168" s="407" t="s">
        <v>434</v>
      </c>
      <c r="I168" s="407" t="s">
        <v>217</v>
      </c>
      <c r="J168" s="272"/>
      <c r="K168" s="273" t="str">
        <f t="shared" si="30"/>
        <v/>
      </c>
      <c r="L168" s="417" t="str">
        <f t="shared" si="31"/>
        <v/>
      </c>
      <c r="M168" s="274" t="str">
        <f>IF(K168="","",COUNTIF($K$7:K168,"ﾘｽﾄ１"))</f>
        <v/>
      </c>
      <c r="N168" s="274" t="str">
        <f t="shared" si="32"/>
        <v/>
      </c>
      <c r="O168" s="275" t="str">
        <f t="shared" si="33"/>
        <v/>
      </c>
      <c r="P168" s="274" t="str">
        <f t="shared" si="24"/>
        <v/>
      </c>
      <c r="Q168" s="273" t="str">
        <f t="shared" si="25"/>
        <v/>
      </c>
      <c r="R168" s="276" t="str">
        <f t="shared" si="26"/>
        <v/>
      </c>
      <c r="S168" s="273" t="str">
        <f t="shared" si="34"/>
        <v/>
      </c>
      <c r="T168" s="417" t="str">
        <f t="shared" si="27"/>
        <v/>
      </c>
      <c r="U168" s="274" t="str">
        <f>IF(S168="","",COUNTIF($S$7:S168,"該当２"))</f>
        <v/>
      </c>
      <c r="V168" s="277" t="str">
        <f t="shared" si="28"/>
        <v/>
      </c>
      <c r="W168" s="417" t="str">
        <f t="shared" si="29"/>
        <v/>
      </c>
      <c r="X168" s="274" t="str">
        <f>IF(V168="","",COUNTIF($V$7:V168,"該当３"))</f>
        <v/>
      </c>
    </row>
    <row r="169" spans="1:24">
      <c r="A169" s="407">
        <v>1320702002</v>
      </c>
      <c r="B169" s="407">
        <v>13</v>
      </c>
      <c r="C169" s="408">
        <v>207</v>
      </c>
      <c r="D169" s="409">
        <v>2</v>
      </c>
      <c r="E169" s="408">
        <v>2</v>
      </c>
      <c r="F169" s="407" t="s">
        <v>299</v>
      </c>
      <c r="G169" s="407" t="s">
        <v>426</v>
      </c>
      <c r="H169" s="407" t="s">
        <v>434</v>
      </c>
      <c r="I169" s="407" t="s">
        <v>202</v>
      </c>
      <c r="J169" s="272"/>
      <c r="K169" s="273" t="str">
        <f t="shared" si="30"/>
        <v/>
      </c>
      <c r="L169" s="417" t="str">
        <f t="shared" si="31"/>
        <v/>
      </c>
      <c r="M169" s="274" t="str">
        <f>IF(K169="","",COUNTIF($K$7:K169,"ﾘｽﾄ１"))</f>
        <v/>
      </c>
      <c r="N169" s="274" t="str">
        <f t="shared" si="32"/>
        <v/>
      </c>
      <c r="O169" s="275" t="str">
        <f t="shared" si="33"/>
        <v/>
      </c>
      <c r="P169" s="274" t="str">
        <f t="shared" si="24"/>
        <v/>
      </c>
      <c r="Q169" s="273" t="str">
        <f t="shared" si="25"/>
        <v/>
      </c>
      <c r="R169" s="276" t="str">
        <f t="shared" si="26"/>
        <v/>
      </c>
      <c r="S169" s="273" t="str">
        <f t="shared" si="34"/>
        <v/>
      </c>
      <c r="T169" s="417" t="str">
        <f t="shared" si="27"/>
        <v/>
      </c>
      <c r="U169" s="274" t="str">
        <f>IF(S169="","",COUNTIF($S$7:S169,"該当２"))</f>
        <v/>
      </c>
      <c r="V169" s="277" t="str">
        <f t="shared" si="28"/>
        <v/>
      </c>
      <c r="W169" s="417" t="str">
        <f t="shared" si="29"/>
        <v/>
      </c>
      <c r="X169" s="274" t="str">
        <f>IF(V169="","",COUNTIF($V$7:V169,"該当３"))</f>
        <v/>
      </c>
    </row>
    <row r="170" spans="1:24">
      <c r="A170" s="407">
        <v>1320702003</v>
      </c>
      <c r="B170" s="407">
        <v>13</v>
      </c>
      <c r="C170" s="408">
        <v>207</v>
      </c>
      <c r="D170" s="409">
        <v>2</v>
      </c>
      <c r="E170" s="408">
        <v>3</v>
      </c>
      <c r="F170" s="407" t="s">
        <v>299</v>
      </c>
      <c r="G170" s="407" t="s">
        <v>426</v>
      </c>
      <c r="H170" s="407" t="s">
        <v>434</v>
      </c>
      <c r="I170" s="407" t="s">
        <v>222</v>
      </c>
      <c r="J170" s="272"/>
      <c r="K170" s="273" t="str">
        <f t="shared" si="30"/>
        <v/>
      </c>
      <c r="L170" s="417" t="str">
        <f t="shared" si="31"/>
        <v/>
      </c>
      <c r="M170" s="274" t="str">
        <f>IF(K170="","",COUNTIF($K$7:K170,"ﾘｽﾄ１"))</f>
        <v/>
      </c>
      <c r="N170" s="274" t="str">
        <f t="shared" si="32"/>
        <v/>
      </c>
      <c r="O170" s="275" t="str">
        <f t="shared" si="33"/>
        <v/>
      </c>
      <c r="P170" s="274" t="str">
        <f t="shared" si="24"/>
        <v/>
      </c>
      <c r="Q170" s="273" t="str">
        <f t="shared" si="25"/>
        <v/>
      </c>
      <c r="R170" s="276" t="str">
        <f t="shared" si="26"/>
        <v/>
      </c>
      <c r="S170" s="273" t="str">
        <f t="shared" si="34"/>
        <v/>
      </c>
      <c r="T170" s="417" t="str">
        <f t="shared" si="27"/>
        <v/>
      </c>
      <c r="U170" s="274" t="str">
        <f>IF(S170="","",COUNTIF($S$7:S170,"該当２"))</f>
        <v/>
      </c>
      <c r="V170" s="277" t="str">
        <f t="shared" si="28"/>
        <v/>
      </c>
      <c r="W170" s="417" t="str">
        <f t="shared" si="29"/>
        <v/>
      </c>
      <c r="X170" s="274" t="str">
        <f>IF(V170="","",COUNTIF($V$7:V170,"該当３"))</f>
        <v/>
      </c>
    </row>
    <row r="171" spans="1:24">
      <c r="A171" s="407">
        <v>1320702004</v>
      </c>
      <c r="B171" s="407">
        <v>13</v>
      </c>
      <c r="C171" s="408">
        <v>207</v>
      </c>
      <c r="D171" s="409">
        <v>2</v>
      </c>
      <c r="E171" s="408">
        <v>4</v>
      </c>
      <c r="F171" s="407" t="s">
        <v>299</v>
      </c>
      <c r="G171" s="407" t="s">
        <v>426</v>
      </c>
      <c r="H171" s="407" t="s">
        <v>434</v>
      </c>
      <c r="I171" s="407" t="s">
        <v>218</v>
      </c>
      <c r="J171" s="272"/>
      <c r="K171" s="273" t="str">
        <f t="shared" si="30"/>
        <v/>
      </c>
      <c r="L171" s="417" t="str">
        <f t="shared" si="31"/>
        <v/>
      </c>
      <c r="M171" s="274" t="str">
        <f>IF(K171="","",COUNTIF($K$7:K171,"ﾘｽﾄ１"))</f>
        <v/>
      </c>
      <c r="N171" s="274" t="str">
        <f t="shared" si="32"/>
        <v/>
      </c>
      <c r="O171" s="275" t="str">
        <f t="shared" si="33"/>
        <v/>
      </c>
      <c r="P171" s="274" t="str">
        <f t="shared" si="24"/>
        <v/>
      </c>
      <c r="Q171" s="273" t="str">
        <f t="shared" si="25"/>
        <v/>
      </c>
      <c r="R171" s="276" t="str">
        <f t="shared" si="26"/>
        <v/>
      </c>
      <c r="S171" s="273" t="str">
        <f t="shared" si="34"/>
        <v/>
      </c>
      <c r="T171" s="417" t="str">
        <f t="shared" si="27"/>
        <v/>
      </c>
      <c r="U171" s="274" t="str">
        <f>IF(S171="","",COUNTIF($S$7:S171,"該当２"))</f>
        <v/>
      </c>
      <c r="V171" s="277" t="str">
        <f t="shared" si="28"/>
        <v/>
      </c>
      <c r="W171" s="417" t="str">
        <f t="shared" si="29"/>
        <v/>
      </c>
      <c r="X171" s="274" t="str">
        <f>IF(V171="","",COUNTIF($V$7:V171,"該当３"))</f>
        <v/>
      </c>
    </row>
    <row r="172" spans="1:24">
      <c r="A172" s="407">
        <v>1320702005</v>
      </c>
      <c r="B172" s="407">
        <v>13</v>
      </c>
      <c r="C172" s="408">
        <v>207</v>
      </c>
      <c r="D172" s="409">
        <v>2</v>
      </c>
      <c r="E172" s="408">
        <v>5</v>
      </c>
      <c r="F172" s="407" t="s">
        <v>299</v>
      </c>
      <c r="G172" s="407" t="s">
        <v>426</v>
      </c>
      <c r="H172" s="407" t="s">
        <v>434</v>
      </c>
      <c r="I172" s="407" t="s">
        <v>435</v>
      </c>
      <c r="J172" s="272"/>
      <c r="K172" s="273" t="str">
        <f t="shared" si="30"/>
        <v/>
      </c>
      <c r="L172" s="417" t="str">
        <f t="shared" si="31"/>
        <v/>
      </c>
      <c r="M172" s="274" t="str">
        <f>IF(K172="","",COUNTIF($K$7:K172,"ﾘｽﾄ１"))</f>
        <v/>
      </c>
      <c r="N172" s="274" t="str">
        <f t="shared" si="32"/>
        <v/>
      </c>
      <c r="O172" s="275" t="str">
        <f t="shared" si="33"/>
        <v/>
      </c>
      <c r="P172" s="274" t="str">
        <f t="shared" si="24"/>
        <v/>
      </c>
      <c r="Q172" s="273" t="str">
        <f t="shared" si="25"/>
        <v/>
      </c>
      <c r="R172" s="276" t="str">
        <f t="shared" si="26"/>
        <v/>
      </c>
      <c r="S172" s="273" t="str">
        <f t="shared" si="34"/>
        <v/>
      </c>
      <c r="T172" s="417" t="str">
        <f t="shared" si="27"/>
        <v/>
      </c>
      <c r="U172" s="274" t="str">
        <f>IF(S172="","",COUNTIF($S$7:S172,"該当２"))</f>
        <v/>
      </c>
      <c r="V172" s="277" t="str">
        <f t="shared" si="28"/>
        <v/>
      </c>
      <c r="W172" s="417" t="str">
        <f t="shared" si="29"/>
        <v/>
      </c>
      <c r="X172" s="274" t="str">
        <f>IF(V172="","",COUNTIF($V$7:V172,"該当３"))</f>
        <v/>
      </c>
    </row>
    <row r="173" spans="1:24">
      <c r="A173" s="407">
        <v>1320702006</v>
      </c>
      <c r="B173" s="407">
        <v>13</v>
      </c>
      <c r="C173" s="408">
        <v>207</v>
      </c>
      <c r="D173" s="409">
        <v>2</v>
      </c>
      <c r="E173" s="408">
        <v>6</v>
      </c>
      <c r="F173" s="407" t="s">
        <v>299</v>
      </c>
      <c r="G173" s="407" t="s">
        <v>426</v>
      </c>
      <c r="H173" s="407" t="s">
        <v>434</v>
      </c>
      <c r="I173" s="407" t="s">
        <v>436</v>
      </c>
      <c r="J173" s="272"/>
      <c r="K173" s="273" t="str">
        <f t="shared" si="30"/>
        <v/>
      </c>
      <c r="L173" s="417" t="str">
        <f t="shared" si="31"/>
        <v/>
      </c>
      <c r="M173" s="274" t="str">
        <f>IF(K173="","",COUNTIF($K$7:K173,"ﾘｽﾄ１"))</f>
        <v/>
      </c>
      <c r="N173" s="274" t="str">
        <f t="shared" si="32"/>
        <v/>
      </c>
      <c r="O173" s="275" t="str">
        <f t="shared" si="33"/>
        <v/>
      </c>
      <c r="P173" s="274" t="str">
        <f t="shared" si="24"/>
        <v/>
      </c>
      <c r="Q173" s="273" t="str">
        <f t="shared" si="25"/>
        <v/>
      </c>
      <c r="R173" s="276" t="str">
        <f t="shared" si="26"/>
        <v/>
      </c>
      <c r="S173" s="273" t="str">
        <f t="shared" si="34"/>
        <v/>
      </c>
      <c r="T173" s="417" t="str">
        <f t="shared" si="27"/>
        <v/>
      </c>
      <c r="U173" s="274" t="str">
        <f>IF(S173="","",COUNTIF($S$7:S173,"該当２"))</f>
        <v/>
      </c>
      <c r="V173" s="277" t="str">
        <f t="shared" si="28"/>
        <v/>
      </c>
      <c r="W173" s="417" t="str">
        <f t="shared" si="29"/>
        <v/>
      </c>
      <c r="X173" s="274" t="str">
        <f>IF(V173="","",COUNTIF($V$7:V173,"該当３"))</f>
        <v/>
      </c>
    </row>
    <row r="174" spans="1:24">
      <c r="A174" s="407">
        <v>1320702007</v>
      </c>
      <c r="B174" s="407">
        <v>13</v>
      </c>
      <c r="C174" s="408">
        <v>207</v>
      </c>
      <c r="D174" s="409">
        <v>2</v>
      </c>
      <c r="E174" s="408">
        <v>7</v>
      </c>
      <c r="F174" s="407" t="s">
        <v>299</v>
      </c>
      <c r="G174" s="407" t="s">
        <v>426</v>
      </c>
      <c r="H174" s="407" t="s">
        <v>434</v>
      </c>
      <c r="I174" s="407" t="s">
        <v>437</v>
      </c>
      <c r="J174" s="272"/>
      <c r="K174" s="273" t="str">
        <f t="shared" si="30"/>
        <v/>
      </c>
      <c r="L174" s="417" t="str">
        <f t="shared" si="31"/>
        <v/>
      </c>
      <c r="M174" s="274" t="str">
        <f>IF(K174="","",COUNTIF($K$7:K174,"ﾘｽﾄ１"))</f>
        <v/>
      </c>
      <c r="N174" s="274" t="str">
        <f t="shared" si="32"/>
        <v/>
      </c>
      <c r="O174" s="275" t="str">
        <f t="shared" si="33"/>
        <v/>
      </c>
      <c r="P174" s="274" t="str">
        <f t="shared" si="24"/>
        <v/>
      </c>
      <c r="Q174" s="273" t="str">
        <f t="shared" si="25"/>
        <v/>
      </c>
      <c r="R174" s="276" t="str">
        <f t="shared" si="26"/>
        <v/>
      </c>
      <c r="S174" s="273" t="str">
        <f t="shared" si="34"/>
        <v/>
      </c>
      <c r="T174" s="417" t="str">
        <f t="shared" si="27"/>
        <v/>
      </c>
      <c r="U174" s="274" t="str">
        <f>IF(S174="","",COUNTIF($S$7:S174,"該当２"))</f>
        <v/>
      </c>
      <c r="V174" s="277" t="str">
        <f t="shared" si="28"/>
        <v/>
      </c>
      <c r="W174" s="417" t="str">
        <f t="shared" si="29"/>
        <v/>
      </c>
      <c r="X174" s="274" t="str">
        <f>IF(V174="","",COUNTIF($V$7:V174,"該当３"))</f>
        <v/>
      </c>
    </row>
    <row r="175" spans="1:24">
      <c r="A175" s="407">
        <v>1320702008</v>
      </c>
      <c r="B175" s="407">
        <v>13</v>
      </c>
      <c r="C175" s="408">
        <v>207</v>
      </c>
      <c r="D175" s="409">
        <v>2</v>
      </c>
      <c r="E175" s="408">
        <v>8</v>
      </c>
      <c r="F175" s="407" t="s">
        <v>299</v>
      </c>
      <c r="G175" s="407" t="s">
        <v>426</v>
      </c>
      <c r="H175" s="407" t="s">
        <v>434</v>
      </c>
      <c r="I175" s="407" t="s">
        <v>438</v>
      </c>
      <c r="J175" s="272"/>
      <c r="K175" s="273" t="str">
        <f t="shared" si="30"/>
        <v/>
      </c>
      <c r="L175" s="417" t="str">
        <f t="shared" si="31"/>
        <v/>
      </c>
      <c r="M175" s="274" t="str">
        <f>IF(K175="","",COUNTIF($K$7:K175,"ﾘｽﾄ１"))</f>
        <v/>
      </c>
      <c r="N175" s="274" t="str">
        <f t="shared" si="32"/>
        <v/>
      </c>
      <c r="O175" s="275" t="str">
        <f t="shared" si="33"/>
        <v/>
      </c>
      <c r="P175" s="274" t="str">
        <f t="shared" si="24"/>
        <v/>
      </c>
      <c r="Q175" s="273" t="str">
        <f t="shared" si="25"/>
        <v/>
      </c>
      <c r="R175" s="276" t="str">
        <f t="shared" si="26"/>
        <v/>
      </c>
      <c r="S175" s="273" t="str">
        <f t="shared" si="34"/>
        <v/>
      </c>
      <c r="T175" s="417" t="str">
        <f t="shared" si="27"/>
        <v/>
      </c>
      <c r="U175" s="274" t="str">
        <f>IF(S175="","",COUNTIF($S$7:S175,"該当２"))</f>
        <v/>
      </c>
      <c r="V175" s="277" t="str">
        <f t="shared" si="28"/>
        <v/>
      </c>
      <c r="W175" s="417" t="str">
        <f t="shared" si="29"/>
        <v/>
      </c>
      <c r="X175" s="274" t="str">
        <f>IF(V175="","",COUNTIF($V$7:V175,"該当３"))</f>
        <v/>
      </c>
    </row>
    <row r="176" spans="1:24">
      <c r="A176" s="407">
        <v>1320702009</v>
      </c>
      <c r="B176" s="407">
        <v>13</v>
      </c>
      <c r="C176" s="408">
        <v>207</v>
      </c>
      <c r="D176" s="409">
        <v>2</v>
      </c>
      <c r="E176" s="408">
        <v>9</v>
      </c>
      <c r="F176" s="407" t="s">
        <v>299</v>
      </c>
      <c r="G176" s="407" t="s">
        <v>426</v>
      </c>
      <c r="H176" s="407" t="s">
        <v>434</v>
      </c>
      <c r="I176" s="407" t="s">
        <v>439</v>
      </c>
      <c r="J176" s="272"/>
      <c r="K176" s="273" t="str">
        <f t="shared" si="30"/>
        <v/>
      </c>
      <c r="L176" s="417" t="str">
        <f t="shared" si="31"/>
        <v/>
      </c>
      <c r="M176" s="274" t="str">
        <f>IF(K176="","",COUNTIF($K$7:K176,"ﾘｽﾄ１"))</f>
        <v/>
      </c>
      <c r="N176" s="274" t="str">
        <f t="shared" si="32"/>
        <v/>
      </c>
      <c r="O176" s="275" t="str">
        <f t="shared" si="33"/>
        <v/>
      </c>
      <c r="P176" s="274" t="str">
        <f t="shared" si="24"/>
        <v/>
      </c>
      <c r="Q176" s="273" t="str">
        <f t="shared" si="25"/>
        <v/>
      </c>
      <c r="R176" s="276" t="str">
        <f t="shared" si="26"/>
        <v/>
      </c>
      <c r="S176" s="273" t="str">
        <f t="shared" si="34"/>
        <v/>
      </c>
      <c r="T176" s="417" t="str">
        <f t="shared" si="27"/>
        <v/>
      </c>
      <c r="U176" s="274" t="str">
        <f>IF(S176="","",COUNTIF($S$7:S176,"該当２"))</f>
        <v/>
      </c>
      <c r="V176" s="277" t="str">
        <f t="shared" si="28"/>
        <v/>
      </c>
      <c r="W176" s="417" t="str">
        <f t="shared" si="29"/>
        <v/>
      </c>
      <c r="X176" s="274" t="str">
        <f>IF(V176="","",COUNTIF($V$7:V176,"該当３"))</f>
        <v/>
      </c>
    </row>
    <row r="177" spans="1:24">
      <c r="A177" s="407">
        <v>1320800000</v>
      </c>
      <c r="B177" s="407">
        <v>13</v>
      </c>
      <c r="C177" s="408">
        <v>208</v>
      </c>
      <c r="D177" s="409">
        <v>0</v>
      </c>
      <c r="E177" s="408">
        <v>0</v>
      </c>
      <c r="F177" s="407" t="s">
        <v>299</v>
      </c>
      <c r="G177" s="407" t="s">
        <v>440</v>
      </c>
      <c r="H177" s="407"/>
      <c r="I177" s="407"/>
      <c r="J177" s="272"/>
      <c r="K177" s="273" t="str">
        <f t="shared" si="30"/>
        <v>ﾘｽﾄ１</v>
      </c>
      <c r="L177" s="417" t="str">
        <f t="shared" si="31"/>
        <v>調布市</v>
      </c>
      <c r="M177" s="274">
        <f>IF(K177="","",COUNTIF($K$7:K177,"ﾘｽﾄ１"))</f>
        <v>31</v>
      </c>
      <c r="N177" s="274" t="str">
        <f t="shared" si="32"/>
        <v/>
      </c>
      <c r="O177" s="275" t="str">
        <f t="shared" si="33"/>
        <v/>
      </c>
      <c r="P177" s="274" t="str">
        <f t="shared" si="24"/>
        <v/>
      </c>
      <c r="Q177" s="273" t="str">
        <f t="shared" si="25"/>
        <v/>
      </c>
      <c r="R177" s="276" t="str">
        <f t="shared" si="26"/>
        <v/>
      </c>
      <c r="S177" s="273" t="str">
        <f t="shared" si="34"/>
        <v/>
      </c>
      <c r="T177" s="417" t="str">
        <f t="shared" si="27"/>
        <v/>
      </c>
      <c r="U177" s="274" t="str">
        <f>IF(S177="","",COUNTIF($S$7:S177,"該当２"))</f>
        <v/>
      </c>
      <c r="V177" s="277" t="str">
        <f t="shared" si="28"/>
        <v/>
      </c>
      <c r="W177" s="417" t="str">
        <f t="shared" si="29"/>
        <v/>
      </c>
      <c r="X177" s="274" t="str">
        <f>IF(V177="","",COUNTIF($V$7:V177,"該当３"))</f>
        <v/>
      </c>
    </row>
    <row r="178" spans="1:24">
      <c r="A178" s="407">
        <v>1320801000</v>
      </c>
      <c r="B178" s="407">
        <v>13</v>
      </c>
      <c r="C178" s="408">
        <v>208</v>
      </c>
      <c r="D178" s="409">
        <v>1</v>
      </c>
      <c r="E178" s="408">
        <v>0</v>
      </c>
      <c r="F178" s="407" t="s">
        <v>299</v>
      </c>
      <c r="G178" s="407" t="s">
        <v>440</v>
      </c>
      <c r="H178" s="407" t="s">
        <v>441</v>
      </c>
      <c r="I178" s="407"/>
      <c r="J178" s="272"/>
      <c r="K178" s="273" t="str">
        <f t="shared" si="30"/>
        <v/>
      </c>
      <c r="L178" s="417" t="str">
        <f t="shared" si="31"/>
        <v/>
      </c>
      <c r="M178" s="274" t="str">
        <f>IF(K178="","",COUNTIF($K$7:K178,"ﾘｽﾄ１"))</f>
        <v/>
      </c>
      <c r="N178" s="274" t="str">
        <f t="shared" si="32"/>
        <v/>
      </c>
      <c r="O178" s="275" t="str">
        <f t="shared" si="33"/>
        <v/>
      </c>
      <c r="P178" s="274" t="str">
        <f t="shared" si="24"/>
        <v/>
      </c>
      <c r="Q178" s="273" t="str">
        <f t="shared" si="25"/>
        <v/>
      </c>
      <c r="R178" s="276" t="str">
        <f t="shared" si="26"/>
        <v/>
      </c>
      <c r="S178" s="273" t="str">
        <f t="shared" si="34"/>
        <v/>
      </c>
      <c r="T178" s="417" t="str">
        <f t="shared" si="27"/>
        <v/>
      </c>
      <c r="U178" s="274" t="str">
        <f>IF(S178="","",COUNTIF($S$7:S178,"該当２"))</f>
        <v/>
      </c>
      <c r="V178" s="277" t="str">
        <f t="shared" si="28"/>
        <v/>
      </c>
      <c r="W178" s="417" t="str">
        <f t="shared" si="29"/>
        <v/>
      </c>
      <c r="X178" s="274" t="str">
        <f>IF(V178="","",COUNTIF($V$7:V178,"該当３"))</f>
        <v/>
      </c>
    </row>
    <row r="179" spans="1:24">
      <c r="A179" s="407">
        <v>1320801001</v>
      </c>
      <c r="B179" s="407">
        <v>13</v>
      </c>
      <c r="C179" s="408">
        <v>208</v>
      </c>
      <c r="D179" s="409">
        <v>1</v>
      </c>
      <c r="E179" s="408">
        <v>1</v>
      </c>
      <c r="F179" s="407" t="s">
        <v>299</v>
      </c>
      <c r="G179" s="407" t="s">
        <v>440</v>
      </c>
      <c r="H179" s="407" t="s">
        <v>441</v>
      </c>
      <c r="I179" s="407" t="s">
        <v>442</v>
      </c>
      <c r="J179" s="272"/>
      <c r="K179" s="273" t="str">
        <f t="shared" si="30"/>
        <v/>
      </c>
      <c r="L179" s="417" t="str">
        <f t="shared" si="31"/>
        <v/>
      </c>
      <c r="M179" s="274" t="str">
        <f>IF(K179="","",COUNTIF($K$7:K179,"ﾘｽﾄ１"))</f>
        <v/>
      </c>
      <c r="N179" s="274" t="str">
        <f t="shared" si="32"/>
        <v/>
      </c>
      <c r="O179" s="275" t="str">
        <f t="shared" si="33"/>
        <v/>
      </c>
      <c r="P179" s="274" t="str">
        <f t="shared" si="24"/>
        <v/>
      </c>
      <c r="Q179" s="273" t="str">
        <f t="shared" si="25"/>
        <v/>
      </c>
      <c r="R179" s="276" t="str">
        <f t="shared" si="26"/>
        <v/>
      </c>
      <c r="S179" s="273" t="str">
        <f t="shared" si="34"/>
        <v/>
      </c>
      <c r="T179" s="417" t="str">
        <f t="shared" si="27"/>
        <v/>
      </c>
      <c r="U179" s="274" t="str">
        <f>IF(S179="","",COUNTIF($S$7:S179,"該当２"))</f>
        <v/>
      </c>
      <c r="V179" s="277" t="str">
        <f t="shared" si="28"/>
        <v/>
      </c>
      <c r="W179" s="417" t="str">
        <f t="shared" si="29"/>
        <v/>
      </c>
      <c r="X179" s="274" t="str">
        <f>IF(V179="","",COUNTIF($V$7:V179,"該当３"))</f>
        <v/>
      </c>
    </row>
    <row r="180" spans="1:24">
      <c r="A180" s="407">
        <v>1320801002</v>
      </c>
      <c r="B180" s="407">
        <v>13</v>
      </c>
      <c r="C180" s="408">
        <v>208</v>
      </c>
      <c r="D180" s="409">
        <v>1</v>
      </c>
      <c r="E180" s="408">
        <v>2</v>
      </c>
      <c r="F180" s="407" t="s">
        <v>299</v>
      </c>
      <c r="G180" s="407" t="s">
        <v>440</v>
      </c>
      <c r="H180" s="407" t="s">
        <v>441</v>
      </c>
      <c r="I180" s="407" t="s">
        <v>443</v>
      </c>
      <c r="J180" s="272"/>
      <c r="K180" s="273" t="str">
        <f t="shared" si="30"/>
        <v/>
      </c>
      <c r="L180" s="417" t="str">
        <f t="shared" si="31"/>
        <v/>
      </c>
      <c r="M180" s="274" t="str">
        <f>IF(K180="","",COUNTIF($K$7:K180,"ﾘｽﾄ１"))</f>
        <v/>
      </c>
      <c r="N180" s="274" t="str">
        <f t="shared" si="32"/>
        <v/>
      </c>
      <c r="O180" s="275" t="str">
        <f t="shared" si="33"/>
        <v/>
      </c>
      <c r="P180" s="274" t="str">
        <f t="shared" si="24"/>
        <v/>
      </c>
      <c r="Q180" s="273" t="str">
        <f t="shared" si="25"/>
        <v/>
      </c>
      <c r="R180" s="276" t="str">
        <f t="shared" si="26"/>
        <v/>
      </c>
      <c r="S180" s="273" t="str">
        <f t="shared" si="34"/>
        <v/>
      </c>
      <c r="T180" s="417" t="str">
        <f t="shared" si="27"/>
        <v/>
      </c>
      <c r="U180" s="274" t="str">
        <f>IF(S180="","",COUNTIF($S$7:S180,"該当２"))</f>
        <v/>
      </c>
      <c r="V180" s="277" t="str">
        <f t="shared" si="28"/>
        <v/>
      </c>
      <c r="W180" s="417" t="str">
        <f t="shared" si="29"/>
        <v/>
      </c>
      <c r="X180" s="274" t="str">
        <f>IF(V180="","",COUNTIF($V$7:V180,"該当３"))</f>
        <v/>
      </c>
    </row>
    <row r="181" spans="1:24">
      <c r="A181" s="407">
        <v>1320801003</v>
      </c>
      <c r="B181" s="407">
        <v>13</v>
      </c>
      <c r="C181" s="408">
        <v>208</v>
      </c>
      <c r="D181" s="409">
        <v>1</v>
      </c>
      <c r="E181" s="408">
        <v>3</v>
      </c>
      <c r="F181" s="407" t="s">
        <v>299</v>
      </c>
      <c r="G181" s="407" t="s">
        <v>440</v>
      </c>
      <c r="H181" s="407" t="s">
        <v>441</v>
      </c>
      <c r="I181" s="407" t="s">
        <v>444</v>
      </c>
      <c r="J181" s="272"/>
      <c r="K181" s="273" t="str">
        <f t="shared" si="30"/>
        <v/>
      </c>
      <c r="L181" s="417" t="str">
        <f t="shared" si="31"/>
        <v/>
      </c>
      <c r="M181" s="274" t="str">
        <f>IF(K181="","",COUNTIF($K$7:K181,"ﾘｽﾄ１"))</f>
        <v/>
      </c>
      <c r="N181" s="274" t="str">
        <f t="shared" si="32"/>
        <v/>
      </c>
      <c r="O181" s="275" t="str">
        <f t="shared" si="33"/>
        <v/>
      </c>
      <c r="P181" s="274" t="str">
        <f t="shared" si="24"/>
        <v/>
      </c>
      <c r="Q181" s="273" t="str">
        <f t="shared" si="25"/>
        <v/>
      </c>
      <c r="R181" s="276" t="str">
        <f t="shared" si="26"/>
        <v/>
      </c>
      <c r="S181" s="273" t="str">
        <f t="shared" si="34"/>
        <v/>
      </c>
      <c r="T181" s="417" t="str">
        <f t="shared" si="27"/>
        <v/>
      </c>
      <c r="U181" s="274" t="str">
        <f>IF(S181="","",COUNTIF($S$7:S181,"該当２"))</f>
        <v/>
      </c>
      <c r="V181" s="277" t="str">
        <f t="shared" si="28"/>
        <v/>
      </c>
      <c r="W181" s="417" t="str">
        <f t="shared" si="29"/>
        <v/>
      </c>
      <c r="X181" s="274" t="str">
        <f>IF(V181="","",COUNTIF($V$7:V181,"該当３"))</f>
        <v/>
      </c>
    </row>
    <row r="182" spans="1:24">
      <c r="A182" s="407">
        <v>1320801004</v>
      </c>
      <c r="B182" s="407">
        <v>13</v>
      </c>
      <c r="C182" s="408">
        <v>208</v>
      </c>
      <c r="D182" s="409">
        <v>1</v>
      </c>
      <c r="E182" s="408">
        <v>4</v>
      </c>
      <c r="F182" s="407" t="s">
        <v>299</v>
      </c>
      <c r="G182" s="407" t="s">
        <v>440</v>
      </c>
      <c r="H182" s="407" t="s">
        <v>441</v>
      </c>
      <c r="I182" s="407" t="s">
        <v>445</v>
      </c>
      <c r="J182" s="272"/>
      <c r="K182" s="273" t="str">
        <f t="shared" si="30"/>
        <v/>
      </c>
      <c r="L182" s="417" t="str">
        <f t="shared" si="31"/>
        <v/>
      </c>
      <c r="M182" s="274" t="str">
        <f>IF(K182="","",COUNTIF($K$7:K182,"ﾘｽﾄ１"))</f>
        <v/>
      </c>
      <c r="N182" s="274" t="str">
        <f t="shared" si="32"/>
        <v/>
      </c>
      <c r="O182" s="275" t="str">
        <f t="shared" si="33"/>
        <v/>
      </c>
      <c r="P182" s="274" t="str">
        <f t="shared" si="24"/>
        <v/>
      </c>
      <c r="Q182" s="273" t="str">
        <f t="shared" si="25"/>
        <v/>
      </c>
      <c r="R182" s="276" t="str">
        <f t="shared" si="26"/>
        <v/>
      </c>
      <c r="S182" s="273" t="str">
        <f t="shared" si="34"/>
        <v/>
      </c>
      <c r="T182" s="417" t="str">
        <f t="shared" si="27"/>
        <v/>
      </c>
      <c r="U182" s="274" t="str">
        <f>IF(S182="","",COUNTIF($S$7:S182,"該当２"))</f>
        <v/>
      </c>
      <c r="V182" s="277" t="str">
        <f t="shared" si="28"/>
        <v/>
      </c>
      <c r="W182" s="417" t="str">
        <f t="shared" si="29"/>
        <v/>
      </c>
      <c r="X182" s="274" t="str">
        <f>IF(V182="","",COUNTIF($V$7:V182,"該当３"))</f>
        <v/>
      </c>
    </row>
    <row r="183" spans="1:24">
      <c r="A183" s="407">
        <v>1320801005</v>
      </c>
      <c r="B183" s="407">
        <v>13</v>
      </c>
      <c r="C183" s="408">
        <v>208</v>
      </c>
      <c r="D183" s="409">
        <v>1</v>
      </c>
      <c r="E183" s="408">
        <v>5</v>
      </c>
      <c r="F183" s="407" t="s">
        <v>299</v>
      </c>
      <c r="G183" s="407" t="s">
        <v>440</v>
      </c>
      <c r="H183" s="407" t="s">
        <v>441</v>
      </c>
      <c r="I183" s="407" t="s">
        <v>446</v>
      </c>
      <c r="J183" s="272"/>
      <c r="K183" s="273" t="str">
        <f t="shared" si="30"/>
        <v/>
      </c>
      <c r="L183" s="417" t="str">
        <f t="shared" si="31"/>
        <v/>
      </c>
      <c r="M183" s="274" t="str">
        <f>IF(K183="","",COUNTIF($K$7:K183,"ﾘｽﾄ１"))</f>
        <v/>
      </c>
      <c r="N183" s="274" t="str">
        <f t="shared" si="32"/>
        <v/>
      </c>
      <c r="O183" s="275" t="str">
        <f t="shared" si="33"/>
        <v/>
      </c>
      <c r="P183" s="274" t="str">
        <f t="shared" si="24"/>
        <v/>
      </c>
      <c r="Q183" s="273" t="str">
        <f t="shared" si="25"/>
        <v/>
      </c>
      <c r="R183" s="276" t="str">
        <f t="shared" si="26"/>
        <v/>
      </c>
      <c r="S183" s="273" t="str">
        <f t="shared" si="34"/>
        <v/>
      </c>
      <c r="T183" s="417" t="str">
        <f t="shared" si="27"/>
        <v/>
      </c>
      <c r="U183" s="274" t="str">
        <f>IF(S183="","",COUNTIF($S$7:S183,"該当２"))</f>
        <v/>
      </c>
      <c r="V183" s="277" t="str">
        <f t="shared" si="28"/>
        <v/>
      </c>
      <c r="W183" s="417" t="str">
        <f t="shared" si="29"/>
        <v/>
      </c>
      <c r="X183" s="274" t="str">
        <f>IF(V183="","",COUNTIF($V$7:V183,"該当３"))</f>
        <v/>
      </c>
    </row>
    <row r="184" spans="1:24">
      <c r="A184" s="407">
        <v>1320801006</v>
      </c>
      <c r="B184" s="407">
        <v>13</v>
      </c>
      <c r="C184" s="408">
        <v>208</v>
      </c>
      <c r="D184" s="409">
        <v>1</v>
      </c>
      <c r="E184" s="408">
        <v>6</v>
      </c>
      <c r="F184" s="407" t="s">
        <v>299</v>
      </c>
      <c r="G184" s="407" t="s">
        <v>440</v>
      </c>
      <c r="H184" s="407" t="s">
        <v>441</v>
      </c>
      <c r="I184" s="407" t="s">
        <v>447</v>
      </c>
      <c r="J184" s="272"/>
      <c r="K184" s="273" t="str">
        <f t="shared" si="30"/>
        <v/>
      </c>
      <c r="L184" s="417" t="str">
        <f t="shared" si="31"/>
        <v/>
      </c>
      <c r="M184" s="274" t="str">
        <f>IF(K184="","",COUNTIF($K$7:K184,"ﾘｽﾄ１"))</f>
        <v/>
      </c>
      <c r="N184" s="274" t="str">
        <f t="shared" si="32"/>
        <v/>
      </c>
      <c r="O184" s="275" t="str">
        <f t="shared" si="33"/>
        <v/>
      </c>
      <c r="P184" s="274" t="str">
        <f t="shared" si="24"/>
        <v/>
      </c>
      <c r="Q184" s="273" t="str">
        <f t="shared" si="25"/>
        <v/>
      </c>
      <c r="R184" s="276" t="str">
        <f t="shared" si="26"/>
        <v/>
      </c>
      <c r="S184" s="273" t="str">
        <f t="shared" si="34"/>
        <v/>
      </c>
      <c r="T184" s="417" t="str">
        <f t="shared" si="27"/>
        <v/>
      </c>
      <c r="U184" s="274" t="str">
        <f>IF(S184="","",COUNTIF($S$7:S184,"該当２"))</f>
        <v/>
      </c>
      <c r="V184" s="277" t="str">
        <f t="shared" si="28"/>
        <v/>
      </c>
      <c r="W184" s="417" t="str">
        <f t="shared" si="29"/>
        <v/>
      </c>
      <c r="X184" s="274" t="str">
        <f>IF(V184="","",COUNTIF($V$7:V184,"該当３"))</f>
        <v/>
      </c>
    </row>
    <row r="185" spans="1:24">
      <c r="A185" s="407">
        <v>1320801007</v>
      </c>
      <c r="B185" s="407">
        <v>13</v>
      </c>
      <c r="C185" s="408">
        <v>208</v>
      </c>
      <c r="D185" s="409">
        <v>1</v>
      </c>
      <c r="E185" s="408">
        <v>7</v>
      </c>
      <c r="F185" s="407" t="s">
        <v>299</v>
      </c>
      <c r="G185" s="407" t="s">
        <v>440</v>
      </c>
      <c r="H185" s="407" t="s">
        <v>441</v>
      </c>
      <c r="I185" s="407" t="s">
        <v>448</v>
      </c>
      <c r="J185" s="272"/>
      <c r="K185" s="273" t="str">
        <f t="shared" si="30"/>
        <v/>
      </c>
      <c r="L185" s="417" t="str">
        <f t="shared" si="31"/>
        <v/>
      </c>
      <c r="M185" s="274" t="str">
        <f>IF(K185="","",COUNTIF($K$7:K185,"ﾘｽﾄ１"))</f>
        <v/>
      </c>
      <c r="N185" s="274" t="str">
        <f t="shared" si="32"/>
        <v/>
      </c>
      <c r="O185" s="275" t="str">
        <f t="shared" si="33"/>
        <v/>
      </c>
      <c r="P185" s="274" t="str">
        <f t="shared" si="24"/>
        <v/>
      </c>
      <c r="Q185" s="273" t="str">
        <f t="shared" si="25"/>
        <v/>
      </c>
      <c r="R185" s="276" t="str">
        <f t="shared" si="26"/>
        <v/>
      </c>
      <c r="S185" s="273" t="str">
        <f t="shared" si="34"/>
        <v/>
      </c>
      <c r="T185" s="417" t="str">
        <f t="shared" si="27"/>
        <v/>
      </c>
      <c r="U185" s="274" t="str">
        <f>IF(S185="","",COUNTIF($S$7:S185,"該当２"))</f>
        <v/>
      </c>
      <c r="V185" s="277" t="str">
        <f t="shared" si="28"/>
        <v/>
      </c>
      <c r="W185" s="417" t="str">
        <f t="shared" si="29"/>
        <v/>
      </c>
      <c r="X185" s="274" t="str">
        <f>IF(V185="","",COUNTIF($V$7:V185,"該当３"))</f>
        <v/>
      </c>
    </row>
    <row r="186" spans="1:24">
      <c r="A186" s="407">
        <v>1320801008</v>
      </c>
      <c r="B186" s="407">
        <v>13</v>
      </c>
      <c r="C186" s="408">
        <v>208</v>
      </c>
      <c r="D186" s="409">
        <v>1</v>
      </c>
      <c r="E186" s="408">
        <v>8</v>
      </c>
      <c r="F186" s="407" t="s">
        <v>299</v>
      </c>
      <c r="G186" s="407" t="s">
        <v>440</v>
      </c>
      <c r="H186" s="407" t="s">
        <v>441</v>
      </c>
      <c r="I186" s="407" t="s">
        <v>449</v>
      </c>
      <c r="J186" s="272"/>
      <c r="K186" s="273" t="str">
        <f t="shared" si="30"/>
        <v/>
      </c>
      <c r="L186" s="417" t="str">
        <f t="shared" si="31"/>
        <v/>
      </c>
      <c r="M186" s="274" t="str">
        <f>IF(K186="","",COUNTIF($K$7:K186,"ﾘｽﾄ１"))</f>
        <v/>
      </c>
      <c r="N186" s="274" t="str">
        <f t="shared" si="32"/>
        <v/>
      </c>
      <c r="O186" s="275" t="str">
        <f t="shared" si="33"/>
        <v/>
      </c>
      <c r="P186" s="274" t="str">
        <f t="shared" si="24"/>
        <v/>
      </c>
      <c r="Q186" s="273" t="str">
        <f t="shared" si="25"/>
        <v/>
      </c>
      <c r="R186" s="276" t="str">
        <f t="shared" si="26"/>
        <v/>
      </c>
      <c r="S186" s="273" t="str">
        <f t="shared" si="34"/>
        <v/>
      </c>
      <c r="T186" s="417" t="str">
        <f t="shared" si="27"/>
        <v/>
      </c>
      <c r="U186" s="274" t="str">
        <f>IF(S186="","",COUNTIF($S$7:S186,"該当２"))</f>
        <v/>
      </c>
      <c r="V186" s="277" t="str">
        <f t="shared" si="28"/>
        <v/>
      </c>
      <c r="W186" s="417" t="str">
        <f t="shared" si="29"/>
        <v/>
      </c>
      <c r="X186" s="274" t="str">
        <f>IF(V186="","",COUNTIF($V$7:V186,"該当３"))</f>
        <v/>
      </c>
    </row>
    <row r="187" spans="1:24">
      <c r="A187" s="407">
        <v>1320801009</v>
      </c>
      <c r="B187" s="407">
        <v>13</v>
      </c>
      <c r="C187" s="408">
        <v>208</v>
      </c>
      <c r="D187" s="409">
        <v>1</v>
      </c>
      <c r="E187" s="408">
        <v>9</v>
      </c>
      <c r="F187" s="407" t="s">
        <v>299</v>
      </c>
      <c r="G187" s="407" t="s">
        <v>440</v>
      </c>
      <c r="H187" s="407" t="s">
        <v>441</v>
      </c>
      <c r="I187" s="407" t="s">
        <v>450</v>
      </c>
      <c r="J187" s="272"/>
      <c r="K187" s="273" t="str">
        <f t="shared" si="30"/>
        <v/>
      </c>
      <c r="L187" s="417" t="str">
        <f t="shared" si="31"/>
        <v/>
      </c>
      <c r="M187" s="274" t="str">
        <f>IF(K187="","",COUNTIF($K$7:K187,"ﾘｽﾄ１"))</f>
        <v/>
      </c>
      <c r="N187" s="274" t="str">
        <f t="shared" si="32"/>
        <v/>
      </c>
      <c r="O187" s="275" t="str">
        <f t="shared" si="33"/>
        <v/>
      </c>
      <c r="P187" s="274" t="str">
        <f t="shared" si="24"/>
        <v/>
      </c>
      <c r="Q187" s="273" t="str">
        <f t="shared" si="25"/>
        <v/>
      </c>
      <c r="R187" s="276" t="str">
        <f t="shared" si="26"/>
        <v/>
      </c>
      <c r="S187" s="273" t="str">
        <f t="shared" si="34"/>
        <v/>
      </c>
      <c r="T187" s="417" t="str">
        <f t="shared" si="27"/>
        <v/>
      </c>
      <c r="U187" s="274" t="str">
        <f>IF(S187="","",COUNTIF($S$7:S187,"該当２"))</f>
        <v/>
      </c>
      <c r="V187" s="277" t="str">
        <f t="shared" si="28"/>
        <v/>
      </c>
      <c r="W187" s="417" t="str">
        <f t="shared" si="29"/>
        <v/>
      </c>
      <c r="X187" s="274" t="str">
        <f>IF(V187="","",COUNTIF($V$7:V187,"該当３"))</f>
        <v/>
      </c>
    </row>
    <row r="188" spans="1:24">
      <c r="A188" s="407">
        <v>1320801010</v>
      </c>
      <c r="B188" s="407">
        <v>13</v>
      </c>
      <c r="C188" s="408">
        <v>208</v>
      </c>
      <c r="D188" s="409">
        <v>1</v>
      </c>
      <c r="E188" s="408">
        <v>10</v>
      </c>
      <c r="F188" s="407" t="s">
        <v>299</v>
      </c>
      <c r="G188" s="407" t="s">
        <v>440</v>
      </c>
      <c r="H188" s="407" t="s">
        <v>441</v>
      </c>
      <c r="I188" s="407" t="s">
        <v>451</v>
      </c>
      <c r="J188" s="272"/>
      <c r="K188" s="273" t="str">
        <f t="shared" si="30"/>
        <v/>
      </c>
      <c r="L188" s="417" t="str">
        <f t="shared" si="31"/>
        <v/>
      </c>
      <c r="M188" s="274" t="str">
        <f>IF(K188="","",COUNTIF($K$7:K188,"ﾘｽﾄ１"))</f>
        <v/>
      </c>
      <c r="N188" s="274" t="str">
        <f t="shared" si="32"/>
        <v/>
      </c>
      <c r="O188" s="275" t="str">
        <f t="shared" si="33"/>
        <v/>
      </c>
      <c r="P188" s="274" t="str">
        <f t="shared" si="24"/>
        <v/>
      </c>
      <c r="Q188" s="273" t="str">
        <f t="shared" si="25"/>
        <v/>
      </c>
      <c r="R188" s="276" t="str">
        <f t="shared" si="26"/>
        <v/>
      </c>
      <c r="S188" s="273" t="str">
        <f t="shared" si="34"/>
        <v/>
      </c>
      <c r="T188" s="417" t="str">
        <f t="shared" si="27"/>
        <v/>
      </c>
      <c r="U188" s="274" t="str">
        <f>IF(S188="","",COUNTIF($S$7:S188,"該当２"))</f>
        <v/>
      </c>
      <c r="V188" s="277" t="str">
        <f t="shared" si="28"/>
        <v/>
      </c>
      <c r="W188" s="417" t="str">
        <f t="shared" si="29"/>
        <v/>
      </c>
      <c r="X188" s="274" t="str">
        <f>IF(V188="","",COUNTIF($V$7:V188,"該当３"))</f>
        <v/>
      </c>
    </row>
    <row r="189" spans="1:24">
      <c r="A189" s="407">
        <v>1320802000</v>
      </c>
      <c r="B189" s="407">
        <v>13</v>
      </c>
      <c r="C189" s="408">
        <v>208</v>
      </c>
      <c r="D189" s="409">
        <v>2</v>
      </c>
      <c r="E189" s="408">
        <v>0</v>
      </c>
      <c r="F189" s="407" t="s">
        <v>299</v>
      </c>
      <c r="G189" s="407" t="s">
        <v>440</v>
      </c>
      <c r="H189" s="407" t="s">
        <v>452</v>
      </c>
      <c r="I189" s="407"/>
      <c r="J189" s="272"/>
      <c r="K189" s="273" t="str">
        <f t="shared" si="30"/>
        <v/>
      </c>
      <c r="L189" s="417" t="str">
        <f t="shared" si="31"/>
        <v/>
      </c>
      <c r="M189" s="274" t="str">
        <f>IF(K189="","",COUNTIF($K$7:K189,"ﾘｽﾄ１"))</f>
        <v/>
      </c>
      <c r="N189" s="274" t="str">
        <f t="shared" si="32"/>
        <v/>
      </c>
      <c r="O189" s="275" t="str">
        <f t="shared" si="33"/>
        <v/>
      </c>
      <c r="P189" s="274" t="str">
        <f t="shared" si="24"/>
        <v/>
      </c>
      <c r="Q189" s="273" t="str">
        <f t="shared" si="25"/>
        <v/>
      </c>
      <c r="R189" s="276" t="str">
        <f t="shared" si="26"/>
        <v/>
      </c>
      <c r="S189" s="273" t="str">
        <f t="shared" si="34"/>
        <v/>
      </c>
      <c r="T189" s="417" t="str">
        <f t="shared" si="27"/>
        <v/>
      </c>
      <c r="U189" s="274" t="str">
        <f>IF(S189="","",COUNTIF($S$7:S189,"該当２"))</f>
        <v/>
      </c>
      <c r="V189" s="277" t="str">
        <f t="shared" si="28"/>
        <v/>
      </c>
      <c r="W189" s="417" t="str">
        <f t="shared" si="29"/>
        <v/>
      </c>
      <c r="X189" s="274" t="str">
        <f>IF(V189="","",COUNTIF($V$7:V189,"該当３"))</f>
        <v/>
      </c>
    </row>
    <row r="190" spans="1:24">
      <c r="A190" s="407">
        <v>1320802001</v>
      </c>
      <c r="B190" s="407">
        <v>13</v>
      </c>
      <c r="C190" s="408">
        <v>208</v>
      </c>
      <c r="D190" s="409">
        <v>2</v>
      </c>
      <c r="E190" s="408">
        <v>1</v>
      </c>
      <c r="F190" s="407" t="s">
        <v>299</v>
      </c>
      <c r="G190" s="407" t="s">
        <v>440</v>
      </c>
      <c r="H190" s="407" t="s">
        <v>452</v>
      </c>
      <c r="I190" s="407" t="s">
        <v>453</v>
      </c>
      <c r="J190" s="272"/>
      <c r="K190" s="273" t="str">
        <f t="shared" si="30"/>
        <v/>
      </c>
      <c r="L190" s="417" t="str">
        <f t="shared" si="31"/>
        <v/>
      </c>
      <c r="M190" s="274" t="str">
        <f>IF(K190="","",COUNTIF($K$7:K190,"ﾘｽﾄ１"))</f>
        <v/>
      </c>
      <c r="N190" s="274" t="str">
        <f t="shared" si="32"/>
        <v/>
      </c>
      <c r="O190" s="275" t="str">
        <f t="shared" si="33"/>
        <v/>
      </c>
      <c r="P190" s="274" t="str">
        <f t="shared" si="24"/>
        <v/>
      </c>
      <c r="Q190" s="273" t="str">
        <f t="shared" si="25"/>
        <v/>
      </c>
      <c r="R190" s="276" t="str">
        <f t="shared" si="26"/>
        <v/>
      </c>
      <c r="S190" s="273" t="str">
        <f t="shared" si="34"/>
        <v/>
      </c>
      <c r="T190" s="417" t="str">
        <f t="shared" si="27"/>
        <v/>
      </c>
      <c r="U190" s="274" t="str">
        <f>IF(S190="","",COUNTIF($S$7:S190,"該当２"))</f>
        <v/>
      </c>
      <c r="V190" s="277" t="str">
        <f t="shared" si="28"/>
        <v/>
      </c>
      <c r="W190" s="417" t="str">
        <f t="shared" si="29"/>
        <v/>
      </c>
      <c r="X190" s="274" t="str">
        <f>IF(V190="","",COUNTIF($V$7:V190,"該当３"))</f>
        <v/>
      </c>
    </row>
    <row r="191" spans="1:24">
      <c r="A191" s="407">
        <v>1320802002</v>
      </c>
      <c r="B191" s="407">
        <v>13</v>
      </c>
      <c r="C191" s="408">
        <v>208</v>
      </c>
      <c r="D191" s="409">
        <v>2</v>
      </c>
      <c r="E191" s="408">
        <v>2</v>
      </c>
      <c r="F191" s="407" t="s">
        <v>299</v>
      </c>
      <c r="G191" s="407" t="s">
        <v>440</v>
      </c>
      <c r="H191" s="407" t="s">
        <v>452</v>
      </c>
      <c r="I191" s="407" t="s">
        <v>454</v>
      </c>
      <c r="J191" s="272"/>
      <c r="K191" s="273" t="str">
        <f t="shared" si="30"/>
        <v/>
      </c>
      <c r="L191" s="417" t="str">
        <f t="shared" si="31"/>
        <v/>
      </c>
      <c r="M191" s="274" t="str">
        <f>IF(K191="","",COUNTIF($K$7:K191,"ﾘｽﾄ１"))</f>
        <v/>
      </c>
      <c r="N191" s="274" t="str">
        <f t="shared" si="32"/>
        <v/>
      </c>
      <c r="O191" s="275" t="str">
        <f t="shared" si="33"/>
        <v/>
      </c>
      <c r="P191" s="274" t="str">
        <f t="shared" si="24"/>
        <v/>
      </c>
      <c r="Q191" s="273" t="str">
        <f t="shared" si="25"/>
        <v/>
      </c>
      <c r="R191" s="276" t="str">
        <f t="shared" si="26"/>
        <v/>
      </c>
      <c r="S191" s="273" t="str">
        <f t="shared" si="34"/>
        <v/>
      </c>
      <c r="T191" s="417" t="str">
        <f t="shared" si="27"/>
        <v/>
      </c>
      <c r="U191" s="274" t="str">
        <f>IF(S191="","",COUNTIF($S$7:S191,"該当２"))</f>
        <v/>
      </c>
      <c r="V191" s="277" t="str">
        <f t="shared" si="28"/>
        <v/>
      </c>
      <c r="W191" s="417" t="str">
        <f t="shared" si="29"/>
        <v/>
      </c>
      <c r="X191" s="274" t="str">
        <f>IF(V191="","",COUNTIF($V$7:V191,"該当３"))</f>
        <v/>
      </c>
    </row>
    <row r="192" spans="1:24">
      <c r="A192" s="407">
        <v>1320802003</v>
      </c>
      <c r="B192" s="407">
        <v>13</v>
      </c>
      <c r="C192" s="408">
        <v>208</v>
      </c>
      <c r="D192" s="409">
        <v>2</v>
      </c>
      <c r="E192" s="408">
        <v>3</v>
      </c>
      <c r="F192" s="407" t="s">
        <v>299</v>
      </c>
      <c r="G192" s="407" t="s">
        <v>440</v>
      </c>
      <c r="H192" s="407" t="s">
        <v>452</v>
      </c>
      <c r="I192" s="407" t="s">
        <v>455</v>
      </c>
      <c r="J192" s="272"/>
      <c r="K192" s="273" t="str">
        <f t="shared" si="30"/>
        <v/>
      </c>
      <c r="L192" s="417" t="str">
        <f t="shared" si="31"/>
        <v/>
      </c>
      <c r="M192" s="274" t="str">
        <f>IF(K192="","",COUNTIF($K$7:K192,"ﾘｽﾄ１"))</f>
        <v/>
      </c>
      <c r="N192" s="274" t="str">
        <f t="shared" si="32"/>
        <v/>
      </c>
      <c r="O192" s="275" t="str">
        <f t="shared" si="33"/>
        <v/>
      </c>
      <c r="P192" s="274" t="str">
        <f t="shared" si="24"/>
        <v/>
      </c>
      <c r="Q192" s="273" t="str">
        <f t="shared" si="25"/>
        <v/>
      </c>
      <c r="R192" s="276" t="str">
        <f t="shared" si="26"/>
        <v/>
      </c>
      <c r="S192" s="273" t="str">
        <f t="shared" si="34"/>
        <v/>
      </c>
      <c r="T192" s="417" t="str">
        <f t="shared" si="27"/>
        <v/>
      </c>
      <c r="U192" s="274" t="str">
        <f>IF(S192="","",COUNTIF($S$7:S192,"該当２"))</f>
        <v/>
      </c>
      <c r="V192" s="277" t="str">
        <f t="shared" si="28"/>
        <v/>
      </c>
      <c r="W192" s="417" t="str">
        <f t="shared" si="29"/>
        <v/>
      </c>
      <c r="X192" s="274" t="str">
        <f>IF(V192="","",COUNTIF($V$7:V192,"該当３"))</f>
        <v/>
      </c>
    </row>
    <row r="193" spans="1:24">
      <c r="A193" s="407">
        <v>1320802004</v>
      </c>
      <c r="B193" s="407">
        <v>13</v>
      </c>
      <c r="C193" s="408">
        <v>208</v>
      </c>
      <c r="D193" s="409">
        <v>2</v>
      </c>
      <c r="E193" s="408">
        <v>4</v>
      </c>
      <c r="F193" s="407" t="s">
        <v>299</v>
      </c>
      <c r="G193" s="407" t="s">
        <v>440</v>
      </c>
      <c r="H193" s="407" t="s">
        <v>452</v>
      </c>
      <c r="I193" s="407" t="s">
        <v>456</v>
      </c>
      <c r="J193" s="272"/>
      <c r="K193" s="273" t="str">
        <f t="shared" si="30"/>
        <v/>
      </c>
      <c r="L193" s="417" t="str">
        <f t="shared" si="31"/>
        <v/>
      </c>
      <c r="M193" s="274" t="str">
        <f>IF(K193="","",COUNTIF($K$7:K193,"ﾘｽﾄ１"))</f>
        <v/>
      </c>
      <c r="N193" s="274" t="str">
        <f t="shared" si="32"/>
        <v/>
      </c>
      <c r="O193" s="275" t="str">
        <f t="shared" si="33"/>
        <v/>
      </c>
      <c r="P193" s="274" t="str">
        <f t="shared" si="24"/>
        <v/>
      </c>
      <c r="Q193" s="273" t="str">
        <f t="shared" si="25"/>
        <v/>
      </c>
      <c r="R193" s="276" t="str">
        <f t="shared" si="26"/>
        <v/>
      </c>
      <c r="S193" s="273" t="str">
        <f t="shared" si="34"/>
        <v/>
      </c>
      <c r="T193" s="417" t="str">
        <f t="shared" si="27"/>
        <v/>
      </c>
      <c r="U193" s="274" t="str">
        <f>IF(S193="","",COUNTIF($S$7:S193,"該当２"))</f>
        <v/>
      </c>
      <c r="V193" s="277" t="str">
        <f t="shared" si="28"/>
        <v/>
      </c>
      <c r="W193" s="417" t="str">
        <f t="shared" si="29"/>
        <v/>
      </c>
      <c r="X193" s="274" t="str">
        <f>IF(V193="","",COUNTIF($V$7:V193,"該当３"))</f>
        <v/>
      </c>
    </row>
    <row r="194" spans="1:24">
      <c r="A194" s="407">
        <v>1320802005</v>
      </c>
      <c r="B194" s="407">
        <v>13</v>
      </c>
      <c r="C194" s="408">
        <v>208</v>
      </c>
      <c r="D194" s="409">
        <v>2</v>
      </c>
      <c r="E194" s="408">
        <v>5</v>
      </c>
      <c r="F194" s="407" t="s">
        <v>299</v>
      </c>
      <c r="G194" s="407" t="s">
        <v>440</v>
      </c>
      <c r="H194" s="407" t="s">
        <v>452</v>
      </c>
      <c r="I194" s="407" t="s">
        <v>457</v>
      </c>
      <c r="J194" s="272"/>
      <c r="K194" s="273" t="str">
        <f t="shared" si="30"/>
        <v/>
      </c>
      <c r="L194" s="417" t="str">
        <f t="shared" si="31"/>
        <v/>
      </c>
      <c r="M194" s="274" t="str">
        <f>IF(K194="","",COUNTIF($K$7:K194,"ﾘｽﾄ１"))</f>
        <v/>
      </c>
      <c r="N194" s="274" t="str">
        <f t="shared" si="32"/>
        <v/>
      </c>
      <c r="O194" s="275" t="str">
        <f t="shared" si="33"/>
        <v/>
      </c>
      <c r="P194" s="274" t="str">
        <f t="shared" si="24"/>
        <v/>
      </c>
      <c r="Q194" s="273" t="str">
        <f t="shared" si="25"/>
        <v/>
      </c>
      <c r="R194" s="276" t="str">
        <f t="shared" si="26"/>
        <v/>
      </c>
      <c r="S194" s="273" t="str">
        <f t="shared" si="34"/>
        <v/>
      </c>
      <c r="T194" s="417" t="str">
        <f t="shared" si="27"/>
        <v/>
      </c>
      <c r="U194" s="274" t="str">
        <f>IF(S194="","",COUNTIF($S$7:S194,"該当２"))</f>
        <v/>
      </c>
      <c r="V194" s="277" t="str">
        <f t="shared" si="28"/>
        <v/>
      </c>
      <c r="W194" s="417" t="str">
        <f t="shared" si="29"/>
        <v/>
      </c>
      <c r="X194" s="274" t="str">
        <f>IF(V194="","",COUNTIF($V$7:V194,"該当３"))</f>
        <v/>
      </c>
    </row>
    <row r="195" spans="1:24">
      <c r="A195" s="407">
        <v>1320802006</v>
      </c>
      <c r="B195" s="407">
        <v>13</v>
      </c>
      <c r="C195" s="408">
        <v>208</v>
      </c>
      <c r="D195" s="409">
        <v>2</v>
      </c>
      <c r="E195" s="408">
        <v>6</v>
      </c>
      <c r="F195" s="407" t="s">
        <v>299</v>
      </c>
      <c r="G195" s="407" t="s">
        <v>440</v>
      </c>
      <c r="H195" s="407" t="s">
        <v>452</v>
      </c>
      <c r="I195" s="407" t="s">
        <v>458</v>
      </c>
      <c r="J195" s="272"/>
      <c r="K195" s="273" t="str">
        <f t="shared" si="30"/>
        <v/>
      </c>
      <c r="L195" s="417" t="str">
        <f t="shared" si="31"/>
        <v/>
      </c>
      <c r="M195" s="274" t="str">
        <f>IF(K195="","",COUNTIF($K$7:K195,"ﾘｽﾄ１"))</f>
        <v/>
      </c>
      <c r="N195" s="274" t="str">
        <f t="shared" si="32"/>
        <v/>
      </c>
      <c r="O195" s="275" t="str">
        <f t="shared" si="33"/>
        <v/>
      </c>
      <c r="P195" s="274" t="str">
        <f t="shared" si="24"/>
        <v/>
      </c>
      <c r="Q195" s="273" t="str">
        <f t="shared" si="25"/>
        <v/>
      </c>
      <c r="R195" s="276" t="str">
        <f t="shared" si="26"/>
        <v/>
      </c>
      <c r="S195" s="273" t="str">
        <f t="shared" si="34"/>
        <v/>
      </c>
      <c r="T195" s="417" t="str">
        <f t="shared" si="27"/>
        <v/>
      </c>
      <c r="U195" s="274" t="str">
        <f>IF(S195="","",COUNTIF($S$7:S195,"該当２"))</f>
        <v/>
      </c>
      <c r="V195" s="277" t="str">
        <f t="shared" si="28"/>
        <v/>
      </c>
      <c r="W195" s="417" t="str">
        <f t="shared" si="29"/>
        <v/>
      </c>
      <c r="X195" s="274" t="str">
        <f>IF(V195="","",COUNTIF($V$7:V195,"該当３"))</f>
        <v/>
      </c>
    </row>
    <row r="196" spans="1:24">
      <c r="A196" s="407">
        <v>1320802007</v>
      </c>
      <c r="B196" s="407">
        <v>13</v>
      </c>
      <c r="C196" s="408">
        <v>208</v>
      </c>
      <c r="D196" s="409">
        <v>2</v>
      </c>
      <c r="E196" s="408">
        <v>7</v>
      </c>
      <c r="F196" s="407" t="s">
        <v>299</v>
      </c>
      <c r="G196" s="407" t="s">
        <v>440</v>
      </c>
      <c r="H196" s="407" t="s">
        <v>452</v>
      </c>
      <c r="I196" s="407" t="s">
        <v>459</v>
      </c>
      <c r="J196" s="272"/>
      <c r="K196" s="273" t="str">
        <f t="shared" si="30"/>
        <v/>
      </c>
      <c r="L196" s="417" t="str">
        <f t="shared" si="31"/>
        <v/>
      </c>
      <c r="M196" s="274" t="str">
        <f>IF(K196="","",COUNTIF($K$7:K196,"ﾘｽﾄ１"))</f>
        <v/>
      </c>
      <c r="N196" s="274" t="str">
        <f t="shared" si="32"/>
        <v/>
      </c>
      <c r="O196" s="275" t="str">
        <f t="shared" si="33"/>
        <v/>
      </c>
      <c r="P196" s="274" t="str">
        <f t="shared" si="24"/>
        <v/>
      </c>
      <c r="Q196" s="273" t="str">
        <f t="shared" si="25"/>
        <v/>
      </c>
      <c r="R196" s="276" t="str">
        <f t="shared" si="26"/>
        <v/>
      </c>
      <c r="S196" s="273" t="str">
        <f t="shared" si="34"/>
        <v/>
      </c>
      <c r="T196" s="417" t="str">
        <f t="shared" si="27"/>
        <v/>
      </c>
      <c r="U196" s="274" t="str">
        <f>IF(S196="","",COUNTIF($S$7:S196,"該当２"))</f>
        <v/>
      </c>
      <c r="V196" s="277" t="str">
        <f t="shared" si="28"/>
        <v/>
      </c>
      <c r="W196" s="417" t="str">
        <f t="shared" si="29"/>
        <v/>
      </c>
      <c r="X196" s="274" t="str">
        <f>IF(V196="","",COUNTIF($V$7:V196,"該当３"))</f>
        <v/>
      </c>
    </row>
    <row r="197" spans="1:24">
      <c r="A197" s="407">
        <v>1320802008</v>
      </c>
      <c r="B197" s="407">
        <v>13</v>
      </c>
      <c r="C197" s="408">
        <v>208</v>
      </c>
      <c r="D197" s="409">
        <v>2</v>
      </c>
      <c r="E197" s="408">
        <v>8</v>
      </c>
      <c r="F197" s="407" t="s">
        <v>299</v>
      </c>
      <c r="G197" s="407" t="s">
        <v>440</v>
      </c>
      <c r="H197" s="407" t="s">
        <v>452</v>
      </c>
      <c r="I197" s="407" t="s">
        <v>460</v>
      </c>
      <c r="J197" s="272"/>
      <c r="K197" s="273" t="str">
        <f t="shared" si="30"/>
        <v/>
      </c>
      <c r="L197" s="417" t="str">
        <f t="shared" si="31"/>
        <v/>
      </c>
      <c r="M197" s="274" t="str">
        <f>IF(K197="","",COUNTIF($K$7:K197,"ﾘｽﾄ１"))</f>
        <v/>
      </c>
      <c r="N197" s="274" t="str">
        <f t="shared" si="32"/>
        <v/>
      </c>
      <c r="O197" s="275" t="str">
        <f t="shared" si="33"/>
        <v/>
      </c>
      <c r="P197" s="274" t="str">
        <f t="shared" si="24"/>
        <v/>
      </c>
      <c r="Q197" s="273" t="str">
        <f t="shared" si="25"/>
        <v/>
      </c>
      <c r="R197" s="276" t="str">
        <f t="shared" si="26"/>
        <v/>
      </c>
      <c r="S197" s="273" t="str">
        <f t="shared" si="34"/>
        <v/>
      </c>
      <c r="T197" s="417" t="str">
        <f t="shared" si="27"/>
        <v/>
      </c>
      <c r="U197" s="274" t="str">
        <f>IF(S197="","",COUNTIF($S$7:S197,"該当２"))</f>
        <v/>
      </c>
      <c r="V197" s="277" t="str">
        <f t="shared" si="28"/>
        <v/>
      </c>
      <c r="W197" s="417" t="str">
        <f t="shared" si="29"/>
        <v/>
      </c>
      <c r="X197" s="274" t="str">
        <f>IF(V197="","",COUNTIF($V$7:V197,"該当３"))</f>
        <v/>
      </c>
    </row>
    <row r="198" spans="1:24">
      <c r="A198" s="407">
        <v>1320802009</v>
      </c>
      <c r="B198" s="407">
        <v>13</v>
      </c>
      <c r="C198" s="408">
        <v>208</v>
      </c>
      <c r="D198" s="409">
        <v>2</v>
      </c>
      <c r="E198" s="408">
        <v>9</v>
      </c>
      <c r="F198" s="407" t="s">
        <v>299</v>
      </c>
      <c r="G198" s="407" t="s">
        <v>440</v>
      </c>
      <c r="H198" s="407" t="s">
        <v>452</v>
      </c>
      <c r="I198" s="407" t="s">
        <v>461</v>
      </c>
      <c r="J198" s="272"/>
      <c r="K198" s="273" t="str">
        <f t="shared" si="30"/>
        <v/>
      </c>
      <c r="L198" s="417" t="str">
        <f t="shared" si="31"/>
        <v/>
      </c>
      <c r="M198" s="274" t="str">
        <f>IF(K198="","",COUNTIF($K$7:K198,"ﾘｽﾄ１"))</f>
        <v/>
      </c>
      <c r="N198" s="274" t="str">
        <f t="shared" si="32"/>
        <v/>
      </c>
      <c r="O198" s="275" t="str">
        <f t="shared" si="33"/>
        <v/>
      </c>
      <c r="P198" s="274" t="str">
        <f t="shared" si="24"/>
        <v/>
      </c>
      <c r="Q198" s="273" t="str">
        <f t="shared" si="25"/>
        <v/>
      </c>
      <c r="R198" s="276" t="str">
        <f t="shared" si="26"/>
        <v/>
      </c>
      <c r="S198" s="273" t="str">
        <f t="shared" si="34"/>
        <v/>
      </c>
      <c r="T198" s="417" t="str">
        <f t="shared" si="27"/>
        <v/>
      </c>
      <c r="U198" s="274" t="str">
        <f>IF(S198="","",COUNTIF($S$7:S198,"該当２"))</f>
        <v/>
      </c>
      <c r="V198" s="277" t="str">
        <f t="shared" si="28"/>
        <v/>
      </c>
      <c r="W198" s="417" t="str">
        <f t="shared" si="29"/>
        <v/>
      </c>
      <c r="X198" s="274" t="str">
        <f>IF(V198="","",COUNTIF($V$7:V198,"該当３"))</f>
        <v/>
      </c>
    </row>
    <row r="199" spans="1:24">
      <c r="A199" s="407">
        <v>1320802010</v>
      </c>
      <c r="B199" s="407">
        <v>13</v>
      </c>
      <c r="C199" s="408">
        <v>208</v>
      </c>
      <c r="D199" s="409">
        <v>2</v>
      </c>
      <c r="E199" s="408">
        <v>10</v>
      </c>
      <c r="F199" s="407" t="s">
        <v>299</v>
      </c>
      <c r="G199" s="407" t="s">
        <v>440</v>
      </c>
      <c r="H199" s="407" t="s">
        <v>452</v>
      </c>
      <c r="I199" s="407" t="s">
        <v>462</v>
      </c>
      <c r="J199" s="272"/>
      <c r="K199" s="273" t="str">
        <f t="shared" si="30"/>
        <v/>
      </c>
      <c r="L199" s="417" t="str">
        <f t="shared" si="31"/>
        <v/>
      </c>
      <c r="M199" s="274" t="str">
        <f>IF(K199="","",COUNTIF($K$7:K199,"ﾘｽﾄ１"))</f>
        <v/>
      </c>
      <c r="N199" s="274" t="str">
        <f t="shared" si="32"/>
        <v/>
      </c>
      <c r="O199" s="275" t="str">
        <f t="shared" si="33"/>
        <v/>
      </c>
      <c r="P199" s="274" t="str">
        <f t="shared" si="24"/>
        <v/>
      </c>
      <c r="Q199" s="273" t="str">
        <f t="shared" si="25"/>
        <v/>
      </c>
      <c r="R199" s="276" t="str">
        <f t="shared" si="26"/>
        <v/>
      </c>
      <c r="S199" s="273" t="str">
        <f t="shared" si="34"/>
        <v/>
      </c>
      <c r="T199" s="417" t="str">
        <f t="shared" si="27"/>
        <v/>
      </c>
      <c r="U199" s="274" t="str">
        <f>IF(S199="","",COUNTIF($S$7:S199,"該当２"))</f>
        <v/>
      </c>
      <c r="V199" s="277" t="str">
        <f t="shared" si="28"/>
        <v/>
      </c>
      <c r="W199" s="417" t="str">
        <f t="shared" si="29"/>
        <v/>
      </c>
      <c r="X199" s="274" t="str">
        <f>IF(V199="","",COUNTIF($V$7:V199,"該当３"))</f>
        <v/>
      </c>
    </row>
    <row r="200" spans="1:24">
      <c r="A200" s="407">
        <v>1320802011</v>
      </c>
      <c r="B200" s="407">
        <v>13</v>
      </c>
      <c r="C200" s="408">
        <v>208</v>
      </c>
      <c r="D200" s="409">
        <v>2</v>
      </c>
      <c r="E200" s="408">
        <v>11</v>
      </c>
      <c r="F200" s="407" t="s">
        <v>299</v>
      </c>
      <c r="G200" s="407" t="s">
        <v>440</v>
      </c>
      <c r="H200" s="407" t="s">
        <v>452</v>
      </c>
      <c r="I200" s="407" t="s">
        <v>220</v>
      </c>
      <c r="J200" s="272"/>
      <c r="K200" s="273" t="str">
        <f t="shared" si="30"/>
        <v/>
      </c>
      <c r="L200" s="417" t="str">
        <f t="shared" si="31"/>
        <v/>
      </c>
      <c r="M200" s="274" t="str">
        <f>IF(K200="","",COUNTIF($K$7:K200,"ﾘｽﾄ１"))</f>
        <v/>
      </c>
      <c r="N200" s="274" t="str">
        <f t="shared" si="32"/>
        <v/>
      </c>
      <c r="O200" s="275" t="str">
        <f t="shared" si="33"/>
        <v/>
      </c>
      <c r="P200" s="274" t="str">
        <f t="shared" ref="P200:P263" si="35">IF(O200="該当１",G200,"")</f>
        <v/>
      </c>
      <c r="Q200" s="273" t="str">
        <f t="shared" ref="Q200:Q263" si="36">IF(O200="該当１","ﾘｽﾄ2","")</f>
        <v/>
      </c>
      <c r="R200" s="276" t="str">
        <f t="shared" ref="R200:R263" si="37">IF(Q200="ﾘｽﾄ2",H200,"")</f>
        <v/>
      </c>
      <c r="S200" s="273" t="str">
        <f t="shared" si="34"/>
        <v/>
      </c>
      <c r="T200" s="417" t="str">
        <f t="shared" ref="T200:T263" si="38">IF(S200="該当２",H200,"")</f>
        <v/>
      </c>
      <c r="U200" s="274" t="str">
        <f>IF(S200="","",COUNTIF($S$7:S200,"該当２"))</f>
        <v/>
      </c>
      <c r="V200" s="277" t="str">
        <f t="shared" ref="V200:V263" si="39">IF(AND($S$2=H200,E200&gt;0,E200&lt;998),"該当３","")</f>
        <v/>
      </c>
      <c r="W200" s="417" t="str">
        <f t="shared" ref="W200:W263" si="40">IF(V200="該当３",I200,"")</f>
        <v/>
      </c>
      <c r="X200" s="274" t="str">
        <f>IF(V200="","",COUNTIF($V$7:V200,"該当３"))</f>
        <v/>
      </c>
    </row>
    <row r="201" spans="1:24">
      <c r="A201" s="407">
        <v>1320900000</v>
      </c>
      <c r="B201" s="407">
        <v>13</v>
      </c>
      <c r="C201" s="408">
        <v>209</v>
      </c>
      <c r="D201" s="409">
        <v>0</v>
      </c>
      <c r="E201" s="408">
        <v>0</v>
      </c>
      <c r="F201" s="407" t="s">
        <v>299</v>
      </c>
      <c r="G201" s="407" t="s">
        <v>463</v>
      </c>
      <c r="H201" s="407"/>
      <c r="I201" s="407"/>
      <c r="J201" s="272"/>
      <c r="K201" s="273" t="str">
        <f t="shared" ref="K201:K264" si="41">IF(AND($C201&gt;0,$H201=""),"ﾘｽﾄ１","")</f>
        <v>ﾘｽﾄ１</v>
      </c>
      <c r="L201" s="417" t="str">
        <f t="shared" ref="L201:L264" si="42">IF(K201="ﾘｽﾄ１",G201,"")</f>
        <v>町田市</v>
      </c>
      <c r="M201" s="274">
        <f>IF(K201="","",COUNTIF($K$7:K201,"ﾘｽﾄ１"))</f>
        <v>32</v>
      </c>
      <c r="N201" s="274" t="str">
        <f t="shared" ref="N201:N264" si="43">IF(AND(D201=0,E201&gt;0),"同一区","")</f>
        <v/>
      </c>
      <c r="O201" s="275" t="str">
        <f t="shared" ref="O201:O264" si="44">IF(AND(EXACT($K$2,G201),H201&gt;0),"該当１","")</f>
        <v/>
      </c>
      <c r="P201" s="274" t="str">
        <f t="shared" si="35"/>
        <v/>
      </c>
      <c r="Q201" s="273" t="str">
        <f t="shared" si="36"/>
        <v/>
      </c>
      <c r="R201" s="276" t="str">
        <f t="shared" si="37"/>
        <v/>
      </c>
      <c r="S201" s="273" t="str">
        <f t="shared" ref="S201:S264" si="45">IF(AND(Q201="ﾘｽﾄ2",OR(I201=0,AND(N201="同一区",E201=1))),"該当２","")</f>
        <v/>
      </c>
      <c r="T201" s="417" t="str">
        <f t="shared" si="38"/>
        <v/>
      </c>
      <c r="U201" s="274" t="str">
        <f>IF(S201="","",COUNTIF($S$7:S201,"該当２"))</f>
        <v/>
      </c>
      <c r="V201" s="277" t="str">
        <f t="shared" si="39"/>
        <v/>
      </c>
      <c r="W201" s="417" t="str">
        <f t="shared" si="40"/>
        <v/>
      </c>
      <c r="X201" s="274" t="str">
        <f>IF(V201="","",COUNTIF($V$7:V201,"該当３"))</f>
        <v/>
      </c>
    </row>
    <row r="202" spans="1:24">
      <c r="A202" s="407">
        <v>1320901000</v>
      </c>
      <c r="B202" s="407">
        <v>13</v>
      </c>
      <c r="C202" s="408">
        <v>209</v>
      </c>
      <c r="D202" s="409">
        <v>1</v>
      </c>
      <c r="E202" s="408">
        <v>0</v>
      </c>
      <c r="F202" s="407" t="s">
        <v>299</v>
      </c>
      <c r="G202" s="407" t="s">
        <v>463</v>
      </c>
      <c r="H202" s="407" t="s">
        <v>464</v>
      </c>
      <c r="I202" s="407"/>
      <c r="J202" s="272"/>
      <c r="K202" s="273" t="str">
        <f t="shared" si="41"/>
        <v/>
      </c>
      <c r="L202" s="417" t="str">
        <f t="shared" si="42"/>
        <v/>
      </c>
      <c r="M202" s="274" t="str">
        <f>IF(K202="","",COUNTIF($K$7:K202,"ﾘｽﾄ１"))</f>
        <v/>
      </c>
      <c r="N202" s="274" t="str">
        <f t="shared" si="43"/>
        <v/>
      </c>
      <c r="O202" s="275" t="str">
        <f t="shared" si="44"/>
        <v/>
      </c>
      <c r="P202" s="274" t="str">
        <f t="shared" si="35"/>
        <v/>
      </c>
      <c r="Q202" s="273" t="str">
        <f t="shared" si="36"/>
        <v/>
      </c>
      <c r="R202" s="276" t="str">
        <f t="shared" si="37"/>
        <v/>
      </c>
      <c r="S202" s="273" t="str">
        <f t="shared" si="45"/>
        <v/>
      </c>
      <c r="T202" s="417" t="str">
        <f t="shared" si="38"/>
        <v/>
      </c>
      <c r="U202" s="274" t="str">
        <f>IF(S202="","",COUNTIF($S$7:S202,"該当２"))</f>
        <v/>
      </c>
      <c r="V202" s="277" t="str">
        <f t="shared" si="39"/>
        <v/>
      </c>
      <c r="W202" s="417" t="str">
        <f t="shared" si="40"/>
        <v/>
      </c>
      <c r="X202" s="274" t="str">
        <f>IF(V202="","",COUNTIF($V$7:V202,"該当３"))</f>
        <v/>
      </c>
    </row>
    <row r="203" spans="1:24">
      <c r="A203" s="407">
        <v>1320901026</v>
      </c>
      <c r="B203" s="407">
        <v>13</v>
      </c>
      <c r="C203" s="408">
        <v>209</v>
      </c>
      <c r="D203" s="409">
        <v>1</v>
      </c>
      <c r="E203" s="408">
        <v>26</v>
      </c>
      <c r="F203" s="407" t="s">
        <v>299</v>
      </c>
      <c r="G203" s="407" t="s">
        <v>463</v>
      </c>
      <c r="H203" s="407" t="s">
        <v>464</v>
      </c>
      <c r="I203" s="407" t="s">
        <v>465</v>
      </c>
      <c r="J203" s="272"/>
      <c r="K203" s="273" t="str">
        <f t="shared" si="41"/>
        <v/>
      </c>
      <c r="L203" s="417" t="str">
        <f t="shared" si="42"/>
        <v/>
      </c>
      <c r="M203" s="274" t="str">
        <f>IF(K203="","",COUNTIF($K$7:K203,"ﾘｽﾄ１"))</f>
        <v/>
      </c>
      <c r="N203" s="274" t="str">
        <f t="shared" si="43"/>
        <v/>
      </c>
      <c r="O203" s="275" t="str">
        <f t="shared" si="44"/>
        <v/>
      </c>
      <c r="P203" s="274" t="str">
        <f t="shared" si="35"/>
        <v/>
      </c>
      <c r="Q203" s="273" t="str">
        <f t="shared" si="36"/>
        <v/>
      </c>
      <c r="R203" s="276" t="str">
        <f t="shared" si="37"/>
        <v/>
      </c>
      <c r="S203" s="273" t="str">
        <f t="shared" si="45"/>
        <v/>
      </c>
      <c r="T203" s="417" t="str">
        <f t="shared" si="38"/>
        <v/>
      </c>
      <c r="U203" s="274" t="str">
        <f>IF(S203="","",COUNTIF($S$7:S203,"該当２"))</f>
        <v/>
      </c>
      <c r="V203" s="277" t="str">
        <f t="shared" si="39"/>
        <v/>
      </c>
      <c r="W203" s="417" t="str">
        <f t="shared" si="40"/>
        <v/>
      </c>
      <c r="X203" s="274" t="str">
        <f>IF(V203="","",COUNTIF($V$7:V203,"該当３"))</f>
        <v/>
      </c>
    </row>
    <row r="204" spans="1:24">
      <c r="A204" s="407">
        <v>1320902000</v>
      </c>
      <c r="B204" s="407">
        <v>13</v>
      </c>
      <c r="C204" s="408">
        <v>209</v>
      </c>
      <c r="D204" s="409">
        <v>2</v>
      </c>
      <c r="E204" s="408">
        <v>0</v>
      </c>
      <c r="F204" s="407" t="s">
        <v>299</v>
      </c>
      <c r="G204" s="407" t="s">
        <v>463</v>
      </c>
      <c r="H204" s="407" t="s">
        <v>466</v>
      </c>
      <c r="I204" s="407"/>
      <c r="J204" s="272"/>
      <c r="K204" s="273" t="str">
        <f t="shared" si="41"/>
        <v/>
      </c>
      <c r="L204" s="417" t="str">
        <f t="shared" si="42"/>
        <v/>
      </c>
      <c r="M204" s="274" t="str">
        <f>IF(K204="","",COUNTIF($K$7:K204,"ﾘｽﾄ１"))</f>
        <v/>
      </c>
      <c r="N204" s="274" t="str">
        <f t="shared" si="43"/>
        <v/>
      </c>
      <c r="O204" s="275" t="str">
        <f t="shared" si="44"/>
        <v/>
      </c>
      <c r="P204" s="274" t="str">
        <f t="shared" si="35"/>
        <v/>
      </c>
      <c r="Q204" s="273" t="str">
        <f t="shared" si="36"/>
        <v/>
      </c>
      <c r="R204" s="276" t="str">
        <f t="shared" si="37"/>
        <v/>
      </c>
      <c r="S204" s="273" t="str">
        <f t="shared" si="45"/>
        <v/>
      </c>
      <c r="T204" s="417" t="str">
        <f t="shared" si="38"/>
        <v/>
      </c>
      <c r="U204" s="274" t="str">
        <f>IF(S204="","",COUNTIF($S$7:S204,"該当２"))</f>
        <v/>
      </c>
      <c r="V204" s="277" t="str">
        <f t="shared" si="39"/>
        <v/>
      </c>
      <c r="W204" s="417" t="str">
        <f t="shared" si="40"/>
        <v/>
      </c>
      <c r="X204" s="274" t="str">
        <f>IF(V204="","",COUNTIF($V$7:V204,"該当３"))</f>
        <v/>
      </c>
    </row>
    <row r="205" spans="1:24">
      <c r="A205" s="407">
        <v>1320902025</v>
      </c>
      <c r="B205" s="407">
        <v>13</v>
      </c>
      <c r="C205" s="408">
        <v>209</v>
      </c>
      <c r="D205" s="409">
        <v>2</v>
      </c>
      <c r="E205" s="408">
        <v>25</v>
      </c>
      <c r="F205" s="407" t="s">
        <v>299</v>
      </c>
      <c r="G205" s="407" t="s">
        <v>463</v>
      </c>
      <c r="H205" s="407" t="s">
        <v>466</v>
      </c>
      <c r="I205" s="407" t="s">
        <v>466</v>
      </c>
      <c r="J205" s="272"/>
      <c r="K205" s="273" t="str">
        <f t="shared" si="41"/>
        <v/>
      </c>
      <c r="L205" s="417" t="str">
        <f t="shared" si="42"/>
        <v/>
      </c>
      <c r="M205" s="274" t="str">
        <f>IF(K205="","",COUNTIF($K$7:K205,"ﾘｽﾄ１"))</f>
        <v/>
      </c>
      <c r="N205" s="274" t="str">
        <f t="shared" si="43"/>
        <v/>
      </c>
      <c r="O205" s="275" t="str">
        <f t="shared" si="44"/>
        <v/>
      </c>
      <c r="P205" s="274" t="str">
        <f t="shared" si="35"/>
        <v/>
      </c>
      <c r="Q205" s="273" t="str">
        <f t="shared" si="36"/>
        <v/>
      </c>
      <c r="R205" s="276" t="str">
        <f t="shared" si="37"/>
        <v/>
      </c>
      <c r="S205" s="273" t="str">
        <f t="shared" si="45"/>
        <v/>
      </c>
      <c r="T205" s="417" t="str">
        <f t="shared" si="38"/>
        <v/>
      </c>
      <c r="U205" s="274" t="str">
        <f>IF(S205="","",COUNTIF($S$7:S205,"該当２"))</f>
        <v/>
      </c>
      <c r="V205" s="277" t="str">
        <f t="shared" si="39"/>
        <v/>
      </c>
      <c r="W205" s="417" t="str">
        <f t="shared" si="40"/>
        <v/>
      </c>
      <c r="X205" s="274" t="str">
        <f>IF(V205="","",COUNTIF($V$7:V205,"該当３"))</f>
        <v/>
      </c>
    </row>
    <row r="206" spans="1:24">
      <c r="A206" s="407">
        <v>1320903000</v>
      </c>
      <c r="B206" s="407">
        <v>13</v>
      </c>
      <c r="C206" s="408">
        <v>209</v>
      </c>
      <c r="D206" s="409">
        <v>3</v>
      </c>
      <c r="E206" s="408">
        <v>0</v>
      </c>
      <c r="F206" s="407" t="s">
        <v>299</v>
      </c>
      <c r="G206" s="407" t="s">
        <v>463</v>
      </c>
      <c r="H206" s="407" t="s">
        <v>467</v>
      </c>
      <c r="I206" s="407"/>
      <c r="J206" s="272"/>
      <c r="K206" s="273" t="str">
        <f t="shared" si="41"/>
        <v/>
      </c>
      <c r="L206" s="417" t="str">
        <f t="shared" si="42"/>
        <v/>
      </c>
      <c r="M206" s="274" t="str">
        <f>IF(K206="","",COUNTIF($K$7:K206,"ﾘｽﾄ１"))</f>
        <v/>
      </c>
      <c r="N206" s="274" t="str">
        <f t="shared" si="43"/>
        <v/>
      </c>
      <c r="O206" s="275" t="str">
        <f t="shared" si="44"/>
        <v/>
      </c>
      <c r="P206" s="274" t="str">
        <f t="shared" si="35"/>
        <v/>
      </c>
      <c r="Q206" s="273" t="str">
        <f t="shared" si="36"/>
        <v/>
      </c>
      <c r="R206" s="276" t="str">
        <f t="shared" si="37"/>
        <v/>
      </c>
      <c r="S206" s="273" t="str">
        <f t="shared" si="45"/>
        <v/>
      </c>
      <c r="T206" s="417" t="str">
        <f t="shared" si="38"/>
        <v/>
      </c>
      <c r="U206" s="274" t="str">
        <f>IF(S206="","",COUNTIF($S$7:S206,"該当２"))</f>
        <v/>
      </c>
      <c r="V206" s="277" t="str">
        <f t="shared" si="39"/>
        <v/>
      </c>
      <c r="W206" s="417" t="str">
        <f t="shared" si="40"/>
        <v/>
      </c>
      <c r="X206" s="274" t="str">
        <f>IF(V206="","",COUNTIF($V$7:V206,"該当３"))</f>
        <v/>
      </c>
    </row>
    <row r="207" spans="1:24">
      <c r="A207" s="407">
        <v>1320903016</v>
      </c>
      <c r="B207" s="407">
        <v>13</v>
      </c>
      <c r="C207" s="408">
        <v>209</v>
      </c>
      <c r="D207" s="409">
        <v>3</v>
      </c>
      <c r="E207" s="408">
        <v>16</v>
      </c>
      <c r="F207" s="407" t="s">
        <v>299</v>
      </c>
      <c r="G207" s="407" t="s">
        <v>463</v>
      </c>
      <c r="H207" s="407" t="s">
        <v>467</v>
      </c>
      <c r="I207" s="407" t="s">
        <v>467</v>
      </c>
      <c r="J207" s="272"/>
      <c r="K207" s="273" t="str">
        <f t="shared" si="41"/>
        <v/>
      </c>
      <c r="L207" s="417" t="str">
        <f t="shared" si="42"/>
        <v/>
      </c>
      <c r="M207" s="274" t="str">
        <f>IF(K207="","",COUNTIF($K$7:K207,"ﾘｽﾄ１"))</f>
        <v/>
      </c>
      <c r="N207" s="274" t="str">
        <f t="shared" si="43"/>
        <v/>
      </c>
      <c r="O207" s="275" t="str">
        <f t="shared" si="44"/>
        <v/>
      </c>
      <c r="P207" s="274" t="str">
        <f t="shared" si="35"/>
        <v/>
      </c>
      <c r="Q207" s="273" t="str">
        <f t="shared" si="36"/>
        <v/>
      </c>
      <c r="R207" s="276" t="str">
        <f t="shared" si="37"/>
        <v/>
      </c>
      <c r="S207" s="273" t="str">
        <f t="shared" si="45"/>
        <v/>
      </c>
      <c r="T207" s="417" t="str">
        <f t="shared" si="38"/>
        <v/>
      </c>
      <c r="U207" s="274" t="str">
        <f>IF(S207="","",COUNTIF($S$7:S207,"該当２"))</f>
        <v/>
      </c>
      <c r="V207" s="277" t="str">
        <f t="shared" si="39"/>
        <v/>
      </c>
      <c r="W207" s="417" t="str">
        <f t="shared" si="40"/>
        <v/>
      </c>
      <c r="X207" s="274" t="str">
        <f>IF(V207="","",COUNTIF($V$7:V207,"該当３"))</f>
        <v/>
      </c>
    </row>
    <row r="208" spans="1:24">
      <c r="A208" s="407">
        <v>1320904000</v>
      </c>
      <c r="B208" s="407">
        <v>13</v>
      </c>
      <c r="C208" s="408">
        <v>209</v>
      </c>
      <c r="D208" s="409">
        <v>4</v>
      </c>
      <c r="E208" s="408">
        <v>0</v>
      </c>
      <c r="F208" s="407" t="s">
        <v>299</v>
      </c>
      <c r="G208" s="407" t="s">
        <v>463</v>
      </c>
      <c r="H208" s="407" t="s">
        <v>468</v>
      </c>
      <c r="I208" s="407"/>
      <c r="J208" s="272"/>
      <c r="K208" s="273" t="str">
        <f t="shared" si="41"/>
        <v/>
      </c>
      <c r="L208" s="417" t="str">
        <f t="shared" si="42"/>
        <v/>
      </c>
      <c r="M208" s="274" t="str">
        <f>IF(K208="","",COUNTIF($K$7:K208,"ﾘｽﾄ１"))</f>
        <v/>
      </c>
      <c r="N208" s="274" t="str">
        <f t="shared" si="43"/>
        <v/>
      </c>
      <c r="O208" s="275" t="str">
        <f t="shared" si="44"/>
        <v/>
      </c>
      <c r="P208" s="274" t="str">
        <f t="shared" si="35"/>
        <v/>
      </c>
      <c r="Q208" s="273" t="str">
        <f t="shared" si="36"/>
        <v/>
      </c>
      <c r="R208" s="276" t="str">
        <f t="shared" si="37"/>
        <v/>
      </c>
      <c r="S208" s="273" t="str">
        <f t="shared" si="45"/>
        <v/>
      </c>
      <c r="T208" s="417" t="str">
        <f t="shared" si="38"/>
        <v/>
      </c>
      <c r="U208" s="274" t="str">
        <f>IF(S208="","",COUNTIF($S$7:S208,"該当２"))</f>
        <v/>
      </c>
      <c r="V208" s="277" t="str">
        <f t="shared" si="39"/>
        <v/>
      </c>
      <c r="W208" s="417" t="str">
        <f t="shared" si="40"/>
        <v/>
      </c>
      <c r="X208" s="274" t="str">
        <f>IF(V208="","",COUNTIF($V$7:V208,"該当３"))</f>
        <v/>
      </c>
    </row>
    <row r="209" spans="1:24">
      <c r="A209" s="407">
        <v>1320904025</v>
      </c>
      <c r="B209" s="407">
        <v>13</v>
      </c>
      <c r="C209" s="408">
        <v>209</v>
      </c>
      <c r="D209" s="409">
        <v>4</v>
      </c>
      <c r="E209" s="408">
        <v>25</v>
      </c>
      <c r="F209" s="407" t="s">
        <v>299</v>
      </c>
      <c r="G209" s="407" t="s">
        <v>463</v>
      </c>
      <c r="H209" s="407" t="s">
        <v>468</v>
      </c>
      <c r="I209" s="407" t="s">
        <v>468</v>
      </c>
      <c r="J209" s="272"/>
      <c r="K209" s="273" t="str">
        <f t="shared" si="41"/>
        <v/>
      </c>
      <c r="L209" s="417" t="str">
        <f t="shared" si="42"/>
        <v/>
      </c>
      <c r="M209" s="274" t="str">
        <f>IF(K209="","",COUNTIF($K$7:K209,"ﾘｽﾄ１"))</f>
        <v/>
      </c>
      <c r="N209" s="274" t="str">
        <f t="shared" si="43"/>
        <v/>
      </c>
      <c r="O209" s="275" t="str">
        <f t="shared" si="44"/>
        <v/>
      </c>
      <c r="P209" s="274" t="str">
        <f t="shared" si="35"/>
        <v/>
      </c>
      <c r="Q209" s="273" t="str">
        <f t="shared" si="36"/>
        <v/>
      </c>
      <c r="R209" s="276" t="str">
        <f t="shared" si="37"/>
        <v/>
      </c>
      <c r="S209" s="273" t="str">
        <f t="shared" si="45"/>
        <v/>
      </c>
      <c r="T209" s="417" t="str">
        <f t="shared" si="38"/>
        <v/>
      </c>
      <c r="U209" s="274" t="str">
        <f>IF(S209="","",COUNTIF($S$7:S209,"該当２"))</f>
        <v/>
      </c>
      <c r="V209" s="277" t="str">
        <f t="shared" si="39"/>
        <v/>
      </c>
      <c r="W209" s="417" t="str">
        <f t="shared" si="40"/>
        <v/>
      </c>
      <c r="X209" s="274" t="str">
        <f>IF(V209="","",COUNTIF($V$7:V209,"該当３"))</f>
        <v/>
      </c>
    </row>
    <row r="210" spans="1:24">
      <c r="A210" s="407">
        <v>1320905000</v>
      </c>
      <c r="B210" s="407">
        <v>13</v>
      </c>
      <c r="C210" s="408">
        <v>209</v>
      </c>
      <c r="D210" s="409">
        <v>5</v>
      </c>
      <c r="E210" s="408">
        <v>0</v>
      </c>
      <c r="F210" s="407" t="s">
        <v>299</v>
      </c>
      <c r="G210" s="407" t="s">
        <v>463</v>
      </c>
      <c r="H210" s="407" t="s">
        <v>469</v>
      </c>
      <c r="I210" s="407"/>
      <c r="J210" s="272"/>
      <c r="K210" s="273" t="str">
        <f t="shared" si="41"/>
        <v/>
      </c>
      <c r="L210" s="417" t="str">
        <f t="shared" si="42"/>
        <v/>
      </c>
      <c r="M210" s="274" t="str">
        <f>IF(K210="","",COUNTIF($K$7:K210,"ﾘｽﾄ１"))</f>
        <v/>
      </c>
      <c r="N210" s="274" t="str">
        <f t="shared" si="43"/>
        <v/>
      </c>
      <c r="O210" s="275" t="str">
        <f t="shared" si="44"/>
        <v/>
      </c>
      <c r="P210" s="274" t="str">
        <f t="shared" si="35"/>
        <v/>
      </c>
      <c r="Q210" s="273" t="str">
        <f t="shared" si="36"/>
        <v/>
      </c>
      <c r="R210" s="276" t="str">
        <f t="shared" si="37"/>
        <v/>
      </c>
      <c r="S210" s="273" t="str">
        <f t="shared" si="45"/>
        <v/>
      </c>
      <c r="T210" s="417" t="str">
        <f t="shared" si="38"/>
        <v/>
      </c>
      <c r="U210" s="274" t="str">
        <f>IF(S210="","",COUNTIF($S$7:S210,"該当２"))</f>
        <v/>
      </c>
      <c r="V210" s="277" t="str">
        <f t="shared" si="39"/>
        <v/>
      </c>
      <c r="W210" s="417" t="str">
        <f t="shared" si="40"/>
        <v/>
      </c>
      <c r="X210" s="274" t="str">
        <f>IF(V210="","",COUNTIF($V$7:V210,"該当３"))</f>
        <v/>
      </c>
    </row>
    <row r="211" spans="1:24">
      <c r="A211" s="407">
        <v>1320905020</v>
      </c>
      <c r="B211" s="407">
        <v>13</v>
      </c>
      <c r="C211" s="408">
        <v>209</v>
      </c>
      <c r="D211" s="409">
        <v>5</v>
      </c>
      <c r="E211" s="408">
        <v>20</v>
      </c>
      <c r="F211" s="407" t="s">
        <v>299</v>
      </c>
      <c r="G211" s="407" t="s">
        <v>463</v>
      </c>
      <c r="H211" s="407" t="s">
        <v>469</v>
      </c>
      <c r="I211" s="407" t="s">
        <v>469</v>
      </c>
      <c r="J211" s="272"/>
      <c r="K211" s="273" t="str">
        <f t="shared" si="41"/>
        <v/>
      </c>
      <c r="L211" s="417" t="str">
        <f t="shared" si="42"/>
        <v/>
      </c>
      <c r="M211" s="274" t="str">
        <f>IF(K211="","",COUNTIF($K$7:K211,"ﾘｽﾄ１"))</f>
        <v/>
      </c>
      <c r="N211" s="274" t="str">
        <f t="shared" si="43"/>
        <v/>
      </c>
      <c r="O211" s="275" t="str">
        <f t="shared" si="44"/>
        <v/>
      </c>
      <c r="P211" s="274" t="str">
        <f t="shared" si="35"/>
        <v/>
      </c>
      <c r="Q211" s="273" t="str">
        <f t="shared" si="36"/>
        <v/>
      </c>
      <c r="R211" s="276" t="str">
        <f t="shared" si="37"/>
        <v/>
      </c>
      <c r="S211" s="273" t="str">
        <f t="shared" si="45"/>
        <v/>
      </c>
      <c r="T211" s="417" t="str">
        <f t="shared" si="38"/>
        <v/>
      </c>
      <c r="U211" s="274" t="str">
        <f>IF(S211="","",COUNTIF($S$7:S211,"該当２"))</f>
        <v/>
      </c>
      <c r="V211" s="277" t="str">
        <f t="shared" si="39"/>
        <v/>
      </c>
      <c r="W211" s="417" t="str">
        <f t="shared" si="40"/>
        <v/>
      </c>
      <c r="X211" s="274" t="str">
        <f>IF(V211="","",COUNTIF($V$7:V211,"該当３"))</f>
        <v/>
      </c>
    </row>
    <row r="212" spans="1:24">
      <c r="A212" s="407">
        <v>1321000000</v>
      </c>
      <c r="B212" s="407">
        <v>13</v>
      </c>
      <c r="C212" s="408">
        <v>210</v>
      </c>
      <c r="D212" s="409">
        <v>0</v>
      </c>
      <c r="E212" s="408">
        <v>0</v>
      </c>
      <c r="F212" s="407" t="s">
        <v>299</v>
      </c>
      <c r="G212" s="407" t="s">
        <v>470</v>
      </c>
      <c r="H212" s="407"/>
      <c r="I212" s="407"/>
      <c r="J212" s="272"/>
      <c r="K212" s="273" t="str">
        <f t="shared" si="41"/>
        <v>ﾘｽﾄ１</v>
      </c>
      <c r="L212" s="417" t="str">
        <f t="shared" si="42"/>
        <v>小金井市</v>
      </c>
      <c r="M212" s="274">
        <f>IF(K212="","",COUNTIF($K$7:K212,"ﾘｽﾄ１"))</f>
        <v>33</v>
      </c>
      <c r="N212" s="274" t="str">
        <f t="shared" si="43"/>
        <v/>
      </c>
      <c r="O212" s="275" t="str">
        <f t="shared" si="44"/>
        <v/>
      </c>
      <c r="P212" s="274" t="str">
        <f t="shared" si="35"/>
        <v/>
      </c>
      <c r="Q212" s="273" t="str">
        <f t="shared" si="36"/>
        <v/>
      </c>
      <c r="R212" s="276" t="str">
        <f t="shared" si="37"/>
        <v/>
      </c>
      <c r="S212" s="273" t="str">
        <f t="shared" si="45"/>
        <v/>
      </c>
      <c r="T212" s="417" t="str">
        <f t="shared" si="38"/>
        <v/>
      </c>
      <c r="U212" s="274" t="str">
        <f>IF(S212="","",COUNTIF($S$7:S212,"該当２"))</f>
        <v/>
      </c>
      <c r="V212" s="277" t="str">
        <f t="shared" si="39"/>
        <v/>
      </c>
      <c r="W212" s="417" t="str">
        <f t="shared" si="40"/>
        <v/>
      </c>
      <c r="X212" s="274" t="str">
        <f>IF(V212="","",COUNTIF($V$7:V212,"該当３"))</f>
        <v/>
      </c>
    </row>
    <row r="213" spans="1:24">
      <c r="A213" s="407">
        <v>1321000013</v>
      </c>
      <c r="B213" s="407">
        <v>13</v>
      </c>
      <c r="C213" s="408">
        <v>210</v>
      </c>
      <c r="D213" s="409">
        <v>0</v>
      </c>
      <c r="E213" s="408">
        <v>13</v>
      </c>
      <c r="F213" s="407" t="s">
        <v>299</v>
      </c>
      <c r="G213" s="407" t="s">
        <v>470</v>
      </c>
      <c r="H213" s="407" t="s">
        <v>470</v>
      </c>
      <c r="I213" s="407" t="s">
        <v>208</v>
      </c>
      <c r="J213" s="272"/>
      <c r="K213" s="273" t="str">
        <f t="shared" si="41"/>
        <v/>
      </c>
      <c r="L213" s="417" t="str">
        <f t="shared" si="42"/>
        <v/>
      </c>
      <c r="M213" s="274" t="str">
        <f>IF(K213="","",COUNTIF($K$7:K213,"ﾘｽﾄ１"))</f>
        <v/>
      </c>
      <c r="N213" s="274" t="str">
        <f t="shared" si="43"/>
        <v>同一区</v>
      </c>
      <c r="O213" s="275" t="str">
        <f t="shared" si="44"/>
        <v/>
      </c>
      <c r="P213" s="274" t="str">
        <f t="shared" si="35"/>
        <v/>
      </c>
      <c r="Q213" s="273" t="str">
        <f t="shared" si="36"/>
        <v/>
      </c>
      <c r="R213" s="276" t="str">
        <f t="shared" si="37"/>
        <v/>
      </c>
      <c r="S213" s="273" t="str">
        <f>IF(AND(Q213="ﾘｽﾄ2",OR(I213=0,AND(N213="同一区",E213=13))),"該当２","")</f>
        <v/>
      </c>
      <c r="T213" s="417" t="str">
        <f t="shared" si="38"/>
        <v/>
      </c>
      <c r="U213" s="274" t="str">
        <f>IF(S213="","",COUNTIF($S$7:S213,"該当２"))</f>
        <v/>
      </c>
      <c r="V213" s="277" t="str">
        <f t="shared" si="39"/>
        <v/>
      </c>
      <c r="W213" s="417" t="str">
        <f t="shared" si="40"/>
        <v/>
      </c>
      <c r="X213" s="274" t="str">
        <f>IF(V213="","",COUNTIF($V$7:V213,"該当３"))</f>
        <v/>
      </c>
    </row>
    <row r="214" spans="1:24">
      <c r="A214" s="407">
        <v>1321000014</v>
      </c>
      <c r="B214" s="407">
        <v>13</v>
      </c>
      <c r="C214" s="408">
        <v>210</v>
      </c>
      <c r="D214" s="409">
        <v>0</v>
      </c>
      <c r="E214" s="408">
        <v>14</v>
      </c>
      <c r="F214" s="407" t="s">
        <v>299</v>
      </c>
      <c r="G214" s="407" t="s">
        <v>470</v>
      </c>
      <c r="H214" s="407" t="s">
        <v>470</v>
      </c>
      <c r="I214" s="407" t="s">
        <v>471</v>
      </c>
      <c r="J214" s="272"/>
      <c r="K214" s="273" t="str">
        <f t="shared" si="41"/>
        <v/>
      </c>
      <c r="L214" s="417" t="str">
        <f t="shared" si="42"/>
        <v/>
      </c>
      <c r="M214" s="274" t="str">
        <f>IF(K214="","",COUNTIF($K$7:K214,"ﾘｽﾄ１"))</f>
        <v/>
      </c>
      <c r="N214" s="274" t="str">
        <f t="shared" si="43"/>
        <v>同一区</v>
      </c>
      <c r="O214" s="275" t="str">
        <f t="shared" si="44"/>
        <v/>
      </c>
      <c r="P214" s="274" t="str">
        <f t="shared" si="35"/>
        <v/>
      </c>
      <c r="Q214" s="273" t="str">
        <f t="shared" si="36"/>
        <v/>
      </c>
      <c r="R214" s="276" t="str">
        <f t="shared" si="37"/>
        <v/>
      </c>
      <c r="S214" s="273" t="str">
        <f t="shared" si="45"/>
        <v/>
      </c>
      <c r="T214" s="417" t="str">
        <f t="shared" si="38"/>
        <v/>
      </c>
      <c r="U214" s="274" t="str">
        <f>IF(S214="","",COUNTIF($S$7:S214,"該当２"))</f>
        <v/>
      </c>
      <c r="V214" s="277" t="str">
        <f t="shared" si="39"/>
        <v/>
      </c>
      <c r="W214" s="417" t="str">
        <f t="shared" si="40"/>
        <v/>
      </c>
      <c r="X214" s="274" t="str">
        <f>IF(V214="","",COUNTIF($V$7:V214,"該当３"))</f>
        <v/>
      </c>
    </row>
    <row r="215" spans="1:24">
      <c r="A215" s="407">
        <v>1321000015</v>
      </c>
      <c r="B215" s="407">
        <v>13</v>
      </c>
      <c r="C215" s="408">
        <v>210</v>
      </c>
      <c r="D215" s="409">
        <v>0</v>
      </c>
      <c r="E215" s="408">
        <v>15</v>
      </c>
      <c r="F215" s="407" t="s">
        <v>299</v>
      </c>
      <c r="G215" s="407" t="s">
        <v>470</v>
      </c>
      <c r="H215" s="407" t="s">
        <v>470</v>
      </c>
      <c r="I215" s="407" t="s">
        <v>472</v>
      </c>
      <c r="J215" s="272"/>
      <c r="K215" s="273" t="str">
        <f t="shared" si="41"/>
        <v/>
      </c>
      <c r="L215" s="417" t="str">
        <f t="shared" si="42"/>
        <v/>
      </c>
      <c r="M215" s="274" t="str">
        <f>IF(K215="","",COUNTIF($K$7:K215,"ﾘｽﾄ１"))</f>
        <v/>
      </c>
      <c r="N215" s="274" t="str">
        <f t="shared" si="43"/>
        <v>同一区</v>
      </c>
      <c r="O215" s="275" t="str">
        <f t="shared" si="44"/>
        <v/>
      </c>
      <c r="P215" s="274" t="str">
        <f t="shared" si="35"/>
        <v/>
      </c>
      <c r="Q215" s="273" t="str">
        <f t="shared" si="36"/>
        <v/>
      </c>
      <c r="R215" s="276" t="str">
        <f t="shared" si="37"/>
        <v/>
      </c>
      <c r="S215" s="273" t="str">
        <f t="shared" si="45"/>
        <v/>
      </c>
      <c r="T215" s="417" t="str">
        <f t="shared" si="38"/>
        <v/>
      </c>
      <c r="U215" s="274" t="str">
        <f>IF(S215="","",COUNTIF($S$7:S215,"該当２"))</f>
        <v/>
      </c>
      <c r="V215" s="277" t="str">
        <f t="shared" si="39"/>
        <v/>
      </c>
      <c r="W215" s="417" t="str">
        <f t="shared" si="40"/>
        <v/>
      </c>
      <c r="X215" s="274" t="str">
        <f>IF(V215="","",COUNTIF($V$7:V215,"該当３"))</f>
        <v/>
      </c>
    </row>
    <row r="216" spans="1:24">
      <c r="A216" s="407">
        <v>1321000016</v>
      </c>
      <c r="B216" s="407">
        <v>13</v>
      </c>
      <c r="C216" s="408">
        <v>210</v>
      </c>
      <c r="D216" s="409">
        <v>0</v>
      </c>
      <c r="E216" s="408">
        <v>16</v>
      </c>
      <c r="F216" s="407" t="s">
        <v>299</v>
      </c>
      <c r="G216" s="407" t="s">
        <v>470</v>
      </c>
      <c r="H216" s="407" t="s">
        <v>470</v>
      </c>
      <c r="I216" s="407" t="s">
        <v>473</v>
      </c>
      <c r="J216" s="272"/>
      <c r="K216" s="273" t="str">
        <f t="shared" si="41"/>
        <v/>
      </c>
      <c r="L216" s="417" t="str">
        <f t="shared" si="42"/>
        <v/>
      </c>
      <c r="M216" s="274" t="str">
        <f>IF(K216="","",COUNTIF($K$7:K216,"ﾘｽﾄ１"))</f>
        <v/>
      </c>
      <c r="N216" s="274" t="str">
        <f t="shared" si="43"/>
        <v>同一区</v>
      </c>
      <c r="O216" s="275" t="str">
        <f t="shared" si="44"/>
        <v/>
      </c>
      <c r="P216" s="274" t="str">
        <f t="shared" si="35"/>
        <v/>
      </c>
      <c r="Q216" s="273" t="str">
        <f t="shared" si="36"/>
        <v/>
      </c>
      <c r="R216" s="276" t="str">
        <f t="shared" si="37"/>
        <v/>
      </c>
      <c r="S216" s="273" t="str">
        <f t="shared" si="45"/>
        <v/>
      </c>
      <c r="T216" s="417" t="str">
        <f t="shared" si="38"/>
        <v/>
      </c>
      <c r="U216" s="274" t="str">
        <f>IF(S216="","",COUNTIF($S$7:S216,"該当２"))</f>
        <v/>
      </c>
      <c r="V216" s="277" t="str">
        <f t="shared" si="39"/>
        <v/>
      </c>
      <c r="W216" s="417" t="str">
        <f t="shared" si="40"/>
        <v/>
      </c>
      <c r="X216" s="274" t="str">
        <f>IF(V216="","",COUNTIF($V$7:V216,"該当３"))</f>
        <v/>
      </c>
    </row>
    <row r="217" spans="1:24">
      <c r="A217" s="407">
        <v>1321000017</v>
      </c>
      <c r="B217" s="407">
        <v>13</v>
      </c>
      <c r="C217" s="408">
        <v>210</v>
      </c>
      <c r="D217" s="409">
        <v>0</v>
      </c>
      <c r="E217" s="408">
        <v>17</v>
      </c>
      <c r="F217" s="407" t="s">
        <v>299</v>
      </c>
      <c r="G217" s="407" t="s">
        <v>470</v>
      </c>
      <c r="H217" s="407" t="s">
        <v>470</v>
      </c>
      <c r="I217" s="407" t="s">
        <v>207</v>
      </c>
      <c r="J217" s="272"/>
      <c r="K217" s="273" t="str">
        <f t="shared" si="41"/>
        <v/>
      </c>
      <c r="L217" s="417" t="str">
        <f t="shared" si="42"/>
        <v/>
      </c>
      <c r="M217" s="274" t="str">
        <f>IF(K217="","",COUNTIF($K$7:K217,"ﾘｽﾄ１"))</f>
        <v/>
      </c>
      <c r="N217" s="274" t="str">
        <f t="shared" si="43"/>
        <v>同一区</v>
      </c>
      <c r="O217" s="275" t="str">
        <f t="shared" si="44"/>
        <v/>
      </c>
      <c r="P217" s="274" t="str">
        <f t="shared" si="35"/>
        <v/>
      </c>
      <c r="Q217" s="273" t="str">
        <f t="shared" si="36"/>
        <v/>
      </c>
      <c r="R217" s="276" t="str">
        <f t="shared" si="37"/>
        <v/>
      </c>
      <c r="S217" s="273" t="str">
        <f t="shared" si="45"/>
        <v/>
      </c>
      <c r="T217" s="417" t="str">
        <f t="shared" si="38"/>
        <v/>
      </c>
      <c r="U217" s="274" t="str">
        <f>IF(S217="","",COUNTIF($S$7:S217,"該当２"))</f>
        <v/>
      </c>
      <c r="V217" s="277" t="str">
        <f t="shared" si="39"/>
        <v/>
      </c>
      <c r="W217" s="417" t="str">
        <f t="shared" si="40"/>
        <v/>
      </c>
      <c r="X217" s="274" t="str">
        <f>IF(V217="","",COUNTIF($V$7:V217,"該当３"))</f>
        <v/>
      </c>
    </row>
    <row r="218" spans="1:24">
      <c r="A218" s="407">
        <v>1321000018</v>
      </c>
      <c r="B218" s="407">
        <v>13</v>
      </c>
      <c r="C218" s="408">
        <v>210</v>
      </c>
      <c r="D218" s="409">
        <v>0</v>
      </c>
      <c r="E218" s="408">
        <v>18</v>
      </c>
      <c r="F218" s="407" t="s">
        <v>299</v>
      </c>
      <c r="G218" s="407" t="s">
        <v>470</v>
      </c>
      <c r="H218" s="407" t="s">
        <v>470</v>
      </c>
      <c r="I218" s="407" t="s">
        <v>474</v>
      </c>
      <c r="J218" s="272"/>
      <c r="K218" s="273" t="str">
        <f t="shared" si="41"/>
        <v/>
      </c>
      <c r="L218" s="417" t="str">
        <f t="shared" si="42"/>
        <v/>
      </c>
      <c r="M218" s="274" t="str">
        <f>IF(K218="","",COUNTIF($K$7:K218,"ﾘｽﾄ１"))</f>
        <v/>
      </c>
      <c r="N218" s="274" t="str">
        <f t="shared" si="43"/>
        <v>同一区</v>
      </c>
      <c r="O218" s="275" t="str">
        <f t="shared" si="44"/>
        <v/>
      </c>
      <c r="P218" s="274" t="str">
        <f t="shared" si="35"/>
        <v/>
      </c>
      <c r="Q218" s="273" t="str">
        <f t="shared" si="36"/>
        <v/>
      </c>
      <c r="R218" s="276" t="str">
        <f t="shared" si="37"/>
        <v/>
      </c>
      <c r="S218" s="273" t="str">
        <f t="shared" si="45"/>
        <v/>
      </c>
      <c r="T218" s="417" t="str">
        <f t="shared" si="38"/>
        <v/>
      </c>
      <c r="U218" s="274" t="str">
        <f>IF(S218="","",COUNTIF($S$7:S218,"該当２"))</f>
        <v/>
      </c>
      <c r="V218" s="277" t="str">
        <f t="shared" si="39"/>
        <v/>
      </c>
      <c r="W218" s="417" t="str">
        <f t="shared" si="40"/>
        <v/>
      </c>
      <c r="X218" s="274" t="str">
        <f>IF(V218="","",COUNTIF($V$7:V218,"該当３"))</f>
        <v/>
      </c>
    </row>
    <row r="219" spans="1:24">
      <c r="A219" s="407">
        <v>1321000019</v>
      </c>
      <c r="B219" s="407">
        <v>13</v>
      </c>
      <c r="C219" s="408">
        <v>210</v>
      </c>
      <c r="D219" s="409">
        <v>0</v>
      </c>
      <c r="E219" s="408">
        <v>19</v>
      </c>
      <c r="F219" s="407" t="s">
        <v>299</v>
      </c>
      <c r="G219" s="407" t="s">
        <v>470</v>
      </c>
      <c r="H219" s="407" t="s">
        <v>470</v>
      </c>
      <c r="I219" s="407" t="s">
        <v>215</v>
      </c>
      <c r="J219" s="272"/>
      <c r="K219" s="273" t="str">
        <f t="shared" si="41"/>
        <v/>
      </c>
      <c r="L219" s="417" t="str">
        <f t="shared" si="42"/>
        <v/>
      </c>
      <c r="M219" s="274" t="str">
        <f>IF(K219="","",COUNTIF($K$7:K219,"ﾘｽﾄ１"))</f>
        <v/>
      </c>
      <c r="N219" s="274" t="str">
        <f t="shared" si="43"/>
        <v>同一区</v>
      </c>
      <c r="O219" s="275" t="str">
        <f t="shared" si="44"/>
        <v/>
      </c>
      <c r="P219" s="274" t="str">
        <f t="shared" si="35"/>
        <v/>
      </c>
      <c r="Q219" s="273" t="str">
        <f t="shared" si="36"/>
        <v/>
      </c>
      <c r="R219" s="276" t="str">
        <f t="shared" si="37"/>
        <v/>
      </c>
      <c r="S219" s="273" t="str">
        <f t="shared" si="45"/>
        <v/>
      </c>
      <c r="T219" s="417" t="str">
        <f t="shared" si="38"/>
        <v/>
      </c>
      <c r="U219" s="274" t="str">
        <f>IF(S219="","",COUNTIF($S$7:S219,"該当２"))</f>
        <v/>
      </c>
      <c r="V219" s="277" t="str">
        <f t="shared" si="39"/>
        <v/>
      </c>
      <c r="W219" s="417" t="str">
        <f t="shared" si="40"/>
        <v/>
      </c>
      <c r="X219" s="274" t="str">
        <f>IF(V219="","",COUNTIF($V$7:V219,"該当３"))</f>
        <v/>
      </c>
    </row>
    <row r="220" spans="1:24">
      <c r="A220" s="407">
        <v>1321000020</v>
      </c>
      <c r="B220" s="407">
        <v>13</v>
      </c>
      <c r="C220" s="408">
        <v>210</v>
      </c>
      <c r="D220" s="409">
        <v>0</v>
      </c>
      <c r="E220" s="408">
        <v>20</v>
      </c>
      <c r="F220" s="407" t="s">
        <v>299</v>
      </c>
      <c r="G220" s="407" t="s">
        <v>470</v>
      </c>
      <c r="H220" s="407" t="s">
        <v>470</v>
      </c>
      <c r="I220" s="407" t="s">
        <v>475</v>
      </c>
      <c r="J220" s="272"/>
      <c r="K220" s="273" t="str">
        <f t="shared" si="41"/>
        <v/>
      </c>
      <c r="L220" s="417" t="str">
        <f t="shared" si="42"/>
        <v/>
      </c>
      <c r="M220" s="274" t="str">
        <f>IF(K220="","",COUNTIF($K$7:K220,"ﾘｽﾄ１"))</f>
        <v/>
      </c>
      <c r="N220" s="274" t="str">
        <f t="shared" si="43"/>
        <v>同一区</v>
      </c>
      <c r="O220" s="275" t="str">
        <f t="shared" si="44"/>
        <v/>
      </c>
      <c r="P220" s="274" t="str">
        <f t="shared" si="35"/>
        <v/>
      </c>
      <c r="Q220" s="273" t="str">
        <f t="shared" si="36"/>
        <v/>
      </c>
      <c r="R220" s="276" t="str">
        <f t="shared" si="37"/>
        <v/>
      </c>
      <c r="S220" s="273" t="str">
        <f t="shared" si="45"/>
        <v/>
      </c>
      <c r="T220" s="417" t="str">
        <f t="shared" si="38"/>
        <v/>
      </c>
      <c r="U220" s="274" t="str">
        <f>IF(S220="","",COUNTIF($S$7:S220,"該当２"))</f>
        <v/>
      </c>
      <c r="V220" s="277" t="str">
        <f t="shared" si="39"/>
        <v/>
      </c>
      <c r="W220" s="417" t="str">
        <f t="shared" si="40"/>
        <v/>
      </c>
      <c r="X220" s="274" t="str">
        <f>IF(V220="","",COUNTIF($V$7:V220,"該当３"))</f>
        <v/>
      </c>
    </row>
    <row r="221" spans="1:24">
      <c r="A221" s="407">
        <v>1321000021</v>
      </c>
      <c r="B221" s="407">
        <v>13</v>
      </c>
      <c r="C221" s="408">
        <v>210</v>
      </c>
      <c r="D221" s="409">
        <v>0</v>
      </c>
      <c r="E221" s="408">
        <v>21</v>
      </c>
      <c r="F221" s="407" t="s">
        <v>299</v>
      </c>
      <c r="G221" s="407" t="s">
        <v>470</v>
      </c>
      <c r="H221" s="407" t="s">
        <v>470</v>
      </c>
      <c r="I221" s="407" t="s">
        <v>476</v>
      </c>
      <c r="J221" s="272"/>
      <c r="K221" s="273" t="str">
        <f t="shared" si="41"/>
        <v/>
      </c>
      <c r="L221" s="417" t="str">
        <f t="shared" si="42"/>
        <v/>
      </c>
      <c r="M221" s="274" t="str">
        <f>IF(K221="","",COUNTIF($K$7:K221,"ﾘｽﾄ１"))</f>
        <v/>
      </c>
      <c r="N221" s="274" t="str">
        <f t="shared" si="43"/>
        <v>同一区</v>
      </c>
      <c r="O221" s="275" t="str">
        <f t="shared" si="44"/>
        <v/>
      </c>
      <c r="P221" s="274" t="str">
        <f t="shared" si="35"/>
        <v/>
      </c>
      <c r="Q221" s="273" t="str">
        <f t="shared" si="36"/>
        <v/>
      </c>
      <c r="R221" s="276" t="str">
        <f t="shared" si="37"/>
        <v/>
      </c>
      <c r="S221" s="273" t="str">
        <f t="shared" si="45"/>
        <v/>
      </c>
      <c r="T221" s="417" t="str">
        <f t="shared" si="38"/>
        <v/>
      </c>
      <c r="U221" s="274" t="str">
        <f>IF(S221="","",COUNTIF($S$7:S221,"該当２"))</f>
        <v/>
      </c>
      <c r="V221" s="277" t="str">
        <f t="shared" si="39"/>
        <v/>
      </c>
      <c r="W221" s="417" t="str">
        <f t="shared" si="40"/>
        <v/>
      </c>
      <c r="X221" s="274" t="str">
        <f>IF(V221="","",COUNTIF($V$7:V221,"該当３"))</f>
        <v/>
      </c>
    </row>
    <row r="222" spans="1:24">
      <c r="A222" s="407">
        <v>1321000022</v>
      </c>
      <c r="B222" s="407">
        <v>13</v>
      </c>
      <c r="C222" s="408">
        <v>210</v>
      </c>
      <c r="D222" s="409">
        <v>0</v>
      </c>
      <c r="E222" s="408">
        <v>22</v>
      </c>
      <c r="F222" s="407" t="s">
        <v>299</v>
      </c>
      <c r="G222" s="407" t="s">
        <v>470</v>
      </c>
      <c r="H222" s="407" t="s">
        <v>470</v>
      </c>
      <c r="I222" s="407" t="s">
        <v>477</v>
      </c>
      <c r="J222" s="272"/>
      <c r="K222" s="273" t="str">
        <f t="shared" si="41"/>
        <v/>
      </c>
      <c r="L222" s="417" t="str">
        <f t="shared" si="42"/>
        <v/>
      </c>
      <c r="M222" s="274" t="str">
        <f>IF(K222="","",COUNTIF($K$7:K222,"ﾘｽﾄ１"))</f>
        <v/>
      </c>
      <c r="N222" s="274" t="str">
        <f t="shared" si="43"/>
        <v>同一区</v>
      </c>
      <c r="O222" s="275" t="str">
        <f t="shared" si="44"/>
        <v/>
      </c>
      <c r="P222" s="274" t="str">
        <f t="shared" si="35"/>
        <v/>
      </c>
      <c r="Q222" s="273" t="str">
        <f t="shared" si="36"/>
        <v/>
      </c>
      <c r="R222" s="276" t="str">
        <f t="shared" si="37"/>
        <v/>
      </c>
      <c r="S222" s="273" t="str">
        <f t="shared" si="45"/>
        <v/>
      </c>
      <c r="T222" s="417" t="str">
        <f t="shared" si="38"/>
        <v/>
      </c>
      <c r="U222" s="274" t="str">
        <f>IF(S222="","",COUNTIF($S$7:S222,"該当２"))</f>
        <v/>
      </c>
      <c r="V222" s="277" t="str">
        <f t="shared" si="39"/>
        <v/>
      </c>
      <c r="W222" s="417" t="str">
        <f t="shared" si="40"/>
        <v/>
      </c>
      <c r="X222" s="274" t="str">
        <f>IF(V222="","",COUNTIF($V$7:V222,"該当３"))</f>
        <v/>
      </c>
    </row>
    <row r="223" spans="1:24">
      <c r="A223" s="407">
        <v>1321100000</v>
      </c>
      <c r="B223" s="407">
        <v>13</v>
      </c>
      <c r="C223" s="408">
        <v>211</v>
      </c>
      <c r="D223" s="409">
        <v>0</v>
      </c>
      <c r="E223" s="408">
        <v>0</v>
      </c>
      <c r="F223" s="407" t="s">
        <v>299</v>
      </c>
      <c r="G223" s="407" t="s">
        <v>478</v>
      </c>
      <c r="H223" s="407"/>
      <c r="I223" s="407"/>
      <c r="J223" s="272"/>
      <c r="K223" s="273" t="str">
        <f t="shared" si="41"/>
        <v>ﾘｽﾄ１</v>
      </c>
      <c r="L223" s="417" t="str">
        <f t="shared" si="42"/>
        <v>小平市</v>
      </c>
      <c r="M223" s="274">
        <f>IF(K223="","",COUNTIF($K$7:K223,"ﾘｽﾄ１"))</f>
        <v>34</v>
      </c>
      <c r="N223" s="274" t="str">
        <f t="shared" si="43"/>
        <v/>
      </c>
      <c r="O223" s="275" t="str">
        <f t="shared" si="44"/>
        <v/>
      </c>
      <c r="P223" s="274" t="str">
        <f t="shared" si="35"/>
        <v/>
      </c>
      <c r="Q223" s="273" t="str">
        <f t="shared" si="36"/>
        <v/>
      </c>
      <c r="R223" s="276" t="str">
        <f t="shared" si="37"/>
        <v/>
      </c>
      <c r="S223" s="273" t="str">
        <f t="shared" si="45"/>
        <v/>
      </c>
      <c r="T223" s="417" t="str">
        <f t="shared" si="38"/>
        <v/>
      </c>
      <c r="U223" s="274" t="str">
        <f>IF(S223="","",COUNTIF($S$7:S223,"該当２"))</f>
        <v/>
      </c>
      <c r="V223" s="277" t="str">
        <f t="shared" si="39"/>
        <v/>
      </c>
      <c r="W223" s="417" t="str">
        <f t="shared" si="40"/>
        <v/>
      </c>
      <c r="X223" s="274" t="str">
        <f>IF(V223="","",COUNTIF($V$7:V223,"該当３"))</f>
        <v/>
      </c>
    </row>
    <row r="224" spans="1:24">
      <c r="A224" s="407">
        <v>1321100001</v>
      </c>
      <c r="B224" s="407">
        <v>13</v>
      </c>
      <c r="C224" s="408">
        <v>211</v>
      </c>
      <c r="D224" s="409">
        <v>0</v>
      </c>
      <c r="E224" s="408">
        <v>1</v>
      </c>
      <c r="F224" s="407" t="s">
        <v>299</v>
      </c>
      <c r="G224" s="407" t="s">
        <v>478</v>
      </c>
      <c r="H224" s="407" t="s">
        <v>478</v>
      </c>
      <c r="I224" s="407" t="s">
        <v>479</v>
      </c>
      <c r="J224" s="272"/>
      <c r="K224" s="273" t="str">
        <f t="shared" si="41"/>
        <v/>
      </c>
      <c r="L224" s="417" t="str">
        <f t="shared" si="42"/>
        <v/>
      </c>
      <c r="M224" s="274" t="str">
        <f>IF(K224="","",COUNTIF($K$7:K224,"ﾘｽﾄ１"))</f>
        <v/>
      </c>
      <c r="N224" s="274" t="str">
        <f t="shared" si="43"/>
        <v>同一区</v>
      </c>
      <c r="O224" s="275" t="str">
        <f t="shared" si="44"/>
        <v/>
      </c>
      <c r="P224" s="274" t="str">
        <f t="shared" si="35"/>
        <v/>
      </c>
      <c r="Q224" s="273" t="str">
        <f t="shared" si="36"/>
        <v/>
      </c>
      <c r="R224" s="276" t="str">
        <f t="shared" si="37"/>
        <v/>
      </c>
      <c r="S224" s="273" t="str">
        <f t="shared" si="45"/>
        <v/>
      </c>
      <c r="T224" s="417" t="str">
        <f t="shared" si="38"/>
        <v/>
      </c>
      <c r="U224" s="274" t="str">
        <f>IF(S224="","",COUNTIF($S$7:S224,"該当２"))</f>
        <v/>
      </c>
      <c r="V224" s="277" t="str">
        <f t="shared" si="39"/>
        <v/>
      </c>
      <c r="W224" s="417" t="str">
        <f t="shared" si="40"/>
        <v/>
      </c>
      <c r="X224" s="274" t="str">
        <f>IF(V224="","",COUNTIF($V$7:V224,"該当３"))</f>
        <v/>
      </c>
    </row>
    <row r="225" spans="1:24">
      <c r="A225" s="407">
        <v>1321100002</v>
      </c>
      <c r="B225" s="407">
        <v>13</v>
      </c>
      <c r="C225" s="408">
        <v>211</v>
      </c>
      <c r="D225" s="409">
        <v>0</v>
      </c>
      <c r="E225" s="408">
        <v>2</v>
      </c>
      <c r="F225" s="407" t="s">
        <v>299</v>
      </c>
      <c r="G225" s="407" t="s">
        <v>478</v>
      </c>
      <c r="H225" s="407" t="s">
        <v>478</v>
      </c>
      <c r="I225" s="407" t="s">
        <v>480</v>
      </c>
      <c r="J225" s="272"/>
      <c r="K225" s="273" t="str">
        <f t="shared" si="41"/>
        <v/>
      </c>
      <c r="L225" s="417" t="str">
        <f t="shared" si="42"/>
        <v/>
      </c>
      <c r="M225" s="274" t="str">
        <f>IF(K225="","",COUNTIF($K$7:K225,"ﾘｽﾄ１"))</f>
        <v/>
      </c>
      <c r="N225" s="274" t="str">
        <f t="shared" si="43"/>
        <v>同一区</v>
      </c>
      <c r="O225" s="275" t="str">
        <f t="shared" si="44"/>
        <v/>
      </c>
      <c r="P225" s="274" t="str">
        <f t="shared" si="35"/>
        <v/>
      </c>
      <c r="Q225" s="273" t="str">
        <f t="shared" si="36"/>
        <v/>
      </c>
      <c r="R225" s="276" t="str">
        <f t="shared" si="37"/>
        <v/>
      </c>
      <c r="S225" s="273" t="str">
        <f t="shared" si="45"/>
        <v/>
      </c>
      <c r="T225" s="417" t="str">
        <f t="shared" si="38"/>
        <v/>
      </c>
      <c r="U225" s="274" t="str">
        <f>IF(S225="","",COUNTIF($S$7:S225,"該当２"))</f>
        <v/>
      </c>
      <c r="V225" s="277" t="str">
        <f t="shared" si="39"/>
        <v/>
      </c>
      <c r="W225" s="417" t="str">
        <f t="shared" si="40"/>
        <v/>
      </c>
      <c r="X225" s="274" t="str">
        <f>IF(V225="","",COUNTIF($V$7:V225,"該当３"))</f>
        <v/>
      </c>
    </row>
    <row r="226" spans="1:24">
      <c r="A226" s="407">
        <v>1321100003</v>
      </c>
      <c r="B226" s="407">
        <v>13</v>
      </c>
      <c r="C226" s="408">
        <v>211</v>
      </c>
      <c r="D226" s="409">
        <v>0</v>
      </c>
      <c r="E226" s="408">
        <v>3</v>
      </c>
      <c r="F226" s="407" t="s">
        <v>299</v>
      </c>
      <c r="G226" s="407" t="s">
        <v>478</v>
      </c>
      <c r="H226" s="407" t="s">
        <v>478</v>
      </c>
      <c r="I226" s="407" t="s">
        <v>481</v>
      </c>
      <c r="J226" s="272"/>
      <c r="K226" s="273" t="str">
        <f t="shared" si="41"/>
        <v/>
      </c>
      <c r="L226" s="417" t="str">
        <f t="shared" si="42"/>
        <v/>
      </c>
      <c r="M226" s="274" t="str">
        <f>IF(K226="","",COUNTIF($K$7:K226,"ﾘｽﾄ１"))</f>
        <v/>
      </c>
      <c r="N226" s="274" t="str">
        <f t="shared" si="43"/>
        <v>同一区</v>
      </c>
      <c r="O226" s="275" t="str">
        <f t="shared" si="44"/>
        <v/>
      </c>
      <c r="P226" s="274" t="str">
        <f t="shared" si="35"/>
        <v/>
      </c>
      <c r="Q226" s="273" t="str">
        <f t="shared" si="36"/>
        <v/>
      </c>
      <c r="R226" s="276" t="str">
        <f t="shared" si="37"/>
        <v/>
      </c>
      <c r="S226" s="273" t="str">
        <f t="shared" si="45"/>
        <v/>
      </c>
      <c r="T226" s="417" t="str">
        <f t="shared" si="38"/>
        <v/>
      </c>
      <c r="U226" s="274" t="str">
        <f>IF(S226="","",COUNTIF($S$7:S226,"該当２"))</f>
        <v/>
      </c>
      <c r="V226" s="277" t="str">
        <f t="shared" si="39"/>
        <v/>
      </c>
      <c r="W226" s="417" t="str">
        <f t="shared" si="40"/>
        <v/>
      </c>
      <c r="X226" s="274" t="str">
        <f>IF(V226="","",COUNTIF($V$7:V226,"該当３"))</f>
        <v/>
      </c>
    </row>
    <row r="227" spans="1:24">
      <c r="A227" s="407">
        <v>1321100004</v>
      </c>
      <c r="B227" s="407">
        <v>13</v>
      </c>
      <c r="C227" s="408">
        <v>211</v>
      </c>
      <c r="D227" s="409">
        <v>0</v>
      </c>
      <c r="E227" s="408">
        <v>4</v>
      </c>
      <c r="F227" s="407" t="s">
        <v>299</v>
      </c>
      <c r="G227" s="407" t="s">
        <v>478</v>
      </c>
      <c r="H227" s="407" t="s">
        <v>478</v>
      </c>
      <c r="I227" s="407" t="s">
        <v>482</v>
      </c>
      <c r="J227" s="272"/>
      <c r="K227" s="273" t="str">
        <f t="shared" si="41"/>
        <v/>
      </c>
      <c r="L227" s="417" t="str">
        <f t="shared" si="42"/>
        <v/>
      </c>
      <c r="M227" s="274" t="str">
        <f>IF(K227="","",COUNTIF($K$7:K227,"ﾘｽﾄ１"))</f>
        <v/>
      </c>
      <c r="N227" s="274" t="str">
        <f t="shared" si="43"/>
        <v>同一区</v>
      </c>
      <c r="O227" s="275" t="str">
        <f t="shared" si="44"/>
        <v/>
      </c>
      <c r="P227" s="274" t="str">
        <f t="shared" si="35"/>
        <v/>
      </c>
      <c r="Q227" s="273" t="str">
        <f t="shared" si="36"/>
        <v/>
      </c>
      <c r="R227" s="276" t="str">
        <f t="shared" si="37"/>
        <v/>
      </c>
      <c r="S227" s="273" t="str">
        <f t="shared" si="45"/>
        <v/>
      </c>
      <c r="T227" s="417" t="str">
        <f t="shared" si="38"/>
        <v/>
      </c>
      <c r="U227" s="274" t="str">
        <f>IF(S227="","",COUNTIF($S$7:S227,"該当２"))</f>
        <v/>
      </c>
      <c r="V227" s="277" t="str">
        <f t="shared" si="39"/>
        <v/>
      </c>
      <c r="W227" s="417" t="str">
        <f t="shared" si="40"/>
        <v/>
      </c>
      <c r="X227" s="274" t="str">
        <f>IF(V227="","",COUNTIF($V$7:V227,"該当３"))</f>
        <v/>
      </c>
    </row>
    <row r="228" spans="1:24">
      <c r="A228" s="407">
        <v>1321100005</v>
      </c>
      <c r="B228" s="407">
        <v>13</v>
      </c>
      <c r="C228" s="408">
        <v>211</v>
      </c>
      <c r="D228" s="409">
        <v>0</v>
      </c>
      <c r="E228" s="408">
        <v>5</v>
      </c>
      <c r="F228" s="407" t="s">
        <v>299</v>
      </c>
      <c r="G228" s="407" t="s">
        <v>478</v>
      </c>
      <c r="H228" s="407" t="s">
        <v>478</v>
      </c>
      <c r="I228" s="407" t="s">
        <v>483</v>
      </c>
      <c r="J228" s="272"/>
      <c r="K228" s="273" t="str">
        <f t="shared" si="41"/>
        <v/>
      </c>
      <c r="L228" s="417" t="str">
        <f t="shared" si="42"/>
        <v/>
      </c>
      <c r="M228" s="274" t="str">
        <f>IF(K228="","",COUNTIF($K$7:K228,"ﾘｽﾄ１"))</f>
        <v/>
      </c>
      <c r="N228" s="274" t="str">
        <f t="shared" si="43"/>
        <v>同一区</v>
      </c>
      <c r="O228" s="275" t="str">
        <f t="shared" si="44"/>
        <v/>
      </c>
      <c r="P228" s="274" t="str">
        <f t="shared" si="35"/>
        <v/>
      </c>
      <c r="Q228" s="273" t="str">
        <f t="shared" si="36"/>
        <v/>
      </c>
      <c r="R228" s="276" t="str">
        <f t="shared" si="37"/>
        <v/>
      </c>
      <c r="S228" s="273" t="str">
        <f t="shared" si="45"/>
        <v/>
      </c>
      <c r="T228" s="417" t="str">
        <f t="shared" si="38"/>
        <v/>
      </c>
      <c r="U228" s="274" t="str">
        <f>IF(S228="","",COUNTIF($S$7:S228,"該当２"))</f>
        <v/>
      </c>
      <c r="V228" s="277" t="str">
        <f t="shared" si="39"/>
        <v/>
      </c>
      <c r="W228" s="417" t="str">
        <f t="shared" si="40"/>
        <v/>
      </c>
      <c r="X228" s="274" t="str">
        <f>IF(V228="","",COUNTIF($V$7:V228,"該当３"))</f>
        <v/>
      </c>
    </row>
    <row r="229" spans="1:24">
      <c r="A229" s="407">
        <v>1321100006</v>
      </c>
      <c r="B229" s="407">
        <v>13</v>
      </c>
      <c r="C229" s="408">
        <v>211</v>
      </c>
      <c r="D229" s="409">
        <v>0</v>
      </c>
      <c r="E229" s="408">
        <v>6</v>
      </c>
      <c r="F229" s="407" t="s">
        <v>299</v>
      </c>
      <c r="G229" s="407" t="s">
        <v>478</v>
      </c>
      <c r="H229" s="407" t="s">
        <v>478</v>
      </c>
      <c r="I229" s="407" t="s">
        <v>484</v>
      </c>
      <c r="J229" s="272"/>
      <c r="K229" s="273" t="str">
        <f t="shared" si="41"/>
        <v/>
      </c>
      <c r="L229" s="417" t="str">
        <f t="shared" si="42"/>
        <v/>
      </c>
      <c r="M229" s="274" t="str">
        <f>IF(K229="","",COUNTIF($K$7:K229,"ﾘｽﾄ１"))</f>
        <v/>
      </c>
      <c r="N229" s="274" t="str">
        <f t="shared" si="43"/>
        <v>同一区</v>
      </c>
      <c r="O229" s="275" t="str">
        <f t="shared" si="44"/>
        <v/>
      </c>
      <c r="P229" s="274" t="str">
        <f t="shared" si="35"/>
        <v/>
      </c>
      <c r="Q229" s="273" t="str">
        <f t="shared" si="36"/>
        <v/>
      </c>
      <c r="R229" s="276" t="str">
        <f t="shared" si="37"/>
        <v/>
      </c>
      <c r="S229" s="273" t="str">
        <f t="shared" si="45"/>
        <v/>
      </c>
      <c r="T229" s="417" t="str">
        <f t="shared" si="38"/>
        <v/>
      </c>
      <c r="U229" s="274" t="str">
        <f>IF(S229="","",COUNTIF($S$7:S229,"該当２"))</f>
        <v/>
      </c>
      <c r="V229" s="277" t="str">
        <f t="shared" si="39"/>
        <v/>
      </c>
      <c r="W229" s="417" t="str">
        <f t="shared" si="40"/>
        <v/>
      </c>
      <c r="X229" s="274" t="str">
        <f>IF(V229="","",COUNTIF($V$7:V229,"該当３"))</f>
        <v/>
      </c>
    </row>
    <row r="230" spans="1:24">
      <c r="A230" s="407">
        <v>1321100007</v>
      </c>
      <c r="B230" s="407">
        <v>13</v>
      </c>
      <c r="C230" s="408">
        <v>211</v>
      </c>
      <c r="D230" s="409">
        <v>0</v>
      </c>
      <c r="E230" s="408">
        <v>7</v>
      </c>
      <c r="F230" s="407" t="s">
        <v>299</v>
      </c>
      <c r="G230" s="407" t="s">
        <v>478</v>
      </c>
      <c r="H230" s="407" t="s">
        <v>478</v>
      </c>
      <c r="I230" s="407" t="s">
        <v>485</v>
      </c>
      <c r="J230" s="272"/>
      <c r="K230" s="273" t="str">
        <f t="shared" si="41"/>
        <v/>
      </c>
      <c r="L230" s="417" t="str">
        <f t="shared" si="42"/>
        <v/>
      </c>
      <c r="M230" s="274" t="str">
        <f>IF(K230="","",COUNTIF($K$7:K230,"ﾘｽﾄ１"))</f>
        <v/>
      </c>
      <c r="N230" s="274" t="str">
        <f t="shared" si="43"/>
        <v>同一区</v>
      </c>
      <c r="O230" s="275" t="str">
        <f t="shared" si="44"/>
        <v/>
      </c>
      <c r="P230" s="274" t="str">
        <f t="shared" si="35"/>
        <v/>
      </c>
      <c r="Q230" s="273" t="str">
        <f t="shared" si="36"/>
        <v/>
      </c>
      <c r="R230" s="276" t="str">
        <f t="shared" si="37"/>
        <v/>
      </c>
      <c r="S230" s="273" t="str">
        <f t="shared" si="45"/>
        <v/>
      </c>
      <c r="T230" s="417" t="str">
        <f t="shared" si="38"/>
        <v/>
      </c>
      <c r="U230" s="274" t="str">
        <f>IF(S230="","",COUNTIF($S$7:S230,"該当２"))</f>
        <v/>
      </c>
      <c r="V230" s="277" t="str">
        <f t="shared" si="39"/>
        <v/>
      </c>
      <c r="W230" s="417" t="str">
        <f t="shared" si="40"/>
        <v/>
      </c>
      <c r="X230" s="274" t="str">
        <f>IF(V230="","",COUNTIF($V$7:V230,"該当３"))</f>
        <v/>
      </c>
    </row>
    <row r="231" spans="1:24">
      <c r="A231" s="407">
        <v>1321100008</v>
      </c>
      <c r="B231" s="407">
        <v>13</v>
      </c>
      <c r="C231" s="408">
        <v>211</v>
      </c>
      <c r="D231" s="409">
        <v>0</v>
      </c>
      <c r="E231" s="408">
        <v>8</v>
      </c>
      <c r="F231" s="407" t="s">
        <v>299</v>
      </c>
      <c r="G231" s="407" t="s">
        <v>478</v>
      </c>
      <c r="H231" s="407" t="s">
        <v>478</v>
      </c>
      <c r="I231" s="407" t="s">
        <v>486</v>
      </c>
      <c r="J231" s="272"/>
      <c r="K231" s="273" t="str">
        <f t="shared" si="41"/>
        <v/>
      </c>
      <c r="L231" s="417" t="str">
        <f t="shared" si="42"/>
        <v/>
      </c>
      <c r="M231" s="274" t="str">
        <f>IF(K231="","",COUNTIF($K$7:K231,"ﾘｽﾄ１"))</f>
        <v/>
      </c>
      <c r="N231" s="274" t="str">
        <f t="shared" si="43"/>
        <v>同一区</v>
      </c>
      <c r="O231" s="275" t="str">
        <f t="shared" si="44"/>
        <v/>
      </c>
      <c r="P231" s="274" t="str">
        <f t="shared" si="35"/>
        <v/>
      </c>
      <c r="Q231" s="273" t="str">
        <f t="shared" si="36"/>
        <v/>
      </c>
      <c r="R231" s="276" t="str">
        <f t="shared" si="37"/>
        <v/>
      </c>
      <c r="S231" s="273" t="str">
        <f t="shared" si="45"/>
        <v/>
      </c>
      <c r="T231" s="417" t="str">
        <f t="shared" si="38"/>
        <v/>
      </c>
      <c r="U231" s="274" t="str">
        <f>IF(S231="","",COUNTIF($S$7:S231,"該当２"))</f>
        <v/>
      </c>
      <c r="V231" s="277" t="str">
        <f t="shared" si="39"/>
        <v/>
      </c>
      <c r="W231" s="417" t="str">
        <f t="shared" si="40"/>
        <v/>
      </c>
      <c r="X231" s="274" t="str">
        <f>IF(V231="","",COUNTIF($V$7:V231,"該当３"))</f>
        <v/>
      </c>
    </row>
    <row r="232" spans="1:24">
      <c r="A232" s="407">
        <v>1321100009</v>
      </c>
      <c r="B232" s="407">
        <v>13</v>
      </c>
      <c r="C232" s="408">
        <v>211</v>
      </c>
      <c r="D232" s="409">
        <v>0</v>
      </c>
      <c r="E232" s="408">
        <v>9</v>
      </c>
      <c r="F232" s="407" t="s">
        <v>299</v>
      </c>
      <c r="G232" s="407" t="s">
        <v>478</v>
      </c>
      <c r="H232" s="407" t="s">
        <v>478</v>
      </c>
      <c r="I232" s="407" t="s">
        <v>487</v>
      </c>
      <c r="J232" s="272"/>
      <c r="K232" s="273" t="str">
        <f t="shared" si="41"/>
        <v/>
      </c>
      <c r="L232" s="417" t="str">
        <f t="shared" si="42"/>
        <v/>
      </c>
      <c r="M232" s="274" t="str">
        <f>IF(K232="","",COUNTIF($K$7:K232,"ﾘｽﾄ１"))</f>
        <v/>
      </c>
      <c r="N232" s="274" t="str">
        <f t="shared" si="43"/>
        <v>同一区</v>
      </c>
      <c r="O232" s="275" t="str">
        <f t="shared" si="44"/>
        <v/>
      </c>
      <c r="P232" s="274" t="str">
        <f t="shared" si="35"/>
        <v/>
      </c>
      <c r="Q232" s="273" t="str">
        <f t="shared" si="36"/>
        <v/>
      </c>
      <c r="R232" s="276" t="str">
        <f t="shared" si="37"/>
        <v/>
      </c>
      <c r="S232" s="273" t="str">
        <f t="shared" si="45"/>
        <v/>
      </c>
      <c r="T232" s="417" t="str">
        <f t="shared" si="38"/>
        <v/>
      </c>
      <c r="U232" s="274" t="str">
        <f>IF(S232="","",COUNTIF($S$7:S232,"該当２"))</f>
        <v/>
      </c>
      <c r="V232" s="277" t="str">
        <f t="shared" si="39"/>
        <v/>
      </c>
      <c r="W232" s="417" t="str">
        <f t="shared" si="40"/>
        <v/>
      </c>
      <c r="X232" s="274" t="str">
        <f>IF(V232="","",COUNTIF($V$7:V232,"該当３"))</f>
        <v/>
      </c>
    </row>
    <row r="233" spans="1:24">
      <c r="A233" s="407">
        <v>1321100010</v>
      </c>
      <c r="B233" s="407">
        <v>13</v>
      </c>
      <c r="C233" s="408">
        <v>211</v>
      </c>
      <c r="D233" s="409">
        <v>0</v>
      </c>
      <c r="E233" s="408">
        <v>10</v>
      </c>
      <c r="F233" s="407" t="s">
        <v>299</v>
      </c>
      <c r="G233" s="407" t="s">
        <v>478</v>
      </c>
      <c r="H233" s="407" t="s">
        <v>478</v>
      </c>
      <c r="I233" s="407" t="s">
        <v>488</v>
      </c>
      <c r="J233" s="272"/>
      <c r="K233" s="273" t="str">
        <f t="shared" si="41"/>
        <v/>
      </c>
      <c r="L233" s="417" t="str">
        <f t="shared" si="42"/>
        <v/>
      </c>
      <c r="M233" s="274" t="str">
        <f>IF(K233="","",COUNTIF($K$7:K233,"ﾘｽﾄ１"))</f>
        <v/>
      </c>
      <c r="N233" s="274" t="str">
        <f t="shared" si="43"/>
        <v>同一区</v>
      </c>
      <c r="O233" s="275" t="str">
        <f t="shared" si="44"/>
        <v/>
      </c>
      <c r="P233" s="274" t="str">
        <f t="shared" si="35"/>
        <v/>
      </c>
      <c r="Q233" s="273" t="str">
        <f t="shared" si="36"/>
        <v/>
      </c>
      <c r="R233" s="276" t="str">
        <f t="shared" si="37"/>
        <v/>
      </c>
      <c r="S233" s="273" t="str">
        <f t="shared" si="45"/>
        <v/>
      </c>
      <c r="T233" s="417" t="str">
        <f t="shared" si="38"/>
        <v/>
      </c>
      <c r="U233" s="274" t="str">
        <f>IF(S233="","",COUNTIF($S$7:S233,"該当２"))</f>
        <v/>
      </c>
      <c r="V233" s="277" t="str">
        <f t="shared" si="39"/>
        <v/>
      </c>
      <c r="W233" s="417" t="str">
        <f t="shared" si="40"/>
        <v/>
      </c>
      <c r="X233" s="274" t="str">
        <f>IF(V233="","",COUNTIF($V$7:V233,"該当３"))</f>
        <v/>
      </c>
    </row>
    <row r="234" spans="1:24">
      <c r="A234" s="407">
        <v>1321100011</v>
      </c>
      <c r="B234" s="407">
        <v>13</v>
      </c>
      <c r="C234" s="408">
        <v>211</v>
      </c>
      <c r="D234" s="409">
        <v>0</v>
      </c>
      <c r="E234" s="408">
        <v>11</v>
      </c>
      <c r="F234" s="407" t="s">
        <v>299</v>
      </c>
      <c r="G234" s="407" t="s">
        <v>478</v>
      </c>
      <c r="H234" s="407" t="s">
        <v>478</v>
      </c>
      <c r="I234" s="407" t="s">
        <v>489</v>
      </c>
      <c r="J234" s="272"/>
      <c r="K234" s="273" t="str">
        <f t="shared" si="41"/>
        <v/>
      </c>
      <c r="L234" s="417" t="str">
        <f t="shared" si="42"/>
        <v/>
      </c>
      <c r="M234" s="274" t="str">
        <f>IF(K234="","",COUNTIF($K$7:K234,"ﾘｽﾄ１"))</f>
        <v/>
      </c>
      <c r="N234" s="274" t="str">
        <f t="shared" si="43"/>
        <v>同一区</v>
      </c>
      <c r="O234" s="275" t="str">
        <f t="shared" si="44"/>
        <v/>
      </c>
      <c r="P234" s="274" t="str">
        <f t="shared" si="35"/>
        <v/>
      </c>
      <c r="Q234" s="273" t="str">
        <f t="shared" si="36"/>
        <v/>
      </c>
      <c r="R234" s="276" t="str">
        <f t="shared" si="37"/>
        <v/>
      </c>
      <c r="S234" s="273" t="str">
        <f t="shared" si="45"/>
        <v/>
      </c>
      <c r="T234" s="417" t="str">
        <f t="shared" si="38"/>
        <v/>
      </c>
      <c r="U234" s="274" t="str">
        <f>IF(S234="","",COUNTIF($S$7:S234,"該当２"))</f>
        <v/>
      </c>
      <c r="V234" s="277" t="str">
        <f t="shared" si="39"/>
        <v/>
      </c>
      <c r="W234" s="417" t="str">
        <f t="shared" si="40"/>
        <v/>
      </c>
      <c r="X234" s="274" t="str">
        <f>IF(V234="","",COUNTIF($V$7:V234,"該当３"))</f>
        <v/>
      </c>
    </row>
    <row r="235" spans="1:24">
      <c r="A235" s="407">
        <v>1321100012</v>
      </c>
      <c r="B235" s="407">
        <v>13</v>
      </c>
      <c r="C235" s="408">
        <v>211</v>
      </c>
      <c r="D235" s="409">
        <v>0</v>
      </c>
      <c r="E235" s="408">
        <v>12</v>
      </c>
      <c r="F235" s="407" t="s">
        <v>299</v>
      </c>
      <c r="G235" s="407" t="s">
        <v>478</v>
      </c>
      <c r="H235" s="407" t="s">
        <v>478</v>
      </c>
      <c r="I235" s="407" t="s">
        <v>490</v>
      </c>
      <c r="J235" s="272"/>
      <c r="K235" s="273" t="str">
        <f t="shared" si="41"/>
        <v/>
      </c>
      <c r="L235" s="417" t="str">
        <f t="shared" si="42"/>
        <v/>
      </c>
      <c r="M235" s="274" t="str">
        <f>IF(K235="","",COUNTIF($K$7:K235,"ﾘｽﾄ１"))</f>
        <v/>
      </c>
      <c r="N235" s="274" t="str">
        <f t="shared" si="43"/>
        <v>同一区</v>
      </c>
      <c r="O235" s="275" t="str">
        <f t="shared" si="44"/>
        <v/>
      </c>
      <c r="P235" s="274" t="str">
        <f t="shared" si="35"/>
        <v/>
      </c>
      <c r="Q235" s="273" t="str">
        <f t="shared" si="36"/>
        <v/>
      </c>
      <c r="R235" s="276" t="str">
        <f t="shared" si="37"/>
        <v/>
      </c>
      <c r="S235" s="273" t="str">
        <f t="shared" si="45"/>
        <v/>
      </c>
      <c r="T235" s="417" t="str">
        <f t="shared" si="38"/>
        <v/>
      </c>
      <c r="U235" s="274" t="str">
        <f>IF(S235="","",COUNTIF($S$7:S235,"該当２"))</f>
        <v/>
      </c>
      <c r="V235" s="277" t="str">
        <f t="shared" si="39"/>
        <v/>
      </c>
      <c r="W235" s="417" t="str">
        <f t="shared" si="40"/>
        <v/>
      </c>
      <c r="X235" s="274" t="str">
        <f>IF(V235="","",COUNTIF($V$7:V235,"該当３"))</f>
        <v/>
      </c>
    </row>
    <row r="236" spans="1:24">
      <c r="A236" s="407">
        <v>1321100013</v>
      </c>
      <c r="B236" s="407">
        <v>13</v>
      </c>
      <c r="C236" s="408">
        <v>211</v>
      </c>
      <c r="D236" s="409">
        <v>0</v>
      </c>
      <c r="E236" s="408">
        <v>13</v>
      </c>
      <c r="F236" s="407" t="s">
        <v>299</v>
      </c>
      <c r="G236" s="418" t="s">
        <v>478</v>
      </c>
      <c r="H236" s="407" t="s">
        <v>478</v>
      </c>
      <c r="I236" s="407" t="s">
        <v>491</v>
      </c>
      <c r="J236" s="272"/>
      <c r="K236" s="273" t="str">
        <f t="shared" si="41"/>
        <v/>
      </c>
      <c r="L236" s="417" t="str">
        <f t="shared" si="42"/>
        <v/>
      </c>
      <c r="M236" s="274" t="str">
        <f>IF(K236="","",COUNTIF($K$7:K236,"ﾘｽﾄ１"))</f>
        <v/>
      </c>
      <c r="N236" s="274" t="str">
        <f t="shared" si="43"/>
        <v>同一区</v>
      </c>
      <c r="O236" s="275" t="str">
        <f t="shared" si="44"/>
        <v/>
      </c>
      <c r="P236" s="274" t="str">
        <f t="shared" si="35"/>
        <v/>
      </c>
      <c r="Q236" s="273" t="str">
        <f t="shared" si="36"/>
        <v/>
      </c>
      <c r="R236" s="276" t="str">
        <f t="shared" si="37"/>
        <v/>
      </c>
      <c r="S236" s="273" t="str">
        <f t="shared" si="45"/>
        <v/>
      </c>
      <c r="T236" s="417" t="str">
        <f t="shared" si="38"/>
        <v/>
      </c>
      <c r="U236" s="274" t="str">
        <f>IF(S236="","",COUNTIF($S$7:S236,"該当２"))</f>
        <v/>
      </c>
      <c r="V236" s="277" t="str">
        <f t="shared" si="39"/>
        <v/>
      </c>
      <c r="W236" s="417" t="str">
        <f t="shared" si="40"/>
        <v/>
      </c>
      <c r="X236" s="274" t="str">
        <f>IF(V236="","",COUNTIF($V$7:V236,"該当３"))</f>
        <v/>
      </c>
    </row>
    <row r="237" spans="1:24">
      <c r="A237" s="407">
        <v>1321100014</v>
      </c>
      <c r="B237" s="407">
        <v>13</v>
      </c>
      <c r="C237" s="408">
        <v>211</v>
      </c>
      <c r="D237" s="409">
        <v>0</v>
      </c>
      <c r="E237" s="408">
        <v>14</v>
      </c>
      <c r="F237" s="407" t="s">
        <v>299</v>
      </c>
      <c r="G237" s="418" t="s">
        <v>478</v>
      </c>
      <c r="H237" s="407" t="s">
        <v>478</v>
      </c>
      <c r="I237" s="407" t="s">
        <v>492</v>
      </c>
      <c r="J237" s="272"/>
      <c r="K237" s="273" t="str">
        <f t="shared" si="41"/>
        <v/>
      </c>
      <c r="L237" s="417" t="str">
        <f t="shared" si="42"/>
        <v/>
      </c>
      <c r="M237" s="274" t="str">
        <f>IF(K237="","",COUNTIF($K$7:K237,"ﾘｽﾄ１"))</f>
        <v/>
      </c>
      <c r="N237" s="274" t="str">
        <f t="shared" si="43"/>
        <v>同一区</v>
      </c>
      <c r="O237" s="275" t="str">
        <f t="shared" si="44"/>
        <v/>
      </c>
      <c r="P237" s="274" t="str">
        <f t="shared" si="35"/>
        <v/>
      </c>
      <c r="Q237" s="273" t="str">
        <f t="shared" si="36"/>
        <v/>
      </c>
      <c r="R237" s="276" t="str">
        <f t="shared" si="37"/>
        <v/>
      </c>
      <c r="S237" s="273" t="str">
        <f t="shared" si="45"/>
        <v/>
      </c>
      <c r="T237" s="417" t="str">
        <f t="shared" si="38"/>
        <v/>
      </c>
      <c r="U237" s="274" t="str">
        <f>IF(S237="","",COUNTIF($S$7:S237,"該当２"))</f>
        <v/>
      </c>
      <c r="V237" s="277" t="str">
        <f t="shared" si="39"/>
        <v/>
      </c>
      <c r="W237" s="417" t="str">
        <f t="shared" si="40"/>
        <v/>
      </c>
      <c r="X237" s="274" t="str">
        <f>IF(V237="","",COUNTIF($V$7:V237,"該当３"))</f>
        <v/>
      </c>
    </row>
    <row r="238" spans="1:24">
      <c r="A238" s="407">
        <v>1321100015</v>
      </c>
      <c r="B238" s="407">
        <v>13</v>
      </c>
      <c r="C238" s="408">
        <v>211</v>
      </c>
      <c r="D238" s="409">
        <v>0</v>
      </c>
      <c r="E238" s="408">
        <v>15</v>
      </c>
      <c r="F238" s="407" t="s">
        <v>299</v>
      </c>
      <c r="G238" s="418" t="s">
        <v>478</v>
      </c>
      <c r="H238" s="407" t="s">
        <v>478</v>
      </c>
      <c r="I238" s="407" t="s">
        <v>493</v>
      </c>
      <c r="J238" s="272"/>
      <c r="K238" s="273" t="str">
        <f t="shared" si="41"/>
        <v/>
      </c>
      <c r="L238" s="417" t="str">
        <f t="shared" si="42"/>
        <v/>
      </c>
      <c r="M238" s="274" t="str">
        <f>IF(K238="","",COUNTIF($K$7:K238,"ﾘｽﾄ１"))</f>
        <v/>
      </c>
      <c r="N238" s="274" t="str">
        <f t="shared" si="43"/>
        <v>同一区</v>
      </c>
      <c r="O238" s="275" t="str">
        <f t="shared" si="44"/>
        <v/>
      </c>
      <c r="P238" s="274" t="str">
        <f t="shared" si="35"/>
        <v/>
      </c>
      <c r="Q238" s="273" t="str">
        <f t="shared" si="36"/>
        <v/>
      </c>
      <c r="R238" s="276" t="str">
        <f t="shared" si="37"/>
        <v/>
      </c>
      <c r="S238" s="273" t="str">
        <f t="shared" si="45"/>
        <v/>
      </c>
      <c r="T238" s="417" t="str">
        <f t="shared" si="38"/>
        <v/>
      </c>
      <c r="U238" s="274" t="str">
        <f>IF(S238="","",COUNTIF($S$7:S238,"該当２"))</f>
        <v/>
      </c>
      <c r="V238" s="277" t="str">
        <f t="shared" si="39"/>
        <v/>
      </c>
      <c r="W238" s="417" t="str">
        <f t="shared" si="40"/>
        <v/>
      </c>
      <c r="X238" s="274" t="str">
        <f>IF(V238="","",COUNTIF($V$7:V238,"該当３"))</f>
        <v/>
      </c>
    </row>
    <row r="239" spans="1:24">
      <c r="A239" s="407">
        <v>1321100016</v>
      </c>
      <c r="B239" s="407">
        <v>13</v>
      </c>
      <c r="C239" s="408">
        <v>211</v>
      </c>
      <c r="D239" s="409">
        <v>0</v>
      </c>
      <c r="E239" s="408">
        <v>16</v>
      </c>
      <c r="F239" s="407" t="s">
        <v>299</v>
      </c>
      <c r="G239" s="418" t="s">
        <v>478</v>
      </c>
      <c r="H239" s="407" t="s">
        <v>478</v>
      </c>
      <c r="I239" s="407" t="s">
        <v>494</v>
      </c>
      <c r="J239" s="272"/>
      <c r="K239" s="273" t="str">
        <f t="shared" si="41"/>
        <v/>
      </c>
      <c r="L239" s="417" t="str">
        <f t="shared" si="42"/>
        <v/>
      </c>
      <c r="M239" s="274" t="str">
        <f>IF(K239="","",COUNTIF($K$7:K239,"ﾘｽﾄ１"))</f>
        <v/>
      </c>
      <c r="N239" s="274" t="str">
        <f t="shared" si="43"/>
        <v>同一区</v>
      </c>
      <c r="O239" s="275" t="str">
        <f t="shared" si="44"/>
        <v/>
      </c>
      <c r="P239" s="274" t="str">
        <f t="shared" si="35"/>
        <v/>
      </c>
      <c r="Q239" s="273" t="str">
        <f t="shared" si="36"/>
        <v/>
      </c>
      <c r="R239" s="276" t="str">
        <f t="shared" si="37"/>
        <v/>
      </c>
      <c r="S239" s="273" t="str">
        <f t="shared" si="45"/>
        <v/>
      </c>
      <c r="T239" s="417" t="str">
        <f t="shared" si="38"/>
        <v/>
      </c>
      <c r="U239" s="274" t="str">
        <f>IF(S239="","",COUNTIF($S$7:S239,"該当２"))</f>
        <v/>
      </c>
      <c r="V239" s="277" t="str">
        <f t="shared" si="39"/>
        <v/>
      </c>
      <c r="W239" s="417" t="str">
        <f t="shared" si="40"/>
        <v/>
      </c>
      <c r="X239" s="274" t="str">
        <f>IF(V239="","",COUNTIF($V$7:V239,"該当３"))</f>
        <v/>
      </c>
    </row>
    <row r="240" spans="1:24">
      <c r="A240" s="407">
        <v>1321100017</v>
      </c>
      <c r="B240" s="407">
        <v>13</v>
      </c>
      <c r="C240" s="408">
        <v>211</v>
      </c>
      <c r="D240" s="409">
        <v>0</v>
      </c>
      <c r="E240" s="408">
        <v>17</v>
      </c>
      <c r="F240" s="407" t="s">
        <v>299</v>
      </c>
      <c r="G240" s="418" t="s">
        <v>478</v>
      </c>
      <c r="H240" s="407" t="s">
        <v>478</v>
      </c>
      <c r="I240" s="407" t="s">
        <v>495</v>
      </c>
      <c r="J240" s="272"/>
      <c r="K240" s="273" t="str">
        <f t="shared" si="41"/>
        <v/>
      </c>
      <c r="L240" s="417" t="str">
        <f t="shared" si="42"/>
        <v/>
      </c>
      <c r="M240" s="274" t="str">
        <f>IF(K240="","",COUNTIF($K$7:K240,"ﾘｽﾄ１"))</f>
        <v/>
      </c>
      <c r="N240" s="274" t="str">
        <f t="shared" si="43"/>
        <v>同一区</v>
      </c>
      <c r="O240" s="275" t="str">
        <f t="shared" si="44"/>
        <v/>
      </c>
      <c r="P240" s="274" t="str">
        <f t="shared" si="35"/>
        <v/>
      </c>
      <c r="Q240" s="273" t="str">
        <f t="shared" si="36"/>
        <v/>
      </c>
      <c r="R240" s="276" t="str">
        <f t="shared" si="37"/>
        <v/>
      </c>
      <c r="S240" s="273" t="str">
        <f t="shared" si="45"/>
        <v/>
      </c>
      <c r="T240" s="417" t="str">
        <f t="shared" si="38"/>
        <v/>
      </c>
      <c r="U240" s="274" t="str">
        <f>IF(S240="","",COUNTIF($S$7:S240,"該当２"))</f>
        <v/>
      </c>
      <c r="V240" s="277" t="str">
        <f t="shared" si="39"/>
        <v/>
      </c>
      <c r="W240" s="417" t="str">
        <f t="shared" si="40"/>
        <v/>
      </c>
      <c r="X240" s="274" t="str">
        <f>IF(V240="","",COUNTIF($V$7:V240,"該当３"))</f>
        <v/>
      </c>
    </row>
    <row r="241" spans="1:24">
      <c r="A241" s="407">
        <v>1321100018</v>
      </c>
      <c r="B241" s="407">
        <v>13</v>
      </c>
      <c r="C241" s="408">
        <v>211</v>
      </c>
      <c r="D241" s="409">
        <v>0</v>
      </c>
      <c r="E241" s="408">
        <v>18</v>
      </c>
      <c r="F241" s="407" t="s">
        <v>299</v>
      </c>
      <c r="G241" s="418" t="s">
        <v>478</v>
      </c>
      <c r="H241" s="407" t="s">
        <v>478</v>
      </c>
      <c r="I241" s="407" t="s">
        <v>496</v>
      </c>
      <c r="J241" s="272"/>
      <c r="K241" s="273" t="str">
        <f t="shared" si="41"/>
        <v/>
      </c>
      <c r="L241" s="417" t="str">
        <f t="shared" si="42"/>
        <v/>
      </c>
      <c r="M241" s="274" t="str">
        <f>IF(K241="","",COUNTIF($K$7:K241,"ﾘｽﾄ１"))</f>
        <v/>
      </c>
      <c r="N241" s="274" t="str">
        <f t="shared" si="43"/>
        <v>同一区</v>
      </c>
      <c r="O241" s="275" t="str">
        <f t="shared" si="44"/>
        <v/>
      </c>
      <c r="P241" s="274" t="str">
        <f t="shared" si="35"/>
        <v/>
      </c>
      <c r="Q241" s="273" t="str">
        <f t="shared" si="36"/>
        <v/>
      </c>
      <c r="R241" s="276" t="str">
        <f t="shared" si="37"/>
        <v/>
      </c>
      <c r="S241" s="273" t="str">
        <f t="shared" si="45"/>
        <v/>
      </c>
      <c r="T241" s="417" t="str">
        <f t="shared" si="38"/>
        <v/>
      </c>
      <c r="U241" s="274" t="str">
        <f>IF(S241="","",COUNTIF($S$7:S241,"該当２"))</f>
        <v/>
      </c>
      <c r="V241" s="277" t="str">
        <f t="shared" si="39"/>
        <v/>
      </c>
      <c r="W241" s="417" t="str">
        <f t="shared" si="40"/>
        <v/>
      </c>
      <c r="X241" s="274" t="str">
        <f>IF(V241="","",COUNTIF($V$7:V241,"該当３"))</f>
        <v/>
      </c>
    </row>
    <row r="242" spans="1:24">
      <c r="A242" s="407">
        <v>1321100019</v>
      </c>
      <c r="B242" s="407">
        <v>13</v>
      </c>
      <c r="C242" s="408">
        <v>211</v>
      </c>
      <c r="D242" s="409">
        <v>0</v>
      </c>
      <c r="E242" s="408">
        <v>19</v>
      </c>
      <c r="F242" s="407" t="s">
        <v>299</v>
      </c>
      <c r="G242" s="418" t="s">
        <v>478</v>
      </c>
      <c r="H242" s="407" t="s">
        <v>478</v>
      </c>
      <c r="I242" s="407" t="s">
        <v>497</v>
      </c>
      <c r="J242" s="272"/>
      <c r="K242" s="273" t="str">
        <f t="shared" si="41"/>
        <v/>
      </c>
      <c r="L242" s="417" t="str">
        <f t="shared" si="42"/>
        <v/>
      </c>
      <c r="M242" s="274" t="str">
        <f>IF(K242="","",COUNTIF($K$7:K242,"ﾘｽﾄ１"))</f>
        <v/>
      </c>
      <c r="N242" s="274" t="str">
        <f t="shared" si="43"/>
        <v>同一区</v>
      </c>
      <c r="O242" s="275" t="str">
        <f t="shared" si="44"/>
        <v/>
      </c>
      <c r="P242" s="274" t="str">
        <f t="shared" si="35"/>
        <v/>
      </c>
      <c r="Q242" s="273" t="str">
        <f t="shared" si="36"/>
        <v/>
      </c>
      <c r="R242" s="276" t="str">
        <f t="shared" si="37"/>
        <v/>
      </c>
      <c r="S242" s="273" t="str">
        <f t="shared" si="45"/>
        <v/>
      </c>
      <c r="T242" s="417" t="str">
        <f t="shared" si="38"/>
        <v/>
      </c>
      <c r="U242" s="274" t="str">
        <f>IF(S242="","",COUNTIF($S$7:S242,"該当２"))</f>
        <v/>
      </c>
      <c r="V242" s="277" t="str">
        <f t="shared" si="39"/>
        <v/>
      </c>
      <c r="W242" s="417" t="str">
        <f t="shared" si="40"/>
        <v/>
      </c>
      <c r="X242" s="274" t="str">
        <f>IF(V242="","",COUNTIF($V$7:V242,"該当３"))</f>
        <v/>
      </c>
    </row>
    <row r="243" spans="1:24">
      <c r="A243" s="407">
        <v>1321100020</v>
      </c>
      <c r="B243" s="407">
        <v>13</v>
      </c>
      <c r="C243" s="408">
        <v>211</v>
      </c>
      <c r="D243" s="409">
        <v>0</v>
      </c>
      <c r="E243" s="408">
        <v>20</v>
      </c>
      <c r="F243" s="407" t="s">
        <v>299</v>
      </c>
      <c r="G243" s="418" t="s">
        <v>478</v>
      </c>
      <c r="H243" s="407" t="s">
        <v>478</v>
      </c>
      <c r="I243" s="407" t="s">
        <v>498</v>
      </c>
      <c r="J243" s="272"/>
      <c r="K243" s="273" t="str">
        <f t="shared" si="41"/>
        <v/>
      </c>
      <c r="L243" s="417" t="str">
        <f t="shared" si="42"/>
        <v/>
      </c>
      <c r="M243" s="274" t="str">
        <f>IF(K243="","",COUNTIF($K$7:K243,"ﾘｽﾄ１"))</f>
        <v/>
      </c>
      <c r="N243" s="274" t="str">
        <f t="shared" si="43"/>
        <v>同一区</v>
      </c>
      <c r="O243" s="275" t="str">
        <f t="shared" si="44"/>
        <v/>
      </c>
      <c r="P243" s="274" t="str">
        <f t="shared" si="35"/>
        <v/>
      </c>
      <c r="Q243" s="273" t="str">
        <f t="shared" si="36"/>
        <v/>
      </c>
      <c r="R243" s="276" t="str">
        <f t="shared" si="37"/>
        <v/>
      </c>
      <c r="S243" s="273" t="str">
        <f t="shared" si="45"/>
        <v/>
      </c>
      <c r="T243" s="417" t="str">
        <f t="shared" si="38"/>
        <v/>
      </c>
      <c r="U243" s="274" t="str">
        <f>IF(S243="","",COUNTIF($S$7:S243,"該当２"))</f>
        <v/>
      </c>
      <c r="V243" s="277" t="str">
        <f t="shared" si="39"/>
        <v/>
      </c>
      <c r="W243" s="417" t="str">
        <f t="shared" si="40"/>
        <v/>
      </c>
      <c r="X243" s="274" t="str">
        <f>IF(V243="","",COUNTIF($V$7:V243,"該当３"))</f>
        <v/>
      </c>
    </row>
    <row r="244" spans="1:24">
      <c r="A244" s="407">
        <v>1321100021</v>
      </c>
      <c r="B244" s="407">
        <v>13</v>
      </c>
      <c r="C244" s="408">
        <v>211</v>
      </c>
      <c r="D244" s="409">
        <v>0</v>
      </c>
      <c r="E244" s="408">
        <v>21</v>
      </c>
      <c r="F244" s="407" t="s">
        <v>299</v>
      </c>
      <c r="G244" s="418" t="s">
        <v>478</v>
      </c>
      <c r="H244" s="407" t="s">
        <v>478</v>
      </c>
      <c r="I244" s="407" t="s">
        <v>499</v>
      </c>
      <c r="J244" s="272"/>
      <c r="K244" s="273" t="str">
        <f t="shared" si="41"/>
        <v/>
      </c>
      <c r="L244" s="417" t="str">
        <f t="shared" si="42"/>
        <v/>
      </c>
      <c r="M244" s="274" t="str">
        <f>IF(K244="","",COUNTIF($K$7:K244,"ﾘｽﾄ１"))</f>
        <v/>
      </c>
      <c r="N244" s="274" t="str">
        <f t="shared" si="43"/>
        <v>同一区</v>
      </c>
      <c r="O244" s="275" t="str">
        <f t="shared" si="44"/>
        <v/>
      </c>
      <c r="P244" s="274" t="str">
        <f t="shared" si="35"/>
        <v/>
      </c>
      <c r="Q244" s="273" t="str">
        <f t="shared" si="36"/>
        <v/>
      </c>
      <c r="R244" s="276" t="str">
        <f t="shared" si="37"/>
        <v/>
      </c>
      <c r="S244" s="273" t="str">
        <f t="shared" si="45"/>
        <v/>
      </c>
      <c r="T244" s="417" t="str">
        <f t="shared" si="38"/>
        <v/>
      </c>
      <c r="U244" s="274" t="str">
        <f>IF(S244="","",COUNTIF($S$7:S244,"該当２"))</f>
        <v/>
      </c>
      <c r="V244" s="277" t="str">
        <f t="shared" si="39"/>
        <v/>
      </c>
      <c r="W244" s="417" t="str">
        <f t="shared" si="40"/>
        <v/>
      </c>
      <c r="X244" s="274" t="str">
        <f>IF(V244="","",COUNTIF($V$7:V244,"該当３"))</f>
        <v/>
      </c>
    </row>
    <row r="245" spans="1:24">
      <c r="A245" s="407">
        <v>1321100022</v>
      </c>
      <c r="B245" s="407">
        <v>13</v>
      </c>
      <c r="C245" s="408">
        <v>211</v>
      </c>
      <c r="D245" s="409">
        <v>0</v>
      </c>
      <c r="E245" s="408">
        <v>22</v>
      </c>
      <c r="F245" s="407" t="s">
        <v>299</v>
      </c>
      <c r="G245" s="418" t="s">
        <v>478</v>
      </c>
      <c r="H245" s="407" t="s">
        <v>478</v>
      </c>
      <c r="I245" s="407" t="s">
        <v>500</v>
      </c>
      <c r="J245" s="272"/>
      <c r="K245" s="273" t="str">
        <f t="shared" si="41"/>
        <v/>
      </c>
      <c r="L245" s="417" t="str">
        <f t="shared" si="42"/>
        <v/>
      </c>
      <c r="M245" s="274" t="str">
        <f>IF(K245="","",COUNTIF($K$7:K245,"ﾘｽﾄ１"))</f>
        <v/>
      </c>
      <c r="N245" s="274" t="str">
        <f t="shared" si="43"/>
        <v>同一区</v>
      </c>
      <c r="O245" s="275" t="str">
        <f t="shared" si="44"/>
        <v/>
      </c>
      <c r="P245" s="274" t="str">
        <f t="shared" si="35"/>
        <v/>
      </c>
      <c r="Q245" s="273" t="str">
        <f t="shared" si="36"/>
        <v/>
      </c>
      <c r="R245" s="276" t="str">
        <f t="shared" si="37"/>
        <v/>
      </c>
      <c r="S245" s="273" t="str">
        <f t="shared" si="45"/>
        <v/>
      </c>
      <c r="T245" s="417" t="str">
        <f t="shared" si="38"/>
        <v/>
      </c>
      <c r="U245" s="274" t="str">
        <f>IF(S245="","",COUNTIF($S$7:S245,"該当２"))</f>
        <v/>
      </c>
      <c r="V245" s="277" t="str">
        <f t="shared" si="39"/>
        <v/>
      </c>
      <c r="W245" s="417" t="str">
        <f t="shared" si="40"/>
        <v/>
      </c>
      <c r="X245" s="274" t="str">
        <f>IF(V245="","",COUNTIF($V$7:V245,"該当３"))</f>
        <v/>
      </c>
    </row>
    <row r="246" spans="1:24">
      <c r="A246" s="407">
        <v>1321100023</v>
      </c>
      <c r="B246" s="407">
        <v>13</v>
      </c>
      <c r="C246" s="408">
        <v>211</v>
      </c>
      <c r="D246" s="409">
        <v>0</v>
      </c>
      <c r="E246" s="408">
        <v>23</v>
      </c>
      <c r="F246" s="407" t="s">
        <v>299</v>
      </c>
      <c r="G246" s="418" t="s">
        <v>478</v>
      </c>
      <c r="H246" s="407" t="s">
        <v>478</v>
      </c>
      <c r="I246" s="407" t="s">
        <v>501</v>
      </c>
      <c r="J246" s="272"/>
      <c r="K246" s="273" t="str">
        <f t="shared" si="41"/>
        <v/>
      </c>
      <c r="L246" s="417" t="str">
        <f t="shared" si="42"/>
        <v/>
      </c>
      <c r="M246" s="274" t="str">
        <f>IF(K246="","",COUNTIF($K$7:K246,"ﾘｽﾄ１"))</f>
        <v/>
      </c>
      <c r="N246" s="274" t="str">
        <f t="shared" si="43"/>
        <v>同一区</v>
      </c>
      <c r="O246" s="275" t="str">
        <f t="shared" si="44"/>
        <v/>
      </c>
      <c r="P246" s="274" t="str">
        <f t="shared" si="35"/>
        <v/>
      </c>
      <c r="Q246" s="273" t="str">
        <f t="shared" si="36"/>
        <v/>
      </c>
      <c r="R246" s="276" t="str">
        <f t="shared" si="37"/>
        <v/>
      </c>
      <c r="S246" s="273" t="str">
        <f t="shared" si="45"/>
        <v/>
      </c>
      <c r="T246" s="417" t="str">
        <f t="shared" si="38"/>
        <v/>
      </c>
      <c r="U246" s="274" t="str">
        <f>IF(S246="","",COUNTIF($S$7:S246,"該当２"))</f>
        <v/>
      </c>
      <c r="V246" s="277" t="str">
        <f t="shared" si="39"/>
        <v/>
      </c>
      <c r="W246" s="417" t="str">
        <f t="shared" si="40"/>
        <v/>
      </c>
      <c r="X246" s="274" t="str">
        <f>IF(V246="","",COUNTIF($V$7:V246,"該当３"))</f>
        <v/>
      </c>
    </row>
    <row r="247" spans="1:24">
      <c r="A247" s="407">
        <v>1321100024</v>
      </c>
      <c r="B247" s="407">
        <v>13</v>
      </c>
      <c r="C247" s="408">
        <v>211</v>
      </c>
      <c r="D247" s="409">
        <v>0</v>
      </c>
      <c r="E247" s="408">
        <v>24</v>
      </c>
      <c r="F247" s="407" t="s">
        <v>299</v>
      </c>
      <c r="G247" s="418" t="s">
        <v>478</v>
      </c>
      <c r="H247" s="407" t="s">
        <v>478</v>
      </c>
      <c r="I247" s="407" t="s">
        <v>502</v>
      </c>
      <c r="J247" s="272"/>
      <c r="K247" s="273" t="str">
        <f t="shared" si="41"/>
        <v/>
      </c>
      <c r="L247" s="417" t="str">
        <f t="shared" si="42"/>
        <v/>
      </c>
      <c r="M247" s="274" t="str">
        <f>IF(K247="","",COUNTIF($K$7:K247,"ﾘｽﾄ１"))</f>
        <v/>
      </c>
      <c r="N247" s="274" t="str">
        <f t="shared" si="43"/>
        <v>同一区</v>
      </c>
      <c r="O247" s="275" t="str">
        <f t="shared" si="44"/>
        <v/>
      </c>
      <c r="P247" s="274" t="str">
        <f t="shared" si="35"/>
        <v/>
      </c>
      <c r="Q247" s="273" t="str">
        <f t="shared" si="36"/>
        <v/>
      </c>
      <c r="R247" s="276" t="str">
        <f t="shared" si="37"/>
        <v/>
      </c>
      <c r="S247" s="273" t="str">
        <f t="shared" si="45"/>
        <v/>
      </c>
      <c r="T247" s="417" t="str">
        <f t="shared" si="38"/>
        <v/>
      </c>
      <c r="U247" s="274" t="str">
        <f>IF(S247="","",COUNTIF($S$7:S247,"該当２"))</f>
        <v/>
      </c>
      <c r="V247" s="277" t="str">
        <f t="shared" si="39"/>
        <v/>
      </c>
      <c r="W247" s="417" t="str">
        <f t="shared" si="40"/>
        <v/>
      </c>
      <c r="X247" s="274" t="str">
        <f>IF(V247="","",COUNTIF($V$7:V247,"該当３"))</f>
        <v/>
      </c>
    </row>
    <row r="248" spans="1:24">
      <c r="A248" s="407">
        <v>1321100025</v>
      </c>
      <c r="B248" s="407">
        <v>13</v>
      </c>
      <c r="C248" s="408">
        <v>211</v>
      </c>
      <c r="D248" s="409">
        <v>0</v>
      </c>
      <c r="E248" s="408">
        <v>25</v>
      </c>
      <c r="F248" s="407" t="s">
        <v>299</v>
      </c>
      <c r="G248" s="418" t="s">
        <v>478</v>
      </c>
      <c r="H248" s="407" t="s">
        <v>478</v>
      </c>
      <c r="I248" s="407" t="s">
        <v>503</v>
      </c>
      <c r="J248" s="272"/>
      <c r="K248" s="273" t="str">
        <f t="shared" si="41"/>
        <v/>
      </c>
      <c r="L248" s="417" t="str">
        <f t="shared" si="42"/>
        <v/>
      </c>
      <c r="M248" s="274" t="str">
        <f>IF(K248="","",COUNTIF($K$7:K248,"ﾘｽﾄ１"))</f>
        <v/>
      </c>
      <c r="N248" s="274" t="str">
        <f t="shared" si="43"/>
        <v>同一区</v>
      </c>
      <c r="O248" s="275" t="str">
        <f t="shared" si="44"/>
        <v/>
      </c>
      <c r="P248" s="274" t="str">
        <f t="shared" si="35"/>
        <v/>
      </c>
      <c r="Q248" s="273" t="str">
        <f t="shared" si="36"/>
        <v/>
      </c>
      <c r="R248" s="276" t="str">
        <f t="shared" si="37"/>
        <v/>
      </c>
      <c r="S248" s="273" t="str">
        <f t="shared" si="45"/>
        <v/>
      </c>
      <c r="T248" s="417" t="str">
        <f t="shared" si="38"/>
        <v/>
      </c>
      <c r="U248" s="274" t="str">
        <f>IF(S248="","",COUNTIF($S$7:S248,"該当２"))</f>
        <v/>
      </c>
      <c r="V248" s="277" t="str">
        <f t="shared" si="39"/>
        <v/>
      </c>
      <c r="W248" s="417" t="str">
        <f t="shared" si="40"/>
        <v/>
      </c>
      <c r="X248" s="274" t="str">
        <f>IF(V248="","",COUNTIF($V$7:V248,"該当３"))</f>
        <v/>
      </c>
    </row>
    <row r="249" spans="1:24">
      <c r="A249" s="407">
        <v>1321100026</v>
      </c>
      <c r="B249" s="407">
        <v>13</v>
      </c>
      <c r="C249" s="408">
        <v>211</v>
      </c>
      <c r="D249" s="409">
        <v>0</v>
      </c>
      <c r="E249" s="408">
        <v>26</v>
      </c>
      <c r="F249" s="407" t="s">
        <v>299</v>
      </c>
      <c r="G249" s="418" t="s">
        <v>478</v>
      </c>
      <c r="H249" s="407" t="s">
        <v>478</v>
      </c>
      <c r="I249" s="407" t="s">
        <v>504</v>
      </c>
      <c r="J249" s="272"/>
      <c r="K249" s="273" t="str">
        <f t="shared" si="41"/>
        <v/>
      </c>
      <c r="L249" s="417" t="str">
        <f t="shared" si="42"/>
        <v/>
      </c>
      <c r="M249" s="274" t="str">
        <f>IF(K249="","",COUNTIF($K$7:K249,"ﾘｽﾄ１"))</f>
        <v/>
      </c>
      <c r="N249" s="274" t="str">
        <f t="shared" si="43"/>
        <v>同一区</v>
      </c>
      <c r="O249" s="275" t="str">
        <f t="shared" si="44"/>
        <v/>
      </c>
      <c r="P249" s="274" t="str">
        <f t="shared" si="35"/>
        <v/>
      </c>
      <c r="Q249" s="273" t="str">
        <f t="shared" si="36"/>
        <v/>
      </c>
      <c r="R249" s="276" t="str">
        <f t="shared" si="37"/>
        <v/>
      </c>
      <c r="S249" s="273" t="str">
        <f t="shared" si="45"/>
        <v/>
      </c>
      <c r="T249" s="417" t="str">
        <f t="shared" si="38"/>
        <v/>
      </c>
      <c r="U249" s="274" t="str">
        <f>IF(S249="","",COUNTIF($S$7:S249,"該当２"))</f>
        <v/>
      </c>
      <c r="V249" s="277" t="str">
        <f t="shared" si="39"/>
        <v/>
      </c>
      <c r="W249" s="417" t="str">
        <f t="shared" si="40"/>
        <v/>
      </c>
      <c r="X249" s="274" t="str">
        <f>IF(V249="","",COUNTIF($V$7:V249,"該当３"))</f>
        <v/>
      </c>
    </row>
    <row r="250" spans="1:24">
      <c r="A250" s="407">
        <v>1321200000</v>
      </c>
      <c r="B250" s="407">
        <v>13</v>
      </c>
      <c r="C250" s="408">
        <v>212</v>
      </c>
      <c r="D250" s="409">
        <v>0</v>
      </c>
      <c r="E250" s="408">
        <v>0</v>
      </c>
      <c r="F250" s="407" t="s">
        <v>299</v>
      </c>
      <c r="G250" s="418" t="s">
        <v>505</v>
      </c>
      <c r="H250" s="407"/>
      <c r="I250" s="407"/>
      <c r="J250" s="272"/>
      <c r="K250" s="273" t="str">
        <f t="shared" si="41"/>
        <v>ﾘｽﾄ１</v>
      </c>
      <c r="L250" s="417" t="str">
        <f t="shared" si="42"/>
        <v>日野市</v>
      </c>
      <c r="M250" s="274">
        <f>IF(K250="","",COUNTIF($K$7:K250,"ﾘｽﾄ１"))</f>
        <v>35</v>
      </c>
      <c r="N250" s="274" t="str">
        <f t="shared" si="43"/>
        <v/>
      </c>
      <c r="O250" s="275" t="str">
        <f t="shared" si="44"/>
        <v/>
      </c>
      <c r="P250" s="274" t="str">
        <f t="shared" si="35"/>
        <v/>
      </c>
      <c r="Q250" s="273" t="str">
        <f t="shared" si="36"/>
        <v/>
      </c>
      <c r="R250" s="276" t="str">
        <f t="shared" si="37"/>
        <v/>
      </c>
      <c r="S250" s="273" t="str">
        <f t="shared" si="45"/>
        <v/>
      </c>
      <c r="T250" s="417" t="str">
        <f t="shared" si="38"/>
        <v/>
      </c>
      <c r="U250" s="274" t="str">
        <f>IF(S250="","",COUNTIF($S$7:S250,"該当２"))</f>
        <v/>
      </c>
      <c r="V250" s="277" t="str">
        <f t="shared" si="39"/>
        <v/>
      </c>
      <c r="W250" s="417" t="str">
        <f t="shared" si="40"/>
        <v/>
      </c>
      <c r="X250" s="274" t="str">
        <f>IF(V250="","",COUNTIF($V$7:V250,"該当３"))</f>
        <v/>
      </c>
    </row>
    <row r="251" spans="1:24">
      <c r="A251" s="407">
        <v>1321201000</v>
      </c>
      <c r="B251" s="407">
        <v>13</v>
      </c>
      <c r="C251" s="408">
        <v>212</v>
      </c>
      <c r="D251" s="409">
        <v>1</v>
      </c>
      <c r="E251" s="408">
        <v>0</v>
      </c>
      <c r="F251" s="407" t="s">
        <v>299</v>
      </c>
      <c r="G251" s="418" t="s">
        <v>505</v>
      </c>
      <c r="H251" s="420" t="s">
        <v>172</v>
      </c>
      <c r="I251" s="407"/>
      <c r="J251" s="272"/>
      <c r="K251" s="273" t="str">
        <f t="shared" si="41"/>
        <v/>
      </c>
      <c r="L251" s="417" t="str">
        <f t="shared" si="42"/>
        <v/>
      </c>
      <c r="M251" s="274" t="str">
        <f>IF(K251="","",COUNTIF($K$7:K251,"ﾘｽﾄ１"))</f>
        <v/>
      </c>
      <c r="N251" s="274" t="str">
        <f t="shared" si="43"/>
        <v/>
      </c>
      <c r="O251" s="275" t="str">
        <f t="shared" si="44"/>
        <v/>
      </c>
      <c r="P251" s="274" t="str">
        <f t="shared" si="35"/>
        <v/>
      </c>
      <c r="Q251" s="273" t="str">
        <f t="shared" si="36"/>
        <v/>
      </c>
      <c r="R251" s="276" t="str">
        <f t="shared" si="37"/>
        <v/>
      </c>
      <c r="S251" s="273" t="str">
        <f t="shared" si="45"/>
        <v/>
      </c>
      <c r="T251" s="417" t="str">
        <f t="shared" si="38"/>
        <v/>
      </c>
      <c r="U251" s="274" t="str">
        <f>IF(S251="","",COUNTIF($S$7:S251,"該当２"))</f>
        <v/>
      </c>
      <c r="V251" s="277" t="str">
        <f t="shared" si="39"/>
        <v/>
      </c>
      <c r="W251" s="417" t="str">
        <f t="shared" si="40"/>
        <v/>
      </c>
      <c r="X251" s="274" t="str">
        <f>IF(V251="","",COUNTIF($V$7:V251,"該当３"))</f>
        <v/>
      </c>
    </row>
    <row r="252" spans="1:24">
      <c r="A252" s="407">
        <v>1321201022</v>
      </c>
      <c r="B252" s="407">
        <v>13</v>
      </c>
      <c r="C252" s="408">
        <v>212</v>
      </c>
      <c r="D252" s="409">
        <v>1</v>
      </c>
      <c r="E252" s="408">
        <v>22</v>
      </c>
      <c r="F252" s="407" t="s">
        <v>299</v>
      </c>
      <c r="G252" s="418" t="s">
        <v>505</v>
      </c>
      <c r="H252" s="407" t="s">
        <v>172</v>
      </c>
      <c r="I252" s="407" t="s">
        <v>172</v>
      </c>
      <c r="J252" s="272"/>
      <c r="K252" s="273" t="str">
        <f t="shared" si="41"/>
        <v/>
      </c>
      <c r="L252" s="417" t="str">
        <f t="shared" si="42"/>
        <v/>
      </c>
      <c r="M252" s="274" t="str">
        <f>IF(K252="","",COUNTIF($K$7:K252,"ﾘｽﾄ１"))</f>
        <v/>
      </c>
      <c r="N252" s="274" t="str">
        <f t="shared" si="43"/>
        <v/>
      </c>
      <c r="O252" s="275" t="str">
        <f t="shared" si="44"/>
        <v/>
      </c>
      <c r="P252" s="274" t="str">
        <f t="shared" si="35"/>
        <v/>
      </c>
      <c r="Q252" s="273" t="str">
        <f t="shared" si="36"/>
        <v/>
      </c>
      <c r="R252" s="276" t="str">
        <f t="shared" si="37"/>
        <v/>
      </c>
      <c r="S252" s="273" t="str">
        <f t="shared" si="45"/>
        <v/>
      </c>
      <c r="T252" s="417" t="str">
        <f t="shared" si="38"/>
        <v/>
      </c>
      <c r="U252" s="274" t="str">
        <f>IF(S252="","",COUNTIF($S$7:S252,"該当２"))</f>
        <v/>
      </c>
      <c r="V252" s="277" t="str">
        <f t="shared" si="39"/>
        <v/>
      </c>
      <c r="W252" s="417" t="str">
        <f t="shared" si="40"/>
        <v/>
      </c>
      <c r="X252" s="274" t="str">
        <f>IF(V252="","",COUNTIF($V$7:V252,"該当３"))</f>
        <v/>
      </c>
    </row>
    <row r="253" spans="1:24">
      <c r="A253" s="407">
        <v>1321202000</v>
      </c>
      <c r="B253" s="407">
        <v>13</v>
      </c>
      <c r="C253" s="408">
        <v>212</v>
      </c>
      <c r="D253" s="409">
        <v>2</v>
      </c>
      <c r="E253" s="408">
        <v>0</v>
      </c>
      <c r="F253" s="407" t="s">
        <v>299</v>
      </c>
      <c r="G253" s="418" t="s">
        <v>505</v>
      </c>
      <c r="H253" s="407" t="s">
        <v>506</v>
      </c>
      <c r="I253" s="407"/>
      <c r="J253" s="272"/>
      <c r="K253" s="273" t="str">
        <f t="shared" si="41"/>
        <v/>
      </c>
      <c r="L253" s="417" t="str">
        <f t="shared" si="42"/>
        <v/>
      </c>
      <c r="M253" s="274" t="str">
        <f>IF(K253="","",COUNTIF($K$7:K253,"ﾘｽﾄ１"))</f>
        <v/>
      </c>
      <c r="N253" s="274" t="str">
        <f t="shared" si="43"/>
        <v/>
      </c>
      <c r="O253" s="275" t="str">
        <f t="shared" si="44"/>
        <v/>
      </c>
      <c r="P253" s="274" t="str">
        <f t="shared" si="35"/>
        <v/>
      </c>
      <c r="Q253" s="273" t="str">
        <f t="shared" si="36"/>
        <v/>
      </c>
      <c r="R253" s="276" t="str">
        <f t="shared" si="37"/>
        <v/>
      </c>
      <c r="S253" s="273" t="str">
        <f t="shared" si="45"/>
        <v/>
      </c>
      <c r="T253" s="417" t="str">
        <f t="shared" si="38"/>
        <v/>
      </c>
      <c r="U253" s="274" t="str">
        <f>IF(S253="","",COUNTIF($S$7:S253,"該当２"))</f>
        <v/>
      </c>
      <c r="V253" s="277" t="str">
        <f t="shared" si="39"/>
        <v/>
      </c>
      <c r="W253" s="417" t="str">
        <f t="shared" si="40"/>
        <v/>
      </c>
      <c r="X253" s="274" t="str">
        <f>IF(V253="","",COUNTIF($V$7:V253,"該当３"))</f>
        <v/>
      </c>
    </row>
    <row r="254" spans="1:24">
      <c r="A254" s="407">
        <v>1321202019</v>
      </c>
      <c r="B254" s="407">
        <v>13</v>
      </c>
      <c r="C254" s="408">
        <v>212</v>
      </c>
      <c r="D254" s="409">
        <v>2</v>
      </c>
      <c r="E254" s="408">
        <v>19</v>
      </c>
      <c r="F254" s="407" t="s">
        <v>299</v>
      </c>
      <c r="G254" s="418" t="s">
        <v>505</v>
      </c>
      <c r="H254" s="407" t="s">
        <v>506</v>
      </c>
      <c r="I254" s="407" t="s">
        <v>506</v>
      </c>
      <c r="J254" s="272"/>
      <c r="K254" s="273" t="str">
        <f t="shared" si="41"/>
        <v/>
      </c>
      <c r="L254" s="417" t="str">
        <f t="shared" si="42"/>
        <v/>
      </c>
      <c r="M254" s="274" t="str">
        <f>IF(K254="","",COUNTIF($K$7:K254,"ﾘｽﾄ１"))</f>
        <v/>
      </c>
      <c r="N254" s="274" t="str">
        <f t="shared" si="43"/>
        <v/>
      </c>
      <c r="O254" s="275" t="str">
        <f t="shared" si="44"/>
        <v/>
      </c>
      <c r="P254" s="274" t="str">
        <f t="shared" si="35"/>
        <v/>
      </c>
      <c r="Q254" s="273" t="str">
        <f t="shared" si="36"/>
        <v/>
      </c>
      <c r="R254" s="276" t="str">
        <f t="shared" si="37"/>
        <v/>
      </c>
      <c r="S254" s="273" t="str">
        <f t="shared" si="45"/>
        <v/>
      </c>
      <c r="T254" s="417" t="str">
        <f t="shared" si="38"/>
        <v/>
      </c>
      <c r="U254" s="274" t="str">
        <f>IF(S254="","",COUNTIF($S$7:S254,"該当２"))</f>
        <v/>
      </c>
      <c r="V254" s="277" t="str">
        <f t="shared" si="39"/>
        <v/>
      </c>
      <c r="W254" s="417" t="str">
        <f t="shared" si="40"/>
        <v/>
      </c>
      <c r="X254" s="274" t="str">
        <f>IF(V254="","",COUNTIF($V$7:V254,"該当３"))</f>
        <v/>
      </c>
    </row>
    <row r="255" spans="1:24">
      <c r="A255" s="407">
        <v>1321300000</v>
      </c>
      <c r="B255" s="407">
        <v>13</v>
      </c>
      <c r="C255" s="408">
        <v>213</v>
      </c>
      <c r="D255" s="409">
        <v>0</v>
      </c>
      <c r="E255" s="408">
        <v>0</v>
      </c>
      <c r="F255" s="407" t="s">
        <v>299</v>
      </c>
      <c r="G255" s="418" t="s">
        <v>507</v>
      </c>
      <c r="H255" s="407"/>
      <c r="I255" s="407"/>
      <c r="J255" s="272"/>
      <c r="K255" s="273" t="str">
        <f t="shared" si="41"/>
        <v>ﾘｽﾄ１</v>
      </c>
      <c r="L255" s="417" t="str">
        <f t="shared" si="42"/>
        <v>東村山市</v>
      </c>
      <c r="M255" s="274">
        <f>IF(K255="","",COUNTIF($K$7:K255,"ﾘｽﾄ１"))</f>
        <v>36</v>
      </c>
      <c r="N255" s="274" t="str">
        <f t="shared" si="43"/>
        <v/>
      </c>
      <c r="O255" s="275" t="str">
        <f t="shared" si="44"/>
        <v/>
      </c>
      <c r="P255" s="274" t="str">
        <f t="shared" si="35"/>
        <v/>
      </c>
      <c r="Q255" s="273" t="str">
        <f t="shared" si="36"/>
        <v/>
      </c>
      <c r="R255" s="276" t="str">
        <f t="shared" si="37"/>
        <v/>
      </c>
      <c r="S255" s="273" t="str">
        <f t="shared" si="45"/>
        <v/>
      </c>
      <c r="T255" s="417" t="str">
        <f t="shared" si="38"/>
        <v/>
      </c>
      <c r="U255" s="274" t="str">
        <f>IF(S255="","",COUNTIF($S$7:S255,"該当２"))</f>
        <v/>
      </c>
      <c r="V255" s="277" t="str">
        <f t="shared" si="39"/>
        <v/>
      </c>
      <c r="W255" s="417" t="str">
        <f t="shared" si="40"/>
        <v/>
      </c>
      <c r="X255" s="274" t="str">
        <f>IF(V255="","",COUNTIF($V$7:V255,"該当３"))</f>
        <v/>
      </c>
    </row>
    <row r="256" spans="1:24">
      <c r="A256" s="407">
        <v>1321300001</v>
      </c>
      <c r="B256" s="407">
        <v>13</v>
      </c>
      <c r="C256" s="408">
        <v>213</v>
      </c>
      <c r="D256" s="409">
        <v>0</v>
      </c>
      <c r="E256" s="408">
        <v>1</v>
      </c>
      <c r="F256" s="407" t="s">
        <v>299</v>
      </c>
      <c r="G256" s="418" t="s">
        <v>507</v>
      </c>
      <c r="H256" s="407" t="s">
        <v>507</v>
      </c>
      <c r="I256" s="407" t="s">
        <v>508</v>
      </c>
      <c r="J256" s="272"/>
      <c r="K256" s="273" t="str">
        <f t="shared" si="41"/>
        <v/>
      </c>
      <c r="L256" s="417" t="str">
        <f t="shared" si="42"/>
        <v/>
      </c>
      <c r="M256" s="274" t="str">
        <f>IF(K256="","",COUNTIF($K$7:K256,"ﾘｽﾄ１"))</f>
        <v/>
      </c>
      <c r="N256" s="274" t="str">
        <f t="shared" si="43"/>
        <v>同一区</v>
      </c>
      <c r="O256" s="275" t="str">
        <f t="shared" si="44"/>
        <v/>
      </c>
      <c r="P256" s="274" t="str">
        <f t="shared" si="35"/>
        <v/>
      </c>
      <c r="Q256" s="273" t="str">
        <f t="shared" si="36"/>
        <v/>
      </c>
      <c r="R256" s="276" t="str">
        <f t="shared" si="37"/>
        <v/>
      </c>
      <c r="S256" s="273" t="str">
        <f t="shared" si="45"/>
        <v/>
      </c>
      <c r="T256" s="417" t="str">
        <f t="shared" si="38"/>
        <v/>
      </c>
      <c r="U256" s="274" t="str">
        <f>IF(S256="","",COUNTIF($S$7:S256,"該当２"))</f>
        <v/>
      </c>
      <c r="V256" s="277" t="str">
        <f t="shared" si="39"/>
        <v/>
      </c>
      <c r="W256" s="417" t="str">
        <f t="shared" si="40"/>
        <v/>
      </c>
      <c r="X256" s="274" t="str">
        <f>IF(V256="","",COUNTIF($V$7:V256,"該当３"))</f>
        <v/>
      </c>
    </row>
    <row r="257" spans="1:24">
      <c r="A257" s="407">
        <v>1321300002</v>
      </c>
      <c r="B257" s="407">
        <v>13</v>
      </c>
      <c r="C257" s="408">
        <v>213</v>
      </c>
      <c r="D257" s="409">
        <v>0</v>
      </c>
      <c r="E257" s="408">
        <v>2</v>
      </c>
      <c r="F257" s="407" t="s">
        <v>299</v>
      </c>
      <c r="G257" s="418" t="s">
        <v>507</v>
      </c>
      <c r="H257" s="407" t="s">
        <v>507</v>
      </c>
      <c r="I257" s="407" t="s">
        <v>509</v>
      </c>
      <c r="J257" s="272"/>
      <c r="K257" s="273" t="str">
        <f t="shared" si="41"/>
        <v/>
      </c>
      <c r="L257" s="417" t="str">
        <f t="shared" si="42"/>
        <v/>
      </c>
      <c r="M257" s="274" t="str">
        <f>IF(K257="","",COUNTIF($K$7:K257,"ﾘｽﾄ１"))</f>
        <v/>
      </c>
      <c r="N257" s="274" t="str">
        <f t="shared" si="43"/>
        <v>同一区</v>
      </c>
      <c r="O257" s="275" t="str">
        <f t="shared" si="44"/>
        <v/>
      </c>
      <c r="P257" s="274" t="str">
        <f t="shared" si="35"/>
        <v/>
      </c>
      <c r="Q257" s="273" t="str">
        <f t="shared" si="36"/>
        <v/>
      </c>
      <c r="R257" s="276" t="str">
        <f t="shared" si="37"/>
        <v/>
      </c>
      <c r="S257" s="273" t="str">
        <f t="shared" si="45"/>
        <v/>
      </c>
      <c r="T257" s="417" t="str">
        <f t="shared" si="38"/>
        <v/>
      </c>
      <c r="U257" s="274" t="str">
        <f>IF(S257="","",COUNTIF($S$7:S257,"該当２"))</f>
        <v/>
      </c>
      <c r="V257" s="277" t="str">
        <f t="shared" si="39"/>
        <v/>
      </c>
      <c r="W257" s="417" t="str">
        <f t="shared" si="40"/>
        <v/>
      </c>
      <c r="X257" s="274" t="str">
        <f>IF(V257="","",COUNTIF($V$7:V257,"該当３"))</f>
        <v/>
      </c>
    </row>
    <row r="258" spans="1:24">
      <c r="A258" s="407">
        <v>1321300003</v>
      </c>
      <c r="B258" s="407">
        <v>13</v>
      </c>
      <c r="C258" s="408">
        <v>213</v>
      </c>
      <c r="D258" s="409">
        <v>0</v>
      </c>
      <c r="E258" s="408">
        <v>3</v>
      </c>
      <c r="F258" s="407" t="s">
        <v>299</v>
      </c>
      <c r="G258" s="418" t="s">
        <v>507</v>
      </c>
      <c r="H258" s="407" t="s">
        <v>507</v>
      </c>
      <c r="I258" s="407" t="s">
        <v>510</v>
      </c>
      <c r="J258" s="272"/>
      <c r="K258" s="273" t="str">
        <f t="shared" si="41"/>
        <v/>
      </c>
      <c r="L258" s="417" t="str">
        <f t="shared" si="42"/>
        <v/>
      </c>
      <c r="M258" s="274" t="str">
        <f>IF(K258="","",COUNTIF($K$7:K258,"ﾘｽﾄ１"))</f>
        <v/>
      </c>
      <c r="N258" s="274" t="str">
        <f t="shared" si="43"/>
        <v>同一区</v>
      </c>
      <c r="O258" s="275" t="str">
        <f t="shared" si="44"/>
        <v/>
      </c>
      <c r="P258" s="274" t="str">
        <f t="shared" si="35"/>
        <v/>
      </c>
      <c r="Q258" s="273" t="str">
        <f t="shared" si="36"/>
        <v/>
      </c>
      <c r="R258" s="276" t="str">
        <f t="shared" si="37"/>
        <v/>
      </c>
      <c r="S258" s="273" t="str">
        <f t="shared" si="45"/>
        <v/>
      </c>
      <c r="T258" s="417" t="str">
        <f t="shared" si="38"/>
        <v/>
      </c>
      <c r="U258" s="274" t="str">
        <f>IF(S258="","",COUNTIF($S$7:S258,"該当２"))</f>
        <v/>
      </c>
      <c r="V258" s="277" t="str">
        <f t="shared" si="39"/>
        <v/>
      </c>
      <c r="W258" s="417" t="str">
        <f t="shared" si="40"/>
        <v/>
      </c>
      <c r="X258" s="274" t="str">
        <f>IF(V258="","",COUNTIF($V$7:V258,"該当３"))</f>
        <v/>
      </c>
    </row>
    <row r="259" spans="1:24">
      <c r="A259" s="407">
        <v>1321300004</v>
      </c>
      <c r="B259" s="407">
        <v>13</v>
      </c>
      <c r="C259" s="408">
        <v>213</v>
      </c>
      <c r="D259" s="409">
        <v>0</v>
      </c>
      <c r="E259" s="408">
        <v>4</v>
      </c>
      <c r="F259" s="407" t="s">
        <v>299</v>
      </c>
      <c r="G259" s="418" t="s">
        <v>507</v>
      </c>
      <c r="H259" s="407" t="s">
        <v>507</v>
      </c>
      <c r="I259" s="407" t="s">
        <v>204</v>
      </c>
      <c r="J259" s="272"/>
      <c r="K259" s="273" t="str">
        <f t="shared" si="41"/>
        <v/>
      </c>
      <c r="L259" s="417" t="str">
        <f t="shared" si="42"/>
        <v/>
      </c>
      <c r="M259" s="274" t="str">
        <f>IF(K259="","",COUNTIF($K$7:K259,"ﾘｽﾄ１"))</f>
        <v/>
      </c>
      <c r="N259" s="274" t="str">
        <f t="shared" si="43"/>
        <v>同一区</v>
      </c>
      <c r="O259" s="275" t="str">
        <f t="shared" si="44"/>
        <v/>
      </c>
      <c r="P259" s="274" t="str">
        <f t="shared" si="35"/>
        <v/>
      </c>
      <c r="Q259" s="273" t="str">
        <f t="shared" si="36"/>
        <v/>
      </c>
      <c r="R259" s="276" t="str">
        <f t="shared" si="37"/>
        <v/>
      </c>
      <c r="S259" s="273" t="str">
        <f t="shared" si="45"/>
        <v/>
      </c>
      <c r="T259" s="417" t="str">
        <f t="shared" si="38"/>
        <v/>
      </c>
      <c r="U259" s="274" t="str">
        <f>IF(S259="","",COUNTIF($S$7:S259,"該当２"))</f>
        <v/>
      </c>
      <c r="V259" s="277" t="str">
        <f t="shared" si="39"/>
        <v/>
      </c>
      <c r="W259" s="417" t="str">
        <f t="shared" si="40"/>
        <v/>
      </c>
      <c r="X259" s="274" t="str">
        <f>IF(V259="","",COUNTIF($V$7:V259,"該当３"))</f>
        <v/>
      </c>
    </row>
    <row r="260" spans="1:24">
      <c r="A260" s="407">
        <v>1321300005</v>
      </c>
      <c r="B260" s="407">
        <v>13</v>
      </c>
      <c r="C260" s="408">
        <v>213</v>
      </c>
      <c r="D260" s="409">
        <v>0</v>
      </c>
      <c r="E260" s="408">
        <v>5</v>
      </c>
      <c r="F260" s="407" t="s">
        <v>299</v>
      </c>
      <c r="G260" s="418" t="s">
        <v>507</v>
      </c>
      <c r="H260" s="407" t="s">
        <v>507</v>
      </c>
      <c r="I260" s="407" t="s">
        <v>511</v>
      </c>
      <c r="J260" s="272"/>
      <c r="K260" s="273" t="str">
        <f t="shared" si="41"/>
        <v/>
      </c>
      <c r="L260" s="417" t="str">
        <f t="shared" si="42"/>
        <v/>
      </c>
      <c r="M260" s="274" t="str">
        <f>IF(K260="","",COUNTIF($K$7:K260,"ﾘｽﾄ１"))</f>
        <v/>
      </c>
      <c r="N260" s="274" t="str">
        <f t="shared" si="43"/>
        <v>同一区</v>
      </c>
      <c r="O260" s="275" t="str">
        <f t="shared" si="44"/>
        <v/>
      </c>
      <c r="P260" s="274" t="str">
        <f t="shared" si="35"/>
        <v/>
      </c>
      <c r="Q260" s="273" t="str">
        <f t="shared" si="36"/>
        <v/>
      </c>
      <c r="R260" s="276" t="str">
        <f t="shared" si="37"/>
        <v/>
      </c>
      <c r="S260" s="273" t="str">
        <f t="shared" si="45"/>
        <v/>
      </c>
      <c r="T260" s="417" t="str">
        <f t="shared" si="38"/>
        <v/>
      </c>
      <c r="U260" s="274" t="str">
        <f>IF(S260="","",COUNTIF($S$7:S260,"該当２"))</f>
        <v/>
      </c>
      <c r="V260" s="277" t="str">
        <f t="shared" si="39"/>
        <v/>
      </c>
      <c r="W260" s="417" t="str">
        <f t="shared" si="40"/>
        <v/>
      </c>
      <c r="X260" s="274" t="str">
        <f>IF(V260="","",COUNTIF($V$7:V260,"該当３"))</f>
        <v/>
      </c>
    </row>
    <row r="261" spans="1:24">
      <c r="A261" s="407">
        <v>1321300006</v>
      </c>
      <c r="B261" s="407">
        <v>13</v>
      </c>
      <c r="C261" s="408">
        <v>213</v>
      </c>
      <c r="D261" s="409">
        <v>0</v>
      </c>
      <c r="E261" s="408">
        <v>6</v>
      </c>
      <c r="F261" s="407" t="s">
        <v>299</v>
      </c>
      <c r="G261" s="418" t="s">
        <v>507</v>
      </c>
      <c r="H261" s="407" t="s">
        <v>507</v>
      </c>
      <c r="I261" s="407" t="s">
        <v>512</v>
      </c>
      <c r="J261" s="272"/>
      <c r="K261" s="273" t="str">
        <f t="shared" si="41"/>
        <v/>
      </c>
      <c r="L261" s="417" t="str">
        <f t="shared" si="42"/>
        <v/>
      </c>
      <c r="M261" s="274" t="str">
        <f>IF(K261="","",COUNTIF($K$7:K261,"ﾘｽﾄ１"))</f>
        <v/>
      </c>
      <c r="N261" s="274" t="str">
        <f t="shared" si="43"/>
        <v>同一区</v>
      </c>
      <c r="O261" s="275" t="str">
        <f t="shared" si="44"/>
        <v/>
      </c>
      <c r="P261" s="274" t="str">
        <f t="shared" si="35"/>
        <v/>
      </c>
      <c r="Q261" s="273" t="str">
        <f t="shared" si="36"/>
        <v/>
      </c>
      <c r="R261" s="276" t="str">
        <f t="shared" si="37"/>
        <v/>
      </c>
      <c r="S261" s="273" t="str">
        <f t="shared" si="45"/>
        <v/>
      </c>
      <c r="T261" s="417" t="str">
        <f t="shared" si="38"/>
        <v/>
      </c>
      <c r="U261" s="274" t="str">
        <f>IF(S261="","",COUNTIF($S$7:S261,"該当２"))</f>
        <v/>
      </c>
      <c r="V261" s="277" t="str">
        <f t="shared" si="39"/>
        <v/>
      </c>
      <c r="W261" s="417" t="str">
        <f t="shared" si="40"/>
        <v/>
      </c>
      <c r="X261" s="274" t="str">
        <f>IF(V261="","",COUNTIF($V$7:V261,"該当３"))</f>
        <v/>
      </c>
    </row>
    <row r="262" spans="1:24">
      <c r="A262" s="407">
        <v>1321300007</v>
      </c>
      <c r="B262" s="407">
        <v>13</v>
      </c>
      <c r="C262" s="408">
        <v>213</v>
      </c>
      <c r="D262" s="409">
        <v>0</v>
      </c>
      <c r="E262" s="408">
        <v>7</v>
      </c>
      <c r="F262" s="407" t="s">
        <v>299</v>
      </c>
      <c r="G262" s="407" t="s">
        <v>507</v>
      </c>
      <c r="H262" s="407" t="s">
        <v>507</v>
      </c>
      <c r="I262" s="407" t="s">
        <v>513</v>
      </c>
      <c r="J262" s="272"/>
      <c r="K262" s="273" t="str">
        <f t="shared" si="41"/>
        <v/>
      </c>
      <c r="L262" s="417" t="str">
        <f t="shared" si="42"/>
        <v/>
      </c>
      <c r="M262" s="274" t="str">
        <f>IF(K262="","",COUNTIF($K$7:K262,"ﾘｽﾄ１"))</f>
        <v/>
      </c>
      <c r="N262" s="274" t="str">
        <f t="shared" si="43"/>
        <v>同一区</v>
      </c>
      <c r="O262" s="275" t="str">
        <f t="shared" si="44"/>
        <v/>
      </c>
      <c r="P262" s="274" t="str">
        <f t="shared" si="35"/>
        <v/>
      </c>
      <c r="Q262" s="273" t="str">
        <f t="shared" si="36"/>
        <v/>
      </c>
      <c r="R262" s="276" t="str">
        <f t="shared" si="37"/>
        <v/>
      </c>
      <c r="S262" s="273" t="str">
        <f t="shared" si="45"/>
        <v/>
      </c>
      <c r="T262" s="417" t="str">
        <f t="shared" si="38"/>
        <v/>
      </c>
      <c r="U262" s="274" t="str">
        <f>IF(S262="","",COUNTIF($S$7:S262,"該当２"))</f>
        <v/>
      </c>
      <c r="V262" s="277" t="str">
        <f t="shared" si="39"/>
        <v/>
      </c>
      <c r="W262" s="417" t="str">
        <f t="shared" si="40"/>
        <v/>
      </c>
      <c r="X262" s="274" t="str">
        <f>IF(V262="","",COUNTIF($V$7:V262,"該当３"))</f>
        <v/>
      </c>
    </row>
    <row r="263" spans="1:24">
      <c r="A263" s="407">
        <v>1321300008</v>
      </c>
      <c r="B263" s="407">
        <v>13</v>
      </c>
      <c r="C263" s="408">
        <v>213</v>
      </c>
      <c r="D263" s="409">
        <v>0</v>
      </c>
      <c r="E263" s="408">
        <v>8</v>
      </c>
      <c r="F263" s="407" t="s">
        <v>299</v>
      </c>
      <c r="G263" s="407" t="s">
        <v>507</v>
      </c>
      <c r="H263" s="407" t="s">
        <v>507</v>
      </c>
      <c r="I263" s="407" t="s">
        <v>514</v>
      </c>
      <c r="J263" s="272"/>
      <c r="K263" s="273" t="str">
        <f t="shared" si="41"/>
        <v/>
      </c>
      <c r="L263" s="417" t="str">
        <f t="shared" si="42"/>
        <v/>
      </c>
      <c r="M263" s="274" t="str">
        <f>IF(K263="","",COUNTIF($K$7:K263,"ﾘｽﾄ１"))</f>
        <v/>
      </c>
      <c r="N263" s="274" t="str">
        <f t="shared" si="43"/>
        <v>同一区</v>
      </c>
      <c r="O263" s="275" t="str">
        <f t="shared" si="44"/>
        <v/>
      </c>
      <c r="P263" s="274" t="str">
        <f t="shared" si="35"/>
        <v/>
      </c>
      <c r="Q263" s="273" t="str">
        <f t="shared" si="36"/>
        <v/>
      </c>
      <c r="R263" s="276" t="str">
        <f t="shared" si="37"/>
        <v/>
      </c>
      <c r="S263" s="273" t="str">
        <f t="shared" si="45"/>
        <v/>
      </c>
      <c r="T263" s="417" t="str">
        <f t="shared" si="38"/>
        <v/>
      </c>
      <c r="U263" s="274" t="str">
        <f>IF(S263="","",COUNTIF($S$7:S263,"該当２"))</f>
        <v/>
      </c>
      <c r="V263" s="277" t="str">
        <f t="shared" si="39"/>
        <v/>
      </c>
      <c r="W263" s="417" t="str">
        <f t="shared" si="40"/>
        <v/>
      </c>
      <c r="X263" s="274" t="str">
        <f>IF(V263="","",COUNTIF($V$7:V263,"該当３"))</f>
        <v/>
      </c>
    </row>
    <row r="264" spans="1:24">
      <c r="A264" s="407">
        <v>1321400000</v>
      </c>
      <c r="B264" s="407">
        <v>13</v>
      </c>
      <c r="C264" s="408">
        <v>214</v>
      </c>
      <c r="D264" s="409">
        <v>0</v>
      </c>
      <c r="E264" s="408">
        <v>0</v>
      </c>
      <c r="F264" s="407" t="s">
        <v>299</v>
      </c>
      <c r="G264" s="407" t="s">
        <v>515</v>
      </c>
      <c r="H264" s="407"/>
      <c r="I264" s="407"/>
      <c r="J264" s="272"/>
      <c r="K264" s="273" t="str">
        <f t="shared" si="41"/>
        <v>ﾘｽﾄ１</v>
      </c>
      <c r="L264" s="417" t="str">
        <f t="shared" si="42"/>
        <v>国分寺市</v>
      </c>
      <c r="M264" s="274">
        <f>IF(K264="","",COUNTIF($K$7:K264,"ﾘｽﾄ１"))</f>
        <v>37</v>
      </c>
      <c r="N264" s="274" t="str">
        <f t="shared" si="43"/>
        <v/>
      </c>
      <c r="O264" s="275" t="str">
        <f t="shared" si="44"/>
        <v/>
      </c>
      <c r="P264" s="274" t="str">
        <f t="shared" ref="P264:P327" si="46">IF(O264="該当１",G264,"")</f>
        <v/>
      </c>
      <c r="Q264" s="273" t="str">
        <f t="shared" ref="Q264:Q327" si="47">IF(O264="該当１","ﾘｽﾄ2","")</f>
        <v/>
      </c>
      <c r="R264" s="276" t="str">
        <f t="shared" ref="R264:R327" si="48">IF(Q264="ﾘｽﾄ2",H264,"")</f>
        <v/>
      </c>
      <c r="S264" s="273" t="str">
        <f t="shared" si="45"/>
        <v/>
      </c>
      <c r="T264" s="417" t="str">
        <f t="shared" ref="T264:T327" si="49">IF(S264="該当２",H264,"")</f>
        <v/>
      </c>
      <c r="U264" s="274" t="str">
        <f>IF(S264="","",COUNTIF($S$7:S264,"該当２"))</f>
        <v/>
      </c>
      <c r="V264" s="277" t="str">
        <f t="shared" ref="V264:V327" si="50">IF(AND($S$2=H264,E264&gt;0,E264&lt;998),"該当３","")</f>
        <v/>
      </c>
      <c r="W264" s="417" t="str">
        <f t="shared" ref="W264:W327" si="51">IF(V264="該当３",I264,"")</f>
        <v/>
      </c>
      <c r="X264" s="274" t="str">
        <f>IF(V264="","",COUNTIF($V$7:V264,"該当３"))</f>
        <v/>
      </c>
    </row>
    <row r="265" spans="1:24">
      <c r="A265" s="407">
        <v>1321400001</v>
      </c>
      <c r="B265" s="407">
        <v>13</v>
      </c>
      <c r="C265" s="408">
        <v>214</v>
      </c>
      <c r="D265" s="409">
        <v>0</v>
      </c>
      <c r="E265" s="408">
        <v>1</v>
      </c>
      <c r="F265" s="407" t="s">
        <v>299</v>
      </c>
      <c r="G265" s="407" t="s">
        <v>515</v>
      </c>
      <c r="H265" s="407" t="s">
        <v>515</v>
      </c>
      <c r="I265" s="407" t="s">
        <v>516</v>
      </c>
      <c r="J265" s="272"/>
      <c r="K265" s="273" t="str">
        <f t="shared" ref="K265:K328" si="52">IF(AND($C265&gt;0,$H265=""),"ﾘｽﾄ１","")</f>
        <v/>
      </c>
      <c r="L265" s="417" t="str">
        <f t="shared" ref="L265:L328" si="53">IF(K265="ﾘｽﾄ１",G265,"")</f>
        <v/>
      </c>
      <c r="M265" s="274" t="str">
        <f>IF(K265="","",COUNTIF($K$7:K265,"ﾘｽﾄ１"))</f>
        <v/>
      </c>
      <c r="N265" s="274" t="str">
        <f t="shared" ref="N265:N328" si="54">IF(AND(D265=0,E265&gt;0),"同一区","")</f>
        <v>同一区</v>
      </c>
      <c r="O265" s="275" t="str">
        <f t="shared" ref="O265:O328" si="55">IF(AND(EXACT($K$2,G265),H265&gt;0),"該当１","")</f>
        <v/>
      </c>
      <c r="P265" s="274" t="str">
        <f t="shared" si="46"/>
        <v/>
      </c>
      <c r="Q265" s="273" t="str">
        <f t="shared" si="47"/>
        <v/>
      </c>
      <c r="R265" s="276" t="str">
        <f t="shared" si="48"/>
        <v/>
      </c>
      <c r="S265" s="273" t="str">
        <f t="shared" ref="S265:S328" si="56">IF(AND(Q265="ﾘｽﾄ2",OR(I265=0,AND(N265="同一区",E265=1))),"該当２","")</f>
        <v/>
      </c>
      <c r="T265" s="417" t="str">
        <f t="shared" si="49"/>
        <v/>
      </c>
      <c r="U265" s="274" t="str">
        <f>IF(S265="","",COUNTIF($S$7:S265,"該当２"))</f>
        <v/>
      </c>
      <c r="V265" s="277" t="str">
        <f t="shared" si="50"/>
        <v/>
      </c>
      <c r="W265" s="417" t="str">
        <f t="shared" si="51"/>
        <v/>
      </c>
      <c r="X265" s="274" t="str">
        <f>IF(V265="","",COUNTIF($V$7:V265,"該当３"))</f>
        <v/>
      </c>
    </row>
    <row r="266" spans="1:24">
      <c r="A266" s="407">
        <v>1321400002</v>
      </c>
      <c r="B266" s="407">
        <v>13</v>
      </c>
      <c r="C266" s="408">
        <v>214</v>
      </c>
      <c r="D266" s="409">
        <v>0</v>
      </c>
      <c r="E266" s="408">
        <v>2</v>
      </c>
      <c r="F266" s="407" t="s">
        <v>299</v>
      </c>
      <c r="G266" s="407" t="s">
        <v>515</v>
      </c>
      <c r="H266" s="407" t="s">
        <v>515</v>
      </c>
      <c r="I266" s="407" t="s">
        <v>517</v>
      </c>
      <c r="J266" s="272"/>
      <c r="K266" s="273" t="str">
        <f t="shared" si="52"/>
        <v/>
      </c>
      <c r="L266" s="417" t="str">
        <f t="shared" si="53"/>
        <v/>
      </c>
      <c r="M266" s="274" t="str">
        <f>IF(K266="","",COUNTIF($K$7:K266,"ﾘｽﾄ１"))</f>
        <v/>
      </c>
      <c r="N266" s="274" t="str">
        <f t="shared" si="54"/>
        <v>同一区</v>
      </c>
      <c r="O266" s="275" t="str">
        <f t="shared" si="55"/>
        <v/>
      </c>
      <c r="P266" s="274" t="str">
        <f t="shared" si="46"/>
        <v/>
      </c>
      <c r="Q266" s="273" t="str">
        <f t="shared" si="47"/>
        <v/>
      </c>
      <c r="R266" s="276" t="str">
        <f t="shared" si="48"/>
        <v/>
      </c>
      <c r="S266" s="273" t="str">
        <f t="shared" si="56"/>
        <v/>
      </c>
      <c r="T266" s="417" t="str">
        <f t="shared" si="49"/>
        <v/>
      </c>
      <c r="U266" s="274" t="str">
        <f>IF(S266="","",COUNTIF($S$7:S266,"該当２"))</f>
        <v/>
      </c>
      <c r="V266" s="277" t="str">
        <f t="shared" si="50"/>
        <v/>
      </c>
      <c r="W266" s="417" t="str">
        <f t="shared" si="51"/>
        <v/>
      </c>
      <c r="X266" s="274" t="str">
        <f>IF(V266="","",COUNTIF($V$7:V266,"該当３"))</f>
        <v/>
      </c>
    </row>
    <row r="267" spans="1:24">
      <c r="A267" s="407">
        <v>1321400003</v>
      </c>
      <c r="B267" s="407">
        <v>13</v>
      </c>
      <c r="C267" s="408">
        <v>214</v>
      </c>
      <c r="D267" s="409">
        <v>0</v>
      </c>
      <c r="E267" s="408">
        <v>3</v>
      </c>
      <c r="F267" s="407" t="s">
        <v>299</v>
      </c>
      <c r="G267" s="407" t="s">
        <v>515</v>
      </c>
      <c r="H267" s="407" t="s">
        <v>515</v>
      </c>
      <c r="I267" s="407" t="s">
        <v>518</v>
      </c>
      <c r="J267" s="272"/>
      <c r="K267" s="273" t="str">
        <f t="shared" si="52"/>
        <v/>
      </c>
      <c r="L267" s="417" t="str">
        <f t="shared" si="53"/>
        <v/>
      </c>
      <c r="M267" s="274" t="str">
        <f>IF(K267="","",COUNTIF($K$7:K267,"ﾘｽﾄ１"))</f>
        <v/>
      </c>
      <c r="N267" s="274" t="str">
        <f t="shared" si="54"/>
        <v>同一区</v>
      </c>
      <c r="O267" s="275" t="str">
        <f t="shared" si="55"/>
        <v/>
      </c>
      <c r="P267" s="274" t="str">
        <f t="shared" si="46"/>
        <v/>
      </c>
      <c r="Q267" s="273" t="str">
        <f t="shared" si="47"/>
        <v/>
      </c>
      <c r="R267" s="276" t="str">
        <f t="shared" si="48"/>
        <v/>
      </c>
      <c r="S267" s="273" t="str">
        <f t="shared" si="56"/>
        <v/>
      </c>
      <c r="T267" s="417" t="str">
        <f t="shared" si="49"/>
        <v/>
      </c>
      <c r="U267" s="274" t="str">
        <f>IF(S267="","",COUNTIF($S$7:S267,"該当２"))</f>
        <v/>
      </c>
      <c r="V267" s="277" t="str">
        <f t="shared" si="50"/>
        <v/>
      </c>
      <c r="W267" s="417" t="str">
        <f t="shared" si="51"/>
        <v/>
      </c>
      <c r="X267" s="274" t="str">
        <f>IF(V267="","",COUNTIF($V$7:V267,"該当３"))</f>
        <v/>
      </c>
    </row>
    <row r="268" spans="1:24">
      <c r="A268" s="407">
        <v>1321400004</v>
      </c>
      <c r="B268" s="407">
        <v>13</v>
      </c>
      <c r="C268" s="408">
        <v>214</v>
      </c>
      <c r="D268" s="409">
        <v>0</v>
      </c>
      <c r="E268" s="408">
        <v>4</v>
      </c>
      <c r="F268" s="407" t="s">
        <v>299</v>
      </c>
      <c r="G268" s="407" t="s">
        <v>515</v>
      </c>
      <c r="H268" s="407" t="s">
        <v>515</v>
      </c>
      <c r="I268" s="407" t="s">
        <v>519</v>
      </c>
      <c r="J268" s="272"/>
      <c r="K268" s="273" t="str">
        <f t="shared" si="52"/>
        <v/>
      </c>
      <c r="L268" s="417" t="str">
        <f t="shared" si="53"/>
        <v/>
      </c>
      <c r="M268" s="274" t="str">
        <f>IF(K268="","",COUNTIF($K$7:K268,"ﾘｽﾄ１"))</f>
        <v/>
      </c>
      <c r="N268" s="274" t="str">
        <f t="shared" si="54"/>
        <v>同一区</v>
      </c>
      <c r="O268" s="275" t="str">
        <f t="shared" si="55"/>
        <v/>
      </c>
      <c r="P268" s="274" t="str">
        <f t="shared" si="46"/>
        <v/>
      </c>
      <c r="Q268" s="273" t="str">
        <f t="shared" si="47"/>
        <v/>
      </c>
      <c r="R268" s="276" t="str">
        <f t="shared" si="48"/>
        <v/>
      </c>
      <c r="S268" s="273" t="str">
        <f t="shared" si="56"/>
        <v/>
      </c>
      <c r="T268" s="417" t="str">
        <f t="shared" si="49"/>
        <v/>
      </c>
      <c r="U268" s="274" t="str">
        <f>IF(S268="","",COUNTIF($S$7:S268,"該当２"))</f>
        <v/>
      </c>
      <c r="V268" s="277" t="str">
        <f t="shared" si="50"/>
        <v/>
      </c>
      <c r="W268" s="417" t="str">
        <f t="shared" si="51"/>
        <v/>
      </c>
      <c r="X268" s="274" t="str">
        <f>IF(V268="","",COUNTIF($V$7:V268,"該当３"))</f>
        <v/>
      </c>
    </row>
    <row r="269" spans="1:24">
      <c r="A269" s="407">
        <v>1321400005</v>
      </c>
      <c r="B269" s="407">
        <v>13</v>
      </c>
      <c r="C269" s="408">
        <v>214</v>
      </c>
      <c r="D269" s="409">
        <v>0</v>
      </c>
      <c r="E269" s="408">
        <v>5</v>
      </c>
      <c r="F269" s="407" t="s">
        <v>299</v>
      </c>
      <c r="G269" s="407" t="s">
        <v>515</v>
      </c>
      <c r="H269" s="407" t="s">
        <v>515</v>
      </c>
      <c r="I269" s="407" t="s">
        <v>520</v>
      </c>
      <c r="J269" s="272"/>
      <c r="K269" s="273" t="str">
        <f t="shared" si="52"/>
        <v/>
      </c>
      <c r="L269" s="417" t="str">
        <f t="shared" si="53"/>
        <v/>
      </c>
      <c r="M269" s="274" t="str">
        <f>IF(K269="","",COUNTIF($K$7:K269,"ﾘｽﾄ１"))</f>
        <v/>
      </c>
      <c r="N269" s="274" t="str">
        <f t="shared" si="54"/>
        <v>同一区</v>
      </c>
      <c r="O269" s="275" t="str">
        <f t="shared" si="55"/>
        <v/>
      </c>
      <c r="P269" s="274" t="str">
        <f t="shared" si="46"/>
        <v/>
      </c>
      <c r="Q269" s="273" t="str">
        <f t="shared" si="47"/>
        <v/>
      </c>
      <c r="R269" s="276" t="str">
        <f t="shared" si="48"/>
        <v/>
      </c>
      <c r="S269" s="273" t="str">
        <f t="shared" si="56"/>
        <v/>
      </c>
      <c r="T269" s="417" t="str">
        <f t="shared" si="49"/>
        <v/>
      </c>
      <c r="U269" s="274" t="str">
        <f>IF(S269="","",COUNTIF($S$7:S269,"該当２"))</f>
        <v/>
      </c>
      <c r="V269" s="277" t="str">
        <f t="shared" si="50"/>
        <v/>
      </c>
      <c r="W269" s="417" t="str">
        <f t="shared" si="51"/>
        <v/>
      </c>
      <c r="X269" s="274" t="str">
        <f>IF(V269="","",COUNTIF($V$7:V269,"該当３"))</f>
        <v/>
      </c>
    </row>
    <row r="270" spans="1:24">
      <c r="A270" s="407">
        <v>1321400006</v>
      </c>
      <c r="B270" s="407">
        <v>13</v>
      </c>
      <c r="C270" s="408">
        <v>214</v>
      </c>
      <c r="D270" s="409">
        <v>0</v>
      </c>
      <c r="E270" s="408">
        <v>6</v>
      </c>
      <c r="F270" s="407" t="s">
        <v>299</v>
      </c>
      <c r="G270" s="407" t="s">
        <v>515</v>
      </c>
      <c r="H270" s="407" t="s">
        <v>515</v>
      </c>
      <c r="I270" s="407" t="s">
        <v>521</v>
      </c>
      <c r="J270" s="272"/>
      <c r="K270" s="273" t="str">
        <f t="shared" si="52"/>
        <v/>
      </c>
      <c r="L270" s="417" t="str">
        <f t="shared" si="53"/>
        <v/>
      </c>
      <c r="M270" s="274" t="str">
        <f>IF(K270="","",COUNTIF($K$7:K270,"ﾘｽﾄ１"))</f>
        <v/>
      </c>
      <c r="N270" s="274" t="str">
        <f t="shared" si="54"/>
        <v>同一区</v>
      </c>
      <c r="O270" s="275" t="str">
        <f t="shared" si="55"/>
        <v/>
      </c>
      <c r="P270" s="274" t="str">
        <f t="shared" si="46"/>
        <v/>
      </c>
      <c r="Q270" s="273" t="str">
        <f t="shared" si="47"/>
        <v/>
      </c>
      <c r="R270" s="276" t="str">
        <f t="shared" si="48"/>
        <v/>
      </c>
      <c r="S270" s="273" t="str">
        <f t="shared" si="56"/>
        <v/>
      </c>
      <c r="T270" s="417" t="str">
        <f t="shared" si="49"/>
        <v/>
      </c>
      <c r="U270" s="274" t="str">
        <f>IF(S270="","",COUNTIF($S$7:S270,"該当２"))</f>
        <v/>
      </c>
      <c r="V270" s="277" t="str">
        <f t="shared" si="50"/>
        <v/>
      </c>
      <c r="W270" s="417" t="str">
        <f t="shared" si="51"/>
        <v/>
      </c>
      <c r="X270" s="274" t="str">
        <f>IF(V270="","",COUNTIF($V$7:V270,"該当３"))</f>
        <v/>
      </c>
    </row>
    <row r="271" spans="1:24">
      <c r="A271" s="407">
        <v>1321400007</v>
      </c>
      <c r="B271" s="407">
        <v>13</v>
      </c>
      <c r="C271" s="408">
        <v>214</v>
      </c>
      <c r="D271" s="409">
        <v>0</v>
      </c>
      <c r="E271" s="408">
        <v>7</v>
      </c>
      <c r="F271" s="407" t="s">
        <v>299</v>
      </c>
      <c r="G271" s="407" t="s">
        <v>515</v>
      </c>
      <c r="H271" s="407" t="s">
        <v>515</v>
      </c>
      <c r="I271" s="407" t="s">
        <v>522</v>
      </c>
      <c r="J271" s="272"/>
      <c r="K271" s="273" t="str">
        <f t="shared" si="52"/>
        <v/>
      </c>
      <c r="L271" s="417" t="str">
        <f t="shared" si="53"/>
        <v/>
      </c>
      <c r="M271" s="274" t="str">
        <f>IF(K271="","",COUNTIF($K$7:K271,"ﾘｽﾄ１"))</f>
        <v/>
      </c>
      <c r="N271" s="274" t="str">
        <f t="shared" si="54"/>
        <v>同一区</v>
      </c>
      <c r="O271" s="275" t="str">
        <f t="shared" si="55"/>
        <v/>
      </c>
      <c r="P271" s="274" t="str">
        <f t="shared" si="46"/>
        <v/>
      </c>
      <c r="Q271" s="273" t="str">
        <f t="shared" si="47"/>
        <v/>
      </c>
      <c r="R271" s="276" t="str">
        <f t="shared" si="48"/>
        <v/>
      </c>
      <c r="S271" s="273" t="str">
        <f t="shared" si="56"/>
        <v/>
      </c>
      <c r="T271" s="417" t="str">
        <f t="shared" si="49"/>
        <v/>
      </c>
      <c r="U271" s="274" t="str">
        <f>IF(S271="","",COUNTIF($S$7:S271,"該当２"))</f>
        <v/>
      </c>
      <c r="V271" s="277" t="str">
        <f t="shared" si="50"/>
        <v/>
      </c>
      <c r="W271" s="417" t="str">
        <f t="shared" si="51"/>
        <v/>
      </c>
      <c r="X271" s="274" t="str">
        <f>IF(V271="","",COUNTIF($V$7:V271,"該当３"))</f>
        <v/>
      </c>
    </row>
    <row r="272" spans="1:24">
      <c r="A272" s="407">
        <v>1321400008</v>
      </c>
      <c r="B272" s="407">
        <v>13</v>
      </c>
      <c r="C272" s="408">
        <v>214</v>
      </c>
      <c r="D272" s="409">
        <v>0</v>
      </c>
      <c r="E272" s="408">
        <v>8</v>
      </c>
      <c r="F272" s="407" t="s">
        <v>299</v>
      </c>
      <c r="G272" s="407" t="s">
        <v>515</v>
      </c>
      <c r="H272" s="407" t="s">
        <v>515</v>
      </c>
      <c r="I272" s="407" t="s">
        <v>523</v>
      </c>
      <c r="J272" s="272"/>
      <c r="K272" s="273" t="str">
        <f t="shared" si="52"/>
        <v/>
      </c>
      <c r="L272" s="417" t="str">
        <f t="shared" si="53"/>
        <v/>
      </c>
      <c r="M272" s="274" t="str">
        <f>IF(K272="","",COUNTIF($K$7:K272,"ﾘｽﾄ１"))</f>
        <v/>
      </c>
      <c r="N272" s="274" t="str">
        <f t="shared" si="54"/>
        <v>同一区</v>
      </c>
      <c r="O272" s="275" t="str">
        <f t="shared" si="55"/>
        <v/>
      </c>
      <c r="P272" s="274" t="str">
        <f t="shared" si="46"/>
        <v/>
      </c>
      <c r="Q272" s="273" t="str">
        <f t="shared" si="47"/>
        <v/>
      </c>
      <c r="R272" s="276" t="str">
        <f t="shared" si="48"/>
        <v/>
      </c>
      <c r="S272" s="273" t="str">
        <f t="shared" si="56"/>
        <v/>
      </c>
      <c r="T272" s="417" t="str">
        <f t="shared" si="49"/>
        <v/>
      </c>
      <c r="U272" s="274" t="str">
        <f>IF(S272="","",COUNTIF($S$7:S272,"該当２"))</f>
        <v/>
      </c>
      <c r="V272" s="277" t="str">
        <f t="shared" si="50"/>
        <v/>
      </c>
      <c r="W272" s="417" t="str">
        <f t="shared" si="51"/>
        <v/>
      </c>
      <c r="X272" s="274" t="str">
        <f>IF(V272="","",COUNTIF($V$7:V272,"該当３"))</f>
        <v/>
      </c>
    </row>
    <row r="273" spans="1:24">
      <c r="A273" s="407">
        <v>1321400009</v>
      </c>
      <c r="B273" s="407">
        <v>13</v>
      </c>
      <c r="C273" s="408">
        <v>214</v>
      </c>
      <c r="D273" s="409">
        <v>0</v>
      </c>
      <c r="E273" s="408">
        <v>9</v>
      </c>
      <c r="F273" s="407" t="s">
        <v>299</v>
      </c>
      <c r="G273" s="407" t="s">
        <v>515</v>
      </c>
      <c r="H273" s="407" t="s">
        <v>515</v>
      </c>
      <c r="I273" s="407" t="s">
        <v>524</v>
      </c>
      <c r="J273" s="272"/>
      <c r="K273" s="273" t="str">
        <f t="shared" si="52"/>
        <v/>
      </c>
      <c r="L273" s="417" t="str">
        <f t="shared" si="53"/>
        <v/>
      </c>
      <c r="M273" s="274" t="str">
        <f>IF(K273="","",COUNTIF($K$7:K273,"ﾘｽﾄ１"))</f>
        <v/>
      </c>
      <c r="N273" s="274" t="str">
        <f t="shared" si="54"/>
        <v>同一区</v>
      </c>
      <c r="O273" s="275" t="str">
        <f t="shared" si="55"/>
        <v/>
      </c>
      <c r="P273" s="274" t="str">
        <f t="shared" si="46"/>
        <v/>
      </c>
      <c r="Q273" s="273" t="str">
        <f t="shared" si="47"/>
        <v/>
      </c>
      <c r="R273" s="276" t="str">
        <f t="shared" si="48"/>
        <v/>
      </c>
      <c r="S273" s="273" t="str">
        <f t="shared" si="56"/>
        <v/>
      </c>
      <c r="T273" s="417" t="str">
        <f t="shared" si="49"/>
        <v/>
      </c>
      <c r="U273" s="274" t="str">
        <f>IF(S273="","",COUNTIF($S$7:S273,"該当２"))</f>
        <v/>
      </c>
      <c r="V273" s="277" t="str">
        <f t="shared" si="50"/>
        <v/>
      </c>
      <c r="W273" s="417" t="str">
        <f t="shared" si="51"/>
        <v/>
      </c>
      <c r="X273" s="274" t="str">
        <f>IF(V273="","",COUNTIF($V$7:V273,"該当３"))</f>
        <v/>
      </c>
    </row>
    <row r="274" spans="1:24">
      <c r="A274" s="407">
        <v>1321400010</v>
      </c>
      <c r="B274" s="407">
        <v>13</v>
      </c>
      <c r="C274" s="408">
        <v>214</v>
      </c>
      <c r="D274" s="409">
        <v>0</v>
      </c>
      <c r="E274" s="408">
        <v>10</v>
      </c>
      <c r="F274" s="407" t="s">
        <v>299</v>
      </c>
      <c r="G274" s="407" t="s">
        <v>515</v>
      </c>
      <c r="H274" s="407" t="s">
        <v>515</v>
      </c>
      <c r="I274" s="407" t="s">
        <v>525</v>
      </c>
      <c r="J274" s="272"/>
      <c r="K274" s="273" t="str">
        <f t="shared" si="52"/>
        <v/>
      </c>
      <c r="L274" s="417" t="str">
        <f t="shared" si="53"/>
        <v/>
      </c>
      <c r="M274" s="274" t="str">
        <f>IF(K274="","",COUNTIF($K$7:K274,"ﾘｽﾄ１"))</f>
        <v/>
      </c>
      <c r="N274" s="274" t="str">
        <f t="shared" si="54"/>
        <v>同一区</v>
      </c>
      <c r="O274" s="275" t="str">
        <f t="shared" si="55"/>
        <v/>
      </c>
      <c r="P274" s="274" t="str">
        <f t="shared" si="46"/>
        <v/>
      </c>
      <c r="Q274" s="273" t="str">
        <f t="shared" si="47"/>
        <v/>
      </c>
      <c r="R274" s="276" t="str">
        <f t="shared" si="48"/>
        <v/>
      </c>
      <c r="S274" s="273" t="str">
        <f t="shared" si="56"/>
        <v/>
      </c>
      <c r="T274" s="417" t="str">
        <f t="shared" si="49"/>
        <v/>
      </c>
      <c r="U274" s="274" t="str">
        <f>IF(S274="","",COUNTIF($S$7:S274,"該当２"))</f>
        <v/>
      </c>
      <c r="V274" s="277" t="str">
        <f t="shared" si="50"/>
        <v/>
      </c>
      <c r="W274" s="417" t="str">
        <f t="shared" si="51"/>
        <v/>
      </c>
      <c r="X274" s="274" t="str">
        <f>IF(V274="","",COUNTIF($V$7:V274,"該当３"))</f>
        <v/>
      </c>
    </row>
    <row r="275" spans="1:24">
      <c r="A275" s="407">
        <v>1321400011</v>
      </c>
      <c r="B275" s="407">
        <v>13</v>
      </c>
      <c r="C275" s="408">
        <v>214</v>
      </c>
      <c r="D275" s="409">
        <v>0</v>
      </c>
      <c r="E275" s="408">
        <v>11</v>
      </c>
      <c r="F275" s="407" t="s">
        <v>299</v>
      </c>
      <c r="G275" s="407" t="s">
        <v>515</v>
      </c>
      <c r="H275" s="407" t="s">
        <v>515</v>
      </c>
      <c r="I275" s="407" t="s">
        <v>526</v>
      </c>
      <c r="J275" s="272"/>
      <c r="K275" s="273" t="str">
        <f t="shared" si="52"/>
        <v/>
      </c>
      <c r="L275" s="417" t="str">
        <f t="shared" si="53"/>
        <v/>
      </c>
      <c r="M275" s="274" t="str">
        <f>IF(K275="","",COUNTIF($K$7:K275,"ﾘｽﾄ１"))</f>
        <v/>
      </c>
      <c r="N275" s="274" t="str">
        <f t="shared" si="54"/>
        <v>同一区</v>
      </c>
      <c r="O275" s="275" t="str">
        <f t="shared" si="55"/>
        <v/>
      </c>
      <c r="P275" s="274" t="str">
        <f t="shared" si="46"/>
        <v/>
      </c>
      <c r="Q275" s="273" t="str">
        <f t="shared" si="47"/>
        <v/>
      </c>
      <c r="R275" s="276" t="str">
        <f t="shared" si="48"/>
        <v/>
      </c>
      <c r="S275" s="273" t="str">
        <f t="shared" si="56"/>
        <v/>
      </c>
      <c r="T275" s="417" t="str">
        <f t="shared" si="49"/>
        <v/>
      </c>
      <c r="U275" s="274" t="str">
        <f>IF(S275="","",COUNTIF($S$7:S275,"該当２"))</f>
        <v/>
      </c>
      <c r="V275" s="277" t="str">
        <f t="shared" si="50"/>
        <v/>
      </c>
      <c r="W275" s="417" t="str">
        <f t="shared" si="51"/>
        <v/>
      </c>
      <c r="X275" s="274" t="str">
        <f>IF(V275="","",COUNTIF($V$7:V275,"該当３"))</f>
        <v/>
      </c>
    </row>
    <row r="276" spans="1:24">
      <c r="A276" s="407">
        <v>1321400012</v>
      </c>
      <c r="B276" s="407">
        <v>13</v>
      </c>
      <c r="C276" s="408">
        <v>214</v>
      </c>
      <c r="D276" s="409">
        <v>0</v>
      </c>
      <c r="E276" s="408">
        <v>12</v>
      </c>
      <c r="F276" s="407" t="s">
        <v>299</v>
      </c>
      <c r="G276" s="407" t="s">
        <v>515</v>
      </c>
      <c r="H276" s="407" t="s">
        <v>515</v>
      </c>
      <c r="I276" s="407" t="s">
        <v>527</v>
      </c>
      <c r="J276" s="272"/>
      <c r="K276" s="273" t="str">
        <f t="shared" si="52"/>
        <v/>
      </c>
      <c r="L276" s="417" t="str">
        <f t="shared" si="53"/>
        <v/>
      </c>
      <c r="M276" s="274" t="str">
        <f>IF(K276="","",COUNTIF($K$7:K276,"ﾘｽﾄ１"))</f>
        <v/>
      </c>
      <c r="N276" s="274" t="str">
        <f t="shared" si="54"/>
        <v>同一区</v>
      </c>
      <c r="O276" s="275" t="str">
        <f t="shared" si="55"/>
        <v/>
      </c>
      <c r="P276" s="274" t="str">
        <f t="shared" si="46"/>
        <v/>
      </c>
      <c r="Q276" s="273" t="str">
        <f t="shared" si="47"/>
        <v/>
      </c>
      <c r="R276" s="276" t="str">
        <f t="shared" si="48"/>
        <v/>
      </c>
      <c r="S276" s="273" t="str">
        <f t="shared" si="56"/>
        <v/>
      </c>
      <c r="T276" s="417" t="str">
        <f t="shared" si="49"/>
        <v/>
      </c>
      <c r="U276" s="274" t="str">
        <f>IF(S276="","",COUNTIF($S$7:S276,"該当２"))</f>
        <v/>
      </c>
      <c r="V276" s="277" t="str">
        <f t="shared" si="50"/>
        <v/>
      </c>
      <c r="W276" s="417" t="str">
        <f t="shared" si="51"/>
        <v/>
      </c>
      <c r="X276" s="274" t="str">
        <f>IF(V276="","",COUNTIF($V$7:V276,"該当３"))</f>
        <v/>
      </c>
    </row>
    <row r="277" spans="1:24">
      <c r="A277" s="407">
        <v>1321400013</v>
      </c>
      <c r="B277" s="407">
        <v>13</v>
      </c>
      <c r="C277" s="408">
        <v>214</v>
      </c>
      <c r="D277" s="409">
        <v>0</v>
      </c>
      <c r="E277" s="408">
        <v>13</v>
      </c>
      <c r="F277" s="407" t="s">
        <v>299</v>
      </c>
      <c r="G277" s="407" t="s">
        <v>515</v>
      </c>
      <c r="H277" s="407" t="s">
        <v>515</v>
      </c>
      <c r="I277" s="407" t="s">
        <v>528</v>
      </c>
      <c r="J277" s="272"/>
      <c r="K277" s="273" t="str">
        <f t="shared" si="52"/>
        <v/>
      </c>
      <c r="L277" s="417" t="str">
        <f t="shared" si="53"/>
        <v/>
      </c>
      <c r="M277" s="274" t="str">
        <f>IF(K277="","",COUNTIF($K$7:K277,"ﾘｽﾄ１"))</f>
        <v/>
      </c>
      <c r="N277" s="274" t="str">
        <f t="shared" si="54"/>
        <v>同一区</v>
      </c>
      <c r="O277" s="275" t="str">
        <f t="shared" si="55"/>
        <v/>
      </c>
      <c r="P277" s="274" t="str">
        <f t="shared" si="46"/>
        <v/>
      </c>
      <c r="Q277" s="273" t="str">
        <f t="shared" si="47"/>
        <v/>
      </c>
      <c r="R277" s="276" t="str">
        <f t="shared" si="48"/>
        <v/>
      </c>
      <c r="S277" s="273" t="str">
        <f t="shared" si="56"/>
        <v/>
      </c>
      <c r="T277" s="417" t="str">
        <f t="shared" si="49"/>
        <v/>
      </c>
      <c r="U277" s="274" t="str">
        <f>IF(S277="","",COUNTIF($S$7:S277,"該当２"))</f>
        <v/>
      </c>
      <c r="V277" s="277" t="str">
        <f t="shared" si="50"/>
        <v/>
      </c>
      <c r="W277" s="417" t="str">
        <f t="shared" si="51"/>
        <v/>
      </c>
      <c r="X277" s="274" t="str">
        <f>IF(V277="","",COUNTIF($V$7:V277,"該当３"))</f>
        <v/>
      </c>
    </row>
    <row r="278" spans="1:24">
      <c r="A278" s="407">
        <v>1321500000</v>
      </c>
      <c r="B278" s="407">
        <v>13</v>
      </c>
      <c r="C278" s="408">
        <v>215</v>
      </c>
      <c r="D278" s="409">
        <v>0</v>
      </c>
      <c r="E278" s="408">
        <v>0</v>
      </c>
      <c r="F278" s="407" t="s">
        <v>299</v>
      </c>
      <c r="G278" s="407" t="s">
        <v>529</v>
      </c>
      <c r="H278" s="407"/>
      <c r="I278" s="407"/>
      <c r="J278" s="272"/>
      <c r="K278" s="273" t="str">
        <f t="shared" si="52"/>
        <v>ﾘｽﾄ１</v>
      </c>
      <c r="L278" s="417" t="str">
        <f t="shared" si="53"/>
        <v>国立市</v>
      </c>
      <c r="M278" s="274">
        <f>IF(K278="","",COUNTIF($K$7:K278,"ﾘｽﾄ１"))</f>
        <v>38</v>
      </c>
      <c r="N278" s="274" t="str">
        <f t="shared" si="54"/>
        <v/>
      </c>
      <c r="O278" s="275" t="str">
        <f t="shared" si="55"/>
        <v/>
      </c>
      <c r="P278" s="274" t="str">
        <f t="shared" si="46"/>
        <v/>
      </c>
      <c r="Q278" s="273" t="str">
        <f t="shared" si="47"/>
        <v/>
      </c>
      <c r="R278" s="276" t="str">
        <f t="shared" si="48"/>
        <v/>
      </c>
      <c r="S278" s="273" t="str">
        <f t="shared" si="56"/>
        <v/>
      </c>
      <c r="T278" s="417" t="str">
        <f t="shared" si="49"/>
        <v/>
      </c>
      <c r="U278" s="274" t="str">
        <f>IF(S278="","",COUNTIF($S$7:S278,"該当２"))</f>
        <v/>
      </c>
      <c r="V278" s="277" t="str">
        <f t="shared" si="50"/>
        <v/>
      </c>
      <c r="W278" s="417" t="str">
        <f t="shared" si="51"/>
        <v/>
      </c>
      <c r="X278" s="274" t="str">
        <f>IF(V278="","",COUNTIF($V$7:V278,"該当３"))</f>
        <v/>
      </c>
    </row>
    <row r="279" spans="1:24">
      <c r="A279" s="407">
        <v>1321500001</v>
      </c>
      <c r="B279" s="407">
        <v>13</v>
      </c>
      <c r="C279" s="408">
        <v>215</v>
      </c>
      <c r="D279" s="409">
        <v>0</v>
      </c>
      <c r="E279" s="408">
        <v>1</v>
      </c>
      <c r="F279" s="407" t="s">
        <v>299</v>
      </c>
      <c r="G279" s="407" t="s">
        <v>529</v>
      </c>
      <c r="H279" s="407" t="s">
        <v>529</v>
      </c>
      <c r="I279" s="407" t="s">
        <v>219</v>
      </c>
      <c r="J279" s="272"/>
      <c r="K279" s="273" t="str">
        <f t="shared" si="52"/>
        <v/>
      </c>
      <c r="L279" s="417" t="str">
        <f t="shared" si="53"/>
        <v/>
      </c>
      <c r="M279" s="274" t="str">
        <f>IF(K279="","",COUNTIF($K$7:K279,"ﾘｽﾄ１"))</f>
        <v/>
      </c>
      <c r="N279" s="274" t="str">
        <f t="shared" si="54"/>
        <v>同一区</v>
      </c>
      <c r="O279" s="275" t="str">
        <f t="shared" si="55"/>
        <v/>
      </c>
      <c r="P279" s="274" t="str">
        <f t="shared" si="46"/>
        <v/>
      </c>
      <c r="Q279" s="273" t="str">
        <f t="shared" si="47"/>
        <v/>
      </c>
      <c r="R279" s="276" t="str">
        <f t="shared" si="48"/>
        <v/>
      </c>
      <c r="S279" s="273" t="str">
        <f t="shared" si="56"/>
        <v/>
      </c>
      <c r="T279" s="417" t="str">
        <f t="shared" si="49"/>
        <v/>
      </c>
      <c r="U279" s="274" t="str">
        <f>IF(S279="","",COUNTIF($S$7:S279,"該当２"))</f>
        <v/>
      </c>
      <c r="V279" s="277" t="str">
        <f t="shared" si="50"/>
        <v/>
      </c>
      <c r="W279" s="417" t="str">
        <f t="shared" si="51"/>
        <v/>
      </c>
      <c r="X279" s="274" t="str">
        <f>IF(V279="","",COUNTIF($V$7:V279,"該当３"))</f>
        <v/>
      </c>
    </row>
    <row r="280" spans="1:24">
      <c r="A280" s="407">
        <v>1321500002</v>
      </c>
      <c r="B280" s="407">
        <v>13</v>
      </c>
      <c r="C280" s="408">
        <v>215</v>
      </c>
      <c r="D280" s="409">
        <v>0</v>
      </c>
      <c r="E280" s="408">
        <v>2</v>
      </c>
      <c r="F280" s="407" t="s">
        <v>299</v>
      </c>
      <c r="G280" s="407" t="s">
        <v>529</v>
      </c>
      <c r="H280" s="407" t="s">
        <v>529</v>
      </c>
      <c r="I280" s="407" t="s">
        <v>530</v>
      </c>
      <c r="J280" s="272"/>
      <c r="K280" s="273" t="str">
        <f t="shared" si="52"/>
        <v/>
      </c>
      <c r="L280" s="417" t="str">
        <f t="shared" si="53"/>
        <v/>
      </c>
      <c r="M280" s="274" t="str">
        <f>IF(K280="","",COUNTIF($K$7:K280,"ﾘｽﾄ１"))</f>
        <v/>
      </c>
      <c r="N280" s="274" t="str">
        <f t="shared" si="54"/>
        <v>同一区</v>
      </c>
      <c r="O280" s="275" t="str">
        <f t="shared" si="55"/>
        <v/>
      </c>
      <c r="P280" s="274" t="str">
        <f t="shared" si="46"/>
        <v/>
      </c>
      <c r="Q280" s="273" t="str">
        <f t="shared" si="47"/>
        <v/>
      </c>
      <c r="R280" s="276" t="str">
        <f t="shared" si="48"/>
        <v/>
      </c>
      <c r="S280" s="273" t="str">
        <f t="shared" si="56"/>
        <v/>
      </c>
      <c r="T280" s="417" t="str">
        <f t="shared" si="49"/>
        <v/>
      </c>
      <c r="U280" s="274" t="str">
        <f>IF(S280="","",COUNTIF($S$7:S280,"該当２"))</f>
        <v/>
      </c>
      <c r="V280" s="277" t="str">
        <f t="shared" si="50"/>
        <v/>
      </c>
      <c r="W280" s="417" t="str">
        <f t="shared" si="51"/>
        <v/>
      </c>
      <c r="X280" s="274" t="str">
        <f>IF(V280="","",COUNTIF($V$7:V280,"該当３"))</f>
        <v/>
      </c>
    </row>
    <row r="281" spans="1:24">
      <c r="A281" s="407">
        <v>1321500003</v>
      </c>
      <c r="B281" s="407">
        <v>13</v>
      </c>
      <c r="C281" s="408">
        <v>215</v>
      </c>
      <c r="D281" s="409">
        <v>0</v>
      </c>
      <c r="E281" s="408">
        <v>3</v>
      </c>
      <c r="F281" s="407" t="s">
        <v>299</v>
      </c>
      <c r="G281" s="407" t="s">
        <v>529</v>
      </c>
      <c r="H281" s="407" t="s">
        <v>529</v>
      </c>
      <c r="I281" s="407" t="s">
        <v>216</v>
      </c>
      <c r="J281" s="272"/>
      <c r="K281" s="273" t="str">
        <f t="shared" si="52"/>
        <v/>
      </c>
      <c r="L281" s="417" t="str">
        <f t="shared" si="53"/>
        <v/>
      </c>
      <c r="M281" s="274" t="str">
        <f>IF(K281="","",COUNTIF($K$7:K281,"ﾘｽﾄ１"))</f>
        <v/>
      </c>
      <c r="N281" s="274" t="str">
        <f t="shared" si="54"/>
        <v>同一区</v>
      </c>
      <c r="O281" s="275" t="str">
        <f t="shared" si="55"/>
        <v/>
      </c>
      <c r="P281" s="274" t="str">
        <f t="shared" si="46"/>
        <v/>
      </c>
      <c r="Q281" s="273" t="str">
        <f t="shared" si="47"/>
        <v/>
      </c>
      <c r="R281" s="276" t="str">
        <f t="shared" si="48"/>
        <v/>
      </c>
      <c r="S281" s="273" t="str">
        <f t="shared" si="56"/>
        <v/>
      </c>
      <c r="T281" s="417" t="str">
        <f t="shared" si="49"/>
        <v/>
      </c>
      <c r="U281" s="274" t="str">
        <f>IF(S281="","",COUNTIF($S$7:S281,"該当２"))</f>
        <v/>
      </c>
      <c r="V281" s="277" t="str">
        <f t="shared" si="50"/>
        <v/>
      </c>
      <c r="W281" s="417" t="str">
        <f t="shared" si="51"/>
        <v/>
      </c>
      <c r="X281" s="274" t="str">
        <f>IF(V281="","",COUNTIF($V$7:V281,"該当３"))</f>
        <v/>
      </c>
    </row>
    <row r="282" spans="1:24">
      <c r="A282" s="407">
        <v>1321500004</v>
      </c>
      <c r="B282" s="407">
        <v>13</v>
      </c>
      <c r="C282" s="408">
        <v>215</v>
      </c>
      <c r="D282" s="409">
        <v>0</v>
      </c>
      <c r="E282" s="408">
        <v>4</v>
      </c>
      <c r="F282" s="407" t="s">
        <v>299</v>
      </c>
      <c r="G282" s="407" t="s">
        <v>529</v>
      </c>
      <c r="H282" s="407" t="s">
        <v>529</v>
      </c>
      <c r="I282" s="407" t="s">
        <v>212</v>
      </c>
      <c r="J282" s="272"/>
      <c r="K282" s="273" t="str">
        <f t="shared" si="52"/>
        <v/>
      </c>
      <c r="L282" s="417" t="str">
        <f t="shared" si="53"/>
        <v/>
      </c>
      <c r="M282" s="274" t="str">
        <f>IF(K282="","",COUNTIF($K$7:K282,"ﾘｽﾄ１"))</f>
        <v/>
      </c>
      <c r="N282" s="274" t="str">
        <f t="shared" si="54"/>
        <v>同一区</v>
      </c>
      <c r="O282" s="275" t="str">
        <f t="shared" si="55"/>
        <v/>
      </c>
      <c r="P282" s="274" t="str">
        <f t="shared" si="46"/>
        <v/>
      </c>
      <c r="Q282" s="273" t="str">
        <f t="shared" si="47"/>
        <v/>
      </c>
      <c r="R282" s="276" t="str">
        <f t="shared" si="48"/>
        <v/>
      </c>
      <c r="S282" s="273" t="str">
        <f t="shared" si="56"/>
        <v/>
      </c>
      <c r="T282" s="417" t="str">
        <f t="shared" si="49"/>
        <v/>
      </c>
      <c r="U282" s="274" t="str">
        <f>IF(S282="","",COUNTIF($S$7:S282,"該当２"))</f>
        <v/>
      </c>
      <c r="V282" s="277" t="str">
        <f t="shared" si="50"/>
        <v/>
      </c>
      <c r="W282" s="417" t="str">
        <f t="shared" si="51"/>
        <v/>
      </c>
      <c r="X282" s="274" t="str">
        <f>IF(V282="","",COUNTIF($V$7:V282,"該当３"))</f>
        <v/>
      </c>
    </row>
    <row r="283" spans="1:24">
      <c r="A283" s="407">
        <v>1321500005</v>
      </c>
      <c r="B283" s="407">
        <v>13</v>
      </c>
      <c r="C283" s="408">
        <v>215</v>
      </c>
      <c r="D283" s="409">
        <v>0</v>
      </c>
      <c r="E283" s="408">
        <v>5</v>
      </c>
      <c r="F283" s="407" t="s">
        <v>299</v>
      </c>
      <c r="G283" s="407" t="s">
        <v>529</v>
      </c>
      <c r="H283" s="407" t="s">
        <v>529</v>
      </c>
      <c r="I283" s="407" t="s">
        <v>209</v>
      </c>
      <c r="J283" s="272"/>
      <c r="K283" s="273" t="str">
        <f t="shared" si="52"/>
        <v/>
      </c>
      <c r="L283" s="417" t="str">
        <f t="shared" si="53"/>
        <v/>
      </c>
      <c r="M283" s="274" t="str">
        <f>IF(K283="","",COUNTIF($K$7:K283,"ﾘｽﾄ１"))</f>
        <v/>
      </c>
      <c r="N283" s="274" t="str">
        <f t="shared" si="54"/>
        <v>同一区</v>
      </c>
      <c r="O283" s="275" t="str">
        <f t="shared" si="55"/>
        <v/>
      </c>
      <c r="P283" s="274" t="str">
        <f t="shared" si="46"/>
        <v/>
      </c>
      <c r="Q283" s="273" t="str">
        <f t="shared" si="47"/>
        <v/>
      </c>
      <c r="R283" s="276" t="str">
        <f t="shared" si="48"/>
        <v/>
      </c>
      <c r="S283" s="273" t="str">
        <f t="shared" si="56"/>
        <v/>
      </c>
      <c r="T283" s="417" t="str">
        <f t="shared" si="49"/>
        <v/>
      </c>
      <c r="U283" s="274" t="str">
        <f>IF(S283="","",COUNTIF($S$7:S283,"該当２"))</f>
        <v/>
      </c>
      <c r="V283" s="277" t="str">
        <f t="shared" si="50"/>
        <v/>
      </c>
      <c r="W283" s="417" t="str">
        <f t="shared" si="51"/>
        <v/>
      </c>
      <c r="X283" s="274" t="str">
        <f>IF(V283="","",COUNTIF($V$7:V283,"該当３"))</f>
        <v/>
      </c>
    </row>
    <row r="284" spans="1:24">
      <c r="A284" s="407">
        <v>1321500006</v>
      </c>
      <c r="B284" s="407">
        <v>13</v>
      </c>
      <c r="C284" s="408">
        <v>215</v>
      </c>
      <c r="D284" s="409">
        <v>0</v>
      </c>
      <c r="E284" s="408">
        <v>6</v>
      </c>
      <c r="F284" s="407" t="s">
        <v>299</v>
      </c>
      <c r="G284" s="407" t="s">
        <v>529</v>
      </c>
      <c r="H284" s="407" t="s">
        <v>529</v>
      </c>
      <c r="I284" s="407" t="s">
        <v>531</v>
      </c>
      <c r="J284" s="272"/>
      <c r="K284" s="273" t="str">
        <f t="shared" si="52"/>
        <v/>
      </c>
      <c r="L284" s="417" t="str">
        <f t="shared" si="53"/>
        <v/>
      </c>
      <c r="M284" s="274" t="str">
        <f>IF(K284="","",COUNTIF($K$7:K284,"ﾘｽﾄ１"))</f>
        <v/>
      </c>
      <c r="N284" s="274" t="str">
        <f t="shared" si="54"/>
        <v>同一区</v>
      </c>
      <c r="O284" s="275" t="str">
        <f t="shared" si="55"/>
        <v/>
      </c>
      <c r="P284" s="274" t="str">
        <f t="shared" si="46"/>
        <v/>
      </c>
      <c r="Q284" s="273" t="str">
        <f t="shared" si="47"/>
        <v/>
      </c>
      <c r="R284" s="276" t="str">
        <f t="shared" si="48"/>
        <v/>
      </c>
      <c r="S284" s="273" t="str">
        <f t="shared" si="56"/>
        <v/>
      </c>
      <c r="T284" s="417" t="str">
        <f t="shared" si="49"/>
        <v/>
      </c>
      <c r="U284" s="274" t="str">
        <f>IF(S284="","",COUNTIF($S$7:S284,"該当２"))</f>
        <v/>
      </c>
      <c r="V284" s="277" t="str">
        <f t="shared" si="50"/>
        <v/>
      </c>
      <c r="W284" s="417" t="str">
        <f t="shared" si="51"/>
        <v/>
      </c>
      <c r="X284" s="274" t="str">
        <f>IF(V284="","",COUNTIF($V$7:V284,"該当３"))</f>
        <v/>
      </c>
    </row>
    <row r="285" spans="1:24">
      <c r="A285" s="407">
        <v>1321500007</v>
      </c>
      <c r="B285" s="407">
        <v>13</v>
      </c>
      <c r="C285" s="408">
        <v>215</v>
      </c>
      <c r="D285" s="409">
        <v>0</v>
      </c>
      <c r="E285" s="408">
        <v>7</v>
      </c>
      <c r="F285" s="407" t="s">
        <v>299</v>
      </c>
      <c r="G285" s="407" t="s">
        <v>529</v>
      </c>
      <c r="H285" s="407" t="s">
        <v>529</v>
      </c>
      <c r="I285" s="407" t="s">
        <v>202</v>
      </c>
      <c r="J285" s="272"/>
      <c r="K285" s="273" t="str">
        <f t="shared" si="52"/>
        <v/>
      </c>
      <c r="L285" s="417" t="str">
        <f t="shared" si="53"/>
        <v/>
      </c>
      <c r="M285" s="274" t="str">
        <f>IF(K285="","",COUNTIF($K$7:K285,"ﾘｽﾄ１"))</f>
        <v/>
      </c>
      <c r="N285" s="274" t="str">
        <f t="shared" si="54"/>
        <v>同一区</v>
      </c>
      <c r="O285" s="275" t="str">
        <f t="shared" si="55"/>
        <v/>
      </c>
      <c r="P285" s="274" t="str">
        <f t="shared" si="46"/>
        <v/>
      </c>
      <c r="Q285" s="273" t="str">
        <f t="shared" si="47"/>
        <v/>
      </c>
      <c r="R285" s="276" t="str">
        <f t="shared" si="48"/>
        <v/>
      </c>
      <c r="S285" s="273" t="str">
        <f t="shared" si="56"/>
        <v/>
      </c>
      <c r="T285" s="417" t="str">
        <f t="shared" si="49"/>
        <v/>
      </c>
      <c r="U285" s="274" t="str">
        <f>IF(S285="","",COUNTIF($S$7:S285,"該当２"))</f>
        <v/>
      </c>
      <c r="V285" s="277" t="str">
        <f t="shared" si="50"/>
        <v/>
      </c>
      <c r="W285" s="417" t="str">
        <f t="shared" si="51"/>
        <v/>
      </c>
      <c r="X285" s="274" t="str">
        <f>IF(V285="","",COUNTIF($V$7:V285,"該当３"))</f>
        <v/>
      </c>
    </row>
    <row r="286" spans="1:24">
      <c r="A286" s="407">
        <v>1321500008</v>
      </c>
      <c r="B286" s="407">
        <v>13</v>
      </c>
      <c r="C286" s="408">
        <v>215</v>
      </c>
      <c r="D286" s="409">
        <v>0</v>
      </c>
      <c r="E286" s="408">
        <v>8</v>
      </c>
      <c r="F286" s="407" t="s">
        <v>299</v>
      </c>
      <c r="G286" s="407" t="s">
        <v>529</v>
      </c>
      <c r="H286" s="407" t="s">
        <v>529</v>
      </c>
      <c r="I286" s="407" t="s">
        <v>532</v>
      </c>
      <c r="J286" s="272"/>
      <c r="K286" s="273" t="str">
        <f t="shared" si="52"/>
        <v/>
      </c>
      <c r="L286" s="417" t="str">
        <f t="shared" si="53"/>
        <v/>
      </c>
      <c r="M286" s="274" t="str">
        <f>IF(K286="","",COUNTIF($K$7:K286,"ﾘｽﾄ１"))</f>
        <v/>
      </c>
      <c r="N286" s="274" t="str">
        <f t="shared" si="54"/>
        <v>同一区</v>
      </c>
      <c r="O286" s="275" t="str">
        <f t="shared" si="55"/>
        <v/>
      </c>
      <c r="P286" s="274" t="str">
        <f t="shared" si="46"/>
        <v/>
      </c>
      <c r="Q286" s="273" t="str">
        <f t="shared" si="47"/>
        <v/>
      </c>
      <c r="R286" s="276" t="str">
        <f t="shared" si="48"/>
        <v/>
      </c>
      <c r="S286" s="273" t="str">
        <f t="shared" si="56"/>
        <v/>
      </c>
      <c r="T286" s="417" t="str">
        <f t="shared" si="49"/>
        <v/>
      </c>
      <c r="U286" s="274" t="str">
        <f>IF(S286="","",COUNTIF($S$7:S286,"該当２"))</f>
        <v/>
      </c>
      <c r="V286" s="277" t="str">
        <f t="shared" si="50"/>
        <v/>
      </c>
      <c r="W286" s="417" t="str">
        <f t="shared" si="51"/>
        <v/>
      </c>
      <c r="X286" s="274" t="str">
        <f>IF(V286="","",COUNTIF($V$7:V286,"該当３"))</f>
        <v/>
      </c>
    </row>
    <row r="287" spans="1:24">
      <c r="A287" s="407">
        <v>1321500009</v>
      </c>
      <c r="B287" s="407">
        <v>13</v>
      </c>
      <c r="C287" s="408">
        <v>215</v>
      </c>
      <c r="D287" s="409">
        <v>0</v>
      </c>
      <c r="E287" s="408">
        <v>9</v>
      </c>
      <c r="F287" s="407" t="s">
        <v>299</v>
      </c>
      <c r="G287" s="407" t="s">
        <v>529</v>
      </c>
      <c r="H287" s="407" t="s">
        <v>529</v>
      </c>
      <c r="I287" s="407" t="s">
        <v>533</v>
      </c>
      <c r="J287" s="272"/>
      <c r="K287" s="273" t="str">
        <f t="shared" si="52"/>
        <v/>
      </c>
      <c r="L287" s="417" t="str">
        <f t="shared" si="53"/>
        <v/>
      </c>
      <c r="M287" s="274" t="str">
        <f>IF(K287="","",COUNTIF($K$7:K287,"ﾘｽﾄ１"))</f>
        <v/>
      </c>
      <c r="N287" s="274" t="str">
        <f t="shared" si="54"/>
        <v>同一区</v>
      </c>
      <c r="O287" s="275" t="str">
        <f t="shared" si="55"/>
        <v/>
      </c>
      <c r="P287" s="274" t="str">
        <f t="shared" si="46"/>
        <v/>
      </c>
      <c r="Q287" s="273" t="str">
        <f t="shared" si="47"/>
        <v/>
      </c>
      <c r="R287" s="276" t="str">
        <f t="shared" si="48"/>
        <v/>
      </c>
      <c r="S287" s="273" t="str">
        <f t="shared" si="56"/>
        <v/>
      </c>
      <c r="T287" s="417" t="str">
        <f t="shared" si="49"/>
        <v/>
      </c>
      <c r="U287" s="274" t="str">
        <f>IF(S287="","",COUNTIF($S$7:S287,"該当２"))</f>
        <v/>
      </c>
      <c r="V287" s="277" t="str">
        <f t="shared" si="50"/>
        <v/>
      </c>
      <c r="W287" s="417" t="str">
        <f t="shared" si="51"/>
        <v/>
      </c>
      <c r="X287" s="274" t="str">
        <f>IF(V287="","",COUNTIF($V$7:V287,"該当３"))</f>
        <v/>
      </c>
    </row>
    <row r="288" spans="1:24">
      <c r="A288" s="407">
        <v>1321800000</v>
      </c>
      <c r="B288" s="407">
        <v>13</v>
      </c>
      <c r="C288" s="408">
        <v>218</v>
      </c>
      <c r="D288" s="409">
        <v>0</v>
      </c>
      <c r="E288" s="408">
        <v>0</v>
      </c>
      <c r="F288" s="407" t="s">
        <v>299</v>
      </c>
      <c r="G288" s="407" t="s">
        <v>534</v>
      </c>
      <c r="H288" s="407"/>
      <c r="I288" s="407"/>
      <c r="J288" s="272"/>
      <c r="K288" s="273" t="str">
        <f t="shared" si="52"/>
        <v>ﾘｽﾄ１</v>
      </c>
      <c r="L288" s="417" t="str">
        <f t="shared" si="53"/>
        <v>福生市</v>
      </c>
      <c r="M288" s="274">
        <f>IF(K288="","",COUNTIF($K$7:K288,"ﾘｽﾄ１"))</f>
        <v>39</v>
      </c>
      <c r="N288" s="274" t="str">
        <f t="shared" si="54"/>
        <v/>
      </c>
      <c r="O288" s="275" t="str">
        <f t="shared" si="55"/>
        <v/>
      </c>
      <c r="P288" s="274" t="str">
        <f t="shared" si="46"/>
        <v/>
      </c>
      <c r="Q288" s="273" t="str">
        <f t="shared" si="47"/>
        <v/>
      </c>
      <c r="R288" s="276" t="str">
        <f t="shared" si="48"/>
        <v/>
      </c>
      <c r="S288" s="273" t="str">
        <f t="shared" si="56"/>
        <v/>
      </c>
      <c r="T288" s="417" t="str">
        <f t="shared" si="49"/>
        <v/>
      </c>
      <c r="U288" s="274" t="str">
        <f>IF(S288="","",COUNTIF($S$7:S288,"該当２"))</f>
        <v/>
      </c>
      <c r="V288" s="277" t="str">
        <f t="shared" si="50"/>
        <v/>
      </c>
      <c r="W288" s="417" t="str">
        <f t="shared" si="51"/>
        <v/>
      </c>
      <c r="X288" s="274" t="str">
        <f>IF(V288="","",COUNTIF($V$7:V288,"該当３"))</f>
        <v/>
      </c>
    </row>
    <row r="289" spans="1:24">
      <c r="A289" s="407">
        <v>1321800001</v>
      </c>
      <c r="B289" s="407">
        <v>13</v>
      </c>
      <c r="C289" s="408">
        <v>218</v>
      </c>
      <c r="D289" s="409">
        <v>0</v>
      </c>
      <c r="E289" s="408">
        <v>1</v>
      </c>
      <c r="F289" s="407" t="s">
        <v>299</v>
      </c>
      <c r="G289" s="407" t="s">
        <v>534</v>
      </c>
      <c r="H289" s="407" t="s">
        <v>534</v>
      </c>
      <c r="I289" s="407" t="s">
        <v>228</v>
      </c>
      <c r="J289" s="272"/>
      <c r="K289" s="273" t="str">
        <f t="shared" si="52"/>
        <v/>
      </c>
      <c r="L289" s="417" t="str">
        <f t="shared" si="53"/>
        <v/>
      </c>
      <c r="M289" s="274" t="str">
        <f>IF(K289="","",COUNTIF($K$7:K289,"ﾘｽﾄ１"))</f>
        <v/>
      </c>
      <c r="N289" s="274" t="str">
        <f t="shared" si="54"/>
        <v>同一区</v>
      </c>
      <c r="O289" s="275" t="str">
        <f t="shared" si="55"/>
        <v/>
      </c>
      <c r="P289" s="274" t="str">
        <f t="shared" si="46"/>
        <v/>
      </c>
      <c r="Q289" s="273" t="str">
        <f t="shared" si="47"/>
        <v/>
      </c>
      <c r="R289" s="276" t="str">
        <f t="shared" si="48"/>
        <v/>
      </c>
      <c r="S289" s="273" t="str">
        <f t="shared" si="56"/>
        <v/>
      </c>
      <c r="T289" s="417" t="str">
        <f t="shared" si="49"/>
        <v/>
      </c>
      <c r="U289" s="274" t="str">
        <f>IF(S289="","",COUNTIF($S$7:S289,"該当２"))</f>
        <v/>
      </c>
      <c r="V289" s="277" t="str">
        <f t="shared" si="50"/>
        <v/>
      </c>
      <c r="W289" s="417" t="str">
        <f t="shared" si="51"/>
        <v/>
      </c>
      <c r="X289" s="274" t="str">
        <f>IF(V289="","",COUNTIF($V$7:V289,"該当３"))</f>
        <v/>
      </c>
    </row>
    <row r="290" spans="1:24">
      <c r="A290" s="407">
        <v>1321800002</v>
      </c>
      <c r="B290" s="407">
        <v>13</v>
      </c>
      <c r="C290" s="408">
        <v>218</v>
      </c>
      <c r="D290" s="409">
        <v>0</v>
      </c>
      <c r="E290" s="408">
        <v>2</v>
      </c>
      <c r="F290" s="407" t="s">
        <v>299</v>
      </c>
      <c r="G290" s="407" t="s">
        <v>534</v>
      </c>
      <c r="H290" s="407" t="s">
        <v>534</v>
      </c>
      <c r="I290" s="407" t="s">
        <v>535</v>
      </c>
      <c r="J290" s="272"/>
      <c r="K290" s="273" t="str">
        <f t="shared" si="52"/>
        <v/>
      </c>
      <c r="L290" s="417" t="str">
        <f t="shared" si="53"/>
        <v/>
      </c>
      <c r="M290" s="274" t="str">
        <f>IF(K290="","",COUNTIF($K$7:K290,"ﾘｽﾄ１"))</f>
        <v/>
      </c>
      <c r="N290" s="274" t="str">
        <f t="shared" si="54"/>
        <v>同一区</v>
      </c>
      <c r="O290" s="275" t="str">
        <f t="shared" si="55"/>
        <v/>
      </c>
      <c r="P290" s="274" t="str">
        <f t="shared" si="46"/>
        <v/>
      </c>
      <c r="Q290" s="273" t="str">
        <f t="shared" si="47"/>
        <v/>
      </c>
      <c r="R290" s="276" t="str">
        <f t="shared" si="48"/>
        <v/>
      </c>
      <c r="S290" s="273" t="str">
        <f t="shared" si="56"/>
        <v/>
      </c>
      <c r="T290" s="417" t="str">
        <f t="shared" si="49"/>
        <v/>
      </c>
      <c r="U290" s="274" t="str">
        <f>IF(S290="","",COUNTIF($S$7:S290,"該当２"))</f>
        <v/>
      </c>
      <c r="V290" s="277" t="str">
        <f t="shared" si="50"/>
        <v/>
      </c>
      <c r="W290" s="417" t="str">
        <f t="shared" si="51"/>
        <v/>
      </c>
      <c r="X290" s="274" t="str">
        <f>IF(V290="","",COUNTIF($V$7:V290,"該当３"))</f>
        <v/>
      </c>
    </row>
    <row r="291" spans="1:24">
      <c r="A291" s="407">
        <v>1321800003</v>
      </c>
      <c r="B291" s="407">
        <v>13</v>
      </c>
      <c r="C291" s="408">
        <v>218</v>
      </c>
      <c r="D291" s="409">
        <v>0</v>
      </c>
      <c r="E291" s="408">
        <v>3</v>
      </c>
      <c r="F291" s="407" t="s">
        <v>299</v>
      </c>
      <c r="G291" s="407" t="s">
        <v>534</v>
      </c>
      <c r="H291" s="407" t="s">
        <v>534</v>
      </c>
      <c r="I291" s="407" t="s">
        <v>536</v>
      </c>
      <c r="J291" s="272"/>
      <c r="K291" s="273" t="str">
        <f t="shared" si="52"/>
        <v/>
      </c>
      <c r="L291" s="417" t="str">
        <f t="shared" si="53"/>
        <v/>
      </c>
      <c r="M291" s="274" t="str">
        <f>IF(K291="","",COUNTIF($K$7:K291,"ﾘｽﾄ１"))</f>
        <v/>
      </c>
      <c r="N291" s="274" t="str">
        <f t="shared" si="54"/>
        <v>同一区</v>
      </c>
      <c r="O291" s="275" t="str">
        <f t="shared" si="55"/>
        <v/>
      </c>
      <c r="P291" s="274" t="str">
        <f t="shared" si="46"/>
        <v/>
      </c>
      <c r="Q291" s="273" t="str">
        <f t="shared" si="47"/>
        <v/>
      </c>
      <c r="R291" s="276" t="str">
        <f t="shared" si="48"/>
        <v/>
      </c>
      <c r="S291" s="273" t="str">
        <f t="shared" si="56"/>
        <v/>
      </c>
      <c r="T291" s="417" t="str">
        <f t="shared" si="49"/>
        <v/>
      </c>
      <c r="U291" s="274" t="str">
        <f>IF(S291="","",COUNTIF($S$7:S291,"該当２"))</f>
        <v/>
      </c>
      <c r="V291" s="277" t="str">
        <f t="shared" si="50"/>
        <v/>
      </c>
      <c r="W291" s="417" t="str">
        <f t="shared" si="51"/>
        <v/>
      </c>
      <c r="X291" s="274" t="str">
        <f>IF(V291="","",COUNTIF($V$7:V291,"該当３"))</f>
        <v/>
      </c>
    </row>
    <row r="292" spans="1:24">
      <c r="A292" s="407">
        <v>1321800004</v>
      </c>
      <c r="B292" s="407">
        <v>13</v>
      </c>
      <c r="C292" s="408">
        <v>218</v>
      </c>
      <c r="D292" s="409">
        <v>0</v>
      </c>
      <c r="E292" s="408">
        <v>4</v>
      </c>
      <c r="F292" s="407" t="s">
        <v>299</v>
      </c>
      <c r="G292" s="407" t="s">
        <v>534</v>
      </c>
      <c r="H292" s="407" t="s">
        <v>534</v>
      </c>
      <c r="I292" s="407" t="s">
        <v>537</v>
      </c>
      <c r="J292" s="272"/>
      <c r="K292" s="273" t="str">
        <f t="shared" si="52"/>
        <v/>
      </c>
      <c r="L292" s="417" t="str">
        <f t="shared" si="53"/>
        <v/>
      </c>
      <c r="M292" s="274" t="str">
        <f>IF(K292="","",COUNTIF($K$7:K292,"ﾘｽﾄ１"))</f>
        <v/>
      </c>
      <c r="N292" s="274" t="str">
        <f t="shared" si="54"/>
        <v>同一区</v>
      </c>
      <c r="O292" s="275" t="str">
        <f t="shared" si="55"/>
        <v/>
      </c>
      <c r="P292" s="274" t="str">
        <f t="shared" si="46"/>
        <v/>
      </c>
      <c r="Q292" s="273" t="str">
        <f t="shared" si="47"/>
        <v/>
      </c>
      <c r="R292" s="276" t="str">
        <f t="shared" si="48"/>
        <v/>
      </c>
      <c r="S292" s="273" t="str">
        <f t="shared" si="56"/>
        <v/>
      </c>
      <c r="T292" s="417" t="str">
        <f t="shared" si="49"/>
        <v/>
      </c>
      <c r="U292" s="274" t="str">
        <f>IF(S292="","",COUNTIF($S$7:S292,"該当２"))</f>
        <v/>
      </c>
      <c r="V292" s="277" t="str">
        <f t="shared" si="50"/>
        <v/>
      </c>
      <c r="W292" s="417" t="str">
        <f t="shared" si="51"/>
        <v/>
      </c>
      <c r="X292" s="274" t="str">
        <f>IF(V292="","",COUNTIF($V$7:V292,"該当３"))</f>
        <v/>
      </c>
    </row>
    <row r="293" spans="1:24">
      <c r="A293" s="407">
        <v>1321800005</v>
      </c>
      <c r="B293" s="407">
        <v>13</v>
      </c>
      <c r="C293" s="408">
        <v>218</v>
      </c>
      <c r="D293" s="409">
        <v>0</v>
      </c>
      <c r="E293" s="408">
        <v>5</v>
      </c>
      <c r="F293" s="407" t="s">
        <v>299</v>
      </c>
      <c r="G293" s="407" t="s">
        <v>534</v>
      </c>
      <c r="H293" s="407" t="s">
        <v>534</v>
      </c>
      <c r="I293" s="407" t="s">
        <v>538</v>
      </c>
      <c r="J293" s="272"/>
      <c r="K293" s="273" t="str">
        <f t="shared" si="52"/>
        <v/>
      </c>
      <c r="L293" s="417" t="str">
        <f t="shared" si="53"/>
        <v/>
      </c>
      <c r="M293" s="274" t="str">
        <f>IF(K293="","",COUNTIF($K$7:K293,"ﾘｽﾄ１"))</f>
        <v/>
      </c>
      <c r="N293" s="274" t="str">
        <f t="shared" si="54"/>
        <v>同一区</v>
      </c>
      <c r="O293" s="275" t="str">
        <f t="shared" si="55"/>
        <v/>
      </c>
      <c r="P293" s="274" t="str">
        <f t="shared" si="46"/>
        <v/>
      </c>
      <c r="Q293" s="273" t="str">
        <f t="shared" si="47"/>
        <v/>
      </c>
      <c r="R293" s="276" t="str">
        <f t="shared" si="48"/>
        <v/>
      </c>
      <c r="S293" s="273" t="str">
        <f t="shared" si="56"/>
        <v/>
      </c>
      <c r="T293" s="417" t="str">
        <f t="shared" si="49"/>
        <v/>
      </c>
      <c r="U293" s="274" t="str">
        <f>IF(S293="","",COUNTIF($S$7:S293,"該当２"))</f>
        <v/>
      </c>
      <c r="V293" s="277" t="str">
        <f t="shared" si="50"/>
        <v/>
      </c>
      <c r="W293" s="417" t="str">
        <f t="shared" si="51"/>
        <v/>
      </c>
      <c r="X293" s="274" t="str">
        <f>IF(V293="","",COUNTIF($V$7:V293,"該当３"))</f>
        <v/>
      </c>
    </row>
    <row r="294" spans="1:24">
      <c r="A294" s="407">
        <v>1321800006</v>
      </c>
      <c r="B294" s="407">
        <v>13</v>
      </c>
      <c r="C294" s="408">
        <v>218</v>
      </c>
      <c r="D294" s="409">
        <v>0</v>
      </c>
      <c r="E294" s="408">
        <v>6</v>
      </c>
      <c r="F294" s="407" t="s">
        <v>299</v>
      </c>
      <c r="G294" s="407" t="s">
        <v>534</v>
      </c>
      <c r="H294" s="407" t="s">
        <v>534</v>
      </c>
      <c r="I294" s="407" t="s">
        <v>539</v>
      </c>
      <c r="J294" s="272"/>
      <c r="K294" s="273" t="str">
        <f t="shared" si="52"/>
        <v/>
      </c>
      <c r="L294" s="417" t="str">
        <f t="shared" si="53"/>
        <v/>
      </c>
      <c r="M294" s="274" t="str">
        <f>IF(K294="","",COUNTIF($K$7:K294,"ﾘｽﾄ１"))</f>
        <v/>
      </c>
      <c r="N294" s="274" t="str">
        <f t="shared" si="54"/>
        <v>同一区</v>
      </c>
      <c r="O294" s="275" t="str">
        <f t="shared" si="55"/>
        <v/>
      </c>
      <c r="P294" s="274" t="str">
        <f t="shared" si="46"/>
        <v/>
      </c>
      <c r="Q294" s="273" t="str">
        <f t="shared" si="47"/>
        <v/>
      </c>
      <c r="R294" s="276" t="str">
        <f t="shared" si="48"/>
        <v/>
      </c>
      <c r="S294" s="273" t="str">
        <f t="shared" si="56"/>
        <v/>
      </c>
      <c r="T294" s="417" t="str">
        <f t="shared" si="49"/>
        <v/>
      </c>
      <c r="U294" s="274" t="str">
        <f>IF(S294="","",COUNTIF($S$7:S294,"該当２"))</f>
        <v/>
      </c>
      <c r="V294" s="277" t="str">
        <f t="shared" si="50"/>
        <v/>
      </c>
      <c r="W294" s="417" t="str">
        <f t="shared" si="51"/>
        <v/>
      </c>
      <c r="X294" s="274" t="str">
        <f>IF(V294="","",COUNTIF($V$7:V294,"該当３"))</f>
        <v/>
      </c>
    </row>
    <row r="295" spans="1:24">
      <c r="A295" s="407">
        <v>1321800007</v>
      </c>
      <c r="B295" s="407">
        <v>13</v>
      </c>
      <c r="C295" s="408">
        <v>218</v>
      </c>
      <c r="D295" s="409">
        <v>0</v>
      </c>
      <c r="E295" s="408">
        <v>7</v>
      </c>
      <c r="F295" s="407" t="s">
        <v>299</v>
      </c>
      <c r="G295" s="407" t="s">
        <v>534</v>
      </c>
      <c r="H295" s="407" t="s">
        <v>534</v>
      </c>
      <c r="I295" s="407" t="s">
        <v>540</v>
      </c>
      <c r="J295" s="272"/>
      <c r="K295" s="273" t="str">
        <f t="shared" si="52"/>
        <v/>
      </c>
      <c r="L295" s="417" t="str">
        <f t="shared" si="53"/>
        <v/>
      </c>
      <c r="M295" s="274" t="str">
        <f>IF(K295="","",COUNTIF($K$7:K295,"ﾘｽﾄ１"))</f>
        <v/>
      </c>
      <c r="N295" s="274" t="str">
        <f t="shared" si="54"/>
        <v>同一区</v>
      </c>
      <c r="O295" s="275" t="str">
        <f t="shared" si="55"/>
        <v/>
      </c>
      <c r="P295" s="274" t="str">
        <f t="shared" si="46"/>
        <v/>
      </c>
      <c r="Q295" s="273" t="str">
        <f t="shared" si="47"/>
        <v/>
      </c>
      <c r="R295" s="276" t="str">
        <f t="shared" si="48"/>
        <v/>
      </c>
      <c r="S295" s="273" t="str">
        <f t="shared" si="56"/>
        <v/>
      </c>
      <c r="T295" s="417" t="str">
        <f t="shared" si="49"/>
        <v/>
      </c>
      <c r="U295" s="274" t="str">
        <f>IF(S295="","",COUNTIF($S$7:S295,"該当２"))</f>
        <v/>
      </c>
      <c r="V295" s="277" t="str">
        <f t="shared" si="50"/>
        <v/>
      </c>
      <c r="W295" s="417" t="str">
        <f t="shared" si="51"/>
        <v/>
      </c>
      <c r="X295" s="274" t="str">
        <f>IF(V295="","",COUNTIF($V$7:V295,"該当３"))</f>
        <v/>
      </c>
    </row>
    <row r="296" spans="1:24">
      <c r="A296" s="407">
        <v>1321800008</v>
      </c>
      <c r="B296" s="407">
        <v>13</v>
      </c>
      <c r="C296" s="408">
        <v>218</v>
      </c>
      <c r="D296" s="409">
        <v>0</v>
      </c>
      <c r="E296" s="408">
        <v>8</v>
      </c>
      <c r="F296" s="407" t="s">
        <v>299</v>
      </c>
      <c r="G296" s="407" t="s">
        <v>534</v>
      </c>
      <c r="H296" s="407" t="s">
        <v>534</v>
      </c>
      <c r="I296" s="407" t="s">
        <v>541</v>
      </c>
      <c r="J296" s="272"/>
      <c r="K296" s="273" t="str">
        <f t="shared" si="52"/>
        <v/>
      </c>
      <c r="L296" s="417" t="str">
        <f t="shared" si="53"/>
        <v/>
      </c>
      <c r="M296" s="274" t="str">
        <f>IF(K296="","",COUNTIF($K$7:K296,"ﾘｽﾄ１"))</f>
        <v/>
      </c>
      <c r="N296" s="274" t="str">
        <f t="shared" si="54"/>
        <v>同一区</v>
      </c>
      <c r="O296" s="275" t="str">
        <f t="shared" si="55"/>
        <v/>
      </c>
      <c r="P296" s="274" t="str">
        <f t="shared" si="46"/>
        <v/>
      </c>
      <c r="Q296" s="273" t="str">
        <f t="shared" si="47"/>
        <v/>
      </c>
      <c r="R296" s="276" t="str">
        <f t="shared" si="48"/>
        <v/>
      </c>
      <c r="S296" s="273" t="str">
        <f t="shared" si="56"/>
        <v/>
      </c>
      <c r="T296" s="417" t="str">
        <f t="shared" si="49"/>
        <v/>
      </c>
      <c r="U296" s="274" t="str">
        <f>IF(S296="","",COUNTIF($S$7:S296,"該当２"))</f>
        <v/>
      </c>
      <c r="V296" s="277" t="str">
        <f t="shared" si="50"/>
        <v/>
      </c>
      <c r="W296" s="417" t="str">
        <f t="shared" si="51"/>
        <v/>
      </c>
      <c r="X296" s="274" t="str">
        <f>IF(V296="","",COUNTIF($V$7:V296,"該当３"))</f>
        <v/>
      </c>
    </row>
    <row r="297" spans="1:24">
      <c r="A297" s="407">
        <v>1321800009</v>
      </c>
      <c r="B297" s="407">
        <v>13</v>
      </c>
      <c r="C297" s="408">
        <v>218</v>
      </c>
      <c r="D297" s="409">
        <v>0</v>
      </c>
      <c r="E297" s="408">
        <v>9</v>
      </c>
      <c r="F297" s="407" t="s">
        <v>299</v>
      </c>
      <c r="G297" s="407" t="s">
        <v>534</v>
      </c>
      <c r="H297" s="407" t="s">
        <v>534</v>
      </c>
      <c r="I297" s="407" t="s">
        <v>542</v>
      </c>
      <c r="J297" s="272"/>
      <c r="K297" s="273" t="str">
        <f t="shared" si="52"/>
        <v/>
      </c>
      <c r="L297" s="417" t="str">
        <f t="shared" si="53"/>
        <v/>
      </c>
      <c r="M297" s="274" t="str">
        <f>IF(K297="","",COUNTIF($K$7:K297,"ﾘｽﾄ１"))</f>
        <v/>
      </c>
      <c r="N297" s="274" t="str">
        <f t="shared" si="54"/>
        <v>同一区</v>
      </c>
      <c r="O297" s="275" t="str">
        <f t="shared" si="55"/>
        <v/>
      </c>
      <c r="P297" s="274" t="str">
        <f t="shared" si="46"/>
        <v/>
      </c>
      <c r="Q297" s="273" t="str">
        <f t="shared" si="47"/>
        <v/>
      </c>
      <c r="R297" s="276" t="str">
        <f t="shared" si="48"/>
        <v/>
      </c>
      <c r="S297" s="273" t="str">
        <f t="shared" si="56"/>
        <v/>
      </c>
      <c r="T297" s="417" t="str">
        <f t="shared" si="49"/>
        <v/>
      </c>
      <c r="U297" s="274" t="str">
        <f>IF(S297="","",COUNTIF($S$7:S297,"該当２"))</f>
        <v/>
      </c>
      <c r="V297" s="277" t="str">
        <f t="shared" si="50"/>
        <v/>
      </c>
      <c r="W297" s="417" t="str">
        <f t="shared" si="51"/>
        <v/>
      </c>
      <c r="X297" s="274" t="str">
        <f>IF(V297="","",COUNTIF($V$7:V297,"該当３"))</f>
        <v/>
      </c>
    </row>
    <row r="298" spans="1:24">
      <c r="A298" s="407">
        <v>1321800010</v>
      </c>
      <c r="B298" s="407">
        <v>13</v>
      </c>
      <c r="C298" s="408">
        <v>218</v>
      </c>
      <c r="D298" s="409">
        <v>0</v>
      </c>
      <c r="E298" s="408">
        <v>10</v>
      </c>
      <c r="F298" s="407" t="s">
        <v>299</v>
      </c>
      <c r="G298" s="407" t="s">
        <v>534</v>
      </c>
      <c r="H298" s="407" t="s">
        <v>534</v>
      </c>
      <c r="I298" s="407" t="s">
        <v>205</v>
      </c>
      <c r="J298" s="272"/>
      <c r="K298" s="273" t="str">
        <f t="shared" si="52"/>
        <v/>
      </c>
      <c r="L298" s="417" t="str">
        <f t="shared" si="53"/>
        <v/>
      </c>
      <c r="M298" s="274" t="str">
        <f>IF(K298="","",COUNTIF($K$7:K298,"ﾘｽﾄ１"))</f>
        <v/>
      </c>
      <c r="N298" s="274" t="str">
        <f t="shared" si="54"/>
        <v>同一区</v>
      </c>
      <c r="O298" s="275" t="str">
        <f t="shared" si="55"/>
        <v/>
      </c>
      <c r="P298" s="274" t="str">
        <f t="shared" si="46"/>
        <v/>
      </c>
      <c r="Q298" s="273" t="str">
        <f t="shared" si="47"/>
        <v/>
      </c>
      <c r="R298" s="276" t="str">
        <f t="shared" si="48"/>
        <v/>
      </c>
      <c r="S298" s="273" t="str">
        <f t="shared" si="56"/>
        <v/>
      </c>
      <c r="T298" s="417" t="str">
        <f t="shared" si="49"/>
        <v/>
      </c>
      <c r="U298" s="274" t="str">
        <f>IF(S298="","",COUNTIF($S$7:S298,"該当２"))</f>
        <v/>
      </c>
      <c r="V298" s="277" t="str">
        <f t="shared" si="50"/>
        <v/>
      </c>
      <c r="W298" s="417" t="str">
        <f t="shared" si="51"/>
        <v/>
      </c>
      <c r="X298" s="274" t="str">
        <f>IF(V298="","",COUNTIF($V$7:V298,"該当３"))</f>
        <v/>
      </c>
    </row>
    <row r="299" spans="1:24">
      <c r="A299" s="407">
        <v>1321800011</v>
      </c>
      <c r="B299" s="407">
        <v>13</v>
      </c>
      <c r="C299" s="408">
        <v>218</v>
      </c>
      <c r="D299" s="409">
        <v>0</v>
      </c>
      <c r="E299" s="408">
        <v>11</v>
      </c>
      <c r="F299" s="407" t="s">
        <v>299</v>
      </c>
      <c r="G299" s="407" t="s">
        <v>534</v>
      </c>
      <c r="H299" s="407" t="s">
        <v>534</v>
      </c>
      <c r="I299" s="407" t="s">
        <v>543</v>
      </c>
      <c r="J299" s="272"/>
      <c r="K299" s="273" t="str">
        <f t="shared" si="52"/>
        <v/>
      </c>
      <c r="L299" s="417" t="str">
        <f t="shared" si="53"/>
        <v/>
      </c>
      <c r="M299" s="274" t="str">
        <f>IF(K299="","",COUNTIF($K$7:K299,"ﾘｽﾄ１"))</f>
        <v/>
      </c>
      <c r="N299" s="274" t="str">
        <f t="shared" si="54"/>
        <v>同一区</v>
      </c>
      <c r="O299" s="275" t="str">
        <f t="shared" si="55"/>
        <v/>
      </c>
      <c r="P299" s="274" t="str">
        <f t="shared" si="46"/>
        <v/>
      </c>
      <c r="Q299" s="273" t="str">
        <f t="shared" si="47"/>
        <v/>
      </c>
      <c r="R299" s="276" t="str">
        <f t="shared" si="48"/>
        <v/>
      </c>
      <c r="S299" s="273" t="str">
        <f t="shared" si="56"/>
        <v/>
      </c>
      <c r="T299" s="417" t="str">
        <f t="shared" si="49"/>
        <v/>
      </c>
      <c r="U299" s="274" t="str">
        <f>IF(S299="","",COUNTIF($S$7:S299,"該当２"))</f>
        <v/>
      </c>
      <c r="V299" s="277" t="str">
        <f t="shared" si="50"/>
        <v/>
      </c>
      <c r="W299" s="417" t="str">
        <f t="shared" si="51"/>
        <v/>
      </c>
      <c r="X299" s="274" t="str">
        <f>IF(V299="","",COUNTIF($V$7:V299,"該当３"))</f>
        <v/>
      </c>
    </row>
    <row r="300" spans="1:24">
      <c r="A300" s="407">
        <v>1321800012</v>
      </c>
      <c r="B300" s="407">
        <v>13</v>
      </c>
      <c r="C300" s="408">
        <v>218</v>
      </c>
      <c r="D300" s="409">
        <v>0</v>
      </c>
      <c r="E300" s="408">
        <v>12</v>
      </c>
      <c r="F300" s="407" t="s">
        <v>299</v>
      </c>
      <c r="G300" s="407" t="s">
        <v>534</v>
      </c>
      <c r="H300" s="407" t="s">
        <v>534</v>
      </c>
      <c r="I300" s="407" t="s">
        <v>215</v>
      </c>
      <c r="J300" s="272"/>
      <c r="K300" s="273" t="str">
        <f t="shared" si="52"/>
        <v/>
      </c>
      <c r="L300" s="417" t="str">
        <f t="shared" si="53"/>
        <v/>
      </c>
      <c r="M300" s="274" t="str">
        <f>IF(K300="","",COUNTIF($K$7:K300,"ﾘｽﾄ１"))</f>
        <v/>
      </c>
      <c r="N300" s="274" t="str">
        <f t="shared" si="54"/>
        <v>同一区</v>
      </c>
      <c r="O300" s="275" t="str">
        <f t="shared" si="55"/>
        <v/>
      </c>
      <c r="P300" s="274" t="str">
        <f t="shared" si="46"/>
        <v/>
      </c>
      <c r="Q300" s="273" t="str">
        <f t="shared" si="47"/>
        <v/>
      </c>
      <c r="R300" s="276" t="str">
        <f t="shared" si="48"/>
        <v/>
      </c>
      <c r="S300" s="273" t="str">
        <f t="shared" si="56"/>
        <v/>
      </c>
      <c r="T300" s="417" t="str">
        <f t="shared" si="49"/>
        <v/>
      </c>
      <c r="U300" s="274" t="str">
        <f>IF(S300="","",COUNTIF($S$7:S300,"該当２"))</f>
        <v/>
      </c>
      <c r="V300" s="277" t="str">
        <f t="shared" si="50"/>
        <v/>
      </c>
      <c r="W300" s="417" t="str">
        <f t="shared" si="51"/>
        <v/>
      </c>
      <c r="X300" s="274" t="str">
        <f>IF(V300="","",COUNTIF($V$7:V300,"該当３"))</f>
        <v/>
      </c>
    </row>
    <row r="301" spans="1:24">
      <c r="A301" s="407">
        <v>1321900000</v>
      </c>
      <c r="B301" s="407">
        <v>13</v>
      </c>
      <c r="C301" s="408">
        <v>219</v>
      </c>
      <c r="D301" s="409">
        <v>0</v>
      </c>
      <c r="E301" s="408">
        <v>0</v>
      </c>
      <c r="F301" s="407" t="s">
        <v>299</v>
      </c>
      <c r="G301" s="407" t="s">
        <v>544</v>
      </c>
      <c r="H301" s="407"/>
      <c r="I301" s="407"/>
      <c r="J301" s="272"/>
      <c r="K301" s="273" t="str">
        <f t="shared" si="52"/>
        <v>ﾘｽﾄ１</v>
      </c>
      <c r="L301" s="417" t="str">
        <f t="shared" si="53"/>
        <v>狛江市</v>
      </c>
      <c r="M301" s="274">
        <f>IF(K301="","",COUNTIF($K$7:K301,"ﾘｽﾄ１"))</f>
        <v>40</v>
      </c>
      <c r="N301" s="274" t="str">
        <f t="shared" si="54"/>
        <v/>
      </c>
      <c r="O301" s="275" t="str">
        <f t="shared" si="55"/>
        <v/>
      </c>
      <c r="P301" s="274" t="str">
        <f t="shared" si="46"/>
        <v/>
      </c>
      <c r="Q301" s="273" t="str">
        <f t="shared" si="47"/>
        <v/>
      </c>
      <c r="R301" s="276" t="str">
        <f t="shared" si="48"/>
        <v/>
      </c>
      <c r="S301" s="273" t="str">
        <f t="shared" si="56"/>
        <v/>
      </c>
      <c r="T301" s="417" t="str">
        <f t="shared" si="49"/>
        <v/>
      </c>
      <c r="U301" s="274" t="str">
        <f>IF(S301="","",COUNTIF($S$7:S301,"該当２"))</f>
        <v/>
      </c>
      <c r="V301" s="277" t="str">
        <f t="shared" si="50"/>
        <v/>
      </c>
      <c r="W301" s="417" t="str">
        <f t="shared" si="51"/>
        <v/>
      </c>
      <c r="X301" s="274" t="str">
        <f>IF(V301="","",COUNTIF($V$7:V301,"該当３"))</f>
        <v/>
      </c>
    </row>
    <row r="302" spans="1:24">
      <c r="A302" s="407">
        <v>1321900012</v>
      </c>
      <c r="B302" s="407">
        <v>13</v>
      </c>
      <c r="C302" s="408">
        <v>219</v>
      </c>
      <c r="D302" s="409">
        <v>0</v>
      </c>
      <c r="E302" s="408">
        <v>12</v>
      </c>
      <c r="F302" s="407" t="s">
        <v>299</v>
      </c>
      <c r="G302" s="407" t="s">
        <v>544</v>
      </c>
      <c r="H302" s="407" t="s">
        <v>544</v>
      </c>
      <c r="I302" s="407" t="s">
        <v>544</v>
      </c>
      <c r="J302" s="272"/>
      <c r="K302" s="273" t="str">
        <f t="shared" si="52"/>
        <v/>
      </c>
      <c r="L302" s="417" t="str">
        <f t="shared" si="53"/>
        <v/>
      </c>
      <c r="M302" s="274" t="str">
        <f>IF(K302="","",COUNTIF($K$7:K302,"ﾘｽﾄ１"))</f>
        <v/>
      </c>
      <c r="N302" s="274" t="str">
        <f t="shared" si="54"/>
        <v>同一区</v>
      </c>
      <c r="O302" s="275" t="str">
        <f t="shared" si="55"/>
        <v/>
      </c>
      <c r="P302" s="274" t="str">
        <f t="shared" si="46"/>
        <v/>
      </c>
      <c r="Q302" s="273" t="str">
        <f t="shared" si="47"/>
        <v/>
      </c>
      <c r="R302" s="276" t="str">
        <f t="shared" si="48"/>
        <v/>
      </c>
      <c r="S302" s="273" t="str">
        <f>IF(AND(Q302="ﾘｽﾄ2",OR(I302=0,AND(N302="同一区",E302=12))),"該当２","")</f>
        <v/>
      </c>
      <c r="T302" s="417" t="str">
        <f t="shared" si="49"/>
        <v/>
      </c>
      <c r="U302" s="274" t="str">
        <f>IF(S302="","",COUNTIF($S$7:S302,"該当２"))</f>
        <v/>
      </c>
      <c r="V302" s="277" t="str">
        <f t="shared" si="50"/>
        <v/>
      </c>
      <c r="W302" s="417" t="str">
        <f t="shared" si="51"/>
        <v/>
      </c>
      <c r="X302" s="274" t="str">
        <f>IF(V302="","",COUNTIF($V$7:V302,"該当３"))</f>
        <v/>
      </c>
    </row>
    <row r="303" spans="1:24">
      <c r="A303" s="407">
        <v>1322000000</v>
      </c>
      <c r="B303" s="407">
        <v>13</v>
      </c>
      <c r="C303" s="408">
        <v>220</v>
      </c>
      <c r="D303" s="409">
        <v>0</v>
      </c>
      <c r="E303" s="408">
        <v>0</v>
      </c>
      <c r="F303" s="407" t="s">
        <v>299</v>
      </c>
      <c r="G303" s="407" t="s">
        <v>545</v>
      </c>
      <c r="H303" s="407"/>
      <c r="I303" s="407"/>
      <c r="J303" s="272"/>
      <c r="K303" s="273" t="str">
        <f t="shared" si="52"/>
        <v>ﾘｽﾄ１</v>
      </c>
      <c r="L303" s="417" t="str">
        <f t="shared" si="53"/>
        <v>東大和市</v>
      </c>
      <c r="M303" s="274">
        <f>IF(K303="","",COUNTIF($K$7:K303,"ﾘｽﾄ１"))</f>
        <v>41</v>
      </c>
      <c r="N303" s="274" t="str">
        <f t="shared" si="54"/>
        <v/>
      </c>
      <c r="O303" s="275" t="str">
        <f t="shared" si="55"/>
        <v/>
      </c>
      <c r="P303" s="274" t="str">
        <f t="shared" si="46"/>
        <v/>
      </c>
      <c r="Q303" s="273" t="str">
        <f t="shared" si="47"/>
        <v/>
      </c>
      <c r="R303" s="276" t="str">
        <f t="shared" si="48"/>
        <v/>
      </c>
      <c r="S303" s="273" t="str">
        <f t="shared" si="56"/>
        <v/>
      </c>
      <c r="T303" s="417" t="str">
        <f t="shared" si="49"/>
        <v/>
      </c>
      <c r="U303" s="274" t="str">
        <f>IF(S303="","",COUNTIF($S$7:S303,"該当２"))</f>
        <v/>
      </c>
      <c r="V303" s="277" t="str">
        <f t="shared" si="50"/>
        <v/>
      </c>
      <c r="W303" s="417" t="str">
        <f t="shared" si="51"/>
        <v/>
      </c>
      <c r="X303" s="274" t="str">
        <f>IF(V303="","",COUNTIF($V$7:V303,"該当３"))</f>
        <v/>
      </c>
    </row>
    <row r="304" spans="1:24">
      <c r="A304" s="407">
        <v>1322000001</v>
      </c>
      <c r="B304" s="407">
        <v>13</v>
      </c>
      <c r="C304" s="408">
        <v>220</v>
      </c>
      <c r="D304" s="409">
        <v>0</v>
      </c>
      <c r="E304" s="408">
        <v>1</v>
      </c>
      <c r="F304" s="407" t="s">
        <v>299</v>
      </c>
      <c r="G304" s="407" t="s">
        <v>545</v>
      </c>
      <c r="H304" s="407" t="s">
        <v>545</v>
      </c>
      <c r="I304" s="407" t="s">
        <v>546</v>
      </c>
      <c r="J304" s="272"/>
      <c r="K304" s="273" t="str">
        <f t="shared" si="52"/>
        <v/>
      </c>
      <c r="L304" s="417" t="str">
        <f t="shared" si="53"/>
        <v/>
      </c>
      <c r="M304" s="274" t="str">
        <f>IF(K304="","",COUNTIF($K$7:K304,"ﾘｽﾄ１"))</f>
        <v/>
      </c>
      <c r="N304" s="274" t="str">
        <f t="shared" si="54"/>
        <v>同一区</v>
      </c>
      <c r="O304" s="275" t="str">
        <f t="shared" si="55"/>
        <v/>
      </c>
      <c r="P304" s="274" t="str">
        <f t="shared" si="46"/>
        <v/>
      </c>
      <c r="Q304" s="273" t="str">
        <f t="shared" si="47"/>
        <v/>
      </c>
      <c r="R304" s="276" t="str">
        <f t="shared" si="48"/>
        <v/>
      </c>
      <c r="S304" s="273" t="str">
        <f t="shared" si="56"/>
        <v/>
      </c>
      <c r="T304" s="417" t="str">
        <f t="shared" si="49"/>
        <v/>
      </c>
      <c r="U304" s="274" t="str">
        <f>IF(S304="","",COUNTIF($S$7:S304,"該当２"))</f>
        <v/>
      </c>
      <c r="V304" s="277" t="str">
        <f t="shared" si="50"/>
        <v/>
      </c>
      <c r="W304" s="417" t="str">
        <f t="shared" si="51"/>
        <v/>
      </c>
      <c r="X304" s="274" t="str">
        <f>IF(V304="","",COUNTIF($V$7:V304,"該当３"))</f>
        <v/>
      </c>
    </row>
    <row r="305" spans="1:24">
      <c r="A305" s="407">
        <v>1322000002</v>
      </c>
      <c r="B305" s="407">
        <v>13</v>
      </c>
      <c r="C305" s="408">
        <v>220</v>
      </c>
      <c r="D305" s="409">
        <v>0</v>
      </c>
      <c r="E305" s="408">
        <v>2</v>
      </c>
      <c r="F305" s="407" t="s">
        <v>299</v>
      </c>
      <c r="G305" s="407" t="s">
        <v>545</v>
      </c>
      <c r="H305" s="407" t="s">
        <v>545</v>
      </c>
      <c r="I305" s="407" t="s">
        <v>206</v>
      </c>
      <c r="J305" s="272"/>
      <c r="K305" s="273" t="str">
        <f t="shared" si="52"/>
        <v/>
      </c>
      <c r="L305" s="417" t="str">
        <f t="shared" si="53"/>
        <v/>
      </c>
      <c r="M305" s="274" t="str">
        <f>IF(K305="","",COUNTIF($K$7:K305,"ﾘｽﾄ１"))</f>
        <v/>
      </c>
      <c r="N305" s="274" t="str">
        <f t="shared" si="54"/>
        <v>同一区</v>
      </c>
      <c r="O305" s="275" t="str">
        <f t="shared" si="55"/>
        <v/>
      </c>
      <c r="P305" s="274" t="str">
        <f t="shared" si="46"/>
        <v/>
      </c>
      <c r="Q305" s="273" t="str">
        <f t="shared" si="47"/>
        <v/>
      </c>
      <c r="R305" s="276" t="str">
        <f t="shared" si="48"/>
        <v/>
      </c>
      <c r="S305" s="273" t="str">
        <f t="shared" si="56"/>
        <v/>
      </c>
      <c r="T305" s="417" t="str">
        <f t="shared" si="49"/>
        <v/>
      </c>
      <c r="U305" s="274" t="str">
        <f>IF(S305="","",COUNTIF($S$7:S305,"該当２"))</f>
        <v/>
      </c>
      <c r="V305" s="277" t="str">
        <f t="shared" si="50"/>
        <v/>
      </c>
      <c r="W305" s="417" t="str">
        <f t="shared" si="51"/>
        <v/>
      </c>
      <c r="X305" s="274" t="str">
        <f>IF(V305="","",COUNTIF($V$7:V305,"該当３"))</f>
        <v/>
      </c>
    </row>
    <row r="306" spans="1:24">
      <c r="A306" s="407">
        <v>1322000003</v>
      </c>
      <c r="B306" s="407">
        <v>13</v>
      </c>
      <c r="C306" s="408">
        <v>220</v>
      </c>
      <c r="D306" s="409">
        <v>0</v>
      </c>
      <c r="E306" s="408">
        <v>3</v>
      </c>
      <c r="F306" s="407" t="s">
        <v>299</v>
      </c>
      <c r="G306" s="407" t="s">
        <v>545</v>
      </c>
      <c r="H306" s="407" t="s">
        <v>545</v>
      </c>
      <c r="I306" s="407" t="s">
        <v>547</v>
      </c>
      <c r="J306" s="272"/>
      <c r="K306" s="273" t="str">
        <f t="shared" si="52"/>
        <v/>
      </c>
      <c r="L306" s="417" t="str">
        <f t="shared" si="53"/>
        <v/>
      </c>
      <c r="M306" s="274" t="str">
        <f>IF(K306="","",COUNTIF($K$7:K306,"ﾘｽﾄ１"))</f>
        <v/>
      </c>
      <c r="N306" s="274" t="str">
        <f t="shared" si="54"/>
        <v>同一区</v>
      </c>
      <c r="O306" s="275" t="str">
        <f t="shared" si="55"/>
        <v/>
      </c>
      <c r="P306" s="274" t="str">
        <f t="shared" si="46"/>
        <v/>
      </c>
      <c r="Q306" s="273" t="str">
        <f t="shared" si="47"/>
        <v/>
      </c>
      <c r="R306" s="276" t="str">
        <f t="shared" si="48"/>
        <v/>
      </c>
      <c r="S306" s="273" t="str">
        <f t="shared" si="56"/>
        <v/>
      </c>
      <c r="T306" s="417" t="str">
        <f t="shared" si="49"/>
        <v/>
      </c>
      <c r="U306" s="274" t="str">
        <f>IF(S306="","",COUNTIF($S$7:S306,"該当２"))</f>
        <v/>
      </c>
      <c r="V306" s="277" t="str">
        <f t="shared" si="50"/>
        <v/>
      </c>
      <c r="W306" s="417" t="str">
        <f t="shared" si="51"/>
        <v/>
      </c>
      <c r="X306" s="274" t="str">
        <f>IF(V306="","",COUNTIF($V$7:V306,"該当３"))</f>
        <v/>
      </c>
    </row>
    <row r="307" spans="1:24">
      <c r="A307" s="407">
        <v>1322000004</v>
      </c>
      <c r="B307" s="407">
        <v>13</v>
      </c>
      <c r="C307" s="408">
        <v>220</v>
      </c>
      <c r="D307" s="409">
        <v>0</v>
      </c>
      <c r="E307" s="408">
        <v>4</v>
      </c>
      <c r="F307" s="407" t="s">
        <v>299</v>
      </c>
      <c r="G307" s="407" t="s">
        <v>545</v>
      </c>
      <c r="H307" s="407" t="s">
        <v>545</v>
      </c>
      <c r="I307" s="407" t="s">
        <v>524</v>
      </c>
      <c r="J307" s="272"/>
      <c r="K307" s="273" t="str">
        <f t="shared" si="52"/>
        <v/>
      </c>
      <c r="L307" s="417" t="str">
        <f t="shared" si="53"/>
        <v/>
      </c>
      <c r="M307" s="274" t="str">
        <f>IF(K307="","",COUNTIF($K$7:K307,"ﾘｽﾄ１"))</f>
        <v/>
      </c>
      <c r="N307" s="274" t="str">
        <f t="shared" si="54"/>
        <v>同一区</v>
      </c>
      <c r="O307" s="275" t="str">
        <f t="shared" si="55"/>
        <v/>
      </c>
      <c r="P307" s="274" t="str">
        <f t="shared" si="46"/>
        <v/>
      </c>
      <c r="Q307" s="273" t="str">
        <f t="shared" si="47"/>
        <v/>
      </c>
      <c r="R307" s="276" t="str">
        <f t="shared" si="48"/>
        <v/>
      </c>
      <c r="S307" s="273" t="str">
        <f t="shared" si="56"/>
        <v/>
      </c>
      <c r="T307" s="417" t="str">
        <f t="shared" si="49"/>
        <v/>
      </c>
      <c r="U307" s="274" t="str">
        <f>IF(S307="","",COUNTIF($S$7:S307,"該当２"))</f>
        <v/>
      </c>
      <c r="V307" s="277" t="str">
        <f t="shared" si="50"/>
        <v/>
      </c>
      <c r="W307" s="417" t="str">
        <f t="shared" si="51"/>
        <v/>
      </c>
      <c r="X307" s="274" t="str">
        <f>IF(V307="","",COUNTIF($V$7:V307,"該当３"))</f>
        <v/>
      </c>
    </row>
    <row r="308" spans="1:24">
      <c r="A308" s="407">
        <v>1322000005</v>
      </c>
      <c r="B308" s="407">
        <v>13</v>
      </c>
      <c r="C308" s="408">
        <v>220</v>
      </c>
      <c r="D308" s="409">
        <v>0</v>
      </c>
      <c r="E308" s="408">
        <v>5</v>
      </c>
      <c r="F308" s="407" t="s">
        <v>299</v>
      </c>
      <c r="G308" s="407" t="s">
        <v>545</v>
      </c>
      <c r="H308" s="407" t="s">
        <v>545</v>
      </c>
      <c r="I308" s="407" t="s">
        <v>548</v>
      </c>
      <c r="J308" s="272"/>
      <c r="K308" s="273" t="str">
        <f t="shared" si="52"/>
        <v/>
      </c>
      <c r="L308" s="417" t="str">
        <f t="shared" si="53"/>
        <v/>
      </c>
      <c r="M308" s="274" t="str">
        <f>IF(K308="","",COUNTIF($K$7:K308,"ﾘｽﾄ１"))</f>
        <v/>
      </c>
      <c r="N308" s="274" t="str">
        <f t="shared" si="54"/>
        <v>同一区</v>
      </c>
      <c r="O308" s="275" t="str">
        <f t="shared" si="55"/>
        <v/>
      </c>
      <c r="P308" s="274" t="str">
        <f t="shared" si="46"/>
        <v/>
      </c>
      <c r="Q308" s="273" t="str">
        <f t="shared" si="47"/>
        <v/>
      </c>
      <c r="R308" s="276" t="str">
        <f t="shared" si="48"/>
        <v/>
      </c>
      <c r="S308" s="273" t="str">
        <f t="shared" si="56"/>
        <v/>
      </c>
      <c r="T308" s="417" t="str">
        <f t="shared" si="49"/>
        <v/>
      </c>
      <c r="U308" s="274" t="str">
        <f>IF(S308="","",COUNTIF($S$7:S308,"該当２"))</f>
        <v/>
      </c>
      <c r="V308" s="277" t="str">
        <f t="shared" si="50"/>
        <v/>
      </c>
      <c r="W308" s="417" t="str">
        <f t="shared" si="51"/>
        <v/>
      </c>
      <c r="X308" s="274" t="str">
        <f>IF(V308="","",COUNTIF($V$7:V308,"該当３"))</f>
        <v/>
      </c>
    </row>
    <row r="309" spans="1:24">
      <c r="A309" s="407">
        <v>1322000006</v>
      </c>
      <c r="B309" s="407">
        <v>13</v>
      </c>
      <c r="C309" s="408">
        <v>220</v>
      </c>
      <c r="D309" s="409">
        <v>0</v>
      </c>
      <c r="E309" s="408">
        <v>6</v>
      </c>
      <c r="F309" s="407" t="s">
        <v>299</v>
      </c>
      <c r="G309" s="407" t="s">
        <v>545</v>
      </c>
      <c r="H309" s="407" t="s">
        <v>545</v>
      </c>
      <c r="I309" s="407" t="s">
        <v>214</v>
      </c>
      <c r="J309" s="272"/>
      <c r="K309" s="273" t="str">
        <f t="shared" si="52"/>
        <v/>
      </c>
      <c r="L309" s="417" t="str">
        <f t="shared" si="53"/>
        <v/>
      </c>
      <c r="M309" s="274" t="str">
        <f>IF(K309="","",COUNTIF($K$7:K309,"ﾘｽﾄ１"))</f>
        <v/>
      </c>
      <c r="N309" s="274" t="str">
        <f t="shared" si="54"/>
        <v>同一区</v>
      </c>
      <c r="O309" s="275" t="str">
        <f t="shared" si="55"/>
        <v/>
      </c>
      <c r="P309" s="274" t="str">
        <f t="shared" si="46"/>
        <v/>
      </c>
      <c r="Q309" s="273" t="str">
        <f t="shared" si="47"/>
        <v/>
      </c>
      <c r="R309" s="276" t="str">
        <f t="shared" si="48"/>
        <v/>
      </c>
      <c r="S309" s="273" t="str">
        <f t="shared" si="56"/>
        <v/>
      </c>
      <c r="T309" s="417" t="str">
        <f t="shared" si="49"/>
        <v/>
      </c>
      <c r="U309" s="274" t="str">
        <f>IF(S309="","",COUNTIF($S$7:S309,"該当２"))</f>
        <v/>
      </c>
      <c r="V309" s="277" t="str">
        <f t="shared" si="50"/>
        <v/>
      </c>
      <c r="W309" s="417" t="str">
        <f t="shared" si="51"/>
        <v/>
      </c>
      <c r="X309" s="274" t="str">
        <f>IF(V309="","",COUNTIF($V$7:V309,"該当３"))</f>
        <v/>
      </c>
    </row>
    <row r="310" spans="1:24">
      <c r="A310" s="407">
        <v>1322100000</v>
      </c>
      <c r="B310" s="407">
        <v>13</v>
      </c>
      <c r="C310" s="408">
        <v>221</v>
      </c>
      <c r="D310" s="409">
        <v>0</v>
      </c>
      <c r="E310" s="408">
        <v>0</v>
      </c>
      <c r="F310" s="407" t="s">
        <v>299</v>
      </c>
      <c r="G310" s="407" t="s">
        <v>549</v>
      </c>
      <c r="H310" s="407"/>
      <c r="I310" s="407"/>
      <c r="J310" s="272"/>
      <c r="K310" s="273" t="str">
        <f t="shared" si="52"/>
        <v>ﾘｽﾄ１</v>
      </c>
      <c r="L310" s="417" t="str">
        <f t="shared" si="53"/>
        <v>清瀬市</v>
      </c>
      <c r="M310" s="274">
        <f>IF(K310="","",COUNTIF($K$7:K310,"ﾘｽﾄ１"))</f>
        <v>42</v>
      </c>
      <c r="N310" s="274" t="str">
        <f t="shared" si="54"/>
        <v/>
      </c>
      <c r="O310" s="275" t="str">
        <f t="shared" si="55"/>
        <v/>
      </c>
      <c r="P310" s="274" t="str">
        <f t="shared" si="46"/>
        <v/>
      </c>
      <c r="Q310" s="273" t="str">
        <f t="shared" si="47"/>
        <v/>
      </c>
      <c r="R310" s="276" t="str">
        <f t="shared" si="48"/>
        <v/>
      </c>
      <c r="S310" s="273" t="str">
        <f t="shared" si="56"/>
        <v/>
      </c>
      <c r="T310" s="417" t="str">
        <f t="shared" si="49"/>
        <v/>
      </c>
      <c r="U310" s="274" t="str">
        <f>IF(S310="","",COUNTIF($S$7:S310,"該当２"))</f>
        <v/>
      </c>
      <c r="V310" s="277" t="str">
        <f t="shared" si="50"/>
        <v/>
      </c>
      <c r="W310" s="417" t="str">
        <f t="shared" si="51"/>
        <v/>
      </c>
      <c r="X310" s="274" t="str">
        <f>IF(V310="","",COUNTIF($V$7:V310,"該当３"))</f>
        <v/>
      </c>
    </row>
    <row r="311" spans="1:24">
      <c r="A311" s="407">
        <v>1322100001</v>
      </c>
      <c r="B311" s="407">
        <v>13</v>
      </c>
      <c r="C311" s="408">
        <v>221</v>
      </c>
      <c r="D311" s="409">
        <v>0</v>
      </c>
      <c r="E311" s="408">
        <v>1</v>
      </c>
      <c r="F311" s="407" t="s">
        <v>299</v>
      </c>
      <c r="G311" s="407" t="s">
        <v>549</v>
      </c>
      <c r="H311" s="407" t="s">
        <v>549</v>
      </c>
      <c r="I311" s="407" t="s">
        <v>550</v>
      </c>
      <c r="J311" s="272"/>
      <c r="K311" s="273" t="str">
        <f t="shared" si="52"/>
        <v/>
      </c>
      <c r="L311" s="417" t="str">
        <f t="shared" si="53"/>
        <v/>
      </c>
      <c r="M311" s="274" t="str">
        <f>IF(K311="","",COUNTIF($K$7:K311,"ﾘｽﾄ１"))</f>
        <v/>
      </c>
      <c r="N311" s="274" t="str">
        <f t="shared" si="54"/>
        <v>同一区</v>
      </c>
      <c r="O311" s="275" t="str">
        <f t="shared" si="55"/>
        <v/>
      </c>
      <c r="P311" s="274" t="str">
        <f t="shared" si="46"/>
        <v/>
      </c>
      <c r="Q311" s="273" t="str">
        <f t="shared" si="47"/>
        <v/>
      </c>
      <c r="R311" s="276" t="str">
        <f t="shared" si="48"/>
        <v/>
      </c>
      <c r="S311" s="273" t="str">
        <f t="shared" si="56"/>
        <v/>
      </c>
      <c r="T311" s="417" t="str">
        <f t="shared" si="49"/>
        <v/>
      </c>
      <c r="U311" s="274" t="str">
        <f>IF(S311="","",COUNTIF($S$7:S311,"該当２"))</f>
        <v/>
      </c>
      <c r="V311" s="277" t="str">
        <f t="shared" si="50"/>
        <v/>
      </c>
      <c r="W311" s="417" t="str">
        <f t="shared" si="51"/>
        <v/>
      </c>
      <c r="X311" s="274" t="str">
        <f>IF(V311="","",COUNTIF($V$7:V311,"該当３"))</f>
        <v/>
      </c>
    </row>
    <row r="312" spans="1:24">
      <c r="A312" s="407">
        <v>1322100002</v>
      </c>
      <c r="B312" s="407">
        <v>13</v>
      </c>
      <c r="C312" s="408">
        <v>221</v>
      </c>
      <c r="D312" s="409">
        <v>0</v>
      </c>
      <c r="E312" s="408">
        <v>2</v>
      </c>
      <c r="F312" s="407" t="s">
        <v>299</v>
      </c>
      <c r="G312" s="407" t="s">
        <v>549</v>
      </c>
      <c r="H312" s="407" t="s">
        <v>549</v>
      </c>
      <c r="I312" s="407" t="s">
        <v>551</v>
      </c>
      <c r="J312" s="272"/>
      <c r="K312" s="273" t="str">
        <f t="shared" si="52"/>
        <v/>
      </c>
      <c r="L312" s="417" t="str">
        <f t="shared" si="53"/>
        <v/>
      </c>
      <c r="M312" s="274" t="str">
        <f>IF(K312="","",COUNTIF($K$7:K312,"ﾘｽﾄ１"))</f>
        <v/>
      </c>
      <c r="N312" s="274" t="str">
        <f t="shared" si="54"/>
        <v>同一区</v>
      </c>
      <c r="O312" s="275" t="str">
        <f t="shared" si="55"/>
        <v/>
      </c>
      <c r="P312" s="274" t="str">
        <f t="shared" si="46"/>
        <v/>
      </c>
      <c r="Q312" s="273" t="str">
        <f t="shared" si="47"/>
        <v/>
      </c>
      <c r="R312" s="276" t="str">
        <f t="shared" si="48"/>
        <v/>
      </c>
      <c r="S312" s="273" t="str">
        <f t="shared" si="56"/>
        <v/>
      </c>
      <c r="T312" s="417" t="str">
        <f t="shared" si="49"/>
        <v/>
      </c>
      <c r="U312" s="274" t="str">
        <f>IF(S312="","",COUNTIF($S$7:S312,"該当２"))</f>
        <v/>
      </c>
      <c r="V312" s="277" t="str">
        <f t="shared" si="50"/>
        <v/>
      </c>
      <c r="W312" s="417" t="str">
        <f t="shared" si="51"/>
        <v/>
      </c>
      <c r="X312" s="274" t="str">
        <f>IF(V312="","",COUNTIF($V$7:V312,"該当３"))</f>
        <v/>
      </c>
    </row>
    <row r="313" spans="1:24">
      <c r="A313" s="407">
        <v>1322100003</v>
      </c>
      <c r="B313" s="407">
        <v>13</v>
      </c>
      <c r="C313" s="408">
        <v>221</v>
      </c>
      <c r="D313" s="409">
        <v>0</v>
      </c>
      <c r="E313" s="408">
        <v>3</v>
      </c>
      <c r="F313" s="407" t="s">
        <v>299</v>
      </c>
      <c r="G313" s="407" t="s">
        <v>549</v>
      </c>
      <c r="H313" s="407" t="s">
        <v>549</v>
      </c>
      <c r="I313" s="407" t="s">
        <v>552</v>
      </c>
      <c r="J313" s="272"/>
      <c r="K313" s="273" t="str">
        <f t="shared" si="52"/>
        <v/>
      </c>
      <c r="L313" s="417" t="str">
        <f t="shared" si="53"/>
        <v/>
      </c>
      <c r="M313" s="274" t="str">
        <f>IF(K313="","",COUNTIF($K$7:K313,"ﾘｽﾄ１"))</f>
        <v/>
      </c>
      <c r="N313" s="274" t="str">
        <f t="shared" si="54"/>
        <v>同一区</v>
      </c>
      <c r="O313" s="275" t="str">
        <f t="shared" si="55"/>
        <v/>
      </c>
      <c r="P313" s="274" t="str">
        <f t="shared" si="46"/>
        <v/>
      </c>
      <c r="Q313" s="273" t="str">
        <f t="shared" si="47"/>
        <v/>
      </c>
      <c r="R313" s="276" t="str">
        <f t="shared" si="48"/>
        <v/>
      </c>
      <c r="S313" s="273" t="str">
        <f t="shared" si="56"/>
        <v/>
      </c>
      <c r="T313" s="417" t="str">
        <f t="shared" si="49"/>
        <v/>
      </c>
      <c r="U313" s="274" t="str">
        <f>IF(S313="","",COUNTIF($S$7:S313,"該当２"))</f>
        <v/>
      </c>
      <c r="V313" s="277" t="str">
        <f t="shared" si="50"/>
        <v/>
      </c>
      <c r="W313" s="417" t="str">
        <f t="shared" si="51"/>
        <v/>
      </c>
      <c r="X313" s="274" t="str">
        <f>IF(V313="","",COUNTIF($V$7:V313,"該当３"))</f>
        <v/>
      </c>
    </row>
    <row r="314" spans="1:24">
      <c r="A314" s="407">
        <v>1322100004</v>
      </c>
      <c r="B314" s="407">
        <v>13</v>
      </c>
      <c r="C314" s="408">
        <v>221</v>
      </c>
      <c r="D314" s="409">
        <v>0</v>
      </c>
      <c r="E314" s="408">
        <v>4</v>
      </c>
      <c r="F314" s="407" t="s">
        <v>299</v>
      </c>
      <c r="G314" s="407" t="s">
        <v>549</v>
      </c>
      <c r="H314" s="407" t="s">
        <v>549</v>
      </c>
      <c r="I314" s="407" t="s">
        <v>213</v>
      </c>
      <c r="J314" s="272"/>
      <c r="K314" s="273" t="str">
        <f t="shared" si="52"/>
        <v/>
      </c>
      <c r="L314" s="417" t="str">
        <f t="shared" si="53"/>
        <v/>
      </c>
      <c r="M314" s="274" t="str">
        <f>IF(K314="","",COUNTIF($K$7:K314,"ﾘｽﾄ１"))</f>
        <v/>
      </c>
      <c r="N314" s="274" t="str">
        <f t="shared" si="54"/>
        <v>同一区</v>
      </c>
      <c r="O314" s="275" t="str">
        <f t="shared" si="55"/>
        <v/>
      </c>
      <c r="P314" s="274" t="str">
        <f t="shared" si="46"/>
        <v/>
      </c>
      <c r="Q314" s="273" t="str">
        <f t="shared" si="47"/>
        <v/>
      </c>
      <c r="R314" s="276" t="str">
        <f t="shared" si="48"/>
        <v/>
      </c>
      <c r="S314" s="273" t="str">
        <f t="shared" si="56"/>
        <v/>
      </c>
      <c r="T314" s="417" t="str">
        <f t="shared" si="49"/>
        <v/>
      </c>
      <c r="U314" s="274" t="str">
        <f>IF(S314="","",COUNTIF($S$7:S314,"該当２"))</f>
        <v/>
      </c>
      <c r="V314" s="277" t="str">
        <f t="shared" si="50"/>
        <v/>
      </c>
      <c r="W314" s="417" t="str">
        <f t="shared" si="51"/>
        <v/>
      </c>
      <c r="X314" s="274" t="str">
        <f>IF(V314="","",COUNTIF($V$7:V314,"該当３"))</f>
        <v/>
      </c>
    </row>
    <row r="315" spans="1:24">
      <c r="A315" s="407">
        <v>1322100005</v>
      </c>
      <c r="B315" s="407">
        <v>13</v>
      </c>
      <c r="C315" s="408">
        <v>221</v>
      </c>
      <c r="D315" s="409">
        <v>0</v>
      </c>
      <c r="E315" s="408">
        <v>5</v>
      </c>
      <c r="F315" s="407" t="s">
        <v>299</v>
      </c>
      <c r="G315" s="407" t="s">
        <v>549</v>
      </c>
      <c r="H315" s="407" t="s">
        <v>549</v>
      </c>
      <c r="I315" s="407" t="s">
        <v>192</v>
      </c>
      <c r="J315" s="272"/>
      <c r="K315" s="273" t="str">
        <f t="shared" si="52"/>
        <v/>
      </c>
      <c r="L315" s="417" t="str">
        <f t="shared" si="53"/>
        <v/>
      </c>
      <c r="M315" s="274" t="str">
        <f>IF(K315="","",COUNTIF($K$7:K315,"ﾘｽﾄ１"))</f>
        <v/>
      </c>
      <c r="N315" s="274" t="str">
        <f t="shared" si="54"/>
        <v>同一区</v>
      </c>
      <c r="O315" s="275" t="str">
        <f t="shared" si="55"/>
        <v/>
      </c>
      <c r="P315" s="274" t="str">
        <f t="shared" si="46"/>
        <v/>
      </c>
      <c r="Q315" s="273" t="str">
        <f t="shared" si="47"/>
        <v/>
      </c>
      <c r="R315" s="276" t="str">
        <f t="shared" si="48"/>
        <v/>
      </c>
      <c r="S315" s="273" t="str">
        <f t="shared" si="56"/>
        <v/>
      </c>
      <c r="T315" s="417" t="str">
        <f t="shared" si="49"/>
        <v/>
      </c>
      <c r="U315" s="274" t="str">
        <f>IF(S315="","",COUNTIF($S$7:S315,"該当２"))</f>
        <v/>
      </c>
      <c r="V315" s="277" t="str">
        <f t="shared" si="50"/>
        <v/>
      </c>
      <c r="W315" s="417" t="str">
        <f t="shared" si="51"/>
        <v/>
      </c>
      <c r="X315" s="274" t="str">
        <f>IF(V315="","",COUNTIF($V$7:V315,"該当３"))</f>
        <v/>
      </c>
    </row>
    <row r="316" spans="1:24">
      <c r="A316" s="407">
        <v>1322100006</v>
      </c>
      <c r="B316" s="407">
        <v>13</v>
      </c>
      <c r="C316" s="408">
        <v>221</v>
      </c>
      <c r="D316" s="409">
        <v>0</v>
      </c>
      <c r="E316" s="408">
        <v>6</v>
      </c>
      <c r="F316" s="407" t="s">
        <v>299</v>
      </c>
      <c r="G316" s="407" t="s">
        <v>549</v>
      </c>
      <c r="H316" s="407" t="s">
        <v>549</v>
      </c>
      <c r="I316" s="407" t="s">
        <v>553</v>
      </c>
      <c r="J316" s="272"/>
      <c r="K316" s="273" t="str">
        <f t="shared" si="52"/>
        <v/>
      </c>
      <c r="L316" s="417" t="str">
        <f t="shared" si="53"/>
        <v/>
      </c>
      <c r="M316" s="274" t="str">
        <f>IF(K316="","",COUNTIF($K$7:K316,"ﾘｽﾄ１"))</f>
        <v/>
      </c>
      <c r="N316" s="274" t="str">
        <f t="shared" si="54"/>
        <v>同一区</v>
      </c>
      <c r="O316" s="275" t="str">
        <f t="shared" si="55"/>
        <v/>
      </c>
      <c r="P316" s="274" t="str">
        <f t="shared" si="46"/>
        <v/>
      </c>
      <c r="Q316" s="273" t="str">
        <f t="shared" si="47"/>
        <v/>
      </c>
      <c r="R316" s="276" t="str">
        <f t="shared" si="48"/>
        <v/>
      </c>
      <c r="S316" s="273" t="str">
        <f t="shared" si="56"/>
        <v/>
      </c>
      <c r="T316" s="417" t="str">
        <f t="shared" si="49"/>
        <v/>
      </c>
      <c r="U316" s="274" t="str">
        <f>IF(S316="","",COUNTIF($S$7:S316,"該当２"))</f>
        <v/>
      </c>
      <c r="V316" s="277" t="str">
        <f t="shared" si="50"/>
        <v/>
      </c>
      <c r="W316" s="417" t="str">
        <f t="shared" si="51"/>
        <v/>
      </c>
      <c r="X316" s="274" t="str">
        <f>IF(V316="","",COUNTIF($V$7:V316,"該当３"))</f>
        <v/>
      </c>
    </row>
    <row r="317" spans="1:24">
      <c r="A317" s="407">
        <v>1322100007</v>
      </c>
      <c r="B317" s="407">
        <v>13</v>
      </c>
      <c r="C317" s="408">
        <v>221</v>
      </c>
      <c r="D317" s="409">
        <v>0</v>
      </c>
      <c r="E317" s="408">
        <v>7</v>
      </c>
      <c r="F317" s="407" t="s">
        <v>299</v>
      </c>
      <c r="G317" s="407" t="s">
        <v>549</v>
      </c>
      <c r="H317" s="407" t="s">
        <v>549</v>
      </c>
      <c r="I317" s="407" t="s">
        <v>554</v>
      </c>
      <c r="J317" s="272"/>
      <c r="K317" s="273" t="str">
        <f t="shared" si="52"/>
        <v/>
      </c>
      <c r="L317" s="417" t="str">
        <f t="shared" si="53"/>
        <v/>
      </c>
      <c r="M317" s="274" t="str">
        <f>IF(K317="","",COUNTIF($K$7:K317,"ﾘｽﾄ１"))</f>
        <v/>
      </c>
      <c r="N317" s="274" t="str">
        <f t="shared" si="54"/>
        <v>同一区</v>
      </c>
      <c r="O317" s="275" t="str">
        <f t="shared" si="55"/>
        <v/>
      </c>
      <c r="P317" s="274" t="str">
        <f t="shared" si="46"/>
        <v/>
      </c>
      <c r="Q317" s="273" t="str">
        <f t="shared" si="47"/>
        <v/>
      </c>
      <c r="R317" s="276" t="str">
        <f t="shared" si="48"/>
        <v/>
      </c>
      <c r="S317" s="273" t="str">
        <f t="shared" si="56"/>
        <v/>
      </c>
      <c r="T317" s="417" t="str">
        <f t="shared" si="49"/>
        <v/>
      </c>
      <c r="U317" s="274" t="str">
        <f>IF(S317="","",COUNTIF($S$7:S317,"該当２"))</f>
        <v/>
      </c>
      <c r="V317" s="277" t="str">
        <f t="shared" si="50"/>
        <v/>
      </c>
      <c r="W317" s="417" t="str">
        <f t="shared" si="51"/>
        <v/>
      </c>
      <c r="X317" s="274" t="str">
        <f>IF(V317="","",COUNTIF($V$7:V317,"該当３"))</f>
        <v/>
      </c>
    </row>
    <row r="318" spans="1:24">
      <c r="A318" s="407">
        <v>1322200000</v>
      </c>
      <c r="B318" s="407">
        <v>13</v>
      </c>
      <c r="C318" s="408">
        <v>222</v>
      </c>
      <c r="D318" s="409">
        <v>0</v>
      </c>
      <c r="E318" s="408">
        <v>0</v>
      </c>
      <c r="F318" s="407" t="s">
        <v>299</v>
      </c>
      <c r="G318" s="407" t="s">
        <v>555</v>
      </c>
      <c r="H318" s="407"/>
      <c r="I318" s="407"/>
      <c r="J318" s="272"/>
      <c r="K318" s="273" t="str">
        <f t="shared" si="52"/>
        <v>ﾘｽﾄ１</v>
      </c>
      <c r="L318" s="417" t="str">
        <f t="shared" si="53"/>
        <v>東久留米市</v>
      </c>
      <c r="M318" s="274">
        <f>IF(K318="","",COUNTIF($K$7:K318,"ﾘｽﾄ１"))</f>
        <v>43</v>
      </c>
      <c r="N318" s="274" t="str">
        <f t="shared" si="54"/>
        <v/>
      </c>
      <c r="O318" s="275" t="str">
        <f t="shared" si="55"/>
        <v/>
      </c>
      <c r="P318" s="274" t="str">
        <f t="shared" si="46"/>
        <v/>
      </c>
      <c r="Q318" s="273" t="str">
        <f t="shared" si="47"/>
        <v/>
      </c>
      <c r="R318" s="276" t="str">
        <f t="shared" si="48"/>
        <v/>
      </c>
      <c r="S318" s="273" t="str">
        <f t="shared" si="56"/>
        <v/>
      </c>
      <c r="T318" s="417" t="str">
        <f t="shared" si="49"/>
        <v/>
      </c>
      <c r="U318" s="274" t="str">
        <f>IF(S318="","",COUNTIF($S$7:S318,"該当２"))</f>
        <v/>
      </c>
      <c r="V318" s="277" t="str">
        <f t="shared" si="50"/>
        <v/>
      </c>
      <c r="W318" s="417" t="str">
        <f t="shared" si="51"/>
        <v/>
      </c>
      <c r="X318" s="274" t="str">
        <f>IF(V318="","",COUNTIF($V$7:V318,"該当３"))</f>
        <v/>
      </c>
    </row>
    <row r="319" spans="1:24">
      <c r="A319" s="407">
        <v>1322200013</v>
      </c>
      <c r="B319" s="407">
        <v>13</v>
      </c>
      <c r="C319" s="408">
        <v>222</v>
      </c>
      <c r="D319" s="409">
        <v>0</v>
      </c>
      <c r="E319" s="408">
        <v>13</v>
      </c>
      <c r="F319" s="407" t="s">
        <v>299</v>
      </c>
      <c r="G319" s="407" t="s">
        <v>555</v>
      </c>
      <c r="H319" s="407" t="s">
        <v>555</v>
      </c>
      <c r="I319" s="407" t="s">
        <v>555</v>
      </c>
      <c r="J319" s="272"/>
      <c r="K319" s="273" t="str">
        <f t="shared" si="52"/>
        <v/>
      </c>
      <c r="L319" s="417" t="str">
        <f t="shared" si="53"/>
        <v/>
      </c>
      <c r="M319" s="274" t="str">
        <f>IF(K319="","",COUNTIF($K$7:K319,"ﾘｽﾄ１"))</f>
        <v/>
      </c>
      <c r="N319" s="274" t="str">
        <f t="shared" si="54"/>
        <v>同一区</v>
      </c>
      <c r="O319" s="275" t="str">
        <f t="shared" si="55"/>
        <v/>
      </c>
      <c r="P319" s="274" t="str">
        <f t="shared" si="46"/>
        <v/>
      </c>
      <c r="Q319" s="273" t="str">
        <f t="shared" si="47"/>
        <v/>
      </c>
      <c r="R319" s="276" t="str">
        <f t="shared" si="48"/>
        <v/>
      </c>
      <c r="S319" s="273" t="str">
        <f>IF(AND(Q319="ﾘｽﾄ2",OR(I319=0,AND(N319="同一区",E319=13))),"該当２","")</f>
        <v/>
      </c>
      <c r="T319" s="417" t="str">
        <f t="shared" si="49"/>
        <v/>
      </c>
      <c r="U319" s="274" t="str">
        <f>IF(S319="","",COUNTIF($S$7:S319,"該当２"))</f>
        <v/>
      </c>
      <c r="V319" s="277" t="str">
        <f t="shared" si="50"/>
        <v/>
      </c>
      <c r="W319" s="417" t="str">
        <f t="shared" si="51"/>
        <v/>
      </c>
      <c r="X319" s="274" t="str">
        <f>IF(V319="","",COUNTIF($V$7:V319,"該当３"))</f>
        <v/>
      </c>
    </row>
    <row r="320" spans="1:24">
      <c r="A320" s="407">
        <v>1322300000</v>
      </c>
      <c r="B320" s="407">
        <v>13</v>
      </c>
      <c r="C320" s="408">
        <v>223</v>
      </c>
      <c r="D320" s="409">
        <v>0</v>
      </c>
      <c r="E320" s="408">
        <v>0</v>
      </c>
      <c r="F320" s="407" t="s">
        <v>299</v>
      </c>
      <c r="G320" s="407" t="s">
        <v>556</v>
      </c>
      <c r="H320" s="407"/>
      <c r="I320" s="407"/>
      <c r="J320" s="272"/>
      <c r="K320" s="273" t="str">
        <f t="shared" si="52"/>
        <v>ﾘｽﾄ１</v>
      </c>
      <c r="L320" s="417" t="str">
        <f t="shared" si="53"/>
        <v>武蔵村山市</v>
      </c>
      <c r="M320" s="274">
        <f>IF(K320="","",COUNTIF($K$7:K320,"ﾘｽﾄ１"))</f>
        <v>44</v>
      </c>
      <c r="N320" s="274" t="str">
        <f t="shared" si="54"/>
        <v/>
      </c>
      <c r="O320" s="275" t="str">
        <f t="shared" si="55"/>
        <v/>
      </c>
      <c r="P320" s="274" t="str">
        <f t="shared" si="46"/>
        <v/>
      </c>
      <c r="Q320" s="273" t="str">
        <f t="shared" si="47"/>
        <v/>
      </c>
      <c r="R320" s="276" t="str">
        <f t="shared" si="48"/>
        <v/>
      </c>
      <c r="S320" s="273" t="str">
        <f t="shared" si="56"/>
        <v/>
      </c>
      <c r="T320" s="417" t="str">
        <f t="shared" si="49"/>
        <v/>
      </c>
      <c r="U320" s="274" t="str">
        <f>IF(S320="","",COUNTIF($S$7:S320,"該当２"))</f>
        <v/>
      </c>
      <c r="V320" s="277" t="str">
        <f t="shared" si="50"/>
        <v/>
      </c>
      <c r="W320" s="417" t="str">
        <f t="shared" si="51"/>
        <v/>
      </c>
      <c r="X320" s="274" t="str">
        <f>IF(V320="","",COUNTIF($V$7:V320,"該当３"))</f>
        <v/>
      </c>
    </row>
    <row r="321" spans="1:24">
      <c r="A321" s="407">
        <v>1322300017</v>
      </c>
      <c r="B321" s="407">
        <v>13</v>
      </c>
      <c r="C321" s="408">
        <v>223</v>
      </c>
      <c r="D321" s="409">
        <v>0</v>
      </c>
      <c r="E321" s="408">
        <v>17</v>
      </c>
      <c r="F321" s="407" t="s">
        <v>299</v>
      </c>
      <c r="G321" s="407" t="s">
        <v>556</v>
      </c>
      <c r="H321" s="407" t="s">
        <v>556</v>
      </c>
      <c r="I321" s="407" t="s">
        <v>557</v>
      </c>
      <c r="J321" s="272"/>
      <c r="K321" s="273" t="str">
        <f t="shared" si="52"/>
        <v/>
      </c>
      <c r="L321" s="417" t="str">
        <f t="shared" si="53"/>
        <v/>
      </c>
      <c r="M321" s="274" t="str">
        <f>IF(K321="","",COUNTIF($K$7:K321,"ﾘｽﾄ１"))</f>
        <v/>
      </c>
      <c r="N321" s="274" t="str">
        <f t="shared" si="54"/>
        <v>同一区</v>
      </c>
      <c r="O321" s="275" t="str">
        <f t="shared" si="55"/>
        <v/>
      </c>
      <c r="P321" s="274" t="str">
        <f t="shared" si="46"/>
        <v/>
      </c>
      <c r="Q321" s="273" t="str">
        <f t="shared" si="47"/>
        <v/>
      </c>
      <c r="R321" s="276" t="str">
        <f t="shared" si="48"/>
        <v/>
      </c>
      <c r="S321" s="273" t="str">
        <f>IF(AND(Q321="ﾘｽﾄ2",OR(I321=0,AND(N321="同一区",E321=17))),"該当２","")</f>
        <v/>
      </c>
      <c r="T321" s="417" t="str">
        <f t="shared" si="49"/>
        <v/>
      </c>
      <c r="U321" s="274" t="str">
        <f>IF(S321="","",COUNTIF($S$7:S321,"該当２"))</f>
        <v/>
      </c>
      <c r="V321" s="277" t="str">
        <f t="shared" si="50"/>
        <v/>
      </c>
      <c r="W321" s="417" t="str">
        <f t="shared" si="51"/>
        <v/>
      </c>
      <c r="X321" s="274" t="str">
        <f>IF(V321="","",COUNTIF($V$7:V321,"該当３"))</f>
        <v/>
      </c>
    </row>
    <row r="322" spans="1:24">
      <c r="A322" s="407">
        <v>1322300018</v>
      </c>
      <c r="B322" s="407">
        <v>13</v>
      </c>
      <c r="C322" s="408">
        <v>223</v>
      </c>
      <c r="D322" s="409">
        <v>0</v>
      </c>
      <c r="E322" s="408">
        <v>18</v>
      </c>
      <c r="F322" s="407" t="s">
        <v>299</v>
      </c>
      <c r="G322" s="407" t="s">
        <v>556</v>
      </c>
      <c r="H322" s="407" t="s">
        <v>556</v>
      </c>
      <c r="I322" s="407" t="s">
        <v>558</v>
      </c>
      <c r="J322" s="272"/>
      <c r="K322" s="273" t="str">
        <f t="shared" si="52"/>
        <v/>
      </c>
      <c r="L322" s="417" t="str">
        <f t="shared" si="53"/>
        <v/>
      </c>
      <c r="M322" s="274" t="str">
        <f>IF(K322="","",COUNTIF($K$7:K322,"ﾘｽﾄ１"))</f>
        <v/>
      </c>
      <c r="N322" s="274" t="str">
        <f t="shared" si="54"/>
        <v>同一区</v>
      </c>
      <c r="O322" s="275" t="str">
        <f t="shared" si="55"/>
        <v/>
      </c>
      <c r="P322" s="274" t="str">
        <f t="shared" si="46"/>
        <v/>
      </c>
      <c r="Q322" s="273" t="str">
        <f t="shared" si="47"/>
        <v/>
      </c>
      <c r="R322" s="276" t="str">
        <f t="shared" si="48"/>
        <v/>
      </c>
      <c r="S322" s="273" t="str">
        <f t="shared" si="56"/>
        <v/>
      </c>
      <c r="T322" s="417" t="str">
        <f t="shared" si="49"/>
        <v/>
      </c>
      <c r="U322" s="274" t="str">
        <f>IF(S322="","",COUNTIF($S$7:S322,"該当２"))</f>
        <v/>
      </c>
      <c r="V322" s="277" t="str">
        <f t="shared" si="50"/>
        <v/>
      </c>
      <c r="W322" s="417" t="str">
        <f t="shared" si="51"/>
        <v/>
      </c>
      <c r="X322" s="274" t="str">
        <f>IF(V322="","",COUNTIF($V$7:V322,"該当３"))</f>
        <v/>
      </c>
    </row>
    <row r="323" spans="1:24">
      <c r="A323" s="407">
        <v>1322300019</v>
      </c>
      <c r="B323" s="407">
        <v>13</v>
      </c>
      <c r="C323" s="408">
        <v>223</v>
      </c>
      <c r="D323" s="409">
        <v>0</v>
      </c>
      <c r="E323" s="408">
        <v>19</v>
      </c>
      <c r="F323" s="407" t="s">
        <v>299</v>
      </c>
      <c r="G323" s="407" t="s">
        <v>556</v>
      </c>
      <c r="H323" s="407" t="s">
        <v>556</v>
      </c>
      <c r="I323" s="407" t="s">
        <v>215</v>
      </c>
      <c r="J323" s="272"/>
      <c r="K323" s="273" t="str">
        <f t="shared" si="52"/>
        <v/>
      </c>
      <c r="L323" s="417" t="str">
        <f t="shared" si="53"/>
        <v/>
      </c>
      <c r="M323" s="274" t="str">
        <f>IF(K323="","",COUNTIF($K$7:K323,"ﾘｽﾄ１"))</f>
        <v/>
      </c>
      <c r="N323" s="274" t="str">
        <f t="shared" si="54"/>
        <v>同一区</v>
      </c>
      <c r="O323" s="275" t="str">
        <f t="shared" si="55"/>
        <v/>
      </c>
      <c r="P323" s="274" t="str">
        <f t="shared" si="46"/>
        <v/>
      </c>
      <c r="Q323" s="273" t="str">
        <f t="shared" si="47"/>
        <v/>
      </c>
      <c r="R323" s="276" t="str">
        <f t="shared" si="48"/>
        <v/>
      </c>
      <c r="S323" s="273" t="str">
        <f t="shared" si="56"/>
        <v/>
      </c>
      <c r="T323" s="417" t="str">
        <f t="shared" si="49"/>
        <v/>
      </c>
      <c r="U323" s="274" t="str">
        <f>IF(S323="","",COUNTIF($S$7:S323,"該当２"))</f>
        <v/>
      </c>
      <c r="V323" s="277" t="str">
        <f t="shared" si="50"/>
        <v/>
      </c>
      <c r="W323" s="417" t="str">
        <f t="shared" si="51"/>
        <v/>
      </c>
      <c r="X323" s="274" t="str">
        <f>IF(V323="","",COUNTIF($V$7:V323,"該当３"))</f>
        <v/>
      </c>
    </row>
    <row r="324" spans="1:24">
      <c r="A324" s="407">
        <v>1322300020</v>
      </c>
      <c r="B324" s="407">
        <v>13</v>
      </c>
      <c r="C324" s="408">
        <v>223</v>
      </c>
      <c r="D324" s="409">
        <v>0</v>
      </c>
      <c r="E324" s="408">
        <v>20</v>
      </c>
      <c r="F324" s="407" t="s">
        <v>299</v>
      </c>
      <c r="G324" s="407" t="s">
        <v>556</v>
      </c>
      <c r="H324" s="407" t="s">
        <v>556</v>
      </c>
      <c r="I324" s="407" t="s">
        <v>226</v>
      </c>
      <c r="J324" s="272"/>
      <c r="K324" s="273" t="str">
        <f t="shared" si="52"/>
        <v/>
      </c>
      <c r="L324" s="417" t="str">
        <f t="shared" si="53"/>
        <v/>
      </c>
      <c r="M324" s="274" t="str">
        <f>IF(K324="","",COUNTIF($K$7:K324,"ﾘｽﾄ１"))</f>
        <v/>
      </c>
      <c r="N324" s="274" t="str">
        <f t="shared" si="54"/>
        <v>同一区</v>
      </c>
      <c r="O324" s="275" t="str">
        <f t="shared" si="55"/>
        <v/>
      </c>
      <c r="P324" s="274" t="str">
        <f t="shared" si="46"/>
        <v/>
      </c>
      <c r="Q324" s="273" t="str">
        <f t="shared" si="47"/>
        <v/>
      </c>
      <c r="R324" s="276" t="str">
        <f t="shared" si="48"/>
        <v/>
      </c>
      <c r="S324" s="273" t="str">
        <f t="shared" si="56"/>
        <v/>
      </c>
      <c r="T324" s="417" t="str">
        <f t="shared" si="49"/>
        <v/>
      </c>
      <c r="U324" s="274" t="str">
        <f>IF(S324="","",COUNTIF($S$7:S324,"該当２"))</f>
        <v/>
      </c>
      <c r="V324" s="277" t="str">
        <f t="shared" si="50"/>
        <v/>
      </c>
      <c r="W324" s="417" t="str">
        <f t="shared" si="51"/>
        <v/>
      </c>
      <c r="X324" s="274" t="str">
        <f>IF(V324="","",COUNTIF($V$7:V324,"該当３"))</f>
        <v/>
      </c>
    </row>
    <row r="325" spans="1:24">
      <c r="A325" s="407">
        <v>1322300021</v>
      </c>
      <c r="B325" s="407">
        <v>13</v>
      </c>
      <c r="C325" s="408">
        <v>223</v>
      </c>
      <c r="D325" s="409">
        <v>0</v>
      </c>
      <c r="E325" s="408">
        <v>21</v>
      </c>
      <c r="F325" s="407" t="s">
        <v>299</v>
      </c>
      <c r="G325" s="407" t="s">
        <v>556</v>
      </c>
      <c r="H325" s="407" t="s">
        <v>556</v>
      </c>
      <c r="I325" s="407" t="s">
        <v>527</v>
      </c>
      <c r="J325" s="272"/>
      <c r="K325" s="273" t="str">
        <f t="shared" si="52"/>
        <v/>
      </c>
      <c r="L325" s="417" t="str">
        <f t="shared" si="53"/>
        <v/>
      </c>
      <c r="M325" s="274" t="str">
        <f>IF(K325="","",COUNTIF($K$7:K325,"ﾘｽﾄ１"))</f>
        <v/>
      </c>
      <c r="N325" s="274" t="str">
        <f t="shared" si="54"/>
        <v>同一区</v>
      </c>
      <c r="O325" s="275" t="str">
        <f t="shared" si="55"/>
        <v/>
      </c>
      <c r="P325" s="274" t="str">
        <f t="shared" si="46"/>
        <v/>
      </c>
      <c r="Q325" s="273" t="str">
        <f t="shared" si="47"/>
        <v/>
      </c>
      <c r="R325" s="276" t="str">
        <f t="shared" si="48"/>
        <v/>
      </c>
      <c r="S325" s="273" t="str">
        <f t="shared" si="56"/>
        <v/>
      </c>
      <c r="T325" s="417" t="str">
        <f t="shared" si="49"/>
        <v/>
      </c>
      <c r="U325" s="274" t="str">
        <f>IF(S325="","",COUNTIF($S$7:S325,"該当２"))</f>
        <v/>
      </c>
      <c r="V325" s="277" t="str">
        <f t="shared" si="50"/>
        <v/>
      </c>
      <c r="W325" s="417" t="str">
        <f t="shared" si="51"/>
        <v/>
      </c>
      <c r="X325" s="274" t="str">
        <f>IF(V325="","",COUNTIF($V$7:V325,"該当３"))</f>
        <v/>
      </c>
    </row>
    <row r="326" spans="1:24">
      <c r="A326" s="407">
        <v>1322300022</v>
      </c>
      <c r="B326" s="407">
        <v>13</v>
      </c>
      <c r="C326" s="408">
        <v>223</v>
      </c>
      <c r="D326" s="409">
        <v>0</v>
      </c>
      <c r="E326" s="408">
        <v>22</v>
      </c>
      <c r="F326" s="407" t="s">
        <v>299</v>
      </c>
      <c r="G326" s="407" t="s">
        <v>556</v>
      </c>
      <c r="H326" s="407" t="s">
        <v>556</v>
      </c>
      <c r="I326" s="407" t="s">
        <v>201</v>
      </c>
      <c r="J326" s="272"/>
      <c r="K326" s="273" t="str">
        <f t="shared" si="52"/>
        <v/>
      </c>
      <c r="L326" s="417" t="str">
        <f t="shared" si="53"/>
        <v/>
      </c>
      <c r="M326" s="274" t="str">
        <f>IF(K326="","",COUNTIF($K$7:K326,"ﾘｽﾄ１"))</f>
        <v/>
      </c>
      <c r="N326" s="274" t="str">
        <f t="shared" si="54"/>
        <v>同一区</v>
      </c>
      <c r="O326" s="275" t="str">
        <f t="shared" si="55"/>
        <v/>
      </c>
      <c r="P326" s="274" t="str">
        <f t="shared" si="46"/>
        <v/>
      </c>
      <c r="Q326" s="273" t="str">
        <f t="shared" si="47"/>
        <v/>
      </c>
      <c r="R326" s="276" t="str">
        <f t="shared" si="48"/>
        <v/>
      </c>
      <c r="S326" s="273" t="str">
        <f t="shared" si="56"/>
        <v/>
      </c>
      <c r="T326" s="417" t="str">
        <f t="shared" si="49"/>
        <v/>
      </c>
      <c r="U326" s="274" t="str">
        <f>IF(S326="","",COUNTIF($S$7:S326,"該当２"))</f>
        <v/>
      </c>
      <c r="V326" s="277" t="str">
        <f t="shared" si="50"/>
        <v/>
      </c>
      <c r="W326" s="417" t="str">
        <f t="shared" si="51"/>
        <v/>
      </c>
      <c r="X326" s="274" t="str">
        <f>IF(V326="","",COUNTIF($V$7:V326,"該当３"))</f>
        <v/>
      </c>
    </row>
    <row r="327" spans="1:24">
      <c r="A327" s="407">
        <v>1322300023</v>
      </c>
      <c r="B327" s="407">
        <v>13</v>
      </c>
      <c r="C327" s="408">
        <v>223</v>
      </c>
      <c r="D327" s="409">
        <v>0</v>
      </c>
      <c r="E327" s="408">
        <v>23</v>
      </c>
      <c r="F327" s="407" t="s">
        <v>299</v>
      </c>
      <c r="G327" s="407" t="s">
        <v>556</v>
      </c>
      <c r="H327" s="407" t="s">
        <v>556</v>
      </c>
      <c r="I327" s="407" t="s">
        <v>194</v>
      </c>
      <c r="J327" s="272"/>
      <c r="K327" s="273" t="str">
        <f t="shared" si="52"/>
        <v/>
      </c>
      <c r="L327" s="417" t="str">
        <f t="shared" si="53"/>
        <v/>
      </c>
      <c r="M327" s="274" t="str">
        <f>IF(K327="","",COUNTIF($K$7:K327,"ﾘｽﾄ１"))</f>
        <v/>
      </c>
      <c r="N327" s="274" t="str">
        <f t="shared" si="54"/>
        <v>同一区</v>
      </c>
      <c r="O327" s="275" t="str">
        <f t="shared" si="55"/>
        <v/>
      </c>
      <c r="P327" s="274" t="str">
        <f t="shared" si="46"/>
        <v/>
      </c>
      <c r="Q327" s="273" t="str">
        <f t="shared" si="47"/>
        <v/>
      </c>
      <c r="R327" s="276" t="str">
        <f t="shared" si="48"/>
        <v/>
      </c>
      <c r="S327" s="273" t="str">
        <f t="shared" si="56"/>
        <v/>
      </c>
      <c r="T327" s="417" t="str">
        <f t="shared" si="49"/>
        <v/>
      </c>
      <c r="U327" s="274" t="str">
        <f>IF(S327="","",COUNTIF($S$7:S327,"該当２"))</f>
        <v/>
      </c>
      <c r="V327" s="277" t="str">
        <f t="shared" si="50"/>
        <v/>
      </c>
      <c r="W327" s="417" t="str">
        <f t="shared" si="51"/>
        <v/>
      </c>
      <c r="X327" s="274" t="str">
        <f>IF(V327="","",COUNTIF($V$7:V327,"該当３"))</f>
        <v/>
      </c>
    </row>
    <row r="328" spans="1:24">
      <c r="A328" s="407">
        <v>1322300024</v>
      </c>
      <c r="B328" s="407">
        <v>13</v>
      </c>
      <c r="C328" s="408">
        <v>223</v>
      </c>
      <c r="D328" s="409">
        <v>0</v>
      </c>
      <c r="E328" s="408">
        <v>24</v>
      </c>
      <c r="F328" s="407" t="s">
        <v>299</v>
      </c>
      <c r="G328" s="407" t="s">
        <v>556</v>
      </c>
      <c r="H328" s="407" t="s">
        <v>556</v>
      </c>
      <c r="I328" s="407" t="s">
        <v>559</v>
      </c>
      <c r="J328" s="272"/>
      <c r="K328" s="273" t="str">
        <f t="shared" si="52"/>
        <v/>
      </c>
      <c r="L328" s="417" t="str">
        <f t="shared" si="53"/>
        <v/>
      </c>
      <c r="M328" s="274" t="str">
        <f>IF(K328="","",COUNTIF($K$7:K328,"ﾘｽﾄ１"))</f>
        <v/>
      </c>
      <c r="N328" s="274" t="str">
        <f t="shared" si="54"/>
        <v>同一区</v>
      </c>
      <c r="O328" s="275" t="str">
        <f t="shared" si="55"/>
        <v/>
      </c>
      <c r="P328" s="274" t="str">
        <f t="shared" ref="P328:P391" si="57">IF(O328="該当１",G328,"")</f>
        <v/>
      </c>
      <c r="Q328" s="273" t="str">
        <f t="shared" ref="Q328:Q391" si="58">IF(O328="該当１","ﾘｽﾄ2","")</f>
        <v/>
      </c>
      <c r="R328" s="276" t="str">
        <f t="shared" ref="R328:R391" si="59">IF(Q328="ﾘｽﾄ2",H328,"")</f>
        <v/>
      </c>
      <c r="S328" s="273" t="str">
        <f t="shared" si="56"/>
        <v/>
      </c>
      <c r="T328" s="417" t="str">
        <f t="shared" ref="T328:T391" si="60">IF(S328="該当２",H328,"")</f>
        <v/>
      </c>
      <c r="U328" s="274" t="str">
        <f>IF(S328="","",COUNTIF($S$7:S328,"該当２"))</f>
        <v/>
      </c>
      <c r="V328" s="277" t="str">
        <f t="shared" ref="V328:V391" si="61">IF(AND($S$2=H328,E328&gt;0,E328&lt;998),"該当３","")</f>
        <v/>
      </c>
      <c r="W328" s="417" t="str">
        <f t="shared" ref="W328:W391" si="62">IF(V328="該当３",I328,"")</f>
        <v/>
      </c>
      <c r="X328" s="274" t="str">
        <f>IF(V328="","",COUNTIF($V$7:V328,"該当３"))</f>
        <v/>
      </c>
    </row>
    <row r="329" spans="1:24">
      <c r="A329" s="407">
        <v>1322300025</v>
      </c>
      <c r="B329" s="407">
        <v>13</v>
      </c>
      <c r="C329" s="408">
        <v>223</v>
      </c>
      <c r="D329" s="409">
        <v>0</v>
      </c>
      <c r="E329" s="408">
        <v>25</v>
      </c>
      <c r="F329" s="407" t="s">
        <v>299</v>
      </c>
      <c r="G329" s="407" t="s">
        <v>556</v>
      </c>
      <c r="H329" s="407" t="s">
        <v>556</v>
      </c>
      <c r="I329" s="407" t="s">
        <v>560</v>
      </c>
      <c r="J329" s="272"/>
      <c r="K329" s="273" t="str">
        <f t="shared" ref="K329:K392" si="63">IF(AND($C329&gt;0,$H329=""),"ﾘｽﾄ１","")</f>
        <v/>
      </c>
      <c r="L329" s="417" t="str">
        <f t="shared" ref="L329:L392" si="64">IF(K329="ﾘｽﾄ１",G329,"")</f>
        <v/>
      </c>
      <c r="M329" s="274" t="str">
        <f>IF(K329="","",COUNTIF($K$7:K329,"ﾘｽﾄ１"))</f>
        <v/>
      </c>
      <c r="N329" s="274" t="str">
        <f t="shared" ref="N329:N392" si="65">IF(AND(D329=0,E329&gt;0),"同一区","")</f>
        <v>同一区</v>
      </c>
      <c r="O329" s="275" t="str">
        <f t="shared" ref="O329:O392" si="66">IF(AND(EXACT($K$2,G329),H329&gt;0),"該当１","")</f>
        <v/>
      </c>
      <c r="P329" s="274" t="str">
        <f t="shared" si="57"/>
        <v/>
      </c>
      <c r="Q329" s="273" t="str">
        <f t="shared" si="58"/>
        <v/>
      </c>
      <c r="R329" s="276" t="str">
        <f t="shared" si="59"/>
        <v/>
      </c>
      <c r="S329" s="273" t="str">
        <f t="shared" ref="S329:S392" si="67">IF(AND(Q329="ﾘｽﾄ2",OR(I329=0,AND(N329="同一区",E329=1))),"該当２","")</f>
        <v/>
      </c>
      <c r="T329" s="417" t="str">
        <f t="shared" si="60"/>
        <v/>
      </c>
      <c r="U329" s="274" t="str">
        <f>IF(S329="","",COUNTIF($S$7:S329,"該当２"))</f>
        <v/>
      </c>
      <c r="V329" s="277" t="str">
        <f t="shared" si="61"/>
        <v/>
      </c>
      <c r="W329" s="417" t="str">
        <f t="shared" si="62"/>
        <v/>
      </c>
      <c r="X329" s="274" t="str">
        <f>IF(V329="","",COUNTIF($V$7:V329,"該当３"))</f>
        <v/>
      </c>
    </row>
    <row r="330" spans="1:24">
      <c r="A330" s="407">
        <v>1322300026</v>
      </c>
      <c r="B330" s="407">
        <v>13</v>
      </c>
      <c r="C330" s="408">
        <v>223</v>
      </c>
      <c r="D330" s="409">
        <v>0</v>
      </c>
      <c r="E330" s="408">
        <v>26</v>
      </c>
      <c r="F330" s="407" t="s">
        <v>299</v>
      </c>
      <c r="G330" s="407" t="s">
        <v>556</v>
      </c>
      <c r="H330" s="407" t="s">
        <v>556</v>
      </c>
      <c r="I330" s="407" t="s">
        <v>561</v>
      </c>
      <c r="J330" s="272"/>
      <c r="K330" s="273" t="str">
        <f t="shared" si="63"/>
        <v/>
      </c>
      <c r="L330" s="417" t="str">
        <f t="shared" si="64"/>
        <v/>
      </c>
      <c r="M330" s="274" t="str">
        <f>IF(K330="","",COUNTIF($K$7:K330,"ﾘｽﾄ１"))</f>
        <v/>
      </c>
      <c r="N330" s="274" t="str">
        <f t="shared" si="65"/>
        <v>同一区</v>
      </c>
      <c r="O330" s="275" t="str">
        <f t="shared" si="66"/>
        <v/>
      </c>
      <c r="P330" s="274" t="str">
        <f t="shared" si="57"/>
        <v/>
      </c>
      <c r="Q330" s="273" t="str">
        <f t="shared" si="58"/>
        <v/>
      </c>
      <c r="R330" s="276" t="str">
        <f t="shared" si="59"/>
        <v/>
      </c>
      <c r="S330" s="273" t="str">
        <f t="shared" si="67"/>
        <v/>
      </c>
      <c r="T330" s="417" t="str">
        <f t="shared" si="60"/>
        <v/>
      </c>
      <c r="U330" s="274" t="str">
        <f>IF(S330="","",COUNTIF($S$7:S330,"該当２"))</f>
        <v/>
      </c>
      <c r="V330" s="277" t="str">
        <f t="shared" si="61"/>
        <v/>
      </c>
      <c r="W330" s="417" t="str">
        <f t="shared" si="62"/>
        <v/>
      </c>
      <c r="X330" s="274" t="str">
        <f>IF(V330="","",COUNTIF($V$7:V330,"該当３"))</f>
        <v/>
      </c>
    </row>
    <row r="331" spans="1:24">
      <c r="A331" s="407">
        <v>1322300027</v>
      </c>
      <c r="B331" s="407">
        <v>13</v>
      </c>
      <c r="C331" s="408">
        <v>223</v>
      </c>
      <c r="D331" s="409">
        <v>0</v>
      </c>
      <c r="E331" s="408">
        <v>27</v>
      </c>
      <c r="F331" s="407" t="s">
        <v>299</v>
      </c>
      <c r="G331" s="407" t="s">
        <v>556</v>
      </c>
      <c r="H331" s="407" t="s">
        <v>556</v>
      </c>
      <c r="I331" s="407" t="s">
        <v>562</v>
      </c>
      <c r="J331" s="272"/>
      <c r="K331" s="273" t="str">
        <f t="shared" si="63"/>
        <v/>
      </c>
      <c r="L331" s="417" t="str">
        <f t="shared" si="64"/>
        <v/>
      </c>
      <c r="M331" s="274" t="str">
        <f>IF(K331="","",COUNTIF($K$7:K331,"ﾘｽﾄ１"))</f>
        <v/>
      </c>
      <c r="N331" s="274" t="str">
        <f t="shared" si="65"/>
        <v>同一区</v>
      </c>
      <c r="O331" s="275" t="str">
        <f t="shared" si="66"/>
        <v/>
      </c>
      <c r="P331" s="274" t="str">
        <f t="shared" si="57"/>
        <v/>
      </c>
      <c r="Q331" s="273" t="str">
        <f t="shared" si="58"/>
        <v/>
      </c>
      <c r="R331" s="276" t="str">
        <f t="shared" si="59"/>
        <v/>
      </c>
      <c r="S331" s="273" t="str">
        <f t="shared" si="67"/>
        <v/>
      </c>
      <c r="T331" s="417" t="str">
        <f t="shared" si="60"/>
        <v/>
      </c>
      <c r="U331" s="274" t="str">
        <f>IF(S331="","",COUNTIF($S$7:S331,"該当２"))</f>
        <v/>
      </c>
      <c r="V331" s="277" t="str">
        <f t="shared" si="61"/>
        <v/>
      </c>
      <c r="W331" s="417" t="str">
        <f t="shared" si="62"/>
        <v/>
      </c>
      <c r="X331" s="274" t="str">
        <f>IF(V331="","",COUNTIF($V$7:V331,"該当３"))</f>
        <v/>
      </c>
    </row>
    <row r="332" spans="1:24">
      <c r="A332" s="407">
        <v>1322300028</v>
      </c>
      <c r="B332" s="407">
        <v>13</v>
      </c>
      <c r="C332" s="408">
        <v>223</v>
      </c>
      <c r="D332" s="409">
        <v>0</v>
      </c>
      <c r="E332" s="408">
        <v>28</v>
      </c>
      <c r="F332" s="407" t="s">
        <v>299</v>
      </c>
      <c r="G332" s="407" t="s">
        <v>556</v>
      </c>
      <c r="H332" s="407" t="s">
        <v>556</v>
      </c>
      <c r="I332" s="407" t="s">
        <v>563</v>
      </c>
      <c r="J332" s="272"/>
      <c r="K332" s="273" t="str">
        <f t="shared" si="63"/>
        <v/>
      </c>
      <c r="L332" s="417" t="str">
        <f t="shared" si="64"/>
        <v/>
      </c>
      <c r="M332" s="274" t="str">
        <f>IF(K332="","",COUNTIF($K$7:K332,"ﾘｽﾄ１"))</f>
        <v/>
      </c>
      <c r="N332" s="274" t="str">
        <f t="shared" si="65"/>
        <v>同一区</v>
      </c>
      <c r="O332" s="275" t="str">
        <f t="shared" si="66"/>
        <v/>
      </c>
      <c r="P332" s="274" t="str">
        <f t="shared" si="57"/>
        <v/>
      </c>
      <c r="Q332" s="273" t="str">
        <f t="shared" si="58"/>
        <v/>
      </c>
      <c r="R332" s="276" t="str">
        <f t="shared" si="59"/>
        <v/>
      </c>
      <c r="S332" s="273" t="str">
        <f t="shared" si="67"/>
        <v/>
      </c>
      <c r="T332" s="417" t="str">
        <f t="shared" si="60"/>
        <v/>
      </c>
      <c r="U332" s="274" t="str">
        <f>IF(S332="","",COUNTIF($S$7:S332,"該当２"))</f>
        <v/>
      </c>
      <c r="V332" s="277" t="str">
        <f t="shared" si="61"/>
        <v/>
      </c>
      <c r="W332" s="417" t="str">
        <f t="shared" si="62"/>
        <v/>
      </c>
      <c r="X332" s="274" t="str">
        <f>IF(V332="","",COUNTIF($V$7:V332,"該当３"))</f>
        <v/>
      </c>
    </row>
    <row r="333" spans="1:24">
      <c r="A333" s="407">
        <v>1322300029</v>
      </c>
      <c r="B333" s="407">
        <v>13</v>
      </c>
      <c r="C333" s="408">
        <v>223</v>
      </c>
      <c r="D333" s="409">
        <v>0</v>
      </c>
      <c r="E333" s="408">
        <v>29</v>
      </c>
      <c r="F333" s="407" t="s">
        <v>299</v>
      </c>
      <c r="G333" s="407" t="s">
        <v>556</v>
      </c>
      <c r="H333" s="407" t="s">
        <v>556</v>
      </c>
      <c r="I333" s="407" t="s">
        <v>564</v>
      </c>
      <c r="J333" s="272"/>
      <c r="K333" s="273" t="str">
        <f t="shared" si="63"/>
        <v/>
      </c>
      <c r="L333" s="417" t="str">
        <f t="shared" si="64"/>
        <v/>
      </c>
      <c r="M333" s="274" t="str">
        <f>IF(K333="","",COUNTIF($K$7:K333,"ﾘｽﾄ１"))</f>
        <v/>
      </c>
      <c r="N333" s="274" t="str">
        <f t="shared" si="65"/>
        <v>同一区</v>
      </c>
      <c r="O333" s="275" t="str">
        <f t="shared" si="66"/>
        <v/>
      </c>
      <c r="P333" s="274" t="str">
        <f t="shared" si="57"/>
        <v/>
      </c>
      <c r="Q333" s="273" t="str">
        <f t="shared" si="58"/>
        <v/>
      </c>
      <c r="R333" s="276" t="str">
        <f t="shared" si="59"/>
        <v/>
      </c>
      <c r="S333" s="273" t="str">
        <f t="shared" si="67"/>
        <v/>
      </c>
      <c r="T333" s="417" t="str">
        <f t="shared" si="60"/>
        <v/>
      </c>
      <c r="U333" s="274" t="str">
        <f>IF(S333="","",COUNTIF($S$7:S333,"該当２"))</f>
        <v/>
      </c>
      <c r="V333" s="277" t="str">
        <f t="shared" si="61"/>
        <v/>
      </c>
      <c r="W333" s="417" t="str">
        <f t="shared" si="62"/>
        <v/>
      </c>
      <c r="X333" s="274" t="str">
        <f>IF(V333="","",COUNTIF($V$7:V333,"該当３"))</f>
        <v/>
      </c>
    </row>
    <row r="334" spans="1:24">
      <c r="A334" s="407">
        <v>1322300030</v>
      </c>
      <c r="B334" s="407">
        <v>13</v>
      </c>
      <c r="C334" s="408">
        <v>223</v>
      </c>
      <c r="D334" s="409">
        <v>0</v>
      </c>
      <c r="E334" s="408">
        <v>30</v>
      </c>
      <c r="F334" s="407" t="s">
        <v>299</v>
      </c>
      <c r="G334" s="407" t="s">
        <v>556</v>
      </c>
      <c r="H334" s="407" t="s">
        <v>556</v>
      </c>
      <c r="I334" s="407" t="s">
        <v>565</v>
      </c>
      <c r="J334" s="272"/>
      <c r="K334" s="273" t="str">
        <f t="shared" si="63"/>
        <v/>
      </c>
      <c r="L334" s="417" t="str">
        <f t="shared" si="64"/>
        <v/>
      </c>
      <c r="M334" s="274" t="str">
        <f>IF(K334="","",COUNTIF($K$7:K334,"ﾘｽﾄ１"))</f>
        <v/>
      </c>
      <c r="N334" s="274" t="str">
        <f t="shared" si="65"/>
        <v>同一区</v>
      </c>
      <c r="O334" s="275" t="str">
        <f t="shared" si="66"/>
        <v/>
      </c>
      <c r="P334" s="274" t="str">
        <f t="shared" si="57"/>
        <v/>
      </c>
      <c r="Q334" s="273" t="str">
        <f t="shared" si="58"/>
        <v/>
      </c>
      <c r="R334" s="276" t="str">
        <f t="shared" si="59"/>
        <v/>
      </c>
      <c r="S334" s="273" t="str">
        <f t="shared" si="67"/>
        <v/>
      </c>
      <c r="T334" s="417" t="str">
        <f t="shared" si="60"/>
        <v/>
      </c>
      <c r="U334" s="274" t="str">
        <f>IF(S334="","",COUNTIF($S$7:S334,"該当２"))</f>
        <v/>
      </c>
      <c r="V334" s="277" t="str">
        <f t="shared" si="61"/>
        <v/>
      </c>
      <c r="W334" s="417" t="str">
        <f t="shared" si="62"/>
        <v/>
      </c>
      <c r="X334" s="274" t="str">
        <f>IF(V334="","",COUNTIF($V$7:V334,"該当３"))</f>
        <v/>
      </c>
    </row>
    <row r="335" spans="1:24">
      <c r="A335" s="407">
        <v>1322400000</v>
      </c>
      <c r="B335" s="407">
        <v>13</v>
      </c>
      <c r="C335" s="408">
        <v>224</v>
      </c>
      <c r="D335" s="409">
        <v>0</v>
      </c>
      <c r="E335" s="408">
        <v>0</v>
      </c>
      <c r="F335" s="407" t="s">
        <v>299</v>
      </c>
      <c r="G335" s="407" t="s">
        <v>566</v>
      </c>
      <c r="H335" s="407"/>
      <c r="I335" s="407"/>
      <c r="J335" s="272"/>
      <c r="K335" s="273" t="str">
        <f t="shared" si="63"/>
        <v>ﾘｽﾄ１</v>
      </c>
      <c r="L335" s="417" t="str">
        <f t="shared" si="64"/>
        <v>多摩市</v>
      </c>
      <c r="M335" s="274">
        <f>IF(K335="","",COUNTIF($K$7:K335,"ﾘｽﾄ１"))</f>
        <v>45</v>
      </c>
      <c r="N335" s="274" t="str">
        <f t="shared" si="65"/>
        <v/>
      </c>
      <c r="O335" s="275" t="str">
        <f t="shared" si="66"/>
        <v/>
      </c>
      <c r="P335" s="274" t="str">
        <f t="shared" si="57"/>
        <v/>
      </c>
      <c r="Q335" s="273" t="str">
        <f t="shared" si="58"/>
        <v/>
      </c>
      <c r="R335" s="276" t="str">
        <f t="shared" si="59"/>
        <v/>
      </c>
      <c r="S335" s="273" t="str">
        <f t="shared" si="67"/>
        <v/>
      </c>
      <c r="T335" s="417" t="str">
        <f t="shared" si="60"/>
        <v/>
      </c>
      <c r="U335" s="274" t="str">
        <f>IF(S335="","",COUNTIF($S$7:S335,"該当２"))</f>
        <v/>
      </c>
      <c r="V335" s="277" t="str">
        <f t="shared" si="61"/>
        <v/>
      </c>
      <c r="W335" s="417" t="str">
        <f t="shared" si="62"/>
        <v/>
      </c>
      <c r="X335" s="274" t="str">
        <f>IF(V335="","",COUNTIF($V$7:V335,"該当３"))</f>
        <v/>
      </c>
    </row>
    <row r="336" spans="1:24">
      <c r="A336" s="407">
        <v>1322401000</v>
      </c>
      <c r="B336" s="407">
        <v>13</v>
      </c>
      <c r="C336" s="408">
        <v>224</v>
      </c>
      <c r="D336" s="409">
        <v>1</v>
      </c>
      <c r="E336" s="408">
        <v>0</v>
      </c>
      <c r="F336" s="407" t="s">
        <v>299</v>
      </c>
      <c r="G336" s="407" t="s">
        <v>566</v>
      </c>
      <c r="H336" s="407" t="s">
        <v>567</v>
      </c>
      <c r="I336" s="407"/>
      <c r="J336" s="272"/>
      <c r="K336" s="273" t="str">
        <f t="shared" si="63"/>
        <v/>
      </c>
      <c r="L336" s="417" t="str">
        <f t="shared" si="64"/>
        <v/>
      </c>
      <c r="M336" s="274" t="str">
        <f>IF(K336="","",COUNTIF($K$7:K336,"ﾘｽﾄ１"))</f>
        <v/>
      </c>
      <c r="N336" s="274" t="str">
        <f t="shared" si="65"/>
        <v/>
      </c>
      <c r="O336" s="275" t="str">
        <f t="shared" si="66"/>
        <v/>
      </c>
      <c r="P336" s="274" t="str">
        <f t="shared" si="57"/>
        <v/>
      </c>
      <c r="Q336" s="273" t="str">
        <f t="shared" si="58"/>
        <v/>
      </c>
      <c r="R336" s="276" t="str">
        <f t="shared" si="59"/>
        <v/>
      </c>
      <c r="S336" s="273" t="str">
        <f t="shared" si="67"/>
        <v/>
      </c>
      <c r="T336" s="417" t="str">
        <f t="shared" si="60"/>
        <v/>
      </c>
      <c r="U336" s="274" t="str">
        <f>IF(S336="","",COUNTIF($S$7:S336,"該当２"))</f>
        <v/>
      </c>
      <c r="V336" s="277" t="str">
        <f t="shared" si="61"/>
        <v/>
      </c>
      <c r="W336" s="417" t="str">
        <f t="shared" si="62"/>
        <v/>
      </c>
      <c r="X336" s="274" t="str">
        <f>IF(V336="","",COUNTIF($V$7:V336,"該当３"))</f>
        <v/>
      </c>
    </row>
    <row r="337" spans="1:24">
      <c r="A337" s="407">
        <v>1322401026</v>
      </c>
      <c r="B337" s="407">
        <v>13</v>
      </c>
      <c r="C337" s="408">
        <v>224</v>
      </c>
      <c r="D337" s="409">
        <v>1</v>
      </c>
      <c r="E337" s="408">
        <v>26</v>
      </c>
      <c r="F337" s="407" t="s">
        <v>299</v>
      </c>
      <c r="G337" s="407" t="s">
        <v>566</v>
      </c>
      <c r="H337" s="407" t="s">
        <v>567</v>
      </c>
      <c r="I337" s="407" t="s">
        <v>567</v>
      </c>
      <c r="J337" s="272"/>
      <c r="K337" s="273" t="str">
        <f t="shared" si="63"/>
        <v/>
      </c>
      <c r="L337" s="417" t="str">
        <f t="shared" si="64"/>
        <v/>
      </c>
      <c r="M337" s="274" t="str">
        <f>IF(K337="","",COUNTIF($K$7:K337,"ﾘｽﾄ１"))</f>
        <v/>
      </c>
      <c r="N337" s="274" t="str">
        <f t="shared" si="65"/>
        <v/>
      </c>
      <c r="O337" s="275" t="str">
        <f t="shared" si="66"/>
        <v/>
      </c>
      <c r="P337" s="274" t="str">
        <f t="shared" si="57"/>
        <v/>
      </c>
      <c r="Q337" s="273" t="str">
        <f t="shared" si="58"/>
        <v/>
      </c>
      <c r="R337" s="276" t="str">
        <f t="shared" si="59"/>
        <v/>
      </c>
      <c r="S337" s="273" t="str">
        <f t="shared" si="67"/>
        <v/>
      </c>
      <c r="T337" s="417" t="str">
        <f t="shared" si="60"/>
        <v/>
      </c>
      <c r="U337" s="274" t="str">
        <f>IF(S337="","",COUNTIF($S$7:S337,"該当２"))</f>
        <v/>
      </c>
      <c r="V337" s="277" t="str">
        <f t="shared" si="61"/>
        <v/>
      </c>
      <c r="W337" s="417" t="str">
        <f t="shared" si="62"/>
        <v/>
      </c>
      <c r="X337" s="274" t="str">
        <f>IF(V337="","",COUNTIF($V$7:V337,"該当３"))</f>
        <v/>
      </c>
    </row>
    <row r="338" spans="1:24">
      <c r="A338" s="407">
        <v>1322402000</v>
      </c>
      <c r="B338" s="407">
        <v>13</v>
      </c>
      <c r="C338" s="408">
        <v>224</v>
      </c>
      <c r="D338" s="409">
        <v>2</v>
      </c>
      <c r="E338" s="408">
        <v>0</v>
      </c>
      <c r="F338" s="407" t="s">
        <v>299</v>
      </c>
      <c r="G338" s="407" t="s">
        <v>566</v>
      </c>
      <c r="H338" s="407" t="s">
        <v>568</v>
      </c>
      <c r="I338" s="407"/>
      <c r="J338" s="272"/>
      <c r="K338" s="273" t="str">
        <f t="shared" si="63"/>
        <v/>
      </c>
      <c r="L338" s="417" t="str">
        <f t="shared" si="64"/>
        <v/>
      </c>
      <c r="M338" s="274" t="str">
        <f>IF(K338="","",COUNTIF($K$7:K338,"ﾘｽﾄ１"))</f>
        <v/>
      </c>
      <c r="N338" s="274" t="str">
        <f t="shared" si="65"/>
        <v/>
      </c>
      <c r="O338" s="275" t="str">
        <f t="shared" si="66"/>
        <v/>
      </c>
      <c r="P338" s="274" t="str">
        <f t="shared" si="57"/>
        <v/>
      </c>
      <c r="Q338" s="273" t="str">
        <f t="shared" si="58"/>
        <v/>
      </c>
      <c r="R338" s="276" t="str">
        <f t="shared" si="59"/>
        <v/>
      </c>
      <c r="S338" s="273" t="str">
        <f t="shared" si="67"/>
        <v/>
      </c>
      <c r="T338" s="417" t="str">
        <f t="shared" si="60"/>
        <v/>
      </c>
      <c r="U338" s="274" t="str">
        <f>IF(S338="","",COUNTIF($S$7:S338,"該当２"))</f>
        <v/>
      </c>
      <c r="V338" s="277" t="str">
        <f t="shared" si="61"/>
        <v/>
      </c>
      <c r="W338" s="417" t="str">
        <f t="shared" si="62"/>
        <v/>
      </c>
      <c r="X338" s="274" t="str">
        <f>IF(V338="","",COUNTIF($V$7:V338,"該当３"))</f>
        <v/>
      </c>
    </row>
    <row r="339" spans="1:24">
      <c r="A339" s="407">
        <v>1322402001</v>
      </c>
      <c r="B339" s="407">
        <v>13</v>
      </c>
      <c r="C339" s="408">
        <v>224</v>
      </c>
      <c r="D339" s="409">
        <v>2</v>
      </c>
      <c r="E339" s="408">
        <v>1</v>
      </c>
      <c r="F339" s="407" t="s">
        <v>299</v>
      </c>
      <c r="G339" s="407" t="s">
        <v>566</v>
      </c>
      <c r="H339" s="407" t="s">
        <v>568</v>
      </c>
      <c r="I339" s="407" t="s">
        <v>465</v>
      </c>
      <c r="J339" s="272"/>
      <c r="K339" s="273" t="str">
        <f t="shared" si="63"/>
        <v/>
      </c>
      <c r="L339" s="417" t="str">
        <f t="shared" si="64"/>
        <v/>
      </c>
      <c r="M339" s="274" t="str">
        <f>IF(K339="","",COUNTIF($K$7:K339,"ﾘｽﾄ１"))</f>
        <v/>
      </c>
      <c r="N339" s="274" t="str">
        <f t="shared" si="65"/>
        <v/>
      </c>
      <c r="O339" s="275" t="str">
        <f t="shared" si="66"/>
        <v/>
      </c>
      <c r="P339" s="274" t="str">
        <f t="shared" si="57"/>
        <v/>
      </c>
      <c r="Q339" s="273" t="str">
        <f t="shared" si="58"/>
        <v/>
      </c>
      <c r="R339" s="276" t="str">
        <f t="shared" si="59"/>
        <v/>
      </c>
      <c r="S339" s="273" t="str">
        <f t="shared" si="67"/>
        <v/>
      </c>
      <c r="T339" s="417" t="str">
        <f t="shared" si="60"/>
        <v/>
      </c>
      <c r="U339" s="274" t="str">
        <f>IF(S339="","",COUNTIF($S$7:S339,"該当２"))</f>
        <v/>
      </c>
      <c r="V339" s="277" t="str">
        <f t="shared" si="61"/>
        <v/>
      </c>
      <c r="W339" s="417" t="str">
        <f t="shared" si="62"/>
        <v/>
      </c>
      <c r="X339" s="274" t="str">
        <f>IF(V339="","",COUNTIF($V$7:V339,"該当３"))</f>
        <v/>
      </c>
    </row>
    <row r="340" spans="1:24">
      <c r="A340" s="407">
        <v>1322500000</v>
      </c>
      <c r="B340" s="407">
        <v>13</v>
      </c>
      <c r="C340" s="408">
        <v>225</v>
      </c>
      <c r="D340" s="409">
        <v>0</v>
      </c>
      <c r="E340" s="408">
        <v>0</v>
      </c>
      <c r="F340" s="407" t="s">
        <v>299</v>
      </c>
      <c r="G340" s="407" t="s">
        <v>569</v>
      </c>
      <c r="H340" s="407"/>
      <c r="I340" s="407"/>
      <c r="J340" s="272"/>
      <c r="K340" s="273" t="str">
        <f t="shared" si="63"/>
        <v>ﾘｽﾄ１</v>
      </c>
      <c r="L340" s="417" t="str">
        <f t="shared" si="64"/>
        <v>稲城市</v>
      </c>
      <c r="M340" s="274">
        <f>IF(K340="","",COUNTIF($K$7:K340,"ﾘｽﾄ１"))</f>
        <v>46</v>
      </c>
      <c r="N340" s="274" t="str">
        <f t="shared" si="65"/>
        <v/>
      </c>
      <c r="O340" s="275" t="str">
        <f t="shared" si="66"/>
        <v/>
      </c>
      <c r="P340" s="274" t="str">
        <f t="shared" si="57"/>
        <v/>
      </c>
      <c r="Q340" s="273" t="str">
        <f t="shared" si="58"/>
        <v/>
      </c>
      <c r="R340" s="276" t="str">
        <f t="shared" si="59"/>
        <v/>
      </c>
      <c r="S340" s="273" t="str">
        <f t="shared" si="67"/>
        <v/>
      </c>
      <c r="T340" s="417" t="str">
        <f t="shared" si="60"/>
        <v/>
      </c>
      <c r="U340" s="274" t="str">
        <f>IF(S340="","",COUNTIF($S$7:S340,"該当２"))</f>
        <v/>
      </c>
      <c r="V340" s="277" t="str">
        <f t="shared" si="61"/>
        <v/>
      </c>
      <c r="W340" s="417" t="str">
        <f t="shared" si="62"/>
        <v/>
      </c>
      <c r="X340" s="274" t="str">
        <f>IF(V340="","",COUNTIF($V$7:V340,"該当３"))</f>
        <v/>
      </c>
    </row>
    <row r="341" spans="1:24">
      <c r="A341" s="407">
        <v>1322500021</v>
      </c>
      <c r="B341" s="407">
        <v>13</v>
      </c>
      <c r="C341" s="408">
        <v>225</v>
      </c>
      <c r="D341" s="409">
        <v>0</v>
      </c>
      <c r="E341" s="408">
        <v>21</v>
      </c>
      <c r="F341" s="407" t="s">
        <v>299</v>
      </c>
      <c r="G341" s="407" t="s">
        <v>569</v>
      </c>
      <c r="H341" s="407" t="s">
        <v>569</v>
      </c>
      <c r="I341" s="407" t="s">
        <v>569</v>
      </c>
      <c r="J341" s="272"/>
      <c r="K341" s="273" t="str">
        <f t="shared" si="63"/>
        <v/>
      </c>
      <c r="L341" s="417" t="str">
        <f t="shared" si="64"/>
        <v/>
      </c>
      <c r="M341" s="274" t="str">
        <f>IF(K341="","",COUNTIF($K$7:K341,"ﾘｽﾄ１"))</f>
        <v/>
      </c>
      <c r="N341" s="274" t="str">
        <f t="shared" si="65"/>
        <v>同一区</v>
      </c>
      <c r="O341" s="275" t="str">
        <f t="shared" si="66"/>
        <v/>
      </c>
      <c r="P341" s="274" t="str">
        <f t="shared" si="57"/>
        <v/>
      </c>
      <c r="Q341" s="273" t="str">
        <f t="shared" si="58"/>
        <v/>
      </c>
      <c r="R341" s="276" t="str">
        <f t="shared" si="59"/>
        <v/>
      </c>
      <c r="S341" s="273" t="str">
        <f>IF(AND(Q341="ﾘｽﾄ2",OR(I341=0,AND(N341="同一区",E341=21))),"該当２","")</f>
        <v/>
      </c>
      <c r="T341" s="417" t="str">
        <f t="shared" si="60"/>
        <v/>
      </c>
      <c r="U341" s="274" t="str">
        <f>IF(S341="","",COUNTIF($S$7:S341,"該当２"))</f>
        <v/>
      </c>
      <c r="V341" s="277" t="str">
        <f t="shared" si="61"/>
        <v/>
      </c>
      <c r="W341" s="417" t="str">
        <f t="shared" si="62"/>
        <v/>
      </c>
      <c r="X341" s="274" t="str">
        <f>IF(V341="","",COUNTIF($V$7:V341,"該当３"))</f>
        <v/>
      </c>
    </row>
    <row r="342" spans="1:24">
      <c r="A342" s="407">
        <v>1322700000</v>
      </c>
      <c r="B342" s="407">
        <v>13</v>
      </c>
      <c r="C342" s="408">
        <v>227</v>
      </c>
      <c r="D342" s="409">
        <v>0</v>
      </c>
      <c r="E342" s="408">
        <v>0</v>
      </c>
      <c r="F342" s="407" t="s">
        <v>299</v>
      </c>
      <c r="G342" s="407" t="s">
        <v>570</v>
      </c>
      <c r="H342" s="407"/>
      <c r="I342" s="407"/>
      <c r="J342" s="272"/>
      <c r="K342" s="273" t="str">
        <f t="shared" si="63"/>
        <v>ﾘｽﾄ１</v>
      </c>
      <c r="L342" s="417" t="str">
        <f t="shared" si="64"/>
        <v>羽村市</v>
      </c>
      <c r="M342" s="274">
        <f>IF(K342="","",COUNTIF($K$7:K342,"ﾘｽﾄ１"))</f>
        <v>47</v>
      </c>
      <c r="N342" s="274" t="str">
        <f t="shared" si="65"/>
        <v/>
      </c>
      <c r="O342" s="275" t="str">
        <f t="shared" si="66"/>
        <v/>
      </c>
      <c r="P342" s="274" t="str">
        <f t="shared" si="57"/>
        <v/>
      </c>
      <c r="Q342" s="273" t="str">
        <f t="shared" si="58"/>
        <v/>
      </c>
      <c r="R342" s="276" t="str">
        <f t="shared" si="59"/>
        <v/>
      </c>
      <c r="S342" s="273" t="str">
        <f t="shared" si="67"/>
        <v/>
      </c>
      <c r="T342" s="417" t="str">
        <f t="shared" si="60"/>
        <v/>
      </c>
      <c r="U342" s="274" t="str">
        <f>IF(S342="","",COUNTIF($S$7:S342,"該当２"))</f>
        <v/>
      </c>
      <c r="V342" s="277" t="str">
        <f t="shared" si="61"/>
        <v/>
      </c>
      <c r="W342" s="417" t="str">
        <f t="shared" si="62"/>
        <v/>
      </c>
      <c r="X342" s="274" t="str">
        <f>IF(V342="","",COUNTIF($V$7:V342,"該当３"))</f>
        <v/>
      </c>
    </row>
    <row r="343" spans="1:24">
      <c r="A343" s="407">
        <v>1322700001</v>
      </c>
      <c r="B343" s="407">
        <v>13</v>
      </c>
      <c r="C343" s="408">
        <v>227</v>
      </c>
      <c r="D343" s="409">
        <v>0</v>
      </c>
      <c r="E343" s="408">
        <v>1</v>
      </c>
      <c r="F343" s="407" t="s">
        <v>299</v>
      </c>
      <c r="G343" s="407" t="s">
        <v>570</v>
      </c>
      <c r="H343" s="407" t="s">
        <v>570</v>
      </c>
      <c r="I343" s="407" t="s">
        <v>571</v>
      </c>
      <c r="J343" s="272"/>
      <c r="K343" s="273" t="str">
        <f t="shared" si="63"/>
        <v/>
      </c>
      <c r="L343" s="417" t="str">
        <f t="shared" si="64"/>
        <v/>
      </c>
      <c r="M343" s="274" t="str">
        <f>IF(K343="","",COUNTIF($K$7:K343,"ﾘｽﾄ１"))</f>
        <v/>
      </c>
      <c r="N343" s="274" t="str">
        <f t="shared" si="65"/>
        <v>同一区</v>
      </c>
      <c r="O343" s="275" t="str">
        <f t="shared" si="66"/>
        <v/>
      </c>
      <c r="P343" s="274" t="str">
        <f t="shared" si="57"/>
        <v/>
      </c>
      <c r="Q343" s="273" t="str">
        <f t="shared" si="58"/>
        <v/>
      </c>
      <c r="R343" s="276" t="str">
        <f t="shared" si="59"/>
        <v/>
      </c>
      <c r="S343" s="273" t="str">
        <f t="shared" si="67"/>
        <v/>
      </c>
      <c r="T343" s="417" t="str">
        <f t="shared" si="60"/>
        <v/>
      </c>
      <c r="U343" s="274" t="str">
        <f>IF(S343="","",COUNTIF($S$7:S343,"該当２"))</f>
        <v/>
      </c>
      <c r="V343" s="277" t="str">
        <f t="shared" si="61"/>
        <v/>
      </c>
      <c r="W343" s="417" t="str">
        <f t="shared" si="62"/>
        <v/>
      </c>
      <c r="X343" s="274" t="str">
        <f>IF(V343="","",COUNTIF($V$7:V343,"該当３"))</f>
        <v/>
      </c>
    </row>
    <row r="344" spans="1:24">
      <c r="A344" s="407">
        <v>1322700002</v>
      </c>
      <c r="B344" s="407">
        <v>13</v>
      </c>
      <c r="C344" s="408">
        <v>227</v>
      </c>
      <c r="D344" s="409">
        <v>0</v>
      </c>
      <c r="E344" s="408">
        <v>2</v>
      </c>
      <c r="F344" s="407" t="s">
        <v>299</v>
      </c>
      <c r="G344" s="407" t="s">
        <v>570</v>
      </c>
      <c r="H344" s="407" t="s">
        <v>570</v>
      </c>
      <c r="I344" s="407" t="s">
        <v>572</v>
      </c>
      <c r="J344" s="272"/>
      <c r="K344" s="273" t="str">
        <f t="shared" si="63"/>
        <v/>
      </c>
      <c r="L344" s="417" t="str">
        <f t="shared" si="64"/>
        <v/>
      </c>
      <c r="M344" s="274" t="str">
        <f>IF(K344="","",COUNTIF($K$7:K344,"ﾘｽﾄ１"))</f>
        <v/>
      </c>
      <c r="N344" s="274" t="str">
        <f t="shared" si="65"/>
        <v>同一区</v>
      </c>
      <c r="O344" s="275" t="str">
        <f t="shared" si="66"/>
        <v/>
      </c>
      <c r="P344" s="274" t="str">
        <f t="shared" si="57"/>
        <v/>
      </c>
      <c r="Q344" s="273" t="str">
        <f t="shared" si="58"/>
        <v/>
      </c>
      <c r="R344" s="276" t="str">
        <f t="shared" si="59"/>
        <v/>
      </c>
      <c r="S344" s="273" t="str">
        <f t="shared" si="67"/>
        <v/>
      </c>
      <c r="T344" s="417" t="str">
        <f t="shared" si="60"/>
        <v/>
      </c>
      <c r="U344" s="274" t="str">
        <f>IF(S344="","",COUNTIF($S$7:S344,"該当２"))</f>
        <v/>
      </c>
      <c r="V344" s="277" t="str">
        <f t="shared" si="61"/>
        <v/>
      </c>
      <c r="W344" s="417" t="str">
        <f t="shared" si="62"/>
        <v/>
      </c>
      <c r="X344" s="274" t="str">
        <f>IF(V344="","",COUNTIF($V$7:V344,"該当３"))</f>
        <v/>
      </c>
    </row>
    <row r="345" spans="1:24">
      <c r="A345" s="407">
        <v>1322700003</v>
      </c>
      <c r="B345" s="407">
        <v>13</v>
      </c>
      <c r="C345" s="408">
        <v>227</v>
      </c>
      <c r="D345" s="409">
        <v>0</v>
      </c>
      <c r="E345" s="408">
        <v>3</v>
      </c>
      <c r="F345" s="407" t="s">
        <v>299</v>
      </c>
      <c r="G345" s="407" t="s">
        <v>570</v>
      </c>
      <c r="H345" s="407" t="s">
        <v>570</v>
      </c>
      <c r="I345" s="407" t="s">
        <v>573</v>
      </c>
      <c r="J345" s="272"/>
      <c r="K345" s="273" t="str">
        <f t="shared" si="63"/>
        <v/>
      </c>
      <c r="L345" s="417" t="str">
        <f t="shared" si="64"/>
        <v/>
      </c>
      <c r="M345" s="274" t="str">
        <f>IF(K345="","",COUNTIF($K$7:K345,"ﾘｽﾄ１"))</f>
        <v/>
      </c>
      <c r="N345" s="274" t="str">
        <f t="shared" si="65"/>
        <v>同一区</v>
      </c>
      <c r="O345" s="275" t="str">
        <f t="shared" si="66"/>
        <v/>
      </c>
      <c r="P345" s="274" t="str">
        <f t="shared" si="57"/>
        <v/>
      </c>
      <c r="Q345" s="273" t="str">
        <f t="shared" si="58"/>
        <v/>
      </c>
      <c r="R345" s="276" t="str">
        <f t="shared" si="59"/>
        <v/>
      </c>
      <c r="S345" s="273" t="str">
        <f t="shared" si="67"/>
        <v/>
      </c>
      <c r="T345" s="417" t="str">
        <f t="shared" si="60"/>
        <v/>
      </c>
      <c r="U345" s="274" t="str">
        <f>IF(S345="","",COUNTIF($S$7:S345,"該当２"))</f>
        <v/>
      </c>
      <c r="V345" s="277" t="str">
        <f t="shared" si="61"/>
        <v/>
      </c>
      <c r="W345" s="417" t="str">
        <f t="shared" si="62"/>
        <v/>
      </c>
      <c r="X345" s="274" t="str">
        <f>IF(V345="","",COUNTIF($V$7:V345,"該当３"))</f>
        <v/>
      </c>
    </row>
    <row r="346" spans="1:24">
      <c r="A346" s="407">
        <v>1322700006</v>
      </c>
      <c r="B346" s="407">
        <v>13</v>
      </c>
      <c r="C346" s="408">
        <v>227</v>
      </c>
      <c r="D346" s="409">
        <v>0</v>
      </c>
      <c r="E346" s="408">
        <v>6</v>
      </c>
      <c r="F346" s="407" t="s">
        <v>299</v>
      </c>
      <c r="G346" s="407" t="s">
        <v>570</v>
      </c>
      <c r="H346" s="407" t="s">
        <v>570</v>
      </c>
      <c r="I346" s="407" t="s">
        <v>215</v>
      </c>
      <c r="J346" s="272"/>
      <c r="K346" s="273" t="str">
        <f t="shared" si="63"/>
        <v/>
      </c>
      <c r="L346" s="417" t="str">
        <f t="shared" si="64"/>
        <v/>
      </c>
      <c r="M346" s="274" t="str">
        <f>IF(K346="","",COUNTIF($K$7:K346,"ﾘｽﾄ１"))</f>
        <v/>
      </c>
      <c r="N346" s="274" t="str">
        <f t="shared" si="65"/>
        <v>同一区</v>
      </c>
      <c r="O346" s="275" t="str">
        <f t="shared" si="66"/>
        <v/>
      </c>
      <c r="P346" s="274" t="str">
        <f t="shared" si="57"/>
        <v/>
      </c>
      <c r="Q346" s="273" t="str">
        <f t="shared" si="58"/>
        <v/>
      </c>
      <c r="R346" s="276" t="str">
        <f t="shared" si="59"/>
        <v/>
      </c>
      <c r="S346" s="273" t="str">
        <f t="shared" si="67"/>
        <v/>
      </c>
      <c r="T346" s="417" t="str">
        <f t="shared" si="60"/>
        <v/>
      </c>
      <c r="U346" s="274" t="str">
        <f>IF(S346="","",COUNTIF($S$7:S346,"該当２"))</f>
        <v/>
      </c>
      <c r="V346" s="277" t="str">
        <f t="shared" si="61"/>
        <v/>
      </c>
      <c r="W346" s="417" t="str">
        <f t="shared" si="62"/>
        <v/>
      </c>
      <c r="X346" s="274" t="str">
        <f>IF(V346="","",COUNTIF($V$7:V346,"該当３"))</f>
        <v/>
      </c>
    </row>
    <row r="347" spans="1:24">
      <c r="A347" s="407">
        <v>1322700007</v>
      </c>
      <c r="B347" s="407">
        <v>13</v>
      </c>
      <c r="C347" s="408">
        <v>227</v>
      </c>
      <c r="D347" s="409">
        <v>0</v>
      </c>
      <c r="E347" s="408">
        <v>7</v>
      </c>
      <c r="F347" s="407" t="s">
        <v>299</v>
      </c>
      <c r="G347" s="407" t="s">
        <v>570</v>
      </c>
      <c r="H347" s="407" t="s">
        <v>570</v>
      </c>
      <c r="I347" s="407" t="s">
        <v>574</v>
      </c>
      <c r="J347" s="272"/>
      <c r="K347" s="273" t="str">
        <f t="shared" si="63"/>
        <v/>
      </c>
      <c r="L347" s="417" t="str">
        <f t="shared" si="64"/>
        <v/>
      </c>
      <c r="M347" s="274" t="str">
        <f>IF(K347="","",COUNTIF($K$7:K347,"ﾘｽﾄ１"))</f>
        <v/>
      </c>
      <c r="N347" s="274" t="str">
        <f t="shared" si="65"/>
        <v>同一区</v>
      </c>
      <c r="O347" s="275" t="str">
        <f t="shared" si="66"/>
        <v/>
      </c>
      <c r="P347" s="274" t="str">
        <f t="shared" si="57"/>
        <v/>
      </c>
      <c r="Q347" s="273" t="str">
        <f t="shared" si="58"/>
        <v/>
      </c>
      <c r="R347" s="276" t="str">
        <f t="shared" si="59"/>
        <v/>
      </c>
      <c r="S347" s="273" t="str">
        <f t="shared" si="67"/>
        <v/>
      </c>
      <c r="T347" s="417" t="str">
        <f t="shared" si="60"/>
        <v/>
      </c>
      <c r="U347" s="274" t="str">
        <f>IF(S347="","",COUNTIF($S$7:S347,"該当２"))</f>
        <v/>
      </c>
      <c r="V347" s="277" t="str">
        <f t="shared" si="61"/>
        <v/>
      </c>
      <c r="W347" s="417" t="str">
        <f t="shared" si="62"/>
        <v/>
      </c>
      <c r="X347" s="274" t="str">
        <f>IF(V347="","",COUNTIF($V$7:V347,"該当３"))</f>
        <v/>
      </c>
    </row>
    <row r="348" spans="1:24">
      <c r="A348" s="407">
        <v>1322700008</v>
      </c>
      <c r="B348" s="407">
        <v>13</v>
      </c>
      <c r="C348" s="408">
        <v>227</v>
      </c>
      <c r="D348" s="409">
        <v>0</v>
      </c>
      <c r="E348" s="408">
        <v>8</v>
      </c>
      <c r="F348" s="407" t="s">
        <v>299</v>
      </c>
      <c r="G348" s="407" t="s">
        <v>570</v>
      </c>
      <c r="H348" s="407" t="s">
        <v>570</v>
      </c>
      <c r="I348" s="407" t="s">
        <v>575</v>
      </c>
      <c r="J348" s="272"/>
      <c r="K348" s="273" t="str">
        <f t="shared" si="63"/>
        <v/>
      </c>
      <c r="L348" s="417" t="str">
        <f t="shared" si="64"/>
        <v/>
      </c>
      <c r="M348" s="274" t="str">
        <f>IF(K348="","",COUNTIF($K$7:K348,"ﾘｽﾄ１"))</f>
        <v/>
      </c>
      <c r="N348" s="274" t="str">
        <f t="shared" si="65"/>
        <v>同一区</v>
      </c>
      <c r="O348" s="275" t="str">
        <f t="shared" si="66"/>
        <v/>
      </c>
      <c r="P348" s="274" t="str">
        <f t="shared" si="57"/>
        <v/>
      </c>
      <c r="Q348" s="273" t="str">
        <f t="shared" si="58"/>
        <v/>
      </c>
      <c r="R348" s="276" t="str">
        <f t="shared" si="59"/>
        <v/>
      </c>
      <c r="S348" s="273" t="str">
        <f t="shared" si="67"/>
        <v/>
      </c>
      <c r="T348" s="417" t="str">
        <f t="shared" si="60"/>
        <v/>
      </c>
      <c r="U348" s="274" t="str">
        <f>IF(S348="","",COUNTIF($S$7:S348,"該当２"))</f>
        <v/>
      </c>
      <c r="V348" s="277" t="str">
        <f t="shared" si="61"/>
        <v/>
      </c>
      <c r="W348" s="417" t="str">
        <f t="shared" si="62"/>
        <v/>
      </c>
      <c r="X348" s="274" t="str">
        <f>IF(V348="","",COUNTIF($V$7:V348,"該当３"))</f>
        <v/>
      </c>
    </row>
    <row r="349" spans="1:24">
      <c r="A349" s="407">
        <v>1322700009</v>
      </c>
      <c r="B349" s="407">
        <v>13</v>
      </c>
      <c r="C349" s="408">
        <v>227</v>
      </c>
      <c r="D349" s="409">
        <v>0</v>
      </c>
      <c r="E349" s="408">
        <v>9</v>
      </c>
      <c r="F349" s="407" t="s">
        <v>299</v>
      </c>
      <c r="G349" s="407" t="s">
        <v>570</v>
      </c>
      <c r="H349" s="407" t="s">
        <v>570</v>
      </c>
      <c r="I349" s="407" t="s">
        <v>576</v>
      </c>
      <c r="J349" s="272"/>
      <c r="K349" s="273" t="str">
        <f t="shared" si="63"/>
        <v/>
      </c>
      <c r="L349" s="417" t="str">
        <f t="shared" si="64"/>
        <v/>
      </c>
      <c r="M349" s="274" t="str">
        <f>IF(K349="","",COUNTIF($K$7:K349,"ﾘｽﾄ１"))</f>
        <v/>
      </c>
      <c r="N349" s="274" t="str">
        <f t="shared" si="65"/>
        <v>同一区</v>
      </c>
      <c r="O349" s="275" t="str">
        <f t="shared" si="66"/>
        <v/>
      </c>
      <c r="P349" s="274" t="str">
        <f t="shared" si="57"/>
        <v/>
      </c>
      <c r="Q349" s="273" t="str">
        <f t="shared" si="58"/>
        <v/>
      </c>
      <c r="R349" s="276" t="str">
        <f t="shared" si="59"/>
        <v/>
      </c>
      <c r="S349" s="273" t="str">
        <f t="shared" si="67"/>
        <v/>
      </c>
      <c r="T349" s="417" t="str">
        <f t="shared" si="60"/>
        <v/>
      </c>
      <c r="U349" s="274" t="str">
        <f>IF(S349="","",COUNTIF($S$7:S349,"該当２"))</f>
        <v/>
      </c>
      <c r="V349" s="277" t="str">
        <f t="shared" si="61"/>
        <v/>
      </c>
      <c r="W349" s="417" t="str">
        <f t="shared" si="62"/>
        <v/>
      </c>
      <c r="X349" s="274" t="str">
        <f>IF(V349="","",COUNTIF($V$7:V349,"該当３"))</f>
        <v/>
      </c>
    </row>
    <row r="350" spans="1:24">
      <c r="A350" s="407">
        <v>1322700010</v>
      </c>
      <c r="B350" s="407">
        <v>13</v>
      </c>
      <c r="C350" s="408">
        <v>227</v>
      </c>
      <c r="D350" s="409">
        <v>0</v>
      </c>
      <c r="E350" s="408">
        <v>10</v>
      </c>
      <c r="F350" s="407" t="s">
        <v>299</v>
      </c>
      <c r="G350" s="407" t="s">
        <v>570</v>
      </c>
      <c r="H350" s="407" t="s">
        <v>570</v>
      </c>
      <c r="I350" s="407" t="s">
        <v>225</v>
      </c>
      <c r="J350" s="272"/>
      <c r="K350" s="273" t="str">
        <f t="shared" si="63"/>
        <v/>
      </c>
      <c r="L350" s="417" t="str">
        <f t="shared" si="64"/>
        <v/>
      </c>
      <c r="M350" s="274" t="str">
        <f>IF(K350="","",COUNTIF($K$7:K350,"ﾘｽﾄ１"))</f>
        <v/>
      </c>
      <c r="N350" s="274" t="str">
        <f t="shared" si="65"/>
        <v>同一区</v>
      </c>
      <c r="O350" s="275" t="str">
        <f t="shared" si="66"/>
        <v/>
      </c>
      <c r="P350" s="274" t="str">
        <f t="shared" si="57"/>
        <v/>
      </c>
      <c r="Q350" s="273" t="str">
        <f t="shared" si="58"/>
        <v/>
      </c>
      <c r="R350" s="276" t="str">
        <f t="shared" si="59"/>
        <v/>
      </c>
      <c r="S350" s="273" t="str">
        <f t="shared" si="67"/>
        <v/>
      </c>
      <c r="T350" s="417" t="str">
        <f t="shared" si="60"/>
        <v/>
      </c>
      <c r="U350" s="274" t="str">
        <f>IF(S350="","",COUNTIF($S$7:S350,"該当２"))</f>
        <v/>
      </c>
      <c r="V350" s="277" t="str">
        <f t="shared" si="61"/>
        <v/>
      </c>
      <c r="W350" s="417" t="str">
        <f t="shared" si="62"/>
        <v/>
      </c>
      <c r="X350" s="274" t="str">
        <f>IF(V350="","",COUNTIF($V$7:V350,"該当３"))</f>
        <v/>
      </c>
    </row>
    <row r="351" spans="1:24">
      <c r="A351" s="407">
        <v>1322700011</v>
      </c>
      <c r="B351" s="407">
        <v>13</v>
      </c>
      <c r="C351" s="408">
        <v>227</v>
      </c>
      <c r="D351" s="409">
        <v>0</v>
      </c>
      <c r="E351" s="408">
        <v>11</v>
      </c>
      <c r="F351" s="407" t="s">
        <v>299</v>
      </c>
      <c r="G351" s="407" t="s">
        <v>570</v>
      </c>
      <c r="H351" s="407" t="s">
        <v>570</v>
      </c>
      <c r="I351" s="407" t="s">
        <v>577</v>
      </c>
      <c r="J351" s="272"/>
      <c r="K351" s="273" t="str">
        <f t="shared" si="63"/>
        <v/>
      </c>
      <c r="L351" s="417" t="str">
        <f t="shared" si="64"/>
        <v/>
      </c>
      <c r="M351" s="274" t="str">
        <f>IF(K351="","",COUNTIF($K$7:K351,"ﾘｽﾄ１"))</f>
        <v/>
      </c>
      <c r="N351" s="274" t="str">
        <f t="shared" si="65"/>
        <v>同一区</v>
      </c>
      <c r="O351" s="275" t="str">
        <f t="shared" si="66"/>
        <v/>
      </c>
      <c r="P351" s="274" t="str">
        <f t="shared" si="57"/>
        <v/>
      </c>
      <c r="Q351" s="273" t="str">
        <f t="shared" si="58"/>
        <v/>
      </c>
      <c r="R351" s="276" t="str">
        <f t="shared" si="59"/>
        <v/>
      </c>
      <c r="S351" s="273" t="str">
        <f t="shared" si="67"/>
        <v/>
      </c>
      <c r="T351" s="417" t="str">
        <f t="shared" si="60"/>
        <v/>
      </c>
      <c r="U351" s="274" t="str">
        <f>IF(S351="","",COUNTIF($S$7:S351,"該当２"))</f>
        <v/>
      </c>
      <c r="V351" s="277" t="str">
        <f t="shared" si="61"/>
        <v/>
      </c>
      <c r="W351" s="417" t="str">
        <f t="shared" si="62"/>
        <v/>
      </c>
      <c r="X351" s="274" t="str">
        <f>IF(V351="","",COUNTIF($V$7:V351,"該当３"))</f>
        <v/>
      </c>
    </row>
    <row r="352" spans="1:24">
      <c r="A352" s="407">
        <v>1322700014</v>
      </c>
      <c r="B352" s="407">
        <v>13</v>
      </c>
      <c r="C352" s="408">
        <v>227</v>
      </c>
      <c r="D352" s="409">
        <v>0</v>
      </c>
      <c r="E352" s="408">
        <v>14</v>
      </c>
      <c r="F352" s="407" t="s">
        <v>299</v>
      </c>
      <c r="G352" s="407" t="s">
        <v>570</v>
      </c>
      <c r="H352" s="407" t="s">
        <v>570</v>
      </c>
      <c r="I352" s="407" t="s">
        <v>208</v>
      </c>
      <c r="J352" s="272"/>
      <c r="K352" s="273" t="str">
        <f t="shared" si="63"/>
        <v/>
      </c>
      <c r="L352" s="417" t="str">
        <f t="shared" si="64"/>
        <v/>
      </c>
      <c r="M352" s="274" t="str">
        <f>IF(K352="","",COUNTIF($K$7:K352,"ﾘｽﾄ１"))</f>
        <v/>
      </c>
      <c r="N352" s="274" t="str">
        <f t="shared" si="65"/>
        <v>同一区</v>
      </c>
      <c r="O352" s="275" t="str">
        <f t="shared" si="66"/>
        <v/>
      </c>
      <c r="P352" s="274" t="str">
        <f t="shared" si="57"/>
        <v/>
      </c>
      <c r="Q352" s="273" t="str">
        <f t="shared" si="58"/>
        <v/>
      </c>
      <c r="R352" s="276" t="str">
        <f t="shared" si="59"/>
        <v/>
      </c>
      <c r="S352" s="273" t="str">
        <f t="shared" si="67"/>
        <v/>
      </c>
      <c r="T352" s="417" t="str">
        <f t="shared" si="60"/>
        <v/>
      </c>
      <c r="U352" s="274" t="str">
        <f>IF(S352="","",COUNTIF($S$7:S352,"該当２"))</f>
        <v/>
      </c>
      <c r="V352" s="277" t="str">
        <f t="shared" si="61"/>
        <v/>
      </c>
      <c r="W352" s="417" t="str">
        <f t="shared" si="62"/>
        <v/>
      </c>
      <c r="X352" s="274" t="str">
        <f>IF(V352="","",COUNTIF($V$7:V352,"該当３"))</f>
        <v/>
      </c>
    </row>
    <row r="353" spans="1:24">
      <c r="A353" s="407">
        <v>1322700015</v>
      </c>
      <c r="B353" s="407">
        <v>13</v>
      </c>
      <c r="C353" s="408">
        <v>227</v>
      </c>
      <c r="D353" s="409">
        <v>0</v>
      </c>
      <c r="E353" s="408">
        <v>15</v>
      </c>
      <c r="F353" s="407" t="s">
        <v>299</v>
      </c>
      <c r="G353" s="407" t="s">
        <v>570</v>
      </c>
      <c r="H353" s="407" t="s">
        <v>570</v>
      </c>
      <c r="I353" s="407" t="s">
        <v>578</v>
      </c>
      <c r="J353" s="272"/>
      <c r="K353" s="273" t="str">
        <f t="shared" si="63"/>
        <v/>
      </c>
      <c r="L353" s="417" t="str">
        <f t="shared" si="64"/>
        <v/>
      </c>
      <c r="M353" s="274" t="str">
        <f>IF(K353="","",COUNTIF($K$7:K353,"ﾘｽﾄ１"))</f>
        <v/>
      </c>
      <c r="N353" s="274" t="str">
        <f t="shared" si="65"/>
        <v>同一区</v>
      </c>
      <c r="O353" s="275" t="str">
        <f t="shared" si="66"/>
        <v/>
      </c>
      <c r="P353" s="274" t="str">
        <f t="shared" si="57"/>
        <v/>
      </c>
      <c r="Q353" s="273" t="str">
        <f t="shared" si="58"/>
        <v/>
      </c>
      <c r="R353" s="276" t="str">
        <f t="shared" si="59"/>
        <v/>
      </c>
      <c r="S353" s="273" t="str">
        <f t="shared" si="67"/>
        <v/>
      </c>
      <c r="T353" s="417" t="str">
        <f t="shared" si="60"/>
        <v/>
      </c>
      <c r="U353" s="274" t="str">
        <f>IF(S353="","",COUNTIF($S$7:S353,"該当２"))</f>
        <v/>
      </c>
      <c r="V353" s="277" t="str">
        <f t="shared" si="61"/>
        <v/>
      </c>
      <c r="W353" s="417" t="str">
        <f t="shared" si="62"/>
        <v/>
      </c>
      <c r="X353" s="274" t="str">
        <f>IF(V353="","",COUNTIF($V$7:V353,"該当３"))</f>
        <v/>
      </c>
    </row>
    <row r="354" spans="1:24">
      <c r="A354" s="407">
        <v>1322800000</v>
      </c>
      <c r="B354" s="407">
        <v>13</v>
      </c>
      <c r="C354" s="408">
        <v>228</v>
      </c>
      <c r="D354" s="409">
        <v>0</v>
      </c>
      <c r="E354" s="408">
        <v>0</v>
      </c>
      <c r="F354" s="407" t="s">
        <v>299</v>
      </c>
      <c r="G354" s="407" t="s">
        <v>579</v>
      </c>
      <c r="H354" s="407"/>
      <c r="I354" s="407"/>
      <c r="J354" s="272"/>
      <c r="K354" s="273" t="str">
        <f t="shared" si="63"/>
        <v>ﾘｽﾄ１</v>
      </c>
      <c r="L354" s="417" t="str">
        <f t="shared" si="64"/>
        <v>あきる野市</v>
      </c>
      <c r="M354" s="274">
        <f>IF(K354="","",COUNTIF($K$7:K354,"ﾘｽﾄ１"))</f>
        <v>48</v>
      </c>
      <c r="N354" s="274" t="str">
        <f t="shared" si="65"/>
        <v/>
      </c>
      <c r="O354" s="275" t="str">
        <f t="shared" si="66"/>
        <v/>
      </c>
      <c r="P354" s="274" t="str">
        <f t="shared" si="57"/>
        <v/>
      </c>
      <c r="Q354" s="273" t="str">
        <f t="shared" si="58"/>
        <v/>
      </c>
      <c r="R354" s="276" t="str">
        <f t="shared" si="59"/>
        <v/>
      </c>
      <c r="S354" s="273" t="str">
        <f t="shared" si="67"/>
        <v/>
      </c>
      <c r="T354" s="417" t="str">
        <f t="shared" si="60"/>
        <v/>
      </c>
      <c r="U354" s="274" t="str">
        <f>IF(S354="","",COUNTIF($S$7:S354,"該当２"))</f>
        <v/>
      </c>
      <c r="V354" s="277" t="str">
        <f t="shared" si="61"/>
        <v/>
      </c>
      <c r="W354" s="417" t="str">
        <f t="shared" si="62"/>
        <v/>
      </c>
      <c r="X354" s="274" t="str">
        <f>IF(V354="","",COUNTIF($V$7:V354,"該当３"))</f>
        <v/>
      </c>
    </row>
    <row r="355" spans="1:24">
      <c r="A355" s="407">
        <v>1322801000</v>
      </c>
      <c r="B355" s="407">
        <v>13</v>
      </c>
      <c r="C355" s="408">
        <v>228</v>
      </c>
      <c r="D355" s="409">
        <v>1</v>
      </c>
      <c r="E355" s="408">
        <v>0</v>
      </c>
      <c r="F355" s="407" t="s">
        <v>299</v>
      </c>
      <c r="G355" s="407" t="s">
        <v>579</v>
      </c>
      <c r="H355" s="407" t="s">
        <v>580</v>
      </c>
      <c r="I355" s="407"/>
      <c r="J355" s="272"/>
      <c r="K355" s="273" t="str">
        <f t="shared" si="63"/>
        <v/>
      </c>
      <c r="L355" s="417" t="str">
        <f t="shared" si="64"/>
        <v/>
      </c>
      <c r="M355" s="274" t="str">
        <f>IF(K355="","",COUNTIF($K$7:K355,"ﾘｽﾄ１"))</f>
        <v/>
      </c>
      <c r="N355" s="274" t="str">
        <f t="shared" si="65"/>
        <v/>
      </c>
      <c r="O355" s="275" t="str">
        <f t="shared" si="66"/>
        <v/>
      </c>
      <c r="P355" s="274" t="str">
        <f t="shared" si="57"/>
        <v/>
      </c>
      <c r="Q355" s="273" t="str">
        <f t="shared" si="58"/>
        <v/>
      </c>
      <c r="R355" s="276" t="str">
        <f t="shared" si="59"/>
        <v/>
      </c>
      <c r="S355" s="273" t="str">
        <f t="shared" si="67"/>
        <v/>
      </c>
      <c r="T355" s="417" t="str">
        <f t="shared" si="60"/>
        <v/>
      </c>
      <c r="U355" s="274" t="str">
        <f>IF(S355="","",COUNTIF($S$7:S355,"該当２"))</f>
        <v/>
      </c>
      <c r="V355" s="277" t="str">
        <f t="shared" si="61"/>
        <v/>
      </c>
      <c r="W355" s="417" t="str">
        <f t="shared" si="62"/>
        <v/>
      </c>
      <c r="X355" s="274" t="str">
        <f>IF(V355="","",COUNTIF($V$7:V355,"該当３"))</f>
        <v/>
      </c>
    </row>
    <row r="356" spans="1:24">
      <c r="A356" s="407">
        <v>1322801015</v>
      </c>
      <c r="B356" s="407">
        <v>13</v>
      </c>
      <c r="C356" s="408">
        <v>228</v>
      </c>
      <c r="D356" s="409">
        <v>1</v>
      </c>
      <c r="E356" s="408">
        <v>15</v>
      </c>
      <c r="F356" s="407" t="s">
        <v>299</v>
      </c>
      <c r="G356" s="407" t="s">
        <v>579</v>
      </c>
      <c r="H356" s="407" t="s">
        <v>580</v>
      </c>
      <c r="I356" s="407" t="s">
        <v>580</v>
      </c>
      <c r="J356" s="272"/>
      <c r="K356" s="273" t="str">
        <f t="shared" si="63"/>
        <v/>
      </c>
      <c r="L356" s="417" t="str">
        <f t="shared" si="64"/>
        <v/>
      </c>
      <c r="M356" s="274" t="str">
        <f>IF(K356="","",COUNTIF($K$7:K356,"ﾘｽﾄ１"))</f>
        <v/>
      </c>
      <c r="N356" s="274" t="str">
        <f t="shared" si="65"/>
        <v/>
      </c>
      <c r="O356" s="275" t="str">
        <f t="shared" si="66"/>
        <v/>
      </c>
      <c r="P356" s="274" t="str">
        <f t="shared" si="57"/>
        <v/>
      </c>
      <c r="Q356" s="273" t="str">
        <f t="shared" si="58"/>
        <v/>
      </c>
      <c r="R356" s="276" t="str">
        <f t="shared" si="59"/>
        <v/>
      </c>
      <c r="S356" s="273" t="str">
        <f t="shared" si="67"/>
        <v/>
      </c>
      <c r="T356" s="417" t="str">
        <f t="shared" si="60"/>
        <v/>
      </c>
      <c r="U356" s="274" t="str">
        <f>IF(S356="","",COUNTIF($S$7:S356,"該当２"))</f>
        <v/>
      </c>
      <c r="V356" s="277" t="str">
        <f t="shared" si="61"/>
        <v/>
      </c>
      <c r="W356" s="417" t="str">
        <f t="shared" si="62"/>
        <v/>
      </c>
      <c r="X356" s="274" t="str">
        <f>IF(V356="","",COUNTIF($V$7:V356,"該当３"))</f>
        <v/>
      </c>
    </row>
    <row r="357" spans="1:24">
      <c r="A357" s="407">
        <v>1322802000</v>
      </c>
      <c r="B357" s="407">
        <v>13</v>
      </c>
      <c r="C357" s="408">
        <v>228</v>
      </c>
      <c r="D357" s="409">
        <v>2</v>
      </c>
      <c r="E357" s="408">
        <v>0</v>
      </c>
      <c r="F357" s="407" t="s">
        <v>299</v>
      </c>
      <c r="G357" s="407" t="s">
        <v>579</v>
      </c>
      <c r="H357" s="407" t="s">
        <v>581</v>
      </c>
      <c r="I357" s="407"/>
      <c r="J357" s="272"/>
      <c r="K357" s="273" t="str">
        <f t="shared" si="63"/>
        <v/>
      </c>
      <c r="L357" s="417" t="str">
        <f t="shared" si="64"/>
        <v/>
      </c>
      <c r="M357" s="274" t="str">
        <f>IF(K357="","",COUNTIF($K$7:K357,"ﾘｽﾄ１"))</f>
        <v/>
      </c>
      <c r="N357" s="274" t="str">
        <f t="shared" si="65"/>
        <v/>
      </c>
      <c r="O357" s="275" t="str">
        <f t="shared" si="66"/>
        <v/>
      </c>
      <c r="P357" s="274" t="str">
        <f t="shared" si="57"/>
        <v/>
      </c>
      <c r="Q357" s="273" t="str">
        <f t="shared" si="58"/>
        <v/>
      </c>
      <c r="R357" s="276" t="str">
        <f t="shared" si="59"/>
        <v/>
      </c>
      <c r="S357" s="273" t="str">
        <f t="shared" si="67"/>
        <v/>
      </c>
      <c r="T357" s="417" t="str">
        <f t="shared" si="60"/>
        <v/>
      </c>
      <c r="U357" s="274" t="str">
        <f>IF(S357="","",COUNTIF($S$7:S357,"該当２"))</f>
        <v/>
      </c>
      <c r="V357" s="277" t="str">
        <f t="shared" si="61"/>
        <v/>
      </c>
      <c r="W357" s="417" t="str">
        <f t="shared" si="62"/>
        <v/>
      </c>
      <c r="X357" s="274" t="str">
        <f>IF(V357="","",COUNTIF($V$7:V357,"該当３"))</f>
        <v/>
      </c>
    </row>
    <row r="358" spans="1:24">
      <c r="A358" s="407">
        <v>1322802007</v>
      </c>
      <c r="B358" s="407">
        <v>13</v>
      </c>
      <c r="C358" s="408">
        <v>228</v>
      </c>
      <c r="D358" s="409">
        <v>2</v>
      </c>
      <c r="E358" s="408">
        <v>7</v>
      </c>
      <c r="F358" s="407" t="s">
        <v>299</v>
      </c>
      <c r="G358" s="407" t="s">
        <v>579</v>
      </c>
      <c r="H358" s="407" t="s">
        <v>581</v>
      </c>
      <c r="I358" s="407" t="s">
        <v>581</v>
      </c>
      <c r="J358" s="272"/>
      <c r="K358" s="273" t="str">
        <f t="shared" si="63"/>
        <v/>
      </c>
      <c r="L358" s="417" t="str">
        <f t="shared" si="64"/>
        <v/>
      </c>
      <c r="M358" s="274" t="str">
        <f>IF(K358="","",COUNTIF($K$7:K358,"ﾘｽﾄ１"))</f>
        <v/>
      </c>
      <c r="N358" s="274" t="str">
        <f t="shared" si="65"/>
        <v/>
      </c>
      <c r="O358" s="275" t="str">
        <f t="shared" si="66"/>
        <v/>
      </c>
      <c r="P358" s="274" t="str">
        <f t="shared" si="57"/>
        <v/>
      </c>
      <c r="Q358" s="273" t="str">
        <f t="shared" si="58"/>
        <v/>
      </c>
      <c r="R358" s="276" t="str">
        <f t="shared" si="59"/>
        <v/>
      </c>
      <c r="S358" s="273" t="str">
        <f t="shared" si="67"/>
        <v/>
      </c>
      <c r="T358" s="417" t="str">
        <f t="shared" si="60"/>
        <v/>
      </c>
      <c r="U358" s="274" t="str">
        <f>IF(S358="","",COUNTIF($S$7:S358,"該当２"))</f>
        <v/>
      </c>
      <c r="V358" s="277" t="str">
        <f t="shared" si="61"/>
        <v/>
      </c>
      <c r="W358" s="417" t="str">
        <f t="shared" si="62"/>
        <v/>
      </c>
      <c r="X358" s="274" t="str">
        <f>IF(V358="","",COUNTIF($V$7:V358,"該当３"))</f>
        <v/>
      </c>
    </row>
    <row r="359" spans="1:24">
      <c r="A359" s="407">
        <v>1322803000</v>
      </c>
      <c r="B359" s="407">
        <v>13</v>
      </c>
      <c r="C359" s="408">
        <v>228</v>
      </c>
      <c r="D359" s="409">
        <v>3</v>
      </c>
      <c r="E359" s="408">
        <v>0</v>
      </c>
      <c r="F359" s="407" t="s">
        <v>299</v>
      </c>
      <c r="G359" s="407" t="s">
        <v>579</v>
      </c>
      <c r="H359" s="407" t="s">
        <v>582</v>
      </c>
      <c r="I359" s="407"/>
      <c r="J359" s="272"/>
      <c r="K359" s="273" t="str">
        <f t="shared" si="63"/>
        <v/>
      </c>
      <c r="L359" s="417" t="str">
        <f t="shared" si="64"/>
        <v/>
      </c>
      <c r="M359" s="274" t="str">
        <f>IF(K359="","",COUNTIF($K$7:K359,"ﾘｽﾄ１"))</f>
        <v/>
      </c>
      <c r="N359" s="274" t="str">
        <f t="shared" si="65"/>
        <v/>
      </c>
      <c r="O359" s="275" t="str">
        <f t="shared" si="66"/>
        <v/>
      </c>
      <c r="P359" s="274" t="str">
        <f t="shared" si="57"/>
        <v/>
      </c>
      <c r="Q359" s="273" t="str">
        <f t="shared" si="58"/>
        <v/>
      </c>
      <c r="R359" s="276" t="str">
        <f t="shared" si="59"/>
        <v/>
      </c>
      <c r="S359" s="273" t="str">
        <f t="shared" si="67"/>
        <v/>
      </c>
      <c r="T359" s="417" t="str">
        <f t="shared" si="60"/>
        <v/>
      </c>
      <c r="U359" s="274" t="str">
        <f>IF(S359="","",COUNTIF($S$7:S359,"該当２"))</f>
        <v/>
      </c>
      <c r="V359" s="277" t="str">
        <f t="shared" si="61"/>
        <v/>
      </c>
      <c r="W359" s="417" t="str">
        <f t="shared" si="62"/>
        <v/>
      </c>
      <c r="X359" s="274" t="str">
        <f>IF(V359="","",COUNTIF($V$7:V359,"該当３"))</f>
        <v/>
      </c>
    </row>
    <row r="360" spans="1:24">
      <c r="A360" s="407">
        <v>1322803009</v>
      </c>
      <c r="B360" s="407">
        <v>13</v>
      </c>
      <c r="C360" s="408">
        <v>228</v>
      </c>
      <c r="D360" s="409">
        <v>3</v>
      </c>
      <c r="E360" s="408">
        <v>9</v>
      </c>
      <c r="F360" s="407" t="s">
        <v>299</v>
      </c>
      <c r="G360" s="407" t="s">
        <v>579</v>
      </c>
      <c r="H360" s="407" t="s">
        <v>582</v>
      </c>
      <c r="I360" s="407" t="s">
        <v>582</v>
      </c>
      <c r="J360" s="272"/>
      <c r="K360" s="273" t="str">
        <f t="shared" si="63"/>
        <v/>
      </c>
      <c r="L360" s="417" t="str">
        <f t="shared" si="64"/>
        <v/>
      </c>
      <c r="M360" s="274" t="str">
        <f>IF(K360="","",COUNTIF($K$7:K360,"ﾘｽﾄ１"))</f>
        <v/>
      </c>
      <c r="N360" s="274" t="str">
        <f t="shared" si="65"/>
        <v/>
      </c>
      <c r="O360" s="275" t="str">
        <f t="shared" si="66"/>
        <v/>
      </c>
      <c r="P360" s="274" t="str">
        <f t="shared" si="57"/>
        <v/>
      </c>
      <c r="Q360" s="273" t="str">
        <f t="shared" si="58"/>
        <v/>
      </c>
      <c r="R360" s="276" t="str">
        <f t="shared" si="59"/>
        <v/>
      </c>
      <c r="S360" s="273" t="str">
        <f t="shared" si="67"/>
        <v/>
      </c>
      <c r="T360" s="417" t="str">
        <f t="shared" si="60"/>
        <v/>
      </c>
      <c r="U360" s="274" t="str">
        <f>IF(S360="","",COUNTIF($S$7:S360,"該当２"))</f>
        <v/>
      </c>
      <c r="V360" s="277" t="str">
        <f t="shared" si="61"/>
        <v/>
      </c>
      <c r="W360" s="417" t="str">
        <f t="shared" si="62"/>
        <v/>
      </c>
      <c r="X360" s="274" t="str">
        <f>IF(V360="","",COUNTIF($V$7:V360,"該当３"))</f>
        <v/>
      </c>
    </row>
    <row r="361" spans="1:24">
      <c r="A361" s="407">
        <v>1322804000</v>
      </c>
      <c r="B361" s="407">
        <v>13</v>
      </c>
      <c r="C361" s="408">
        <v>228</v>
      </c>
      <c r="D361" s="409">
        <v>4</v>
      </c>
      <c r="E361" s="408">
        <v>0</v>
      </c>
      <c r="F361" s="407" t="s">
        <v>299</v>
      </c>
      <c r="G361" s="407" t="s">
        <v>579</v>
      </c>
      <c r="H361" s="407" t="s">
        <v>583</v>
      </c>
      <c r="I361" s="407"/>
      <c r="J361" s="272"/>
      <c r="K361" s="273" t="str">
        <f t="shared" si="63"/>
        <v/>
      </c>
      <c r="L361" s="417" t="str">
        <f t="shared" si="64"/>
        <v/>
      </c>
      <c r="M361" s="274" t="str">
        <f>IF(K361="","",COUNTIF($K$7:K361,"ﾘｽﾄ１"))</f>
        <v/>
      </c>
      <c r="N361" s="274" t="str">
        <f t="shared" si="65"/>
        <v/>
      </c>
      <c r="O361" s="275" t="str">
        <f t="shared" si="66"/>
        <v/>
      </c>
      <c r="P361" s="274" t="str">
        <f t="shared" si="57"/>
        <v/>
      </c>
      <c r="Q361" s="273" t="str">
        <f t="shared" si="58"/>
        <v/>
      </c>
      <c r="R361" s="276" t="str">
        <f t="shared" si="59"/>
        <v/>
      </c>
      <c r="S361" s="273" t="str">
        <f t="shared" si="67"/>
        <v/>
      </c>
      <c r="T361" s="417" t="str">
        <f t="shared" si="60"/>
        <v/>
      </c>
      <c r="U361" s="274" t="str">
        <f>IF(S361="","",COUNTIF($S$7:S361,"該当２"))</f>
        <v/>
      </c>
      <c r="V361" s="277" t="str">
        <f t="shared" si="61"/>
        <v/>
      </c>
      <c r="W361" s="417" t="str">
        <f t="shared" si="62"/>
        <v/>
      </c>
      <c r="X361" s="274" t="str">
        <f>IF(V361="","",COUNTIF($V$7:V361,"該当３"))</f>
        <v/>
      </c>
    </row>
    <row r="362" spans="1:24">
      <c r="A362" s="407">
        <v>1322804001</v>
      </c>
      <c r="B362" s="407">
        <v>13</v>
      </c>
      <c r="C362" s="408">
        <v>228</v>
      </c>
      <c r="D362" s="409">
        <v>4</v>
      </c>
      <c r="E362" s="408">
        <v>1</v>
      </c>
      <c r="F362" s="407" t="s">
        <v>299</v>
      </c>
      <c r="G362" s="407" t="s">
        <v>579</v>
      </c>
      <c r="H362" s="407" t="s">
        <v>583</v>
      </c>
      <c r="I362" s="407" t="s">
        <v>583</v>
      </c>
      <c r="J362" s="272"/>
      <c r="K362" s="273" t="str">
        <f t="shared" si="63"/>
        <v/>
      </c>
      <c r="L362" s="417" t="str">
        <f t="shared" si="64"/>
        <v/>
      </c>
      <c r="M362" s="274" t="str">
        <f>IF(K362="","",COUNTIF($K$7:K362,"ﾘｽﾄ１"))</f>
        <v/>
      </c>
      <c r="N362" s="274" t="str">
        <f t="shared" si="65"/>
        <v/>
      </c>
      <c r="O362" s="275" t="str">
        <f t="shared" si="66"/>
        <v/>
      </c>
      <c r="P362" s="274" t="str">
        <f t="shared" si="57"/>
        <v/>
      </c>
      <c r="Q362" s="273" t="str">
        <f t="shared" si="58"/>
        <v/>
      </c>
      <c r="R362" s="276" t="str">
        <f t="shared" si="59"/>
        <v/>
      </c>
      <c r="S362" s="273" t="str">
        <f t="shared" si="67"/>
        <v/>
      </c>
      <c r="T362" s="417" t="str">
        <f t="shared" si="60"/>
        <v/>
      </c>
      <c r="U362" s="274" t="str">
        <f>IF(S362="","",COUNTIF($S$7:S362,"該当２"))</f>
        <v/>
      </c>
      <c r="V362" s="277" t="str">
        <f t="shared" si="61"/>
        <v/>
      </c>
      <c r="W362" s="417" t="str">
        <f t="shared" si="62"/>
        <v/>
      </c>
      <c r="X362" s="274" t="str">
        <f>IF(V362="","",COUNTIF($V$7:V362,"該当３"))</f>
        <v/>
      </c>
    </row>
    <row r="363" spans="1:24">
      <c r="A363" s="407">
        <v>1322805000</v>
      </c>
      <c r="B363" s="407">
        <v>13</v>
      </c>
      <c r="C363" s="408">
        <v>228</v>
      </c>
      <c r="D363" s="409">
        <v>5</v>
      </c>
      <c r="E363" s="408">
        <v>0</v>
      </c>
      <c r="F363" s="407" t="s">
        <v>299</v>
      </c>
      <c r="G363" s="407" t="s">
        <v>579</v>
      </c>
      <c r="H363" s="407" t="s">
        <v>584</v>
      </c>
      <c r="I363" s="407"/>
      <c r="J363" s="272"/>
      <c r="K363" s="273" t="str">
        <f t="shared" si="63"/>
        <v/>
      </c>
      <c r="L363" s="417" t="str">
        <f t="shared" si="64"/>
        <v/>
      </c>
      <c r="M363" s="274" t="str">
        <f>IF(K363="","",COUNTIF($K$7:K363,"ﾘｽﾄ１"))</f>
        <v/>
      </c>
      <c r="N363" s="274" t="str">
        <f t="shared" si="65"/>
        <v/>
      </c>
      <c r="O363" s="275" t="str">
        <f t="shared" si="66"/>
        <v/>
      </c>
      <c r="P363" s="274" t="str">
        <f t="shared" si="57"/>
        <v/>
      </c>
      <c r="Q363" s="273" t="str">
        <f t="shared" si="58"/>
        <v/>
      </c>
      <c r="R363" s="276" t="str">
        <f t="shared" si="59"/>
        <v/>
      </c>
      <c r="S363" s="273" t="str">
        <f t="shared" si="67"/>
        <v/>
      </c>
      <c r="T363" s="417" t="str">
        <f t="shared" si="60"/>
        <v/>
      </c>
      <c r="U363" s="274" t="str">
        <f>IF(S363="","",COUNTIF($S$7:S363,"該当２"))</f>
        <v/>
      </c>
      <c r="V363" s="277" t="str">
        <f t="shared" si="61"/>
        <v/>
      </c>
      <c r="W363" s="417" t="str">
        <f t="shared" si="62"/>
        <v/>
      </c>
      <c r="X363" s="274" t="str">
        <f>IF(V363="","",COUNTIF($V$7:V363,"該当３"))</f>
        <v/>
      </c>
    </row>
    <row r="364" spans="1:24">
      <c r="A364" s="407">
        <v>1322805014</v>
      </c>
      <c r="B364" s="407">
        <v>13</v>
      </c>
      <c r="C364" s="408">
        <v>228</v>
      </c>
      <c r="D364" s="409">
        <v>5</v>
      </c>
      <c r="E364" s="408">
        <v>14</v>
      </c>
      <c r="F364" s="407" t="s">
        <v>299</v>
      </c>
      <c r="G364" s="407" t="s">
        <v>579</v>
      </c>
      <c r="H364" s="407" t="s">
        <v>584</v>
      </c>
      <c r="I364" s="407" t="s">
        <v>584</v>
      </c>
      <c r="J364" s="272"/>
      <c r="K364" s="273" t="str">
        <f t="shared" si="63"/>
        <v/>
      </c>
      <c r="L364" s="417" t="str">
        <f t="shared" si="64"/>
        <v/>
      </c>
      <c r="M364" s="274" t="str">
        <f>IF(K364="","",COUNTIF($K$7:K364,"ﾘｽﾄ１"))</f>
        <v/>
      </c>
      <c r="N364" s="274" t="str">
        <f t="shared" si="65"/>
        <v/>
      </c>
      <c r="O364" s="275" t="str">
        <f t="shared" si="66"/>
        <v/>
      </c>
      <c r="P364" s="274" t="str">
        <f t="shared" si="57"/>
        <v/>
      </c>
      <c r="Q364" s="273" t="str">
        <f t="shared" si="58"/>
        <v/>
      </c>
      <c r="R364" s="276" t="str">
        <f t="shared" si="59"/>
        <v/>
      </c>
      <c r="S364" s="273" t="str">
        <f t="shared" si="67"/>
        <v/>
      </c>
      <c r="T364" s="417" t="str">
        <f t="shared" si="60"/>
        <v/>
      </c>
      <c r="U364" s="274" t="str">
        <f>IF(S364="","",COUNTIF($S$7:S364,"該当２"))</f>
        <v/>
      </c>
      <c r="V364" s="277" t="str">
        <f t="shared" si="61"/>
        <v/>
      </c>
      <c r="W364" s="417" t="str">
        <f t="shared" si="62"/>
        <v/>
      </c>
      <c r="X364" s="274" t="str">
        <f>IF(V364="","",COUNTIF($V$7:V364,"該当３"))</f>
        <v/>
      </c>
    </row>
    <row r="365" spans="1:24">
      <c r="A365" s="407">
        <v>1322806000</v>
      </c>
      <c r="B365" s="407">
        <v>13</v>
      </c>
      <c r="C365" s="408">
        <v>228</v>
      </c>
      <c r="D365" s="409">
        <v>6</v>
      </c>
      <c r="E365" s="408">
        <v>0</v>
      </c>
      <c r="F365" s="407" t="s">
        <v>299</v>
      </c>
      <c r="G365" s="407" t="s">
        <v>579</v>
      </c>
      <c r="H365" s="407" t="s">
        <v>585</v>
      </c>
      <c r="I365" s="407"/>
      <c r="J365" s="272"/>
      <c r="K365" s="273" t="str">
        <f t="shared" si="63"/>
        <v/>
      </c>
      <c r="L365" s="417" t="str">
        <f t="shared" si="64"/>
        <v/>
      </c>
      <c r="M365" s="274" t="str">
        <f>IF(K365="","",COUNTIF($K$7:K365,"ﾘｽﾄ１"))</f>
        <v/>
      </c>
      <c r="N365" s="274" t="str">
        <f t="shared" si="65"/>
        <v/>
      </c>
      <c r="O365" s="275" t="str">
        <f t="shared" si="66"/>
        <v/>
      </c>
      <c r="P365" s="274" t="str">
        <f t="shared" si="57"/>
        <v/>
      </c>
      <c r="Q365" s="273" t="str">
        <f t="shared" si="58"/>
        <v/>
      </c>
      <c r="R365" s="276" t="str">
        <f t="shared" si="59"/>
        <v/>
      </c>
      <c r="S365" s="273" t="str">
        <f t="shared" si="67"/>
        <v/>
      </c>
      <c r="T365" s="417" t="str">
        <f t="shared" si="60"/>
        <v/>
      </c>
      <c r="U365" s="274" t="str">
        <f>IF(S365="","",COUNTIF($S$7:S365,"該当２"))</f>
        <v/>
      </c>
      <c r="V365" s="277" t="str">
        <f t="shared" si="61"/>
        <v/>
      </c>
      <c r="W365" s="417" t="str">
        <f t="shared" si="62"/>
        <v/>
      </c>
      <c r="X365" s="274" t="str">
        <f>IF(V365="","",COUNTIF($V$7:V365,"該当３"))</f>
        <v/>
      </c>
    </row>
    <row r="366" spans="1:24">
      <c r="A366" s="407">
        <v>1322806008</v>
      </c>
      <c r="B366" s="407">
        <v>13</v>
      </c>
      <c r="C366" s="408">
        <v>228</v>
      </c>
      <c r="D366" s="409">
        <v>6</v>
      </c>
      <c r="E366" s="408">
        <v>8</v>
      </c>
      <c r="F366" s="407" t="s">
        <v>299</v>
      </c>
      <c r="G366" s="407" t="s">
        <v>579</v>
      </c>
      <c r="H366" s="407" t="s">
        <v>585</v>
      </c>
      <c r="I366" s="407" t="s">
        <v>585</v>
      </c>
      <c r="J366" s="272"/>
      <c r="K366" s="273" t="str">
        <f t="shared" si="63"/>
        <v/>
      </c>
      <c r="L366" s="417" t="str">
        <f t="shared" si="64"/>
        <v/>
      </c>
      <c r="M366" s="274" t="str">
        <f>IF(K366="","",COUNTIF($K$7:K366,"ﾘｽﾄ１"))</f>
        <v/>
      </c>
      <c r="N366" s="274" t="str">
        <f t="shared" si="65"/>
        <v/>
      </c>
      <c r="O366" s="275" t="str">
        <f t="shared" si="66"/>
        <v/>
      </c>
      <c r="P366" s="274" t="str">
        <f t="shared" si="57"/>
        <v/>
      </c>
      <c r="Q366" s="273" t="str">
        <f t="shared" si="58"/>
        <v/>
      </c>
      <c r="R366" s="276" t="str">
        <f t="shared" si="59"/>
        <v/>
      </c>
      <c r="S366" s="273" t="str">
        <f t="shared" si="67"/>
        <v/>
      </c>
      <c r="T366" s="417" t="str">
        <f t="shared" si="60"/>
        <v/>
      </c>
      <c r="U366" s="274" t="str">
        <f>IF(S366="","",COUNTIF($S$7:S366,"該当２"))</f>
        <v/>
      </c>
      <c r="V366" s="277" t="str">
        <f t="shared" si="61"/>
        <v/>
      </c>
      <c r="W366" s="417" t="str">
        <f t="shared" si="62"/>
        <v/>
      </c>
      <c r="X366" s="274" t="str">
        <f>IF(V366="","",COUNTIF($V$7:V366,"該当３"))</f>
        <v/>
      </c>
    </row>
    <row r="367" spans="1:24">
      <c r="A367" s="407">
        <v>1322807000</v>
      </c>
      <c r="B367" s="407">
        <v>13</v>
      </c>
      <c r="C367" s="408">
        <v>228</v>
      </c>
      <c r="D367" s="409">
        <v>7</v>
      </c>
      <c r="E367" s="408">
        <v>0</v>
      </c>
      <c r="F367" s="407" t="s">
        <v>299</v>
      </c>
      <c r="G367" s="407" t="s">
        <v>579</v>
      </c>
      <c r="H367" s="407" t="s">
        <v>586</v>
      </c>
      <c r="I367" s="407"/>
      <c r="J367" s="272"/>
      <c r="K367" s="273" t="str">
        <f t="shared" si="63"/>
        <v/>
      </c>
      <c r="L367" s="417" t="str">
        <f t="shared" si="64"/>
        <v/>
      </c>
      <c r="M367" s="274" t="str">
        <f>IF(K367="","",COUNTIF($K$7:K367,"ﾘｽﾄ１"))</f>
        <v/>
      </c>
      <c r="N367" s="274" t="str">
        <f t="shared" si="65"/>
        <v/>
      </c>
      <c r="O367" s="275" t="str">
        <f t="shared" si="66"/>
        <v/>
      </c>
      <c r="P367" s="274" t="str">
        <f t="shared" si="57"/>
        <v/>
      </c>
      <c r="Q367" s="273" t="str">
        <f t="shared" si="58"/>
        <v/>
      </c>
      <c r="R367" s="276" t="str">
        <f t="shared" si="59"/>
        <v/>
      </c>
      <c r="S367" s="273" t="str">
        <f t="shared" si="67"/>
        <v/>
      </c>
      <c r="T367" s="417" t="str">
        <f t="shared" si="60"/>
        <v/>
      </c>
      <c r="U367" s="274" t="str">
        <f>IF(S367="","",COUNTIF($S$7:S367,"該当２"))</f>
        <v/>
      </c>
      <c r="V367" s="277" t="str">
        <f t="shared" si="61"/>
        <v/>
      </c>
      <c r="W367" s="417" t="str">
        <f t="shared" si="62"/>
        <v/>
      </c>
      <c r="X367" s="274" t="str">
        <f>IF(V367="","",COUNTIF($V$7:V367,"該当３"))</f>
        <v/>
      </c>
    </row>
    <row r="368" spans="1:24">
      <c r="A368" s="407">
        <v>1322807009</v>
      </c>
      <c r="B368" s="407">
        <v>13</v>
      </c>
      <c r="C368" s="408">
        <v>228</v>
      </c>
      <c r="D368" s="409">
        <v>7</v>
      </c>
      <c r="E368" s="408">
        <v>9</v>
      </c>
      <c r="F368" s="407" t="s">
        <v>299</v>
      </c>
      <c r="G368" s="407" t="s">
        <v>579</v>
      </c>
      <c r="H368" s="407" t="s">
        <v>586</v>
      </c>
      <c r="I368" s="407" t="s">
        <v>586</v>
      </c>
      <c r="J368" s="272"/>
      <c r="K368" s="273" t="str">
        <f t="shared" si="63"/>
        <v/>
      </c>
      <c r="L368" s="417" t="str">
        <f t="shared" si="64"/>
        <v/>
      </c>
      <c r="M368" s="274" t="str">
        <f>IF(K368="","",COUNTIF($K$7:K368,"ﾘｽﾄ１"))</f>
        <v/>
      </c>
      <c r="N368" s="274" t="str">
        <f t="shared" si="65"/>
        <v/>
      </c>
      <c r="O368" s="275" t="str">
        <f t="shared" si="66"/>
        <v/>
      </c>
      <c r="P368" s="274" t="str">
        <f t="shared" si="57"/>
        <v/>
      </c>
      <c r="Q368" s="273" t="str">
        <f t="shared" si="58"/>
        <v/>
      </c>
      <c r="R368" s="276" t="str">
        <f t="shared" si="59"/>
        <v/>
      </c>
      <c r="S368" s="273" t="str">
        <f t="shared" si="67"/>
        <v/>
      </c>
      <c r="T368" s="417" t="str">
        <f t="shared" si="60"/>
        <v/>
      </c>
      <c r="U368" s="274" t="str">
        <f>IF(S368="","",COUNTIF($S$7:S368,"該当２"))</f>
        <v/>
      </c>
      <c r="V368" s="277" t="str">
        <f t="shared" si="61"/>
        <v/>
      </c>
      <c r="W368" s="417" t="str">
        <f t="shared" si="62"/>
        <v/>
      </c>
      <c r="X368" s="274" t="str">
        <f>IF(V368="","",COUNTIF($V$7:V368,"該当３"))</f>
        <v/>
      </c>
    </row>
    <row r="369" spans="1:24">
      <c r="A369" s="407">
        <v>1322808000</v>
      </c>
      <c r="B369" s="407">
        <v>13</v>
      </c>
      <c r="C369" s="408">
        <v>228</v>
      </c>
      <c r="D369" s="409">
        <v>8</v>
      </c>
      <c r="E369" s="408">
        <v>0</v>
      </c>
      <c r="F369" s="407" t="s">
        <v>299</v>
      </c>
      <c r="G369" s="407" t="s">
        <v>579</v>
      </c>
      <c r="H369" s="407" t="s">
        <v>587</v>
      </c>
      <c r="I369" s="407"/>
      <c r="J369" s="272"/>
      <c r="K369" s="273" t="str">
        <f t="shared" si="63"/>
        <v/>
      </c>
      <c r="L369" s="417" t="str">
        <f t="shared" si="64"/>
        <v/>
      </c>
      <c r="M369" s="274" t="str">
        <f>IF(K369="","",COUNTIF($K$7:K369,"ﾘｽﾄ１"))</f>
        <v/>
      </c>
      <c r="N369" s="274" t="str">
        <f t="shared" si="65"/>
        <v/>
      </c>
      <c r="O369" s="275" t="str">
        <f t="shared" si="66"/>
        <v/>
      </c>
      <c r="P369" s="274" t="str">
        <f t="shared" si="57"/>
        <v/>
      </c>
      <c r="Q369" s="273" t="str">
        <f t="shared" si="58"/>
        <v/>
      </c>
      <c r="R369" s="276" t="str">
        <f t="shared" si="59"/>
        <v/>
      </c>
      <c r="S369" s="273" t="str">
        <f t="shared" si="67"/>
        <v/>
      </c>
      <c r="T369" s="417" t="str">
        <f t="shared" si="60"/>
        <v/>
      </c>
      <c r="U369" s="274" t="str">
        <f>IF(S369="","",COUNTIF($S$7:S369,"該当２"))</f>
        <v/>
      </c>
      <c r="V369" s="277" t="str">
        <f t="shared" si="61"/>
        <v/>
      </c>
      <c r="W369" s="417" t="str">
        <f t="shared" si="62"/>
        <v/>
      </c>
      <c r="X369" s="274" t="str">
        <f>IF(V369="","",COUNTIF($V$7:V369,"該当３"))</f>
        <v/>
      </c>
    </row>
    <row r="370" spans="1:24">
      <c r="A370" s="407">
        <v>1322808018</v>
      </c>
      <c r="B370" s="407">
        <v>13</v>
      </c>
      <c r="C370" s="408">
        <v>228</v>
      </c>
      <c r="D370" s="409">
        <v>8</v>
      </c>
      <c r="E370" s="408">
        <v>18</v>
      </c>
      <c r="F370" s="407" t="s">
        <v>299</v>
      </c>
      <c r="G370" s="407" t="s">
        <v>579</v>
      </c>
      <c r="H370" s="407" t="s">
        <v>587</v>
      </c>
      <c r="I370" s="407" t="s">
        <v>587</v>
      </c>
      <c r="J370" s="272"/>
      <c r="K370" s="273" t="str">
        <f t="shared" si="63"/>
        <v/>
      </c>
      <c r="L370" s="417" t="str">
        <f t="shared" si="64"/>
        <v/>
      </c>
      <c r="M370" s="274" t="str">
        <f>IF(K370="","",COUNTIF($K$7:K370,"ﾘｽﾄ１"))</f>
        <v/>
      </c>
      <c r="N370" s="274" t="str">
        <f t="shared" si="65"/>
        <v/>
      </c>
      <c r="O370" s="275" t="str">
        <f t="shared" si="66"/>
        <v/>
      </c>
      <c r="P370" s="274" t="str">
        <f t="shared" si="57"/>
        <v/>
      </c>
      <c r="Q370" s="273" t="str">
        <f t="shared" si="58"/>
        <v/>
      </c>
      <c r="R370" s="276" t="str">
        <f t="shared" si="59"/>
        <v/>
      </c>
      <c r="S370" s="273" t="str">
        <f t="shared" si="67"/>
        <v/>
      </c>
      <c r="T370" s="417" t="str">
        <f t="shared" si="60"/>
        <v/>
      </c>
      <c r="U370" s="274" t="str">
        <f>IF(S370="","",COUNTIF($S$7:S370,"該当２"))</f>
        <v/>
      </c>
      <c r="V370" s="277" t="str">
        <f t="shared" si="61"/>
        <v/>
      </c>
      <c r="W370" s="417" t="str">
        <f t="shared" si="62"/>
        <v/>
      </c>
      <c r="X370" s="274" t="str">
        <f>IF(V370="","",COUNTIF($V$7:V370,"該当３"))</f>
        <v/>
      </c>
    </row>
    <row r="371" spans="1:24">
      <c r="A371" s="407">
        <v>1322900000</v>
      </c>
      <c r="B371" s="407">
        <v>13</v>
      </c>
      <c r="C371" s="408">
        <v>229</v>
      </c>
      <c r="D371" s="409">
        <v>0</v>
      </c>
      <c r="E371" s="408">
        <v>0</v>
      </c>
      <c r="F371" s="407" t="s">
        <v>299</v>
      </c>
      <c r="G371" s="407" t="s">
        <v>588</v>
      </c>
      <c r="H371" s="407"/>
      <c r="I371" s="407"/>
      <c r="J371" s="272"/>
      <c r="K371" s="273" t="str">
        <f t="shared" si="63"/>
        <v>ﾘｽﾄ１</v>
      </c>
      <c r="L371" s="417" t="str">
        <f t="shared" si="64"/>
        <v>西東京市</v>
      </c>
      <c r="M371" s="274">
        <f>IF(K371="","",COUNTIF($K$7:K371,"ﾘｽﾄ１"))</f>
        <v>49</v>
      </c>
      <c r="N371" s="274" t="str">
        <f t="shared" si="65"/>
        <v/>
      </c>
      <c r="O371" s="275" t="str">
        <f t="shared" si="66"/>
        <v/>
      </c>
      <c r="P371" s="274" t="str">
        <f t="shared" si="57"/>
        <v/>
      </c>
      <c r="Q371" s="273" t="str">
        <f t="shared" si="58"/>
        <v/>
      </c>
      <c r="R371" s="276" t="str">
        <f t="shared" si="59"/>
        <v/>
      </c>
      <c r="S371" s="273" t="str">
        <f t="shared" si="67"/>
        <v/>
      </c>
      <c r="T371" s="417" t="str">
        <f t="shared" si="60"/>
        <v/>
      </c>
      <c r="U371" s="274" t="str">
        <f>IF(S371="","",COUNTIF($S$7:S371,"該当２"))</f>
        <v/>
      </c>
      <c r="V371" s="277" t="str">
        <f t="shared" si="61"/>
        <v/>
      </c>
      <c r="W371" s="417" t="str">
        <f t="shared" si="62"/>
        <v/>
      </c>
      <c r="X371" s="274" t="str">
        <f>IF(V371="","",COUNTIF($V$7:V371,"該当３"))</f>
        <v/>
      </c>
    </row>
    <row r="372" spans="1:24">
      <c r="A372" s="407">
        <v>1322901000</v>
      </c>
      <c r="B372" s="407">
        <v>13</v>
      </c>
      <c r="C372" s="408">
        <v>229</v>
      </c>
      <c r="D372" s="409">
        <v>1</v>
      </c>
      <c r="E372" s="408">
        <v>0</v>
      </c>
      <c r="F372" s="407" t="s">
        <v>299</v>
      </c>
      <c r="G372" s="407" t="s">
        <v>588</v>
      </c>
      <c r="H372" s="407" t="s">
        <v>589</v>
      </c>
      <c r="I372" s="407"/>
      <c r="J372" s="272"/>
      <c r="K372" s="273" t="str">
        <f t="shared" si="63"/>
        <v/>
      </c>
      <c r="L372" s="417" t="str">
        <f t="shared" si="64"/>
        <v/>
      </c>
      <c r="M372" s="274" t="str">
        <f>IF(K372="","",COUNTIF($K$7:K372,"ﾘｽﾄ１"))</f>
        <v/>
      </c>
      <c r="N372" s="274" t="str">
        <f t="shared" si="65"/>
        <v/>
      </c>
      <c r="O372" s="275" t="str">
        <f t="shared" si="66"/>
        <v/>
      </c>
      <c r="P372" s="274" t="str">
        <f t="shared" si="57"/>
        <v/>
      </c>
      <c r="Q372" s="273" t="str">
        <f t="shared" si="58"/>
        <v/>
      </c>
      <c r="R372" s="276" t="str">
        <f t="shared" si="59"/>
        <v/>
      </c>
      <c r="S372" s="273" t="str">
        <f t="shared" si="67"/>
        <v/>
      </c>
      <c r="T372" s="417" t="str">
        <f t="shared" si="60"/>
        <v/>
      </c>
      <c r="U372" s="274" t="str">
        <f>IF(S372="","",COUNTIF($S$7:S372,"該当２"))</f>
        <v/>
      </c>
      <c r="V372" s="277" t="str">
        <f t="shared" si="61"/>
        <v/>
      </c>
      <c r="W372" s="417" t="str">
        <f t="shared" si="62"/>
        <v/>
      </c>
      <c r="X372" s="274" t="str">
        <f>IF(V372="","",COUNTIF($V$7:V372,"該当３"))</f>
        <v/>
      </c>
    </row>
    <row r="373" spans="1:24">
      <c r="A373" s="407">
        <v>1322901001</v>
      </c>
      <c r="B373" s="407">
        <v>13</v>
      </c>
      <c r="C373" s="408">
        <v>229</v>
      </c>
      <c r="D373" s="409">
        <v>1</v>
      </c>
      <c r="E373" s="408">
        <v>1</v>
      </c>
      <c r="F373" s="407" t="s">
        <v>299</v>
      </c>
      <c r="G373" s="407" t="s">
        <v>588</v>
      </c>
      <c r="H373" s="407" t="s">
        <v>589</v>
      </c>
      <c r="I373" s="407" t="s">
        <v>590</v>
      </c>
      <c r="J373" s="272"/>
      <c r="K373" s="273" t="str">
        <f t="shared" si="63"/>
        <v/>
      </c>
      <c r="L373" s="417" t="str">
        <f t="shared" si="64"/>
        <v/>
      </c>
      <c r="M373" s="274" t="str">
        <f>IF(K373="","",COUNTIF($K$7:K373,"ﾘｽﾄ１"))</f>
        <v/>
      </c>
      <c r="N373" s="274" t="str">
        <f t="shared" si="65"/>
        <v/>
      </c>
      <c r="O373" s="275" t="str">
        <f t="shared" si="66"/>
        <v/>
      </c>
      <c r="P373" s="274" t="str">
        <f t="shared" si="57"/>
        <v/>
      </c>
      <c r="Q373" s="273" t="str">
        <f t="shared" si="58"/>
        <v/>
      </c>
      <c r="R373" s="276" t="str">
        <f t="shared" si="59"/>
        <v/>
      </c>
      <c r="S373" s="273" t="str">
        <f t="shared" si="67"/>
        <v/>
      </c>
      <c r="T373" s="417" t="str">
        <f t="shared" si="60"/>
        <v/>
      </c>
      <c r="U373" s="274" t="str">
        <f>IF(S373="","",COUNTIF($S$7:S373,"該当２"))</f>
        <v/>
      </c>
      <c r="V373" s="277" t="str">
        <f t="shared" si="61"/>
        <v/>
      </c>
      <c r="W373" s="417" t="str">
        <f t="shared" si="62"/>
        <v/>
      </c>
      <c r="X373" s="274" t="str">
        <f>IF(V373="","",COUNTIF($V$7:V373,"該当３"))</f>
        <v/>
      </c>
    </row>
    <row r="374" spans="1:24">
      <c r="A374" s="407">
        <v>1322901004</v>
      </c>
      <c r="B374" s="407">
        <v>13</v>
      </c>
      <c r="C374" s="408">
        <v>229</v>
      </c>
      <c r="D374" s="409">
        <v>1</v>
      </c>
      <c r="E374" s="408">
        <v>4</v>
      </c>
      <c r="F374" s="407" t="s">
        <v>299</v>
      </c>
      <c r="G374" s="407" t="s">
        <v>588</v>
      </c>
      <c r="H374" s="407" t="s">
        <v>589</v>
      </c>
      <c r="I374" s="407" t="s">
        <v>591</v>
      </c>
      <c r="J374" s="272"/>
      <c r="K374" s="273" t="str">
        <f t="shared" si="63"/>
        <v/>
      </c>
      <c r="L374" s="417" t="str">
        <f t="shared" si="64"/>
        <v/>
      </c>
      <c r="M374" s="274" t="str">
        <f>IF(K374="","",COUNTIF($K$7:K374,"ﾘｽﾄ１"))</f>
        <v/>
      </c>
      <c r="N374" s="274" t="str">
        <f t="shared" si="65"/>
        <v/>
      </c>
      <c r="O374" s="275" t="str">
        <f t="shared" si="66"/>
        <v/>
      </c>
      <c r="P374" s="274" t="str">
        <f t="shared" si="57"/>
        <v/>
      </c>
      <c r="Q374" s="273" t="str">
        <f t="shared" si="58"/>
        <v/>
      </c>
      <c r="R374" s="276" t="str">
        <f t="shared" si="59"/>
        <v/>
      </c>
      <c r="S374" s="273" t="str">
        <f t="shared" si="67"/>
        <v/>
      </c>
      <c r="T374" s="417" t="str">
        <f t="shared" si="60"/>
        <v/>
      </c>
      <c r="U374" s="274" t="str">
        <f>IF(S374="","",COUNTIF($S$7:S374,"該当２"))</f>
        <v/>
      </c>
      <c r="V374" s="277" t="str">
        <f t="shared" si="61"/>
        <v/>
      </c>
      <c r="W374" s="417" t="str">
        <f t="shared" si="62"/>
        <v/>
      </c>
      <c r="X374" s="274" t="str">
        <f>IF(V374="","",COUNTIF($V$7:V374,"該当３"))</f>
        <v/>
      </c>
    </row>
    <row r="375" spans="1:24">
      <c r="A375" s="407">
        <v>1322901005</v>
      </c>
      <c r="B375" s="407">
        <v>13</v>
      </c>
      <c r="C375" s="408">
        <v>229</v>
      </c>
      <c r="D375" s="409">
        <v>1</v>
      </c>
      <c r="E375" s="408">
        <v>5</v>
      </c>
      <c r="F375" s="407" t="s">
        <v>299</v>
      </c>
      <c r="G375" s="407" t="s">
        <v>588</v>
      </c>
      <c r="H375" s="407" t="s">
        <v>589</v>
      </c>
      <c r="I375" s="407" t="s">
        <v>592</v>
      </c>
      <c r="J375" s="272"/>
      <c r="K375" s="273" t="str">
        <f t="shared" si="63"/>
        <v/>
      </c>
      <c r="L375" s="417" t="str">
        <f t="shared" si="64"/>
        <v/>
      </c>
      <c r="M375" s="274" t="str">
        <f>IF(K375="","",COUNTIF($K$7:K375,"ﾘｽﾄ１"))</f>
        <v/>
      </c>
      <c r="N375" s="274" t="str">
        <f t="shared" si="65"/>
        <v/>
      </c>
      <c r="O375" s="275" t="str">
        <f t="shared" si="66"/>
        <v/>
      </c>
      <c r="P375" s="274" t="str">
        <f t="shared" si="57"/>
        <v/>
      </c>
      <c r="Q375" s="273" t="str">
        <f t="shared" si="58"/>
        <v/>
      </c>
      <c r="R375" s="276" t="str">
        <f t="shared" si="59"/>
        <v/>
      </c>
      <c r="S375" s="273" t="str">
        <f t="shared" si="67"/>
        <v/>
      </c>
      <c r="T375" s="417" t="str">
        <f t="shared" si="60"/>
        <v/>
      </c>
      <c r="U375" s="274" t="str">
        <f>IF(S375="","",COUNTIF($S$7:S375,"該当２"))</f>
        <v/>
      </c>
      <c r="V375" s="277" t="str">
        <f t="shared" si="61"/>
        <v/>
      </c>
      <c r="W375" s="417" t="str">
        <f t="shared" si="62"/>
        <v/>
      </c>
      <c r="X375" s="274" t="str">
        <f>IF(V375="","",COUNTIF($V$7:V375,"該当３"))</f>
        <v/>
      </c>
    </row>
    <row r="376" spans="1:24">
      <c r="A376" s="407">
        <v>1322901006</v>
      </c>
      <c r="B376" s="407">
        <v>13</v>
      </c>
      <c r="C376" s="408">
        <v>229</v>
      </c>
      <c r="D376" s="409">
        <v>1</v>
      </c>
      <c r="E376" s="408">
        <v>6</v>
      </c>
      <c r="F376" s="407" t="s">
        <v>299</v>
      </c>
      <c r="G376" s="407" t="s">
        <v>588</v>
      </c>
      <c r="H376" s="407" t="s">
        <v>589</v>
      </c>
      <c r="I376" s="407" t="s">
        <v>593</v>
      </c>
      <c r="J376" s="272"/>
      <c r="K376" s="273" t="str">
        <f t="shared" si="63"/>
        <v/>
      </c>
      <c r="L376" s="417" t="str">
        <f t="shared" si="64"/>
        <v/>
      </c>
      <c r="M376" s="274" t="str">
        <f>IF(K376="","",COUNTIF($K$7:K376,"ﾘｽﾄ１"))</f>
        <v/>
      </c>
      <c r="N376" s="274" t="str">
        <f t="shared" si="65"/>
        <v/>
      </c>
      <c r="O376" s="275" t="str">
        <f t="shared" si="66"/>
        <v/>
      </c>
      <c r="P376" s="274" t="str">
        <f t="shared" si="57"/>
        <v/>
      </c>
      <c r="Q376" s="273" t="str">
        <f t="shared" si="58"/>
        <v/>
      </c>
      <c r="R376" s="276" t="str">
        <f t="shared" si="59"/>
        <v/>
      </c>
      <c r="S376" s="273" t="str">
        <f t="shared" si="67"/>
        <v/>
      </c>
      <c r="T376" s="417" t="str">
        <f t="shared" si="60"/>
        <v/>
      </c>
      <c r="U376" s="274" t="str">
        <f>IF(S376="","",COUNTIF($S$7:S376,"該当２"))</f>
        <v/>
      </c>
      <c r="V376" s="277" t="str">
        <f t="shared" si="61"/>
        <v/>
      </c>
      <c r="W376" s="417" t="str">
        <f t="shared" si="62"/>
        <v/>
      </c>
      <c r="X376" s="274" t="str">
        <f>IF(V376="","",COUNTIF($V$7:V376,"該当３"))</f>
        <v/>
      </c>
    </row>
    <row r="377" spans="1:24">
      <c r="A377" s="407">
        <v>1322901007</v>
      </c>
      <c r="B377" s="407">
        <v>13</v>
      </c>
      <c r="C377" s="408">
        <v>229</v>
      </c>
      <c r="D377" s="409">
        <v>1</v>
      </c>
      <c r="E377" s="408">
        <v>7</v>
      </c>
      <c r="F377" s="407" t="s">
        <v>299</v>
      </c>
      <c r="G377" s="407" t="s">
        <v>588</v>
      </c>
      <c r="H377" s="407" t="s">
        <v>589</v>
      </c>
      <c r="I377" s="407" t="s">
        <v>594</v>
      </c>
      <c r="J377" s="272"/>
      <c r="K377" s="273" t="str">
        <f t="shared" si="63"/>
        <v/>
      </c>
      <c r="L377" s="417" t="str">
        <f t="shared" si="64"/>
        <v/>
      </c>
      <c r="M377" s="274" t="str">
        <f>IF(K377="","",COUNTIF($K$7:K377,"ﾘｽﾄ１"))</f>
        <v/>
      </c>
      <c r="N377" s="274" t="str">
        <f t="shared" si="65"/>
        <v/>
      </c>
      <c r="O377" s="275" t="str">
        <f t="shared" si="66"/>
        <v/>
      </c>
      <c r="P377" s="274" t="str">
        <f t="shared" si="57"/>
        <v/>
      </c>
      <c r="Q377" s="273" t="str">
        <f t="shared" si="58"/>
        <v/>
      </c>
      <c r="R377" s="276" t="str">
        <f t="shared" si="59"/>
        <v/>
      </c>
      <c r="S377" s="273" t="str">
        <f t="shared" si="67"/>
        <v/>
      </c>
      <c r="T377" s="417" t="str">
        <f t="shared" si="60"/>
        <v/>
      </c>
      <c r="U377" s="274" t="str">
        <f>IF(S377="","",COUNTIF($S$7:S377,"該当２"))</f>
        <v/>
      </c>
      <c r="V377" s="277" t="str">
        <f t="shared" si="61"/>
        <v/>
      </c>
      <c r="W377" s="417" t="str">
        <f t="shared" si="62"/>
        <v/>
      </c>
      <c r="X377" s="274" t="str">
        <f>IF(V377="","",COUNTIF($V$7:V377,"該当３"))</f>
        <v/>
      </c>
    </row>
    <row r="378" spans="1:24">
      <c r="A378" s="407">
        <v>1322901008</v>
      </c>
      <c r="B378" s="407">
        <v>13</v>
      </c>
      <c r="C378" s="408">
        <v>229</v>
      </c>
      <c r="D378" s="409">
        <v>1</v>
      </c>
      <c r="E378" s="408">
        <v>8</v>
      </c>
      <c r="F378" s="407" t="s">
        <v>299</v>
      </c>
      <c r="G378" s="407" t="s">
        <v>588</v>
      </c>
      <c r="H378" s="407" t="s">
        <v>589</v>
      </c>
      <c r="I378" s="407" t="s">
        <v>595</v>
      </c>
      <c r="J378" s="272"/>
      <c r="K378" s="273" t="str">
        <f t="shared" si="63"/>
        <v/>
      </c>
      <c r="L378" s="417" t="str">
        <f t="shared" si="64"/>
        <v/>
      </c>
      <c r="M378" s="274" t="str">
        <f>IF(K378="","",COUNTIF($K$7:K378,"ﾘｽﾄ１"))</f>
        <v/>
      </c>
      <c r="N378" s="274" t="str">
        <f t="shared" si="65"/>
        <v/>
      </c>
      <c r="O378" s="275" t="str">
        <f t="shared" si="66"/>
        <v/>
      </c>
      <c r="P378" s="274" t="str">
        <f t="shared" si="57"/>
        <v/>
      </c>
      <c r="Q378" s="273" t="str">
        <f t="shared" si="58"/>
        <v/>
      </c>
      <c r="R378" s="276" t="str">
        <f t="shared" si="59"/>
        <v/>
      </c>
      <c r="S378" s="273" t="str">
        <f t="shared" si="67"/>
        <v/>
      </c>
      <c r="T378" s="417" t="str">
        <f t="shared" si="60"/>
        <v/>
      </c>
      <c r="U378" s="274" t="str">
        <f>IF(S378="","",COUNTIF($S$7:S378,"該当２"))</f>
        <v/>
      </c>
      <c r="V378" s="277" t="str">
        <f t="shared" si="61"/>
        <v/>
      </c>
      <c r="W378" s="417" t="str">
        <f t="shared" si="62"/>
        <v/>
      </c>
      <c r="X378" s="274" t="str">
        <f>IF(V378="","",COUNTIF($V$7:V378,"該当３"))</f>
        <v/>
      </c>
    </row>
    <row r="379" spans="1:24">
      <c r="A379" s="407">
        <v>1322902000</v>
      </c>
      <c r="B379" s="407">
        <v>13</v>
      </c>
      <c r="C379" s="408">
        <v>229</v>
      </c>
      <c r="D379" s="409">
        <v>2</v>
      </c>
      <c r="E379" s="408">
        <v>0</v>
      </c>
      <c r="F379" s="407" t="s">
        <v>299</v>
      </c>
      <c r="G379" s="407" t="s">
        <v>588</v>
      </c>
      <c r="H379" s="407" t="s">
        <v>596</v>
      </c>
      <c r="I379" s="407"/>
      <c r="J379" s="272"/>
      <c r="K379" s="273" t="str">
        <f t="shared" si="63"/>
        <v/>
      </c>
      <c r="L379" s="417" t="str">
        <f t="shared" si="64"/>
        <v/>
      </c>
      <c r="M379" s="274" t="str">
        <f>IF(K379="","",COUNTIF($K$7:K379,"ﾘｽﾄ１"))</f>
        <v/>
      </c>
      <c r="N379" s="274" t="str">
        <f t="shared" si="65"/>
        <v/>
      </c>
      <c r="O379" s="275" t="str">
        <f t="shared" si="66"/>
        <v/>
      </c>
      <c r="P379" s="274" t="str">
        <f t="shared" si="57"/>
        <v/>
      </c>
      <c r="Q379" s="273" t="str">
        <f t="shared" si="58"/>
        <v/>
      </c>
      <c r="R379" s="276" t="str">
        <f t="shared" si="59"/>
        <v/>
      </c>
      <c r="S379" s="273" t="str">
        <f t="shared" si="67"/>
        <v/>
      </c>
      <c r="T379" s="417" t="str">
        <f t="shared" si="60"/>
        <v/>
      </c>
      <c r="U379" s="274" t="str">
        <f>IF(S379="","",COUNTIF($S$7:S379,"該当２"))</f>
        <v/>
      </c>
      <c r="V379" s="277" t="str">
        <f t="shared" si="61"/>
        <v/>
      </c>
      <c r="W379" s="417" t="str">
        <f t="shared" si="62"/>
        <v/>
      </c>
      <c r="X379" s="274" t="str">
        <f>IF(V379="","",COUNTIF($V$7:V379,"該当３"))</f>
        <v/>
      </c>
    </row>
    <row r="380" spans="1:24">
      <c r="A380" s="407">
        <v>1322902001</v>
      </c>
      <c r="B380" s="407">
        <v>13</v>
      </c>
      <c r="C380" s="408">
        <v>229</v>
      </c>
      <c r="D380" s="409">
        <v>2</v>
      </c>
      <c r="E380" s="408">
        <v>1</v>
      </c>
      <c r="F380" s="407" t="s">
        <v>299</v>
      </c>
      <c r="G380" s="407" t="s">
        <v>588</v>
      </c>
      <c r="H380" s="407" t="s">
        <v>596</v>
      </c>
      <c r="I380" s="407" t="s">
        <v>597</v>
      </c>
      <c r="J380" s="272"/>
      <c r="K380" s="273" t="str">
        <f t="shared" si="63"/>
        <v/>
      </c>
      <c r="L380" s="417" t="str">
        <f t="shared" si="64"/>
        <v/>
      </c>
      <c r="M380" s="274" t="str">
        <f>IF(K380="","",COUNTIF($K$7:K380,"ﾘｽﾄ１"))</f>
        <v/>
      </c>
      <c r="N380" s="274" t="str">
        <f t="shared" si="65"/>
        <v/>
      </c>
      <c r="O380" s="275" t="str">
        <f t="shared" si="66"/>
        <v/>
      </c>
      <c r="P380" s="274" t="str">
        <f t="shared" si="57"/>
        <v/>
      </c>
      <c r="Q380" s="273" t="str">
        <f t="shared" si="58"/>
        <v/>
      </c>
      <c r="R380" s="276" t="str">
        <f t="shared" si="59"/>
        <v/>
      </c>
      <c r="S380" s="273" t="str">
        <f t="shared" si="67"/>
        <v/>
      </c>
      <c r="T380" s="417" t="str">
        <f t="shared" si="60"/>
        <v/>
      </c>
      <c r="U380" s="274" t="str">
        <f>IF(S380="","",COUNTIF($S$7:S380,"該当２"))</f>
        <v/>
      </c>
      <c r="V380" s="277" t="str">
        <f t="shared" si="61"/>
        <v/>
      </c>
      <c r="W380" s="417" t="str">
        <f t="shared" si="62"/>
        <v/>
      </c>
      <c r="X380" s="274" t="str">
        <f>IF(V380="","",COUNTIF($V$7:V380,"該当３"))</f>
        <v/>
      </c>
    </row>
    <row r="381" spans="1:24">
      <c r="A381" s="407">
        <v>1322902002</v>
      </c>
      <c r="B381" s="407">
        <v>13</v>
      </c>
      <c r="C381" s="408">
        <v>229</v>
      </c>
      <c r="D381" s="409">
        <v>2</v>
      </c>
      <c r="E381" s="408">
        <v>2</v>
      </c>
      <c r="F381" s="407" t="s">
        <v>299</v>
      </c>
      <c r="G381" s="407" t="s">
        <v>588</v>
      </c>
      <c r="H381" s="407" t="s">
        <v>596</v>
      </c>
      <c r="I381" s="407" t="s">
        <v>598</v>
      </c>
      <c r="J381" s="272"/>
      <c r="K381" s="273" t="str">
        <f t="shared" si="63"/>
        <v/>
      </c>
      <c r="L381" s="417" t="str">
        <f t="shared" si="64"/>
        <v/>
      </c>
      <c r="M381" s="274" t="str">
        <f>IF(K381="","",COUNTIF($K$7:K381,"ﾘｽﾄ１"))</f>
        <v/>
      </c>
      <c r="N381" s="274" t="str">
        <f t="shared" si="65"/>
        <v/>
      </c>
      <c r="O381" s="275" t="str">
        <f t="shared" si="66"/>
        <v/>
      </c>
      <c r="P381" s="274" t="str">
        <f t="shared" si="57"/>
        <v/>
      </c>
      <c r="Q381" s="273" t="str">
        <f t="shared" si="58"/>
        <v/>
      </c>
      <c r="R381" s="276" t="str">
        <f t="shared" si="59"/>
        <v/>
      </c>
      <c r="S381" s="273" t="str">
        <f t="shared" si="67"/>
        <v/>
      </c>
      <c r="T381" s="417" t="str">
        <f t="shared" si="60"/>
        <v/>
      </c>
      <c r="U381" s="274" t="str">
        <f>IF(S381="","",COUNTIF($S$7:S381,"該当２"))</f>
        <v/>
      </c>
      <c r="V381" s="277" t="str">
        <f t="shared" si="61"/>
        <v/>
      </c>
      <c r="W381" s="417" t="str">
        <f t="shared" si="62"/>
        <v/>
      </c>
      <c r="X381" s="274" t="str">
        <f>IF(V381="","",COUNTIF($V$7:V381,"該当３"))</f>
        <v/>
      </c>
    </row>
    <row r="382" spans="1:24">
      <c r="A382" s="407">
        <v>1322902004</v>
      </c>
      <c r="B382" s="407">
        <v>13</v>
      </c>
      <c r="C382" s="408">
        <v>229</v>
      </c>
      <c r="D382" s="409">
        <v>2</v>
      </c>
      <c r="E382" s="408">
        <v>4</v>
      </c>
      <c r="F382" s="407" t="s">
        <v>299</v>
      </c>
      <c r="G382" s="407" t="s">
        <v>588</v>
      </c>
      <c r="H382" s="407" t="s">
        <v>596</v>
      </c>
      <c r="I382" s="407" t="s">
        <v>599</v>
      </c>
      <c r="J382" s="272"/>
      <c r="K382" s="273" t="str">
        <f t="shared" si="63"/>
        <v/>
      </c>
      <c r="L382" s="417" t="str">
        <f t="shared" si="64"/>
        <v/>
      </c>
      <c r="M382" s="274" t="str">
        <f>IF(K382="","",COUNTIF($K$7:K382,"ﾘｽﾄ１"))</f>
        <v/>
      </c>
      <c r="N382" s="274" t="str">
        <f t="shared" si="65"/>
        <v/>
      </c>
      <c r="O382" s="275" t="str">
        <f t="shared" si="66"/>
        <v/>
      </c>
      <c r="P382" s="274" t="str">
        <f t="shared" si="57"/>
        <v/>
      </c>
      <c r="Q382" s="273" t="str">
        <f t="shared" si="58"/>
        <v/>
      </c>
      <c r="R382" s="276" t="str">
        <f t="shared" si="59"/>
        <v/>
      </c>
      <c r="S382" s="273" t="str">
        <f t="shared" si="67"/>
        <v/>
      </c>
      <c r="T382" s="417" t="str">
        <f t="shared" si="60"/>
        <v/>
      </c>
      <c r="U382" s="274" t="str">
        <f>IF(S382="","",COUNTIF($S$7:S382,"該当２"))</f>
        <v/>
      </c>
      <c r="V382" s="277" t="str">
        <f t="shared" si="61"/>
        <v/>
      </c>
      <c r="W382" s="417" t="str">
        <f t="shared" si="62"/>
        <v/>
      </c>
      <c r="X382" s="274" t="str">
        <f>IF(V382="","",COUNTIF($V$7:V382,"該当３"))</f>
        <v/>
      </c>
    </row>
    <row r="383" spans="1:24">
      <c r="A383" s="407">
        <v>1322902005</v>
      </c>
      <c r="B383" s="407">
        <v>13</v>
      </c>
      <c r="C383" s="408">
        <v>229</v>
      </c>
      <c r="D383" s="409">
        <v>2</v>
      </c>
      <c r="E383" s="408">
        <v>5</v>
      </c>
      <c r="F383" s="407" t="s">
        <v>299</v>
      </c>
      <c r="G383" s="407" t="s">
        <v>588</v>
      </c>
      <c r="H383" s="407" t="s">
        <v>596</v>
      </c>
      <c r="I383" s="407" t="s">
        <v>591</v>
      </c>
      <c r="J383" s="272"/>
      <c r="K383" s="273" t="str">
        <f t="shared" si="63"/>
        <v/>
      </c>
      <c r="L383" s="417" t="str">
        <f t="shared" si="64"/>
        <v/>
      </c>
      <c r="M383" s="274" t="str">
        <f>IF(K383="","",COUNTIF($K$7:K383,"ﾘｽﾄ１"))</f>
        <v/>
      </c>
      <c r="N383" s="274" t="str">
        <f t="shared" si="65"/>
        <v/>
      </c>
      <c r="O383" s="275" t="str">
        <f t="shared" si="66"/>
        <v/>
      </c>
      <c r="P383" s="274" t="str">
        <f t="shared" si="57"/>
        <v/>
      </c>
      <c r="Q383" s="273" t="str">
        <f t="shared" si="58"/>
        <v/>
      </c>
      <c r="R383" s="276" t="str">
        <f t="shared" si="59"/>
        <v/>
      </c>
      <c r="S383" s="273" t="str">
        <f t="shared" si="67"/>
        <v/>
      </c>
      <c r="T383" s="417" t="str">
        <f t="shared" si="60"/>
        <v/>
      </c>
      <c r="U383" s="274" t="str">
        <f>IF(S383="","",COUNTIF($S$7:S383,"該当２"))</f>
        <v/>
      </c>
      <c r="V383" s="277" t="str">
        <f t="shared" si="61"/>
        <v/>
      </c>
      <c r="W383" s="417" t="str">
        <f t="shared" si="62"/>
        <v/>
      </c>
      <c r="X383" s="274" t="str">
        <f>IF(V383="","",COUNTIF($V$7:V383,"該当３"))</f>
        <v/>
      </c>
    </row>
    <row r="384" spans="1:24">
      <c r="A384" s="407">
        <v>1322902006</v>
      </c>
      <c r="B384" s="407">
        <v>13</v>
      </c>
      <c r="C384" s="408">
        <v>229</v>
      </c>
      <c r="D384" s="409">
        <v>2</v>
      </c>
      <c r="E384" s="408">
        <v>6</v>
      </c>
      <c r="F384" s="407" t="s">
        <v>299</v>
      </c>
      <c r="G384" s="407" t="s">
        <v>588</v>
      </c>
      <c r="H384" s="407" t="s">
        <v>596</v>
      </c>
      <c r="I384" s="407" t="s">
        <v>592</v>
      </c>
      <c r="J384" s="272"/>
      <c r="K384" s="273" t="str">
        <f t="shared" si="63"/>
        <v/>
      </c>
      <c r="L384" s="417" t="str">
        <f t="shared" si="64"/>
        <v/>
      </c>
      <c r="M384" s="274" t="str">
        <f>IF(K384="","",COUNTIF($K$7:K384,"ﾘｽﾄ１"))</f>
        <v/>
      </c>
      <c r="N384" s="274" t="str">
        <f t="shared" si="65"/>
        <v/>
      </c>
      <c r="O384" s="275" t="str">
        <f t="shared" si="66"/>
        <v/>
      </c>
      <c r="P384" s="274" t="str">
        <f t="shared" si="57"/>
        <v/>
      </c>
      <c r="Q384" s="273" t="str">
        <f t="shared" si="58"/>
        <v/>
      </c>
      <c r="R384" s="276" t="str">
        <f t="shared" si="59"/>
        <v/>
      </c>
      <c r="S384" s="273" t="str">
        <f t="shared" si="67"/>
        <v/>
      </c>
      <c r="T384" s="417" t="str">
        <f t="shared" si="60"/>
        <v/>
      </c>
      <c r="U384" s="274" t="str">
        <f>IF(S384="","",COUNTIF($S$7:S384,"該当２"))</f>
        <v/>
      </c>
      <c r="V384" s="277" t="str">
        <f t="shared" si="61"/>
        <v/>
      </c>
      <c r="W384" s="417" t="str">
        <f t="shared" si="62"/>
        <v/>
      </c>
      <c r="X384" s="274" t="str">
        <f>IF(V384="","",COUNTIF($V$7:V384,"該当３"))</f>
        <v/>
      </c>
    </row>
    <row r="385" spans="1:24">
      <c r="A385" s="407">
        <v>1322902007</v>
      </c>
      <c r="B385" s="407">
        <v>13</v>
      </c>
      <c r="C385" s="408">
        <v>229</v>
      </c>
      <c r="D385" s="409">
        <v>2</v>
      </c>
      <c r="E385" s="408">
        <v>7</v>
      </c>
      <c r="F385" s="407" t="s">
        <v>299</v>
      </c>
      <c r="G385" s="407" t="s">
        <v>588</v>
      </c>
      <c r="H385" s="407" t="s">
        <v>596</v>
      </c>
      <c r="I385" s="407" t="s">
        <v>593</v>
      </c>
      <c r="J385" s="272"/>
      <c r="K385" s="273" t="str">
        <f t="shared" si="63"/>
        <v/>
      </c>
      <c r="L385" s="417" t="str">
        <f t="shared" si="64"/>
        <v/>
      </c>
      <c r="M385" s="274" t="str">
        <f>IF(K385="","",COUNTIF($K$7:K385,"ﾘｽﾄ１"))</f>
        <v/>
      </c>
      <c r="N385" s="274" t="str">
        <f t="shared" si="65"/>
        <v/>
      </c>
      <c r="O385" s="275" t="str">
        <f t="shared" si="66"/>
        <v/>
      </c>
      <c r="P385" s="274" t="str">
        <f t="shared" si="57"/>
        <v/>
      </c>
      <c r="Q385" s="273" t="str">
        <f t="shared" si="58"/>
        <v/>
      </c>
      <c r="R385" s="276" t="str">
        <f t="shared" si="59"/>
        <v/>
      </c>
      <c r="S385" s="273" t="str">
        <f t="shared" si="67"/>
        <v/>
      </c>
      <c r="T385" s="417" t="str">
        <f t="shared" si="60"/>
        <v/>
      </c>
      <c r="U385" s="274" t="str">
        <f>IF(S385="","",COUNTIF($S$7:S385,"該当２"))</f>
        <v/>
      </c>
      <c r="V385" s="277" t="str">
        <f t="shared" si="61"/>
        <v/>
      </c>
      <c r="W385" s="417" t="str">
        <f t="shared" si="62"/>
        <v/>
      </c>
      <c r="X385" s="274" t="str">
        <f>IF(V385="","",COUNTIF($V$7:V385,"該当３"))</f>
        <v/>
      </c>
    </row>
    <row r="386" spans="1:24">
      <c r="A386" s="407">
        <v>1322902008</v>
      </c>
      <c r="B386" s="407">
        <v>13</v>
      </c>
      <c r="C386" s="408">
        <v>229</v>
      </c>
      <c r="D386" s="409">
        <v>2</v>
      </c>
      <c r="E386" s="408">
        <v>8</v>
      </c>
      <c r="F386" s="407" t="s">
        <v>299</v>
      </c>
      <c r="G386" s="407" t="s">
        <v>588</v>
      </c>
      <c r="H386" s="407" t="s">
        <v>596</v>
      </c>
      <c r="I386" s="407" t="s">
        <v>594</v>
      </c>
      <c r="J386" s="272"/>
      <c r="K386" s="273" t="str">
        <f t="shared" si="63"/>
        <v/>
      </c>
      <c r="L386" s="417" t="str">
        <f t="shared" si="64"/>
        <v/>
      </c>
      <c r="M386" s="274" t="str">
        <f>IF(K386="","",COUNTIF($K$7:K386,"ﾘｽﾄ１"))</f>
        <v/>
      </c>
      <c r="N386" s="274" t="str">
        <f t="shared" si="65"/>
        <v/>
      </c>
      <c r="O386" s="275" t="str">
        <f t="shared" si="66"/>
        <v/>
      </c>
      <c r="P386" s="274" t="str">
        <f t="shared" si="57"/>
        <v/>
      </c>
      <c r="Q386" s="273" t="str">
        <f t="shared" si="58"/>
        <v/>
      </c>
      <c r="R386" s="276" t="str">
        <f t="shared" si="59"/>
        <v/>
      </c>
      <c r="S386" s="273" t="str">
        <f t="shared" si="67"/>
        <v/>
      </c>
      <c r="T386" s="417" t="str">
        <f t="shared" si="60"/>
        <v/>
      </c>
      <c r="U386" s="274" t="str">
        <f>IF(S386="","",COUNTIF($S$7:S386,"該当２"))</f>
        <v/>
      </c>
      <c r="V386" s="277" t="str">
        <f t="shared" si="61"/>
        <v/>
      </c>
      <c r="W386" s="417" t="str">
        <f t="shared" si="62"/>
        <v/>
      </c>
      <c r="X386" s="274" t="str">
        <f>IF(V386="","",COUNTIF($V$7:V386,"該当３"))</f>
        <v/>
      </c>
    </row>
    <row r="387" spans="1:24">
      <c r="A387" s="407">
        <v>1330300000</v>
      </c>
      <c r="B387" s="407">
        <v>13</v>
      </c>
      <c r="C387" s="408">
        <v>303</v>
      </c>
      <c r="D387" s="409">
        <v>0</v>
      </c>
      <c r="E387" s="408">
        <v>0</v>
      </c>
      <c r="F387" s="407" t="s">
        <v>299</v>
      </c>
      <c r="G387" s="407" t="s">
        <v>600</v>
      </c>
      <c r="H387" s="407"/>
      <c r="I387" s="407"/>
      <c r="J387" s="272"/>
      <c r="K387" s="273" t="str">
        <f t="shared" si="63"/>
        <v>ﾘｽﾄ１</v>
      </c>
      <c r="L387" s="417" t="str">
        <f t="shared" si="64"/>
        <v>瑞穂町</v>
      </c>
      <c r="M387" s="274">
        <f>IF(K387="","",COUNTIF($K$7:K387,"ﾘｽﾄ１"))</f>
        <v>50</v>
      </c>
      <c r="N387" s="274" t="str">
        <f t="shared" si="65"/>
        <v/>
      </c>
      <c r="O387" s="275" t="str">
        <f t="shared" si="66"/>
        <v/>
      </c>
      <c r="P387" s="274" t="str">
        <f t="shared" si="57"/>
        <v/>
      </c>
      <c r="Q387" s="273" t="str">
        <f t="shared" si="58"/>
        <v/>
      </c>
      <c r="R387" s="276" t="str">
        <f t="shared" si="59"/>
        <v/>
      </c>
      <c r="S387" s="273" t="str">
        <f t="shared" si="67"/>
        <v/>
      </c>
      <c r="T387" s="417" t="str">
        <f t="shared" si="60"/>
        <v/>
      </c>
      <c r="U387" s="274" t="str">
        <f>IF(S387="","",COUNTIF($S$7:S387,"該当２"))</f>
        <v/>
      </c>
      <c r="V387" s="277" t="str">
        <f t="shared" si="61"/>
        <v/>
      </c>
      <c r="W387" s="417" t="str">
        <f t="shared" si="62"/>
        <v/>
      </c>
      <c r="X387" s="274" t="str">
        <f>IF(V387="","",COUNTIF($V$7:V387,"該当３"))</f>
        <v/>
      </c>
    </row>
    <row r="388" spans="1:24">
      <c r="A388" s="407">
        <v>1330301000</v>
      </c>
      <c r="B388" s="407">
        <v>13</v>
      </c>
      <c r="C388" s="408">
        <v>303</v>
      </c>
      <c r="D388" s="409">
        <v>1</v>
      </c>
      <c r="E388" s="408">
        <v>0</v>
      </c>
      <c r="F388" s="407" t="s">
        <v>299</v>
      </c>
      <c r="G388" s="407" t="s">
        <v>600</v>
      </c>
      <c r="H388" s="407" t="s">
        <v>600</v>
      </c>
      <c r="I388" s="407"/>
      <c r="J388" s="272"/>
      <c r="K388" s="273" t="str">
        <f t="shared" si="63"/>
        <v/>
      </c>
      <c r="L388" s="417" t="str">
        <f t="shared" si="64"/>
        <v/>
      </c>
      <c r="M388" s="274" t="str">
        <f>IF(K388="","",COUNTIF($K$7:K388,"ﾘｽﾄ１"))</f>
        <v/>
      </c>
      <c r="N388" s="274" t="str">
        <f t="shared" si="65"/>
        <v/>
      </c>
      <c r="O388" s="275" t="str">
        <f t="shared" si="66"/>
        <v/>
      </c>
      <c r="P388" s="274" t="str">
        <f t="shared" si="57"/>
        <v/>
      </c>
      <c r="Q388" s="273" t="str">
        <f t="shared" si="58"/>
        <v/>
      </c>
      <c r="R388" s="276" t="str">
        <f t="shared" si="59"/>
        <v/>
      </c>
      <c r="S388" s="273" t="str">
        <f t="shared" si="67"/>
        <v/>
      </c>
      <c r="T388" s="417" t="str">
        <f t="shared" si="60"/>
        <v/>
      </c>
      <c r="U388" s="274" t="str">
        <f>IF(S388="","",COUNTIF($S$7:S388,"該当２"))</f>
        <v/>
      </c>
      <c r="V388" s="277" t="str">
        <f t="shared" si="61"/>
        <v/>
      </c>
      <c r="W388" s="417" t="str">
        <f t="shared" si="62"/>
        <v/>
      </c>
      <c r="X388" s="274" t="str">
        <f>IF(V388="","",COUNTIF($V$7:V388,"該当３"))</f>
        <v/>
      </c>
    </row>
    <row r="389" spans="1:24">
      <c r="A389" s="407">
        <v>1330301001</v>
      </c>
      <c r="B389" s="407">
        <v>13</v>
      </c>
      <c r="C389" s="408">
        <v>303</v>
      </c>
      <c r="D389" s="409">
        <v>1</v>
      </c>
      <c r="E389" s="408">
        <v>1</v>
      </c>
      <c r="F389" s="407" t="s">
        <v>299</v>
      </c>
      <c r="G389" s="407" t="s">
        <v>600</v>
      </c>
      <c r="H389" s="407" t="s">
        <v>600</v>
      </c>
      <c r="I389" s="407" t="s">
        <v>601</v>
      </c>
      <c r="J389" s="272"/>
      <c r="K389" s="273" t="str">
        <f t="shared" si="63"/>
        <v/>
      </c>
      <c r="L389" s="417" t="str">
        <f t="shared" si="64"/>
        <v/>
      </c>
      <c r="M389" s="274" t="str">
        <f>IF(K389="","",COUNTIF($K$7:K389,"ﾘｽﾄ１"))</f>
        <v/>
      </c>
      <c r="N389" s="274" t="str">
        <f t="shared" si="65"/>
        <v/>
      </c>
      <c r="O389" s="275" t="str">
        <f t="shared" si="66"/>
        <v/>
      </c>
      <c r="P389" s="274" t="str">
        <f t="shared" si="57"/>
        <v/>
      </c>
      <c r="Q389" s="273" t="str">
        <f t="shared" si="58"/>
        <v/>
      </c>
      <c r="R389" s="276" t="str">
        <f t="shared" si="59"/>
        <v/>
      </c>
      <c r="S389" s="273" t="str">
        <f t="shared" si="67"/>
        <v/>
      </c>
      <c r="T389" s="417" t="str">
        <f t="shared" si="60"/>
        <v/>
      </c>
      <c r="U389" s="274" t="str">
        <f>IF(S389="","",COUNTIF($S$7:S389,"該当２"))</f>
        <v/>
      </c>
      <c r="V389" s="277" t="str">
        <f t="shared" si="61"/>
        <v/>
      </c>
      <c r="W389" s="417" t="str">
        <f t="shared" si="62"/>
        <v/>
      </c>
      <c r="X389" s="274" t="str">
        <f>IF(V389="","",COUNTIF($V$7:V389,"該当３"))</f>
        <v/>
      </c>
    </row>
    <row r="390" spans="1:24">
      <c r="A390" s="407">
        <v>1330301002</v>
      </c>
      <c r="B390" s="407">
        <v>13</v>
      </c>
      <c r="C390" s="408">
        <v>303</v>
      </c>
      <c r="D390" s="409">
        <v>1</v>
      </c>
      <c r="E390" s="408">
        <v>2</v>
      </c>
      <c r="F390" s="407" t="s">
        <v>299</v>
      </c>
      <c r="G390" s="407" t="s">
        <v>600</v>
      </c>
      <c r="H390" s="407" t="s">
        <v>600</v>
      </c>
      <c r="I390" s="407" t="s">
        <v>602</v>
      </c>
      <c r="J390" s="272"/>
      <c r="K390" s="273" t="str">
        <f t="shared" si="63"/>
        <v/>
      </c>
      <c r="L390" s="417" t="str">
        <f t="shared" si="64"/>
        <v/>
      </c>
      <c r="M390" s="274" t="str">
        <f>IF(K390="","",COUNTIF($K$7:K390,"ﾘｽﾄ１"))</f>
        <v/>
      </c>
      <c r="N390" s="274" t="str">
        <f t="shared" si="65"/>
        <v/>
      </c>
      <c r="O390" s="275" t="str">
        <f t="shared" si="66"/>
        <v/>
      </c>
      <c r="P390" s="274" t="str">
        <f t="shared" si="57"/>
        <v/>
      </c>
      <c r="Q390" s="273" t="str">
        <f t="shared" si="58"/>
        <v/>
      </c>
      <c r="R390" s="276" t="str">
        <f t="shared" si="59"/>
        <v/>
      </c>
      <c r="S390" s="273" t="str">
        <f t="shared" si="67"/>
        <v/>
      </c>
      <c r="T390" s="417" t="str">
        <f t="shared" si="60"/>
        <v/>
      </c>
      <c r="U390" s="274" t="str">
        <f>IF(S390="","",COUNTIF($S$7:S390,"該当２"))</f>
        <v/>
      </c>
      <c r="V390" s="277" t="str">
        <f t="shared" si="61"/>
        <v/>
      </c>
      <c r="W390" s="417" t="str">
        <f t="shared" si="62"/>
        <v/>
      </c>
      <c r="X390" s="274" t="str">
        <f>IF(V390="","",COUNTIF($V$7:V390,"該当３"))</f>
        <v/>
      </c>
    </row>
    <row r="391" spans="1:24">
      <c r="A391" s="407">
        <v>1330301003</v>
      </c>
      <c r="B391" s="407">
        <v>13</v>
      </c>
      <c r="C391" s="408">
        <v>303</v>
      </c>
      <c r="D391" s="409">
        <v>1</v>
      </c>
      <c r="E391" s="408">
        <v>3</v>
      </c>
      <c r="F391" s="407" t="s">
        <v>299</v>
      </c>
      <c r="G391" s="407" t="s">
        <v>600</v>
      </c>
      <c r="H391" s="407" t="s">
        <v>600</v>
      </c>
      <c r="I391" s="407" t="s">
        <v>603</v>
      </c>
      <c r="J391" s="272"/>
      <c r="K391" s="273" t="str">
        <f t="shared" si="63"/>
        <v/>
      </c>
      <c r="L391" s="417" t="str">
        <f t="shared" si="64"/>
        <v/>
      </c>
      <c r="M391" s="274" t="str">
        <f>IF(K391="","",COUNTIF($K$7:K391,"ﾘｽﾄ１"))</f>
        <v/>
      </c>
      <c r="N391" s="274" t="str">
        <f t="shared" si="65"/>
        <v/>
      </c>
      <c r="O391" s="275" t="str">
        <f t="shared" si="66"/>
        <v/>
      </c>
      <c r="P391" s="274" t="str">
        <f t="shared" si="57"/>
        <v/>
      </c>
      <c r="Q391" s="273" t="str">
        <f t="shared" si="58"/>
        <v/>
      </c>
      <c r="R391" s="276" t="str">
        <f t="shared" si="59"/>
        <v/>
      </c>
      <c r="S391" s="273" t="str">
        <f t="shared" si="67"/>
        <v/>
      </c>
      <c r="T391" s="417" t="str">
        <f t="shared" si="60"/>
        <v/>
      </c>
      <c r="U391" s="274" t="str">
        <f>IF(S391="","",COUNTIF($S$7:S391,"該当２"))</f>
        <v/>
      </c>
      <c r="V391" s="277" t="str">
        <f t="shared" si="61"/>
        <v/>
      </c>
      <c r="W391" s="417" t="str">
        <f t="shared" si="62"/>
        <v/>
      </c>
      <c r="X391" s="274" t="str">
        <f>IF(V391="","",COUNTIF($V$7:V391,"該当３"))</f>
        <v/>
      </c>
    </row>
    <row r="392" spans="1:24">
      <c r="A392" s="407">
        <v>1330301004</v>
      </c>
      <c r="B392" s="407">
        <v>13</v>
      </c>
      <c r="C392" s="408">
        <v>303</v>
      </c>
      <c r="D392" s="409">
        <v>1</v>
      </c>
      <c r="E392" s="408">
        <v>4</v>
      </c>
      <c r="F392" s="407" t="s">
        <v>299</v>
      </c>
      <c r="G392" s="407" t="s">
        <v>600</v>
      </c>
      <c r="H392" s="407" t="s">
        <v>600</v>
      </c>
      <c r="I392" s="407" t="s">
        <v>604</v>
      </c>
      <c r="J392" s="272"/>
      <c r="K392" s="273" t="str">
        <f t="shared" si="63"/>
        <v/>
      </c>
      <c r="L392" s="417" t="str">
        <f t="shared" si="64"/>
        <v/>
      </c>
      <c r="M392" s="274" t="str">
        <f>IF(K392="","",COUNTIF($K$7:K392,"ﾘｽﾄ１"))</f>
        <v/>
      </c>
      <c r="N392" s="274" t="str">
        <f t="shared" si="65"/>
        <v/>
      </c>
      <c r="O392" s="275" t="str">
        <f t="shared" si="66"/>
        <v/>
      </c>
      <c r="P392" s="274" t="str">
        <f t="shared" ref="P392:P456" si="68">IF(O392="該当１",G392,"")</f>
        <v/>
      </c>
      <c r="Q392" s="273" t="str">
        <f t="shared" ref="Q392:Q456" si="69">IF(O392="該当１","ﾘｽﾄ2","")</f>
        <v/>
      </c>
      <c r="R392" s="276" t="str">
        <f t="shared" ref="R392:R456" si="70">IF(Q392="ﾘｽﾄ2",H392,"")</f>
        <v/>
      </c>
      <c r="S392" s="273" t="str">
        <f t="shared" si="67"/>
        <v/>
      </c>
      <c r="T392" s="417" t="str">
        <f t="shared" ref="T392:T456" si="71">IF(S392="該当２",H392,"")</f>
        <v/>
      </c>
      <c r="U392" s="274" t="str">
        <f>IF(S392="","",COUNTIF($S$7:S392,"該当２"))</f>
        <v/>
      </c>
      <c r="V392" s="277" t="str">
        <f t="shared" ref="V392:V456" si="72">IF(AND($S$2=H392,E392&gt;0,E392&lt;998),"該当３","")</f>
        <v/>
      </c>
      <c r="W392" s="417" t="str">
        <f t="shared" ref="W392:W456" si="73">IF(V392="該当３",I392,"")</f>
        <v/>
      </c>
      <c r="X392" s="274" t="str">
        <f>IF(V392="","",COUNTIF($V$7:V392,"該当３"))</f>
        <v/>
      </c>
    </row>
    <row r="393" spans="1:24">
      <c r="A393" s="407">
        <v>1330301005</v>
      </c>
      <c r="B393" s="407">
        <v>13</v>
      </c>
      <c r="C393" s="408">
        <v>303</v>
      </c>
      <c r="D393" s="409">
        <v>1</v>
      </c>
      <c r="E393" s="408">
        <v>5</v>
      </c>
      <c r="F393" s="407" t="s">
        <v>299</v>
      </c>
      <c r="G393" s="407" t="s">
        <v>600</v>
      </c>
      <c r="H393" s="407" t="s">
        <v>600</v>
      </c>
      <c r="I393" s="407" t="s">
        <v>605</v>
      </c>
      <c r="J393" s="272"/>
      <c r="K393" s="273" t="str">
        <f t="shared" ref="K393:K457" si="74">IF(AND($C393&gt;0,$H393=""),"ﾘｽﾄ１","")</f>
        <v/>
      </c>
      <c r="L393" s="417" t="str">
        <f t="shared" ref="L393:L457" si="75">IF(K393="ﾘｽﾄ１",G393,"")</f>
        <v/>
      </c>
      <c r="M393" s="274" t="str">
        <f>IF(K393="","",COUNTIF($K$7:K393,"ﾘｽﾄ１"))</f>
        <v/>
      </c>
      <c r="N393" s="274" t="str">
        <f t="shared" ref="N393:N457" si="76">IF(AND(D393=0,E393&gt;0),"同一区","")</f>
        <v/>
      </c>
      <c r="O393" s="275" t="str">
        <f t="shared" ref="O393:O457" si="77">IF(AND(EXACT($K$2,G393),H393&gt;0),"該当１","")</f>
        <v/>
      </c>
      <c r="P393" s="274" t="str">
        <f t="shared" si="68"/>
        <v/>
      </c>
      <c r="Q393" s="273" t="str">
        <f t="shared" si="69"/>
        <v/>
      </c>
      <c r="R393" s="276" t="str">
        <f t="shared" si="70"/>
        <v/>
      </c>
      <c r="S393" s="273" t="str">
        <f t="shared" ref="S393:S457" si="78">IF(AND(Q393="ﾘｽﾄ2",OR(I393=0,AND(N393="同一区",E393=1))),"該当２","")</f>
        <v/>
      </c>
      <c r="T393" s="417" t="str">
        <f t="shared" si="71"/>
        <v/>
      </c>
      <c r="U393" s="274" t="str">
        <f>IF(S393="","",COUNTIF($S$7:S393,"該当２"))</f>
        <v/>
      </c>
      <c r="V393" s="277" t="str">
        <f t="shared" si="72"/>
        <v/>
      </c>
      <c r="W393" s="417" t="str">
        <f t="shared" si="73"/>
        <v/>
      </c>
      <c r="X393" s="274" t="str">
        <f>IF(V393="","",COUNTIF($V$7:V393,"該当３"))</f>
        <v/>
      </c>
    </row>
    <row r="394" spans="1:24">
      <c r="A394" s="407">
        <v>1330301006</v>
      </c>
      <c r="B394" s="407">
        <v>13</v>
      </c>
      <c r="C394" s="408">
        <v>303</v>
      </c>
      <c r="D394" s="409">
        <v>1</v>
      </c>
      <c r="E394" s="408">
        <v>6</v>
      </c>
      <c r="F394" s="407" t="s">
        <v>299</v>
      </c>
      <c r="G394" s="407" t="s">
        <v>600</v>
      </c>
      <c r="H394" s="407" t="s">
        <v>600</v>
      </c>
      <c r="I394" s="407" t="s">
        <v>606</v>
      </c>
      <c r="J394" s="272"/>
      <c r="K394" s="273" t="str">
        <f t="shared" si="74"/>
        <v/>
      </c>
      <c r="L394" s="417" t="str">
        <f t="shared" si="75"/>
        <v/>
      </c>
      <c r="M394" s="274" t="str">
        <f>IF(K394="","",COUNTIF($K$7:K394,"ﾘｽﾄ１"))</f>
        <v/>
      </c>
      <c r="N394" s="274" t="str">
        <f t="shared" si="76"/>
        <v/>
      </c>
      <c r="O394" s="275" t="str">
        <f t="shared" si="77"/>
        <v/>
      </c>
      <c r="P394" s="274" t="str">
        <f t="shared" si="68"/>
        <v/>
      </c>
      <c r="Q394" s="273" t="str">
        <f t="shared" si="69"/>
        <v/>
      </c>
      <c r="R394" s="276" t="str">
        <f t="shared" si="70"/>
        <v/>
      </c>
      <c r="S394" s="273" t="str">
        <f t="shared" si="78"/>
        <v/>
      </c>
      <c r="T394" s="417" t="str">
        <f t="shared" si="71"/>
        <v/>
      </c>
      <c r="U394" s="274" t="str">
        <f>IF(S394="","",COUNTIF($S$7:S394,"該当２"))</f>
        <v/>
      </c>
      <c r="V394" s="277" t="str">
        <f t="shared" si="72"/>
        <v/>
      </c>
      <c r="W394" s="417" t="str">
        <f t="shared" si="73"/>
        <v/>
      </c>
      <c r="X394" s="274" t="str">
        <f>IF(V394="","",COUNTIF($V$7:V394,"該当３"))</f>
        <v/>
      </c>
    </row>
    <row r="395" spans="1:24">
      <c r="A395" s="407">
        <v>1330301007</v>
      </c>
      <c r="B395" s="407">
        <v>13</v>
      </c>
      <c r="C395" s="408">
        <v>303</v>
      </c>
      <c r="D395" s="409">
        <v>1</v>
      </c>
      <c r="E395" s="408">
        <v>7</v>
      </c>
      <c r="F395" s="407" t="s">
        <v>299</v>
      </c>
      <c r="G395" s="407" t="s">
        <v>600</v>
      </c>
      <c r="H395" s="407" t="s">
        <v>600</v>
      </c>
      <c r="I395" s="407" t="s">
        <v>607</v>
      </c>
      <c r="J395" s="272"/>
      <c r="K395" s="273" t="str">
        <f t="shared" si="74"/>
        <v/>
      </c>
      <c r="L395" s="417" t="str">
        <f t="shared" si="75"/>
        <v/>
      </c>
      <c r="M395" s="274" t="str">
        <f>IF(K395="","",COUNTIF($K$7:K395,"ﾘｽﾄ１"))</f>
        <v/>
      </c>
      <c r="N395" s="274" t="str">
        <f t="shared" si="76"/>
        <v/>
      </c>
      <c r="O395" s="275" t="str">
        <f t="shared" si="77"/>
        <v/>
      </c>
      <c r="P395" s="274" t="str">
        <f t="shared" si="68"/>
        <v/>
      </c>
      <c r="Q395" s="273" t="str">
        <f t="shared" si="69"/>
        <v/>
      </c>
      <c r="R395" s="276" t="str">
        <f t="shared" si="70"/>
        <v/>
      </c>
      <c r="S395" s="273" t="str">
        <f t="shared" si="78"/>
        <v/>
      </c>
      <c r="T395" s="417" t="str">
        <f t="shared" si="71"/>
        <v/>
      </c>
      <c r="U395" s="274" t="str">
        <f>IF(S395="","",COUNTIF($S$7:S395,"該当２"))</f>
        <v/>
      </c>
      <c r="V395" s="277" t="str">
        <f t="shared" si="72"/>
        <v/>
      </c>
      <c r="W395" s="417" t="str">
        <f t="shared" si="73"/>
        <v/>
      </c>
      <c r="X395" s="274" t="str">
        <f>IF(V395="","",COUNTIF($V$7:V395,"該当３"))</f>
        <v/>
      </c>
    </row>
    <row r="396" spans="1:24">
      <c r="A396" s="407">
        <v>1330301008</v>
      </c>
      <c r="B396" s="407">
        <v>13</v>
      </c>
      <c r="C396" s="408">
        <v>303</v>
      </c>
      <c r="D396" s="409">
        <v>1</v>
      </c>
      <c r="E396" s="408">
        <v>8</v>
      </c>
      <c r="F396" s="407" t="s">
        <v>299</v>
      </c>
      <c r="G396" s="407" t="s">
        <v>600</v>
      </c>
      <c r="H396" s="407" t="s">
        <v>600</v>
      </c>
      <c r="I396" s="407" t="s">
        <v>608</v>
      </c>
      <c r="J396" s="272"/>
      <c r="K396" s="273" t="str">
        <f t="shared" si="74"/>
        <v/>
      </c>
      <c r="L396" s="417" t="str">
        <f t="shared" si="75"/>
        <v/>
      </c>
      <c r="M396" s="274" t="str">
        <f>IF(K396="","",COUNTIF($K$7:K396,"ﾘｽﾄ１"))</f>
        <v/>
      </c>
      <c r="N396" s="274" t="str">
        <f t="shared" si="76"/>
        <v/>
      </c>
      <c r="O396" s="275" t="str">
        <f t="shared" si="77"/>
        <v/>
      </c>
      <c r="P396" s="274" t="str">
        <f t="shared" si="68"/>
        <v/>
      </c>
      <c r="Q396" s="273" t="str">
        <f t="shared" si="69"/>
        <v/>
      </c>
      <c r="R396" s="276" t="str">
        <f t="shared" si="70"/>
        <v/>
      </c>
      <c r="S396" s="273" t="str">
        <f t="shared" si="78"/>
        <v/>
      </c>
      <c r="T396" s="417" t="str">
        <f t="shared" si="71"/>
        <v/>
      </c>
      <c r="U396" s="274" t="str">
        <f>IF(S396="","",COUNTIF($S$7:S396,"該当２"))</f>
        <v/>
      </c>
      <c r="V396" s="277" t="str">
        <f t="shared" si="72"/>
        <v/>
      </c>
      <c r="W396" s="417" t="str">
        <f t="shared" si="73"/>
        <v/>
      </c>
      <c r="X396" s="274" t="str">
        <f>IF(V396="","",COUNTIF($V$7:V396,"該当３"))</f>
        <v/>
      </c>
    </row>
    <row r="397" spans="1:24">
      <c r="A397" s="407">
        <v>1330301009</v>
      </c>
      <c r="B397" s="407">
        <v>13</v>
      </c>
      <c r="C397" s="408">
        <v>303</v>
      </c>
      <c r="D397" s="409">
        <v>1</v>
      </c>
      <c r="E397" s="408">
        <v>9</v>
      </c>
      <c r="F397" s="407" t="s">
        <v>299</v>
      </c>
      <c r="G397" s="407" t="s">
        <v>600</v>
      </c>
      <c r="H397" s="407" t="s">
        <v>600</v>
      </c>
      <c r="I397" s="407" t="s">
        <v>609</v>
      </c>
      <c r="J397" s="272"/>
      <c r="K397" s="273" t="str">
        <f t="shared" si="74"/>
        <v/>
      </c>
      <c r="L397" s="417" t="str">
        <f t="shared" si="75"/>
        <v/>
      </c>
      <c r="M397" s="274" t="str">
        <f>IF(K397="","",COUNTIF($K$7:K397,"ﾘｽﾄ１"))</f>
        <v/>
      </c>
      <c r="N397" s="274" t="str">
        <f t="shared" si="76"/>
        <v/>
      </c>
      <c r="O397" s="275" t="str">
        <f t="shared" si="77"/>
        <v/>
      </c>
      <c r="P397" s="274" t="str">
        <f t="shared" si="68"/>
        <v/>
      </c>
      <c r="Q397" s="273" t="str">
        <f t="shared" si="69"/>
        <v/>
      </c>
      <c r="R397" s="276" t="str">
        <f t="shared" si="70"/>
        <v/>
      </c>
      <c r="S397" s="273" t="str">
        <f t="shared" si="78"/>
        <v/>
      </c>
      <c r="T397" s="417" t="str">
        <f t="shared" si="71"/>
        <v/>
      </c>
      <c r="U397" s="274" t="str">
        <f>IF(S397="","",COUNTIF($S$7:S397,"該当２"))</f>
        <v/>
      </c>
      <c r="V397" s="277" t="str">
        <f t="shared" si="72"/>
        <v/>
      </c>
      <c r="W397" s="417" t="str">
        <f t="shared" si="73"/>
        <v/>
      </c>
      <c r="X397" s="274" t="str">
        <f>IF(V397="","",COUNTIF($V$7:V397,"該当３"))</f>
        <v/>
      </c>
    </row>
    <row r="398" spans="1:24">
      <c r="A398" s="407">
        <v>1330301010</v>
      </c>
      <c r="B398" s="407">
        <v>13</v>
      </c>
      <c r="C398" s="408">
        <v>303</v>
      </c>
      <c r="D398" s="409">
        <v>1</v>
      </c>
      <c r="E398" s="408">
        <v>10</v>
      </c>
      <c r="F398" s="407" t="s">
        <v>299</v>
      </c>
      <c r="G398" s="407" t="s">
        <v>600</v>
      </c>
      <c r="H398" s="407" t="s">
        <v>600</v>
      </c>
      <c r="I398" s="407" t="s">
        <v>610</v>
      </c>
      <c r="J398" s="272"/>
      <c r="K398" s="273" t="str">
        <f t="shared" si="74"/>
        <v/>
      </c>
      <c r="L398" s="417" t="str">
        <f t="shared" si="75"/>
        <v/>
      </c>
      <c r="M398" s="274" t="str">
        <f>IF(K398="","",COUNTIF($K$7:K398,"ﾘｽﾄ１"))</f>
        <v/>
      </c>
      <c r="N398" s="274" t="str">
        <f t="shared" si="76"/>
        <v/>
      </c>
      <c r="O398" s="275" t="str">
        <f t="shared" si="77"/>
        <v/>
      </c>
      <c r="P398" s="274" t="str">
        <f t="shared" si="68"/>
        <v/>
      </c>
      <c r="Q398" s="273" t="str">
        <f t="shared" si="69"/>
        <v/>
      </c>
      <c r="R398" s="276" t="str">
        <f t="shared" si="70"/>
        <v/>
      </c>
      <c r="S398" s="273" t="str">
        <f t="shared" si="78"/>
        <v/>
      </c>
      <c r="T398" s="417" t="str">
        <f t="shared" si="71"/>
        <v/>
      </c>
      <c r="U398" s="274" t="str">
        <f>IF(S398="","",COUNTIF($S$7:S398,"該当２"))</f>
        <v/>
      </c>
      <c r="V398" s="277" t="str">
        <f t="shared" si="72"/>
        <v/>
      </c>
      <c r="W398" s="417" t="str">
        <f t="shared" si="73"/>
        <v/>
      </c>
      <c r="X398" s="274" t="str">
        <f>IF(V398="","",COUNTIF($V$7:V398,"該当３"))</f>
        <v/>
      </c>
    </row>
    <row r="399" spans="1:24">
      <c r="A399" s="407">
        <v>1330301011</v>
      </c>
      <c r="B399" s="407">
        <v>13</v>
      </c>
      <c r="C399" s="408">
        <v>303</v>
      </c>
      <c r="D399" s="409">
        <v>1</v>
      </c>
      <c r="E399" s="408">
        <v>11</v>
      </c>
      <c r="F399" s="407" t="s">
        <v>299</v>
      </c>
      <c r="G399" s="407" t="s">
        <v>600</v>
      </c>
      <c r="H399" s="407" t="s">
        <v>600</v>
      </c>
      <c r="I399" s="407" t="s">
        <v>611</v>
      </c>
      <c r="J399" s="272"/>
      <c r="K399" s="273" t="str">
        <f t="shared" si="74"/>
        <v/>
      </c>
      <c r="L399" s="417" t="str">
        <f t="shared" si="75"/>
        <v/>
      </c>
      <c r="M399" s="274" t="str">
        <f>IF(K399="","",COUNTIF($K$7:K399,"ﾘｽﾄ１"))</f>
        <v/>
      </c>
      <c r="N399" s="274" t="str">
        <f t="shared" si="76"/>
        <v/>
      </c>
      <c r="O399" s="275" t="str">
        <f t="shared" si="77"/>
        <v/>
      </c>
      <c r="P399" s="274" t="str">
        <f t="shared" si="68"/>
        <v/>
      </c>
      <c r="Q399" s="273" t="str">
        <f t="shared" si="69"/>
        <v/>
      </c>
      <c r="R399" s="276" t="str">
        <f t="shared" si="70"/>
        <v/>
      </c>
      <c r="S399" s="273" t="str">
        <f t="shared" si="78"/>
        <v/>
      </c>
      <c r="T399" s="417" t="str">
        <f t="shared" si="71"/>
        <v/>
      </c>
      <c r="U399" s="274" t="str">
        <f>IF(S399="","",COUNTIF($S$7:S399,"該当２"))</f>
        <v/>
      </c>
      <c r="V399" s="277" t="str">
        <f t="shared" si="72"/>
        <v/>
      </c>
      <c r="W399" s="417" t="str">
        <f t="shared" si="73"/>
        <v/>
      </c>
      <c r="X399" s="274" t="str">
        <f>IF(V399="","",COUNTIF($V$7:V399,"該当３"))</f>
        <v/>
      </c>
    </row>
    <row r="400" spans="1:24">
      <c r="A400" s="407">
        <v>1330301012</v>
      </c>
      <c r="B400" s="407">
        <v>13</v>
      </c>
      <c r="C400" s="408">
        <v>303</v>
      </c>
      <c r="D400" s="409">
        <v>1</v>
      </c>
      <c r="E400" s="408">
        <v>12</v>
      </c>
      <c r="F400" s="407" t="s">
        <v>299</v>
      </c>
      <c r="G400" s="407" t="s">
        <v>600</v>
      </c>
      <c r="H400" s="407" t="s">
        <v>600</v>
      </c>
      <c r="I400" s="407" t="s">
        <v>612</v>
      </c>
      <c r="J400" s="272"/>
      <c r="K400" s="273" t="str">
        <f t="shared" si="74"/>
        <v/>
      </c>
      <c r="L400" s="417" t="str">
        <f t="shared" si="75"/>
        <v/>
      </c>
      <c r="M400" s="274" t="str">
        <f>IF(K400="","",COUNTIF($K$7:K400,"ﾘｽﾄ１"))</f>
        <v/>
      </c>
      <c r="N400" s="274" t="str">
        <f t="shared" si="76"/>
        <v/>
      </c>
      <c r="O400" s="275" t="str">
        <f t="shared" si="77"/>
        <v/>
      </c>
      <c r="P400" s="274" t="str">
        <f t="shared" si="68"/>
        <v/>
      </c>
      <c r="Q400" s="273" t="str">
        <f t="shared" si="69"/>
        <v/>
      </c>
      <c r="R400" s="276" t="str">
        <f t="shared" si="70"/>
        <v/>
      </c>
      <c r="S400" s="273" t="str">
        <f t="shared" si="78"/>
        <v/>
      </c>
      <c r="T400" s="417" t="str">
        <f t="shared" si="71"/>
        <v/>
      </c>
      <c r="U400" s="274" t="str">
        <f>IF(S400="","",COUNTIF($S$7:S400,"該当２"))</f>
        <v/>
      </c>
      <c r="V400" s="277" t="str">
        <f t="shared" si="72"/>
        <v/>
      </c>
      <c r="W400" s="417" t="str">
        <f t="shared" si="73"/>
        <v/>
      </c>
      <c r="X400" s="274" t="str">
        <f>IF(V400="","",COUNTIF($V$7:V400,"該当３"))</f>
        <v/>
      </c>
    </row>
    <row r="401" spans="1:24">
      <c r="A401" s="407">
        <v>1330301013</v>
      </c>
      <c r="B401" s="407">
        <v>13</v>
      </c>
      <c r="C401" s="408">
        <v>303</v>
      </c>
      <c r="D401" s="409">
        <v>1</v>
      </c>
      <c r="E401" s="408">
        <v>13</v>
      </c>
      <c r="F401" s="407" t="s">
        <v>299</v>
      </c>
      <c r="G401" s="407" t="s">
        <v>600</v>
      </c>
      <c r="H401" s="407" t="s">
        <v>600</v>
      </c>
      <c r="I401" s="407" t="s">
        <v>613</v>
      </c>
      <c r="J401" s="272"/>
      <c r="K401" s="273" t="str">
        <f t="shared" si="74"/>
        <v/>
      </c>
      <c r="L401" s="417" t="str">
        <f t="shared" si="75"/>
        <v/>
      </c>
      <c r="M401" s="274" t="str">
        <f>IF(K401="","",COUNTIF($K$7:K401,"ﾘｽﾄ１"))</f>
        <v/>
      </c>
      <c r="N401" s="274" t="str">
        <f t="shared" si="76"/>
        <v/>
      </c>
      <c r="O401" s="275" t="str">
        <f t="shared" si="77"/>
        <v/>
      </c>
      <c r="P401" s="274" t="str">
        <f t="shared" si="68"/>
        <v/>
      </c>
      <c r="Q401" s="273" t="str">
        <f t="shared" si="69"/>
        <v/>
      </c>
      <c r="R401" s="276" t="str">
        <f t="shared" si="70"/>
        <v/>
      </c>
      <c r="S401" s="273" t="str">
        <f t="shared" si="78"/>
        <v/>
      </c>
      <c r="T401" s="417" t="str">
        <f t="shared" si="71"/>
        <v/>
      </c>
      <c r="U401" s="274" t="str">
        <f>IF(S401="","",COUNTIF($S$7:S401,"該当２"))</f>
        <v/>
      </c>
      <c r="V401" s="277" t="str">
        <f t="shared" si="72"/>
        <v/>
      </c>
      <c r="W401" s="417" t="str">
        <f t="shared" si="73"/>
        <v/>
      </c>
      <c r="X401" s="274" t="str">
        <f>IF(V401="","",COUNTIF($V$7:V401,"該当３"))</f>
        <v/>
      </c>
    </row>
    <row r="402" spans="1:24">
      <c r="A402" s="407">
        <v>1330301014</v>
      </c>
      <c r="B402" s="407">
        <v>13</v>
      </c>
      <c r="C402" s="408">
        <v>303</v>
      </c>
      <c r="D402" s="409">
        <v>1</v>
      </c>
      <c r="E402" s="408">
        <v>14</v>
      </c>
      <c r="F402" s="407" t="s">
        <v>299</v>
      </c>
      <c r="G402" s="407" t="s">
        <v>600</v>
      </c>
      <c r="H402" s="407" t="s">
        <v>600</v>
      </c>
      <c r="I402" s="407" t="s">
        <v>614</v>
      </c>
      <c r="J402" s="272"/>
      <c r="K402" s="273" t="str">
        <f t="shared" si="74"/>
        <v/>
      </c>
      <c r="L402" s="417" t="str">
        <f t="shared" si="75"/>
        <v/>
      </c>
      <c r="M402" s="274" t="str">
        <f>IF(K402="","",COUNTIF($K$7:K402,"ﾘｽﾄ１"))</f>
        <v/>
      </c>
      <c r="N402" s="274" t="str">
        <f t="shared" si="76"/>
        <v/>
      </c>
      <c r="O402" s="275" t="str">
        <f t="shared" si="77"/>
        <v/>
      </c>
      <c r="P402" s="274" t="str">
        <f t="shared" si="68"/>
        <v/>
      </c>
      <c r="Q402" s="273" t="str">
        <f t="shared" si="69"/>
        <v/>
      </c>
      <c r="R402" s="276" t="str">
        <f t="shared" si="70"/>
        <v/>
      </c>
      <c r="S402" s="273" t="str">
        <f t="shared" si="78"/>
        <v/>
      </c>
      <c r="T402" s="417" t="str">
        <f t="shared" si="71"/>
        <v/>
      </c>
      <c r="U402" s="274" t="str">
        <f>IF(S402="","",COUNTIF($S$7:S402,"該当２"))</f>
        <v/>
      </c>
      <c r="V402" s="277" t="str">
        <f t="shared" si="72"/>
        <v/>
      </c>
      <c r="W402" s="417" t="str">
        <f t="shared" si="73"/>
        <v/>
      </c>
      <c r="X402" s="274" t="str">
        <f>IF(V402="","",COUNTIF($V$7:V402,"該当３"))</f>
        <v/>
      </c>
    </row>
    <row r="403" spans="1:24">
      <c r="A403" s="407">
        <v>1330301015</v>
      </c>
      <c r="B403" s="407">
        <v>13</v>
      </c>
      <c r="C403" s="408">
        <v>303</v>
      </c>
      <c r="D403" s="409">
        <v>1</v>
      </c>
      <c r="E403" s="408">
        <v>15</v>
      </c>
      <c r="F403" s="407" t="s">
        <v>299</v>
      </c>
      <c r="G403" s="407" t="s">
        <v>600</v>
      </c>
      <c r="H403" s="407" t="s">
        <v>600</v>
      </c>
      <c r="I403" s="407" t="s">
        <v>615</v>
      </c>
      <c r="J403" s="272"/>
      <c r="K403" s="273" t="str">
        <f t="shared" si="74"/>
        <v/>
      </c>
      <c r="L403" s="417" t="str">
        <f t="shared" si="75"/>
        <v/>
      </c>
      <c r="M403" s="274" t="str">
        <f>IF(K403="","",COUNTIF($K$7:K403,"ﾘｽﾄ１"))</f>
        <v/>
      </c>
      <c r="N403" s="274" t="str">
        <f t="shared" si="76"/>
        <v/>
      </c>
      <c r="O403" s="275" t="str">
        <f t="shared" si="77"/>
        <v/>
      </c>
      <c r="P403" s="274" t="str">
        <f t="shared" si="68"/>
        <v/>
      </c>
      <c r="Q403" s="273" t="str">
        <f t="shared" si="69"/>
        <v/>
      </c>
      <c r="R403" s="276" t="str">
        <f t="shared" si="70"/>
        <v/>
      </c>
      <c r="S403" s="273" t="str">
        <f t="shared" si="78"/>
        <v/>
      </c>
      <c r="T403" s="417" t="str">
        <f t="shared" si="71"/>
        <v/>
      </c>
      <c r="U403" s="274" t="str">
        <f>IF(S403="","",COUNTIF($S$7:S403,"該当２"))</f>
        <v/>
      </c>
      <c r="V403" s="277" t="str">
        <f t="shared" si="72"/>
        <v/>
      </c>
      <c r="W403" s="417" t="str">
        <f t="shared" si="73"/>
        <v/>
      </c>
      <c r="X403" s="274" t="str">
        <f>IF(V403="","",COUNTIF($V$7:V403,"該当３"))</f>
        <v/>
      </c>
    </row>
    <row r="404" spans="1:24">
      <c r="A404" s="407">
        <v>1330301016</v>
      </c>
      <c r="B404" s="407">
        <v>13</v>
      </c>
      <c r="C404" s="408">
        <v>303</v>
      </c>
      <c r="D404" s="409">
        <v>1</v>
      </c>
      <c r="E404" s="408">
        <v>16</v>
      </c>
      <c r="F404" s="407" t="s">
        <v>299</v>
      </c>
      <c r="G404" s="407" t="s">
        <v>600</v>
      </c>
      <c r="H404" s="407" t="s">
        <v>600</v>
      </c>
      <c r="I404" s="407" t="s">
        <v>227</v>
      </c>
      <c r="J404" s="272"/>
      <c r="K404" s="273" t="str">
        <f t="shared" si="74"/>
        <v/>
      </c>
      <c r="L404" s="417" t="str">
        <f t="shared" si="75"/>
        <v/>
      </c>
      <c r="M404" s="274" t="str">
        <f>IF(K404="","",COUNTIF($K$7:K404,"ﾘｽﾄ１"))</f>
        <v/>
      </c>
      <c r="N404" s="274" t="str">
        <f t="shared" si="76"/>
        <v/>
      </c>
      <c r="O404" s="275" t="str">
        <f t="shared" si="77"/>
        <v/>
      </c>
      <c r="P404" s="274" t="str">
        <f t="shared" si="68"/>
        <v/>
      </c>
      <c r="Q404" s="273" t="str">
        <f t="shared" si="69"/>
        <v/>
      </c>
      <c r="R404" s="276" t="str">
        <f t="shared" si="70"/>
        <v/>
      </c>
      <c r="S404" s="273" t="str">
        <f t="shared" si="78"/>
        <v/>
      </c>
      <c r="T404" s="417" t="str">
        <f t="shared" si="71"/>
        <v/>
      </c>
      <c r="U404" s="274" t="str">
        <f>IF(S404="","",COUNTIF($S$7:S404,"該当２"))</f>
        <v/>
      </c>
      <c r="V404" s="277" t="str">
        <f t="shared" si="72"/>
        <v/>
      </c>
      <c r="W404" s="417" t="str">
        <f t="shared" si="73"/>
        <v/>
      </c>
      <c r="X404" s="274" t="str">
        <f>IF(V404="","",COUNTIF($V$7:V404,"該当３"))</f>
        <v/>
      </c>
    </row>
    <row r="405" spans="1:24">
      <c r="A405" s="407">
        <v>1330301017</v>
      </c>
      <c r="B405" s="407">
        <v>13</v>
      </c>
      <c r="C405" s="408">
        <v>303</v>
      </c>
      <c r="D405" s="409">
        <v>1</v>
      </c>
      <c r="E405" s="408">
        <v>17</v>
      </c>
      <c r="F405" s="407" t="s">
        <v>299</v>
      </c>
      <c r="G405" s="407" t="s">
        <v>600</v>
      </c>
      <c r="H405" s="407" t="s">
        <v>600</v>
      </c>
      <c r="I405" s="407" t="s">
        <v>616</v>
      </c>
      <c r="J405" s="272"/>
      <c r="K405" s="273" t="str">
        <f t="shared" si="74"/>
        <v/>
      </c>
      <c r="L405" s="417" t="str">
        <f t="shared" si="75"/>
        <v/>
      </c>
      <c r="M405" s="274" t="str">
        <f>IF(K405="","",COUNTIF($K$7:K405,"ﾘｽﾄ１"))</f>
        <v/>
      </c>
      <c r="N405" s="274" t="str">
        <f t="shared" si="76"/>
        <v/>
      </c>
      <c r="O405" s="275" t="str">
        <f t="shared" si="77"/>
        <v/>
      </c>
      <c r="P405" s="274" t="str">
        <f t="shared" si="68"/>
        <v/>
      </c>
      <c r="Q405" s="273" t="str">
        <f t="shared" si="69"/>
        <v/>
      </c>
      <c r="R405" s="276" t="str">
        <f t="shared" si="70"/>
        <v/>
      </c>
      <c r="S405" s="273" t="str">
        <f t="shared" si="78"/>
        <v/>
      </c>
      <c r="T405" s="417" t="str">
        <f t="shared" si="71"/>
        <v/>
      </c>
      <c r="U405" s="274" t="str">
        <f>IF(S405="","",COUNTIF($S$7:S405,"該当２"))</f>
        <v/>
      </c>
      <c r="V405" s="277" t="str">
        <f t="shared" si="72"/>
        <v/>
      </c>
      <c r="W405" s="417" t="str">
        <f t="shared" si="73"/>
        <v/>
      </c>
      <c r="X405" s="274" t="str">
        <f>IF(V405="","",COUNTIF($V$7:V405,"該当３"))</f>
        <v/>
      </c>
    </row>
    <row r="406" spans="1:24">
      <c r="A406" s="407">
        <v>1330301018</v>
      </c>
      <c r="B406" s="407">
        <v>13</v>
      </c>
      <c r="C406" s="408">
        <v>303</v>
      </c>
      <c r="D406" s="409">
        <v>1</v>
      </c>
      <c r="E406" s="408">
        <v>18</v>
      </c>
      <c r="F406" s="407" t="s">
        <v>299</v>
      </c>
      <c r="G406" s="407" t="s">
        <v>600</v>
      </c>
      <c r="H406" s="407" t="s">
        <v>600</v>
      </c>
      <c r="I406" s="407" t="s">
        <v>617</v>
      </c>
      <c r="J406" s="272"/>
      <c r="K406" s="273" t="str">
        <f t="shared" si="74"/>
        <v/>
      </c>
      <c r="L406" s="417" t="str">
        <f t="shared" si="75"/>
        <v/>
      </c>
      <c r="M406" s="274" t="str">
        <f>IF(K406="","",COUNTIF($K$7:K406,"ﾘｽﾄ１"))</f>
        <v/>
      </c>
      <c r="N406" s="274" t="str">
        <f t="shared" si="76"/>
        <v/>
      </c>
      <c r="O406" s="275" t="str">
        <f t="shared" si="77"/>
        <v/>
      </c>
      <c r="P406" s="274" t="str">
        <f t="shared" si="68"/>
        <v/>
      </c>
      <c r="Q406" s="273" t="str">
        <f t="shared" si="69"/>
        <v/>
      </c>
      <c r="R406" s="276" t="str">
        <f t="shared" si="70"/>
        <v/>
      </c>
      <c r="S406" s="273" t="str">
        <f t="shared" si="78"/>
        <v/>
      </c>
      <c r="T406" s="417" t="str">
        <f t="shared" si="71"/>
        <v/>
      </c>
      <c r="U406" s="274" t="str">
        <f>IF(S406="","",COUNTIF($S$7:S406,"該当２"))</f>
        <v/>
      </c>
      <c r="V406" s="277" t="str">
        <f t="shared" si="72"/>
        <v/>
      </c>
      <c r="W406" s="417" t="str">
        <f t="shared" si="73"/>
        <v/>
      </c>
      <c r="X406" s="274" t="str">
        <f>IF(V406="","",COUNTIF($V$7:V406,"該当３"))</f>
        <v/>
      </c>
    </row>
    <row r="407" spans="1:24">
      <c r="A407" s="407">
        <v>1330301019</v>
      </c>
      <c r="B407" s="407">
        <v>13</v>
      </c>
      <c r="C407" s="408">
        <v>303</v>
      </c>
      <c r="D407" s="409">
        <v>1</v>
      </c>
      <c r="E407" s="408">
        <v>19</v>
      </c>
      <c r="F407" s="407" t="s">
        <v>299</v>
      </c>
      <c r="G407" s="407" t="s">
        <v>600</v>
      </c>
      <c r="H407" s="407" t="s">
        <v>600</v>
      </c>
      <c r="I407" s="407" t="s">
        <v>618</v>
      </c>
      <c r="J407" s="272"/>
      <c r="K407" s="273" t="str">
        <f t="shared" si="74"/>
        <v/>
      </c>
      <c r="L407" s="417" t="str">
        <f t="shared" si="75"/>
        <v/>
      </c>
      <c r="M407" s="274" t="str">
        <f>IF(K407="","",COUNTIF($K$7:K407,"ﾘｽﾄ１"))</f>
        <v/>
      </c>
      <c r="N407" s="274" t="str">
        <f t="shared" si="76"/>
        <v/>
      </c>
      <c r="O407" s="275" t="str">
        <f t="shared" si="77"/>
        <v/>
      </c>
      <c r="P407" s="274" t="str">
        <f t="shared" si="68"/>
        <v/>
      </c>
      <c r="Q407" s="273" t="str">
        <f t="shared" si="69"/>
        <v/>
      </c>
      <c r="R407" s="276" t="str">
        <f t="shared" si="70"/>
        <v/>
      </c>
      <c r="S407" s="273" t="str">
        <f t="shared" si="78"/>
        <v/>
      </c>
      <c r="T407" s="417" t="str">
        <f t="shared" si="71"/>
        <v/>
      </c>
      <c r="U407" s="274" t="str">
        <f>IF(S407="","",COUNTIF($S$7:S407,"該当２"))</f>
        <v/>
      </c>
      <c r="V407" s="277" t="str">
        <f t="shared" si="72"/>
        <v/>
      </c>
      <c r="W407" s="417" t="str">
        <f t="shared" si="73"/>
        <v/>
      </c>
      <c r="X407" s="274" t="str">
        <f>IF(V407="","",COUNTIF($V$7:V407,"該当３"))</f>
        <v/>
      </c>
    </row>
    <row r="408" spans="1:24">
      <c r="A408" s="407">
        <v>1330301020</v>
      </c>
      <c r="B408" s="407">
        <v>13</v>
      </c>
      <c r="C408" s="408">
        <v>303</v>
      </c>
      <c r="D408" s="409">
        <v>1</v>
      </c>
      <c r="E408" s="408">
        <v>20</v>
      </c>
      <c r="F408" s="407" t="s">
        <v>299</v>
      </c>
      <c r="G408" s="407" t="s">
        <v>600</v>
      </c>
      <c r="H408" s="407" t="s">
        <v>600</v>
      </c>
      <c r="I408" s="407" t="s">
        <v>210</v>
      </c>
      <c r="J408" s="272"/>
      <c r="K408" s="273" t="str">
        <f t="shared" si="74"/>
        <v/>
      </c>
      <c r="L408" s="417" t="str">
        <f t="shared" si="75"/>
        <v/>
      </c>
      <c r="M408" s="274" t="str">
        <f>IF(K408="","",COUNTIF($K$7:K408,"ﾘｽﾄ１"))</f>
        <v/>
      </c>
      <c r="N408" s="274" t="str">
        <f t="shared" si="76"/>
        <v/>
      </c>
      <c r="O408" s="275" t="str">
        <f t="shared" si="77"/>
        <v/>
      </c>
      <c r="P408" s="274" t="str">
        <f t="shared" si="68"/>
        <v/>
      </c>
      <c r="Q408" s="273" t="str">
        <f t="shared" si="69"/>
        <v/>
      </c>
      <c r="R408" s="276" t="str">
        <f t="shared" si="70"/>
        <v/>
      </c>
      <c r="S408" s="273" t="str">
        <f t="shared" si="78"/>
        <v/>
      </c>
      <c r="T408" s="417" t="str">
        <f t="shared" si="71"/>
        <v/>
      </c>
      <c r="U408" s="274" t="str">
        <f>IF(S408="","",COUNTIF($S$7:S408,"該当２"))</f>
        <v/>
      </c>
      <c r="V408" s="277" t="str">
        <f t="shared" si="72"/>
        <v/>
      </c>
      <c r="W408" s="417" t="str">
        <f t="shared" si="73"/>
        <v/>
      </c>
      <c r="X408" s="274" t="str">
        <f>IF(V408="","",COUNTIF($V$7:V408,"該当３"))</f>
        <v/>
      </c>
    </row>
    <row r="409" spans="1:24">
      <c r="A409" s="407">
        <v>1330301021</v>
      </c>
      <c r="B409" s="407">
        <v>13</v>
      </c>
      <c r="C409" s="408">
        <v>303</v>
      </c>
      <c r="D409" s="409">
        <v>1</v>
      </c>
      <c r="E409" s="408">
        <v>21</v>
      </c>
      <c r="F409" s="407" t="s">
        <v>299</v>
      </c>
      <c r="G409" s="407" t="s">
        <v>600</v>
      </c>
      <c r="H409" s="407" t="s">
        <v>600</v>
      </c>
      <c r="I409" s="407" t="s">
        <v>619</v>
      </c>
      <c r="J409" s="272"/>
      <c r="K409" s="273" t="str">
        <f t="shared" si="74"/>
        <v/>
      </c>
      <c r="L409" s="417" t="str">
        <f t="shared" si="75"/>
        <v/>
      </c>
      <c r="M409" s="274" t="str">
        <f>IF(K409="","",COUNTIF($K$7:K409,"ﾘｽﾄ１"))</f>
        <v/>
      </c>
      <c r="N409" s="274" t="str">
        <f t="shared" si="76"/>
        <v/>
      </c>
      <c r="O409" s="275" t="str">
        <f t="shared" si="77"/>
        <v/>
      </c>
      <c r="P409" s="274" t="str">
        <f t="shared" si="68"/>
        <v/>
      </c>
      <c r="Q409" s="273" t="str">
        <f t="shared" si="69"/>
        <v/>
      </c>
      <c r="R409" s="276" t="str">
        <f t="shared" si="70"/>
        <v/>
      </c>
      <c r="S409" s="273" t="str">
        <f t="shared" si="78"/>
        <v/>
      </c>
      <c r="T409" s="417" t="str">
        <f t="shared" si="71"/>
        <v/>
      </c>
      <c r="U409" s="274" t="str">
        <f>IF(S409="","",COUNTIF($S$7:S409,"該当２"))</f>
        <v/>
      </c>
      <c r="V409" s="277" t="str">
        <f t="shared" si="72"/>
        <v/>
      </c>
      <c r="W409" s="417" t="str">
        <f t="shared" si="73"/>
        <v/>
      </c>
      <c r="X409" s="274" t="str">
        <f>IF(V409="","",COUNTIF($V$7:V409,"該当３"))</f>
        <v/>
      </c>
    </row>
    <row r="410" spans="1:24">
      <c r="A410" s="407">
        <v>1330301022</v>
      </c>
      <c r="B410" s="407">
        <v>13</v>
      </c>
      <c r="C410" s="408">
        <v>303</v>
      </c>
      <c r="D410" s="409">
        <v>1</v>
      </c>
      <c r="E410" s="408">
        <v>22</v>
      </c>
      <c r="F410" s="407" t="s">
        <v>299</v>
      </c>
      <c r="G410" s="407" t="s">
        <v>600</v>
      </c>
      <c r="H410" s="407" t="s">
        <v>600</v>
      </c>
      <c r="I410" s="407" t="s">
        <v>620</v>
      </c>
      <c r="J410" s="272"/>
      <c r="K410" s="273" t="str">
        <f t="shared" si="74"/>
        <v/>
      </c>
      <c r="L410" s="417" t="str">
        <f t="shared" si="75"/>
        <v/>
      </c>
      <c r="M410" s="274" t="str">
        <f>IF(K410="","",COUNTIF($K$7:K410,"ﾘｽﾄ１"))</f>
        <v/>
      </c>
      <c r="N410" s="274" t="str">
        <f t="shared" si="76"/>
        <v/>
      </c>
      <c r="O410" s="275" t="str">
        <f t="shared" si="77"/>
        <v/>
      </c>
      <c r="P410" s="274" t="str">
        <f t="shared" si="68"/>
        <v/>
      </c>
      <c r="Q410" s="273" t="str">
        <f t="shared" si="69"/>
        <v/>
      </c>
      <c r="R410" s="276" t="str">
        <f t="shared" si="70"/>
        <v/>
      </c>
      <c r="S410" s="273" t="str">
        <f t="shared" si="78"/>
        <v/>
      </c>
      <c r="T410" s="417" t="str">
        <f t="shared" si="71"/>
        <v/>
      </c>
      <c r="U410" s="274" t="str">
        <f>IF(S410="","",COUNTIF($S$7:S410,"該当２"))</f>
        <v/>
      </c>
      <c r="V410" s="277" t="str">
        <f t="shared" si="72"/>
        <v/>
      </c>
      <c r="W410" s="417" t="str">
        <f t="shared" si="73"/>
        <v/>
      </c>
      <c r="X410" s="274" t="str">
        <f>IF(V410="","",COUNTIF($V$7:V410,"該当３"))</f>
        <v/>
      </c>
    </row>
    <row r="411" spans="1:24">
      <c r="A411" s="407">
        <v>1330301023</v>
      </c>
      <c r="B411" s="407">
        <v>13</v>
      </c>
      <c r="C411" s="408">
        <v>303</v>
      </c>
      <c r="D411" s="409">
        <v>1</v>
      </c>
      <c r="E411" s="408">
        <v>23</v>
      </c>
      <c r="F411" s="407" t="s">
        <v>299</v>
      </c>
      <c r="G411" s="407" t="s">
        <v>600</v>
      </c>
      <c r="H411" s="407" t="s">
        <v>600</v>
      </c>
      <c r="I411" s="407" t="s">
        <v>621</v>
      </c>
      <c r="J411" s="272"/>
      <c r="K411" s="273" t="str">
        <f t="shared" si="74"/>
        <v/>
      </c>
      <c r="L411" s="417" t="str">
        <f t="shared" si="75"/>
        <v/>
      </c>
      <c r="M411" s="274" t="str">
        <f>IF(K411="","",COUNTIF($K$7:K411,"ﾘｽﾄ１"))</f>
        <v/>
      </c>
      <c r="N411" s="274" t="str">
        <f t="shared" si="76"/>
        <v/>
      </c>
      <c r="O411" s="275" t="str">
        <f t="shared" si="77"/>
        <v/>
      </c>
      <c r="P411" s="274" t="str">
        <f t="shared" si="68"/>
        <v/>
      </c>
      <c r="Q411" s="273" t="str">
        <f t="shared" si="69"/>
        <v/>
      </c>
      <c r="R411" s="276" t="str">
        <f t="shared" si="70"/>
        <v/>
      </c>
      <c r="S411" s="273" t="str">
        <f t="shared" si="78"/>
        <v/>
      </c>
      <c r="T411" s="417" t="str">
        <f t="shared" si="71"/>
        <v/>
      </c>
      <c r="U411" s="274" t="str">
        <f>IF(S411="","",COUNTIF($S$7:S411,"該当２"))</f>
        <v/>
      </c>
      <c r="V411" s="277" t="str">
        <f t="shared" si="72"/>
        <v/>
      </c>
      <c r="W411" s="417" t="str">
        <f t="shared" si="73"/>
        <v/>
      </c>
      <c r="X411" s="274" t="str">
        <f>IF(V411="","",COUNTIF($V$7:V411,"該当３"))</f>
        <v/>
      </c>
    </row>
    <row r="412" spans="1:24">
      <c r="A412" s="407">
        <v>1330302000</v>
      </c>
      <c r="B412" s="407">
        <v>13</v>
      </c>
      <c r="C412" s="408">
        <v>303</v>
      </c>
      <c r="D412" s="409">
        <v>2</v>
      </c>
      <c r="E412" s="408">
        <v>0</v>
      </c>
      <c r="F412" s="407" t="s">
        <v>299</v>
      </c>
      <c r="G412" s="407" t="s">
        <v>600</v>
      </c>
      <c r="H412" s="407" t="s">
        <v>622</v>
      </c>
      <c r="I412" s="407"/>
      <c r="J412" s="272"/>
      <c r="K412" s="273" t="str">
        <f t="shared" si="74"/>
        <v/>
      </c>
      <c r="L412" s="417" t="str">
        <f t="shared" si="75"/>
        <v/>
      </c>
      <c r="M412" s="274" t="str">
        <f>IF(K412="","",COUNTIF($K$7:K412,"ﾘｽﾄ１"))</f>
        <v/>
      </c>
      <c r="N412" s="274" t="str">
        <f t="shared" si="76"/>
        <v/>
      </c>
      <c r="O412" s="275" t="str">
        <f t="shared" si="77"/>
        <v/>
      </c>
      <c r="P412" s="274" t="str">
        <f t="shared" si="68"/>
        <v/>
      </c>
      <c r="Q412" s="273" t="str">
        <f t="shared" si="69"/>
        <v/>
      </c>
      <c r="R412" s="276" t="str">
        <f t="shared" si="70"/>
        <v/>
      </c>
      <c r="S412" s="273" t="str">
        <f t="shared" si="78"/>
        <v/>
      </c>
      <c r="T412" s="417" t="str">
        <f t="shared" si="71"/>
        <v/>
      </c>
      <c r="U412" s="274" t="str">
        <f>IF(S412="","",COUNTIF($S$7:S412,"該当２"))</f>
        <v/>
      </c>
      <c r="V412" s="277" t="str">
        <f t="shared" si="72"/>
        <v/>
      </c>
      <c r="W412" s="417" t="str">
        <f t="shared" si="73"/>
        <v/>
      </c>
      <c r="X412" s="274" t="str">
        <f>IF(V412="","",COUNTIF($V$7:V412,"該当３"))</f>
        <v/>
      </c>
    </row>
    <row r="413" spans="1:24">
      <c r="A413" s="407">
        <v>1330302001</v>
      </c>
      <c r="B413" s="407">
        <v>13</v>
      </c>
      <c r="C413" s="408">
        <v>303</v>
      </c>
      <c r="D413" s="409">
        <v>2</v>
      </c>
      <c r="E413" s="408">
        <v>1</v>
      </c>
      <c r="F413" s="407" t="s">
        <v>299</v>
      </c>
      <c r="G413" s="407" t="s">
        <v>600</v>
      </c>
      <c r="H413" s="407" t="s">
        <v>622</v>
      </c>
      <c r="I413" s="407" t="s">
        <v>623</v>
      </c>
      <c r="J413" s="272"/>
      <c r="K413" s="273" t="str">
        <f t="shared" si="74"/>
        <v/>
      </c>
      <c r="L413" s="417" t="str">
        <f t="shared" si="75"/>
        <v/>
      </c>
      <c r="M413" s="274" t="str">
        <f>IF(K413="","",COUNTIF($K$7:K413,"ﾘｽﾄ１"))</f>
        <v/>
      </c>
      <c r="N413" s="274" t="str">
        <f t="shared" si="76"/>
        <v/>
      </c>
      <c r="O413" s="275" t="str">
        <f t="shared" si="77"/>
        <v/>
      </c>
      <c r="P413" s="274" t="str">
        <f t="shared" si="68"/>
        <v/>
      </c>
      <c r="Q413" s="273" t="str">
        <f t="shared" si="69"/>
        <v/>
      </c>
      <c r="R413" s="276" t="str">
        <f t="shared" si="70"/>
        <v/>
      </c>
      <c r="S413" s="273" t="str">
        <f t="shared" si="78"/>
        <v/>
      </c>
      <c r="T413" s="417" t="str">
        <f t="shared" si="71"/>
        <v/>
      </c>
      <c r="U413" s="274" t="str">
        <f>IF(S413="","",COUNTIF($S$7:S413,"該当２"))</f>
        <v/>
      </c>
      <c r="V413" s="277" t="str">
        <f t="shared" si="72"/>
        <v/>
      </c>
      <c r="W413" s="417" t="str">
        <f t="shared" si="73"/>
        <v/>
      </c>
      <c r="X413" s="274" t="str">
        <f>IF(V413="","",COUNTIF($V$7:V413,"該当３"))</f>
        <v/>
      </c>
    </row>
    <row r="414" spans="1:24">
      <c r="A414" s="407">
        <v>1330302002</v>
      </c>
      <c r="B414" s="407">
        <v>13</v>
      </c>
      <c r="C414" s="408">
        <v>303</v>
      </c>
      <c r="D414" s="409">
        <v>2</v>
      </c>
      <c r="E414" s="408">
        <v>2</v>
      </c>
      <c r="F414" s="407" t="s">
        <v>299</v>
      </c>
      <c r="G414" s="407" t="s">
        <v>600</v>
      </c>
      <c r="H414" s="407" t="s">
        <v>622</v>
      </c>
      <c r="I414" s="407" t="s">
        <v>624</v>
      </c>
      <c r="J414" s="272"/>
      <c r="K414" s="273" t="str">
        <f t="shared" si="74"/>
        <v/>
      </c>
      <c r="L414" s="417" t="str">
        <f t="shared" si="75"/>
        <v/>
      </c>
      <c r="M414" s="274" t="str">
        <f>IF(K414="","",COUNTIF($K$7:K414,"ﾘｽﾄ１"))</f>
        <v/>
      </c>
      <c r="N414" s="274" t="str">
        <f t="shared" si="76"/>
        <v/>
      </c>
      <c r="O414" s="275" t="str">
        <f t="shared" si="77"/>
        <v/>
      </c>
      <c r="P414" s="274" t="str">
        <f t="shared" si="68"/>
        <v/>
      </c>
      <c r="Q414" s="273" t="str">
        <f t="shared" si="69"/>
        <v/>
      </c>
      <c r="R414" s="276" t="str">
        <f t="shared" si="70"/>
        <v/>
      </c>
      <c r="S414" s="273" t="str">
        <f t="shared" si="78"/>
        <v/>
      </c>
      <c r="T414" s="417" t="str">
        <f t="shared" si="71"/>
        <v/>
      </c>
      <c r="U414" s="274" t="str">
        <f>IF(S414="","",COUNTIF($S$7:S414,"該当２"))</f>
        <v/>
      </c>
      <c r="V414" s="277" t="str">
        <f t="shared" si="72"/>
        <v/>
      </c>
      <c r="W414" s="417" t="str">
        <f t="shared" si="73"/>
        <v/>
      </c>
      <c r="X414" s="274" t="str">
        <f>IF(V414="","",COUNTIF($V$7:V414,"該当３"))</f>
        <v/>
      </c>
    </row>
    <row r="415" spans="1:24">
      <c r="A415" s="407">
        <v>1330302003</v>
      </c>
      <c r="B415" s="407">
        <v>13</v>
      </c>
      <c r="C415" s="408">
        <v>303</v>
      </c>
      <c r="D415" s="409">
        <v>2</v>
      </c>
      <c r="E415" s="408">
        <v>3</v>
      </c>
      <c r="F415" s="407" t="s">
        <v>299</v>
      </c>
      <c r="G415" s="407" t="s">
        <v>600</v>
      </c>
      <c r="H415" s="407" t="s">
        <v>622</v>
      </c>
      <c r="I415" s="407" t="s">
        <v>625</v>
      </c>
      <c r="J415" s="272"/>
      <c r="K415" s="273" t="str">
        <f t="shared" si="74"/>
        <v/>
      </c>
      <c r="L415" s="417" t="str">
        <f t="shared" si="75"/>
        <v/>
      </c>
      <c r="M415" s="274" t="str">
        <f>IF(K415="","",COUNTIF($K$7:K415,"ﾘｽﾄ１"))</f>
        <v/>
      </c>
      <c r="N415" s="274" t="str">
        <f t="shared" si="76"/>
        <v/>
      </c>
      <c r="O415" s="275" t="str">
        <f t="shared" si="77"/>
        <v/>
      </c>
      <c r="P415" s="274" t="str">
        <f t="shared" si="68"/>
        <v/>
      </c>
      <c r="Q415" s="273" t="str">
        <f t="shared" si="69"/>
        <v/>
      </c>
      <c r="R415" s="276" t="str">
        <f t="shared" si="70"/>
        <v/>
      </c>
      <c r="S415" s="273" t="str">
        <f t="shared" si="78"/>
        <v/>
      </c>
      <c r="T415" s="417" t="str">
        <f t="shared" si="71"/>
        <v/>
      </c>
      <c r="U415" s="274" t="str">
        <f>IF(S415="","",COUNTIF($S$7:S415,"該当２"))</f>
        <v/>
      </c>
      <c r="V415" s="277" t="str">
        <f t="shared" si="72"/>
        <v/>
      </c>
      <c r="W415" s="417" t="str">
        <f t="shared" si="73"/>
        <v/>
      </c>
      <c r="X415" s="274" t="str">
        <f>IF(V415="","",COUNTIF($V$7:V415,"該当３"))</f>
        <v/>
      </c>
    </row>
    <row r="416" spans="1:24">
      <c r="A416" s="407">
        <v>1330302004</v>
      </c>
      <c r="B416" s="407">
        <v>13</v>
      </c>
      <c r="C416" s="408">
        <v>303</v>
      </c>
      <c r="D416" s="409">
        <v>2</v>
      </c>
      <c r="E416" s="408">
        <v>4</v>
      </c>
      <c r="F416" s="407" t="s">
        <v>299</v>
      </c>
      <c r="G416" s="407" t="s">
        <v>600</v>
      </c>
      <c r="H416" s="407" t="s">
        <v>622</v>
      </c>
      <c r="I416" s="407" t="s">
        <v>626</v>
      </c>
      <c r="J416" s="272"/>
      <c r="K416" s="273" t="str">
        <f t="shared" si="74"/>
        <v/>
      </c>
      <c r="L416" s="417" t="str">
        <f t="shared" si="75"/>
        <v/>
      </c>
      <c r="M416" s="274" t="str">
        <f>IF(K416="","",COUNTIF($K$7:K416,"ﾘｽﾄ１"))</f>
        <v/>
      </c>
      <c r="N416" s="274" t="str">
        <f t="shared" si="76"/>
        <v/>
      </c>
      <c r="O416" s="275" t="str">
        <f t="shared" si="77"/>
        <v/>
      </c>
      <c r="P416" s="274" t="str">
        <f t="shared" si="68"/>
        <v/>
      </c>
      <c r="Q416" s="273" t="str">
        <f t="shared" si="69"/>
        <v/>
      </c>
      <c r="R416" s="276" t="str">
        <f t="shared" si="70"/>
        <v/>
      </c>
      <c r="S416" s="273" t="str">
        <f t="shared" si="78"/>
        <v/>
      </c>
      <c r="T416" s="417" t="str">
        <f t="shared" si="71"/>
        <v/>
      </c>
      <c r="U416" s="274" t="str">
        <f>IF(S416="","",COUNTIF($S$7:S416,"該当２"))</f>
        <v/>
      </c>
      <c r="V416" s="277" t="str">
        <f t="shared" si="72"/>
        <v/>
      </c>
      <c r="W416" s="417" t="str">
        <f t="shared" si="73"/>
        <v/>
      </c>
      <c r="X416" s="274" t="str">
        <f>IF(V416="","",COUNTIF($V$7:V416,"該当３"))</f>
        <v/>
      </c>
    </row>
    <row r="417" spans="1:24">
      <c r="A417" s="407">
        <v>1330302005</v>
      </c>
      <c r="B417" s="407">
        <v>13</v>
      </c>
      <c r="C417" s="408">
        <v>303</v>
      </c>
      <c r="D417" s="409">
        <v>2</v>
      </c>
      <c r="E417" s="408">
        <v>5</v>
      </c>
      <c r="F417" s="407" t="s">
        <v>299</v>
      </c>
      <c r="G417" s="407" t="s">
        <v>600</v>
      </c>
      <c r="H417" s="407" t="s">
        <v>622</v>
      </c>
      <c r="I417" s="407" t="s">
        <v>627</v>
      </c>
      <c r="J417" s="272"/>
      <c r="K417" s="273" t="str">
        <f t="shared" si="74"/>
        <v/>
      </c>
      <c r="L417" s="417" t="str">
        <f t="shared" si="75"/>
        <v/>
      </c>
      <c r="M417" s="274" t="str">
        <f>IF(K417="","",COUNTIF($K$7:K417,"ﾘｽﾄ１"))</f>
        <v/>
      </c>
      <c r="N417" s="274" t="str">
        <f t="shared" si="76"/>
        <v/>
      </c>
      <c r="O417" s="275" t="str">
        <f t="shared" si="77"/>
        <v/>
      </c>
      <c r="P417" s="274" t="str">
        <f t="shared" si="68"/>
        <v/>
      </c>
      <c r="Q417" s="273" t="str">
        <f t="shared" si="69"/>
        <v/>
      </c>
      <c r="R417" s="276" t="str">
        <f t="shared" si="70"/>
        <v/>
      </c>
      <c r="S417" s="273" t="str">
        <f t="shared" si="78"/>
        <v/>
      </c>
      <c r="T417" s="417" t="str">
        <f t="shared" si="71"/>
        <v/>
      </c>
      <c r="U417" s="274" t="str">
        <f>IF(S417="","",COUNTIF($S$7:S417,"該当２"))</f>
        <v/>
      </c>
      <c r="V417" s="277" t="str">
        <f t="shared" si="72"/>
        <v/>
      </c>
      <c r="W417" s="417" t="str">
        <f t="shared" si="73"/>
        <v/>
      </c>
      <c r="X417" s="274" t="str">
        <f>IF(V417="","",COUNTIF($V$7:V417,"該当３"))</f>
        <v/>
      </c>
    </row>
    <row r="418" spans="1:24">
      <c r="A418" s="407">
        <v>1330500000</v>
      </c>
      <c r="B418" s="407">
        <v>13</v>
      </c>
      <c r="C418" s="408">
        <v>305</v>
      </c>
      <c r="D418" s="409">
        <v>0</v>
      </c>
      <c r="E418" s="408">
        <v>0</v>
      </c>
      <c r="F418" s="407" t="s">
        <v>299</v>
      </c>
      <c r="G418" s="407" t="s">
        <v>628</v>
      </c>
      <c r="H418" s="407"/>
      <c r="I418" s="407"/>
      <c r="J418" s="272"/>
      <c r="K418" s="273" t="str">
        <f t="shared" si="74"/>
        <v>ﾘｽﾄ１</v>
      </c>
      <c r="L418" s="417" t="str">
        <f t="shared" si="75"/>
        <v>日の出町</v>
      </c>
      <c r="M418" s="274">
        <f>IF(K418="","",COUNTIF($K$7:K418,"ﾘｽﾄ１"))</f>
        <v>51</v>
      </c>
      <c r="N418" s="274" t="str">
        <f t="shared" si="76"/>
        <v/>
      </c>
      <c r="O418" s="275" t="str">
        <f t="shared" si="77"/>
        <v/>
      </c>
      <c r="P418" s="274" t="str">
        <f t="shared" si="68"/>
        <v/>
      </c>
      <c r="Q418" s="273" t="str">
        <f t="shared" si="69"/>
        <v/>
      </c>
      <c r="R418" s="276" t="str">
        <f t="shared" si="70"/>
        <v/>
      </c>
      <c r="S418" s="273" t="str">
        <f t="shared" si="78"/>
        <v/>
      </c>
      <c r="T418" s="417" t="str">
        <f t="shared" si="71"/>
        <v/>
      </c>
      <c r="U418" s="274" t="str">
        <f>IF(S418="","",COUNTIF($S$7:S418,"該当２"))</f>
        <v/>
      </c>
      <c r="V418" s="277" t="str">
        <f t="shared" si="72"/>
        <v/>
      </c>
      <c r="W418" s="417" t="str">
        <f t="shared" si="73"/>
        <v/>
      </c>
      <c r="X418" s="274" t="str">
        <f>IF(V418="","",COUNTIF($V$7:V418,"該当３"))</f>
        <v/>
      </c>
    </row>
    <row r="419" spans="1:24">
      <c r="A419" s="407">
        <v>1330501000</v>
      </c>
      <c r="B419" s="407">
        <v>13</v>
      </c>
      <c r="C419" s="408">
        <v>305</v>
      </c>
      <c r="D419" s="409">
        <v>1</v>
      </c>
      <c r="E419" s="408">
        <v>0</v>
      </c>
      <c r="F419" s="407" t="s">
        <v>299</v>
      </c>
      <c r="G419" s="407" t="s">
        <v>628</v>
      </c>
      <c r="H419" s="407" t="s">
        <v>629</v>
      </c>
      <c r="I419" s="407"/>
      <c r="J419" s="272"/>
      <c r="K419" s="273" t="str">
        <f t="shared" si="74"/>
        <v/>
      </c>
      <c r="L419" s="417" t="str">
        <f t="shared" si="75"/>
        <v/>
      </c>
      <c r="M419" s="274" t="str">
        <f>IF(K419="","",COUNTIF($K$7:K419,"ﾘｽﾄ１"))</f>
        <v/>
      </c>
      <c r="N419" s="274" t="str">
        <f t="shared" si="76"/>
        <v/>
      </c>
      <c r="O419" s="275" t="str">
        <f t="shared" si="77"/>
        <v/>
      </c>
      <c r="P419" s="274" t="str">
        <f t="shared" si="68"/>
        <v/>
      </c>
      <c r="Q419" s="273" t="str">
        <f t="shared" si="69"/>
        <v/>
      </c>
      <c r="R419" s="276" t="str">
        <f t="shared" si="70"/>
        <v/>
      </c>
      <c r="S419" s="273" t="str">
        <f t="shared" si="78"/>
        <v/>
      </c>
      <c r="T419" s="417" t="str">
        <f t="shared" si="71"/>
        <v/>
      </c>
      <c r="U419" s="274" t="str">
        <f>IF(S419="","",COUNTIF($S$7:S419,"該当２"))</f>
        <v/>
      </c>
      <c r="V419" s="277" t="str">
        <f t="shared" si="72"/>
        <v/>
      </c>
      <c r="W419" s="417" t="str">
        <f t="shared" si="73"/>
        <v/>
      </c>
      <c r="X419" s="274" t="str">
        <f>IF(V419="","",COUNTIF($V$7:V419,"該当３"))</f>
        <v/>
      </c>
    </row>
    <row r="420" spans="1:24">
      <c r="A420" s="407">
        <v>1330501001</v>
      </c>
      <c r="B420" s="407">
        <v>13</v>
      </c>
      <c r="C420" s="408">
        <v>305</v>
      </c>
      <c r="D420" s="409">
        <v>1</v>
      </c>
      <c r="E420" s="408">
        <v>1</v>
      </c>
      <c r="F420" s="407" t="s">
        <v>299</v>
      </c>
      <c r="G420" s="407" t="s">
        <v>628</v>
      </c>
      <c r="H420" s="407" t="s">
        <v>629</v>
      </c>
      <c r="I420" s="407" t="s">
        <v>630</v>
      </c>
      <c r="J420" s="272"/>
      <c r="K420" s="273" t="str">
        <f t="shared" si="74"/>
        <v/>
      </c>
      <c r="L420" s="417" t="str">
        <f t="shared" si="75"/>
        <v/>
      </c>
      <c r="M420" s="274" t="str">
        <f>IF(K420="","",COUNTIF($K$7:K420,"ﾘｽﾄ１"))</f>
        <v/>
      </c>
      <c r="N420" s="274" t="str">
        <f t="shared" si="76"/>
        <v/>
      </c>
      <c r="O420" s="275" t="str">
        <f t="shared" si="77"/>
        <v/>
      </c>
      <c r="P420" s="274" t="str">
        <f t="shared" si="68"/>
        <v/>
      </c>
      <c r="Q420" s="273" t="str">
        <f t="shared" si="69"/>
        <v/>
      </c>
      <c r="R420" s="276" t="str">
        <f t="shared" si="70"/>
        <v/>
      </c>
      <c r="S420" s="273" t="str">
        <f t="shared" si="78"/>
        <v/>
      </c>
      <c r="T420" s="417" t="str">
        <f t="shared" si="71"/>
        <v/>
      </c>
      <c r="U420" s="274" t="str">
        <f>IF(S420="","",COUNTIF($S$7:S420,"該当２"))</f>
        <v/>
      </c>
      <c r="V420" s="277" t="str">
        <f t="shared" si="72"/>
        <v/>
      </c>
      <c r="W420" s="417" t="str">
        <f t="shared" si="73"/>
        <v/>
      </c>
      <c r="X420" s="274" t="str">
        <f>IF(V420="","",COUNTIF($V$7:V420,"該当３"))</f>
        <v/>
      </c>
    </row>
    <row r="421" spans="1:24">
      <c r="A421" s="407">
        <v>1330502000</v>
      </c>
      <c r="B421" s="407">
        <v>13</v>
      </c>
      <c r="C421" s="408">
        <v>305</v>
      </c>
      <c r="D421" s="409">
        <v>2</v>
      </c>
      <c r="E421" s="408">
        <v>0</v>
      </c>
      <c r="F421" s="407" t="s">
        <v>299</v>
      </c>
      <c r="G421" s="407" t="s">
        <v>628</v>
      </c>
      <c r="H421" s="407" t="s">
        <v>631</v>
      </c>
      <c r="I421" s="407"/>
      <c r="J421" s="272"/>
      <c r="K421" s="273" t="str">
        <f t="shared" si="74"/>
        <v/>
      </c>
      <c r="L421" s="417" t="str">
        <f t="shared" si="75"/>
        <v/>
      </c>
      <c r="M421" s="274" t="str">
        <f>IF(K421="","",COUNTIF($K$7:K421,"ﾘｽﾄ１"))</f>
        <v/>
      </c>
      <c r="N421" s="274" t="str">
        <f t="shared" si="76"/>
        <v/>
      </c>
      <c r="O421" s="275" t="str">
        <f t="shared" si="77"/>
        <v/>
      </c>
      <c r="P421" s="274" t="str">
        <f t="shared" si="68"/>
        <v/>
      </c>
      <c r="Q421" s="273" t="str">
        <f t="shared" si="69"/>
        <v/>
      </c>
      <c r="R421" s="276" t="str">
        <f t="shared" si="70"/>
        <v/>
      </c>
      <c r="S421" s="273" t="str">
        <f t="shared" si="78"/>
        <v/>
      </c>
      <c r="T421" s="417" t="str">
        <f t="shared" si="71"/>
        <v/>
      </c>
      <c r="U421" s="274" t="str">
        <f>IF(S421="","",COUNTIF($S$7:S421,"該当２"))</f>
        <v/>
      </c>
      <c r="V421" s="277" t="str">
        <f t="shared" si="72"/>
        <v/>
      </c>
      <c r="W421" s="417" t="str">
        <f t="shared" si="73"/>
        <v/>
      </c>
      <c r="X421" s="274" t="str">
        <f>IF(V421="","",COUNTIF($V$7:V421,"該当３"))</f>
        <v/>
      </c>
    </row>
    <row r="422" spans="1:24">
      <c r="A422" s="407">
        <v>1330502002</v>
      </c>
      <c r="B422" s="407">
        <v>13</v>
      </c>
      <c r="C422" s="408">
        <v>305</v>
      </c>
      <c r="D422" s="409">
        <v>2</v>
      </c>
      <c r="E422" s="408">
        <v>2</v>
      </c>
      <c r="F422" s="407" t="s">
        <v>299</v>
      </c>
      <c r="G422" s="407" t="s">
        <v>628</v>
      </c>
      <c r="H422" s="407" t="s">
        <v>631</v>
      </c>
      <c r="I422" s="407" t="s">
        <v>632</v>
      </c>
      <c r="J422" s="272"/>
      <c r="K422" s="273" t="str">
        <f t="shared" si="74"/>
        <v/>
      </c>
      <c r="L422" s="417" t="str">
        <f t="shared" si="75"/>
        <v/>
      </c>
      <c r="M422" s="274" t="str">
        <f>IF(K422="","",COUNTIF($K$7:K422,"ﾘｽﾄ１"))</f>
        <v/>
      </c>
      <c r="N422" s="274" t="str">
        <f t="shared" si="76"/>
        <v/>
      </c>
      <c r="O422" s="275" t="str">
        <f t="shared" si="77"/>
        <v/>
      </c>
      <c r="P422" s="274" t="str">
        <f t="shared" si="68"/>
        <v/>
      </c>
      <c r="Q422" s="273" t="str">
        <f t="shared" si="69"/>
        <v/>
      </c>
      <c r="R422" s="276" t="str">
        <f t="shared" si="70"/>
        <v/>
      </c>
      <c r="S422" s="273" t="str">
        <f t="shared" si="78"/>
        <v/>
      </c>
      <c r="T422" s="417" t="str">
        <f t="shared" si="71"/>
        <v/>
      </c>
      <c r="U422" s="274" t="str">
        <f>IF(S422="","",COUNTIF($S$7:S422,"該当２"))</f>
        <v/>
      </c>
      <c r="V422" s="277" t="str">
        <f t="shared" si="72"/>
        <v/>
      </c>
      <c r="W422" s="417" t="str">
        <f t="shared" si="73"/>
        <v/>
      </c>
      <c r="X422" s="274" t="str">
        <f>IF(V422="","",COUNTIF($V$7:V422,"該当３"))</f>
        <v/>
      </c>
    </row>
    <row r="423" spans="1:24">
      <c r="A423" s="407">
        <v>1330700000</v>
      </c>
      <c r="B423" s="407">
        <v>13</v>
      </c>
      <c r="C423" s="408">
        <v>307</v>
      </c>
      <c r="D423" s="409">
        <v>0</v>
      </c>
      <c r="E423" s="408">
        <v>0</v>
      </c>
      <c r="F423" s="407" t="s">
        <v>299</v>
      </c>
      <c r="G423" s="407" t="s">
        <v>633</v>
      </c>
      <c r="H423" s="407"/>
      <c r="I423" s="407"/>
      <c r="J423" s="272"/>
      <c r="K423" s="273" t="str">
        <f t="shared" si="74"/>
        <v>ﾘｽﾄ１</v>
      </c>
      <c r="L423" s="417" t="str">
        <f t="shared" si="75"/>
        <v>檜原村</v>
      </c>
      <c r="M423" s="274">
        <f>IF(K423="","",COUNTIF($K$7:K423,"ﾘｽﾄ１"))</f>
        <v>52</v>
      </c>
      <c r="N423" s="274" t="str">
        <f t="shared" si="76"/>
        <v/>
      </c>
      <c r="O423" s="275" t="str">
        <f t="shared" si="77"/>
        <v/>
      </c>
      <c r="P423" s="274" t="str">
        <f t="shared" si="68"/>
        <v/>
      </c>
      <c r="Q423" s="273" t="str">
        <f t="shared" si="69"/>
        <v/>
      </c>
      <c r="R423" s="276" t="str">
        <f t="shared" si="70"/>
        <v/>
      </c>
      <c r="S423" s="273" t="str">
        <f t="shared" si="78"/>
        <v/>
      </c>
      <c r="T423" s="417" t="str">
        <f t="shared" si="71"/>
        <v/>
      </c>
      <c r="U423" s="274" t="str">
        <f>IF(S423="","",COUNTIF($S$7:S423,"該当２"))</f>
        <v/>
      </c>
      <c r="V423" s="277" t="str">
        <f t="shared" si="72"/>
        <v/>
      </c>
      <c r="W423" s="417" t="str">
        <f t="shared" si="73"/>
        <v/>
      </c>
      <c r="X423" s="274" t="str">
        <f>IF(V423="","",COUNTIF($V$7:V423,"該当３"))</f>
        <v/>
      </c>
    </row>
    <row r="424" spans="1:24">
      <c r="A424" s="407">
        <v>1330700001</v>
      </c>
      <c r="B424" s="407">
        <v>13</v>
      </c>
      <c r="C424" s="408">
        <v>307</v>
      </c>
      <c r="D424" s="409">
        <v>0</v>
      </c>
      <c r="E424" s="408">
        <v>1</v>
      </c>
      <c r="F424" s="407" t="s">
        <v>299</v>
      </c>
      <c r="G424" s="407" t="s">
        <v>633</v>
      </c>
      <c r="H424" s="407" t="s">
        <v>633</v>
      </c>
      <c r="I424" s="407" t="s">
        <v>634</v>
      </c>
      <c r="J424" s="272"/>
      <c r="K424" s="273" t="str">
        <f t="shared" si="74"/>
        <v/>
      </c>
      <c r="L424" s="417" t="str">
        <f t="shared" si="75"/>
        <v/>
      </c>
      <c r="M424" s="274" t="str">
        <f>IF(K424="","",COUNTIF($K$7:K424,"ﾘｽﾄ１"))</f>
        <v/>
      </c>
      <c r="N424" s="274" t="str">
        <f t="shared" si="76"/>
        <v>同一区</v>
      </c>
      <c r="O424" s="275" t="str">
        <f t="shared" si="77"/>
        <v/>
      </c>
      <c r="P424" s="274" t="str">
        <f t="shared" si="68"/>
        <v/>
      </c>
      <c r="Q424" s="273" t="str">
        <f t="shared" si="69"/>
        <v/>
      </c>
      <c r="R424" s="276" t="str">
        <f t="shared" si="70"/>
        <v/>
      </c>
      <c r="S424" s="273" t="str">
        <f t="shared" si="78"/>
        <v/>
      </c>
      <c r="T424" s="417" t="str">
        <f t="shared" si="71"/>
        <v/>
      </c>
      <c r="U424" s="274" t="str">
        <f>IF(S424="","",COUNTIF($S$7:S424,"該当２"))</f>
        <v/>
      </c>
      <c r="V424" s="277" t="str">
        <f t="shared" si="72"/>
        <v/>
      </c>
      <c r="W424" s="417" t="str">
        <f t="shared" si="73"/>
        <v/>
      </c>
      <c r="X424" s="274" t="str">
        <f>IF(V424="","",COUNTIF($V$7:V424,"該当３"))</f>
        <v/>
      </c>
    </row>
    <row r="425" spans="1:24">
      <c r="A425" s="407">
        <v>1330700002</v>
      </c>
      <c r="B425" s="407">
        <v>13</v>
      </c>
      <c r="C425" s="408">
        <v>307</v>
      </c>
      <c r="D425" s="409">
        <v>0</v>
      </c>
      <c r="E425" s="408">
        <v>2</v>
      </c>
      <c r="F425" s="407" t="s">
        <v>299</v>
      </c>
      <c r="G425" s="407" t="s">
        <v>633</v>
      </c>
      <c r="H425" s="407" t="s">
        <v>633</v>
      </c>
      <c r="I425" s="407" t="s">
        <v>635</v>
      </c>
      <c r="J425" s="272"/>
      <c r="K425" s="273" t="str">
        <f t="shared" si="74"/>
        <v/>
      </c>
      <c r="L425" s="417" t="str">
        <f t="shared" si="75"/>
        <v/>
      </c>
      <c r="M425" s="274" t="str">
        <f>IF(K425="","",COUNTIF($K$7:K425,"ﾘｽﾄ１"))</f>
        <v/>
      </c>
      <c r="N425" s="274" t="str">
        <f t="shared" si="76"/>
        <v>同一区</v>
      </c>
      <c r="O425" s="275" t="str">
        <f t="shared" si="77"/>
        <v/>
      </c>
      <c r="P425" s="274" t="str">
        <f t="shared" si="68"/>
        <v/>
      </c>
      <c r="Q425" s="273" t="str">
        <f t="shared" si="69"/>
        <v/>
      </c>
      <c r="R425" s="276" t="str">
        <f t="shared" si="70"/>
        <v/>
      </c>
      <c r="S425" s="273" t="str">
        <f t="shared" si="78"/>
        <v/>
      </c>
      <c r="T425" s="417" t="str">
        <f t="shared" si="71"/>
        <v/>
      </c>
      <c r="U425" s="274" t="str">
        <f>IF(S425="","",COUNTIF($S$7:S425,"該当２"))</f>
        <v/>
      </c>
      <c r="V425" s="277" t="str">
        <f t="shared" si="72"/>
        <v/>
      </c>
      <c r="W425" s="417" t="str">
        <f t="shared" si="73"/>
        <v/>
      </c>
      <c r="X425" s="274" t="str">
        <f>IF(V425="","",COUNTIF($V$7:V425,"該当３"))</f>
        <v/>
      </c>
    </row>
    <row r="426" spans="1:24">
      <c r="A426" s="407">
        <v>1330700005</v>
      </c>
      <c r="B426" s="407">
        <v>13</v>
      </c>
      <c r="C426" s="408">
        <v>307</v>
      </c>
      <c r="D426" s="409">
        <v>0</v>
      </c>
      <c r="E426" s="408">
        <v>5</v>
      </c>
      <c r="F426" s="407" t="s">
        <v>299</v>
      </c>
      <c r="G426" s="407" t="s">
        <v>633</v>
      </c>
      <c r="H426" s="407" t="s">
        <v>633</v>
      </c>
      <c r="I426" s="407" t="s">
        <v>636</v>
      </c>
      <c r="J426" s="272"/>
      <c r="K426" s="273" t="str">
        <f t="shared" si="74"/>
        <v/>
      </c>
      <c r="L426" s="417" t="str">
        <f t="shared" si="75"/>
        <v/>
      </c>
      <c r="M426" s="274" t="str">
        <f>IF(K426="","",COUNTIF($K$7:K426,"ﾘｽﾄ１"))</f>
        <v/>
      </c>
      <c r="N426" s="274" t="str">
        <f t="shared" si="76"/>
        <v>同一区</v>
      </c>
      <c r="O426" s="275" t="str">
        <f t="shared" si="77"/>
        <v/>
      </c>
      <c r="P426" s="274" t="str">
        <f t="shared" si="68"/>
        <v/>
      </c>
      <c r="Q426" s="273" t="str">
        <f t="shared" si="69"/>
        <v/>
      </c>
      <c r="R426" s="276" t="str">
        <f t="shared" si="70"/>
        <v/>
      </c>
      <c r="S426" s="273" t="str">
        <f t="shared" si="78"/>
        <v/>
      </c>
      <c r="T426" s="417" t="str">
        <f t="shared" si="71"/>
        <v/>
      </c>
      <c r="U426" s="274" t="str">
        <f>IF(S426="","",COUNTIF($S$7:S426,"該当２"))</f>
        <v/>
      </c>
      <c r="V426" s="277" t="str">
        <f t="shared" si="72"/>
        <v/>
      </c>
      <c r="W426" s="417" t="str">
        <f t="shared" si="73"/>
        <v/>
      </c>
      <c r="X426" s="274" t="str">
        <f>IF(V426="","",COUNTIF($V$7:V426,"該当３"))</f>
        <v/>
      </c>
    </row>
    <row r="427" spans="1:24">
      <c r="A427" s="407">
        <v>1330700006</v>
      </c>
      <c r="B427" s="407">
        <v>13</v>
      </c>
      <c r="C427" s="408">
        <v>307</v>
      </c>
      <c r="D427" s="409">
        <v>0</v>
      </c>
      <c r="E427" s="408">
        <v>6</v>
      </c>
      <c r="F427" s="407" t="s">
        <v>299</v>
      </c>
      <c r="G427" s="407" t="s">
        <v>633</v>
      </c>
      <c r="H427" s="407" t="s">
        <v>633</v>
      </c>
      <c r="I427" s="407" t="s">
        <v>637</v>
      </c>
      <c r="J427" s="272"/>
      <c r="K427" s="273" t="str">
        <f t="shared" si="74"/>
        <v/>
      </c>
      <c r="L427" s="417" t="str">
        <f t="shared" si="75"/>
        <v/>
      </c>
      <c r="M427" s="274" t="str">
        <f>IF(K427="","",COUNTIF($K$7:K427,"ﾘｽﾄ１"))</f>
        <v/>
      </c>
      <c r="N427" s="274" t="str">
        <f t="shared" si="76"/>
        <v>同一区</v>
      </c>
      <c r="O427" s="275" t="str">
        <f t="shared" si="77"/>
        <v/>
      </c>
      <c r="P427" s="274" t="str">
        <f t="shared" si="68"/>
        <v/>
      </c>
      <c r="Q427" s="273" t="str">
        <f t="shared" si="69"/>
        <v/>
      </c>
      <c r="R427" s="276" t="str">
        <f t="shared" si="70"/>
        <v/>
      </c>
      <c r="S427" s="273" t="str">
        <f t="shared" si="78"/>
        <v/>
      </c>
      <c r="T427" s="417" t="str">
        <f t="shared" si="71"/>
        <v/>
      </c>
      <c r="U427" s="274" t="str">
        <f>IF(S427="","",COUNTIF($S$7:S427,"該当２"))</f>
        <v/>
      </c>
      <c r="V427" s="277" t="str">
        <f t="shared" si="72"/>
        <v/>
      </c>
      <c r="W427" s="417" t="str">
        <f t="shared" si="73"/>
        <v/>
      </c>
      <c r="X427" s="274" t="str">
        <f>IF(V427="","",COUNTIF($V$7:V427,"該当３"))</f>
        <v/>
      </c>
    </row>
    <row r="428" spans="1:24">
      <c r="A428" s="407">
        <v>1330700007</v>
      </c>
      <c r="B428" s="407">
        <v>13</v>
      </c>
      <c r="C428" s="408">
        <v>307</v>
      </c>
      <c r="D428" s="409">
        <v>0</v>
      </c>
      <c r="E428" s="408">
        <v>7</v>
      </c>
      <c r="F428" s="407" t="s">
        <v>299</v>
      </c>
      <c r="G428" s="407" t="s">
        <v>633</v>
      </c>
      <c r="H428" s="407" t="s">
        <v>633</v>
      </c>
      <c r="I428" s="407" t="s">
        <v>638</v>
      </c>
      <c r="J428" s="272"/>
      <c r="K428" s="273" t="str">
        <f t="shared" si="74"/>
        <v/>
      </c>
      <c r="L428" s="417" t="str">
        <f t="shared" si="75"/>
        <v/>
      </c>
      <c r="M428" s="274" t="str">
        <f>IF(K428="","",COUNTIF($K$7:K428,"ﾘｽﾄ１"))</f>
        <v/>
      </c>
      <c r="N428" s="274" t="str">
        <f t="shared" si="76"/>
        <v>同一区</v>
      </c>
      <c r="O428" s="275" t="str">
        <f t="shared" si="77"/>
        <v/>
      </c>
      <c r="P428" s="274" t="str">
        <f t="shared" si="68"/>
        <v/>
      </c>
      <c r="Q428" s="273" t="str">
        <f t="shared" si="69"/>
        <v/>
      </c>
      <c r="R428" s="276" t="str">
        <f t="shared" si="70"/>
        <v/>
      </c>
      <c r="S428" s="273" t="str">
        <f t="shared" si="78"/>
        <v/>
      </c>
      <c r="T428" s="417" t="str">
        <f t="shared" si="71"/>
        <v/>
      </c>
      <c r="U428" s="274" t="str">
        <f>IF(S428="","",COUNTIF($S$7:S428,"該当２"))</f>
        <v/>
      </c>
      <c r="V428" s="277" t="str">
        <f t="shared" si="72"/>
        <v/>
      </c>
      <c r="W428" s="417" t="str">
        <f t="shared" si="73"/>
        <v/>
      </c>
      <c r="X428" s="274" t="str">
        <f>IF(V428="","",COUNTIF($V$7:V428,"該当３"))</f>
        <v/>
      </c>
    </row>
    <row r="429" spans="1:24">
      <c r="A429" s="407">
        <v>1330700008</v>
      </c>
      <c r="B429" s="407">
        <v>13</v>
      </c>
      <c r="C429" s="408">
        <v>307</v>
      </c>
      <c r="D429" s="409">
        <v>0</v>
      </c>
      <c r="E429" s="408">
        <v>8</v>
      </c>
      <c r="F429" s="407" t="s">
        <v>299</v>
      </c>
      <c r="G429" s="407" t="s">
        <v>633</v>
      </c>
      <c r="H429" s="407" t="s">
        <v>633</v>
      </c>
      <c r="I429" s="407" t="s">
        <v>639</v>
      </c>
      <c r="J429" s="272"/>
      <c r="K429" s="273" t="str">
        <f t="shared" si="74"/>
        <v/>
      </c>
      <c r="L429" s="417" t="str">
        <f t="shared" si="75"/>
        <v/>
      </c>
      <c r="M429" s="274" t="str">
        <f>IF(K429="","",COUNTIF($K$7:K429,"ﾘｽﾄ１"))</f>
        <v/>
      </c>
      <c r="N429" s="274" t="str">
        <f t="shared" si="76"/>
        <v>同一区</v>
      </c>
      <c r="O429" s="275" t="str">
        <f t="shared" si="77"/>
        <v/>
      </c>
      <c r="P429" s="274" t="str">
        <f t="shared" si="68"/>
        <v/>
      </c>
      <c r="Q429" s="273" t="str">
        <f t="shared" si="69"/>
        <v/>
      </c>
      <c r="R429" s="276" t="str">
        <f t="shared" si="70"/>
        <v/>
      </c>
      <c r="S429" s="273" t="str">
        <f t="shared" si="78"/>
        <v/>
      </c>
      <c r="T429" s="417" t="str">
        <f t="shared" si="71"/>
        <v/>
      </c>
      <c r="U429" s="274" t="str">
        <f>IF(S429="","",COUNTIF($S$7:S429,"該当２"))</f>
        <v/>
      </c>
      <c r="V429" s="277" t="str">
        <f t="shared" si="72"/>
        <v/>
      </c>
      <c r="W429" s="417" t="str">
        <f t="shared" si="73"/>
        <v/>
      </c>
      <c r="X429" s="274" t="str">
        <f>IF(V429="","",COUNTIF($V$7:V429,"該当３"))</f>
        <v/>
      </c>
    </row>
    <row r="430" spans="1:24">
      <c r="A430" s="407">
        <v>1330700009</v>
      </c>
      <c r="B430" s="407">
        <v>13</v>
      </c>
      <c r="C430" s="408">
        <v>307</v>
      </c>
      <c r="D430" s="409">
        <v>0</v>
      </c>
      <c r="E430" s="408">
        <v>9</v>
      </c>
      <c r="F430" s="407" t="s">
        <v>299</v>
      </c>
      <c r="G430" s="407" t="s">
        <v>633</v>
      </c>
      <c r="H430" s="407" t="s">
        <v>633</v>
      </c>
      <c r="I430" s="407" t="s">
        <v>640</v>
      </c>
      <c r="J430" s="272"/>
      <c r="K430" s="273" t="str">
        <f t="shared" si="74"/>
        <v/>
      </c>
      <c r="L430" s="417" t="str">
        <f t="shared" si="75"/>
        <v/>
      </c>
      <c r="M430" s="274" t="str">
        <f>IF(K430="","",COUNTIF($K$7:K430,"ﾘｽﾄ１"))</f>
        <v/>
      </c>
      <c r="N430" s="274" t="str">
        <f t="shared" si="76"/>
        <v>同一区</v>
      </c>
      <c r="O430" s="275" t="str">
        <f t="shared" si="77"/>
        <v/>
      </c>
      <c r="P430" s="274" t="str">
        <f t="shared" si="68"/>
        <v/>
      </c>
      <c r="Q430" s="273" t="str">
        <f t="shared" si="69"/>
        <v/>
      </c>
      <c r="R430" s="276" t="str">
        <f t="shared" si="70"/>
        <v/>
      </c>
      <c r="S430" s="273" t="str">
        <f t="shared" si="78"/>
        <v/>
      </c>
      <c r="T430" s="417" t="str">
        <f t="shared" si="71"/>
        <v/>
      </c>
      <c r="U430" s="274" t="str">
        <f>IF(S430="","",COUNTIF($S$7:S430,"該当２"))</f>
        <v/>
      </c>
      <c r="V430" s="277" t="str">
        <f t="shared" si="72"/>
        <v/>
      </c>
      <c r="W430" s="417" t="str">
        <f t="shared" si="73"/>
        <v/>
      </c>
      <c r="X430" s="274" t="str">
        <f>IF(V430="","",COUNTIF($V$7:V430,"該当３"))</f>
        <v/>
      </c>
    </row>
    <row r="431" spans="1:24">
      <c r="A431" s="407">
        <v>1330700010</v>
      </c>
      <c r="B431" s="407">
        <v>13</v>
      </c>
      <c r="C431" s="408">
        <v>307</v>
      </c>
      <c r="D431" s="409">
        <v>0</v>
      </c>
      <c r="E431" s="408">
        <v>10</v>
      </c>
      <c r="F431" s="407" t="s">
        <v>299</v>
      </c>
      <c r="G431" s="407" t="s">
        <v>633</v>
      </c>
      <c r="H431" s="407" t="s">
        <v>633</v>
      </c>
      <c r="I431" s="410" t="s">
        <v>193</v>
      </c>
      <c r="J431" s="272"/>
      <c r="K431" s="273" t="str">
        <f t="shared" si="74"/>
        <v/>
      </c>
      <c r="L431" s="417" t="str">
        <f t="shared" si="75"/>
        <v/>
      </c>
      <c r="M431" s="274" t="str">
        <f>IF(K431="","",COUNTIF($K$7:K431,"ﾘｽﾄ１"))</f>
        <v/>
      </c>
      <c r="N431" s="274" t="str">
        <f t="shared" si="76"/>
        <v>同一区</v>
      </c>
      <c r="O431" s="275" t="str">
        <f t="shared" si="77"/>
        <v/>
      </c>
      <c r="P431" s="274" t="str">
        <f t="shared" si="68"/>
        <v/>
      </c>
      <c r="Q431" s="273" t="str">
        <f t="shared" si="69"/>
        <v/>
      </c>
      <c r="R431" s="276" t="str">
        <f t="shared" si="70"/>
        <v/>
      </c>
      <c r="S431" s="273" t="str">
        <f t="shared" si="78"/>
        <v/>
      </c>
      <c r="T431" s="417" t="str">
        <f t="shared" si="71"/>
        <v/>
      </c>
      <c r="U431" s="274" t="str">
        <f>IF(S431="","",COUNTIF($S$7:S431,"該当２"))</f>
        <v/>
      </c>
      <c r="V431" s="277" t="str">
        <f t="shared" si="72"/>
        <v/>
      </c>
      <c r="W431" s="417" t="str">
        <f t="shared" si="73"/>
        <v/>
      </c>
      <c r="X431" s="274" t="str">
        <f>IF(V431="","",COUNTIF($V$7:V431,"該当３"))</f>
        <v/>
      </c>
    </row>
    <row r="432" spans="1:24">
      <c r="A432" s="407">
        <v>1330700011</v>
      </c>
      <c r="B432" s="407">
        <v>13</v>
      </c>
      <c r="C432" s="408">
        <v>307</v>
      </c>
      <c r="D432" s="409">
        <v>0</v>
      </c>
      <c r="E432" s="408">
        <v>11</v>
      </c>
      <c r="F432" s="407" t="s">
        <v>299</v>
      </c>
      <c r="G432" s="407" t="s">
        <v>633</v>
      </c>
      <c r="H432" s="407" t="s">
        <v>633</v>
      </c>
      <c r="I432" s="411" t="s">
        <v>641</v>
      </c>
      <c r="J432" s="272"/>
      <c r="K432" s="273" t="str">
        <f t="shared" si="74"/>
        <v/>
      </c>
      <c r="L432" s="417" t="str">
        <f t="shared" si="75"/>
        <v/>
      </c>
      <c r="M432" s="274" t="str">
        <f>IF(K432="","",COUNTIF($K$7:K432,"ﾘｽﾄ１"))</f>
        <v/>
      </c>
      <c r="N432" s="274" t="str">
        <f t="shared" si="76"/>
        <v>同一区</v>
      </c>
      <c r="O432" s="275" t="str">
        <f t="shared" si="77"/>
        <v/>
      </c>
      <c r="P432" s="274" t="str">
        <f t="shared" si="68"/>
        <v/>
      </c>
      <c r="Q432" s="273" t="str">
        <f t="shared" si="69"/>
        <v/>
      </c>
      <c r="R432" s="276" t="str">
        <f t="shared" si="70"/>
        <v/>
      </c>
      <c r="S432" s="273" t="str">
        <f t="shared" si="78"/>
        <v/>
      </c>
      <c r="T432" s="417" t="str">
        <f t="shared" si="71"/>
        <v/>
      </c>
      <c r="U432" s="274" t="str">
        <f>IF(S432="","",COUNTIF($S$7:S432,"該当２"))</f>
        <v/>
      </c>
      <c r="V432" s="277" t="str">
        <f t="shared" si="72"/>
        <v/>
      </c>
      <c r="W432" s="417" t="str">
        <f t="shared" si="73"/>
        <v/>
      </c>
      <c r="X432" s="274" t="str">
        <f>IF(V432="","",COUNTIF($V$7:V432,"該当３"))</f>
        <v/>
      </c>
    </row>
    <row r="433" spans="1:24">
      <c r="A433" s="407">
        <v>1330700012</v>
      </c>
      <c r="B433" s="407">
        <v>13</v>
      </c>
      <c r="C433" s="408">
        <v>307</v>
      </c>
      <c r="D433" s="409">
        <v>0</v>
      </c>
      <c r="E433" s="408">
        <v>12</v>
      </c>
      <c r="F433" s="407" t="s">
        <v>299</v>
      </c>
      <c r="G433" s="407" t="s">
        <v>633</v>
      </c>
      <c r="H433" s="407" t="s">
        <v>633</v>
      </c>
      <c r="I433" s="407" t="s">
        <v>642</v>
      </c>
      <c r="J433" s="272"/>
      <c r="K433" s="273" t="str">
        <f t="shared" si="74"/>
        <v/>
      </c>
      <c r="L433" s="417" t="str">
        <f t="shared" si="75"/>
        <v/>
      </c>
      <c r="M433" s="274" t="str">
        <f>IF(K433="","",COUNTIF($K$7:K433,"ﾘｽﾄ１"))</f>
        <v/>
      </c>
      <c r="N433" s="274" t="str">
        <f t="shared" si="76"/>
        <v>同一区</v>
      </c>
      <c r="O433" s="275" t="str">
        <f t="shared" si="77"/>
        <v/>
      </c>
      <c r="P433" s="274" t="str">
        <f t="shared" si="68"/>
        <v/>
      </c>
      <c r="Q433" s="273" t="str">
        <f t="shared" si="69"/>
        <v/>
      </c>
      <c r="R433" s="276" t="str">
        <f t="shared" si="70"/>
        <v/>
      </c>
      <c r="S433" s="273" t="str">
        <f t="shared" si="78"/>
        <v/>
      </c>
      <c r="T433" s="417" t="str">
        <f t="shared" si="71"/>
        <v/>
      </c>
      <c r="U433" s="274" t="str">
        <f>IF(S433="","",COUNTIF($S$7:S433,"該当２"))</f>
        <v/>
      </c>
      <c r="V433" s="277" t="str">
        <f t="shared" si="72"/>
        <v/>
      </c>
      <c r="W433" s="417" t="str">
        <f t="shared" si="73"/>
        <v/>
      </c>
      <c r="X433" s="274" t="str">
        <f>IF(V433="","",COUNTIF($V$7:V433,"該当３"))</f>
        <v/>
      </c>
    </row>
    <row r="434" spans="1:24">
      <c r="A434" s="407">
        <v>1330700013</v>
      </c>
      <c r="B434" s="407">
        <v>13</v>
      </c>
      <c r="C434" s="408">
        <v>307</v>
      </c>
      <c r="D434" s="409">
        <v>0</v>
      </c>
      <c r="E434" s="408">
        <v>13</v>
      </c>
      <c r="F434" s="407" t="s">
        <v>299</v>
      </c>
      <c r="G434" s="407" t="s">
        <v>633</v>
      </c>
      <c r="H434" s="407" t="s">
        <v>633</v>
      </c>
      <c r="I434" s="407" t="s">
        <v>643</v>
      </c>
      <c r="J434" s="272"/>
      <c r="K434" s="273" t="str">
        <f t="shared" si="74"/>
        <v/>
      </c>
      <c r="L434" s="417" t="str">
        <f t="shared" si="75"/>
        <v/>
      </c>
      <c r="M434" s="274" t="str">
        <f>IF(K434="","",COUNTIF($K$7:K434,"ﾘｽﾄ１"))</f>
        <v/>
      </c>
      <c r="N434" s="274" t="str">
        <f t="shared" si="76"/>
        <v>同一区</v>
      </c>
      <c r="O434" s="275" t="str">
        <f t="shared" si="77"/>
        <v/>
      </c>
      <c r="P434" s="274" t="str">
        <f t="shared" si="68"/>
        <v/>
      </c>
      <c r="Q434" s="273" t="str">
        <f t="shared" si="69"/>
        <v/>
      </c>
      <c r="R434" s="276" t="str">
        <f t="shared" si="70"/>
        <v/>
      </c>
      <c r="S434" s="273" t="str">
        <f t="shared" si="78"/>
        <v/>
      </c>
      <c r="T434" s="417" t="str">
        <f t="shared" si="71"/>
        <v/>
      </c>
      <c r="U434" s="274" t="str">
        <f>IF(S434="","",COUNTIF($S$7:S434,"該当２"))</f>
        <v/>
      </c>
      <c r="V434" s="277" t="str">
        <f t="shared" si="72"/>
        <v/>
      </c>
      <c r="W434" s="417" t="str">
        <f t="shared" si="73"/>
        <v/>
      </c>
      <c r="X434" s="274" t="str">
        <f>IF(V434="","",COUNTIF($V$7:V434,"該当３"))</f>
        <v/>
      </c>
    </row>
    <row r="435" spans="1:24">
      <c r="A435" s="407">
        <v>1330700014</v>
      </c>
      <c r="B435" s="407">
        <v>13</v>
      </c>
      <c r="C435" s="408">
        <v>307</v>
      </c>
      <c r="D435" s="409">
        <v>0</v>
      </c>
      <c r="E435" s="408">
        <v>14</v>
      </c>
      <c r="F435" s="407" t="s">
        <v>299</v>
      </c>
      <c r="G435" s="407" t="s">
        <v>633</v>
      </c>
      <c r="H435" s="407" t="s">
        <v>633</v>
      </c>
      <c r="I435" s="407" t="s">
        <v>644</v>
      </c>
      <c r="J435" s="272"/>
      <c r="K435" s="273" t="str">
        <f t="shared" si="74"/>
        <v/>
      </c>
      <c r="L435" s="417" t="str">
        <f t="shared" si="75"/>
        <v/>
      </c>
      <c r="M435" s="274" t="str">
        <f>IF(K435="","",COUNTIF($K$7:K435,"ﾘｽﾄ１"))</f>
        <v/>
      </c>
      <c r="N435" s="274" t="str">
        <f t="shared" si="76"/>
        <v>同一区</v>
      </c>
      <c r="O435" s="275" t="str">
        <f t="shared" si="77"/>
        <v/>
      </c>
      <c r="P435" s="274" t="str">
        <f t="shared" si="68"/>
        <v/>
      </c>
      <c r="Q435" s="273" t="str">
        <f t="shared" si="69"/>
        <v/>
      </c>
      <c r="R435" s="276" t="str">
        <f t="shared" si="70"/>
        <v/>
      </c>
      <c r="S435" s="273" t="str">
        <f t="shared" si="78"/>
        <v/>
      </c>
      <c r="T435" s="417" t="str">
        <f t="shared" si="71"/>
        <v/>
      </c>
      <c r="U435" s="274" t="str">
        <f>IF(S435="","",COUNTIF($S$7:S435,"該当２"))</f>
        <v/>
      </c>
      <c r="V435" s="277" t="str">
        <f t="shared" si="72"/>
        <v/>
      </c>
      <c r="W435" s="417" t="str">
        <f t="shared" si="73"/>
        <v/>
      </c>
      <c r="X435" s="274" t="str">
        <f>IF(V435="","",COUNTIF($V$7:V435,"該当３"))</f>
        <v/>
      </c>
    </row>
    <row r="436" spans="1:24">
      <c r="A436" s="407">
        <v>1330700015</v>
      </c>
      <c r="B436" s="407">
        <v>13</v>
      </c>
      <c r="C436" s="408">
        <v>307</v>
      </c>
      <c r="D436" s="409">
        <v>0</v>
      </c>
      <c r="E436" s="408">
        <v>15</v>
      </c>
      <c r="F436" s="407" t="s">
        <v>299</v>
      </c>
      <c r="G436" s="407" t="s">
        <v>633</v>
      </c>
      <c r="H436" s="407" t="s">
        <v>633</v>
      </c>
      <c r="I436" s="407" t="s">
        <v>645</v>
      </c>
      <c r="J436" s="272"/>
      <c r="K436" s="273" t="str">
        <f t="shared" si="74"/>
        <v/>
      </c>
      <c r="L436" s="417" t="str">
        <f t="shared" si="75"/>
        <v/>
      </c>
      <c r="M436" s="274" t="str">
        <f>IF(K436="","",COUNTIF($K$7:K436,"ﾘｽﾄ１"))</f>
        <v/>
      </c>
      <c r="N436" s="274" t="str">
        <f t="shared" si="76"/>
        <v>同一区</v>
      </c>
      <c r="O436" s="275" t="str">
        <f t="shared" si="77"/>
        <v/>
      </c>
      <c r="P436" s="274" t="str">
        <f t="shared" si="68"/>
        <v/>
      </c>
      <c r="Q436" s="273" t="str">
        <f t="shared" si="69"/>
        <v/>
      </c>
      <c r="R436" s="276" t="str">
        <f t="shared" si="70"/>
        <v/>
      </c>
      <c r="S436" s="273" t="str">
        <f t="shared" si="78"/>
        <v/>
      </c>
      <c r="T436" s="417" t="str">
        <f t="shared" si="71"/>
        <v/>
      </c>
      <c r="U436" s="274" t="str">
        <f>IF(S436="","",COUNTIF($S$7:S436,"該当２"))</f>
        <v/>
      </c>
      <c r="V436" s="277" t="str">
        <f t="shared" si="72"/>
        <v/>
      </c>
      <c r="W436" s="417" t="str">
        <f t="shared" si="73"/>
        <v/>
      </c>
      <c r="X436" s="274" t="str">
        <f>IF(V436="","",COUNTIF($V$7:V436,"該当３"))</f>
        <v/>
      </c>
    </row>
    <row r="437" spans="1:24">
      <c r="A437" s="407">
        <v>1330700016</v>
      </c>
      <c r="B437" s="407">
        <v>13</v>
      </c>
      <c r="C437" s="408">
        <v>307</v>
      </c>
      <c r="D437" s="409">
        <v>0</v>
      </c>
      <c r="E437" s="408">
        <v>16</v>
      </c>
      <c r="F437" s="407" t="s">
        <v>299</v>
      </c>
      <c r="G437" s="407" t="s">
        <v>633</v>
      </c>
      <c r="H437" s="407" t="s">
        <v>633</v>
      </c>
      <c r="I437" s="407" t="s">
        <v>646</v>
      </c>
      <c r="J437" s="272"/>
      <c r="K437" s="273" t="str">
        <f t="shared" si="74"/>
        <v/>
      </c>
      <c r="L437" s="417" t="str">
        <f t="shared" si="75"/>
        <v/>
      </c>
      <c r="M437" s="274" t="str">
        <f>IF(K437="","",COUNTIF($K$7:K437,"ﾘｽﾄ１"))</f>
        <v/>
      </c>
      <c r="N437" s="274" t="str">
        <f t="shared" si="76"/>
        <v>同一区</v>
      </c>
      <c r="O437" s="275" t="str">
        <f t="shared" si="77"/>
        <v/>
      </c>
      <c r="P437" s="274" t="str">
        <f t="shared" si="68"/>
        <v/>
      </c>
      <c r="Q437" s="273" t="str">
        <f t="shared" si="69"/>
        <v/>
      </c>
      <c r="R437" s="276" t="str">
        <f t="shared" si="70"/>
        <v/>
      </c>
      <c r="S437" s="273" t="str">
        <f t="shared" si="78"/>
        <v/>
      </c>
      <c r="T437" s="417" t="str">
        <f t="shared" si="71"/>
        <v/>
      </c>
      <c r="U437" s="274" t="str">
        <f>IF(S437="","",COUNTIF($S$7:S437,"該当２"))</f>
        <v/>
      </c>
      <c r="V437" s="277" t="str">
        <f t="shared" si="72"/>
        <v/>
      </c>
      <c r="W437" s="417" t="str">
        <f t="shared" si="73"/>
        <v/>
      </c>
      <c r="X437" s="274" t="str">
        <f>IF(V437="","",COUNTIF($V$7:V437,"該当３"))</f>
        <v/>
      </c>
    </row>
    <row r="438" spans="1:24">
      <c r="A438" s="407">
        <v>1330700017</v>
      </c>
      <c r="B438" s="407">
        <v>13</v>
      </c>
      <c r="C438" s="408">
        <v>307</v>
      </c>
      <c r="D438" s="409">
        <v>0</v>
      </c>
      <c r="E438" s="408">
        <v>17</v>
      </c>
      <c r="F438" s="407" t="s">
        <v>299</v>
      </c>
      <c r="G438" s="407" t="s">
        <v>633</v>
      </c>
      <c r="H438" s="407" t="s">
        <v>633</v>
      </c>
      <c r="I438" s="407" t="s">
        <v>647</v>
      </c>
      <c r="J438" s="272"/>
      <c r="K438" s="273" t="str">
        <f t="shared" si="74"/>
        <v/>
      </c>
      <c r="L438" s="417" t="str">
        <f t="shared" si="75"/>
        <v/>
      </c>
      <c r="M438" s="274" t="str">
        <f>IF(K438="","",COUNTIF($K$7:K438,"ﾘｽﾄ１"))</f>
        <v/>
      </c>
      <c r="N438" s="274" t="str">
        <f t="shared" si="76"/>
        <v>同一区</v>
      </c>
      <c r="O438" s="275" t="str">
        <f t="shared" si="77"/>
        <v/>
      </c>
      <c r="P438" s="274" t="str">
        <f t="shared" si="68"/>
        <v/>
      </c>
      <c r="Q438" s="273" t="str">
        <f t="shared" si="69"/>
        <v/>
      </c>
      <c r="R438" s="276" t="str">
        <f t="shared" si="70"/>
        <v/>
      </c>
      <c r="S438" s="273" t="str">
        <f t="shared" si="78"/>
        <v/>
      </c>
      <c r="T438" s="417" t="str">
        <f t="shared" si="71"/>
        <v/>
      </c>
      <c r="U438" s="274" t="str">
        <f>IF(S438="","",COUNTIF($S$7:S438,"該当２"))</f>
        <v/>
      </c>
      <c r="V438" s="277" t="str">
        <f t="shared" si="72"/>
        <v/>
      </c>
      <c r="W438" s="417" t="str">
        <f t="shared" si="73"/>
        <v/>
      </c>
      <c r="X438" s="274" t="str">
        <f>IF(V438="","",COUNTIF($V$7:V438,"該当３"))</f>
        <v/>
      </c>
    </row>
    <row r="439" spans="1:24">
      <c r="A439" s="407">
        <v>1330700018</v>
      </c>
      <c r="B439" s="407">
        <v>13</v>
      </c>
      <c r="C439" s="408">
        <v>307</v>
      </c>
      <c r="D439" s="409">
        <v>0</v>
      </c>
      <c r="E439" s="408">
        <v>18</v>
      </c>
      <c r="F439" s="407" t="s">
        <v>299</v>
      </c>
      <c r="G439" s="407" t="s">
        <v>633</v>
      </c>
      <c r="H439" s="407" t="s">
        <v>633</v>
      </c>
      <c r="I439" s="407" t="s">
        <v>192</v>
      </c>
      <c r="J439" s="272"/>
      <c r="K439" s="273" t="str">
        <f t="shared" si="74"/>
        <v/>
      </c>
      <c r="L439" s="417" t="str">
        <f t="shared" si="75"/>
        <v/>
      </c>
      <c r="M439" s="274" t="str">
        <f>IF(K439="","",COUNTIF($K$7:K439,"ﾘｽﾄ１"))</f>
        <v/>
      </c>
      <c r="N439" s="274" t="str">
        <f t="shared" si="76"/>
        <v>同一区</v>
      </c>
      <c r="O439" s="275" t="str">
        <f t="shared" si="77"/>
        <v/>
      </c>
      <c r="P439" s="274" t="str">
        <f t="shared" si="68"/>
        <v/>
      </c>
      <c r="Q439" s="273" t="str">
        <f t="shared" si="69"/>
        <v/>
      </c>
      <c r="R439" s="276" t="str">
        <f t="shared" si="70"/>
        <v/>
      </c>
      <c r="S439" s="273" t="str">
        <f t="shared" si="78"/>
        <v/>
      </c>
      <c r="T439" s="417" t="str">
        <f t="shared" si="71"/>
        <v/>
      </c>
      <c r="U439" s="274" t="str">
        <f>IF(S439="","",COUNTIF($S$7:S439,"該当２"))</f>
        <v/>
      </c>
      <c r="V439" s="277" t="str">
        <f t="shared" si="72"/>
        <v/>
      </c>
      <c r="W439" s="417" t="str">
        <f t="shared" si="73"/>
        <v/>
      </c>
      <c r="X439" s="274" t="str">
        <f>IF(V439="","",COUNTIF($V$7:V439,"該当３"))</f>
        <v/>
      </c>
    </row>
    <row r="440" spans="1:24">
      <c r="A440" s="407">
        <v>1330700019</v>
      </c>
      <c r="B440" s="407">
        <v>13</v>
      </c>
      <c r="C440" s="408">
        <v>307</v>
      </c>
      <c r="D440" s="409">
        <v>0</v>
      </c>
      <c r="E440" s="408">
        <v>19</v>
      </c>
      <c r="F440" s="407" t="s">
        <v>299</v>
      </c>
      <c r="G440" s="407" t="s">
        <v>633</v>
      </c>
      <c r="H440" s="407" t="s">
        <v>633</v>
      </c>
      <c r="I440" s="407" t="s">
        <v>648</v>
      </c>
      <c r="J440" s="272"/>
      <c r="K440" s="273" t="str">
        <f t="shared" si="74"/>
        <v/>
      </c>
      <c r="L440" s="417" t="str">
        <f t="shared" si="75"/>
        <v/>
      </c>
      <c r="M440" s="274" t="str">
        <f>IF(K440="","",COUNTIF($K$7:K440,"ﾘｽﾄ１"))</f>
        <v/>
      </c>
      <c r="N440" s="274" t="str">
        <f t="shared" si="76"/>
        <v>同一区</v>
      </c>
      <c r="O440" s="275" t="str">
        <f t="shared" si="77"/>
        <v/>
      </c>
      <c r="P440" s="274" t="str">
        <f t="shared" si="68"/>
        <v/>
      </c>
      <c r="Q440" s="273" t="str">
        <f t="shared" si="69"/>
        <v/>
      </c>
      <c r="R440" s="276" t="str">
        <f t="shared" si="70"/>
        <v/>
      </c>
      <c r="S440" s="273" t="str">
        <f t="shared" si="78"/>
        <v/>
      </c>
      <c r="T440" s="417" t="str">
        <f t="shared" si="71"/>
        <v/>
      </c>
      <c r="U440" s="274" t="str">
        <f>IF(S440="","",COUNTIF($S$7:S440,"該当２"))</f>
        <v/>
      </c>
      <c r="V440" s="277" t="str">
        <f t="shared" si="72"/>
        <v/>
      </c>
      <c r="W440" s="417" t="str">
        <f t="shared" si="73"/>
        <v/>
      </c>
      <c r="X440" s="274" t="str">
        <f>IF(V440="","",COUNTIF($V$7:V440,"該当３"))</f>
        <v/>
      </c>
    </row>
    <row r="441" spans="1:24">
      <c r="A441" s="407">
        <v>1330700020</v>
      </c>
      <c r="B441" s="407">
        <v>13</v>
      </c>
      <c r="C441" s="408">
        <v>307</v>
      </c>
      <c r="D441" s="409">
        <v>0</v>
      </c>
      <c r="E441" s="408">
        <v>20</v>
      </c>
      <c r="F441" s="407" t="s">
        <v>299</v>
      </c>
      <c r="G441" s="407" t="s">
        <v>633</v>
      </c>
      <c r="H441" s="407" t="s">
        <v>633</v>
      </c>
      <c r="I441" s="407" t="s">
        <v>211</v>
      </c>
      <c r="J441" s="272"/>
      <c r="K441" s="273" t="str">
        <f t="shared" si="74"/>
        <v/>
      </c>
      <c r="L441" s="417" t="str">
        <f t="shared" si="75"/>
        <v/>
      </c>
      <c r="M441" s="274" t="str">
        <f>IF(K441="","",COUNTIF($K$7:K441,"ﾘｽﾄ１"))</f>
        <v/>
      </c>
      <c r="N441" s="274" t="str">
        <f t="shared" si="76"/>
        <v>同一区</v>
      </c>
      <c r="O441" s="275" t="str">
        <f t="shared" si="77"/>
        <v/>
      </c>
      <c r="P441" s="274" t="str">
        <f t="shared" si="68"/>
        <v/>
      </c>
      <c r="Q441" s="273" t="str">
        <f t="shared" si="69"/>
        <v/>
      </c>
      <c r="R441" s="276" t="str">
        <f t="shared" si="70"/>
        <v/>
      </c>
      <c r="S441" s="273" t="str">
        <f t="shared" si="78"/>
        <v/>
      </c>
      <c r="T441" s="417" t="str">
        <f t="shared" si="71"/>
        <v/>
      </c>
      <c r="U441" s="274" t="str">
        <f>IF(S441="","",COUNTIF($S$7:S441,"該当２"))</f>
        <v/>
      </c>
      <c r="V441" s="277" t="str">
        <f t="shared" si="72"/>
        <v/>
      </c>
      <c r="W441" s="417" t="str">
        <f t="shared" si="73"/>
        <v/>
      </c>
      <c r="X441" s="274" t="str">
        <f>IF(V441="","",COUNTIF($V$7:V441,"該当３"))</f>
        <v/>
      </c>
    </row>
    <row r="442" spans="1:24">
      <c r="A442" s="407">
        <v>1330700021</v>
      </c>
      <c r="B442" s="407">
        <v>13</v>
      </c>
      <c r="C442" s="408">
        <v>307</v>
      </c>
      <c r="D442" s="409">
        <v>0</v>
      </c>
      <c r="E442" s="408">
        <v>21</v>
      </c>
      <c r="F442" s="407" t="s">
        <v>299</v>
      </c>
      <c r="G442" s="407" t="s">
        <v>633</v>
      </c>
      <c r="H442" s="407" t="s">
        <v>633</v>
      </c>
      <c r="I442" s="407" t="s">
        <v>223</v>
      </c>
      <c r="J442" s="272"/>
      <c r="K442" s="273" t="str">
        <f t="shared" si="74"/>
        <v/>
      </c>
      <c r="L442" s="417" t="str">
        <f t="shared" si="75"/>
        <v/>
      </c>
      <c r="M442" s="274" t="str">
        <f>IF(K442="","",COUNTIF($K$7:K442,"ﾘｽﾄ１"))</f>
        <v/>
      </c>
      <c r="N442" s="274" t="str">
        <f t="shared" si="76"/>
        <v>同一区</v>
      </c>
      <c r="O442" s="275" t="str">
        <f t="shared" si="77"/>
        <v/>
      </c>
      <c r="P442" s="274" t="str">
        <f t="shared" si="68"/>
        <v/>
      </c>
      <c r="Q442" s="273" t="str">
        <f t="shared" si="69"/>
        <v/>
      </c>
      <c r="R442" s="276" t="str">
        <f t="shared" si="70"/>
        <v/>
      </c>
      <c r="S442" s="273" t="str">
        <f t="shared" si="78"/>
        <v/>
      </c>
      <c r="T442" s="417" t="str">
        <f t="shared" si="71"/>
        <v/>
      </c>
      <c r="U442" s="274" t="str">
        <f>IF(S442="","",COUNTIF($S$7:S442,"該当２"))</f>
        <v/>
      </c>
      <c r="V442" s="277" t="str">
        <f t="shared" si="72"/>
        <v/>
      </c>
      <c r="W442" s="417" t="str">
        <f t="shared" si="73"/>
        <v/>
      </c>
      <c r="X442" s="274" t="str">
        <f>IF(V442="","",COUNTIF($V$7:V442,"該当３"))</f>
        <v/>
      </c>
    </row>
    <row r="443" spans="1:24">
      <c r="A443" s="407">
        <v>1330700022</v>
      </c>
      <c r="B443" s="407">
        <v>13</v>
      </c>
      <c r="C443" s="408">
        <v>307</v>
      </c>
      <c r="D443" s="409">
        <v>0</v>
      </c>
      <c r="E443" s="408">
        <v>22</v>
      </c>
      <c r="F443" s="407" t="s">
        <v>299</v>
      </c>
      <c r="G443" s="407" t="s">
        <v>633</v>
      </c>
      <c r="H443" s="407" t="s">
        <v>633</v>
      </c>
      <c r="I443" s="407" t="s">
        <v>649</v>
      </c>
      <c r="J443" s="272"/>
      <c r="K443" s="273" t="str">
        <f t="shared" si="74"/>
        <v/>
      </c>
      <c r="L443" s="417" t="str">
        <f t="shared" si="75"/>
        <v/>
      </c>
      <c r="M443" s="274" t="str">
        <f>IF(K443="","",COUNTIF($K$7:K443,"ﾘｽﾄ１"))</f>
        <v/>
      </c>
      <c r="N443" s="274" t="str">
        <f t="shared" si="76"/>
        <v>同一区</v>
      </c>
      <c r="O443" s="275" t="str">
        <f t="shared" si="77"/>
        <v/>
      </c>
      <c r="P443" s="274" t="str">
        <f t="shared" si="68"/>
        <v/>
      </c>
      <c r="Q443" s="273" t="str">
        <f t="shared" si="69"/>
        <v/>
      </c>
      <c r="R443" s="276" t="str">
        <f t="shared" si="70"/>
        <v/>
      </c>
      <c r="S443" s="273" t="str">
        <f t="shared" si="78"/>
        <v/>
      </c>
      <c r="T443" s="417" t="str">
        <f t="shared" si="71"/>
        <v/>
      </c>
      <c r="U443" s="274" t="str">
        <f>IF(S443="","",COUNTIF($S$7:S443,"該当２"))</f>
        <v/>
      </c>
      <c r="V443" s="277" t="str">
        <f t="shared" si="72"/>
        <v/>
      </c>
      <c r="W443" s="417" t="str">
        <f t="shared" si="73"/>
        <v/>
      </c>
      <c r="X443" s="274" t="str">
        <f>IF(V443="","",COUNTIF($V$7:V443,"該当３"))</f>
        <v/>
      </c>
    </row>
    <row r="444" spans="1:24">
      <c r="A444" s="407">
        <v>1330700023</v>
      </c>
      <c r="B444" s="407">
        <v>13</v>
      </c>
      <c r="C444" s="408">
        <v>307</v>
      </c>
      <c r="D444" s="409">
        <v>0</v>
      </c>
      <c r="E444" s="408">
        <v>23</v>
      </c>
      <c r="F444" s="407" t="s">
        <v>299</v>
      </c>
      <c r="G444" s="407" t="s">
        <v>633</v>
      </c>
      <c r="H444" s="407" t="s">
        <v>633</v>
      </c>
      <c r="I444" s="407" t="s">
        <v>650</v>
      </c>
      <c r="J444" s="272"/>
      <c r="K444" s="273" t="str">
        <f t="shared" si="74"/>
        <v/>
      </c>
      <c r="L444" s="417" t="str">
        <f t="shared" si="75"/>
        <v/>
      </c>
      <c r="M444" s="274" t="str">
        <f>IF(K444="","",COUNTIF($K$7:K444,"ﾘｽﾄ１"))</f>
        <v/>
      </c>
      <c r="N444" s="274" t="str">
        <f t="shared" si="76"/>
        <v>同一区</v>
      </c>
      <c r="O444" s="275" t="str">
        <f t="shared" si="77"/>
        <v/>
      </c>
      <c r="P444" s="274" t="str">
        <f t="shared" si="68"/>
        <v/>
      </c>
      <c r="Q444" s="273" t="str">
        <f t="shared" si="69"/>
        <v/>
      </c>
      <c r="R444" s="276" t="str">
        <f t="shared" si="70"/>
        <v/>
      </c>
      <c r="S444" s="273" t="str">
        <f t="shared" si="78"/>
        <v/>
      </c>
      <c r="T444" s="417" t="str">
        <f t="shared" si="71"/>
        <v/>
      </c>
      <c r="U444" s="274" t="str">
        <f>IF(S444="","",COUNTIF($S$7:S444,"該当２"))</f>
        <v/>
      </c>
      <c r="V444" s="277" t="str">
        <f t="shared" si="72"/>
        <v/>
      </c>
      <c r="W444" s="417" t="str">
        <f t="shared" si="73"/>
        <v/>
      </c>
      <c r="X444" s="274" t="str">
        <f>IF(V444="","",COUNTIF($V$7:V444,"該当３"))</f>
        <v/>
      </c>
    </row>
    <row r="445" spans="1:24">
      <c r="A445" s="407">
        <v>1330700024</v>
      </c>
      <c r="B445" s="407">
        <v>13</v>
      </c>
      <c r="C445" s="408">
        <v>307</v>
      </c>
      <c r="D445" s="409">
        <v>0</v>
      </c>
      <c r="E445" s="408">
        <v>24</v>
      </c>
      <c r="F445" s="407" t="s">
        <v>299</v>
      </c>
      <c r="G445" s="407" t="s">
        <v>633</v>
      </c>
      <c r="H445" s="407" t="s">
        <v>633</v>
      </c>
      <c r="I445" s="407" t="s">
        <v>651</v>
      </c>
      <c r="J445" s="272"/>
      <c r="K445" s="273" t="str">
        <f t="shared" si="74"/>
        <v/>
      </c>
      <c r="L445" s="417" t="str">
        <f t="shared" si="75"/>
        <v/>
      </c>
      <c r="M445" s="274" t="str">
        <f>IF(K445="","",COUNTIF($K$7:K445,"ﾘｽﾄ１"))</f>
        <v/>
      </c>
      <c r="N445" s="274" t="str">
        <f t="shared" si="76"/>
        <v>同一区</v>
      </c>
      <c r="O445" s="275" t="str">
        <f t="shared" si="77"/>
        <v/>
      </c>
      <c r="P445" s="274" t="str">
        <f t="shared" si="68"/>
        <v/>
      </c>
      <c r="Q445" s="273" t="str">
        <f t="shared" si="69"/>
        <v/>
      </c>
      <c r="R445" s="276" t="str">
        <f t="shared" si="70"/>
        <v/>
      </c>
      <c r="S445" s="273" t="str">
        <f t="shared" si="78"/>
        <v/>
      </c>
      <c r="T445" s="417" t="str">
        <f t="shared" si="71"/>
        <v/>
      </c>
      <c r="U445" s="274" t="str">
        <f>IF(S445="","",COUNTIF($S$7:S445,"該当２"))</f>
        <v/>
      </c>
      <c r="V445" s="277" t="str">
        <f t="shared" si="72"/>
        <v/>
      </c>
      <c r="W445" s="417" t="str">
        <f t="shared" si="73"/>
        <v/>
      </c>
      <c r="X445" s="274" t="str">
        <f>IF(V445="","",COUNTIF($V$7:V445,"該当３"))</f>
        <v/>
      </c>
    </row>
    <row r="446" spans="1:24">
      <c r="A446" s="407">
        <v>1330700027</v>
      </c>
      <c r="B446" s="407">
        <v>13</v>
      </c>
      <c r="C446" s="408">
        <v>307</v>
      </c>
      <c r="D446" s="409">
        <v>0</v>
      </c>
      <c r="E446" s="408">
        <v>27</v>
      </c>
      <c r="F446" s="407" t="s">
        <v>299</v>
      </c>
      <c r="G446" s="407" t="s">
        <v>633</v>
      </c>
      <c r="H446" s="407" t="s">
        <v>633</v>
      </c>
      <c r="I446" s="407" t="s">
        <v>652</v>
      </c>
      <c r="J446" s="272"/>
      <c r="K446" s="273" t="str">
        <f t="shared" si="74"/>
        <v/>
      </c>
      <c r="L446" s="417" t="str">
        <f t="shared" si="75"/>
        <v/>
      </c>
      <c r="M446" s="274" t="str">
        <f>IF(K446="","",COUNTIF($K$7:K446,"ﾘｽﾄ１"))</f>
        <v/>
      </c>
      <c r="N446" s="274" t="str">
        <f t="shared" si="76"/>
        <v>同一区</v>
      </c>
      <c r="O446" s="275" t="str">
        <f t="shared" si="77"/>
        <v/>
      </c>
      <c r="P446" s="274" t="str">
        <f t="shared" si="68"/>
        <v/>
      </c>
      <c r="Q446" s="273" t="str">
        <f t="shared" si="69"/>
        <v/>
      </c>
      <c r="R446" s="276" t="str">
        <f t="shared" si="70"/>
        <v/>
      </c>
      <c r="S446" s="273" t="str">
        <f t="shared" si="78"/>
        <v/>
      </c>
      <c r="T446" s="417" t="str">
        <f t="shared" si="71"/>
        <v/>
      </c>
      <c r="U446" s="274" t="str">
        <f>IF(S446="","",COUNTIF($S$7:S446,"該当２"))</f>
        <v/>
      </c>
      <c r="V446" s="277" t="str">
        <f t="shared" si="72"/>
        <v/>
      </c>
      <c r="W446" s="417" t="str">
        <f t="shared" si="73"/>
        <v/>
      </c>
      <c r="X446" s="274" t="str">
        <f>IF(V446="","",COUNTIF($V$7:V446,"該当３"))</f>
        <v/>
      </c>
    </row>
    <row r="447" spans="1:24">
      <c r="A447" s="407">
        <v>1330700031</v>
      </c>
      <c r="B447" s="407">
        <v>13</v>
      </c>
      <c r="C447" s="408">
        <v>307</v>
      </c>
      <c r="D447" s="409">
        <v>0</v>
      </c>
      <c r="E447" s="408">
        <v>31</v>
      </c>
      <c r="F447" s="407" t="s">
        <v>299</v>
      </c>
      <c r="G447" s="407" t="s">
        <v>633</v>
      </c>
      <c r="H447" s="407" t="s">
        <v>633</v>
      </c>
      <c r="I447" s="407" t="s">
        <v>199</v>
      </c>
      <c r="J447" s="272"/>
      <c r="K447" s="273" t="str">
        <f t="shared" si="74"/>
        <v/>
      </c>
      <c r="L447" s="417" t="str">
        <f t="shared" si="75"/>
        <v/>
      </c>
      <c r="M447" s="274" t="str">
        <f>IF(K447="","",COUNTIF($K$7:K447,"ﾘｽﾄ１"))</f>
        <v/>
      </c>
      <c r="N447" s="274" t="str">
        <f t="shared" si="76"/>
        <v>同一区</v>
      </c>
      <c r="O447" s="275" t="str">
        <f t="shared" si="77"/>
        <v/>
      </c>
      <c r="P447" s="274" t="str">
        <f t="shared" si="68"/>
        <v/>
      </c>
      <c r="Q447" s="273" t="str">
        <f t="shared" si="69"/>
        <v/>
      </c>
      <c r="R447" s="276" t="str">
        <f t="shared" si="70"/>
        <v/>
      </c>
      <c r="S447" s="273" t="str">
        <f t="shared" si="78"/>
        <v/>
      </c>
      <c r="T447" s="417" t="str">
        <f t="shared" si="71"/>
        <v/>
      </c>
      <c r="U447" s="274" t="str">
        <f>IF(S447="","",COUNTIF($S$7:S447,"該当２"))</f>
        <v/>
      </c>
      <c r="V447" s="277" t="str">
        <f t="shared" si="72"/>
        <v/>
      </c>
      <c r="W447" s="417" t="str">
        <f t="shared" si="73"/>
        <v/>
      </c>
      <c r="X447" s="274" t="str">
        <f>IF(V447="","",COUNTIF($V$7:V447,"該当３"))</f>
        <v/>
      </c>
    </row>
    <row r="448" spans="1:24">
      <c r="A448" s="407">
        <v>1330700032</v>
      </c>
      <c r="B448" s="407">
        <v>13</v>
      </c>
      <c r="C448" s="408">
        <v>307</v>
      </c>
      <c r="D448" s="409">
        <v>0</v>
      </c>
      <c r="E448" s="408">
        <v>32</v>
      </c>
      <c r="F448" s="407" t="s">
        <v>299</v>
      </c>
      <c r="G448" s="407" t="s">
        <v>633</v>
      </c>
      <c r="H448" s="407" t="s">
        <v>633</v>
      </c>
      <c r="I448" s="407" t="s">
        <v>653</v>
      </c>
      <c r="J448" s="272"/>
      <c r="K448" s="273" t="str">
        <f t="shared" si="74"/>
        <v/>
      </c>
      <c r="L448" s="417" t="str">
        <f t="shared" si="75"/>
        <v/>
      </c>
      <c r="M448" s="274" t="str">
        <f>IF(K448="","",COUNTIF($K$7:K448,"ﾘｽﾄ１"))</f>
        <v/>
      </c>
      <c r="N448" s="274" t="str">
        <f t="shared" si="76"/>
        <v>同一区</v>
      </c>
      <c r="O448" s="275" t="str">
        <f t="shared" si="77"/>
        <v/>
      </c>
      <c r="P448" s="274" t="str">
        <f t="shared" si="68"/>
        <v/>
      </c>
      <c r="Q448" s="273" t="str">
        <f t="shared" si="69"/>
        <v/>
      </c>
      <c r="R448" s="276" t="str">
        <f t="shared" si="70"/>
        <v/>
      </c>
      <c r="S448" s="273" t="str">
        <f t="shared" si="78"/>
        <v/>
      </c>
      <c r="T448" s="417" t="str">
        <f t="shared" si="71"/>
        <v/>
      </c>
      <c r="U448" s="274" t="str">
        <f>IF(S448="","",COUNTIF($S$7:S448,"該当２"))</f>
        <v/>
      </c>
      <c r="V448" s="277" t="str">
        <f t="shared" si="72"/>
        <v/>
      </c>
      <c r="W448" s="417" t="str">
        <f t="shared" si="73"/>
        <v/>
      </c>
      <c r="X448" s="274" t="str">
        <f>IF(V448="","",COUNTIF($V$7:V448,"該当３"))</f>
        <v/>
      </c>
    </row>
    <row r="449" spans="1:24">
      <c r="A449" s="407">
        <v>1330700033</v>
      </c>
      <c r="B449" s="407">
        <v>13</v>
      </c>
      <c r="C449" s="408">
        <v>307</v>
      </c>
      <c r="D449" s="409">
        <v>0</v>
      </c>
      <c r="E449" s="408">
        <v>33</v>
      </c>
      <c r="F449" s="407" t="s">
        <v>299</v>
      </c>
      <c r="G449" s="407" t="s">
        <v>633</v>
      </c>
      <c r="H449" s="407" t="s">
        <v>633</v>
      </c>
      <c r="I449" s="407" t="s">
        <v>654</v>
      </c>
      <c r="J449" s="272"/>
      <c r="K449" s="273" t="str">
        <f t="shared" si="74"/>
        <v/>
      </c>
      <c r="L449" s="417" t="str">
        <f t="shared" si="75"/>
        <v/>
      </c>
      <c r="M449" s="274" t="str">
        <f>IF(K449="","",COUNTIF($K$7:K449,"ﾘｽﾄ１"))</f>
        <v/>
      </c>
      <c r="N449" s="274" t="str">
        <f t="shared" si="76"/>
        <v>同一区</v>
      </c>
      <c r="O449" s="275" t="str">
        <f t="shared" si="77"/>
        <v/>
      </c>
      <c r="P449" s="274" t="str">
        <f t="shared" si="68"/>
        <v/>
      </c>
      <c r="Q449" s="273" t="str">
        <f t="shared" si="69"/>
        <v/>
      </c>
      <c r="R449" s="276" t="str">
        <f t="shared" si="70"/>
        <v/>
      </c>
      <c r="S449" s="273" t="str">
        <f t="shared" si="78"/>
        <v/>
      </c>
      <c r="T449" s="417" t="str">
        <f t="shared" si="71"/>
        <v/>
      </c>
      <c r="U449" s="274" t="str">
        <f>IF(S449="","",COUNTIF($S$7:S449,"該当２"))</f>
        <v/>
      </c>
      <c r="V449" s="277" t="str">
        <f t="shared" si="72"/>
        <v/>
      </c>
      <c r="W449" s="417" t="str">
        <f t="shared" si="73"/>
        <v/>
      </c>
      <c r="X449" s="274" t="str">
        <f>IF(V449="","",COUNTIF($V$7:V449,"該当３"))</f>
        <v/>
      </c>
    </row>
    <row r="450" spans="1:24">
      <c r="A450" s="407">
        <v>1330800000</v>
      </c>
      <c r="B450" s="407">
        <v>13</v>
      </c>
      <c r="C450" s="408">
        <v>308</v>
      </c>
      <c r="D450" s="409">
        <v>0</v>
      </c>
      <c r="E450" s="408">
        <v>0</v>
      </c>
      <c r="F450" s="407" t="s">
        <v>299</v>
      </c>
      <c r="G450" s="407" t="s">
        <v>655</v>
      </c>
      <c r="H450" s="407"/>
      <c r="I450" s="407"/>
      <c r="J450" s="272"/>
      <c r="K450" s="273" t="str">
        <f t="shared" si="74"/>
        <v>ﾘｽﾄ１</v>
      </c>
      <c r="L450" s="417" t="str">
        <f t="shared" si="75"/>
        <v>奥多摩町</v>
      </c>
      <c r="M450" s="274">
        <f>IF(K450="","",COUNTIF($K$7:K450,"ﾘｽﾄ１"))</f>
        <v>53</v>
      </c>
      <c r="N450" s="274" t="str">
        <f t="shared" si="76"/>
        <v/>
      </c>
      <c r="O450" s="275" t="str">
        <f t="shared" si="77"/>
        <v/>
      </c>
      <c r="P450" s="274" t="str">
        <f t="shared" si="68"/>
        <v/>
      </c>
      <c r="Q450" s="273" t="str">
        <f t="shared" si="69"/>
        <v/>
      </c>
      <c r="R450" s="276" t="str">
        <f t="shared" si="70"/>
        <v/>
      </c>
      <c r="S450" s="273" t="str">
        <f t="shared" si="78"/>
        <v/>
      </c>
      <c r="T450" s="417" t="str">
        <f t="shared" si="71"/>
        <v/>
      </c>
      <c r="U450" s="274" t="str">
        <f>IF(S450="","",COUNTIF($S$7:S450,"該当２"))</f>
        <v/>
      </c>
      <c r="V450" s="277" t="str">
        <f t="shared" si="72"/>
        <v/>
      </c>
      <c r="W450" s="417" t="str">
        <f t="shared" si="73"/>
        <v/>
      </c>
      <c r="X450" s="274" t="str">
        <f>IF(V450="","",COUNTIF($V$7:V450,"該当３"))</f>
        <v/>
      </c>
    </row>
    <row r="451" spans="1:24">
      <c r="A451" s="407">
        <v>1330801000</v>
      </c>
      <c r="B451" s="407">
        <v>13</v>
      </c>
      <c r="C451" s="408">
        <v>308</v>
      </c>
      <c r="D451" s="409">
        <v>1</v>
      </c>
      <c r="E451" s="408">
        <v>0</v>
      </c>
      <c r="F451" s="407" t="s">
        <v>299</v>
      </c>
      <c r="G451" s="407" t="s">
        <v>655</v>
      </c>
      <c r="H451" s="407" t="s">
        <v>656</v>
      </c>
      <c r="I451" s="407"/>
      <c r="J451" s="272"/>
      <c r="K451" s="273" t="str">
        <f t="shared" si="74"/>
        <v/>
      </c>
      <c r="L451" s="417" t="str">
        <f t="shared" si="75"/>
        <v/>
      </c>
      <c r="M451" s="274" t="str">
        <f>IF(K451="","",COUNTIF($K$7:K451,"ﾘｽﾄ１"))</f>
        <v/>
      </c>
      <c r="N451" s="274" t="str">
        <f t="shared" si="76"/>
        <v/>
      </c>
      <c r="O451" s="275" t="str">
        <f t="shared" si="77"/>
        <v/>
      </c>
      <c r="P451" s="274" t="str">
        <f t="shared" si="68"/>
        <v/>
      </c>
      <c r="Q451" s="273" t="str">
        <f t="shared" si="69"/>
        <v/>
      </c>
      <c r="R451" s="276" t="str">
        <f t="shared" si="70"/>
        <v/>
      </c>
      <c r="S451" s="273" t="str">
        <f t="shared" si="78"/>
        <v/>
      </c>
      <c r="T451" s="417" t="str">
        <f t="shared" si="71"/>
        <v/>
      </c>
      <c r="U451" s="274" t="str">
        <f>IF(S451="","",COUNTIF($S$7:S451,"該当２"))</f>
        <v/>
      </c>
      <c r="V451" s="277" t="str">
        <f t="shared" si="72"/>
        <v/>
      </c>
      <c r="W451" s="417" t="str">
        <f t="shared" si="73"/>
        <v/>
      </c>
      <c r="X451" s="274" t="str">
        <f>IF(V451="","",COUNTIF($V$7:V451,"該当３"))</f>
        <v/>
      </c>
    </row>
    <row r="452" spans="1:24">
      <c r="A452" s="407">
        <v>1330801001</v>
      </c>
      <c r="B452" s="407">
        <v>13</v>
      </c>
      <c r="C452" s="408">
        <v>308</v>
      </c>
      <c r="D452" s="409">
        <v>1</v>
      </c>
      <c r="E452" s="408">
        <v>1</v>
      </c>
      <c r="F452" s="407" t="s">
        <v>299</v>
      </c>
      <c r="G452" s="407" t="s">
        <v>655</v>
      </c>
      <c r="H452" s="407" t="s">
        <v>656</v>
      </c>
      <c r="I452" s="407" t="s">
        <v>657</v>
      </c>
      <c r="J452" s="272"/>
      <c r="K452" s="273" t="str">
        <f t="shared" si="74"/>
        <v/>
      </c>
      <c r="L452" s="417" t="str">
        <f t="shared" si="75"/>
        <v/>
      </c>
      <c r="M452" s="274" t="str">
        <f>IF(K452="","",COUNTIF($K$7:K452,"ﾘｽﾄ１"))</f>
        <v/>
      </c>
      <c r="N452" s="274" t="str">
        <f t="shared" si="76"/>
        <v/>
      </c>
      <c r="O452" s="275" t="str">
        <f t="shared" si="77"/>
        <v/>
      </c>
      <c r="P452" s="274" t="str">
        <f t="shared" si="68"/>
        <v/>
      </c>
      <c r="Q452" s="273" t="str">
        <f t="shared" si="69"/>
        <v/>
      </c>
      <c r="R452" s="276" t="str">
        <f t="shared" si="70"/>
        <v/>
      </c>
      <c r="S452" s="273" t="str">
        <f t="shared" si="78"/>
        <v/>
      </c>
      <c r="T452" s="417" t="str">
        <f t="shared" si="71"/>
        <v/>
      </c>
      <c r="U452" s="274" t="str">
        <f>IF(S452="","",COUNTIF($S$7:S452,"該当２"))</f>
        <v/>
      </c>
      <c r="V452" s="277" t="str">
        <f t="shared" si="72"/>
        <v/>
      </c>
      <c r="W452" s="417" t="str">
        <f t="shared" si="73"/>
        <v/>
      </c>
      <c r="X452" s="274" t="str">
        <f>IF(V452="","",COUNTIF($V$7:V452,"該当３"))</f>
        <v/>
      </c>
    </row>
    <row r="453" spans="1:24">
      <c r="A453" s="407">
        <v>1330801002</v>
      </c>
      <c r="B453" s="407">
        <v>13</v>
      </c>
      <c r="C453" s="408">
        <v>308</v>
      </c>
      <c r="D453" s="409">
        <v>1</v>
      </c>
      <c r="E453" s="408">
        <v>2</v>
      </c>
      <c r="F453" s="407" t="s">
        <v>299</v>
      </c>
      <c r="G453" s="407" t="s">
        <v>655</v>
      </c>
      <c r="H453" s="407" t="s">
        <v>656</v>
      </c>
      <c r="I453" s="407" t="s">
        <v>658</v>
      </c>
      <c r="J453" s="272"/>
      <c r="K453" s="273" t="str">
        <f t="shared" si="74"/>
        <v/>
      </c>
      <c r="L453" s="417" t="str">
        <f t="shared" si="75"/>
        <v/>
      </c>
      <c r="M453" s="274" t="str">
        <f>IF(K453="","",COUNTIF($K$7:K453,"ﾘｽﾄ１"))</f>
        <v/>
      </c>
      <c r="N453" s="274" t="str">
        <f t="shared" si="76"/>
        <v/>
      </c>
      <c r="O453" s="275" t="str">
        <f t="shared" si="77"/>
        <v/>
      </c>
      <c r="P453" s="274" t="str">
        <f t="shared" si="68"/>
        <v/>
      </c>
      <c r="Q453" s="273" t="str">
        <f t="shared" si="69"/>
        <v/>
      </c>
      <c r="R453" s="276" t="str">
        <f t="shared" si="70"/>
        <v/>
      </c>
      <c r="S453" s="273" t="str">
        <f t="shared" si="78"/>
        <v/>
      </c>
      <c r="T453" s="417" t="str">
        <f t="shared" si="71"/>
        <v/>
      </c>
      <c r="U453" s="274" t="str">
        <f>IF(S453="","",COUNTIF($S$7:S453,"該当２"))</f>
        <v/>
      </c>
      <c r="V453" s="277" t="str">
        <f t="shared" si="72"/>
        <v/>
      </c>
      <c r="W453" s="417" t="str">
        <f t="shared" si="73"/>
        <v/>
      </c>
      <c r="X453" s="274" t="str">
        <f>IF(V453="","",COUNTIF($V$7:V453,"該当３"))</f>
        <v/>
      </c>
    </row>
    <row r="454" spans="1:24">
      <c r="A454" s="407">
        <v>1330801003</v>
      </c>
      <c r="B454" s="407">
        <v>13</v>
      </c>
      <c r="C454" s="408">
        <v>308</v>
      </c>
      <c r="D454" s="409">
        <v>1</v>
      </c>
      <c r="E454" s="408">
        <v>3</v>
      </c>
      <c r="F454" s="407" t="s">
        <v>299</v>
      </c>
      <c r="G454" s="407" t="s">
        <v>655</v>
      </c>
      <c r="H454" s="407" t="s">
        <v>656</v>
      </c>
      <c r="I454" s="407" t="s">
        <v>659</v>
      </c>
      <c r="J454" s="272"/>
      <c r="K454" s="273" t="str">
        <f t="shared" si="74"/>
        <v/>
      </c>
      <c r="L454" s="417" t="str">
        <f t="shared" si="75"/>
        <v/>
      </c>
      <c r="M454" s="274" t="str">
        <f>IF(K454="","",COUNTIF($K$7:K454,"ﾘｽﾄ１"))</f>
        <v/>
      </c>
      <c r="N454" s="274" t="str">
        <f t="shared" si="76"/>
        <v/>
      </c>
      <c r="O454" s="275" t="str">
        <f t="shared" si="77"/>
        <v/>
      </c>
      <c r="P454" s="274" t="str">
        <f t="shared" si="68"/>
        <v/>
      </c>
      <c r="Q454" s="273" t="str">
        <f t="shared" si="69"/>
        <v/>
      </c>
      <c r="R454" s="276" t="str">
        <f t="shared" si="70"/>
        <v/>
      </c>
      <c r="S454" s="273" t="str">
        <f t="shared" si="78"/>
        <v/>
      </c>
      <c r="T454" s="417" t="str">
        <f t="shared" si="71"/>
        <v/>
      </c>
      <c r="U454" s="274" t="str">
        <f>IF(S454="","",COUNTIF($S$7:S454,"該当２"))</f>
        <v/>
      </c>
      <c r="V454" s="277" t="str">
        <f t="shared" si="72"/>
        <v/>
      </c>
      <c r="W454" s="417" t="str">
        <f t="shared" si="73"/>
        <v/>
      </c>
      <c r="X454" s="274" t="str">
        <f>IF(V454="","",COUNTIF($V$7:V454,"該当３"))</f>
        <v/>
      </c>
    </row>
    <row r="455" spans="1:24">
      <c r="A455" s="407">
        <v>1330801004</v>
      </c>
      <c r="B455" s="407">
        <v>13</v>
      </c>
      <c r="C455" s="408">
        <v>308</v>
      </c>
      <c r="D455" s="409">
        <v>1</v>
      </c>
      <c r="E455" s="408">
        <v>4</v>
      </c>
      <c r="F455" s="407" t="s">
        <v>299</v>
      </c>
      <c r="G455" s="407" t="s">
        <v>655</v>
      </c>
      <c r="H455" s="407" t="s">
        <v>656</v>
      </c>
      <c r="I455" s="407" t="s">
        <v>660</v>
      </c>
      <c r="J455" s="272"/>
      <c r="K455" s="273" t="str">
        <f t="shared" si="74"/>
        <v/>
      </c>
      <c r="L455" s="417" t="str">
        <f t="shared" si="75"/>
        <v/>
      </c>
      <c r="M455" s="274" t="str">
        <f>IF(K455="","",COUNTIF($K$7:K455,"ﾘｽﾄ１"))</f>
        <v/>
      </c>
      <c r="N455" s="274" t="str">
        <f t="shared" si="76"/>
        <v/>
      </c>
      <c r="O455" s="275" t="str">
        <f t="shared" si="77"/>
        <v/>
      </c>
      <c r="P455" s="274" t="str">
        <f t="shared" si="68"/>
        <v/>
      </c>
      <c r="Q455" s="273" t="str">
        <f t="shared" si="69"/>
        <v/>
      </c>
      <c r="R455" s="276" t="str">
        <f t="shared" si="70"/>
        <v/>
      </c>
      <c r="S455" s="273" t="str">
        <f t="shared" si="78"/>
        <v/>
      </c>
      <c r="T455" s="417" t="str">
        <f t="shared" si="71"/>
        <v/>
      </c>
      <c r="U455" s="274" t="str">
        <f>IF(S455="","",COUNTIF($S$7:S455,"該当２"))</f>
        <v/>
      </c>
      <c r="V455" s="277" t="str">
        <f t="shared" si="72"/>
        <v/>
      </c>
      <c r="W455" s="417" t="str">
        <f t="shared" si="73"/>
        <v/>
      </c>
      <c r="X455" s="274" t="str">
        <f>IF(V455="","",COUNTIF($V$7:V455,"該当３"))</f>
        <v/>
      </c>
    </row>
    <row r="456" spans="1:24">
      <c r="A456" s="407">
        <v>1330801005</v>
      </c>
      <c r="B456" s="407">
        <v>13</v>
      </c>
      <c r="C456" s="408">
        <v>308</v>
      </c>
      <c r="D456" s="409">
        <v>1</v>
      </c>
      <c r="E456" s="408">
        <v>5</v>
      </c>
      <c r="F456" s="407" t="s">
        <v>299</v>
      </c>
      <c r="G456" s="407" t="s">
        <v>655</v>
      </c>
      <c r="H456" s="407" t="s">
        <v>656</v>
      </c>
      <c r="I456" s="407" t="s">
        <v>661</v>
      </c>
      <c r="J456" s="272"/>
      <c r="K456" s="273" t="str">
        <f t="shared" si="74"/>
        <v/>
      </c>
      <c r="L456" s="417" t="str">
        <f t="shared" si="75"/>
        <v/>
      </c>
      <c r="M456" s="274" t="str">
        <f>IF(K456="","",COUNTIF($K$7:K456,"ﾘｽﾄ１"))</f>
        <v/>
      </c>
      <c r="N456" s="274" t="str">
        <f t="shared" si="76"/>
        <v/>
      </c>
      <c r="O456" s="275" t="str">
        <f t="shared" si="77"/>
        <v/>
      </c>
      <c r="P456" s="274" t="str">
        <f t="shared" si="68"/>
        <v/>
      </c>
      <c r="Q456" s="273" t="str">
        <f t="shared" si="69"/>
        <v/>
      </c>
      <c r="R456" s="276" t="str">
        <f t="shared" si="70"/>
        <v/>
      </c>
      <c r="S456" s="273" t="str">
        <f t="shared" si="78"/>
        <v/>
      </c>
      <c r="T456" s="417" t="str">
        <f t="shared" si="71"/>
        <v/>
      </c>
      <c r="U456" s="274" t="str">
        <f>IF(S456="","",COUNTIF($S$7:S456,"該当２"))</f>
        <v/>
      </c>
      <c r="V456" s="277" t="str">
        <f t="shared" si="72"/>
        <v/>
      </c>
      <c r="W456" s="417" t="str">
        <f t="shared" si="73"/>
        <v/>
      </c>
      <c r="X456" s="274" t="str">
        <f>IF(V456="","",COUNTIF($V$7:V456,"該当３"))</f>
        <v/>
      </c>
    </row>
    <row r="457" spans="1:24">
      <c r="A457" s="407">
        <v>1330801006</v>
      </c>
      <c r="B457" s="407">
        <v>13</v>
      </c>
      <c r="C457" s="408">
        <v>308</v>
      </c>
      <c r="D457" s="409">
        <v>1</v>
      </c>
      <c r="E457" s="408">
        <v>6</v>
      </c>
      <c r="F457" s="407" t="s">
        <v>299</v>
      </c>
      <c r="G457" s="407" t="s">
        <v>655</v>
      </c>
      <c r="H457" s="407" t="s">
        <v>656</v>
      </c>
      <c r="I457" s="407" t="s">
        <v>662</v>
      </c>
      <c r="J457" s="272"/>
      <c r="K457" s="273" t="str">
        <f t="shared" si="74"/>
        <v/>
      </c>
      <c r="L457" s="417" t="str">
        <f t="shared" si="75"/>
        <v/>
      </c>
      <c r="M457" s="274" t="str">
        <f>IF(K457="","",COUNTIF($K$7:K457,"ﾘｽﾄ１"))</f>
        <v/>
      </c>
      <c r="N457" s="274" t="str">
        <f t="shared" si="76"/>
        <v/>
      </c>
      <c r="O457" s="275" t="str">
        <f t="shared" si="77"/>
        <v/>
      </c>
      <c r="P457" s="274" t="str">
        <f t="shared" ref="P457:P520" si="79">IF(O457="該当１",G457,"")</f>
        <v/>
      </c>
      <c r="Q457" s="273" t="str">
        <f t="shared" ref="Q457:Q520" si="80">IF(O457="該当１","ﾘｽﾄ2","")</f>
        <v/>
      </c>
      <c r="R457" s="276" t="str">
        <f t="shared" ref="R457:R520" si="81">IF(Q457="ﾘｽﾄ2",H457,"")</f>
        <v/>
      </c>
      <c r="S457" s="273" t="str">
        <f t="shared" si="78"/>
        <v/>
      </c>
      <c r="T457" s="417" t="str">
        <f t="shared" ref="T457:T520" si="82">IF(S457="該当２",H457,"")</f>
        <v/>
      </c>
      <c r="U457" s="274" t="str">
        <f>IF(S457="","",COUNTIF($S$7:S457,"該当２"))</f>
        <v/>
      </c>
      <c r="V457" s="277" t="str">
        <f t="shared" ref="V457:V520" si="83">IF(AND($S$2=H457,E457&gt;0,E457&lt;998),"該当３","")</f>
        <v/>
      </c>
      <c r="W457" s="417" t="str">
        <f t="shared" ref="W457:W520" si="84">IF(V457="該当３",I457,"")</f>
        <v/>
      </c>
      <c r="X457" s="274" t="str">
        <f>IF(V457="","",COUNTIF($V$7:V457,"該当３"))</f>
        <v/>
      </c>
    </row>
    <row r="458" spans="1:24">
      <c r="A458" s="407">
        <v>1330801007</v>
      </c>
      <c r="B458" s="407">
        <v>13</v>
      </c>
      <c r="C458" s="408">
        <v>308</v>
      </c>
      <c r="D458" s="409">
        <v>1</v>
      </c>
      <c r="E458" s="408">
        <v>7</v>
      </c>
      <c r="F458" s="407" t="s">
        <v>299</v>
      </c>
      <c r="G458" s="407" t="s">
        <v>655</v>
      </c>
      <c r="H458" s="407" t="s">
        <v>656</v>
      </c>
      <c r="I458" s="407" t="s">
        <v>663</v>
      </c>
      <c r="J458" s="272"/>
      <c r="K458" s="273" t="str">
        <f t="shared" ref="K458:K521" si="85">IF(AND($C458&gt;0,$H458=""),"ﾘｽﾄ１","")</f>
        <v/>
      </c>
      <c r="L458" s="417" t="str">
        <f t="shared" ref="L458:L521" si="86">IF(K458="ﾘｽﾄ１",G458,"")</f>
        <v/>
      </c>
      <c r="M458" s="274" t="str">
        <f>IF(K458="","",COUNTIF($K$7:K458,"ﾘｽﾄ１"))</f>
        <v/>
      </c>
      <c r="N458" s="274" t="str">
        <f t="shared" ref="N458:N521" si="87">IF(AND(D458=0,E458&gt;0),"同一区","")</f>
        <v/>
      </c>
      <c r="O458" s="275" t="str">
        <f t="shared" ref="O458:O521" si="88">IF(AND(EXACT($K$2,G458),H458&gt;0),"該当１","")</f>
        <v/>
      </c>
      <c r="P458" s="274" t="str">
        <f t="shared" si="79"/>
        <v/>
      </c>
      <c r="Q458" s="273" t="str">
        <f t="shared" si="80"/>
        <v/>
      </c>
      <c r="R458" s="276" t="str">
        <f t="shared" si="81"/>
        <v/>
      </c>
      <c r="S458" s="273" t="str">
        <f t="shared" ref="S458:S521" si="89">IF(AND(Q458="ﾘｽﾄ2",OR(I458=0,AND(N458="同一区",E458=1))),"該当２","")</f>
        <v/>
      </c>
      <c r="T458" s="417" t="str">
        <f t="shared" si="82"/>
        <v/>
      </c>
      <c r="U458" s="274" t="str">
        <f>IF(S458="","",COUNTIF($S$7:S458,"該当２"))</f>
        <v/>
      </c>
      <c r="V458" s="277" t="str">
        <f t="shared" si="83"/>
        <v/>
      </c>
      <c r="W458" s="417" t="str">
        <f t="shared" si="84"/>
        <v/>
      </c>
      <c r="X458" s="274" t="str">
        <f>IF(V458="","",COUNTIF($V$7:V458,"該当３"))</f>
        <v/>
      </c>
    </row>
    <row r="459" spans="1:24">
      <c r="A459" s="407">
        <v>1330801008</v>
      </c>
      <c r="B459" s="407">
        <v>13</v>
      </c>
      <c r="C459" s="408">
        <v>308</v>
      </c>
      <c r="D459" s="409">
        <v>1</v>
      </c>
      <c r="E459" s="408">
        <v>8</v>
      </c>
      <c r="F459" s="407" t="s">
        <v>299</v>
      </c>
      <c r="G459" s="407" t="s">
        <v>655</v>
      </c>
      <c r="H459" s="407" t="s">
        <v>656</v>
      </c>
      <c r="I459" s="407" t="s">
        <v>664</v>
      </c>
      <c r="J459" s="272"/>
      <c r="K459" s="273" t="str">
        <f t="shared" si="85"/>
        <v/>
      </c>
      <c r="L459" s="417" t="str">
        <f t="shared" si="86"/>
        <v/>
      </c>
      <c r="M459" s="274" t="str">
        <f>IF(K459="","",COUNTIF($K$7:K459,"ﾘｽﾄ１"))</f>
        <v/>
      </c>
      <c r="N459" s="274" t="str">
        <f t="shared" si="87"/>
        <v/>
      </c>
      <c r="O459" s="275" t="str">
        <f t="shared" si="88"/>
        <v/>
      </c>
      <c r="P459" s="274" t="str">
        <f t="shared" si="79"/>
        <v/>
      </c>
      <c r="Q459" s="273" t="str">
        <f t="shared" si="80"/>
        <v/>
      </c>
      <c r="R459" s="276" t="str">
        <f t="shared" si="81"/>
        <v/>
      </c>
      <c r="S459" s="273" t="str">
        <f t="shared" si="89"/>
        <v/>
      </c>
      <c r="T459" s="417" t="str">
        <f t="shared" si="82"/>
        <v/>
      </c>
      <c r="U459" s="274" t="str">
        <f>IF(S459="","",COUNTIF($S$7:S459,"該当２"))</f>
        <v/>
      </c>
      <c r="V459" s="277" t="str">
        <f t="shared" si="83"/>
        <v/>
      </c>
      <c r="W459" s="417" t="str">
        <f t="shared" si="84"/>
        <v/>
      </c>
      <c r="X459" s="274" t="str">
        <f>IF(V459="","",COUNTIF($V$7:V459,"該当３"))</f>
        <v/>
      </c>
    </row>
    <row r="460" spans="1:24">
      <c r="A460" s="407">
        <v>1330801009</v>
      </c>
      <c r="B460" s="407">
        <v>13</v>
      </c>
      <c r="C460" s="408">
        <v>308</v>
      </c>
      <c r="D460" s="409">
        <v>1</v>
      </c>
      <c r="E460" s="408">
        <v>9</v>
      </c>
      <c r="F460" s="407" t="s">
        <v>299</v>
      </c>
      <c r="G460" s="407" t="s">
        <v>655</v>
      </c>
      <c r="H460" s="407" t="s">
        <v>656</v>
      </c>
      <c r="I460" s="407" t="s">
        <v>224</v>
      </c>
      <c r="J460" s="272"/>
      <c r="K460" s="273" t="str">
        <f t="shared" si="85"/>
        <v/>
      </c>
      <c r="L460" s="417" t="str">
        <f t="shared" si="86"/>
        <v/>
      </c>
      <c r="M460" s="274" t="str">
        <f>IF(K460="","",COUNTIF($K$7:K460,"ﾘｽﾄ１"))</f>
        <v/>
      </c>
      <c r="N460" s="274" t="str">
        <f t="shared" si="87"/>
        <v/>
      </c>
      <c r="O460" s="275" t="str">
        <f t="shared" si="88"/>
        <v/>
      </c>
      <c r="P460" s="274" t="str">
        <f t="shared" si="79"/>
        <v/>
      </c>
      <c r="Q460" s="273" t="str">
        <f t="shared" si="80"/>
        <v/>
      </c>
      <c r="R460" s="276" t="str">
        <f t="shared" si="81"/>
        <v/>
      </c>
      <c r="S460" s="273" t="str">
        <f t="shared" si="89"/>
        <v/>
      </c>
      <c r="T460" s="417" t="str">
        <f t="shared" si="82"/>
        <v/>
      </c>
      <c r="U460" s="274" t="str">
        <f>IF(S460="","",COUNTIF($S$7:S460,"該当２"))</f>
        <v/>
      </c>
      <c r="V460" s="277" t="str">
        <f t="shared" si="83"/>
        <v/>
      </c>
      <c r="W460" s="417" t="str">
        <f t="shared" si="84"/>
        <v/>
      </c>
      <c r="X460" s="274" t="str">
        <f>IF(V460="","",COUNTIF($V$7:V460,"該当３"))</f>
        <v/>
      </c>
    </row>
    <row r="461" spans="1:24">
      <c r="A461" s="407">
        <v>1330801010</v>
      </c>
      <c r="B461" s="407">
        <v>13</v>
      </c>
      <c r="C461" s="408">
        <v>308</v>
      </c>
      <c r="D461" s="409">
        <v>1</v>
      </c>
      <c r="E461" s="408">
        <v>10</v>
      </c>
      <c r="F461" s="407" t="s">
        <v>299</v>
      </c>
      <c r="G461" s="407" t="s">
        <v>655</v>
      </c>
      <c r="H461" s="407" t="s">
        <v>656</v>
      </c>
      <c r="I461" s="407" t="s">
        <v>665</v>
      </c>
      <c r="J461" s="272"/>
      <c r="K461" s="273" t="str">
        <f t="shared" si="85"/>
        <v/>
      </c>
      <c r="L461" s="417" t="str">
        <f t="shared" si="86"/>
        <v/>
      </c>
      <c r="M461" s="274" t="str">
        <f>IF(K461="","",COUNTIF($K$7:K461,"ﾘｽﾄ１"))</f>
        <v/>
      </c>
      <c r="N461" s="274" t="str">
        <f t="shared" si="87"/>
        <v/>
      </c>
      <c r="O461" s="275" t="str">
        <f t="shared" si="88"/>
        <v/>
      </c>
      <c r="P461" s="274" t="str">
        <f t="shared" si="79"/>
        <v/>
      </c>
      <c r="Q461" s="273" t="str">
        <f t="shared" si="80"/>
        <v/>
      </c>
      <c r="R461" s="276" t="str">
        <f t="shared" si="81"/>
        <v/>
      </c>
      <c r="S461" s="273" t="str">
        <f t="shared" si="89"/>
        <v/>
      </c>
      <c r="T461" s="417" t="str">
        <f t="shared" si="82"/>
        <v/>
      </c>
      <c r="U461" s="274" t="str">
        <f>IF(S461="","",COUNTIF($S$7:S461,"該当２"))</f>
        <v/>
      </c>
      <c r="V461" s="277" t="str">
        <f t="shared" si="83"/>
        <v/>
      </c>
      <c r="W461" s="417" t="str">
        <f t="shared" si="84"/>
        <v/>
      </c>
      <c r="X461" s="274" t="str">
        <f>IF(V461="","",COUNTIF($V$7:V461,"該当３"))</f>
        <v/>
      </c>
    </row>
    <row r="462" spans="1:24">
      <c r="A462" s="407">
        <v>1330801011</v>
      </c>
      <c r="B462" s="407">
        <v>13</v>
      </c>
      <c r="C462" s="408">
        <v>308</v>
      </c>
      <c r="D462" s="409">
        <v>1</v>
      </c>
      <c r="E462" s="408">
        <v>11</v>
      </c>
      <c r="F462" s="407" t="s">
        <v>299</v>
      </c>
      <c r="G462" s="407" t="s">
        <v>655</v>
      </c>
      <c r="H462" s="407" t="s">
        <v>656</v>
      </c>
      <c r="I462" s="407" t="s">
        <v>666</v>
      </c>
      <c r="J462" s="272"/>
      <c r="K462" s="273" t="str">
        <f t="shared" si="85"/>
        <v/>
      </c>
      <c r="L462" s="417" t="str">
        <f t="shared" si="86"/>
        <v/>
      </c>
      <c r="M462" s="274" t="str">
        <f>IF(K462="","",COUNTIF($K$7:K462,"ﾘｽﾄ１"))</f>
        <v/>
      </c>
      <c r="N462" s="274" t="str">
        <f t="shared" si="87"/>
        <v/>
      </c>
      <c r="O462" s="275" t="str">
        <f t="shared" si="88"/>
        <v/>
      </c>
      <c r="P462" s="274" t="str">
        <f t="shared" si="79"/>
        <v/>
      </c>
      <c r="Q462" s="273" t="str">
        <f t="shared" si="80"/>
        <v/>
      </c>
      <c r="R462" s="276" t="str">
        <f t="shared" si="81"/>
        <v/>
      </c>
      <c r="S462" s="273" t="str">
        <f t="shared" si="89"/>
        <v/>
      </c>
      <c r="T462" s="417" t="str">
        <f t="shared" si="82"/>
        <v/>
      </c>
      <c r="U462" s="274" t="str">
        <f>IF(S462="","",COUNTIF($S$7:S462,"該当２"))</f>
        <v/>
      </c>
      <c r="V462" s="277" t="str">
        <f t="shared" si="83"/>
        <v/>
      </c>
      <c r="W462" s="417" t="str">
        <f t="shared" si="84"/>
        <v/>
      </c>
      <c r="X462" s="274" t="str">
        <f>IF(V462="","",COUNTIF($V$7:V462,"該当３"))</f>
        <v/>
      </c>
    </row>
    <row r="463" spans="1:24">
      <c r="A463" s="407">
        <v>1330801012</v>
      </c>
      <c r="B463" s="407">
        <v>13</v>
      </c>
      <c r="C463" s="408">
        <v>308</v>
      </c>
      <c r="D463" s="409">
        <v>1</v>
      </c>
      <c r="E463" s="408">
        <v>12</v>
      </c>
      <c r="F463" s="407" t="s">
        <v>299</v>
      </c>
      <c r="G463" s="407" t="s">
        <v>655</v>
      </c>
      <c r="H463" s="407" t="s">
        <v>656</v>
      </c>
      <c r="I463" s="407" t="s">
        <v>667</v>
      </c>
      <c r="J463" s="272"/>
      <c r="K463" s="273" t="str">
        <f t="shared" si="85"/>
        <v/>
      </c>
      <c r="L463" s="417" t="str">
        <f t="shared" si="86"/>
        <v/>
      </c>
      <c r="M463" s="274" t="str">
        <f>IF(K463="","",COUNTIF($K$7:K463,"ﾘｽﾄ１"))</f>
        <v/>
      </c>
      <c r="N463" s="274" t="str">
        <f t="shared" si="87"/>
        <v/>
      </c>
      <c r="O463" s="275" t="str">
        <f t="shared" si="88"/>
        <v/>
      </c>
      <c r="P463" s="274" t="str">
        <f t="shared" si="79"/>
        <v/>
      </c>
      <c r="Q463" s="273" t="str">
        <f t="shared" si="80"/>
        <v/>
      </c>
      <c r="R463" s="276" t="str">
        <f t="shared" si="81"/>
        <v/>
      </c>
      <c r="S463" s="273" t="str">
        <f t="shared" si="89"/>
        <v/>
      </c>
      <c r="T463" s="417" t="str">
        <f t="shared" si="82"/>
        <v/>
      </c>
      <c r="U463" s="274" t="str">
        <f>IF(S463="","",COUNTIF($S$7:S463,"該当２"))</f>
        <v/>
      </c>
      <c r="V463" s="277" t="str">
        <f t="shared" si="83"/>
        <v/>
      </c>
      <c r="W463" s="417" t="str">
        <f t="shared" si="84"/>
        <v/>
      </c>
      <c r="X463" s="274" t="str">
        <f>IF(V463="","",COUNTIF($V$7:V463,"該当３"))</f>
        <v/>
      </c>
    </row>
    <row r="464" spans="1:24">
      <c r="A464" s="407">
        <v>1330801013</v>
      </c>
      <c r="B464" s="407">
        <v>13</v>
      </c>
      <c r="C464" s="408">
        <v>308</v>
      </c>
      <c r="D464" s="409">
        <v>1</v>
      </c>
      <c r="E464" s="408">
        <v>13</v>
      </c>
      <c r="F464" s="407" t="s">
        <v>299</v>
      </c>
      <c r="G464" s="407" t="s">
        <v>655</v>
      </c>
      <c r="H464" s="407" t="s">
        <v>656</v>
      </c>
      <c r="I464" s="407" t="s">
        <v>668</v>
      </c>
      <c r="J464" s="272"/>
      <c r="K464" s="273" t="str">
        <f t="shared" si="85"/>
        <v/>
      </c>
      <c r="L464" s="417" t="str">
        <f t="shared" si="86"/>
        <v/>
      </c>
      <c r="M464" s="274" t="str">
        <f>IF(K464="","",COUNTIF($K$7:K464,"ﾘｽﾄ１"))</f>
        <v/>
      </c>
      <c r="N464" s="274" t="str">
        <f t="shared" si="87"/>
        <v/>
      </c>
      <c r="O464" s="275" t="str">
        <f t="shared" si="88"/>
        <v/>
      </c>
      <c r="P464" s="274" t="str">
        <f t="shared" si="79"/>
        <v/>
      </c>
      <c r="Q464" s="273" t="str">
        <f t="shared" si="80"/>
        <v/>
      </c>
      <c r="R464" s="276" t="str">
        <f t="shared" si="81"/>
        <v/>
      </c>
      <c r="S464" s="273" t="str">
        <f t="shared" si="89"/>
        <v/>
      </c>
      <c r="T464" s="417" t="str">
        <f t="shared" si="82"/>
        <v/>
      </c>
      <c r="U464" s="274" t="str">
        <f>IF(S464="","",COUNTIF($S$7:S464,"該当２"))</f>
        <v/>
      </c>
      <c r="V464" s="277" t="str">
        <f t="shared" si="83"/>
        <v/>
      </c>
      <c r="W464" s="417" t="str">
        <f t="shared" si="84"/>
        <v/>
      </c>
      <c r="X464" s="274" t="str">
        <f>IF(V464="","",COUNTIF($V$7:V464,"該当３"))</f>
        <v/>
      </c>
    </row>
    <row r="465" spans="1:24">
      <c r="A465" s="407">
        <v>1330802000</v>
      </c>
      <c r="B465" s="407">
        <v>13</v>
      </c>
      <c r="C465" s="408">
        <v>308</v>
      </c>
      <c r="D465" s="409">
        <v>2</v>
      </c>
      <c r="E465" s="408">
        <v>0</v>
      </c>
      <c r="F465" s="407" t="s">
        <v>299</v>
      </c>
      <c r="G465" s="407" t="s">
        <v>655</v>
      </c>
      <c r="H465" s="407" t="s">
        <v>669</v>
      </c>
      <c r="I465" s="407"/>
      <c r="J465" s="272"/>
      <c r="K465" s="273" t="str">
        <f t="shared" si="85"/>
        <v/>
      </c>
      <c r="L465" s="417" t="str">
        <f t="shared" si="86"/>
        <v/>
      </c>
      <c r="M465" s="274" t="str">
        <f>IF(K465="","",COUNTIF($K$7:K465,"ﾘｽﾄ１"))</f>
        <v/>
      </c>
      <c r="N465" s="274" t="str">
        <f t="shared" si="87"/>
        <v/>
      </c>
      <c r="O465" s="275" t="str">
        <f t="shared" si="88"/>
        <v/>
      </c>
      <c r="P465" s="274" t="str">
        <f t="shared" si="79"/>
        <v/>
      </c>
      <c r="Q465" s="273" t="str">
        <f t="shared" si="80"/>
        <v/>
      </c>
      <c r="R465" s="276" t="str">
        <f t="shared" si="81"/>
        <v/>
      </c>
      <c r="S465" s="273" t="str">
        <f t="shared" si="89"/>
        <v/>
      </c>
      <c r="T465" s="417" t="str">
        <f t="shared" si="82"/>
        <v/>
      </c>
      <c r="U465" s="274" t="str">
        <f>IF(S465="","",COUNTIF($S$7:S465,"該当２"))</f>
        <v/>
      </c>
      <c r="V465" s="277" t="str">
        <f t="shared" si="83"/>
        <v/>
      </c>
      <c r="W465" s="417" t="str">
        <f t="shared" si="84"/>
        <v/>
      </c>
      <c r="X465" s="274" t="str">
        <f>IF(V465="","",COUNTIF($V$7:V465,"該当３"))</f>
        <v/>
      </c>
    </row>
    <row r="466" spans="1:24">
      <c r="A466" s="407">
        <v>1330802001</v>
      </c>
      <c r="B466" s="407">
        <v>13</v>
      </c>
      <c r="C466" s="408">
        <v>308</v>
      </c>
      <c r="D466" s="409">
        <v>2</v>
      </c>
      <c r="E466" s="408">
        <v>1</v>
      </c>
      <c r="F466" s="407" t="s">
        <v>299</v>
      </c>
      <c r="G466" s="407" t="s">
        <v>655</v>
      </c>
      <c r="H466" s="407" t="s">
        <v>669</v>
      </c>
      <c r="I466" s="407" t="s">
        <v>670</v>
      </c>
      <c r="J466" s="272"/>
      <c r="K466" s="273" t="str">
        <f t="shared" si="85"/>
        <v/>
      </c>
      <c r="L466" s="417" t="str">
        <f t="shared" si="86"/>
        <v/>
      </c>
      <c r="M466" s="274" t="str">
        <f>IF(K466="","",COUNTIF($K$7:K466,"ﾘｽﾄ１"))</f>
        <v/>
      </c>
      <c r="N466" s="274" t="str">
        <f t="shared" si="87"/>
        <v/>
      </c>
      <c r="O466" s="275" t="str">
        <f t="shared" si="88"/>
        <v/>
      </c>
      <c r="P466" s="274" t="str">
        <f t="shared" si="79"/>
        <v/>
      </c>
      <c r="Q466" s="273" t="str">
        <f t="shared" si="80"/>
        <v/>
      </c>
      <c r="R466" s="276" t="str">
        <f t="shared" si="81"/>
        <v/>
      </c>
      <c r="S466" s="273" t="str">
        <f t="shared" si="89"/>
        <v/>
      </c>
      <c r="T466" s="417" t="str">
        <f t="shared" si="82"/>
        <v/>
      </c>
      <c r="U466" s="274" t="str">
        <f>IF(S466="","",COUNTIF($S$7:S466,"該当２"))</f>
        <v/>
      </c>
      <c r="V466" s="277" t="str">
        <f t="shared" si="83"/>
        <v/>
      </c>
      <c r="W466" s="417" t="str">
        <f t="shared" si="84"/>
        <v/>
      </c>
      <c r="X466" s="274" t="str">
        <f>IF(V466="","",COUNTIF($V$7:V466,"該当３"))</f>
        <v/>
      </c>
    </row>
    <row r="467" spans="1:24">
      <c r="A467" s="407">
        <v>1330802002</v>
      </c>
      <c r="B467" s="407">
        <v>13</v>
      </c>
      <c r="C467" s="408">
        <v>308</v>
      </c>
      <c r="D467" s="409">
        <v>2</v>
      </c>
      <c r="E467" s="408">
        <v>2</v>
      </c>
      <c r="F467" s="407" t="s">
        <v>299</v>
      </c>
      <c r="G467" s="407" t="s">
        <v>655</v>
      </c>
      <c r="H467" s="407" t="s">
        <v>669</v>
      </c>
      <c r="I467" s="407" t="s">
        <v>671</v>
      </c>
      <c r="J467" s="272"/>
      <c r="K467" s="273" t="str">
        <f t="shared" si="85"/>
        <v/>
      </c>
      <c r="L467" s="417" t="str">
        <f t="shared" si="86"/>
        <v/>
      </c>
      <c r="M467" s="274" t="str">
        <f>IF(K467="","",COUNTIF($K$7:K467,"ﾘｽﾄ１"))</f>
        <v/>
      </c>
      <c r="N467" s="274" t="str">
        <f t="shared" si="87"/>
        <v/>
      </c>
      <c r="O467" s="275" t="str">
        <f t="shared" si="88"/>
        <v/>
      </c>
      <c r="P467" s="274" t="str">
        <f t="shared" si="79"/>
        <v/>
      </c>
      <c r="Q467" s="273" t="str">
        <f t="shared" si="80"/>
        <v/>
      </c>
      <c r="R467" s="276" t="str">
        <f t="shared" si="81"/>
        <v/>
      </c>
      <c r="S467" s="273" t="str">
        <f t="shared" si="89"/>
        <v/>
      </c>
      <c r="T467" s="417" t="str">
        <f t="shared" si="82"/>
        <v/>
      </c>
      <c r="U467" s="274" t="str">
        <f>IF(S467="","",COUNTIF($S$7:S467,"該当２"))</f>
        <v/>
      </c>
      <c r="V467" s="277" t="str">
        <f t="shared" si="83"/>
        <v/>
      </c>
      <c r="W467" s="417" t="str">
        <f t="shared" si="84"/>
        <v/>
      </c>
      <c r="X467" s="274" t="str">
        <f>IF(V467="","",COUNTIF($V$7:V467,"該当３"))</f>
        <v/>
      </c>
    </row>
    <row r="468" spans="1:24">
      <c r="A468" s="407">
        <v>1330802003</v>
      </c>
      <c r="B468" s="407">
        <v>13</v>
      </c>
      <c r="C468" s="408">
        <v>308</v>
      </c>
      <c r="D468" s="409">
        <v>2</v>
      </c>
      <c r="E468" s="408">
        <v>3</v>
      </c>
      <c r="F468" s="407" t="s">
        <v>299</v>
      </c>
      <c r="G468" s="407" t="s">
        <v>655</v>
      </c>
      <c r="H468" s="407" t="s">
        <v>669</v>
      </c>
      <c r="I468" s="407" t="s">
        <v>672</v>
      </c>
      <c r="J468" s="272"/>
      <c r="K468" s="273" t="str">
        <f t="shared" si="85"/>
        <v/>
      </c>
      <c r="L468" s="417" t="str">
        <f t="shared" si="86"/>
        <v/>
      </c>
      <c r="M468" s="274" t="str">
        <f>IF(K468="","",COUNTIF($K$7:K468,"ﾘｽﾄ１"))</f>
        <v/>
      </c>
      <c r="N468" s="274" t="str">
        <f t="shared" si="87"/>
        <v/>
      </c>
      <c r="O468" s="275" t="str">
        <f t="shared" si="88"/>
        <v/>
      </c>
      <c r="P468" s="274" t="str">
        <f t="shared" si="79"/>
        <v/>
      </c>
      <c r="Q468" s="273" t="str">
        <f t="shared" si="80"/>
        <v/>
      </c>
      <c r="R468" s="276" t="str">
        <f t="shared" si="81"/>
        <v/>
      </c>
      <c r="S468" s="273" t="str">
        <f t="shared" si="89"/>
        <v/>
      </c>
      <c r="T468" s="417" t="str">
        <f t="shared" si="82"/>
        <v/>
      </c>
      <c r="U468" s="274" t="str">
        <f>IF(S468="","",COUNTIF($S$7:S468,"該当２"))</f>
        <v/>
      </c>
      <c r="V468" s="277" t="str">
        <f t="shared" si="83"/>
        <v/>
      </c>
      <c r="W468" s="417" t="str">
        <f t="shared" si="84"/>
        <v/>
      </c>
      <c r="X468" s="274" t="str">
        <f>IF(V468="","",COUNTIF($V$7:V468,"該当３"))</f>
        <v/>
      </c>
    </row>
    <row r="469" spans="1:24">
      <c r="A469" s="407">
        <v>1330802004</v>
      </c>
      <c r="B469" s="407">
        <v>13</v>
      </c>
      <c r="C469" s="408">
        <v>308</v>
      </c>
      <c r="D469" s="409">
        <v>2</v>
      </c>
      <c r="E469" s="408">
        <v>4</v>
      </c>
      <c r="F469" s="407" t="s">
        <v>299</v>
      </c>
      <c r="G469" s="407" t="s">
        <v>655</v>
      </c>
      <c r="H469" s="407" t="s">
        <v>669</v>
      </c>
      <c r="I469" s="407" t="s">
        <v>673</v>
      </c>
      <c r="J469" s="272"/>
      <c r="K469" s="273" t="str">
        <f t="shared" si="85"/>
        <v/>
      </c>
      <c r="L469" s="417" t="str">
        <f t="shared" si="86"/>
        <v/>
      </c>
      <c r="M469" s="274" t="str">
        <f>IF(K469="","",COUNTIF($K$7:K469,"ﾘｽﾄ１"))</f>
        <v/>
      </c>
      <c r="N469" s="274" t="str">
        <f t="shared" si="87"/>
        <v/>
      </c>
      <c r="O469" s="275" t="str">
        <f t="shared" si="88"/>
        <v/>
      </c>
      <c r="P469" s="274" t="str">
        <f t="shared" si="79"/>
        <v/>
      </c>
      <c r="Q469" s="273" t="str">
        <f t="shared" si="80"/>
        <v/>
      </c>
      <c r="R469" s="276" t="str">
        <f t="shared" si="81"/>
        <v/>
      </c>
      <c r="S469" s="273" t="str">
        <f t="shared" si="89"/>
        <v/>
      </c>
      <c r="T469" s="417" t="str">
        <f t="shared" si="82"/>
        <v/>
      </c>
      <c r="U469" s="274" t="str">
        <f>IF(S469="","",COUNTIF($S$7:S469,"該当２"))</f>
        <v/>
      </c>
      <c r="V469" s="277" t="str">
        <f t="shared" si="83"/>
        <v/>
      </c>
      <c r="W469" s="417" t="str">
        <f t="shared" si="84"/>
        <v/>
      </c>
      <c r="X469" s="274" t="str">
        <f>IF(V469="","",COUNTIF($V$7:V469,"該当３"))</f>
        <v/>
      </c>
    </row>
    <row r="470" spans="1:24">
      <c r="A470" s="407">
        <v>1330802005</v>
      </c>
      <c r="B470" s="407">
        <v>13</v>
      </c>
      <c r="C470" s="408">
        <v>308</v>
      </c>
      <c r="D470" s="409">
        <v>2</v>
      </c>
      <c r="E470" s="408">
        <v>5</v>
      </c>
      <c r="F470" s="407" t="s">
        <v>299</v>
      </c>
      <c r="G470" s="407" t="s">
        <v>655</v>
      </c>
      <c r="H470" s="407" t="s">
        <v>669</v>
      </c>
      <c r="I470" s="407" t="s">
        <v>674</v>
      </c>
      <c r="J470" s="272"/>
      <c r="K470" s="273" t="str">
        <f t="shared" si="85"/>
        <v/>
      </c>
      <c r="L470" s="417" t="str">
        <f t="shared" si="86"/>
        <v/>
      </c>
      <c r="M470" s="274" t="str">
        <f>IF(K470="","",COUNTIF($K$7:K470,"ﾘｽﾄ１"))</f>
        <v/>
      </c>
      <c r="N470" s="274" t="str">
        <f t="shared" si="87"/>
        <v/>
      </c>
      <c r="O470" s="275" t="str">
        <f t="shared" si="88"/>
        <v/>
      </c>
      <c r="P470" s="274" t="str">
        <f t="shared" si="79"/>
        <v/>
      </c>
      <c r="Q470" s="273" t="str">
        <f t="shared" si="80"/>
        <v/>
      </c>
      <c r="R470" s="276" t="str">
        <f t="shared" si="81"/>
        <v/>
      </c>
      <c r="S470" s="273" t="str">
        <f t="shared" si="89"/>
        <v/>
      </c>
      <c r="T470" s="417" t="str">
        <f t="shared" si="82"/>
        <v/>
      </c>
      <c r="U470" s="274" t="str">
        <f>IF(S470="","",COUNTIF($S$7:S470,"該当２"))</f>
        <v/>
      </c>
      <c r="V470" s="277" t="str">
        <f t="shared" si="83"/>
        <v/>
      </c>
      <c r="W470" s="417" t="str">
        <f t="shared" si="84"/>
        <v/>
      </c>
      <c r="X470" s="274" t="str">
        <f>IF(V470="","",COUNTIF($V$7:V470,"該当３"))</f>
        <v/>
      </c>
    </row>
    <row r="471" spans="1:24">
      <c r="A471" s="407">
        <v>1330802006</v>
      </c>
      <c r="B471" s="407">
        <v>13</v>
      </c>
      <c r="C471" s="408">
        <v>308</v>
      </c>
      <c r="D471" s="409">
        <v>2</v>
      </c>
      <c r="E471" s="408">
        <v>6</v>
      </c>
      <c r="F471" s="407" t="s">
        <v>299</v>
      </c>
      <c r="G471" s="407" t="s">
        <v>655</v>
      </c>
      <c r="H471" s="407" t="s">
        <v>669</v>
      </c>
      <c r="I471" s="407" t="s">
        <v>675</v>
      </c>
      <c r="J471" s="272"/>
      <c r="K471" s="273" t="str">
        <f t="shared" si="85"/>
        <v/>
      </c>
      <c r="L471" s="417" t="str">
        <f t="shared" si="86"/>
        <v/>
      </c>
      <c r="M471" s="274" t="str">
        <f>IF(K471="","",COUNTIF($K$7:K471,"ﾘｽﾄ１"))</f>
        <v/>
      </c>
      <c r="N471" s="274" t="str">
        <f t="shared" si="87"/>
        <v/>
      </c>
      <c r="O471" s="275" t="str">
        <f t="shared" si="88"/>
        <v/>
      </c>
      <c r="P471" s="274" t="str">
        <f t="shared" si="79"/>
        <v/>
      </c>
      <c r="Q471" s="273" t="str">
        <f t="shared" si="80"/>
        <v/>
      </c>
      <c r="R471" s="276" t="str">
        <f t="shared" si="81"/>
        <v/>
      </c>
      <c r="S471" s="273" t="str">
        <f t="shared" si="89"/>
        <v/>
      </c>
      <c r="T471" s="417" t="str">
        <f t="shared" si="82"/>
        <v/>
      </c>
      <c r="U471" s="274" t="str">
        <f>IF(S471="","",COUNTIF($S$7:S471,"該当２"))</f>
        <v/>
      </c>
      <c r="V471" s="277" t="str">
        <f t="shared" si="83"/>
        <v/>
      </c>
      <c r="W471" s="417" t="str">
        <f t="shared" si="84"/>
        <v/>
      </c>
      <c r="X471" s="274" t="str">
        <f>IF(V471="","",COUNTIF($V$7:V471,"該当３"))</f>
        <v/>
      </c>
    </row>
    <row r="472" spans="1:24">
      <c r="A472" s="407">
        <v>1330802007</v>
      </c>
      <c r="B472" s="407">
        <v>13</v>
      </c>
      <c r="C472" s="408">
        <v>308</v>
      </c>
      <c r="D472" s="409">
        <v>2</v>
      </c>
      <c r="E472" s="408">
        <v>7</v>
      </c>
      <c r="F472" s="407" t="s">
        <v>299</v>
      </c>
      <c r="G472" s="407" t="s">
        <v>655</v>
      </c>
      <c r="H472" s="407" t="s">
        <v>669</v>
      </c>
      <c r="I472" s="407" t="s">
        <v>676</v>
      </c>
      <c r="J472" s="272"/>
      <c r="K472" s="273" t="str">
        <f t="shared" si="85"/>
        <v/>
      </c>
      <c r="L472" s="417" t="str">
        <f t="shared" si="86"/>
        <v/>
      </c>
      <c r="M472" s="274" t="str">
        <f>IF(K472="","",COUNTIF($K$7:K472,"ﾘｽﾄ１"))</f>
        <v/>
      </c>
      <c r="N472" s="274" t="str">
        <f t="shared" si="87"/>
        <v/>
      </c>
      <c r="O472" s="275" t="str">
        <f t="shared" si="88"/>
        <v/>
      </c>
      <c r="P472" s="274" t="str">
        <f t="shared" si="79"/>
        <v/>
      </c>
      <c r="Q472" s="273" t="str">
        <f t="shared" si="80"/>
        <v/>
      </c>
      <c r="R472" s="276" t="str">
        <f t="shared" si="81"/>
        <v/>
      </c>
      <c r="S472" s="273" t="str">
        <f t="shared" si="89"/>
        <v/>
      </c>
      <c r="T472" s="417" t="str">
        <f t="shared" si="82"/>
        <v/>
      </c>
      <c r="U472" s="274" t="str">
        <f>IF(S472="","",COUNTIF($S$7:S472,"該当２"))</f>
        <v/>
      </c>
      <c r="V472" s="277" t="str">
        <f t="shared" si="83"/>
        <v/>
      </c>
      <c r="W472" s="417" t="str">
        <f t="shared" si="84"/>
        <v/>
      </c>
      <c r="X472" s="274" t="str">
        <f>IF(V472="","",COUNTIF($V$7:V472,"該当３"))</f>
        <v/>
      </c>
    </row>
    <row r="473" spans="1:24">
      <c r="A473" s="407">
        <v>1330802008</v>
      </c>
      <c r="B473" s="407">
        <v>13</v>
      </c>
      <c r="C473" s="408">
        <v>308</v>
      </c>
      <c r="D473" s="409">
        <v>2</v>
      </c>
      <c r="E473" s="408">
        <v>8</v>
      </c>
      <c r="F473" s="407" t="s">
        <v>299</v>
      </c>
      <c r="G473" s="407" t="s">
        <v>655</v>
      </c>
      <c r="H473" s="407" t="s">
        <v>669</v>
      </c>
      <c r="I473" s="407" t="s">
        <v>677</v>
      </c>
      <c r="J473" s="272"/>
      <c r="K473" s="273" t="str">
        <f t="shared" si="85"/>
        <v/>
      </c>
      <c r="L473" s="417" t="str">
        <f t="shared" si="86"/>
        <v/>
      </c>
      <c r="M473" s="274" t="str">
        <f>IF(K473="","",COUNTIF($K$7:K473,"ﾘｽﾄ１"))</f>
        <v/>
      </c>
      <c r="N473" s="274" t="str">
        <f t="shared" si="87"/>
        <v/>
      </c>
      <c r="O473" s="275" t="str">
        <f t="shared" si="88"/>
        <v/>
      </c>
      <c r="P473" s="274" t="str">
        <f t="shared" si="79"/>
        <v/>
      </c>
      <c r="Q473" s="273" t="str">
        <f t="shared" si="80"/>
        <v/>
      </c>
      <c r="R473" s="276" t="str">
        <f t="shared" si="81"/>
        <v/>
      </c>
      <c r="S473" s="273" t="str">
        <f t="shared" si="89"/>
        <v/>
      </c>
      <c r="T473" s="417" t="str">
        <f t="shared" si="82"/>
        <v/>
      </c>
      <c r="U473" s="274" t="str">
        <f>IF(S473="","",COUNTIF($S$7:S473,"該当２"))</f>
        <v/>
      </c>
      <c r="V473" s="277" t="str">
        <f t="shared" si="83"/>
        <v/>
      </c>
      <c r="W473" s="417" t="str">
        <f t="shared" si="84"/>
        <v/>
      </c>
      <c r="X473" s="274" t="str">
        <f>IF(V473="","",COUNTIF($V$7:V473,"該当３"))</f>
        <v/>
      </c>
    </row>
    <row r="474" spans="1:24">
      <c r="A474" s="407">
        <v>1330802009</v>
      </c>
      <c r="B474" s="407">
        <v>13</v>
      </c>
      <c r="C474" s="408">
        <v>308</v>
      </c>
      <c r="D474" s="409">
        <v>2</v>
      </c>
      <c r="E474" s="408">
        <v>9</v>
      </c>
      <c r="F474" s="407" t="s">
        <v>299</v>
      </c>
      <c r="G474" s="407" t="s">
        <v>655</v>
      </c>
      <c r="H474" s="407" t="s">
        <v>669</v>
      </c>
      <c r="I474" s="407" t="s">
        <v>678</v>
      </c>
      <c r="J474" s="272"/>
      <c r="K474" s="273" t="str">
        <f t="shared" si="85"/>
        <v/>
      </c>
      <c r="L474" s="417" t="str">
        <f t="shared" si="86"/>
        <v/>
      </c>
      <c r="M474" s="274" t="str">
        <f>IF(K474="","",COUNTIF($K$7:K474,"ﾘｽﾄ１"))</f>
        <v/>
      </c>
      <c r="N474" s="274" t="str">
        <f t="shared" si="87"/>
        <v/>
      </c>
      <c r="O474" s="275" t="str">
        <f t="shared" si="88"/>
        <v/>
      </c>
      <c r="P474" s="274" t="str">
        <f t="shared" si="79"/>
        <v/>
      </c>
      <c r="Q474" s="273" t="str">
        <f t="shared" si="80"/>
        <v/>
      </c>
      <c r="R474" s="276" t="str">
        <f t="shared" si="81"/>
        <v/>
      </c>
      <c r="S474" s="273" t="str">
        <f t="shared" si="89"/>
        <v/>
      </c>
      <c r="T474" s="417" t="str">
        <f t="shared" si="82"/>
        <v/>
      </c>
      <c r="U474" s="274" t="str">
        <f>IF(S474="","",COUNTIF($S$7:S474,"該当２"))</f>
        <v/>
      </c>
      <c r="V474" s="277" t="str">
        <f t="shared" si="83"/>
        <v/>
      </c>
      <c r="W474" s="417" t="str">
        <f t="shared" si="84"/>
        <v/>
      </c>
      <c r="X474" s="274" t="str">
        <f>IF(V474="","",COUNTIF($V$7:V474,"該当３"))</f>
        <v/>
      </c>
    </row>
    <row r="475" spans="1:24">
      <c r="A475" s="407">
        <v>1330802010</v>
      </c>
      <c r="B475" s="407">
        <v>13</v>
      </c>
      <c r="C475" s="408">
        <v>308</v>
      </c>
      <c r="D475" s="409">
        <v>2</v>
      </c>
      <c r="E475" s="408">
        <v>10</v>
      </c>
      <c r="F475" s="407" t="s">
        <v>299</v>
      </c>
      <c r="G475" s="407" t="s">
        <v>655</v>
      </c>
      <c r="H475" s="407" t="s">
        <v>669</v>
      </c>
      <c r="I475" s="407" t="s">
        <v>679</v>
      </c>
      <c r="J475" s="272"/>
      <c r="K475" s="273" t="str">
        <f t="shared" si="85"/>
        <v/>
      </c>
      <c r="L475" s="417" t="str">
        <f t="shared" si="86"/>
        <v/>
      </c>
      <c r="M475" s="274" t="str">
        <f>IF(K475="","",COUNTIF($K$7:K475,"ﾘｽﾄ１"))</f>
        <v/>
      </c>
      <c r="N475" s="274" t="str">
        <f t="shared" si="87"/>
        <v/>
      </c>
      <c r="O475" s="275" t="str">
        <f t="shared" si="88"/>
        <v/>
      </c>
      <c r="P475" s="274" t="str">
        <f t="shared" si="79"/>
        <v/>
      </c>
      <c r="Q475" s="273" t="str">
        <f t="shared" si="80"/>
        <v/>
      </c>
      <c r="R475" s="276" t="str">
        <f t="shared" si="81"/>
        <v/>
      </c>
      <c r="S475" s="273" t="str">
        <f t="shared" si="89"/>
        <v/>
      </c>
      <c r="T475" s="417" t="str">
        <f t="shared" si="82"/>
        <v/>
      </c>
      <c r="U475" s="274" t="str">
        <f>IF(S475="","",COUNTIF($S$7:S475,"該当２"))</f>
        <v/>
      </c>
      <c r="V475" s="277" t="str">
        <f t="shared" si="83"/>
        <v/>
      </c>
      <c r="W475" s="417" t="str">
        <f t="shared" si="84"/>
        <v/>
      </c>
      <c r="X475" s="274" t="str">
        <f>IF(V475="","",COUNTIF($V$7:V475,"該当３"))</f>
        <v/>
      </c>
    </row>
    <row r="476" spans="1:24">
      <c r="A476" s="407">
        <v>1330802011</v>
      </c>
      <c r="B476" s="407">
        <v>13</v>
      </c>
      <c r="C476" s="408">
        <v>308</v>
      </c>
      <c r="D476" s="409">
        <v>2</v>
      </c>
      <c r="E476" s="408">
        <v>11</v>
      </c>
      <c r="F476" s="407" t="s">
        <v>299</v>
      </c>
      <c r="G476" s="407" t="s">
        <v>655</v>
      </c>
      <c r="H476" s="407" t="s">
        <v>669</v>
      </c>
      <c r="I476" s="407" t="s">
        <v>680</v>
      </c>
      <c r="J476" s="272"/>
      <c r="K476" s="273" t="str">
        <f t="shared" si="85"/>
        <v/>
      </c>
      <c r="L476" s="417" t="str">
        <f t="shared" si="86"/>
        <v/>
      </c>
      <c r="M476" s="274" t="str">
        <f>IF(K476="","",COUNTIF($K$7:K476,"ﾘｽﾄ１"))</f>
        <v/>
      </c>
      <c r="N476" s="274" t="str">
        <f t="shared" si="87"/>
        <v/>
      </c>
      <c r="O476" s="275" t="str">
        <f t="shared" si="88"/>
        <v/>
      </c>
      <c r="P476" s="274" t="str">
        <f t="shared" si="79"/>
        <v/>
      </c>
      <c r="Q476" s="273" t="str">
        <f t="shared" si="80"/>
        <v/>
      </c>
      <c r="R476" s="276" t="str">
        <f t="shared" si="81"/>
        <v/>
      </c>
      <c r="S476" s="273" t="str">
        <f t="shared" si="89"/>
        <v/>
      </c>
      <c r="T476" s="417" t="str">
        <f t="shared" si="82"/>
        <v/>
      </c>
      <c r="U476" s="274" t="str">
        <f>IF(S476="","",COUNTIF($S$7:S476,"該当２"))</f>
        <v/>
      </c>
      <c r="V476" s="277" t="str">
        <f t="shared" si="83"/>
        <v/>
      </c>
      <c r="W476" s="417" t="str">
        <f t="shared" si="84"/>
        <v/>
      </c>
      <c r="X476" s="274" t="str">
        <f>IF(V476="","",COUNTIF($V$7:V476,"該当３"))</f>
        <v/>
      </c>
    </row>
    <row r="477" spans="1:24">
      <c r="A477" s="407">
        <v>1330802012</v>
      </c>
      <c r="B477" s="407">
        <v>13</v>
      </c>
      <c r="C477" s="408">
        <v>308</v>
      </c>
      <c r="D477" s="409">
        <v>2</v>
      </c>
      <c r="E477" s="408">
        <v>12</v>
      </c>
      <c r="F477" s="407" t="s">
        <v>299</v>
      </c>
      <c r="G477" s="407" t="s">
        <v>655</v>
      </c>
      <c r="H477" s="407" t="s">
        <v>669</v>
      </c>
      <c r="I477" s="407" t="s">
        <v>681</v>
      </c>
      <c r="J477" s="272"/>
      <c r="K477" s="273" t="str">
        <f t="shared" si="85"/>
        <v/>
      </c>
      <c r="L477" s="417" t="str">
        <f t="shared" si="86"/>
        <v/>
      </c>
      <c r="M477" s="274" t="str">
        <f>IF(K477="","",COUNTIF($K$7:K477,"ﾘｽﾄ１"))</f>
        <v/>
      </c>
      <c r="N477" s="274" t="str">
        <f t="shared" si="87"/>
        <v/>
      </c>
      <c r="O477" s="275" t="str">
        <f t="shared" si="88"/>
        <v/>
      </c>
      <c r="P477" s="274" t="str">
        <f t="shared" si="79"/>
        <v/>
      </c>
      <c r="Q477" s="273" t="str">
        <f t="shared" si="80"/>
        <v/>
      </c>
      <c r="R477" s="276" t="str">
        <f t="shared" si="81"/>
        <v/>
      </c>
      <c r="S477" s="273" t="str">
        <f t="shared" si="89"/>
        <v/>
      </c>
      <c r="T477" s="417" t="str">
        <f t="shared" si="82"/>
        <v/>
      </c>
      <c r="U477" s="274" t="str">
        <f>IF(S477="","",COUNTIF($S$7:S477,"該当２"))</f>
        <v/>
      </c>
      <c r="V477" s="277" t="str">
        <f t="shared" si="83"/>
        <v/>
      </c>
      <c r="W477" s="417" t="str">
        <f t="shared" si="84"/>
        <v/>
      </c>
      <c r="X477" s="274" t="str">
        <f>IF(V477="","",COUNTIF($V$7:V477,"該当３"))</f>
        <v/>
      </c>
    </row>
    <row r="478" spans="1:24">
      <c r="A478" s="407">
        <v>1330802013</v>
      </c>
      <c r="B478" s="407">
        <v>13</v>
      </c>
      <c r="C478" s="408">
        <v>308</v>
      </c>
      <c r="D478" s="409">
        <v>2</v>
      </c>
      <c r="E478" s="408">
        <v>13</v>
      </c>
      <c r="F478" s="407" t="s">
        <v>299</v>
      </c>
      <c r="G478" s="407" t="s">
        <v>655</v>
      </c>
      <c r="H478" s="407" t="s">
        <v>669</v>
      </c>
      <c r="I478" s="407" t="s">
        <v>682</v>
      </c>
      <c r="J478" s="272"/>
      <c r="K478" s="273" t="str">
        <f t="shared" si="85"/>
        <v/>
      </c>
      <c r="L478" s="417" t="str">
        <f t="shared" si="86"/>
        <v/>
      </c>
      <c r="M478" s="274" t="str">
        <f>IF(K478="","",COUNTIF($K$7:K478,"ﾘｽﾄ１"))</f>
        <v/>
      </c>
      <c r="N478" s="274" t="str">
        <f t="shared" si="87"/>
        <v/>
      </c>
      <c r="O478" s="275" t="str">
        <f t="shared" si="88"/>
        <v/>
      </c>
      <c r="P478" s="274" t="str">
        <f t="shared" si="79"/>
        <v/>
      </c>
      <c r="Q478" s="273" t="str">
        <f t="shared" si="80"/>
        <v/>
      </c>
      <c r="R478" s="276" t="str">
        <f t="shared" si="81"/>
        <v/>
      </c>
      <c r="S478" s="273" t="str">
        <f t="shared" si="89"/>
        <v/>
      </c>
      <c r="T478" s="417" t="str">
        <f t="shared" si="82"/>
        <v/>
      </c>
      <c r="U478" s="274" t="str">
        <f>IF(S478="","",COUNTIF($S$7:S478,"該当２"))</f>
        <v/>
      </c>
      <c r="V478" s="277" t="str">
        <f t="shared" si="83"/>
        <v/>
      </c>
      <c r="W478" s="417" t="str">
        <f t="shared" si="84"/>
        <v/>
      </c>
      <c r="X478" s="274" t="str">
        <f>IF(V478="","",COUNTIF($V$7:V478,"該当３"))</f>
        <v/>
      </c>
    </row>
    <row r="479" spans="1:24">
      <c r="A479" s="407">
        <v>1330802014</v>
      </c>
      <c r="B479" s="407">
        <v>13</v>
      </c>
      <c r="C479" s="408">
        <v>308</v>
      </c>
      <c r="D479" s="409">
        <v>2</v>
      </c>
      <c r="E479" s="408">
        <v>14</v>
      </c>
      <c r="F479" s="407" t="s">
        <v>299</v>
      </c>
      <c r="G479" s="407" t="s">
        <v>655</v>
      </c>
      <c r="H479" s="407" t="s">
        <v>669</v>
      </c>
      <c r="I479" s="407" t="s">
        <v>683</v>
      </c>
      <c r="J479" s="272"/>
      <c r="K479" s="273" t="str">
        <f t="shared" si="85"/>
        <v/>
      </c>
      <c r="L479" s="417" t="str">
        <f t="shared" si="86"/>
        <v/>
      </c>
      <c r="M479" s="274" t="str">
        <f>IF(K479="","",COUNTIF($K$7:K479,"ﾘｽﾄ１"))</f>
        <v/>
      </c>
      <c r="N479" s="274" t="str">
        <f t="shared" si="87"/>
        <v/>
      </c>
      <c r="O479" s="275" t="str">
        <f t="shared" si="88"/>
        <v/>
      </c>
      <c r="P479" s="274" t="str">
        <f t="shared" si="79"/>
        <v/>
      </c>
      <c r="Q479" s="273" t="str">
        <f t="shared" si="80"/>
        <v/>
      </c>
      <c r="R479" s="276" t="str">
        <f t="shared" si="81"/>
        <v/>
      </c>
      <c r="S479" s="273" t="str">
        <f t="shared" si="89"/>
        <v/>
      </c>
      <c r="T479" s="417" t="str">
        <f t="shared" si="82"/>
        <v/>
      </c>
      <c r="U479" s="274" t="str">
        <f>IF(S479="","",COUNTIF($S$7:S479,"該当２"))</f>
        <v/>
      </c>
      <c r="V479" s="277" t="str">
        <f t="shared" si="83"/>
        <v/>
      </c>
      <c r="W479" s="417" t="str">
        <f t="shared" si="84"/>
        <v/>
      </c>
      <c r="X479" s="274" t="str">
        <f>IF(V479="","",COUNTIF($V$7:V479,"該当３"))</f>
        <v/>
      </c>
    </row>
    <row r="480" spans="1:24">
      <c r="A480" s="407">
        <v>1330803000</v>
      </c>
      <c r="B480" s="407">
        <v>13</v>
      </c>
      <c r="C480" s="408">
        <v>308</v>
      </c>
      <c r="D480" s="409">
        <v>3</v>
      </c>
      <c r="E480" s="408">
        <v>0</v>
      </c>
      <c r="F480" s="407" t="s">
        <v>299</v>
      </c>
      <c r="G480" s="407" t="s">
        <v>655</v>
      </c>
      <c r="H480" s="407" t="s">
        <v>684</v>
      </c>
      <c r="I480" s="407"/>
      <c r="J480" s="272"/>
      <c r="K480" s="273" t="str">
        <f t="shared" si="85"/>
        <v/>
      </c>
      <c r="L480" s="417" t="str">
        <f t="shared" si="86"/>
        <v/>
      </c>
      <c r="M480" s="274" t="str">
        <f>IF(K480="","",COUNTIF($K$7:K480,"ﾘｽﾄ１"))</f>
        <v/>
      </c>
      <c r="N480" s="274" t="str">
        <f t="shared" si="87"/>
        <v/>
      </c>
      <c r="O480" s="275" t="str">
        <f t="shared" si="88"/>
        <v/>
      </c>
      <c r="P480" s="274" t="str">
        <f t="shared" si="79"/>
        <v/>
      </c>
      <c r="Q480" s="273" t="str">
        <f t="shared" si="80"/>
        <v/>
      </c>
      <c r="R480" s="276" t="str">
        <f t="shared" si="81"/>
        <v/>
      </c>
      <c r="S480" s="273" t="str">
        <f t="shared" si="89"/>
        <v/>
      </c>
      <c r="T480" s="417" t="str">
        <f t="shared" si="82"/>
        <v/>
      </c>
      <c r="U480" s="274" t="str">
        <f>IF(S480="","",COUNTIF($S$7:S480,"該当２"))</f>
        <v/>
      </c>
      <c r="V480" s="277" t="str">
        <f t="shared" si="83"/>
        <v/>
      </c>
      <c r="W480" s="417" t="str">
        <f t="shared" si="84"/>
        <v/>
      </c>
      <c r="X480" s="274" t="str">
        <f>IF(V480="","",COUNTIF($V$7:V480,"該当３"))</f>
        <v/>
      </c>
    </row>
    <row r="481" spans="1:24">
      <c r="A481" s="407">
        <v>1330803001</v>
      </c>
      <c r="B481" s="407">
        <v>13</v>
      </c>
      <c r="C481" s="408">
        <v>308</v>
      </c>
      <c r="D481" s="409">
        <v>3</v>
      </c>
      <c r="E481" s="408">
        <v>1</v>
      </c>
      <c r="F481" s="407" t="s">
        <v>299</v>
      </c>
      <c r="G481" s="407" t="s">
        <v>655</v>
      </c>
      <c r="H481" s="407" t="s">
        <v>684</v>
      </c>
      <c r="I481" s="407" t="s">
        <v>203</v>
      </c>
      <c r="J481" s="272"/>
      <c r="K481" s="273" t="str">
        <f t="shared" si="85"/>
        <v/>
      </c>
      <c r="L481" s="417" t="str">
        <f t="shared" si="86"/>
        <v/>
      </c>
      <c r="M481" s="274" t="str">
        <f>IF(K481="","",COUNTIF($K$7:K481,"ﾘｽﾄ１"))</f>
        <v/>
      </c>
      <c r="N481" s="274" t="str">
        <f t="shared" si="87"/>
        <v/>
      </c>
      <c r="O481" s="275" t="str">
        <f t="shared" si="88"/>
        <v/>
      </c>
      <c r="P481" s="274" t="str">
        <f t="shared" si="79"/>
        <v/>
      </c>
      <c r="Q481" s="273" t="str">
        <f t="shared" si="80"/>
        <v/>
      </c>
      <c r="R481" s="276" t="str">
        <f t="shared" si="81"/>
        <v/>
      </c>
      <c r="S481" s="273" t="str">
        <f t="shared" si="89"/>
        <v/>
      </c>
      <c r="T481" s="417" t="str">
        <f t="shared" si="82"/>
        <v/>
      </c>
      <c r="U481" s="274" t="str">
        <f>IF(S481="","",COUNTIF($S$7:S481,"該当２"))</f>
        <v/>
      </c>
      <c r="V481" s="277" t="str">
        <f t="shared" si="83"/>
        <v/>
      </c>
      <c r="W481" s="417" t="str">
        <f t="shared" si="84"/>
        <v/>
      </c>
      <c r="X481" s="274" t="str">
        <f>IF(V481="","",COUNTIF($V$7:V481,"該当３"))</f>
        <v/>
      </c>
    </row>
    <row r="482" spans="1:24">
      <c r="A482" s="407">
        <v>1330803002</v>
      </c>
      <c r="B482" s="407">
        <v>13</v>
      </c>
      <c r="C482" s="408">
        <v>308</v>
      </c>
      <c r="D482" s="409">
        <v>3</v>
      </c>
      <c r="E482" s="408">
        <v>2</v>
      </c>
      <c r="F482" s="407" t="s">
        <v>299</v>
      </c>
      <c r="G482" s="407" t="s">
        <v>655</v>
      </c>
      <c r="H482" s="407" t="s">
        <v>684</v>
      </c>
      <c r="I482" s="407" t="s">
        <v>685</v>
      </c>
      <c r="J482" s="272"/>
      <c r="K482" s="273" t="str">
        <f t="shared" si="85"/>
        <v/>
      </c>
      <c r="L482" s="417" t="str">
        <f t="shared" si="86"/>
        <v/>
      </c>
      <c r="M482" s="274" t="str">
        <f>IF(K482="","",COUNTIF($K$7:K482,"ﾘｽﾄ１"))</f>
        <v/>
      </c>
      <c r="N482" s="274" t="str">
        <f t="shared" si="87"/>
        <v/>
      </c>
      <c r="O482" s="275" t="str">
        <f t="shared" si="88"/>
        <v/>
      </c>
      <c r="P482" s="274" t="str">
        <f t="shared" si="79"/>
        <v/>
      </c>
      <c r="Q482" s="273" t="str">
        <f t="shared" si="80"/>
        <v/>
      </c>
      <c r="R482" s="276" t="str">
        <f t="shared" si="81"/>
        <v/>
      </c>
      <c r="S482" s="273" t="str">
        <f t="shared" si="89"/>
        <v/>
      </c>
      <c r="T482" s="417" t="str">
        <f t="shared" si="82"/>
        <v/>
      </c>
      <c r="U482" s="274" t="str">
        <f>IF(S482="","",COUNTIF($S$7:S482,"該当２"))</f>
        <v/>
      </c>
      <c r="V482" s="277" t="str">
        <f t="shared" si="83"/>
        <v/>
      </c>
      <c r="W482" s="417" t="str">
        <f t="shared" si="84"/>
        <v/>
      </c>
      <c r="X482" s="274" t="str">
        <f>IF(V482="","",COUNTIF($V$7:V482,"該当３"))</f>
        <v/>
      </c>
    </row>
    <row r="483" spans="1:24">
      <c r="A483" s="407">
        <v>1330803003</v>
      </c>
      <c r="B483" s="407">
        <v>13</v>
      </c>
      <c r="C483" s="408">
        <v>308</v>
      </c>
      <c r="D483" s="409">
        <v>3</v>
      </c>
      <c r="E483" s="408">
        <v>3</v>
      </c>
      <c r="F483" s="407" t="s">
        <v>299</v>
      </c>
      <c r="G483" s="407" t="s">
        <v>655</v>
      </c>
      <c r="H483" s="407" t="s">
        <v>684</v>
      </c>
      <c r="I483" s="407" t="s">
        <v>686</v>
      </c>
      <c r="J483" s="272"/>
      <c r="K483" s="273" t="str">
        <f t="shared" si="85"/>
        <v/>
      </c>
      <c r="L483" s="417" t="str">
        <f t="shared" si="86"/>
        <v/>
      </c>
      <c r="M483" s="274" t="str">
        <f>IF(K483="","",COUNTIF($K$7:K483,"ﾘｽﾄ１"))</f>
        <v/>
      </c>
      <c r="N483" s="274" t="str">
        <f t="shared" si="87"/>
        <v/>
      </c>
      <c r="O483" s="275" t="str">
        <f t="shared" si="88"/>
        <v/>
      </c>
      <c r="P483" s="274" t="str">
        <f t="shared" si="79"/>
        <v/>
      </c>
      <c r="Q483" s="273" t="str">
        <f t="shared" si="80"/>
        <v/>
      </c>
      <c r="R483" s="276" t="str">
        <f t="shared" si="81"/>
        <v/>
      </c>
      <c r="S483" s="273" t="str">
        <f t="shared" si="89"/>
        <v/>
      </c>
      <c r="T483" s="417" t="str">
        <f t="shared" si="82"/>
        <v/>
      </c>
      <c r="U483" s="274" t="str">
        <f>IF(S483="","",COUNTIF($S$7:S483,"該当２"))</f>
        <v/>
      </c>
      <c r="V483" s="277" t="str">
        <f t="shared" si="83"/>
        <v/>
      </c>
      <c r="W483" s="417" t="str">
        <f t="shared" si="84"/>
        <v/>
      </c>
      <c r="X483" s="274" t="str">
        <f>IF(V483="","",COUNTIF($V$7:V483,"該当３"))</f>
        <v/>
      </c>
    </row>
    <row r="484" spans="1:24">
      <c r="A484" s="407">
        <v>1330803004</v>
      </c>
      <c r="B484" s="407">
        <v>13</v>
      </c>
      <c r="C484" s="408">
        <v>308</v>
      </c>
      <c r="D484" s="409">
        <v>3</v>
      </c>
      <c r="E484" s="408">
        <v>4</v>
      </c>
      <c r="F484" s="407" t="s">
        <v>299</v>
      </c>
      <c r="G484" s="407" t="s">
        <v>655</v>
      </c>
      <c r="H484" s="407" t="s">
        <v>684</v>
      </c>
      <c r="I484" s="407" t="s">
        <v>687</v>
      </c>
      <c r="J484" s="272"/>
      <c r="K484" s="273" t="str">
        <f t="shared" si="85"/>
        <v/>
      </c>
      <c r="L484" s="417" t="str">
        <f t="shared" si="86"/>
        <v/>
      </c>
      <c r="M484" s="274" t="str">
        <f>IF(K484="","",COUNTIF($K$7:K484,"ﾘｽﾄ１"))</f>
        <v/>
      </c>
      <c r="N484" s="274" t="str">
        <f t="shared" si="87"/>
        <v/>
      </c>
      <c r="O484" s="275" t="str">
        <f t="shared" si="88"/>
        <v/>
      </c>
      <c r="P484" s="274" t="str">
        <f t="shared" si="79"/>
        <v/>
      </c>
      <c r="Q484" s="273" t="str">
        <f t="shared" si="80"/>
        <v/>
      </c>
      <c r="R484" s="276" t="str">
        <f t="shared" si="81"/>
        <v/>
      </c>
      <c r="S484" s="273" t="str">
        <f t="shared" si="89"/>
        <v/>
      </c>
      <c r="T484" s="417" t="str">
        <f t="shared" si="82"/>
        <v/>
      </c>
      <c r="U484" s="274" t="str">
        <f>IF(S484="","",COUNTIF($S$7:S484,"該当２"))</f>
        <v/>
      </c>
      <c r="V484" s="277" t="str">
        <f t="shared" si="83"/>
        <v/>
      </c>
      <c r="W484" s="417" t="str">
        <f t="shared" si="84"/>
        <v/>
      </c>
      <c r="X484" s="274" t="str">
        <f>IF(V484="","",COUNTIF($V$7:V484,"該当３"))</f>
        <v/>
      </c>
    </row>
    <row r="485" spans="1:24">
      <c r="A485" s="407">
        <v>1330803005</v>
      </c>
      <c r="B485" s="407">
        <v>13</v>
      </c>
      <c r="C485" s="408">
        <v>308</v>
      </c>
      <c r="D485" s="409">
        <v>3</v>
      </c>
      <c r="E485" s="408">
        <v>5</v>
      </c>
      <c r="F485" s="407" t="s">
        <v>299</v>
      </c>
      <c r="G485" s="407" t="s">
        <v>655</v>
      </c>
      <c r="H485" s="407" t="s">
        <v>684</v>
      </c>
      <c r="I485" s="407" t="s">
        <v>195</v>
      </c>
      <c r="J485" s="272"/>
      <c r="K485" s="273" t="str">
        <f t="shared" si="85"/>
        <v/>
      </c>
      <c r="L485" s="417" t="str">
        <f t="shared" si="86"/>
        <v/>
      </c>
      <c r="M485" s="274" t="str">
        <f>IF(K485="","",COUNTIF($K$7:K485,"ﾘｽﾄ１"))</f>
        <v/>
      </c>
      <c r="N485" s="274" t="str">
        <f t="shared" si="87"/>
        <v/>
      </c>
      <c r="O485" s="275" t="str">
        <f t="shared" si="88"/>
        <v/>
      </c>
      <c r="P485" s="274" t="str">
        <f t="shared" si="79"/>
        <v/>
      </c>
      <c r="Q485" s="273" t="str">
        <f t="shared" si="80"/>
        <v/>
      </c>
      <c r="R485" s="276" t="str">
        <f t="shared" si="81"/>
        <v/>
      </c>
      <c r="S485" s="273" t="str">
        <f t="shared" si="89"/>
        <v/>
      </c>
      <c r="T485" s="417" t="str">
        <f t="shared" si="82"/>
        <v/>
      </c>
      <c r="U485" s="274" t="str">
        <f>IF(S485="","",COUNTIF($S$7:S485,"該当２"))</f>
        <v/>
      </c>
      <c r="V485" s="277" t="str">
        <f t="shared" si="83"/>
        <v/>
      </c>
      <c r="W485" s="417" t="str">
        <f t="shared" si="84"/>
        <v/>
      </c>
      <c r="X485" s="274" t="str">
        <f>IF(V485="","",COUNTIF($V$7:V485,"該当３"))</f>
        <v/>
      </c>
    </row>
    <row r="486" spans="1:24">
      <c r="A486" s="407">
        <v>1330803006</v>
      </c>
      <c r="B486" s="407">
        <v>13</v>
      </c>
      <c r="C486" s="408">
        <v>308</v>
      </c>
      <c r="D486" s="409">
        <v>3</v>
      </c>
      <c r="E486" s="408">
        <v>6</v>
      </c>
      <c r="F486" s="407" t="s">
        <v>299</v>
      </c>
      <c r="G486" s="407" t="s">
        <v>655</v>
      </c>
      <c r="H486" s="407" t="s">
        <v>684</v>
      </c>
      <c r="I486" s="407" t="s">
        <v>688</v>
      </c>
      <c r="J486" s="272"/>
      <c r="K486" s="273" t="str">
        <f t="shared" si="85"/>
        <v/>
      </c>
      <c r="L486" s="417" t="str">
        <f t="shared" si="86"/>
        <v/>
      </c>
      <c r="M486" s="274" t="str">
        <f>IF(K486="","",COUNTIF($K$7:K486,"ﾘｽﾄ１"))</f>
        <v/>
      </c>
      <c r="N486" s="274" t="str">
        <f t="shared" si="87"/>
        <v/>
      </c>
      <c r="O486" s="275" t="str">
        <f t="shared" si="88"/>
        <v/>
      </c>
      <c r="P486" s="274" t="str">
        <f t="shared" si="79"/>
        <v/>
      </c>
      <c r="Q486" s="273" t="str">
        <f t="shared" si="80"/>
        <v/>
      </c>
      <c r="R486" s="276" t="str">
        <f t="shared" si="81"/>
        <v/>
      </c>
      <c r="S486" s="273" t="str">
        <f t="shared" si="89"/>
        <v/>
      </c>
      <c r="T486" s="417" t="str">
        <f t="shared" si="82"/>
        <v/>
      </c>
      <c r="U486" s="274" t="str">
        <f>IF(S486="","",COUNTIF($S$7:S486,"該当２"))</f>
        <v/>
      </c>
      <c r="V486" s="277" t="str">
        <f t="shared" si="83"/>
        <v/>
      </c>
      <c r="W486" s="417" t="str">
        <f t="shared" si="84"/>
        <v/>
      </c>
      <c r="X486" s="274" t="str">
        <f>IF(V486="","",COUNTIF($V$7:V486,"該当３"))</f>
        <v/>
      </c>
    </row>
    <row r="487" spans="1:24">
      <c r="A487" s="407">
        <v>1336100000</v>
      </c>
      <c r="B487" s="407">
        <v>13</v>
      </c>
      <c r="C487" s="408">
        <v>361</v>
      </c>
      <c r="D487" s="409">
        <v>0</v>
      </c>
      <c r="E487" s="408">
        <v>0</v>
      </c>
      <c r="F487" s="407" t="s">
        <v>299</v>
      </c>
      <c r="G487" s="407" t="s">
        <v>689</v>
      </c>
      <c r="H487" s="407"/>
      <c r="I487" s="407"/>
      <c r="J487" s="272"/>
      <c r="K487" s="273" t="str">
        <f t="shared" si="85"/>
        <v>ﾘｽﾄ１</v>
      </c>
      <c r="L487" s="417" t="str">
        <f t="shared" si="86"/>
        <v>大島町</v>
      </c>
      <c r="M487" s="274">
        <f>IF(K487="","",COUNTIF($K$7:K487,"ﾘｽﾄ１"))</f>
        <v>54</v>
      </c>
      <c r="N487" s="274" t="str">
        <f t="shared" si="87"/>
        <v/>
      </c>
      <c r="O487" s="275" t="str">
        <f t="shared" si="88"/>
        <v/>
      </c>
      <c r="P487" s="274" t="str">
        <f t="shared" si="79"/>
        <v/>
      </c>
      <c r="Q487" s="273" t="str">
        <f t="shared" si="80"/>
        <v/>
      </c>
      <c r="R487" s="276" t="str">
        <f t="shared" si="81"/>
        <v/>
      </c>
      <c r="S487" s="273" t="str">
        <f t="shared" si="89"/>
        <v/>
      </c>
      <c r="T487" s="417" t="str">
        <f t="shared" si="82"/>
        <v/>
      </c>
      <c r="U487" s="274" t="str">
        <f>IF(S487="","",COUNTIF($S$7:S487,"該当２"))</f>
        <v/>
      </c>
      <c r="V487" s="277" t="str">
        <f t="shared" si="83"/>
        <v/>
      </c>
      <c r="W487" s="417" t="str">
        <f t="shared" si="84"/>
        <v/>
      </c>
      <c r="X487" s="274" t="str">
        <f>IF(V487="","",COUNTIF($V$7:V487,"該当３"))</f>
        <v/>
      </c>
    </row>
    <row r="488" spans="1:24">
      <c r="A488" s="407">
        <v>1336101000</v>
      </c>
      <c r="B488" s="407">
        <v>13</v>
      </c>
      <c r="C488" s="408">
        <v>361</v>
      </c>
      <c r="D488" s="409">
        <v>1</v>
      </c>
      <c r="E488" s="408">
        <v>0</v>
      </c>
      <c r="F488" s="407" t="s">
        <v>299</v>
      </c>
      <c r="G488" s="407" t="s">
        <v>689</v>
      </c>
      <c r="H488" s="407" t="s">
        <v>690</v>
      </c>
      <c r="I488" s="407"/>
      <c r="J488" s="272"/>
      <c r="K488" s="273" t="str">
        <f t="shared" si="85"/>
        <v/>
      </c>
      <c r="L488" s="417" t="str">
        <f t="shared" si="86"/>
        <v/>
      </c>
      <c r="M488" s="274" t="str">
        <f>IF(K488="","",COUNTIF($K$7:K488,"ﾘｽﾄ１"))</f>
        <v/>
      </c>
      <c r="N488" s="274" t="str">
        <f t="shared" si="87"/>
        <v/>
      </c>
      <c r="O488" s="275" t="str">
        <f t="shared" si="88"/>
        <v/>
      </c>
      <c r="P488" s="274" t="str">
        <f t="shared" si="79"/>
        <v/>
      </c>
      <c r="Q488" s="273" t="str">
        <f t="shared" si="80"/>
        <v/>
      </c>
      <c r="R488" s="276" t="str">
        <f t="shared" si="81"/>
        <v/>
      </c>
      <c r="S488" s="273" t="str">
        <f t="shared" si="89"/>
        <v/>
      </c>
      <c r="T488" s="417" t="str">
        <f t="shared" si="82"/>
        <v/>
      </c>
      <c r="U488" s="274" t="str">
        <f>IF(S488="","",COUNTIF($S$7:S488,"該当２"))</f>
        <v/>
      </c>
      <c r="V488" s="277" t="str">
        <f t="shared" si="83"/>
        <v/>
      </c>
      <c r="W488" s="417" t="str">
        <f t="shared" si="84"/>
        <v/>
      </c>
      <c r="X488" s="274" t="str">
        <f>IF(V488="","",COUNTIF($V$7:V488,"該当３"))</f>
        <v/>
      </c>
    </row>
    <row r="489" spans="1:24">
      <c r="A489" s="407">
        <v>1336101001</v>
      </c>
      <c r="B489" s="407">
        <v>13</v>
      </c>
      <c r="C489" s="408">
        <v>361</v>
      </c>
      <c r="D489" s="409">
        <v>1</v>
      </c>
      <c r="E489" s="408">
        <v>1</v>
      </c>
      <c r="F489" s="407" t="s">
        <v>299</v>
      </c>
      <c r="G489" s="407" t="s">
        <v>689</v>
      </c>
      <c r="H489" s="407" t="s">
        <v>690</v>
      </c>
      <c r="I489" s="407" t="s">
        <v>197</v>
      </c>
      <c r="J489" s="272"/>
      <c r="K489" s="273" t="str">
        <f t="shared" si="85"/>
        <v/>
      </c>
      <c r="L489" s="417" t="str">
        <f t="shared" si="86"/>
        <v/>
      </c>
      <c r="M489" s="274" t="str">
        <f>IF(K489="","",COUNTIF($K$7:K489,"ﾘｽﾄ１"))</f>
        <v/>
      </c>
      <c r="N489" s="274" t="str">
        <f t="shared" si="87"/>
        <v/>
      </c>
      <c r="O489" s="275" t="str">
        <f t="shared" si="88"/>
        <v/>
      </c>
      <c r="P489" s="274" t="str">
        <f t="shared" si="79"/>
        <v/>
      </c>
      <c r="Q489" s="273" t="str">
        <f t="shared" si="80"/>
        <v/>
      </c>
      <c r="R489" s="276" t="str">
        <f t="shared" si="81"/>
        <v/>
      </c>
      <c r="S489" s="273" t="str">
        <f t="shared" si="89"/>
        <v/>
      </c>
      <c r="T489" s="417" t="str">
        <f t="shared" si="82"/>
        <v/>
      </c>
      <c r="U489" s="274" t="str">
        <f>IF(S489="","",COUNTIF($S$7:S489,"該当２"))</f>
        <v/>
      </c>
      <c r="V489" s="277" t="str">
        <f t="shared" si="83"/>
        <v/>
      </c>
      <c r="W489" s="417" t="str">
        <f t="shared" si="84"/>
        <v/>
      </c>
      <c r="X489" s="274" t="str">
        <f>IF(V489="","",COUNTIF($V$7:V489,"該当３"))</f>
        <v/>
      </c>
    </row>
    <row r="490" spans="1:24">
      <c r="A490" s="407">
        <v>1336101002</v>
      </c>
      <c r="B490" s="407">
        <v>13</v>
      </c>
      <c r="C490" s="408">
        <v>361</v>
      </c>
      <c r="D490" s="409">
        <v>1</v>
      </c>
      <c r="E490" s="408">
        <v>2</v>
      </c>
      <c r="F490" s="407" t="s">
        <v>299</v>
      </c>
      <c r="G490" s="407" t="s">
        <v>689</v>
      </c>
      <c r="H490" s="407" t="s">
        <v>690</v>
      </c>
      <c r="I490" s="407" t="s">
        <v>691</v>
      </c>
      <c r="J490" s="272"/>
      <c r="K490" s="273" t="str">
        <f t="shared" si="85"/>
        <v/>
      </c>
      <c r="L490" s="417" t="str">
        <f t="shared" si="86"/>
        <v/>
      </c>
      <c r="M490" s="274" t="str">
        <f>IF(K490="","",COUNTIF($K$7:K490,"ﾘｽﾄ１"))</f>
        <v/>
      </c>
      <c r="N490" s="274" t="str">
        <f t="shared" si="87"/>
        <v/>
      </c>
      <c r="O490" s="275" t="str">
        <f t="shared" si="88"/>
        <v/>
      </c>
      <c r="P490" s="274" t="str">
        <f t="shared" si="79"/>
        <v/>
      </c>
      <c r="Q490" s="273" t="str">
        <f t="shared" si="80"/>
        <v/>
      </c>
      <c r="R490" s="276" t="str">
        <f t="shared" si="81"/>
        <v/>
      </c>
      <c r="S490" s="273" t="str">
        <f t="shared" si="89"/>
        <v/>
      </c>
      <c r="T490" s="417" t="str">
        <f t="shared" si="82"/>
        <v/>
      </c>
      <c r="U490" s="274" t="str">
        <f>IF(S490="","",COUNTIF($S$7:S490,"該当２"))</f>
        <v/>
      </c>
      <c r="V490" s="277" t="str">
        <f t="shared" si="83"/>
        <v/>
      </c>
      <c r="W490" s="417" t="str">
        <f t="shared" si="84"/>
        <v/>
      </c>
      <c r="X490" s="274" t="str">
        <f>IF(V490="","",COUNTIF($V$7:V490,"該当３"))</f>
        <v/>
      </c>
    </row>
    <row r="491" spans="1:24">
      <c r="A491" s="407">
        <v>1336102000</v>
      </c>
      <c r="B491" s="407">
        <v>13</v>
      </c>
      <c r="C491" s="408">
        <v>361</v>
      </c>
      <c r="D491" s="409">
        <v>2</v>
      </c>
      <c r="E491" s="408">
        <v>0</v>
      </c>
      <c r="F491" s="407" t="s">
        <v>299</v>
      </c>
      <c r="G491" s="407" t="s">
        <v>689</v>
      </c>
      <c r="H491" s="407" t="s">
        <v>692</v>
      </c>
      <c r="I491" s="407"/>
      <c r="J491" s="272"/>
      <c r="K491" s="273" t="str">
        <f t="shared" si="85"/>
        <v/>
      </c>
      <c r="L491" s="417" t="str">
        <f t="shared" si="86"/>
        <v/>
      </c>
      <c r="M491" s="274" t="str">
        <f>IF(K491="","",COUNTIF($K$7:K491,"ﾘｽﾄ１"))</f>
        <v/>
      </c>
      <c r="N491" s="274" t="str">
        <f t="shared" si="87"/>
        <v/>
      </c>
      <c r="O491" s="275" t="str">
        <f t="shared" si="88"/>
        <v/>
      </c>
      <c r="P491" s="274" t="str">
        <f t="shared" si="79"/>
        <v/>
      </c>
      <c r="Q491" s="273" t="str">
        <f t="shared" si="80"/>
        <v/>
      </c>
      <c r="R491" s="276" t="str">
        <f t="shared" si="81"/>
        <v/>
      </c>
      <c r="S491" s="273" t="str">
        <f t="shared" si="89"/>
        <v/>
      </c>
      <c r="T491" s="417" t="str">
        <f t="shared" si="82"/>
        <v/>
      </c>
      <c r="U491" s="274" t="str">
        <f>IF(S491="","",COUNTIF($S$7:S491,"該当２"))</f>
        <v/>
      </c>
      <c r="V491" s="277" t="str">
        <f t="shared" si="83"/>
        <v/>
      </c>
      <c r="W491" s="417" t="str">
        <f t="shared" si="84"/>
        <v/>
      </c>
      <c r="X491" s="274" t="str">
        <f>IF(V491="","",COUNTIF($V$7:V491,"該当３"))</f>
        <v/>
      </c>
    </row>
    <row r="492" spans="1:24">
      <c r="A492" s="407">
        <v>1336102003</v>
      </c>
      <c r="B492" s="407">
        <v>13</v>
      </c>
      <c r="C492" s="408">
        <v>361</v>
      </c>
      <c r="D492" s="409">
        <v>2</v>
      </c>
      <c r="E492" s="408">
        <v>3</v>
      </c>
      <c r="F492" s="407" t="s">
        <v>299</v>
      </c>
      <c r="G492" s="407" t="s">
        <v>689</v>
      </c>
      <c r="H492" s="407" t="s">
        <v>692</v>
      </c>
      <c r="I492" s="407" t="s">
        <v>221</v>
      </c>
      <c r="J492" s="272"/>
      <c r="K492" s="273" t="str">
        <f t="shared" si="85"/>
        <v/>
      </c>
      <c r="L492" s="417" t="str">
        <f t="shared" si="86"/>
        <v/>
      </c>
      <c r="M492" s="274" t="str">
        <f>IF(K492="","",COUNTIF($K$7:K492,"ﾘｽﾄ１"))</f>
        <v/>
      </c>
      <c r="N492" s="274" t="str">
        <f t="shared" si="87"/>
        <v/>
      </c>
      <c r="O492" s="275" t="str">
        <f t="shared" si="88"/>
        <v/>
      </c>
      <c r="P492" s="274" t="str">
        <f t="shared" si="79"/>
        <v/>
      </c>
      <c r="Q492" s="273" t="str">
        <f t="shared" si="80"/>
        <v/>
      </c>
      <c r="R492" s="276" t="str">
        <f t="shared" si="81"/>
        <v/>
      </c>
      <c r="S492" s="273" t="str">
        <f t="shared" si="89"/>
        <v/>
      </c>
      <c r="T492" s="417" t="str">
        <f t="shared" si="82"/>
        <v/>
      </c>
      <c r="U492" s="274" t="str">
        <f>IF(S492="","",COUNTIF($S$7:S492,"該当２"))</f>
        <v/>
      </c>
      <c r="V492" s="277" t="str">
        <f t="shared" si="83"/>
        <v/>
      </c>
      <c r="W492" s="417" t="str">
        <f t="shared" si="84"/>
        <v/>
      </c>
      <c r="X492" s="274" t="str">
        <f>IF(V492="","",COUNTIF($V$7:V492,"該当３"))</f>
        <v/>
      </c>
    </row>
    <row r="493" spans="1:24">
      <c r="A493" s="407">
        <v>1336103000</v>
      </c>
      <c r="B493" s="407">
        <v>13</v>
      </c>
      <c r="C493" s="408">
        <v>361</v>
      </c>
      <c r="D493" s="409">
        <v>3</v>
      </c>
      <c r="E493" s="408">
        <v>0</v>
      </c>
      <c r="F493" s="407" t="s">
        <v>299</v>
      </c>
      <c r="G493" s="407" t="s">
        <v>689</v>
      </c>
      <c r="H493" s="407" t="s">
        <v>693</v>
      </c>
      <c r="I493" s="407"/>
      <c r="J493" s="272"/>
      <c r="K493" s="273" t="str">
        <f t="shared" si="85"/>
        <v/>
      </c>
      <c r="L493" s="417" t="str">
        <f t="shared" si="86"/>
        <v/>
      </c>
      <c r="M493" s="274" t="str">
        <f>IF(K493="","",COUNTIF($K$7:K493,"ﾘｽﾄ１"))</f>
        <v/>
      </c>
      <c r="N493" s="274" t="str">
        <f t="shared" si="87"/>
        <v/>
      </c>
      <c r="O493" s="275" t="str">
        <f t="shared" si="88"/>
        <v/>
      </c>
      <c r="P493" s="274" t="str">
        <f t="shared" si="79"/>
        <v/>
      </c>
      <c r="Q493" s="273" t="str">
        <f t="shared" si="80"/>
        <v/>
      </c>
      <c r="R493" s="276" t="str">
        <f t="shared" si="81"/>
        <v/>
      </c>
      <c r="S493" s="273" t="str">
        <f t="shared" si="89"/>
        <v/>
      </c>
      <c r="T493" s="417" t="str">
        <f t="shared" si="82"/>
        <v/>
      </c>
      <c r="U493" s="274" t="str">
        <f>IF(S493="","",COUNTIF($S$7:S493,"該当２"))</f>
        <v/>
      </c>
      <c r="V493" s="277" t="str">
        <f t="shared" si="83"/>
        <v/>
      </c>
      <c r="W493" s="417" t="str">
        <f t="shared" si="84"/>
        <v/>
      </c>
      <c r="X493" s="274" t="str">
        <f>IF(V493="","",COUNTIF($V$7:V493,"該当３"))</f>
        <v/>
      </c>
    </row>
    <row r="494" spans="1:24">
      <c r="A494" s="407">
        <v>1336103003</v>
      </c>
      <c r="B494" s="407">
        <v>13</v>
      </c>
      <c r="C494" s="408">
        <v>361</v>
      </c>
      <c r="D494" s="409">
        <v>3</v>
      </c>
      <c r="E494" s="408">
        <v>3</v>
      </c>
      <c r="F494" s="407" t="s">
        <v>299</v>
      </c>
      <c r="G494" s="407" t="s">
        <v>689</v>
      </c>
      <c r="H494" s="407" t="s">
        <v>693</v>
      </c>
      <c r="I494" s="407" t="s">
        <v>694</v>
      </c>
      <c r="J494" s="272"/>
      <c r="K494" s="273" t="str">
        <f t="shared" si="85"/>
        <v/>
      </c>
      <c r="L494" s="417" t="str">
        <f t="shared" si="86"/>
        <v/>
      </c>
      <c r="M494" s="274" t="str">
        <f>IF(K494="","",COUNTIF($K$7:K494,"ﾘｽﾄ１"))</f>
        <v/>
      </c>
      <c r="N494" s="274" t="str">
        <f t="shared" si="87"/>
        <v/>
      </c>
      <c r="O494" s="275" t="str">
        <f t="shared" si="88"/>
        <v/>
      </c>
      <c r="P494" s="274" t="str">
        <f t="shared" si="79"/>
        <v/>
      </c>
      <c r="Q494" s="273" t="str">
        <f t="shared" si="80"/>
        <v/>
      </c>
      <c r="R494" s="276" t="str">
        <f t="shared" si="81"/>
        <v/>
      </c>
      <c r="S494" s="273" t="str">
        <f t="shared" si="89"/>
        <v/>
      </c>
      <c r="T494" s="417" t="str">
        <f t="shared" si="82"/>
        <v/>
      </c>
      <c r="U494" s="274" t="str">
        <f>IF(S494="","",COUNTIF($S$7:S494,"該当２"))</f>
        <v/>
      </c>
      <c r="V494" s="277" t="str">
        <f t="shared" si="83"/>
        <v/>
      </c>
      <c r="W494" s="417" t="str">
        <f t="shared" si="84"/>
        <v/>
      </c>
      <c r="X494" s="274" t="str">
        <f>IF(V494="","",COUNTIF($V$7:V494,"該当３"))</f>
        <v/>
      </c>
    </row>
    <row r="495" spans="1:24">
      <c r="A495" s="407">
        <v>1336104000</v>
      </c>
      <c r="B495" s="407">
        <v>13</v>
      </c>
      <c r="C495" s="408">
        <v>361</v>
      </c>
      <c r="D495" s="409">
        <v>4</v>
      </c>
      <c r="E495" s="408">
        <v>0</v>
      </c>
      <c r="F495" s="407" t="s">
        <v>299</v>
      </c>
      <c r="G495" s="407" t="s">
        <v>689</v>
      </c>
      <c r="H495" s="407" t="s">
        <v>695</v>
      </c>
      <c r="I495" s="407"/>
      <c r="J495" s="272"/>
      <c r="K495" s="273" t="str">
        <f t="shared" si="85"/>
        <v/>
      </c>
      <c r="L495" s="417" t="str">
        <f t="shared" si="86"/>
        <v/>
      </c>
      <c r="M495" s="274" t="str">
        <f>IF(K495="","",COUNTIF($K$7:K495,"ﾘｽﾄ１"))</f>
        <v/>
      </c>
      <c r="N495" s="274" t="str">
        <f t="shared" si="87"/>
        <v/>
      </c>
      <c r="O495" s="275" t="str">
        <f t="shared" si="88"/>
        <v/>
      </c>
      <c r="P495" s="274" t="str">
        <f t="shared" si="79"/>
        <v/>
      </c>
      <c r="Q495" s="273" t="str">
        <f t="shared" si="80"/>
        <v/>
      </c>
      <c r="R495" s="276" t="str">
        <f t="shared" si="81"/>
        <v/>
      </c>
      <c r="S495" s="273" t="str">
        <f t="shared" si="89"/>
        <v/>
      </c>
      <c r="T495" s="417" t="str">
        <f t="shared" si="82"/>
        <v/>
      </c>
      <c r="U495" s="274" t="str">
        <f>IF(S495="","",COUNTIF($S$7:S495,"該当２"))</f>
        <v/>
      </c>
      <c r="V495" s="277" t="str">
        <f t="shared" si="83"/>
        <v/>
      </c>
      <c r="W495" s="417" t="str">
        <f t="shared" si="84"/>
        <v/>
      </c>
      <c r="X495" s="274" t="str">
        <f>IF(V495="","",COUNTIF($V$7:V495,"該当３"))</f>
        <v/>
      </c>
    </row>
    <row r="496" spans="1:24">
      <c r="A496" s="407">
        <v>1336104001</v>
      </c>
      <c r="B496" s="407">
        <v>13</v>
      </c>
      <c r="C496" s="408">
        <v>361</v>
      </c>
      <c r="D496" s="409">
        <v>4</v>
      </c>
      <c r="E496" s="408">
        <v>1</v>
      </c>
      <c r="F496" s="407" t="s">
        <v>299</v>
      </c>
      <c r="G496" s="407" t="s">
        <v>689</v>
      </c>
      <c r="H496" s="407" t="s">
        <v>695</v>
      </c>
      <c r="I496" s="407" t="s">
        <v>696</v>
      </c>
      <c r="J496" s="272"/>
      <c r="K496" s="273" t="str">
        <f t="shared" si="85"/>
        <v/>
      </c>
      <c r="L496" s="417" t="str">
        <f t="shared" si="86"/>
        <v/>
      </c>
      <c r="M496" s="274" t="str">
        <f>IF(K496="","",COUNTIF($K$7:K496,"ﾘｽﾄ１"))</f>
        <v/>
      </c>
      <c r="N496" s="274" t="str">
        <f t="shared" si="87"/>
        <v/>
      </c>
      <c r="O496" s="275" t="str">
        <f t="shared" si="88"/>
        <v/>
      </c>
      <c r="P496" s="274" t="str">
        <f t="shared" si="79"/>
        <v/>
      </c>
      <c r="Q496" s="273" t="str">
        <f t="shared" si="80"/>
        <v/>
      </c>
      <c r="R496" s="276" t="str">
        <f t="shared" si="81"/>
        <v/>
      </c>
      <c r="S496" s="273" t="str">
        <f t="shared" si="89"/>
        <v/>
      </c>
      <c r="T496" s="417" t="str">
        <f t="shared" si="82"/>
        <v/>
      </c>
      <c r="U496" s="274" t="str">
        <f>IF(S496="","",COUNTIF($S$7:S496,"該当２"))</f>
        <v/>
      </c>
      <c r="V496" s="277" t="str">
        <f t="shared" si="83"/>
        <v/>
      </c>
      <c r="W496" s="417" t="str">
        <f t="shared" si="84"/>
        <v/>
      </c>
      <c r="X496" s="274" t="str">
        <f>IF(V496="","",COUNTIF($V$7:V496,"該当３"))</f>
        <v/>
      </c>
    </row>
    <row r="497" spans="1:24">
      <c r="A497" s="407">
        <v>1336104002</v>
      </c>
      <c r="B497" s="407">
        <v>13</v>
      </c>
      <c r="C497" s="408">
        <v>361</v>
      </c>
      <c r="D497" s="409">
        <v>4</v>
      </c>
      <c r="E497" s="408">
        <v>2</v>
      </c>
      <c r="F497" s="407" t="s">
        <v>299</v>
      </c>
      <c r="G497" s="407" t="s">
        <v>689</v>
      </c>
      <c r="H497" s="407" t="s">
        <v>695</v>
      </c>
      <c r="I497" s="407" t="s">
        <v>697</v>
      </c>
      <c r="J497" s="272"/>
      <c r="K497" s="273" t="str">
        <f t="shared" si="85"/>
        <v/>
      </c>
      <c r="L497" s="417" t="str">
        <f t="shared" si="86"/>
        <v/>
      </c>
      <c r="M497" s="274" t="str">
        <f>IF(K497="","",COUNTIF($K$7:K497,"ﾘｽﾄ１"))</f>
        <v/>
      </c>
      <c r="N497" s="274" t="str">
        <f t="shared" si="87"/>
        <v/>
      </c>
      <c r="O497" s="275" t="str">
        <f t="shared" si="88"/>
        <v/>
      </c>
      <c r="P497" s="274" t="str">
        <f t="shared" si="79"/>
        <v/>
      </c>
      <c r="Q497" s="273" t="str">
        <f t="shared" si="80"/>
        <v/>
      </c>
      <c r="R497" s="276" t="str">
        <f t="shared" si="81"/>
        <v/>
      </c>
      <c r="S497" s="273" t="str">
        <f t="shared" si="89"/>
        <v/>
      </c>
      <c r="T497" s="417" t="str">
        <f t="shared" si="82"/>
        <v/>
      </c>
      <c r="U497" s="274" t="str">
        <f>IF(S497="","",COUNTIF($S$7:S497,"該当２"))</f>
        <v/>
      </c>
      <c r="V497" s="277" t="str">
        <f t="shared" si="83"/>
        <v/>
      </c>
      <c r="W497" s="417" t="str">
        <f t="shared" si="84"/>
        <v/>
      </c>
      <c r="X497" s="274" t="str">
        <f>IF(V497="","",COUNTIF($V$7:V497,"該当３"))</f>
        <v/>
      </c>
    </row>
    <row r="498" spans="1:24">
      <c r="A498" s="407">
        <v>1336105000</v>
      </c>
      <c r="B498" s="407">
        <v>13</v>
      </c>
      <c r="C498" s="408">
        <v>361</v>
      </c>
      <c r="D498" s="409">
        <v>5</v>
      </c>
      <c r="E498" s="408">
        <v>0</v>
      </c>
      <c r="F498" s="407" t="s">
        <v>299</v>
      </c>
      <c r="G498" s="407" t="s">
        <v>689</v>
      </c>
      <c r="H498" s="407" t="s">
        <v>698</v>
      </c>
      <c r="I498" s="407"/>
      <c r="J498" s="272"/>
      <c r="K498" s="273" t="str">
        <f t="shared" si="85"/>
        <v/>
      </c>
      <c r="L498" s="417" t="str">
        <f t="shared" si="86"/>
        <v/>
      </c>
      <c r="M498" s="274" t="str">
        <f>IF(K498="","",COUNTIF($K$7:K498,"ﾘｽﾄ１"))</f>
        <v/>
      </c>
      <c r="N498" s="274" t="str">
        <f t="shared" si="87"/>
        <v/>
      </c>
      <c r="O498" s="275" t="str">
        <f t="shared" si="88"/>
        <v/>
      </c>
      <c r="P498" s="274" t="str">
        <f t="shared" si="79"/>
        <v/>
      </c>
      <c r="Q498" s="273" t="str">
        <f t="shared" si="80"/>
        <v/>
      </c>
      <c r="R498" s="276" t="str">
        <f t="shared" si="81"/>
        <v/>
      </c>
      <c r="S498" s="273" t="str">
        <f t="shared" si="89"/>
        <v/>
      </c>
      <c r="T498" s="417" t="str">
        <f t="shared" si="82"/>
        <v/>
      </c>
      <c r="U498" s="274" t="str">
        <f>IF(S498="","",COUNTIF($S$7:S498,"該当２"))</f>
        <v/>
      </c>
      <c r="V498" s="277" t="str">
        <f t="shared" si="83"/>
        <v/>
      </c>
      <c r="W498" s="417" t="str">
        <f t="shared" si="84"/>
        <v/>
      </c>
      <c r="X498" s="274" t="str">
        <f>IF(V498="","",COUNTIF($V$7:V498,"該当３"))</f>
        <v/>
      </c>
    </row>
    <row r="499" spans="1:24">
      <c r="A499" s="407">
        <v>1336105004</v>
      </c>
      <c r="B499" s="407">
        <v>13</v>
      </c>
      <c r="C499" s="408">
        <v>361</v>
      </c>
      <c r="D499" s="409">
        <v>5</v>
      </c>
      <c r="E499" s="408">
        <v>4</v>
      </c>
      <c r="F499" s="407" t="s">
        <v>299</v>
      </c>
      <c r="G499" s="407" t="s">
        <v>689</v>
      </c>
      <c r="H499" s="407" t="s">
        <v>698</v>
      </c>
      <c r="I499" s="407" t="s">
        <v>699</v>
      </c>
      <c r="J499" s="272"/>
      <c r="K499" s="273" t="str">
        <f t="shared" si="85"/>
        <v/>
      </c>
      <c r="L499" s="417" t="str">
        <f t="shared" si="86"/>
        <v/>
      </c>
      <c r="M499" s="274" t="str">
        <f>IF(K499="","",COUNTIF($K$7:K499,"ﾘｽﾄ１"))</f>
        <v/>
      </c>
      <c r="N499" s="274" t="str">
        <f t="shared" si="87"/>
        <v/>
      </c>
      <c r="O499" s="275" t="str">
        <f t="shared" si="88"/>
        <v/>
      </c>
      <c r="P499" s="274" t="str">
        <f t="shared" si="79"/>
        <v/>
      </c>
      <c r="Q499" s="273" t="str">
        <f t="shared" si="80"/>
        <v/>
      </c>
      <c r="R499" s="276" t="str">
        <f t="shared" si="81"/>
        <v/>
      </c>
      <c r="S499" s="273" t="str">
        <f t="shared" si="89"/>
        <v/>
      </c>
      <c r="T499" s="417" t="str">
        <f t="shared" si="82"/>
        <v/>
      </c>
      <c r="U499" s="274" t="str">
        <f>IF(S499="","",COUNTIF($S$7:S499,"該当２"))</f>
        <v/>
      </c>
      <c r="V499" s="277" t="str">
        <f t="shared" si="83"/>
        <v/>
      </c>
      <c r="W499" s="417" t="str">
        <f t="shared" si="84"/>
        <v/>
      </c>
      <c r="X499" s="274" t="str">
        <f>IF(V499="","",COUNTIF($V$7:V499,"該当３"))</f>
        <v/>
      </c>
    </row>
    <row r="500" spans="1:24">
      <c r="A500" s="407">
        <v>1336105005</v>
      </c>
      <c r="B500" s="407">
        <v>13</v>
      </c>
      <c r="C500" s="408">
        <v>361</v>
      </c>
      <c r="D500" s="409">
        <v>5</v>
      </c>
      <c r="E500" s="408">
        <v>5</v>
      </c>
      <c r="F500" s="407" t="s">
        <v>299</v>
      </c>
      <c r="G500" s="407" t="s">
        <v>689</v>
      </c>
      <c r="H500" s="407" t="s">
        <v>698</v>
      </c>
      <c r="I500" s="407" t="s">
        <v>700</v>
      </c>
      <c r="J500" s="272"/>
      <c r="K500" s="273" t="str">
        <f t="shared" si="85"/>
        <v/>
      </c>
      <c r="L500" s="417" t="str">
        <f t="shared" si="86"/>
        <v/>
      </c>
      <c r="M500" s="274" t="str">
        <f>IF(K500="","",COUNTIF($K$7:K500,"ﾘｽﾄ１"))</f>
        <v/>
      </c>
      <c r="N500" s="274" t="str">
        <f t="shared" si="87"/>
        <v/>
      </c>
      <c r="O500" s="275" t="str">
        <f t="shared" si="88"/>
        <v/>
      </c>
      <c r="P500" s="274" t="str">
        <f t="shared" si="79"/>
        <v/>
      </c>
      <c r="Q500" s="273" t="str">
        <f t="shared" si="80"/>
        <v/>
      </c>
      <c r="R500" s="276" t="str">
        <f t="shared" si="81"/>
        <v/>
      </c>
      <c r="S500" s="273" t="str">
        <f t="shared" si="89"/>
        <v/>
      </c>
      <c r="T500" s="417" t="str">
        <f t="shared" si="82"/>
        <v/>
      </c>
      <c r="U500" s="274" t="str">
        <f>IF(S500="","",COUNTIF($S$7:S500,"該当２"))</f>
        <v/>
      </c>
      <c r="V500" s="277" t="str">
        <f t="shared" si="83"/>
        <v/>
      </c>
      <c r="W500" s="417" t="str">
        <f t="shared" si="84"/>
        <v/>
      </c>
      <c r="X500" s="274" t="str">
        <f>IF(V500="","",COUNTIF($V$7:V500,"該当３"))</f>
        <v/>
      </c>
    </row>
    <row r="501" spans="1:24">
      <c r="A501" s="407">
        <v>1336106000</v>
      </c>
      <c r="B501" s="407">
        <v>13</v>
      </c>
      <c r="C501" s="408">
        <v>361</v>
      </c>
      <c r="D501" s="409">
        <v>6</v>
      </c>
      <c r="E501" s="408">
        <v>0</v>
      </c>
      <c r="F501" s="407" t="s">
        <v>299</v>
      </c>
      <c r="G501" s="407" t="s">
        <v>689</v>
      </c>
      <c r="H501" s="407" t="s">
        <v>701</v>
      </c>
      <c r="I501" s="407"/>
      <c r="J501" s="272"/>
      <c r="K501" s="273" t="str">
        <f t="shared" si="85"/>
        <v/>
      </c>
      <c r="L501" s="417" t="str">
        <f t="shared" si="86"/>
        <v/>
      </c>
      <c r="M501" s="274" t="str">
        <f>IF(K501="","",COUNTIF($K$7:K501,"ﾘｽﾄ１"))</f>
        <v/>
      </c>
      <c r="N501" s="274" t="str">
        <f t="shared" si="87"/>
        <v/>
      </c>
      <c r="O501" s="275" t="str">
        <f t="shared" si="88"/>
        <v/>
      </c>
      <c r="P501" s="274" t="str">
        <f t="shared" si="79"/>
        <v/>
      </c>
      <c r="Q501" s="273" t="str">
        <f t="shared" si="80"/>
        <v/>
      </c>
      <c r="R501" s="276" t="str">
        <f t="shared" si="81"/>
        <v/>
      </c>
      <c r="S501" s="273" t="str">
        <f t="shared" si="89"/>
        <v/>
      </c>
      <c r="T501" s="417" t="str">
        <f t="shared" si="82"/>
        <v/>
      </c>
      <c r="U501" s="274" t="str">
        <f>IF(S501="","",COUNTIF($S$7:S501,"該当２"))</f>
        <v/>
      </c>
      <c r="V501" s="277" t="str">
        <f t="shared" si="83"/>
        <v/>
      </c>
      <c r="W501" s="417" t="str">
        <f t="shared" si="84"/>
        <v/>
      </c>
      <c r="X501" s="274" t="str">
        <f>IF(V501="","",COUNTIF($V$7:V501,"該当３"))</f>
        <v/>
      </c>
    </row>
    <row r="502" spans="1:24">
      <c r="A502" s="407">
        <v>1336106003</v>
      </c>
      <c r="B502" s="407">
        <v>13</v>
      </c>
      <c r="C502" s="408">
        <v>361</v>
      </c>
      <c r="D502" s="409">
        <v>6</v>
      </c>
      <c r="E502" s="408">
        <v>3</v>
      </c>
      <c r="F502" s="407" t="s">
        <v>299</v>
      </c>
      <c r="G502" s="407" t="s">
        <v>689</v>
      </c>
      <c r="H502" s="407" t="s">
        <v>701</v>
      </c>
      <c r="I502" s="407" t="s">
        <v>702</v>
      </c>
      <c r="J502" s="272"/>
      <c r="K502" s="273" t="str">
        <f t="shared" si="85"/>
        <v/>
      </c>
      <c r="L502" s="417" t="str">
        <f t="shared" si="86"/>
        <v/>
      </c>
      <c r="M502" s="274" t="str">
        <f>IF(K502="","",COUNTIF($K$7:K502,"ﾘｽﾄ１"))</f>
        <v/>
      </c>
      <c r="N502" s="274" t="str">
        <f t="shared" si="87"/>
        <v/>
      </c>
      <c r="O502" s="275" t="str">
        <f t="shared" si="88"/>
        <v/>
      </c>
      <c r="P502" s="274" t="str">
        <f t="shared" si="79"/>
        <v/>
      </c>
      <c r="Q502" s="273" t="str">
        <f t="shared" si="80"/>
        <v/>
      </c>
      <c r="R502" s="276" t="str">
        <f t="shared" si="81"/>
        <v/>
      </c>
      <c r="S502" s="273" t="str">
        <f t="shared" si="89"/>
        <v/>
      </c>
      <c r="T502" s="417" t="str">
        <f t="shared" si="82"/>
        <v/>
      </c>
      <c r="U502" s="274" t="str">
        <f>IF(S502="","",COUNTIF($S$7:S502,"該当２"))</f>
        <v/>
      </c>
      <c r="V502" s="277" t="str">
        <f t="shared" si="83"/>
        <v/>
      </c>
      <c r="W502" s="417" t="str">
        <f t="shared" si="84"/>
        <v/>
      </c>
      <c r="X502" s="274" t="str">
        <f>IF(V502="","",COUNTIF($V$7:V502,"該当３"))</f>
        <v/>
      </c>
    </row>
    <row r="503" spans="1:24">
      <c r="A503" s="407">
        <v>1336200000</v>
      </c>
      <c r="B503" s="407">
        <v>13</v>
      </c>
      <c r="C503" s="408">
        <v>362</v>
      </c>
      <c r="D503" s="409">
        <v>0</v>
      </c>
      <c r="E503" s="408">
        <v>0</v>
      </c>
      <c r="F503" s="407" t="s">
        <v>299</v>
      </c>
      <c r="G503" s="407" t="s">
        <v>703</v>
      </c>
      <c r="H503" s="407"/>
      <c r="I503" s="407"/>
      <c r="J503" s="272"/>
      <c r="K503" s="273" t="str">
        <f t="shared" si="85"/>
        <v>ﾘｽﾄ１</v>
      </c>
      <c r="L503" s="417" t="str">
        <f t="shared" si="86"/>
        <v>利島村</v>
      </c>
      <c r="M503" s="274">
        <f>IF(K503="","",COUNTIF($K$7:K503,"ﾘｽﾄ１"))</f>
        <v>55</v>
      </c>
      <c r="N503" s="274" t="str">
        <f t="shared" si="87"/>
        <v/>
      </c>
      <c r="O503" s="275" t="str">
        <f t="shared" si="88"/>
        <v/>
      </c>
      <c r="P503" s="274" t="str">
        <f t="shared" si="79"/>
        <v/>
      </c>
      <c r="Q503" s="273" t="str">
        <f t="shared" si="80"/>
        <v/>
      </c>
      <c r="R503" s="276" t="str">
        <f t="shared" si="81"/>
        <v/>
      </c>
      <c r="S503" s="273" t="str">
        <f t="shared" si="89"/>
        <v/>
      </c>
      <c r="T503" s="417" t="str">
        <f t="shared" si="82"/>
        <v/>
      </c>
      <c r="U503" s="274" t="str">
        <f>IF(S503="","",COUNTIF($S$7:S503,"該当２"))</f>
        <v/>
      </c>
      <c r="V503" s="277" t="str">
        <f t="shared" si="83"/>
        <v/>
      </c>
      <c r="W503" s="417" t="str">
        <f t="shared" si="84"/>
        <v/>
      </c>
      <c r="X503" s="274" t="str">
        <f>IF(V503="","",COUNTIF($V$7:V503,"該当３"))</f>
        <v/>
      </c>
    </row>
    <row r="504" spans="1:24">
      <c r="A504" s="407">
        <v>1336200001</v>
      </c>
      <c r="B504" s="407">
        <v>13</v>
      </c>
      <c r="C504" s="408">
        <v>362</v>
      </c>
      <c r="D504" s="409">
        <v>0</v>
      </c>
      <c r="E504" s="408">
        <v>1</v>
      </c>
      <c r="F504" s="407" t="s">
        <v>299</v>
      </c>
      <c r="G504" s="407" t="s">
        <v>703</v>
      </c>
      <c r="H504" s="407" t="s">
        <v>703</v>
      </c>
      <c r="I504" s="407" t="s">
        <v>703</v>
      </c>
      <c r="J504" s="272"/>
      <c r="K504" s="273" t="str">
        <f t="shared" si="85"/>
        <v/>
      </c>
      <c r="L504" s="417" t="str">
        <f t="shared" si="86"/>
        <v/>
      </c>
      <c r="M504" s="274" t="str">
        <f>IF(K504="","",COUNTIF($K$7:K504,"ﾘｽﾄ１"))</f>
        <v/>
      </c>
      <c r="N504" s="274" t="str">
        <f t="shared" si="87"/>
        <v>同一区</v>
      </c>
      <c r="O504" s="275" t="str">
        <f t="shared" si="88"/>
        <v/>
      </c>
      <c r="P504" s="274" t="str">
        <f t="shared" si="79"/>
        <v/>
      </c>
      <c r="Q504" s="273" t="str">
        <f t="shared" si="80"/>
        <v/>
      </c>
      <c r="R504" s="276" t="str">
        <f t="shared" si="81"/>
        <v/>
      </c>
      <c r="S504" s="273" t="str">
        <f t="shared" si="89"/>
        <v/>
      </c>
      <c r="T504" s="417" t="str">
        <f t="shared" si="82"/>
        <v/>
      </c>
      <c r="U504" s="274" t="str">
        <f>IF(S504="","",COUNTIF($S$7:S504,"該当２"))</f>
        <v/>
      </c>
      <c r="V504" s="277" t="str">
        <f t="shared" si="83"/>
        <v/>
      </c>
      <c r="W504" s="417" t="str">
        <f t="shared" si="84"/>
        <v/>
      </c>
      <c r="X504" s="274" t="str">
        <f>IF(V504="","",COUNTIF($V$7:V504,"該当３"))</f>
        <v/>
      </c>
    </row>
    <row r="505" spans="1:24">
      <c r="A505" s="407">
        <v>1336300000</v>
      </c>
      <c r="B505" s="407">
        <v>13</v>
      </c>
      <c r="C505" s="408">
        <v>363</v>
      </c>
      <c r="D505" s="409">
        <v>0</v>
      </c>
      <c r="E505" s="408">
        <v>0</v>
      </c>
      <c r="F505" s="407" t="s">
        <v>299</v>
      </c>
      <c r="G505" s="407" t="s">
        <v>704</v>
      </c>
      <c r="H505" s="407"/>
      <c r="I505" s="407"/>
      <c r="J505" s="272"/>
      <c r="K505" s="273" t="str">
        <f t="shared" si="85"/>
        <v>ﾘｽﾄ１</v>
      </c>
      <c r="L505" s="417" t="str">
        <f t="shared" si="86"/>
        <v>新島村</v>
      </c>
      <c r="M505" s="274">
        <f>IF(K505="","",COUNTIF($K$7:K505,"ﾘｽﾄ１"))</f>
        <v>56</v>
      </c>
      <c r="N505" s="274" t="str">
        <f t="shared" si="87"/>
        <v/>
      </c>
      <c r="O505" s="275" t="str">
        <f t="shared" si="88"/>
        <v/>
      </c>
      <c r="P505" s="274" t="str">
        <f t="shared" si="79"/>
        <v/>
      </c>
      <c r="Q505" s="273" t="str">
        <f t="shared" si="80"/>
        <v/>
      </c>
      <c r="R505" s="276" t="str">
        <f t="shared" si="81"/>
        <v/>
      </c>
      <c r="S505" s="273" t="str">
        <f t="shared" si="89"/>
        <v/>
      </c>
      <c r="T505" s="417" t="str">
        <f t="shared" si="82"/>
        <v/>
      </c>
      <c r="U505" s="274" t="str">
        <f>IF(S505="","",COUNTIF($S$7:S505,"該当２"))</f>
        <v/>
      </c>
      <c r="V505" s="277" t="str">
        <f t="shared" si="83"/>
        <v/>
      </c>
      <c r="W505" s="417" t="str">
        <f t="shared" si="84"/>
        <v/>
      </c>
      <c r="X505" s="274" t="str">
        <f>IF(V505="","",COUNTIF($V$7:V505,"該当３"))</f>
        <v/>
      </c>
    </row>
    <row r="506" spans="1:24">
      <c r="A506" s="407">
        <v>1336301000</v>
      </c>
      <c r="B506" s="407">
        <v>13</v>
      </c>
      <c r="C506" s="408">
        <v>363</v>
      </c>
      <c r="D506" s="409">
        <v>1</v>
      </c>
      <c r="E506" s="408">
        <v>0</v>
      </c>
      <c r="F506" s="407" t="s">
        <v>299</v>
      </c>
      <c r="G506" s="407" t="s">
        <v>704</v>
      </c>
      <c r="H506" s="407" t="s">
        <v>705</v>
      </c>
      <c r="I506" s="407"/>
      <c r="J506" s="272"/>
      <c r="K506" s="273" t="str">
        <f t="shared" si="85"/>
        <v/>
      </c>
      <c r="L506" s="417" t="str">
        <f t="shared" si="86"/>
        <v/>
      </c>
      <c r="M506" s="274" t="str">
        <f>IF(K506="","",COUNTIF($K$7:K506,"ﾘｽﾄ１"))</f>
        <v/>
      </c>
      <c r="N506" s="274" t="str">
        <f t="shared" si="87"/>
        <v/>
      </c>
      <c r="O506" s="275" t="str">
        <f t="shared" si="88"/>
        <v/>
      </c>
      <c r="P506" s="274" t="str">
        <f t="shared" si="79"/>
        <v/>
      </c>
      <c r="Q506" s="273" t="str">
        <f t="shared" si="80"/>
        <v/>
      </c>
      <c r="R506" s="276" t="str">
        <f t="shared" si="81"/>
        <v/>
      </c>
      <c r="S506" s="273" t="str">
        <f t="shared" si="89"/>
        <v/>
      </c>
      <c r="T506" s="417" t="str">
        <f t="shared" si="82"/>
        <v/>
      </c>
      <c r="U506" s="274" t="str">
        <f>IF(S506="","",COUNTIF($S$7:S506,"該当２"))</f>
        <v/>
      </c>
      <c r="V506" s="277" t="str">
        <f t="shared" si="83"/>
        <v/>
      </c>
      <c r="W506" s="417" t="str">
        <f t="shared" si="84"/>
        <v/>
      </c>
      <c r="X506" s="274" t="str">
        <f>IF(V506="","",COUNTIF($V$7:V506,"該当３"))</f>
        <v/>
      </c>
    </row>
    <row r="507" spans="1:24">
      <c r="A507" s="407">
        <v>1336301001</v>
      </c>
      <c r="B507" s="407">
        <v>13</v>
      </c>
      <c r="C507" s="408">
        <v>363</v>
      </c>
      <c r="D507" s="409">
        <v>1</v>
      </c>
      <c r="E507" s="408">
        <v>1</v>
      </c>
      <c r="F507" s="407" t="s">
        <v>299</v>
      </c>
      <c r="G507" s="407" t="s">
        <v>704</v>
      </c>
      <c r="H507" s="407" t="s">
        <v>705</v>
      </c>
      <c r="I507" s="407" t="s">
        <v>706</v>
      </c>
      <c r="J507" s="272"/>
      <c r="K507" s="273" t="str">
        <f t="shared" si="85"/>
        <v/>
      </c>
      <c r="L507" s="417" t="str">
        <f t="shared" si="86"/>
        <v/>
      </c>
      <c r="M507" s="274" t="str">
        <f>IF(K507="","",COUNTIF($K$7:K507,"ﾘｽﾄ１"))</f>
        <v/>
      </c>
      <c r="N507" s="274" t="str">
        <f t="shared" si="87"/>
        <v/>
      </c>
      <c r="O507" s="275" t="str">
        <f t="shared" si="88"/>
        <v/>
      </c>
      <c r="P507" s="274" t="str">
        <f t="shared" si="79"/>
        <v/>
      </c>
      <c r="Q507" s="273" t="str">
        <f t="shared" si="80"/>
        <v/>
      </c>
      <c r="R507" s="276" t="str">
        <f t="shared" si="81"/>
        <v/>
      </c>
      <c r="S507" s="273" t="str">
        <f t="shared" si="89"/>
        <v/>
      </c>
      <c r="T507" s="417" t="str">
        <f t="shared" si="82"/>
        <v/>
      </c>
      <c r="U507" s="274" t="str">
        <f>IF(S507="","",COUNTIF($S$7:S507,"該当２"))</f>
        <v/>
      </c>
      <c r="V507" s="277" t="str">
        <f t="shared" si="83"/>
        <v/>
      </c>
      <c r="W507" s="417" t="str">
        <f t="shared" si="84"/>
        <v/>
      </c>
      <c r="X507" s="274" t="str">
        <f>IF(V507="","",COUNTIF($V$7:V507,"該当３"))</f>
        <v/>
      </c>
    </row>
    <row r="508" spans="1:24">
      <c r="A508" s="407">
        <v>1336302000</v>
      </c>
      <c r="B508" s="407">
        <v>13</v>
      </c>
      <c r="C508" s="408">
        <v>363</v>
      </c>
      <c r="D508" s="409">
        <v>2</v>
      </c>
      <c r="E508" s="408">
        <v>0</v>
      </c>
      <c r="F508" s="407" t="s">
        <v>299</v>
      </c>
      <c r="G508" s="407" t="s">
        <v>704</v>
      </c>
      <c r="H508" s="407" t="s">
        <v>198</v>
      </c>
      <c r="I508" s="407"/>
      <c r="J508" s="272"/>
      <c r="K508" s="273" t="str">
        <f t="shared" si="85"/>
        <v/>
      </c>
      <c r="L508" s="417" t="str">
        <f t="shared" si="86"/>
        <v/>
      </c>
      <c r="M508" s="274" t="str">
        <f>IF(K508="","",COUNTIF($K$7:K508,"ﾘｽﾄ１"))</f>
        <v/>
      </c>
      <c r="N508" s="274" t="str">
        <f t="shared" si="87"/>
        <v/>
      </c>
      <c r="O508" s="275" t="str">
        <f t="shared" si="88"/>
        <v/>
      </c>
      <c r="P508" s="274" t="str">
        <f t="shared" si="79"/>
        <v/>
      </c>
      <c r="Q508" s="273" t="str">
        <f t="shared" si="80"/>
        <v/>
      </c>
      <c r="R508" s="276" t="str">
        <f t="shared" si="81"/>
        <v/>
      </c>
      <c r="S508" s="273" t="str">
        <f t="shared" si="89"/>
        <v/>
      </c>
      <c r="T508" s="417" t="str">
        <f t="shared" si="82"/>
        <v/>
      </c>
      <c r="U508" s="274" t="str">
        <f>IF(S508="","",COUNTIF($S$7:S508,"該当２"))</f>
        <v/>
      </c>
      <c r="V508" s="277" t="str">
        <f t="shared" si="83"/>
        <v/>
      </c>
      <c r="W508" s="417" t="str">
        <f t="shared" si="84"/>
        <v/>
      </c>
      <c r="X508" s="274" t="str">
        <f>IF(V508="","",COUNTIF($V$7:V508,"該当３"))</f>
        <v/>
      </c>
    </row>
    <row r="509" spans="1:24">
      <c r="A509" s="407">
        <v>1336302001</v>
      </c>
      <c r="B509" s="407">
        <v>13</v>
      </c>
      <c r="C509" s="408">
        <v>363</v>
      </c>
      <c r="D509" s="409">
        <v>2</v>
      </c>
      <c r="E509" s="408">
        <v>1</v>
      </c>
      <c r="F509" s="407" t="s">
        <v>299</v>
      </c>
      <c r="G509" s="407" t="s">
        <v>704</v>
      </c>
      <c r="H509" s="407" t="s">
        <v>198</v>
      </c>
      <c r="I509" s="407" t="s">
        <v>707</v>
      </c>
      <c r="J509" s="272"/>
      <c r="K509" s="273" t="str">
        <f t="shared" si="85"/>
        <v/>
      </c>
      <c r="L509" s="417" t="str">
        <f t="shared" si="86"/>
        <v/>
      </c>
      <c r="M509" s="274" t="str">
        <f>IF(K509="","",COUNTIF($K$7:K509,"ﾘｽﾄ１"))</f>
        <v/>
      </c>
      <c r="N509" s="274" t="str">
        <f t="shared" si="87"/>
        <v/>
      </c>
      <c r="O509" s="275" t="str">
        <f t="shared" si="88"/>
        <v/>
      </c>
      <c r="P509" s="274" t="str">
        <f t="shared" si="79"/>
        <v/>
      </c>
      <c r="Q509" s="273" t="str">
        <f t="shared" si="80"/>
        <v/>
      </c>
      <c r="R509" s="276" t="str">
        <f t="shared" si="81"/>
        <v/>
      </c>
      <c r="S509" s="273" t="str">
        <f t="shared" si="89"/>
        <v/>
      </c>
      <c r="T509" s="417" t="str">
        <f t="shared" si="82"/>
        <v/>
      </c>
      <c r="U509" s="274" t="str">
        <f>IF(S509="","",COUNTIF($S$7:S509,"該当２"))</f>
        <v/>
      </c>
      <c r="V509" s="277" t="str">
        <f t="shared" si="83"/>
        <v/>
      </c>
      <c r="W509" s="417" t="str">
        <f t="shared" si="84"/>
        <v/>
      </c>
      <c r="X509" s="274" t="str">
        <f>IF(V509="","",COUNTIF($V$7:V509,"該当３"))</f>
        <v/>
      </c>
    </row>
    <row r="510" spans="1:24">
      <c r="A510" s="407">
        <v>1336302002</v>
      </c>
      <c r="B510" s="407">
        <v>13</v>
      </c>
      <c r="C510" s="408">
        <v>363</v>
      </c>
      <c r="D510" s="409">
        <v>2</v>
      </c>
      <c r="E510" s="408">
        <v>2</v>
      </c>
      <c r="F510" s="407" t="s">
        <v>299</v>
      </c>
      <c r="G510" s="407" t="s">
        <v>704</v>
      </c>
      <c r="H510" s="407" t="s">
        <v>198</v>
      </c>
      <c r="I510" s="407" t="s">
        <v>708</v>
      </c>
      <c r="J510" s="272"/>
      <c r="K510" s="273" t="str">
        <f t="shared" si="85"/>
        <v/>
      </c>
      <c r="L510" s="417" t="str">
        <f t="shared" si="86"/>
        <v/>
      </c>
      <c r="M510" s="274" t="str">
        <f>IF(K510="","",COUNTIF($K$7:K510,"ﾘｽﾄ１"))</f>
        <v/>
      </c>
      <c r="N510" s="274" t="str">
        <f t="shared" si="87"/>
        <v/>
      </c>
      <c r="O510" s="275" t="str">
        <f t="shared" si="88"/>
        <v/>
      </c>
      <c r="P510" s="274" t="str">
        <f t="shared" si="79"/>
        <v/>
      </c>
      <c r="Q510" s="273" t="str">
        <f t="shared" si="80"/>
        <v/>
      </c>
      <c r="R510" s="276" t="str">
        <f t="shared" si="81"/>
        <v/>
      </c>
      <c r="S510" s="273" t="str">
        <f t="shared" si="89"/>
        <v/>
      </c>
      <c r="T510" s="417" t="str">
        <f t="shared" si="82"/>
        <v/>
      </c>
      <c r="U510" s="274" t="str">
        <f>IF(S510="","",COUNTIF($S$7:S510,"該当２"))</f>
        <v/>
      </c>
      <c r="V510" s="277" t="str">
        <f t="shared" si="83"/>
        <v/>
      </c>
      <c r="W510" s="417" t="str">
        <f t="shared" si="84"/>
        <v/>
      </c>
      <c r="X510" s="274" t="str">
        <f>IF(V510="","",COUNTIF($V$7:V510,"該当３"))</f>
        <v/>
      </c>
    </row>
    <row r="511" spans="1:24">
      <c r="A511" s="407">
        <v>1336400000</v>
      </c>
      <c r="B511" s="407">
        <v>13</v>
      </c>
      <c r="C511" s="408">
        <v>364</v>
      </c>
      <c r="D511" s="409">
        <v>0</v>
      </c>
      <c r="E511" s="408">
        <v>0</v>
      </c>
      <c r="F511" s="407" t="s">
        <v>299</v>
      </c>
      <c r="G511" s="407" t="s">
        <v>709</v>
      </c>
      <c r="H511" s="407"/>
      <c r="I511" s="407"/>
      <c r="J511" s="272"/>
      <c r="K511" s="273" t="str">
        <f t="shared" si="85"/>
        <v>ﾘｽﾄ１</v>
      </c>
      <c r="L511" s="417" t="str">
        <f t="shared" si="86"/>
        <v>神津島村</v>
      </c>
      <c r="M511" s="274">
        <f>IF(K511="","",COUNTIF($K$7:K511,"ﾘｽﾄ１"))</f>
        <v>57</v>
      </c>
      <c r="N511" s="274" t="str">
        <f t="shared" si="87"/>
        <v/>
      </c>
      <c r="O511" s="275" t="str">
        <f t="shared" si="88"/>
        <v/>
      </c>
      <c r="P511" s="274" t="str">
        <f t="shared" si="79"/>
        <v/>
      </c>
      <c r="Q511" s="273" t="str">
        <f t="shared" si="80"/>
        <v/>
      </c>
      <c r="R511" s="276" t="str">
        <f t="shared" si="81"/>
        <v/>
      </c>
      <c r="S511" s="273" t="str">
        <f t="shared" si="89"/>
        <v/>
      </c>
      <c r="T511" s="417" t="str">
        <f t="shared" si="82"/>
        <v/>
      </c>
      <c r="U511" s="274" t="str">
        <f>IF(S511="","",COUNTIF($S$7:S511,"該当２"))</f>
        <v/>
      </c>
      <c r="V511" s="277" t="str">
        <f t="shared" si="83"/>
        <v/>
      </c>
      <c r="W511" s="417" t="str">
        <f t="shared" si="84"/>
        <v/>
      </c>
      <c r="X511" s="274" t="str">
        <f>IF(V511="","",COUNTIF($V$7:V511,"該当３"))</f>
        <v/>
      </c>
    </row>
    <row r="512" spans="1:24">
      <c r="A512" s="407">
        <v>1336400001</v>
      </c>
      <c r="B512" s="407">
        <v>13</v>
      </c>
      <c r="C512" s="408">
        <v>364</v>
      </c>
      <c r="D512" s="409">
        <v>0</v>
      </c>
      <c r="E512" s="408">
        <v>1</v>
      </c>
      <c r="F512" s="407" t="s">
        <v>299</v>
      </c>
      <c r="G512" s="407" t="s">
        <v>709</v>
      </c>
      <c r="H512" s="407" t="s">
        <v>709</v>
      </c>
      <c r="I512" s="407" t="s">
        <v>709</v>
      </c>
      <c r="J512" s="272"/>
      <c r="K512" s="273" t="str">
        <f t="shared" si="85"/>
        <v/>
      </c>
      <c r="L512" s="417" t="str">
        <f t="shared" si="86"/>
        <v/>
      </c>
      <c r="M512" s="274" t="str">
        <f>IF(K512="","",COUNTIF($K$7:K512,"ﾘｽﾄ１"))</f>
        <v/>
      </c>
      <c r="N512" s="274" t="str">
        <f t="shared" si="87"/>
        <v>同一区</v>
      </c>
      <c r="O512" s="275" t="str">
        <f t="shared" si="88"/>
        <v/>
      </c>
      <c r="P512" s="274" t="str">
        <f t="shared" si="79"/>
        <v/>
      </c>
      <c r="Q512" s="273" t="str">
        <f t="shared" si="80"/>
        <v/>
      </c>
      <c r="R512" s="276" t="str">
        <f t="shared" si="81"/>
        <v/>
      </c>
      <c r="S512" s="273" t="str">
        <f t="shared" si="89"/>
        <v/>
      </c>
      <c r="T512" s="417" t="str">
        <f t="shared" si="82"/>
        <v/>
      </c>
      <c r="U512" s="274" t="str">
        <f>IF(S512="","",COUNTIF($S$7:S512,"該当２"))</f>
        <v/>
      </c>
      <c r="V512" s="277" t="str">
        <f t="shared" si="83"/>
        <v/>
      </c>
      <c r="W512" s="417" t="str">
        <f t="shared" si="84"/>
        <v/>
      </c>
      <c r="X512" s="274" t="str">
        <f>IF(V512="","",COUNTIF($V$7:V512,"該当３"))</f>
        <v/>
      </c>
    </row>
    <row r="513" spans="1:24">
      <c r="A513" s="407">
        <v>1338100000</v>
      </c>
      <c r="B513" s="407">
        <v>13</v>
      </c>
      <c r="C513" s="408">
        <v>381</v>
      </c>
      <c r="D513" s="409">
        <v>0</v>
      </c>
      <c r="E513" s="408">
        <v>0</v>
      </c>
      <c r="F513" s="407" t="s">
        <v>299</v>
      </c>
      <c r="G513" s="407" t="s">
        <v>710</v>
      </c>
      <c r="H513" s="407"/>
      <c r="I513" s="407"/>
      <c r="J513" s="272"/>
      <c r="K513" s="273" t="str">
        <f t="shared" si="85"/>
        <v>ﾘｽﾄ１</v>
      </c>
      <c r="L513" s="417" t="str">
        <f t="shared" si="86"/>
        <v>三宅村</v>
      </c>
      <c r="M513" s="274">
        <f>IF(K513="","",COUNTIF($K$7:K513,"ﾘｽﾄ１"))</f>
        <v>58</v>
      </c>
      <c r="N513" s="274" t="str">
        <f t="shared" si="87"/>
        <v/>
      </c>
      <c r="O513" s="275" t="str">
        <f t="shared" si="88"/>
        <v/>
      </c>
      <c r="P513" s="274" t="str">
        <f t="shared" si="79"/>
        <v/>
      </c>
      <c r="Q513" s="273" t="str">
        <f t="shared" si="80"/>
        <v/>
      </c>
      <c r="R513" s="276" t="str">
        <f t="shared" si="81"/>
        <v/>
      </c>
      <c r="S513" s="273" t="str">
        <f t="shared" si="89"/>
        <v/>
      </c>
      <c r="T513" s="417" t="str">
        <f t="shared" si="82"/>
        <v/>
      </c>
      <c r="U513" s="274" t="str">
        <f>IF(S513="","",COUNTIF($S$7:S513,"該当２"))</f>
        <v/>
      </c>
      <c r="V513" s="277" t="str">
        <f t="shared" si="83"/>
        <v/>
      </c>
      <c r="W513" s="417" t="str">
        <f t="shared" si="84"/>
        <v/>
      </c>
      <c r="X513" s="274" t="str">
        <f>IF(V513="","",COUNTIF($V$7:V513,"該当３"))</f>
        <v/>
      </c>
    </row>
    <row r="514" spans="1:24">
      <c r="A514" s="407">
        <v>1338101000</v>
      </c>
      <c r="B514" s="407">
        <v>13</v>
      </c>
      <c r="C514" s="408">
        <v>381</v>
      </c>
      <c r="D514" s="409">
        <v>1</v>
      </c>
      <c r="E514" s="408">
        <v>0</v>
      </c>
      <c r="F514" s="407" t="s">
        <v>299</v>
      </c>
      <c r="G514" s="407" t="s">
        <v>710</v>
      </c>
      <c r="H514" s="407" t="s">
        <v>710</v>
      </c>
      <c r="I514" s="407"/>
      <c r="J514" s="272"/>
      <c r="K514" s="273" t="str">
        <f t="shared" si="85"/>
        <v/>
      </c>
      <c r="L514" s="417" t="str">
        <f t="shared" si="86"/>
        <v/>
      </c>
      <c r="M514" s="274" t="str">
        <f>IF(K514="","",COUNTIF($K$7:K514,"ﾘｽﾄ１"))</f>
        <v/>
      </c>
      <c r="N514" s="274" t="str">
        <f t="shared" si="87"/>
        <v/>
      </c>
      <c r="O514" s="275" t="str">
        <f t="shared" si="88"/>
        <v/>
      </c>
      <c r="P514" s="274" t="str">
        <f t="shared" si="79"/>
        <v/>
      </c>
      <c r="Q514" s="273" t="str">
        <f t="shared" si="80"/>
        <v/>
      </c>
      <c r="R514" s="276" t="str">
        <f t="shared" si="81"/>
        <v/>
      </c>
      <c r="S514" s="273" t="str">
        <f t="shared" si="89"/>
        <v/>
      </c>
      <c r="T514" s="417" t="str">
        <f t="shared" si="82"/>
        <v/>
      </c>
      <c r="U514" s="274" t="str">
        <f>IF(S514="","",COUNTIF($S$7:S514,"該当２"))</f>
        <v/>
      </c>
      <c r="V514" s="277" t="str">
        <f t="shared" si="83"/>
        <v/>
      </c>
      <c r="W514" s="417" t="str">
        <f t="shared" si="84"/>
        <v/>
      </c>
      <c r="X514" s="274" t="str">
        <f>IF(V514="","",COUNTIF($V$7:V514,"該当３"))</f>
        <v/>
      </c>
    </row>
    <row r="515" spans="1:24">
      <c r="A515" s="407">
        <v>1338101001</v>
      </c>
      <c r="B515" s="407">
        <v>13</v>
      </c>
      <c r="C515" s="408">
        <v>381</v>
      </c>
      <c r="D515" s="409">
        <v>1</v>
      </c>
      <c r="E515" s="408">
        <v>1</v>
      </c>
      <c r="F515" s="407" t="s">
        <v>299</v>
      </c>
      <c r="G515" s="407" t="s">
        <v>710</v>
      </c>
      <c r="H515" s="407" t="s">
        <v>710</v>
      </c>
      <c r="I515" s="407" t="s">
        <v>711</v>
      </c>
      <c r="J515" s="272"/>
      <c r="K515" s="273" t="str">
        <f t="shared" si="85"/>
        <v/>
      </c>
      <c r="L515" s="417" t="str">
        <f t="shared" si="86"/>
        <v/>
      </c>
      <c r="M515" s="274" t="str">
        <f>IF(K515="","",COUNTIF($K$7:K515,"ﾘｽﾄ１"))</f>
        <v/>
      </c>
      <c r="N515" s="274" t="str">
        <f t="shared" si="87"/>
        <v/>
      </c>
      <c r="O515" s="275" t="str">
        <f t="shared" si="88"/>
        <v/>
      </c>
      <c r="P515" s="274" t="str">
        <f t="shared" si="79"/>
        <v/>
      </c>
      <c r="Q515" s="273" t="str">
        <f t="shared" si="80"/>
        <v/>
      </c>
      <c r="R515" s="276" t="str">
        <f t="shared" si="81"/>
        <v/>
      </c>
      <c r="S515" s="273" t="str">
        <f t="shared" si="89"/>
        <v/>
      </c>
      <c r="T515" s="417" t="str">
        <f t="shared" si="82"/>
        <v/>
      </c>
      <c r="U515" s="274" t="str">
        <f>IF(S515="","",COUNTIF($S$7:S515,"該当２"))</f>
        <v/>
      </c>
      <c r="V515" s="277" t="str">
        <f t="shared" si="83"/>
        <v/>
      </c>
      <c r="W515" s="417" t="str">
        <f t="shared" si="84"/>
        <v/>
      </c>
      <c r="X515" s="274" t="str">
        <f>IF(V515="","",COUNTIF($V$7:V515,"該当３"))</f>
        <v/>
      </c>
    </row>
    <row r="516" spans="1:24">
      <c r="A516" s="407">
        <v>1338101002</v>
      </c>
      <c r="B516" s="407">
        <v>13</v>
      </c>
      <c r="C516" s="408">
        <v>381</v>
      </c>
      <c r="D516" s="409">
        <v>1</v>
      </c>
      <c r="E516" s="408">
        <v>2</v>
      </c>
      <c r="F516" s="407" t="s">
        <v>299</v>
      </c>
      <c r="G516" s="407" t="s">
        <v>710</v>
      </c>
      <c r="H516" s="407" t="s">
        <v>710</v>
      </c>
      <c r="I516" s="407" t="s">
        <v>712</v>
      </c>
      <c r="J516" s="272"/>
      <c r="K516" s="273" t="str">
        <f t="shared" si="85"/>
        <v/>
      </c>
      <c r="L516" s="417" t="str">
        <f t="shared" si="86"/>
        <v/>
      </c>
      <c r="M516" s="274" t="str">
        <f>IF(K516="","",COUNTIF($K$7:K516,"ﾘｽﾄ１"))</f>
        <v/>
      </c>
      <c r="N516" s="274" t="str">
        <f t="shared" si="87"/>
        <v/>
      </c>
      <c r="O516" s="275" t="str">
        <f t="shared" si="88"/>
        <v/>
      </c>
      <c r="P516" s="274" t="str">
        <f t="shared" si="79"/>
        <v/>
      </c>
      <c r="Q516" s="273" t="str">
        <f t="shared" si="80"/>
        <v/>
      </c>
      <c r="R516" s="276" t="str">
        <f t="shared" si="81"/>
        <v/>
      </c>
      <c r="S516" s="273" t="str">
        <f t="shared" si="89"/>
        <v/>
      </c>
      <c r="T516" s="417" t="str">
        <f t="shared" si="82"/>
        <v/>
      </c>
      <c r="U516" s="274" t="str">
        <f>IF(S516="","",COUNTIF($S$7:S516,"該当２"))</f>
        <v/>
      </c>
      <c r="V516" s="277" t="str">
        <f t="shared" si="83"/>
        <v/>
      </c>
      <c r="W516" s="417" t="str">
        <f t="shared" si="84"/>
        <v/>
      </c>
      <c r="X516" s="274" t="str">
        <f>IF(V516="","",COUNTIF($V$7:V516,"該当３"))</f>
        <v/>
      </c>
    </row>
    <row r="517" spans="1:24">
      <c r="A517" s="407">
        <v>1338101003</v>
      </c>
      <c r="B517" s="407">
        <v>13</v>
      </c>
      <c r="C517" s="408">
        <v>381</v>
      </c>
      <c r="D517" s="409">
        <v>1</v>
      </c>
      <c r="E517" s="408">
        <v>3</v>
      </c>
      <c r="F517" s="407" t="s">
        <v>299</v>
      </c>
      <c r="G517" s="407" t="s">
        <v>710</v>
      </c>
      <c r="H517" s="407" t="s">
        <v>710</v>
      </c>
      <c r="I517" s="407" t="s">
        <v>713</v>
      </c>
      <c r="J517" s="272"/>
      <c r="K517" s="273" t="str">
        <f t="shared" si="85"/>
        <v/>
      </c>
      <c r="L517" s="417" t="str">
        <f t="shared" si="86"/>
        <v/>
      </c>
      <c r="M517" s="274" t="str">
        <f>IF(K517="","",COUNTIF($K$7:K517,"ﾘｽﾄ１"))</f>
        <v/>
      </c>
      <c r="N517" s="274" t="str">
        <f t="shared" si="87"/>
        <v/>
      </c>
      <c r="O517" s="275" t="str">
        <f t="shared" si="88"/>
        <v/>
      </c>
      <c r="P517" s="274" t="str">
        <f t="shared" si="79"/>
        <v/>
      </c>
      <c r="Q517" s="273" t="str">
        <f t="shared" si="80"/>
        <v/>
      </c>
      <c r="R517" s="276" t="str">
        <f t="shared" si="81"/>
        <v/>
      </c>
      <c r="S517" s="273" t="str">
        <f t="shared" si="89"/>
        <v/>
      </c>
      <c r="T517" s="417" t="str">
        <f t="shared" si="82"/>
        <v/>
      </c>
      <c r="U517" s="274" t="str">
        <f>IF(S517="","",COUNTIF($S$7:S517,"該当２"))</f>
        <v/>
      </c>
      <c r="V517" s="277" t="str">
        <f t="shared" si="83"/>
        <v/>
      </c>
      <c r="W517" s="417" t="str">
        <f t="shared" si="84"/>
        <v/>
      </c>
      <c r="X517" s="274" t="str">
        <f>IF(V517="","",COUNTIF($V$7:V517,"該当３"))</f>
        <v/>
      </c>
    </row>
    <row r="518" spans="1:24">
      <c r="A518" s="407">
        <v>1338102000</v>
      </c>
      <c r="B518" s="407">
        <v>13</v>
      </c>
      <c r="C518" s="408">
        <v>381</v>
      </c>
      <c r="D518" s="409">
        <v>2</v>
      </c>
      <c r="E518" s="408">
        <v>0</v>
      </c>
      <c r="F518" s="407" t="s">
        <v>299</v>
      </c>
      <c r="G518" s="407" t="s">
        <v>710</v>
      </c>
      <c r="H518" s="407" t="s">
        <v>714</v>
      </c>
      <c r="I518" s="407"/>
      <c r="J518" s="272"/>
      <c r="K518" s="273" t="str">
        <f t="shared" si="85"/>
        <v/>
      </c>
      <c r="L518" s="417" t="str">
        <f t="shared" si="86"/>
        <v/>
      </c>
      <c r="M518" s="274" t="str">
        <f>IF(K518="","",COUNTIF($K$7:K518,"ﾘｽﾄ１"))</f>
        <v/>
      </c>
      <c r="N518" s="274" t="str">
        <f t="shared" si="87"/>
        <v/>
      </c>
      <c r="O518" s="275" t="str">
        <f t="shared" si="88"/>
        <v/>
      </c>
      <c r="P518" s="274" t="str">
        <f t="shared" si="79"/>
        <v/>
      </c>
      <c r="Q518" s="273" t="str">
        <f t="shared" si="80"/>
        <v/>
      </c>
      <c r="R518" s="276" t="str">
        <f t="shared" si="81"/>
        <v/>
      </c>
      <c r="S518" s="273" t="str">
        <f t="shared" si="89"/>
        <v/>
      </c>
      <c r="T518" s="417" t="str">
        <f t="shared" si="82"/>
        <v/>
      </c>
      <c r="U518" s="274" t="str">
        <f>IF(S518="","",COUNTIF($S$7:S518,"該当２"))</f>
        <v/>
      </c>
      <c r="V518" s="277" t="str">
        <f t="shared" si="83"/>
        <v/>
      </c>
      <c r="W518" s="417" t="str">
        <f t="shared" si="84"/>
        <v/>
      </c>
      <c r="X518" s="274" t="str">
        <f>IF(V518="","",COUNTIF($V$7:V518,"該当３"))</f>
        <v/>
      </c>
    </row>
    <row r="519" spans="1:24">
      <c r="A519" s="407">
        <v>1338102001</v>
      </c>
      <c r="B519" s="407">
        <v>13</v>
      </c>
      <c r="C519" s="408">
        <v>381</v>
      </c>
      <c r="D519" s="409">
        <v>2</v>
      </c>
      <c r="E519" s="408">
        <v>1</v>
      </c>
      <c r="F519" s="407" t="s">
        <v>299</v>
      </c>
      <c r="G519" s="407" t="s">
        <v>710</v>
      </c>
      <c r="H519" s="407" t="s">
        <v>714</v>
      </c>
      <c r="I519" s="407" t="s">
        <v>715</v>
      </c>
      <c r="J519" s="272"/>
      <c r="K519" s="273" t="str">
        <f t="shared" si="85"/>
        <v/>
      </c>
      <c r="L519" s="417" t="str">
        <f t="shared" si="86"/>
        <v/>
      </c>
      <c r="M519" s="274" t="str">
        <f>IF(K519="","",COUNTIF($K$7:K519,"ﾘｽﾄ１"))</f>
        <v/>
      </c>
      <c r="N519" s="274" t="str">
        <f t="shared" si="87"/>
        <v/>
      </c>
      <c r="O519" s="275" t="str">
        <f t="shared" si="88"/>
        <v/>
      </c>
      <c r="P519" s="274" t="str">
        <f t="shared" si="79"/>
        <v/>
      </c>
      <c r="Q519" s="273" t="str">
        <f t="shared" si="80"/>
        <v/>
      </c>
      <c r="R519" s="276" t="str">
        <f t="shared" si="81"/>
        <v/>
      </c>
      <c r="S519" s="273" t="str">
        <f t="shared" si="89"/>
        <v/>
      </c>
      <c r="T519" s="417" t="str">
        <f t="shared" si="82"/>
        <v/>
      </c>
      <c r="U519" s="274" t="str">
        <f>IF(S519="","",COUNTIF($S$7:S519,"該当２"))</f>
        <v/>
      </c>
      <c r="V519" s="277" t="str">
        <f t="shared" si="83"/>
        <v/>
      </c>
      <c r="W519" s="417" t="str">
        <f t="shared" si="84"/>
        <v/>
      </c>
      <c r="X519" s="274" t="str">
        <f>IF(V519="","",COUNTIF($V$7:V519,"該当３"))</f>
        <v/>
      </c>
    </row>
    <row r="520" spans="1:24">
      <c r="A520" s="407">
        <v>1338102002</v>
      </c>
      <c r="B520" s="407">
        <v>13</v>
      </c>
      <c r="C520" s="408">
        <v>381</v>
      </c>
      <c r="D520" s="409">
        <v>2</v>
      </c>
      <c r="E520" s="408">
        <v>2</v>
      </c>
      <c r="F520" s="407" t="s">
        <v>299</v>
      </c>
      <c r="G520" s="407" t="s">
        <v>710</v>
      </c>
      <c r="H520" s="407" t="s">
        <v>714</v>
      </c>
      <c r="I520" s="407" t="s">
        <v>716</v>
      </c>
      <c r="J520" s="272"/>
      <c r="K520" s="273" t="str">
        <f t="shared" si="85"/>
        <v/>
      </c>
      <c r="L520" s="417" t="str">
        <f t="shared" si="86"/>
        <v/>
      </c>
      <c r="M520" s="274" t="str">
        <f>IF(K520="","",COUNTIF($K$7:K520,"ﾘｽﾄ１"))</f>
        <v/>
      </c>
      <c r="N520" s="274" t="str">
        <f t="shared" si="87"/>
        <v/>
      </c>
      <c r="O520" s="275" t="str">
        <f t="shared" si="88"/>
        <v/>
      </c>
      <c r="P520" s="274" t="str">
        <f t="shared" si="79"/>
        <v/>
      </c>
      <c r="Q520" s="273" t="str">
        <f t="shared" si="80"/>
        <v/>
      </c>
      <c r="R520" s="276" t="str">
        <f t="shared" si="81"/>
        <v/>
      </c>
      <c r="S520" s="273" t="str">
        <f t="shared" si="89"/>
        <v/>
      </c>
      <c r="T520" s="417" t="str">
        <f t="shared" si="82"/>
        <v/>
      </c>
      <c r="U520" s="274" t="str">
        <f>IF(S520="","",COUNTIF($S$7:S520,"該当２"))</f>
        <v/>
      </c>
      <c r="V520" s="277" t="str">
        <f t="shared" si="83"/>
        <v/>
      </c>
      <c r="W520" s="417" t="str">
        <f t="shared" si="84"/>
        <v/>
      </c>
      <c r="X520" s="274" t="str">
        <f>IF(V520="","",COUNTIF($V$7:V520,"該当３"))</f>
        <v/>
      </c>
    </row>
    <row r="521" spans="1:24">
      <c r="A521" s="407">
        <v>1338103000</v>
      </c>
      <c r="B521" s="407">
        <v>13</v>
      </c>
      <c r="C521" s="408">
        <v>381</v>
      </c>
      <c r="D521" s="409">
        <v>3</v>
      </c>
      <c r="E521" s="408">
        <v>0</v>
      </c>
      <c r="F521" s="407" t="s">
        <v>299</v>
      </c>
      <c r="G521" s="407" t="s">
        <v>710</v>
      </c>
      <c r="H521" s="407" t="s">
        <v>717</v>
      </c>
      <c r="I521" s="407"/>
      <c r="J521" s="272"/>
      <c r="K521" s="273" t="str">
        <f t="shared" si="85"/>
        <v/>
      </c>
      <c r="L521" s="417" t="str">
        <f t="shared" si="86"/>
        <v/>
      </c>
      <c r="M521" s="274" t="str">
        <f>IF(K521="","",COUNTIF($K$7:K521,"ﾘｽﾄ１"))</f>
        <v/>
      </c>
      <c r="N521" s="274" t="str">
        <f t="shared" si="87"/>
        <v/>
      </c>
      <c r="O521" s="275" t="str">
        <f t="shared" si="88"/>
        <v/>
      </c>
      <c r="P521" s="274" t="str">
        <f t="shared" ref="P521:P542" si="90">IF(O521="該当１",G521,"")</f>
        <v/>
      </c>
      <c r="Q521" s="273" t="str">
        <f t="shared" ref="Q521:Q542" si="91">IF(O521="該当１","ﾘｽﾄ2","")</f>
        <v/>
      </c>
      <c r="R521" s="276" t="str">
        <f t="shared" ref="R521:R542" si="92">IF(Q521="ﾘｽﾄ2",H521,"")</f>
        <v/>
      </c>
      <c r="S521" s="273" t="str">
        <f t="shared" si="89"/>
        <v/>
      </c>
      <c r="T521" s="417" t="str">
        <f t="shared" ref="T521:T542" si="93">IF(S521="該当２",H521,"")</f>
        <v/>
      </c>
      <c r="U521" s="274" t="str">
        <f>IF(S521="","",COUNTIF($S$7:S521,"該当２"))</f>
        <v/>
      </c>
      <c r="V521" s="277" t="str">
        <f t="shared" ref="V521:V542" si="94">IF(AND($S$2=H521,E521&gt;0,E521&lt;998),"該当３","")</f>
        <v/>
      </c>
      <c r="W521" s="417" t="str">
        <f t="shared" ref="W521:W542" si="95">IF(V521="該当３",I521,"")</f>
        <v/>
      </c>
      <c r="X521" s="274" t="str">
        <f>IF(V521="","",COUNTIF($V$7:V521,"該当３"))</f>
        <v/>
      </c>
    </row>
    <row r="522" spans="1:24">
      <c r="A522" s="407">
        <v>1338103001</v>
      </c>
      <c r="B522" s="407">
        <v>13</v>
      </c>
      <c r="C522" s="408">
        <v>381</v>
      </c>
      <c r="D522" s="409">
        <v>3</v>
      </c>
      <c r="E522" s="408">
        <v>1</v>
      </c>
      <c r="F522" s="407" t="s">
        <v>299</v>
      </c>
      <c r="G522" s="407" t="s">
        <v>710</v>
      </c>
      <c r="H522" s="407" t="s">
        <v>717</v>
      </c>
      <c r="I522" s="407" t="s">
        <v>718</v>
      </c>
      <c r="J522" s="272"/>
      <c r="K522" s="273" t="str">
        <f t="shared" ref="K522:K542" si="96">IF(AND($C522&gt;0,$H522=""),"ﾘｽﾄ１","")</f>
        <v/>
      </c>
      <c r="L522" s="417" t="str">
        <f t="shared" ref="L522:L542" si="97">IF(K522="ﾘｽﾄ１",G522,"")</f>
        <v/>
      </c>
      <c r="M522" s="274" t="str">
        <f>IF(K522="","",COUNTIF($K$7:K522,"ﾘｽﾄ１"))</f>
        <v/>
      </c>
      <c r="N522" s="274" t="str">
        <f t="shared" ref="N522:N542" si="98">IF(AND(D522=0,E522&gt;0),"同一区","")</f>
        <v/>
      </c>
      <c r="O522" s="275" t="str">
        <f t="shared" ref="O522:O542" si="99">IF(AND(EXACT($K$2,G522),H522&gt;0),"該当１","")</f>
        <v/>
      </c>
      <c r="P522" s="274" t="str">
        <f t="shared" si="90"/>
        <v/>
      </c>
      <c r="Q522" s="273" t="str">
        <f t="shared" si="91"/>
        <v/>
      </c>
      <c r="R522" s="276" t="str">
        <f t="shared" si="92"/>
        <v/>
      </c>
      <c r="S522" s="273" t="str">
        <f t="shared" ref="S522:S542" si="100">IF(AND(Q522="ﾘｽﾄ2",OR(I522=0,AND(N522="同一区",E522=1))),"該当２","")</f>
        <v/>
      </c>
      <c r="T522" s="417" t="str">
        <f t="shared" si="93"/>
        <v/>
      </c>
      <c r="U522" s="274" t="str">
        <f>IF(S522="","",COUNTIF($S$7:S522,"該当２"))</f>
        <v/>
      </c>
      <c r="V522" s="277" t="str">
        <f t="shared" si="94"/>
        <v/>
      </c>
      <c r="W522" s="417" t="str">
        <f t="shared" si="95"/>
        <v/>
      </c>
      <c r="X522" s="274" t="str">
        <f>IF(V522="","",COUNTIF($V$7:V522,"該当３"))</f>
        <v/>
      </c>
    </row>
    <row r="523" spans="1:24">
      <c r="A523" s="407">
        <v>1338103002</v>
      </c>
      <c r="B523" s="407">
        <v>13</v>
      </c>
      <c r="C523" s="408">
        <v>381</v>
      </c>
      <c r="D523" s="409">
        <v>3</v>
      </c>
      <c r="E523" s="408">
        <v>2</v>
      </c>
      <c r="F523" s="407" t="s">
        <v>299</v>
      </c>
      <c r="G523" s="407" t="s">
        <v>710</v>
      </c>
      <c r="H523" s="407" t="s">
        <v>717</v>
      </c>
      <c r="I523" s="407" t="s">
        <v>719</v>
      </c>
      <c r="J523" s="272"/>
      <c r="K523" s="273" t="str">
        <f t="shared" si="96"/>
        <v/>
      </c>
      <c r="L523" s="417" t="str">
        <f t="shared" si="97"/>
        <v/>
      </c>
      <c r="M523" s="274" t="str">
        <f>IF(K523="","",COUNTIF($K$7:K523,"ﾘｽﾄ１"))</f>
        <v/>
      </c>
      <c r="N523" s="274" t="str">
        <f t="shared" si="98"/>
        <v/>
      </c>
      <c r="O523" s="275" t="str">
        <f t="shared" si="99"/>
        <v/>
      </c>
      <c r="P523" s="274" t="str">
        <f t="shared" si="90"/>
        <v/>
      </c>
      <c r="Q523" s="273" t="str">
        <f t="shared" si="91"/>
        <v/>
      </c>
      <c r="R523" s="276" t="str">
        <f t="shared" si="92"/>
        <v/>
      </c>
      <c r="S523" s="273" t="str">
        <f t="shared" si="100"/>
        <v/>
      </c>
      <c r="T523" s="417" t="str">
        <f t="shared" si="93"/>
        <v/>
      </c>
      <c r="U523" s="274" t="str">
        <f>IF(S523="","",COUNTIF($S$7:S523,"該当２"))</f>
        <v/>
      </c>
      <c r="V523" s="277" t="str">
        <f t="shared" si="94"/>
        <v/>
      </c>
      <c r="W523" s="417" t="str">
        <f t="shared" si="95"/>
        <v/>
      </c>
      <c r="X523" s="274" t="str">
        <f>IF(V523="","",COUNTIF($V$7:V523,"該当３"))</f>
        <v/>
      </c>
    </row>
    <row r="524" spans="1:24">
      <c r="A524" s="407">
        <v>1338200000</v>
      </c>
      <c r="B524" s="407">
        <v>13</v>
      </c>
      <c r="C524" s="408">
        <v>382</v>
      </c>
      <c r="D524" s="409">
        <v>0</v>
      </c>
      <c r="E524" s="408">
        <v>0</v>
      </c>
      <c r="F524" s="407" t="s">
        <v>299</v>
      </c>
      <c r="G524" s="407" t="s">
        <v>720</v>
      </c>
      <c r="H524" s="407"/>
      <c r="I524" s="407"/>
      <c r="J524" s="272"/>
      <c r="K524" s="273" t="str">
        <f t="shared" si="96"/>
        <v>ﾘｽﾄ１</v>
      </c>
      <c r="L524" s="417" t="str">
        <f t="shared" si="97"/>
        <v>御蔵島村</v>
      </c>
      <c r="M524" s="274">
        <f>IF(K524="","",COUNTIF($K$7:K524,"ﾘｽﾄ１"))</f>
        <v>59</v>
      </c>
      <c r="N524" s="274" t="str">
        <f t="shared" si="98"/>
        <v/>
      </c>
      <c r="O524" s="275" t="str">
        <f t="shared" si="99"/>
        <v/>
      </c>
      <c r="P524" s="274" t="str">
        <f t="shared" si="90"/>
        <v/>
      </c>
      <c r="Q524" s="273" t="str">
        <f t="shared" si="91"/>
        <v/>
      </c>
      <c r="R524" s="276" t="str">
        <f t="shared" si="92"/>
        <v/>
      </c>
      <c r="S524" s="273" t="str">
        <f t="shared" si="100"/>
        <v/>
      </c>
      <c r="T524" s="417" t="str">
        <f t="shared" si="93"/>
        <v/>
      </c>
      <c r="U524" s="274" t="str">
        <f>IF(S524="","",COUNTIF($S$7:S524,"該当２"))</f>
        <v/>
      </c>
      <c r="V524" s="277" t="str">
        <f t="shared" si="94"/>
        <v/>
      </c>
      <c r="W524" s="417" t="str">
        <f t="shared" si="95"/>
        <v/>
      </c>
      <c r="X524" s="274" t="str">
        <f>IF(V524="","",COUNTIF($V$7:V524,"該当３"))</f>
        <v/>
      </c>
    </row>
    <row r="525" spans="1:24">
      <c r="A525" s="407">
        <v>1338200003</v>
      </c>
      <c r="B525" s="407">
        <v>13</v>
      </c>
      <c r="C525" s="408">
        <v>382</v>
      </c>
      <c r="D525" s="409">
        <v>0</v>
      </c>
      <c r="E525" s="408">
        <v>3</v>
      </c>
      <c r="F525" s="407" t="s">
        <v>299</v>
      </c>
      <c r="G525" s="407" t="s">
        <v>720</v>
      </c>
      <c r="H525" s="407" t="s">
        <v>720</v>
      </c>
      <c r="I525" s="407" t="s">
        <v>720</v>
      </c>
      <c r="J525" s="272"/>
      <c r="K525" s="273" t="str">
        <f t="shared" si="96"/>
        <v/>
      </c>
      <c r="L525" s="417" t="str">
        <f t="shared" si="97"/>
        <v/>
      </c>
      <c r="M525" s="274" t="str">
        <f>IF(K525="","",COUNTIF($K$7:K525,"ﾘｽﾄ１"))</f>
        <v/>
      </c>
      <c r="N525" s="274" t="str">
        <f t="shared" si="98"/>
        <v>同一区</v>
      </c>
      <c r="O525" s="275" t="str">
        <f t="shared" si="99"/>
        <v/>
      </c>
      <c r="P525" s="274" t="str">
        <f t="shared" si="90"/>
        <v/>
      </c>
      <c r="Q525" s="273" t="str">
        <f t="shared" si="91"/>
        <v/>
      </c>
      <c r="R525" s="276" t="str">
        <f t="shared" si="92"/>
        <v/>
      </c>
      <c r="S525" s="273" t="str">
        <f>IF(AND(Q525="ﾘｽﾄ2",OR(I525=0,AND(N525="同一区",E525=3))),"該当２","")</f>
        <v/>
      </c>
      <c r="T525" s="417" t="str">
        <f t="shared" si="93"/>
        <v/>
      </c>
      <c r="U525" s="274" t="str">
        <f>IF(S525="","",COUNTIF($S$7:S525,"該当２"))</f>
        <v/>
      </c>
      <c r="V525" s="277" t="str">
        <f t="shared" si="94"/>
        <v/>
      </c>
      <c r="W525" s="417" t="str">
        <f t="shared" si="95"/>
        <v/>
      </c>
      <c r="X525" s="274" t="str">
        <f>IF(V525="","",COUNTIF($V$7:V525,"該当３"))</f>
        <v/>
      </c>
    </row>
    <row r="526" spans="1:24">
      <c r="A526" s="407">
        <v>1340100000</v>
      </c>
      <c r="B526" s="407">
        <v>13</v>
      </c>
      <c r="C526" s="408">
        <v>401</v>
      </c>
      <c r="D526" s="409">
        <v>0</v>
      </c>
      <c r="E526" s="408">
        <v>0</v>
      </c>
      <c r="F526" s="407" t="s">
        <v>299</v>
      </c>
      <c r="G526" s="407" t="s">
        <v>721</v>
      </c>
      <c r="H526" s="407"/>
      <c r="I526" s="407"/>
      <c r="J526" s="272"/>
      <c r="K526" s="273" t="str">
        <f t="shared" si="96"/>
        <v>ﾘｽﾄ１</v>
      </c>
      <c r="L526" s="417" t="str">
        <f t="shared" si="97"/>
        <v>八丈町</v>
      </c>
      <c r="M526" s="274">
        <f>IF(K526="","",COUNTIF($K$7:K526,"ﾘｽﾄ１"))</f>
        <v>60</v>
      </c>
      <c r="N526" s="274" t="str">
        <f t="shared" si="98"/>
        <v/>
      </c>
      <c r="O526" s="275" t="str">
        <f t="shared" si="99"/>
        <v/>
      </c>
      <c r="P526" s="274" t="str">
        <f t="shared" si="90"/>
        <v/>
      </c>
      <c r="Q526" s="273" t="str">
        <f t="shared" si="91"/>
        <v/>
      </c>
      <c r="R526" s="276" t="str">
        <f t="shared" si="92"/>
        <v/>
      </c>
      <c r="S526" s="273" t="str">
        <f t="shared" si="100"/>
        <v/>
      </c>
      <c r="T526" s="417" t="str">
        <f t="shared" si="93"/>
        <v/>
      </c>
      <c r="U526" s="274" t="str">
        <f>IF(S526="","",COUNTIF($S$7:S526,"該当２"))</f>
        <v/>
      </c>
      <c r="V526" s="277" t="str">
        <f t="shared" si="94"/>
        <v/>
      </c>
      <c r="W526" s="417" t="str">
        <f t="shared" si="95"/>
        <v/>
      </c>
      <c r="X526" s="274" t="str">
        <f>IF(V526="","",COUNTIF($V$7:V526,"該当３"))</f>
        <v/>
      </c>
    </row>
    <row r="527" spans="1:24">
      <c r="A527" s="407">
        <v>1340101000</v>
      </c>
      <c r="B527" s="407">
        <v>13</v>
      </c>
      <c r="C527" s="408">
        <v>401</v>
      </c>
      <c r="D527" s="409">
        <v>1</v>
      </c>
      <c r="E527" s="408">
        <v>0</v>
      </c>
      <c r="F527" s="407" t="s">
        <v>299</v>
      </c>
      <c r="G527" s="407" t="s">
        <v>721</v>
      </c>
      <c r="H527" s="407" t="s">
        <v>722</v>
      </c>
      <c r="I527" s="407"/>
      <c r="J527" s="272"/>
      <c r="K527" s="273" t="str">
        <f t="shared" si="96"/>
        <v/>
      </c>
      <c r="L527" s="417" t="str">
        <f t="shared" si="97"/>
        <v/>
      </c>
      <c r="M527" s="274" t="str">
        <f>IF(K527="","",COUNTIF($K$7:K527,"ﾘｽﾄ１"))</f>
        <v/>
      </c>
      <c r="N527" s="274" t="str">
        <f t="shared" si="98"/>
        <v/>
      </c>
      <c r="O527" s="275" t="str">
        <f t="shared" si="99"/>
        <v/>
      </c>
      <c r="P527" s="274" t="str">
        <f t="shared" si="90"/>
        <v/>
      </c>
      <c r="Q527" s="273" t="str">
        <f t="shared" si="91"/>
        <v/>
      </c>
      <c r="R527" s="276" t="str">
        <f t="shared" si="92"/>
        <v/>
      </c>
      <c r="S527" s="273" t="str">
        <f t="shared" si="100"/>
        <v/>
      </c>
      <c r="T527" s="417" t="str">
        <f t="shared" si="93"/>
        <v/>
      </c>
      <c r="U527" s="274" t="str">
        <f>IF(S527="","",COUNTIF($S$7:S527,"該当２"))</f>
        <v/>
      </c>
      <c r="V527" s="277" t="str">
        <f t="shared" si="94"/>
        <v/>
      </c>
      <c r="W527" s="417" t="str">
        <f t="shared" si="95"/>
        <v/>
      </c>
      <c r="X527" s="274" t="str">
        <f>IF(V527="","",COUNTIF($V$7:V527,"該当３"))</f>
        <v/>
      </c>
    </row>
    <row r="528" spans="1:24">
      <c r="A528" s="407">
        <v>1340101005</v>
      </c>
      <c r="B528" s="407">
        <v>13</v>
      </c>
      <c r="C528" s="408">
        <v>401</v>
      </c>
      <c r="D528" s="409">
        <v>1</v>
      </c>
      <c r="E528" s="408">
        <v>5</v>
      </c>
      <c r="F528" s="407" t="s">
        <v>299</v>
      </c>
      <c r="G528" s="407" t="s">
        <v>721</v>
      </c>
      <c r="H528" s="407" t="s">
        <v>722</v>
      </c>
      <c r="I528" s="407" t="s">
        <v>723</v>
      </c>
      <c r="J528" s="272"/>
      <c r="K528" s="273" t="str">
        <f t="shared" si="96"/>
        <v/>
      </c>
      <c r="L528" s="417" t="str">
        <f t="shared" si="97"/>
        <v/>
      </c>
      <c r="M528" s="274" t="str">
        <f>IF(K528="","",COUNTIF($K$7:K528,"ﾘｽﾄ１"))</f>
        <v/>
      </c>
      <c r="N528" s="274" t="str">
        <f t="shared" si="98"/>
        <v/>
      </c>
      <c r="O528" s="275" t="str">
        <f t="shared" si="99"/>
        <v/>
      </c>
      <c r="P528" s="274" t="str">
        <f t="shared" si="90"/>
        <v/>
      </c>
      <c r="Q528" s="273" t="str">
        <f t="shared" si="91"/>
        <v/>
      </c>
      <c r="R528" s="276" t="str">
        <f t="shared" si="92"/>
        <v/>
      </c>
      <c r="S528" s="273" t="str">
        <f t="shared" si="100"/>
        <v/>
      </c>
      <c r="T528" s="417" t="str">
        <f t="shared" si="93"/>
        <v/>
      </c>
      <c r="U528" s="274" t="str">
        <f>IF(S528="","",COUNTIF($S$7:S528,"該当２"))</f>
        <v/>
      </c>
      <c r="V528" s="277" t="str">
        <f t="shared" si="94"/>
        <v/>
      </c>
      <c r="W528" s="417" t="str">
        <f t="shared" si="95"/>
        <v/>
      </c>
      <c r="X528" s="274" t="str">
        <f>IF(V528="","",COUNTIF($V$7:V528,"該当３"))</f>
        <v/>
      </c>
    </row>
    <row r="529" spans="1:24">
      <c r="A529" s="407">
        <v>1340102000</v>
      </c>
      <c r="B529" s="407">
        <v>13</v>
      </c>
      <c r="C529" s="408">
        <v>401</v>
      </c>
      <c r="D529" s="409">
        <v>2</v>
      </c>
      <c r="E529" s="408">
        <v>0</v>
      </c>
      <c r="F529" s="407" t="s">
        <v>299</v>
      </c>
      <c r="G529" s="407" t="s">
        <v>721</v>
      </c>
      <c r="H529" s="407" t="s">
        <v>724</v>
      </c>
      <c r="I529" s="407"/>
      <c r="J529" s="272"/>
      <c r="K529" s="273" t="str">
        <f t="shared" si="96"/>
        <v/>
      </c>
      <c r="L529" s="417" t="str">
        <f t="shared" si="97"/>
        <v/>
      </c>
      <c r="M529" s="274" t="str">
        <f>IF(K529="","",COUNTIF($K$7:K529,"ﾘｽﾄ１"))</f>
        <v/>
      </c>
      <c r="N529" s="274" t="str">
        <f t="shared" si="98"/>
        <v/>
      </c>
      <c r="O529" s="275" t="str">
        <f t="shared" si="99"/>
        <v/>
      </c>
      <c r="P529" s="274" t="str">
        <f t="shared" si="90"/>
        <v/>
      </c>
      <c r="Q529" s="273" t="str">
        <f t="shared" si="91"/>
        <v/>
      </c>
      <c r="R529" s="276" t="str">
        <f t="shared" si="92"/>
        <v/>
      </c>
      <c r="S529" s="273" t="str">
        <f t="shared" si="100"/>
        <v/>
      </c>
      <c r="T529" s="417" t="str">
        <f t="shared" si="93"/>
        <v/>
      </c>
      <c r="U529" s="274" t="str">
        <f>IF(S529="","",COUNTIF($S$7:S529,"該当２"))</f>
        <v/>
      </c>
      <c r="V529" s="277" t="str">
        <f t="shared" si="94"/>
        <v/>
      </c>
      <c r="W529" s="417" t="str">
        <f t="shared" si="95"/>
        <v/>
      </c>
      <c r="X529" s="274" t="str">
        <f>IF(V529="","",COUNTIF($V$7:V529,"該当３"))</f>
        <v/>
      </c>
    </row>
    <row r="530" spans="1:24">
      <c r="A530" s="407">
        <v>1340102004</v>
      </c>
      <c r="B530" s="407">
        <v>13</v>
      </c>
      <c r="C530" s="408">
        <v>401</v>
      </c>
      <c r="D530" s="409">
        <v>2</v>
      </c>
      <c r="E530" s="408">
        <v>4</v>
      </c>
      <c r="F530" s="407" t="s">
        <v>299</v>
      </c>
      <c r="G530" s="407" t="s">
        <v>721</v>
      </c>
      <c r="H530" s="407" t="s">
        <v>724</v>
      </c>
      <c r="I530" s="407" t="s">
        <v>725</v>
      </c>
      <c r="J530" s="272"/>
      <c r="K530" s="273" t="str">
        <f t="shared" si="96"/>
        <v/>
      </c>
      <c r="L530" s="417" t="str">
        <f t="shared" si="97"/>
        <v/>
      </c>
      <c r="M530" s="274" t="str">
        <f>IF(K530="","",COUNTIF($K$7:K530,"ﾘｽﾄ１"))</f>
        <v/>
      </c>
      <c r="N530" s="274" t="str">
        <f t="shared" si="98"/>
        <v/>
      </c>
      <c r="O530" s="275" t="str">
        <f t="shared" si="99"/>
        <v/>
      </c>
      <c r="P530" s="274" t="str">
        <f t="shared" si="90"/>
        <v/>
      </c>
      <c r="Q530" s="273" t="str">
        <f t="shared" si="91"/>
        <v/>
      </c>
      <c r="R530" s="276" t="str">
        <f t="shared" si="92"/>
        <v/>
      </c>
      <c r="S530" s="273" t="str">
        <f t="shared" si="100"/>
        <v/>
      </c>
      <c r="T530" s="417" t="str">
        <f t="shared" si="93"/>
        <v/>
      </c>
      <c r="U530" s="274" t="str">
        <f>IF(S530="","",COUNTIF($S$7:S530,"該当２"))</f>
        <v/>
      </c>
      <c r="V530" s="277" t="str">
        <f t="shared" si="94"/>
        <v/>
      </c>
      <c r="W530" s="417" t="str">
        <f t="shared" si="95"/>
        <v/>
      </c>
      <c r="X530" s="274" t="str">
        <f>IF(V530="","",COUNTIF($V$7:V530,"該当３"))</f>
        <v/>
      </c>
    </row>
    <row r="531" spans="1:24">
      <c r="A531" s="407">
        <v>1340103000</v>
      </c>
      <c r="B531" s="407">
        <v>13</v>
      </c>
      <c r="C531" s="408">
        <v>401</v>
      </c>
      <c r="D531" s="409">
        <v>3</v>
      </c>
      <c r="E531" s="408">
        <v>0</v>
      </c>
      <c r="F531" s="407" t="s">
        <v>299</v>
      </c>
      <c r="G531" s="407" t="s">
        <v>721</v>
      </c>
      <c r="H531" s="407" t="s">
        <v>726</v>
      </c>
      <c r="I531" s="407"/>
      <c r="J531" s="272"/>
      <c r="K531" s="273" t="str">
        <f t="shared" si="96"/>
        <v/>
      </c>
      <c r="L531" s="417" t="str">
        <f t="shared" si="97"/>
        <v/>
      </c>
      <c r="M531" s="274" t="str">
        <f>IF(K531="","",COUNTIF($K$7:K531,"ﾘｽﾄ１"))</f>
        <v/>
      </c>
      <c r="N531" s="274" t="str">
        <f t="shared" si="98"/>
        <v/>
      </c>
      <c r="O531" s="275" t="str">
        <f t="shared" si="99"/>
        <v/>
      </c>
      <c r="P531" s="274" t="str">
        <f t="shared" si="90"/>
        <v/>
      </c>
      <c r="Q531" s="273" t="str">
        <f t="shared" si="91"/>
        <v/>
      </c>
      <c r="R531" s="276" t="str">
        <f t="shared" si="92"/>
        <v/>
      </c>
      <c r="S531" s="273" t="str">
        <f t="shared" si="100"/>
        <v/>
      </c>
      <c r="T531" s="417" t="str">
        <f t="shared" si="93"/>
        <v/>
      </c>
      <c r="U531" s="274" t="str">
        <f>IF(S531="","",COUNTIF($S$7:S531,"該当２"))</f>
        <v/>
      </c>
      <c r="V531" s="277" t="str">
        <f t="shared" si="94"/>
        <v/>
      </c>
      <c r="W531" s="417" t="str">
        <f t="shared" si="95"/>
        <v/>
      </c>
      <c r="X531" s="274" t="str">
        <f>IF(V531="","",COUNTIF($V$7:V531,"該当３"))</f>
        <v/>
      </c>
    </row>
    <row r="532" spans="1:24">
      <c r="A532" s="407">
        <v>1340103001</v>
      </c>
      <c r="B532" s="407">
        <v>13</v>
      </c>
      <c r="C532" s="408">
        <v>401</v>
      </c>
      <c r="D532" s="409">
        <v>3</v>
      </c>
      <c r="E532" s="408">
        <v>1</v>
      </c>
      <c r="F532" s="407" t="s">
        <v>299</v>
      </c>
      <c r="G532" s="407" t="s">
        <v>721</v>
      </c>
      <c r="H532" s="407" t="s">
        <v>726</v>
      </c>
      <c r="I532" s="407" t="s">
        <v>727</v>
      </c>
      <c r="J532" s="272"/>
      <c r="K532" s="273" t="str">
        <f t="shared" si="96"/>
        <v/>
      </c>
      <c r="L532" s="417" t="str">
        <f t="shared" si="97"/>
        <v/>
      </c>
      <c r="M532" s="274" t="str">
        <f>IF(K532="","",COUNTIF($K$7:K532,"ﾘｽﾄ１"))</f>
        <v/>
      </c>
      <c r="N532" s="274" t="str">
        <f t="shared" si="98"/>
        <v/>
      </c>
      <c r="O532" s="275" t="str">
        <f t="shared" si="99"/>
        <v/>
      </c>
      <c r="P532" s="274" t="str">
        <f t="shared" si="90"/>
        <v/>
      </c>
      <c r="Q532" s="273" t="str">
        <f t="shared" si="91"/>
        <v/>
      </c>
      <c r="R532" s="276" t="str">
        <f t="shared" si="92"/>
        <v/>
      </c>
      <c r="S532" s="273" t="str">
        <f t="shared" si="100"/>
        <v/>
      </c>
      <c r="T532" s="417" t="str">
        <f t="shared" si="93"/>
        <v/>
      </c>
      <c r="U532" s="274" t="str">
        <f>IF(S532="","",COUNTIF($S$7:S532,"該当２"))</f>
        <v/>
      </c>
      <c r="V532" s="277" t="str">
        <f t="shared" si="94"/>
        <v/>
      </c>
      <c r="W532" s="417" t="str">
        <f t="shared" si="95"/>
        <v/>
      </c>
      <c r="X532" s="274" t="str">
        <f>IF(V532="","",COUNTIF($V$7:V532,"該当３"))</f>
        <v/>
      </c>
    </row>
    <row r="533" spans="1:24">
      <c r="A533" s="407">
        <v>1340104000</v>
      </c>
      <c r="B533" s="407">
        <v>13</v>
      </c>
      <c r="C533" s="408">
        <v>401</v>
      </c>
      <c r="D533" s="409">
        <v>4</v>
      </c>
      <c r="E533" s="408">
        <v>0</v>
      </c>
      <c r="F533" s="407" t="s">
        <v>299</v>
      </c>
      <c r="G533" s="407" t="s">
        <v>721</v>
      </c>
      <c r="H533" s="407" t="s">
        <v>728</v>
      </c>
      <c r="I533" s="407"/>
      <c r="J533" s="272"/>
      <c r="K533" s="273" t="str">
        <f t="shared" si="96"/>
        <v/>
      </c>
      <c r="L533" s="417" t="str">
        <f t="shared" si="97"/>
        <v/>
      </c>
      <c r="M533" s="274" t="str">
        <f>IF(K533="","",COUNTIF($K$7:K533,"ﾘｽﾄ１"))</f>
        <v/>
      </c>
      <c r="N533" s="274" t="str">
        <f t="shared" si="98"/>
        <v/>
      </c>
      <c r="O533" s="275" t="str">
        <f t="shared" si="99"/>
        <v/>
      </c>
      <c r="P533" s="274" t="str">
        <f t="shared" si="90"/>
        <v/>
      </c>
      <c r="Q533" s="273" t="str">
        <f t="shared" si="91"/>
        <v/>
      </c>
      <c r="R533" s="276" t="str">
        <f t="shared" si="92"/>
        <v/>
      </c>
      <c r="S533" s="273" t="str">
        <f t="shared" si="100"/>
        <v/>
      </c>
      <c r="T533" s="417" t="str">
        <f t="shared" si="93"/>
        <v/>
      </c>
      <c r="U533" s="274" t="str">
        <f>IF(S533="","",COUNTIF($S$7:S533,"該当２"))</f>
        <v/>
      </c>
      <c r="V533" s="277" t="str">
        <f t="shared" si="94"/>
        <v/>
      </c>
      <c r="W533" s="417" t="str">
        <f t="shared" si="95"/>
        <v/>
      </c>
      <c r="X533" s="274" t="str">
        <f>IF(V533="","",COUNTIF($V$7:V533,"該当３"))</f>
        <v/>
      </c>
    </row>
    <row r="534" spans="1:24">
      <c r="A534" s="407">
        <v>1340104001</v>
      </c>
      <c r="B534" s="407">
        <v>13</v>
      </c>
      <c r="C534" s="408">
        <v>401</v>
      </c>
      <c r="D534" s="409">
        <v>4</v>
      </c>
      <c r="E534" s="408">
        <v>1</v>
      </c>
      <c r="F534" s="407" t="s">
        <v>299</v>
      </c>
      <c r="G534" s="407" t="s">
        <v>721</v>
      </c>
      <c r="H534" s="407" t="s">
        <v>728</v>
      </c>
      <c r="I534" s="407" t="s">
        <v>729</v>
      </c>
      <c r="J534" s="272"/>
      <c r="K534" s="273" t="str">
        <f t="shared" si="96"/>
        <v/>
      </c>
      <c r="L534" s="417" t="str">
        <f t="shared" si="97"/>
        <v/>
      </c>
      <c r="M534" s="274" t="str">
        <f>IF(K534="","",COUNTIF($K$7:K534,"ﾘｽﾄ１"))</f>
        <v/>
      </c>
      <c r="N534" s="274" t="str">
        <f t="shared" si="98"/>
        <v/>
      </c>
      <c r="O534" s="275" t="str">
        <f t="shared" si="99"/>
        <v/>
      </c>
      <c r="P534" s="274" t="str">
        <f t="shared" si="90"/>
        <v/>
      </c>
      <c r="Q534" s="273" t="str">
        <f t="shared" si="91"/>
        <v/>
      </c>
      <c r="R534" s="276" t="str">
        <f t="shared" si="92"/>
        <v/>
      </c>
      <c r="S534" s="273" t="str">
        <f t="shared" si="100"/>
        <v/>
      </c>
      <c r="T534" s="417" t="str">
        <f t="shared" si="93"/>
        <v/>
      </c>
      <c r="U534" s="274" t="str">
        <f>IF(S534="","",COUNTIF($S$7:S534,"該当２"))</f>
        <v/>
      </c>
      <c r="V534" s="277" t="str">
        <f t="shared" si="94"/>
        <v/>
      </c>
      <c r="W534" s="417" t="str">
        <f t="shared" si="95"/>
        <v/>
      </c>
      <c r="X534" s="274" t="str">
        <f>IF(V534="","",COUNTIF($V$7:V534,"該当３"))</f>
        <v/>
      </c>
    </row>
    <row r="535" spans="1:24">
      <c r="A535" s="407">
        <v>1340105000</v>
      </c>
      <c r="B535" s="407">
        <v>13</v>
      </c>
      <c r="C535" s="408">
        <v>401</v>
      </c>
      <c r="D535" s="409">
        <v>5</v>
      </c>
      <c r="E535" s="408">
        <v>0</v>
      </c>
      <c r="F535" s="407" t="s">
        <v>299</v>
      </c>
      <c r="G535" s="407" t="s">
        <v>721</v>
      </c>
      <c r="H535" s="407" t="s">
        <v>730</v>
      </c>
      <c r="I535" s="407"/>
      <c r="J535" s="272"/>
      <c r="K535" s="273" t="str">
        <f t="shared" si="96"/>
        <v/>
      </c>
      <c r="L535" s="417" t="str">
        <f t="shared" si="97"/>
        <v/>
      </c>
      <c r="M535" s="274" t="str">
        <f>IF(K535="","",COUNTIF($K$7:K535,"ﾘｽﾄ１"))</f>
        <v/>
      </c>
      <c r="N535" s="274" t="str">
        <f t="shared" si="98"/>
        <v/>
      </c>
      <c r="O535" s="275" t="str">
        <f t="shared" si="99"/>
        <v/>
      </c>
      <c r="P535" s="274" t="str">
        <f t="shared" si="90"/>
        <v/>
      </c>
      <c r="Q535" s="273" t="str">
        <f t="shared" si="91"/>
        <v/>
      </c>
      <c r="R535" s="276" t="str">
        <f t="shared" si="92"/>
        <v/>
      </c>
      <c r="S535" s="273" t="str">
        <f t="shared" si="100"/>
        <v/>
      </c>
      <c r="T535" s="417" t="str">
        <f t="shared" si="93"/>
        <v/>
      </c>
      <c r="U535" s="274" t="str">
        <f>IF(S535="","",COUNTIF($S$7:S535,"該当２"))</f>
        <v/>
      </c>
      <c r="V535" s="277" t="str">
        <f t="shared" si="94"/>
        <v/>
      </c>
      <c r="W535" s="417" t="str">
        <f t="shared" si="95"/>
        <v/>
      </c>
      <c r="X535" s="274" t="str">
        <f>IF(V535="","",COUNTIF($V$7:V535,"該当３"))</f>
        <v/>
      </c>
    </row>
    <row r="536" spans="1:24">
      <c r="A536" s="407">
        <v>1340105001</v>
      </c>
      <c r="B536" s="407">
        <v>13</v>
      </c>
      <c r="C536" s="408">
        <v>401</v>
      </c>
      <c r="D536" s="409">
        <v>5</v>
      </c>
      <c r="E536" s="408">
        <v>1</v>
      </c>
      <c r="F536" s="407" t="s">
        <v>299</v>
      </c>
      <c r="G536" s="407" t="s">
        <v>721</v>
      </c>
      <c r="H536" s="407" t="s">
        <v>730</v>
      </c>
      <c r="I536" s="407" t="s">
        <v>731</v>
      </c>
      <c r="J536" s="272"/>
      <c r="K536" s="273" t="str">
        <f t="shared" si="96"/>
        <v/>
      </c>
      <c r="L536" s="417" t="str">
        <f t="shared" si="97"/>
        <v/>
      </c>
      <c r="M536" s="274" t="str">
        <f>IF(K536="","",COUNTIF($K$7:K536,"ﾘｽﾄ１"))</f>
        <v/>
      </c>
      <c r="N536" s="274" t="str">
        <f t="shared" si="98"/>
        <v/>
      </c>
      <c r="O536" s="275" t="str">
        <f t="shared" si="99"/>
        <v/>
      </c>
      <c r="P536" s="274" t="str">
        <f t="shared" si="90"/>
        <v/>
      </c>
      <c r="Q536" s="273" t="str">
        <f t="shared" si="91"/>
        <v/>
      </c>
      <c r="R536" s="276" t="str">
        <f t="shared" si="92"/>
        <v/>
      </c>
      <c r="S536" s="273" t="str">
        <f t="shared" si="100"/>
        <v/>
      </c>
      <c r="T536" s="417" t="str">
        <f t="shared" si="93"/>
        <v/>
      </c>
      <c r="U536" s="274" t="str">
        <f>IF(S536="","",COUNTIF($S$7:S536,"該当２"))</f>
        <v/>
      </c>
      <c r="V536" s="277" t="str">
        <f t="shared" si="94"/>
        <v/>
      </c>
      <c r="W536" s="417" t="str">
        <f t="shared" si="95"/>
        <v/>
      </c>
      <c r="X536" s="274" t="str">
        <f>IF(V536="","",COUNTIF($V$7:V536,"該当３"))</f>
        <v/>
      </c>
    </row>
    <row r="537" spans="1:24">
      <c r="A537" s="407">
        <v>1340200000</v>
      </c>
      <c r="B537" s="407">
        <v>13</v>
      </c>
      <c r="C537" s="408">
        <v>402</v>
      </c>
      <c r="D537" s="409">
        <v>0</v>
      </c>
      <c r="E537" s="408">
        <v>0</v>
      </c>
      <c r="F537" s="407" t="s">
        <v>299</v>
      </c>
      <c r="G537" s="407" t="s">
        <v>732</v>
      </c>
      <c r="H537" s="407"/>
      <c r="I537" s="407"/>
      <c r="J537" s="272"/>
      <c r="K537" s="273" t="str">
        <f t="shared" si="96"/>
        <v>ﾘｽﾄ１</v>
      </c>
      <c r="L537" s="417" t="str">
        <f t="shared" si="97"/>
        <v>青ヶ島村</v>
      </c>
      <c r="M537" s="274">
        <f>IF(K537="","",COUNTIF($K$7:K537,"ﾘｽﾄ１"))</f>
        <v>61</v>
      </c>
      <c r="N537" s="274" t="str">
        <f t="shared" si="98"/>
        <v/>
      </c>
      <c r="O537" s="275" t="str">
        <f t="shared" si="99"/>
        <v/>
      </c>
      <c r="P537" s="274" t="str">
        <f t="shared" si="90"/>
        <v/>
      </c>
      <c r="Q537" s="273" t="str">
        <f t="shared" si="91"/>
        <v/>
      </c>
      <c r="R537" s="276" t="str">
        <f t="shared" si="92"/>
        <v/>
      </c>
      <c r="S537" s="273" t="str">
        <f t="shared" si="100"/>
        <v/>
      </c>
      <c r="T537" s="417" t="str">
        <f t="shared" si="93"/>
        <v/>
      </c>
      <c r="U537" s="274" t="str">
        <f>IF(S537="","",COUNTIF($S$7:S537,"該当２"))</f>
        <v/>
      </c>
      <c r="V537" s="277" t="str">
        <f t="shared" si="94"/>
        <v/>
      </c>
      <c r="W537" s="417" t="str">
        <f t="shared" si="95"/>
        <v/>
      </c>
      <c r="X537" s="274" t="str">
        <f>IF(V537="","",COUNTIF($V$7:V537,"該当３"))</f>
        <v/>
      </c>
    </row>
    <row r="538" spans="1:24">
      <c r="A538" s="407">
        <v>1340200005</v>
      </c>
      <c r="B538" s="407">
        <v>13</v>
      </c>
      <c r="C538" s="408">
        <v>402</v>
      </c>
      <c r="D538" s="409">
        <v>0</v>
      </c>
      <c r="E538" s="408">
        <v>5</v>
      </c>
      <c r="F538" s="407" t="s">
        <v>299</v>
      </c>
      <c r="G538" s="407" t="s">
        <v>732</v>
      </c>
      <c r="H538" s="407" t="s">
        <v>732</v>
      </c>
      <c r="I538" s="407" t="s">
        <v>733</v>
      </c>
      <c r="J538" s="272"/>
      <c r="K538" s="273" t="str">
        <f t="shared" si="96"/>
        <v/>
      </c>
      <c r="L538" s="417" t="str">
        <f t="shared" si="97"/>
        <v/>
      </c>
      <c r="M538" s="274" t="str">
        <f>IF(K538="","",COUNTIF($K$7:K538,"ﾘｽﾄ１"))</f>
        <v/>
      </c>
      <c r="N538" s="274" t="str">
        <f t="shared" si="98"/>
        <v>同一区</v>
      </c>
      <c r="O538" s="275" t="str">
        <f t="shared" si="99"/>
        <v/>
      </c>
      <c r="P538" s="274" t="str">
        <f t="shared" si="90"/>
        <v/>
      </c>
      <c r="Q538" s="273" t="str">
        <f t="shared" si="91"/>
        <v/>
      </c>
      <c r="R538" s="276" t="str">
        <f t="shared" si="92"/>
        <v/>
      </c>
      <c r="S538" s="273" t="str">
        <f>IF(AND(Q538="ﾘｽﾄ2",OR(I538=0,AND(N538="同一区",E538=5))),"該当２","")</f>
        <v/>
      </c>
      <c r="T538" s="417" t="str">
        <f t="shared" si="93"/>
        <v/>
      </c>
      <c r="U538" s="274" t="str">
        <f>IF(S538="","",COUNTIF($S$7:S538,"該当２"))</f>
        <v/>
      </c>
      <c r="V538" s="277" t="str">
        <f t="shared" si="94"/>
        <v/>
      </c>
      <c r="W538" s="417" t="str">
        <f t="shared" si="95"/>
        <v/>
      </c>
      <c r="X538" s="274" t="str">
        <f>IF(V538="","",COUNTIF($V$7:V538,"該当３"))</f>
        <v/>
      </c>
    </row>
    <row r="539" spans="1:24">
      <c r="A539" s="407">
        <v>1342100000</v>
      </c>
      <c r="B539" s="407">
        <v>13</v>
      </c>
      <c r="C539" s="408">
        <v>421</v>
      </c>
      <c r="D539" s="409">
        <v>0</v>
      </c>
      <c r="E539" s="408">
        <v>0</v>
      </c>
      <c r="F539" s="407" t="s">
        <v>299</v>
      </c>
      <c r="G539" s="407" t="s">
        <v>734</v>
      </c>
      <c r="H539" s="407"/>
      <c r="I539" s="407"/>
      <c r="J539" s="272"/>
      <c r="K539" s="273" t="str">
        <f t="shared" si="96"/>
        <v>ﾘｽﾄ１</v>
      </c>
      <c r="L539" s="417" t="str">
        <f t="shared" si="97"/>
        <v>小笠原村</v>
      </c>
      <c r="M539" s="274">
        <f>IF(K539="","",COUNTIF($K$7:K539,"ﾘｽﾄ１"))</f>
        <v>62</v>
      </c>
      <c r="N539" s="274" t="str">
        <f t="shared" si="98"/>
        <v/>
      </c>
      <c r="O539" s="275" t="str">
        <f t="shared" si="99"/>
        <v/>
      </c>
      <c r="P539" s="274" t="str">
        <f t="shared" si="90"/>
        <v/>
      </c>
      <c r="Q539" s="273" t="str">
        <f t="shared" si="91"/>
        <v/>
      </c>
      <c r="R539" s="276" t="str">
        <f t="shared" si="92"/>
        <v/>
      </c>
      <c r="S539" s="273" t="str">
        <f t="shared" si="100"/>
        <v/>
      </c>
      <c r="T539" s="417" t="str">
        <f t="shared" si="93"/>
        <v/>
      </c>
      <c r="U539" s="274" t="str">
        <f>IF(S539="","",COUNTIF($S$7:S539,"該当２"))</f>
        <v/>
      </c>
      <c r="V539" s="277" t="str">
        <f t="shared" si="94"/>
        <v/>
      </c>
      <c r="W539" s="417" t="str">
        <f t="shared" si="95"/>
        <v/>
      </c>
      <c r="X539" s="274" t="str">
        <f>IF(V539="","",COUNTIF($V$7:V539,"該当３"))</f>
        <v/>
      </c>
    </row>
    <row r="540" spans="1:24">
      <c r="A540" s="407">
        <v>1342100001</v>
      </c>
      <c r="B540" s="407">
        <v>13</v>
      </c>
      <c r="C540" s="408">
        <v>421</v>
      </c>
      <c r="D540" s="409">
        <v>0</v>
      </c>
      <c r="E540" s="408">
        <v>1</v>
      </c>
      <c r="F540" s="407" t="s">
        <v>299</v>
      </c>
      <c r="G540" s="407" t="s">
        <v>734</v>
      </c>
      <c r="H540" s="407" t="s">
        <v>734</v>
      </c>
      <c r="I540" s="407" t="s">
        <v>735</v>
      </c>
      <c r="J540" s="272"/>
      <c r="K540" s="273" t="str">
        <f t="shared" si="96"/>
        <v/>
      </c>
      <c r="L540" s="417" t="str">
        <f t="shared" si="97"/>
        <v/>
      </c>
      <c r="M540" s="274" t="str">
        <f>IF(K540="","",COUNTIF($K$7:K540,"ﾘｽﾄ１"))</f>
        <v/>
      </c>
      <c r="N540" s="274" t="str">
        <f t="shared" si="98"/>
        <v>同一区</v>
      </c>
      <c r="O540" s="275" t="str">
        <f t="shared" si="99"/>
        <v/>
      </c>
      <c r="P540" s="274" t="str">
        <f t="shared" si="90"/>
        <v/>
      </c>
      <c r="Q540" s="273" t="str">
        <f t="shared" si="91"/>
        <v/>
      </c>
      <c r="R540" s="276" t="str">
        <f t="shared" si="92"/>
        <v/>
      </c>
      <c r="S540" s="273" t="str">
        <f t="shared" si="100"/>
        <v/>
      </c>
      <c r="T540" s="417" t="str">
        <f t="shared" si="93"/>
        <v/>
      </c>
      <c r="U540" s="274" t="str">
        <f>IF(S540="","",COUNTIF($S$7:S540,"該当２"))</f>
        <v/>
      </c>
      <c r="V540" s="277" t="str">
        <f t="shared" si="94"/>
        <v/>
      </c>
      <c r="W540" s="417" t="str">
        <f t="shared" si="95"/>
        <v/>
      </c>
      <c r="X540" s="274" t="str">
        <f>IF(V540="","",COUNTIF($V$7:V540,"該当３"))</f>
        <v/>
      </c>
    </row>
    <row r="541" spans="1:24">
      <c r="A541" s="407">
        <v>1342100002</v>
      </c>
      <c r="B541" s="407">
        <v>13</v>
      </c>
      <c r="C541" s="408">
        <v>421</v>
      </c>
      <c r="D541" s="409">
        <v>0</v>
      </c>
      <c r="E541" s="408">
        <v>2</v>
      </c>
      <c r="F541" s="407" t="s">
        <v>299</v>
      </c>
      <c r="G541" s="407" t="s">
        <v>734</v>
      </c>
      <c r="H541" s="407" t="s">
        <v>734</v>
      </c>
      <c r="I541" s="407" t="s">
        <v>736</v>
      </c>
      <c r="J541" s="272"/>
      <c r="K541" s="273" t="str">
        <f t="shared" si="96"/>
        <v/>
      </c>
      <c r="L541" s="417" t="str">
        <f t="shared" si="97"/>
        <v/>
      </c>
      <c r="M541" s="274" t="str">
        <f>IF(K541="","",COUNTIF($K$7:K541,"ﾘｽﾄ１"))</f>
        <v/>
      </c>
      <c r="N541" s="274" t="str">
        <f t="shared" si="98"/>
        <v>同一区</v>
      </c>
      <c r="O541" s="275" t="str">
        <f t="shared" si="99"/>
        <v/>
      </c>
      <c r="P541" s="274" t="str">
        <f t="shared" si="90"/>
        <v/>
      </c>
      <c r="Q541" s="273" t="str">
        <f t="shared" si="91"/>
        <v/>
      </c>
      <c r="R541" s="276" t="str">
        <f t="shared" si="92"/>
        <v/>
      </c>
      <c r="S541" s="273" t="str">
        <f t="shared" si="100"/>
        <v/>
      </c>
      <c r="T541" s="417" t="str">
        <f t="shared" si="93"/>
        <v/>
      </c>
      <c r="U541" s="274" t="str">
        <f>IF(S541="","",COUNTIF($S$7:S541,"該当２"))</f>
        <v/>
      </c>
      <c r="V541" s="277" t="str">
        <f t="shared" si="94"/>
        <v/>
      </c>
      <c r="W541" s="417" t="str">
        <f t="shared" si="95"/>
        <v/>
      </c>
      <c r="X541" s="274" t="str">
        <f>IF(V541="","",COUNTIF($V$7:V541,"該当３"))</f>
        <v/>
      </c>
    </row>
    <row r="542" spans="1:24">
      <c r="A542" s="407"/>
      <c r="B542" s="407"/>
      <c r="C542" s="408"/>
      <c r="D542" s="409"/>
      <c r="E542" s="408"/>
      <c r="F542" s="407"/>
      <c r="G542" s="407"/>
      <c r="H542" s="407"/>
      <c r="I542" s="407"/>
      <c r="J542" s="272"/>
      <c r="K542" s="273" t="str">
        <f t="shared" si="96"/>
        <v/>
      </c>
      <c r="L542" s="417" t="str">
        <f t="shared" si="97"/>
        <v/>
      </c>
      <c r="M542" s="274" t="str">
        <f>IF(K542="","",COUNTIF($K$7:K542,"ﾘｽﾄ１"))</f>
        <v/>
      </c>
      <c r="N542" s="274" t="str">
        <f t="shared" si="98"/>
        <v/>
      </c>
      <c r="O542" s="275" t="str">
        <f t="shared" si="99"/>
        <v/>
      </c>
      <c r="P542" s="274" t="str">
        <f t="shared" si="90"/>
        <v/>
      </c>
      <c r="Q542" s="273" t="str">
        <f t="shared" si="91"/>
        <v/>
      </c>
      <c r="R542" s="276" t="str">
        <f t="shared" si="92"/>
        <v/>
      </c>
      <c r="S542" s="273" t="str">
        <f t="shared" si="100"/>
        <v/>
      </c>
      <c r="T542" s="417" t="str">
        <f t="shared" si="93"/>
        <v/>
      </c>
      <c r="U542" s="274" t="str">
        <f>IF(S542="","",COUNTIF($S$7:S542,"該当２"))</f>
        <v/>
      </c>
      <c r="V542" s="277" t="str">
        <f t="shared" si="94"/>
        <v/>
      </c>
      <c r="W542" s="417" t="str">
        <f t="shared" si="95"/>
        <v/>
      </c>
      <c r="X542" s="274" t="str">
        <f>IF(V542="","",COUNTIF($V$7:V542,"該当３"))</f>
        <v/>
      </c>
    </row>
  </sheetData>
  <autoFilter ref="A6:AD542"/>
  <mergeCells count="14">
    <mergeCell ref="K1:L1"/>
    <mergeCell ref="S1:T1"/>
    <mergeCell ref="V1:W1"/>
    <mergeCell ref="K2:L2"/>
    <mergeCell ref="S2:T2"/>
    <mergeCell ref="V2:W2"/>
    <mergeCell ref="K3:P3"/>
    <mergeCell ref="Q3:U3"/>
    <mergeCell ref="V3:X3"/>
    <mergeCell ref="K4:N4"/>
    <mergeCell ref="O4:P4"/>
    <mergeCell ref="Q4:R4"/>
    <mergeCell ref="S4:U4"/>
    <mergeCell ref="V4:X4"/>
  </mergeCells>
  <phoneticPr fontId="10"/>
  <printOptions horizontalCentered="1"/>
  <pageMargins left="0.51181102362204722" right="0.31496062992125984" top="0.74803149606299213" bottom="0.74803149606299213" header="0.31496062992125984" footer="0.31496062992125984"/>
  <pageSetup paperSize="9" scale="70" orientation="portrait" r:id="rId1"/>
  <headerFooter>
    <oddFooter>&amp;C&amp;P／&amp;N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U570"/>
  <sheetViews>
    <sheetView zoomScaleNormal="100" zoomScaleSheetLayoutView="100" workbookViewId="0">
      <pane xSplit="4" ySplit="5" topLeftCell="E6" activePane="bottomRight" state="frozen"/>
      <selection activeCell="A14" sqref="A14"/>
      <selection pane="topRight" activeCell="A14" sqref="A14"/>
      <selection pane="bottomLeft" activeCell="A14" sqref="A14"/>
      <selection pane="bottomRight" sqref="A1:XFD1048576"/>
    </sheetView>
  </sheetViews>
  <sheetFormatPr defaultColWidth="15.5" defaultRowHeight="14.25" customHeight="1"/>
  <cols>
    <col min="1" max="1" width="10.25" style="19" bestFit="1" customWidth="1"/>
    <col min="2" max="2" width="15.75" style="19" customWidth="1"/>
    <col min="3" max="3" width="28.5" style="19" customWidth="1"/>
    <col min="4" max="4" width="20.875" style="2" customWidth="1"/>
    <col min="5" max="12" width="8.875" style="11" customWidth="1"/>
    <col min="13" max="151" width="8.875" style="17" customWidth="1"/>
    <col min="152" max="16384" width="15.5" style="17"/>
  </cols>
  <sheetData>
    <row r="1" spans="1:151" s="1" customFormat="1" ht="22.5" customHeight="1">
      <c r="A1" s="736" t="s">
        <v>180</v>
      </c>
      <c r="B1" s="739" t="s">
        <v>28</v>
      </c>
      <c r="C1" s="739" t="s">
        <v>29</v>
      </c>
      <c r="D1" s="739" t="s">
        <v>181</v>
      </c>
      <c r="E1" s="10" t="s">
        <v>2</v>
      </c>
      <c r="F1" s="202"/>
      <c r="G1" s="117"/>
      <c r="H1" s="117"/>
      <c r="I1" s="203"/>
      <c r="J1" s="117"/>
      <c r="K1" s="204"/>
      <c r="L1" s="205"/>
      <c r="M1" s="618" t="s">
        <v>52</v>
      </c>
      <c r="N1" s="119"/>
      <c r="O1" s="119"/>
      <c r="P1" s="119"/>
      <c r="Q1" s="119"/>
      <c r="R1" s="119"/>
      <c r="S1" s="119"/>
      <c r="T1" s="119"/>
      <c r="U1" s="119"/>
      <c r="V1" s="119"/>
      <c r="W1" s="119"/>
      <c r="X1" s="119"/>
      <c r="Y1" s="119"/>
      <c r="Z1" s="119"/>
      <c r="AA1" s="119"/>
      <c r="AB1" s="120"/>
      <c r="AC1" s="121" t="s">
        <v>53</v>
      </c>
      <c r="AD1" s="122"/>
      <c r="AE1" s="123"/>
      <c r="AF1" s="119" t="s">
        <v>50</v>
      </c>
      <c r="AG1" s="119"/>
      <c r="AH1" s="119"/>
      <c r="AI1" s="119"/>
      <c r="AJ1" s="119"/>
      <c r="AK1" s="119"/>
      <c r="AL1" s="119"/>
      <c r="AM1" s="119"/>
      <c r="AN1" s="119"/>
      <c r="AO1" s="119"/>
      <c r="AP1" s="119"/>
      <c r="AQ1" s="119"/>
      <c r="AR1" s="119"/>
      <c r="AS1" s="119"/>
      <c r="AT1" s="119"/>
      <c r="AU1" s="120"/>
      <c r="AV1" s="742" t="s">
        <v>137</v>
      </c>
      <c r="AW1" s="742"/>
      <c r="AX1" s="742"/>
      <c r="AY1" s="618" t="s">
        <v>51</v>
      </c>
      <c r="AZ1" s="119"/>
      <c r="BA1" s="119"/>
      <c r="BB1" s="119"/>
      <c r="BC1" s="119"/>
      <c r="BD1" s="119"/>
      <c r="BE1" s="119"/>
      <c r="BF1" s="119"/>
      <c r="BG1" s="119"/>
      <c r="BH1" s="119"/>
      <c r="BI1" s="119"/>
      <c r="BJ1" s="119"/>
      <c r="BK1" s="119"/>
      <c r="BL1" s="119"/>
      <c r="BM1" s="119"/>
      <c r="BN1" s="120"/>
      <c r="BO1" s="744" t="s">
        <v>39</v>
      </c>
      <c r="BP1" s="745"/>
      <c r="BQ1" s="746"/>
      <c r="BR1" s="730" t="s">
        <v>807</v>
      </c>
      <c r="BS1" s="731"/>
      <c r="BT1" s="731"/>
      <c r="BU1" s="731"/>
      <c r="BV1" s="731"/>
      <c r="BW1" s="731"/>
      <c r="BX1" s="731"/>
      <c r="BY1" s="731"/>
      <c r="BZ1" s="731"/>
      <c r="CA1" s="731"/>
      <c r="CB1" s="731"/>
      <c r="CC1" s="731"/>
      <c r="CD1" s="731"/>
      <c r="CE1" s="731"/>
      <c r="CF1" s="731"/>
      <c r="CG1" s="732"/>
      <c r="CH1" s="124" t="s">
        <v>808</v>
      </c>
      <c r="CI1" s="119"/>
      <c r="CJ1" s="119"/>
      <c r="CK1" s="119"/>
      <c r="CL1" s="119"/>
      <c r="CM1" s="119"/>
      <c r="CN1" s="119"/>
      <c r="CO1" s="119"/>
      <c r="CP1" s="119"/>
      <c r="CQ1" s="119"/>
      <c r="CR1" s="119"/>
      <c r="CS1" s="119"/>
      <c r="CT1" s="119"/>
      <c r="CU1" s="120"/>
      <c r="CV1" s="733" t="s">
        <v>182</v>
      </c>
      <c r="CW1" s="734"/>
      <c r="CX1" s="734"/>
      <c r="CY1" s="734"/>
      <c r="CZ1" s="734"/>
      <c r="DA1" s="734"/>
      <c r="DB1" s="735"/>
      <c r="DC1" s="125" t="s">
        <v>86</v>
      </c>
      <c r="DD1" s="616"/>
      <c r="DE1" s="616"/>
      <c r="DF1" s="616"/>
      <c r="DG1" s="616"/>
      <c r="DH1" s="616" t="s">
        <v>799</v>
      </c>
      <c r="DI1" s="616"/>
      <c r="DJ1" s="617"/>
      <c r="DK1" s="126" t="s">
        <v>105</v>
      </c>
      <c r="DL1" s="616"/>
      <c r="DM1" s="616"/>
      <c r="DN1" s="616"/>
      <c r="DO1" s="616"/>
      <c r="DP1" s="616"/>
      <c r="DQ1" s="616"/>
      <c r="DR1" s="616"/>
      <c r="DS1" s="616"/>
      <c r="DT1" s="127"/>
      <c r="DU1" s="616"/>
      <c r="DV1" s="616"/>
      <c r="DW1" s="616"/>
      <c r="DX1" s="616"/>
      <c r="DY1" s="616"/>
      <c r="DZ1" s="128"/>
      <c r="EA1" s="129" t="s">
        <v>55</v>
      </c>
      <c r="EB1" s="119"/>
      <c r="EC1" s="119"/>
      <c r="ED1" s="119"/>
      <c r="EE1" s="120"/>
      <c r="EF1" s="520" t="s">
        <v>295</v>
      </c>
      <c r="EG1" s="521"/>
      <c r="EH1" s="521"/>
      <c r="EI1" s="521"/>
      <c r="EJ1" s="521"/>
      <c r="EK1" s="521"/>
      <c r="EL1" s="521"/>
      <c r="EM1" s="522"/>
      <c r="EN1" s="520" t="s">
        <v>296</v>
      </c>
      <c r="EO1" s="521"/>
      <c r="EP1" s="521"/>
      <c r="EQ1" s="521"/>
      <c r="ER1" s="521"/>
      <c r="ES1" s="521"/>
      <c r="ET1" s="521"/>
      <c r="EU1" s="522"/>
    </row>
    <row r="2" spans="1:151" s="1" customFormat="1" ht="22.5" customHeight="1">
      <c r="A2" s="737"/>
      <c r="B2" s="740"/>
      <c r="C2" s="740"/>
      <c r="D2" s="740"/>
      <c r="E2" s="206"/>
      <c r="F2" s="132" t="s">
        <v>183</v>
      </c>
      <c r="G2" s="207"/>
      <c r="H2" s="208"/>
      <c r="I2" s="7"/>
      <c r="J2" s="209"/>
      <c r="K2" s="118"/>
      <c r="L2" s="210" t="s">
        <v>11</v>
      </c>
      <c r="M2" s="130" t="s">
        <v>0</v>
      </c>
      <c r="N2" s="5" t="s">
        <v>790</v>
      </c>
      <c r="O2" s="5" t="s">
        <v>791</v>
      </c>
      <c r="P2" s="5" t="s">
        <v>792</v>
      </c>
      <c r="Q2" s="5" t="s">
        <v>793</v>
      </c>
      <c r="R2" s="5" t="s">
        <v>794</v>
      </c>
      <c r="S2" s="5" t="s">
        <v>795</v>
      </c>
      <c r="T2" s="5" t="s">
        <v>796</v>
      </c>
      <c r="U2" s="5" t="s">
        <v>797</v>
      </c>
      <c r="V2" s="5" t="s">
        <v>798</v>
      </c>
      <c r="W2" s="5" t="s">
        <v>13</v>
      </c>
      <c r="X2" s="5" t="s">
        <v>14</v>
      </c>
      <c r="Y2" s="5" t="s">
        <v>15</v>
      </c>
      <c r="Z2" s="5" t="s">
        <v>16</v>
      </c>
      <c r="AA2" s="5" t="s">
        <v>17</v>
      </c>
      <c r="AB2" s="5" t="s">
        <v>7</v>
      </c>
      <c r="AC2" s="8" t="s">
        <v>800</v>
      </c>
      <c r="AD2" s="8" t="s">
        <v>6</v>
      </c>
      <c r="AE2" s="8" t="s">
        <v>12</v>
      </c>
      <c r="AF2" s="98" t="s">
        <v>0</v>
      </c>
      <c r="AG2" s="5" t="s">
        <v>790</v>
      </c>
      <c r="AH2" s="5" t="s">
        <v>791</v>
      </c>
      <c r="AI2" s="5" t="s">
        <v>792</v>
      </c>
      <c r="AJ2" s="5" t="s">
        <v>793</v>
      </c>
      <c r="AK2" s="5" t="s">
        <v>794</v>
      </c>
      <c r="AL2" s="5" t="s">
        <v>795</v>
      </c>
      <c r="AM2" s="5" t="s">
        <v>796</v>
      </c>
      <c r="AN2" s="5" t="s">
        <v>797</v>
      </c>
      <c r="AO2" s="5" t="s">
        <v>798</v>
      </c>
      <c r="AP2" s="5" t="s">
        <v>13</v>
      </c>
      <c r="AQ2" s="5" t="s">
        <v>14</v>
      </c>
      <c r="AR2" s="5" t="s">
        <v>15</v>
      </c>
      <c r="AS2" s="5" t="s">
        <v>16</v>
      </c>
      <c r="AT2" s="5" t="s">
        <v>17</v>
      </c>
      <c r="AU2" s="5" t="s">
        <v>7</v>
      </c>
      <c r="AV2" s="743"/>
      <c r="AW2" s="743"/>
      <c r="AX2" s="743"/>
      <c r="AY2" s="130" t="s">
        <v>0</v>
      </c>
      <c r="AZ2" s="5" t="s">
        <v>790</v>
      </c>
      <c r="BA2" s="5" t="s">
        <v>791</v>
      </c>
      <c r="BB2" s="5" t="s">
        <v>792</v>
      </c>
      <c r="BC2" s="5" t="s">
        <v>793</v>
      </c>
      <c r="BD2" s="5" t="s">
        <v>794</v>
      </c>
      <c r="BE2" s="5" t="s">
        <v>795</v>
      </c>
      <c r="BF2" s="5" t="s">
        <v>796</v>
      </c>
      <c r="BG2" s="5" t="s">
        <v>797</v>
      </c>
      <c r="BH2" s="5" t="s">
        <v>798</v>
      </c>
      <c r="BI2" s="5" t="s">
        <v>13</v>
      </c>
      <c r="BJ2" s="5" t="s">
        <v>14</v>
      </c>
      <c r="BK2" s="5" t="s">
        <v>15</v>
      </c>
      <c r="BL2" s="5" t="s">
        <v>16</v>
      </c>
      <c r="BM2" s="5" t="s">
        <v>17</v>
      </c>
      <c r="BN2" s="5" t="s">
        <v>7</v>
      </c>
      <c r="BO2" s="747"/>
      <c r="BP2" s="748"/>
      <c r="BQ2" s="749"/>
      <c r="BR2" s="98" t="s">
        <v>0</v>
      </c>
      <c r="BS2" s="98" t="s">
        <v>790</v>
      </c>
      <c r="BT2" s="98" t="s">
        <v>791</v>
      </c>
      <c r="BU2" s="98" t="s">
        <v>792</v>
      </c>
      <c r="BV2" s="98" t="s">
        <v>793</v>
      </c>
      <c r="BW2" s="98" t="s">
        <v>794</v>
      </c>
      <c r="BX2" s="98" t="s">
        <v>795</v>
      </c>
      <c r="BY2" s="98" t="s">
        <v>796</v>
      </c>
      <c r="BZ2" s="98" t="s">
        <v>797</v>
      </c>
      <c r="CA2" s="98" t="s">
        <v>798</v>
      </c>
      <c r="CB2" s="98" t="s">
        <v>13</v>
      </c>
      <c r="CC2" s="98" t="s">
        <v>14</v>
      </c>
      <c r="CD2" s="98" t="s">
        <v>15</v>
      </c>
      <c r="CE2" s="99" t="s">
        <v>184</v>
      </c>
      <c r="CF2" s="99" t="s">
        <v>185</v>
      </c>
      <c r="CG2" s="99" t="s">
        <v>7</v>
      </c>
      <c r="CH2" s="98" t="s">
        <v>0</v>
      </c>
      <c r="CI2" s="3" t="s">
        <v>42</v>
      </c>
      <c r="CJ2" s="3" t="s">
        <v>793</v>
      </c>
      <c r="CK2" s="3" t="s">
        <v>794</v>
      </c>
      <c r="CL2" s="3" t="s">
        <v>795</v>
      </c>
      <c r="CM2" s="3" t="s">
        <v>796</v>
      </c>
      <c r="CN2" s="3" t="s">
        <v>797</v>
      </c>
      <c r="CO2" s="3" t="s">
        <v>798</v>
      </c>
      <c r="CP2" s="3" t="s">
        <v>13</v>
      </c>
      <c r="CQ2" s="3" t="s">
        <v>14</v>
      </c>
      <c r="CR2" s="3" t="s">
        <v>15</v>
      </c>
      <c r="CS2" s="3" t="s">
        <v>16</v>
      </c>
      <c r="CT2" s="3" t="s">
        <v>17</v>
      </c>
      <c r="CU2" s="4" t="s">
        <v>7</v>
      </c>
      <c r="CV2" s="4"/>
      <c r="CW2" s="4"/>
      <c r="CX2" s="4"/>
      <c r="CY2" s="4"/>
      <c r="CZ2" s="4"/>
      <c r="DA2" s="4"/>
      <c r="DB2" s="4"/>
      <c r="DC2" s="133"/>
      <c r="DD2" s="134" t="s">
        <v>74</v>
      </c>
      <c r="DE2" s="616"/>
      <c r="DF2" s="616"/>
      <c r="DG2" s="617"/>
      <c r="DH2" s="133"/>
      <c r="DI2" s="133"/>
      <c r="DJ2" s="133"/>
      <c r="DK2" s="133"/>
      <c r="DL2" s="133"/>
      <c r="DM2" s="133"/>
      <c r="DN2" s="133" t="s">
        <v>801</v>
      </c>
      <c r="DO2" s="133"/>
      <c r="DP2" s="133"/>
      <c r="DQ2" s="133"/>
      <c r="DR2" s="133"/>
      <c r="DS2" s="133"/>
      <c r="DT2" s="98"/>
      <c r="DU2" s="133"/>
      <c r="DV2" s="133"/>
      <c r="DW2" s="133"/>
      <c r="DX2" s="133"/>
      <c r="DY2" s="133"/>
      <c r="DZ2" s="98"/>
      <c r="EA2" s="750" t="s">
        <v>56</v>
      </c>
      <c r="EB2" s="750" t="s">
        <v>57</v>
      </c>
      <c r="EC2" s="752" t="s">
        <v>58</v>
      </c>
      <c r="ED2" s="750" t="s">
        <v>59</v>
      </c>
      <c r="EE2" s="752" t="s">
        <v>45</v>
      </c>
      <c r="EF2" s="523" t="s">
        <v>287</v>
      </c>
      <c r="EG2" s="520" t="s">
        <v>288</v>
      </c>
      <c r="EH2" s="521"/>
      <c r="EI2" s="521"/>
      <c r="EJ2" s="522"/>
      <c r="EK2" s="523" t="s">
        <v>289</v>
      </c>
      <c r="EL2" s="523" t="s">
        <v>290</v>
      </c>
      <c r="EM2" s="523" t="s">
        <v>291</v>
      </c>
      <c r="EN2" s="523" t="s">
        <v>287</v>
      </c>
      <c r="EO2" s="520" t="s">
        <v>288</v>
      </c>
      <c r="EP2" s="521"/>
      <c r="EQ2" s="521"/>
      <c r="ER2" s="522"/>
      <c r="ES2" s="523" t="s">
        <v>289</v>
      </c>
      <c r="ET2" s="523" t="s">
        <v>290</v>
      </c>
      <c r="EU2" s="523" t="s">
        <v>291</v>
      </c>
    </row>
    <row r="3" spans="1:151" s="1" customFormat="1" ht="22.5" customHeight="1">
      <c r="A3" s="737"/>
      <c r="B3" s="740"/>
      <c r="C3" s="740"/>
      <c r="D3" s="740"/>
      <c r="E3" s="206"/>
      <c r="F3" s="206"/>
      <c r="G3" s="211" t="s">
        <v>186</v>
      </c>
      <c r="H3" s="604"/>
      <c r="I3" s="212" t="s">
        <v>187</v>
      </c>
      <c r="J3" s="605"/>
      <c r="K3" s="213" t="s">
        <v>188</v>
      </c>
      <c r="L3" s="214"/>
      <c r="M3" s="130"/>
      <c r="N3" s="5"/>
      <c r="O3" s="5"/>
      <c r="P3" s="5"/>
      <c r="Q3" s="5"/>
      <c r="R3" s="5"/>
      <c r="S3" s="5"/>
      <c r="T3" s="5"/>
      <c r="U3" s="5"/>
      <c r="V3" s="5"/>
      <c r="W3" s="5"/>
      <c r="X3" s="5"/>
      <c r="Y3" s="5"/>
      <c r="Z3" s="5"/>
      <c r="AA3" s="5"/>
      <c r="AB3" s="5"/>
      <c r="AC3" s="9"/>
      <c r="AD3" s="9"/>
      <c r="AE3" s="9"/>
      <c r="AF3" s="131"/>
      <c r="AG3" s="5"/>
      <c r="AH3" s="5"/>
      <c r="AI3" s="5"/>
      <c r="AJ3" s="5"/>
      <c r="AK3" s="5"/>
      <c r="AL3" s="5"/>
      <c r="AM3" s="5"/>
      <c r="AN3" s="5"/>
      <c r="AO3" s="5"/>
      <c r="AP3" s="5"/>
      <c r="AQ3" s="5"/>
      <c r="AR3" s="5"/>
      <c r="AS3" s="5"/>
      <c r="AT3" s="5"/>
      <c r="AU3" s="5"/>
      <c r="AV3" s="92" t="s">
        <v>37</v>
      </c>
      <c r="AW3" s="92" t="s">
        <v>809</v>
      </c>
      <c r="AX3" s="92" t="s">
        <v>810</v>
      </c>
      <c r="AY3" s="130"/>
      <c r="AZ3" s="5"/>
      <c r="BA3" s="5"/>
      <c r="BB3" s="5"/>
      <c r="BC3" s="5"/>
      <c r="BD3" s="5"/>
      <c r="BE3" s="5"/>
      <c r="BF3" s="5"/>
      <c r="BG3" s="5"/>
      <c r="BH3" s="5"/>
      <c r="BI3" s="5"/>
      <c r="BJ3" s="5"/>
      <c r="BK3" s="5"/>
      <c r="BL3" s="5"/>
      <c r="BM3" s="5"/>
      <c r="BN3" s="5"/>
      <c r="BO3" s="12" t="s">
        <v>38</v>
      </c>
      <c r="BP3" s="135" t="s">
        <v>6</v>
      </c>
      <c r="BQ3" s="12" t="s">
        <v>12</v>
      </c>
      <c r="BR3" s="26"/>
      <c r="BS3" s="26"/>
      <c r="BT3" s="26"/>
      <c r="BU3" s="26"/>
      <c r="BV3" s="26"/>
      <c r="BW3" s="26"/>
      <c r="BX3" s="26"/>
      <c r="BY3" s="26"/>
      <c r="BZ3" s="26"/>
      <c r="CA3" s="26"/>
      <c r="CB3" s="26"/>
      <c r="CC3" s="26"/>
      <c r="CD3" s="26"/>
      <c r="CE3" s="100"/>
      <c r="CF3" s="100"/>
      <c r="CG3" s="100"/>
      <c r="CH3" s="5"/>
      <c r="CI3" s="5"/>
      <c r="CJ3" s="5"/>
      <c r="CK3" s="5"/>
      <c r="CL3" s="5"/>
      <c r="CM3" s="5"/>
      <c r="CN3" s="5"/>
      <c r="CO3" s="5"/>
      <c r="CP3" s="5"/>
      <c r="CQ3" s="5"/>
      <c r="CR3" s="5"/>
      <c r="CS3" s="5"/>
      <c r="CT3" s="5"/>
      <c r="CU3" s="6"/>
      <c r="CV3" s="6"/>
      <c r="CW3" s="6"/>
      <c r="CX3" s="6"/>
      <c r="CY3" s="6"/>
      <c r="CZ3" s="6"/>
      <c r="DA3" s="6"/>
      <c r="DB3" s="6"/>
      <c r="DC3" s="25" t="s">
        <v>0</v>
      </c>
      <c r="DD3" s="133" t="s">
        <v>75</v>
      </c>
      <c r="DE3" s="136" t="s">
        <v>811</v>
      </c>
      <c r="DF3" s="136" t="s">
        <v>72</v>
      </c>
      <c r="DG3" s="136" t="s">
        <v>164</v>
      </c>
      <c r="DH3" s="137" t="s">
        <v>85</v>
      </c>
      <c r="DI3" s="25" t="s">
        <v>69</v>
      </c>
      <c r="DJ3" s="25" t="s">
        <v>68</v>
      </c>
      <c r="DK3" s="25" t="s">
        <v>0</v>
      </c>
      <c r="DL3" s="25" t="s">
        <v>812</v>
      </c>
      <c r="DM3" s="25" t="s">
        <v>802</v>
      </c>
      <c r="DN3" s="25" t="s">
        <v>803</v>
      </c>
      <c r="DO3" s="25" t="s">
        <v>25</v>
      </c>
      <c r="DP3" s="25" t="s">
        <v>102</v>
      </c>
      <c r="DQ3" s="25" t="s">
        <v>103</v>
      </c>
      <c r="DR3" s="25" t="s">
        <v>804</v>
      </c>
      <c r="DS3" s="25" t="s">
        <v>104</v>
      </c>
      <c r="DT3" s="93" t="s">
        <v>813</v>
      </c>
      <c r="DU3" s="25" t="s">
        <v>814</v>
      </c>
      <c r="DV3" s="25" t="s">
        <v>805</v>
      </c>
      <c r="DW3" s="25" t="s">
        <v>815</v>
      </c>
      <c r="DX3" s="25" t="s">
        <v>816</v>
      </c>
      <c r="DY3" s="25" t="s">
        <v>817</v>
      </c>
      <c r="DZ3" s="93" t="s">
        <v>818</v>
      </c>
      <c r="EA3" s="751"/>
      <c r="EB3" s="751"/>
      <c r="EC3" s="753"/>
      <c r="ED3" s="751"/>
      <c r="EE3" s="753"/>
      <c r="EF3" s="524"/>
      <c r="EG3" s="523" t="s">
        <v>292</v>
      </c>
      <c r="EH3" s="621" t="s">
        <v>819</v>
      </c>
      <c r="EI3" s="523" t="s">
        <v>293</v>
      </c>
      <c r="EJ3" s="523" t="s">
        <v>294</v>
      </c>
      <c r="EK3" s="524"/>
      <c r="EL3" s="524"/>
      <c r="EM3" s="524"/>
      <c r="EN3" s="524"/>
      <c r="EO3" s="523" t="s">
        <v>292</v>
      </c>
      <c r="EP3" s="621" t="s">
        <v>819</v>
      </c>
      <c r="EQ3" s="523" t="s">
        <v>293</v>
      </c>
      <c r="ER3" s="523" t="s">
        <v>294</v>
      </c>
      <c r="ES3" s="524"/>
      <c r="ET3" s="524"/>
      <c r="EU3" s="524"/>
    </row>
    <row r="4" spans="1:151" s="1" customFormat="1" ht="22.5" customHeight="1">
      <c r="A4" s="737"/>
      <c r="B4" s="740"/>
      <c r="C4" s="740"/>
      <c r="D4" s="740"/>
      <c r="E4" s="206"/>
      <c r="F4" s="206"/>
      <c r="G4" s="215"/>
      <c r="H4" s="726" t="s">
        <v>189</v>
      </c>
      <c r="I4" s="216"/>
      <c r="J4" s="728" t="s">
        <v>189</v>
      </c>
      <c r="K4" s="213"/>
      <c r="L4" s="214"/>
      <c r="M4" s="130"/>
      <c r="N4" s="5"/>
      <c r="O4" s="5"/>
      <c r="P4" s="5"/>
      <c r="Q4" s="5"/>
      <c r="R4" s="5"/>
      <c r="S4" s="5"/>
      <c r="T4" s="5"/>
      <c r="U4" s="5"/>
      <c r="V4" s="5"/>
      <c r="W4" s="5"/>
      <c r="X4" s="5"/>
      <c r="Y4" s="5"/>
      <c r="Z4" s="5"/>
      <c r="AA4" s="5"/>
      <c r="AB4" s="5"/>
      <c r="AC4" s="9"/>
      <c r="AD4" s="9"/>
      <c r="AE4" s="9"/>
      <c r="AF4" s="131"/>
      <c r="AG4" s="5"/>
      <c r="AH4" s="5"/>
      <c r="AI4" s="5"/>
      <c r="AJ4" s="5"/>
      <c r="AK4" s="5"/>
      <c r="AL4" s="5"/>
      <c r="AM4" s="5"/>
      <c r="AN4" s="5"/>
      <c r="AO4" s="5"/>
      <c r="AP4" s="5"/>
      <c r="AQ4" s="5"/>
      <c r="AR4" s="5"/>
      <c r="AS4" s="5"/>
      <c r="AT4" s="5"/>
      <c r="AU4" s="5"/>
      <c r="AV4" s="93"/>
      <c r="AW4" s="93"/>
      <c r="AX4" s="93"/>
      <c r="AY4" s="130"/>
      <c r="AZ4" s="5"/>
      <c r="BA4" s="5"/>
      <c r="BB4" s="5"/>
      <c r="BC4" s="5"/>
      <c r="BD4" s="5"/>
      <c r="BE4" s="5"/>
      <c r="BF4" s="5"/>
      <c r="BG4" s="5"/>
      <c r="BH4" s="5"/>
      <c r="BI4" s="5"/>
      <c r="BJ4" s="5"/>
      <c r="BK4" s="5"/>
      <c r="BL4" s="5"/>
      <c r="BM4" s="5"/>
      <c r="BN4" s="5"/>
      <c r="BO4" s="18"/>
      <c r="BP4" s="138"/>
      <c r="BQ4" s="18"/>
      <c r="BR4" s="26"/>
      <c r="BS4" s="26"/>
      <c r="BT4" s="26"/>
      <c r="BU4" s="26"/>
      <c r="BV4" s="26"/>
      <c r="BW4" s="26"/>
      <c r="BX4" s="26"/>
      <c r="BY4" s="26"/>
      <c r="BZ4" s="26"/>
      <c r="CA4" s="26"/>
      <c r="CB4" s="26"/>
      <c r="CC4" s="26"/>
      <c r="CD4" s="26"/>
      <c r="CE4" s="100"/>
      <c r="CF4" s="100"/>
      <c r="CG4" s="100"/>
      <c r="CH4" s="5"/>
      <c r="CI4" s="5"/>
      <c r="CJ4" s="5"/>
      <c r="CK4" s="5"/>
      <c r="CL4" s="5"/>
      <c r="CM4" s="5"/>
      <c r="CN4" s="5"/>
      <c r="CO4" s="5"/>
      <c r="CP4" s="5"/>
      <c r="CQ4" s="5"/>
      <c r="CR4" s="5"/>
      <c r="CS4" s="5"/>
      <c r="CT4" s="5"/>
      <c r="CU4" s="6"/>
      <c r="CV4" s="6"/>
      <c r="CW4" s="6"/>
      <c r="CX4" s="6"/>
      <c r="CY4" s="6"/>
      <c r="CZ4" s="6"/>
      <c r="DA4" s="6"/>
      <c r="DB4" s="6"/>
      <c r="DC4" s="25"/>
      <c r="DD4" s="25"/>
      <c r="DE4" s="137"/>
      <c r="DF4" s="137"/>
      <c r="DG4" s="137" t="s">
        <v>166</v>
      </c>
      <c r="DH4" s="137"/>
      <c r="DI4" s="25"/>
      <c r="DJ4" s="25"/>
      <c r="DK4" s="25"/>
      <c r="DL4" s="25"/>
      <c r="DM4" s="25"/>
      <c r="DN4" s="25" t="s">
        <v>806</v>
      </c>
      <c r="DO4" s="25"/>
      <c r="DP4" s="25"/>
      <c r="DQ4" s="25"/>
      <c r="DR4" s="25"/>
      <c r="DS4" s="25"/>
      <c r="DT4" s="26"/>
      <c r="DU4" s="25"/>
      <c r="DV4" s="25"/>
      <c r="DW4" s="25"/>
      <c r="DX4" s="25"/>
      <c r="DY4" s="25"/>
      <c r="DZ4" s="26"/>
      <c r="EA4" s="5"/>
      <c r="EB4" s="5"/>
      <c r="EC4" s="5"/>
      <c r="ED4" s="5"/>
      <c r="EE4" s="5"/>
      <c r="EF4" s="524"/>
      <c r="EG4" s="524"/>
      <c r="EH4" s="524"/>
      <c r="EI4" s="524"/>
      <c r="EJ4" s="524"/>
      <c r="EK4" s="524"/>
      <c r="EL4" s="524"/>
      <c r="EM4" s="524"/>
      <c r="EN4" s="524"/>
      <c r="EO4" s="524"/>
      <c r="EP4" s="524"/>
      <c r="EQ4" s="524"/>
      <c r="ER4" s="524"/>
      <c r="ES4" s="524"/>
      <c r="ET4" s="524"/>
      <c r="EU4" s="524"/>
    </row>
    <row r="5" spans="1:151" s="13" customFormat="1" ht="22.5" customHeight="1" thickBot="1">
      <c r="A5" s="738"/>
      <c r="B5" s="741"/>
      <c r="C5" s="741"/>
      <c r="D5" s="741"/>
      <c r="E5" s="217"/>
      <c r="F5" s="139"/>
      <c r="G5" s="218"/>
      <c r="H5" s="727"/>
      <c r="I5" s="219"/>
      <c r="J5" s="729"/>
      <c r="K5" s="220"/>
      <c r="L5" s="220"/>
      <c r="M5" s="221"/>
      <c r="N5" s="217"/>
      <c r="O5" s="217"/>
      <c r="P5" s="217"/>
      <c r="Q5" s="217"/>
      <c r="R5" s="217"/>
      <c r="S5" s="217"/>
      <c r="T5" s="217"/>
      <c r="U5" s="217"/>
      <c r="V5" s="217"/>
      <c r="W5" s="217"/>
      <c r="X5" s="217"/>
      <c r="Y5" s="217"/>
      <c r="Z5" s="217"/>
      <c r="AA5" s="217"/>
      <c r="AB5" s="217"/>
      <c r="AC5" s="217"/>
      <c r="AD5" s="217"/>
      <c r="AE5" s="217"/>
      <c r="AF5" s="222"/>
      <c r="AG5" s="217"/>
      <c r="AH5" s="217"/>
      <c r="AI5" s="217"/>
      <c r="AJ5" s="217"/>
      <c r="AK5" s="217"/>
      <c r="AL5" s="217"/>
      <c r="AM5" s="217"/>
      <c r="AN5" s="217"/>
      <c r="AO5" s="217"/>
      <c r="AP5" s="217"/>
      <c r="AQ5" s="217"/>
      <c r="AR5" s="217"/>
      <c r="AS5" s="217"/>
      <c r="AT5" s="217"/>
      <c r="AU5" s="217"/>
      <c r="AV5" s="217"/>
      <c r="AW5" s="217"/>
      <c r="AX5" s="217"/>
      <c r="AY5" s="221"/>
      <c r="AZ5" s="217"/>
      <c r="BA5" s="217"/>
      <c r="BB5" s="217"/>
      <c r="BC5" s="217"/>
      <c r="BD5" s="217"/>
      <c r="BE5" s="217"/>
      <c r="BF5" s="217"/>
      <c r="BG5" s="217"/>
      <c r="BH5" s="217"/>
      <c r="BI5" s="217"/>
      <c r="BJ5" s="217"/>
      <c r="BK5" s="217"/>
      <c r="BL5" s="217"/>
      <c r="BM5" s="217"/>
      <c r="BN5" s="217"/>
      <c r="BO5" s="217"/>
      <c r="BP5" s="222"/>
      <c r="BQ5" s="217"/>
      <c r="BR5" s="140"/>
      <c r="BS5" s="140"/>
      <c r="BT5" s="140"/>
      <c r="BU5" s="140"/>
      <c r="BV5" s="140"/>
      <c r="BW5" s="140"/>
      <c r="BX5" s="140"/>
      <c r="BY5" s="140"/>
      <c r="BZ5" s="140"/>
      <c r="CA5" s="140"/>
      <c r="CB5" s="140"/>
      <c r="CC5" s="140"/>
      <c r="CD5" s="140"/>
      <c r="CE5" s="140"/>
      <c r="CF5" s="140"/>
      <c r="CG5" s="140"/>
      <c r="CH5" s="140"/>
      <c r="CI5" s="140"/>
      <c r="CJ5" s="140"/>
      <c r="CK5" s="140"/>
      <c r="CL5" s="140"/>
      <c r="CM5" s="140"/>
      <c r="CN5" s="140"/>
      <c r="CO5" s="140"/>
      <c r="CP5" s="140"/>
      <c r="CQ5" s="140"/>
      <c r="CR5" s="140"/>
      <c r="CS5" s="140"/>
      <c r="CT5" s="140"/>
      <c r="CU5" s="139"/>
      <c r="CV5" s="139"/>
      <c r="CW5" s="139"/>
      <c r="CX5" s="139"/>
      <c r="CY5" s="139"/>
      <c r="CZ5" s="139"/>
      <c r="DA5" s="139"/>
      <c r="DB5" s="139"/>
      <c r="DC5" s="140"/>
      <c r="DD5" s="140"/>
      <c r="DE5" s="140"/>
      <c r="DF5" s="140"/>
      <c r="DG5" s="140"/>
      <c r="DH5" s="140"/>
      <c r="DI5" s="140"/>
      <c r="DJ5" s="140"/>
      <c r="DK5" s="140"/>
      <c r="DL5" s="140"/>
      <c r="DM5" s="140"/>
      <c r="DN5" s="140"/>
      <c r="DO5" s="140"/>
      <c r="DP5" s="140"/>
      <c r="DQ5" s="140"/>
      <c r="DR5" s="140"/>
      <c r="DS5" s="140"/>
      <c r="DT5" s="140"/>
      <c r="DU5" s="140"/>
      <c r="DV5" s="140"/>
      <c r="DW5" s="140"/>
      <c r="DX5" s="140"/>
      <c r="DY5" s="140"/>
      <c r="DZ5" s="140"/>
      <c r="EA5" s="140"/>
      <c r="EB5" s="140"/>
      <c r="EC5" s="140"/>
      <c r="ED5" s="140"/>
      <c r="EE5" s="140"/>
      <c r="EF5" s="525"/>
      <c r="EG5" s="525"/>
      <c r="EH5" s="525"/>
      <c r="EI5" s="525"/>
      <c r="EJ5" s="525"/>
      <c r="EK5" s="525"/>
      <c r="EL5" s="525"/>
      <c r="EM5" s="525"/>
      <c r="EN5" s="525"/>
      <c r="EO5" s="525"/>
      <c r="EP5" s="525"/>
      <c r="EQ5" s="525"/>
      <c r="ER5" s="525"/>
      <c r="ES5" s="525"/>
      <c r="ET5" s="525"/>
      <c r="EU5" s="525"/>
    </row>
    <row r="6" spans="1:151" s="609" customFormat="1" ht="18.75" customHeight="1">
      <c r="A6" s="551" t="s">
        <v>299</v>
      </c>
      <c r="B6" s="551"/>
      <c r="C6" s="551"/>
      <c r="D6" s="551"/>
      <c r="E6" s="606">
        <v>13099</v>
      </c>
      <c r="F6" s="607">
        <v>6812</v>
      </c>
      <c r="G6" s="607">
        <v>2106</v>
      </c>
      <c r="H6" s="607">
        <v>1937</v>
      </c>
      <c r="I6" s="607">
        <v>1943</v>
      </c>
      <c r="J6" s="607">
        <v>1302</v>
      </c>
      <c r="K6" s="607">
        <v>2763</v>
      </c>
      <c r="L6" s="607">
        <v>6287</v>
      </c>
      <c r="M6" s="607">
        <v>18428</v>
      </c>
      <c r="N6" s="607">
        <v>237</v>
      </c>
      <c r="O6" s="607">
        <v>475</v>
      </c>
      <c r="P6" s="607">
        <v>524</v>
      </c>
      <c r="Q6" s="607">
        <v>532</v>
      </c>
      <c r="R6" s="607">
        <v>827</v>
      </c>
      <c r="S6" s="607">
        <v>1013</v>
      </c>
      <c r="T6" s="607">
        <v>1397</v>
      </c>
      <c r="U6" s="607">
        <v>1648</v>
      </c>
      <c r="V6" s="607">
        <v>1888</v>
      </c>
      <c r="W6" s="607">
        <v>1850</v>
      </c>
      <c r="X6" s="607">
        <v>1714</v>
      </c>
      <c r="Y6" s="607">
        <v>1948</v>
      </c>
      <c r="Z6" s="607">
        <v>1992</v>
      </c>
      <c r="AA6" s="607">
        <v>1551</v>
      </c>
      <c r="AB6" s="607">
        <v>832</v>
      </c>
      <c r="AC6" s="608">
        <v>59.7</v>
      </c>
      <c r="AD6" s="608">
        <v>58.5</v>
      </c>
      <c r="AE6" s="608">
        <v>61.1</v>
      </c>
      <c r="AF6" s="607">
        <v>12965</v>
      </c>
      <c r="AG6" s="607">
        <v>57</v>
      </c>
      <c r="AH6" s="607">
        <v>93</v>
      </c>
      <c r="AI6" s="607">
        <v>182</v>
      </c>
      <c r="AJ6" s="607">
        <v>252</v>
      </c>
      <c r="AK6" s="607">
        <v>462</v>
      </c>
      <c r="AL6" s="607">
        <v>629</v>
      </c>
      <c r="AM6" s="607">
        <v>812</v>
      </c>
      <c r="AN6" s="607">
        <v>997</v>
      </c>
      <c r="AO6" s="607">
        <v>1224</v>
      </c>
      <c r="AP6" s="607">
        <v>1347</v>
      </c>
      <c r="AQ6" s="607">
        <v>1398</v>
      </c>
      <c r="AR6" s="607">
        <v>1687</v>
      </c>
      <c r="AS6" s="607">
        <v>1775</v>
      </c>
      <c r="AT6" s="607">
        <v>1345</v>
      </c>
      <c r="AU6" s="607">
        <v>705</v>
      </c>
      <c r="AV6" s="608">
        <v>63.8</v>
      </c>
      <c r="AW6" s="608">
        <v>63</v>
      </c>
      <c r="AX6" s="608">
        <v>64.599999999999994</v>
      </c>
      <c r="AY6" s="607">
        <v>10686</v>
      </c>
      <c r="AZ6" s="607">
        <v>1</v>
      </c>
      <c r="BA6" s="607">
        <v>35</v>
      </c>
      <c r="BB6" s="607">
        <v>152</v>
      </c>
      <c r="BC6" s="607">
        <v>205</v>
      </c>
      <c r="BD6" s="607">
        <v>340</v>
      </c>
      <c r="BE6" s="607">
        <v>502</v>
      </c>
      <c r="BF6" s="607">
        <v>647</v>
      </c>
      <c r="BG6" s="607">
        <v>845</v>
      </c>
      <c r="BH6" s="607">
        <v>1070</v>
      </c>
      <c r="BI6" s="607">
        <v>1158</v>
      </c>
      <c r="BJ6" s="607">
        <v>1209</v>
      </c>
      <c r="BK6" s="607">
        <v>1435</v>
      </c>
      <c r="BL6" s="607">
        <v>1514</v>
      </c>
      <c r="BM6" s="607">
        <v>1084</v>
      </c>
      <c r="BN6" s="607">
        <v>489</v>
      </c>
      <c r="BO6" s="608">
        <v>64.099999999999994</v>
      </c>
      <c r="BP6" s="608">
        <v>62.9</v>
      </c>
      <c r="BQ6" s="608">
        <v>66</v>
      </c>
      <c r="BR6" s="607">
        <v>6812</v>
      </c>
      <c r="BS6" s="607" t="s">
        <v>1</v>
      </c>
      <c r="BT6" s="607" t="s">
        <v>1</v>
      </c>
      <c r="BU6" s="607">
        <v>6</v>
      </c>
      <c r="BV6" s="607">
        <v>9</v>
      </c>
      <c r="BW6" s="607">
        <v>47</v>
      </c>
      <c r="BX6" s="607">
        <v>90</v>
      </c>
      <c r="BY6" s="607">
        <v>225</v>
      </c>
      <c r="BZ6" s="607">
        <v>413</v>
      </c>
      <c r="CA6" s="607">
        <v>704</v>
      </c>
      <c r="CB6" s="607">
        <v>874</v>
      </c>
      <c r="CC6" s="607">
        <v>845</v>
      </c>
      <c r="CD6" s="607">
        <v>1003</v>
      </c>
      <c r="CE6" s="607">
        <v>1160</v>
      </c>
      <c r="CF6" s="607">
        <v>894</v>
      </c>
      <c r="CG6" s="607">
        <v>542</v>
      </c>
      <c r="CH6" s="607">
        <v>4291</v>
      </c>
      <c r="CI6" s="607" t="s">
        <v>1</v>
      </c>
      <c r="CJ6" s="607" t="s">
        <v>1</v>
      </c>
      <c r="CK6" s="607">
        <v>5</v>
      </c>
      <c r="CL6" s="607">
        <v>11</v>
      </c>
      <c r="CM6" s="607">
        <v>62</v>
      </c>
      <c r="CN6" s="607">
        <v>170</v>
      </c>
      <c r="CO6" s="607">
        <v>360</v>
      </c>
      <c r="CP6" s="607">
        <v>537</v>
      </c>
      <c r="CQ6" s="607">
        <v>531</v>
      </c>
      <c r="CR6" s="607">
        <v>682</v>
      </c>
      <c r="CS6" s="607">
        <v>814</v>
      </c>
      <c r="CT6" s="607">
        <v>662</v>
      </c>
      <c r="CU6" s="607">
        <v>457</v>
      </c>
      <c r="CV6" s="607"/>
      <c r="CW6" s="607"/>
      <c r="CX6" s="607"/>
      <c r="CY6" s="607"/>
      <c r="CZ6" s="607"/>
      <c r="DA6" s="607"/>
      <c r="DB6" s="607"/>
      <c r="DC6" s="607">
        <v>24758</v>
      </c>
      <c r="DD6" s="607">
        <v>16241</v>
      </c>
      <c r="DE6" s="607">
        <v>10689</v>
      </c>
      <c r="DF6" s="607">
        <v>4383</v>
      </c>
      <c r="DG6" s="607">
        <v>1169</v>
      </c>
      <c r="DH6" s="607">
        <v>3711</v>
      </c>
      <c r="DI6" s="607">
        <v>2268</v>
      </c>
      <c r="DJ6" s="607">
        <v>2538</v>
      </c>
      <c r="DK6" s="607">
        <v>5977</v>
      </c>
      <c r="DL6" s="607">
        <v>102</v>
      </c>
      <c r="DM6" s="607">
        <v>11</v>
      </c>
      <c r="DN6" s="607">
        <v>182</v>
      </c>
      <c r="DO6" s="607">
        <v>108</v>
      </c>
      <c r="DP6" s="607">
        <v>3089</v>
      </c>
      <c r="DQ6" s="607">
        <v>328</v>
      </c>
      <c r="DR6" s="607">
        <v>842</v>
      </c>
      <c r="DS6" s="607">
        <v>1062</v>
      </c>
      <c r="DT6" s="607">
        <v>128</v>
      </c>
      <c r="DU6" s="607">
        <v>58</v>
      </c>
      <c r="DV6" s="607">
        <v>14</v>
      </c>
      <c r="DW6" s="607">
        <v>13</v>
      </c>
      <c r="DX6" s="607">
        <v>33</v>
      </c>
      <c r="DY6" s="607">
        <v>2</v>
      </c>
      <c r="DZ6" s="607">
        <v>5</v>
      </c>
      <c r="EA6" s="607">
        <v>6787</v>
      </c>
      <c r="EB6" s="607">
        <v>479105</v>
      </c>
      <c r="EC6" s="607">
        <v>28126</v>
      </c>
      <c r="ED6" s="607">
        <v>314230</v>
      </c>
      <c r="EE6" s="607">
        <v>136749</v>
      </c>
      <c r="EF6" s="609">
        <v>12300</v>
      </c>
      <c r="EG6" s="609">
        <v>10039</v>
      </c>
      <c r="EH6" s="609">
        <v>6681</v>
      </c>
      <c r="EI6" s="609">
        <v>2629</v>
      </c>
      <c r="EJ6" s="609">
        <v>729</v>
      </c>
      <c r="EK6" s="609">
        <v>34</v>
      </c>
      <c r="EL6" s="609">
        <v>1194</v>
      </c>
      <c r="EM6" s="609">
        <v>1033</v>
      </c>
      <c r="EN6" s="609">
        <v>12458</v>
      </c>
      <c r="EO6" s="609">
        <v>6202</v>
      </c>
      <c r="EP6" s="609">
        <v>4008</v>
      </c>
      <c r="EQ6" s="609">
        <v>1754</v>
      </c>
      <c r="ER6" s="609">
        <v>440</v>
      </c>
      <c r="ES6" s="609">
        <v>3677</v>
      </c>
      <c r="ET6" s="609">
        <v>1074</v>
      </c>
      <c r="EU6" s="609">
        <v>1505</v>
      </c>
    </row>
    <row r="7" spans="1:151" ht="14.25" customHeight="1">
      <c r="A7" s="551" t="s">
        <v>299</v>
      </c>
      <c r="B7" s="551" t="s">
        <v>300</v>
      </c>
      <c r="C7" s="551" t="s">
        <v>762</v>
      </c>
      <c r="D7" s="551"/>
      <c r="E7" s="607" t="s">
        <v>1</v>
      </c>
      <c r="F7" s="607" t="s">
        <v>1</v>
      </c>
      <c r="G7" s="607" t="s">
        <v>1</v>
      </c>
      <c r="H7" s="607" t="s">
        <v>1</v>
      </c>
      <c r="I7" s="607" t="s">
        <v>1</v>
      </c>
      <c r="J7" s="607" t="s">
        <v>1</v>
      </c>
      <c r="K7" s="607" t="s">
        <v>1</v>
      </c>
      <c r="L7" s="607" t="s">
        <v>1</v>
      </c>
      <c r="M7" s="607" t="s">
        <v>1</v>
      </c>
      <c r="N7" s="607" t="s">
        <v>1</v>
      </c>
      <c r="O7" s="607" t="s">
        <v>1</v>
      </c>
      <c r="P7" s="607" t="s">
        <v>1</v>
      </c>
      <c r="Q7" s="607" t="s">
        <v>1</v>
      </c>
      <c r="R7" s="607" t="s">
        <v>1</v>
      </c>
      <c r="S7" s="607" t="s">
        <v>1</v>
      </c>
      <c r="T7" s="607" t="s">
        <v>1</v>
      </c>
      <c r="U7" s="607" t="s">
        <v>1</v>
      </c>
      <c r="V7" s="607" t="s">
        <v>1</v>
      </c>
      <c r="W7" s="607" t="s">
        <v>1</v>
      </c>
      <c r="X7" s="607" t="s">
        <v>1</v>
      </c>
      <c r="Y7" s="607" t="s">
        <v>1</v>
      </c>
      <c r="Z7" s="607" t="s">
        <v>1</v>
      </c>
      <c r="AA7" s="607" t="s">
        <v>1</v>
      </c>
      <c r="AB7" s="607" t="s">
        <v>1</v>
      </c>
      <c r="AC7" s="607" t="s">
        <v>1</v>
      </c>
      <c r="AD7" s="607" t="s">
        <v>1</v>
      </c>
      <c r="AE7" s="607" t="s">
        <v>1</v>
      </c>
      <c r="AF7" s="607" t="s">
        <v>1</v>
      </c>
      <c r="AG7" s="607" t="s">
        <v>1</v>
      </c>
      <c r="AH7" s="607" t="s">
        <v>1</v>
      </c>
      <c r="AI7" s="607" t="s">
        <v>1</v>
      </c>
      <c r="AJ7" s="607" t="s">
        <v>1</v>
      </c>
      <c r="AK7" s="607" t="s">
        <v>1</v>
      </c>
      <c r="AL7" s="607" t="s">
        <v>1</v>
      </c>
      <c r="AM7" s="607" t="s">
        <v>1</v>
      </c>
      <c r="AN7" s="607" t="s">
        <v>1</v>
      </c>
      <c r="AO7" s="607" t="s">
        <v>1</v>
      </c>
      <c r="AP7" s="607" t="s">
        <v>1</v>
      </c>
      <c r="AQ7" s="607" t="s">
        <v>1</v>
      </c>
      <c r="AR7" s="607" t="s">
        <v>1</v>
      </c>
      <c r="AS7" s="607" t="s">
        <v>1</v>
      </c>
      <c r="AT7" s="607" t="s">
        <v>1</v>
      </c>
      <c r="AU7" s="607" t="s">
        <v>1</v>
      </c>
      <c r="AV7" s="607" t="s">
        <v>1</v>
      </c>
      <c r="AW7" s="607" t="s">
        <v>1</v>
      </c>
      <c r="AX7" s="607" t="s">
        <v>1</v>
      </c>
      <c r="AY7" s="607" t="s">
        <v>1</v>
      </c>
      <c r="AZ7" s="607" t="s">
        <v>1</v>
      </c>
      <c r="BA7" s="607" t="s">
        <v>1</v>
      </c>
      <c r="BB7" s="607" t="s">
        <v>1</v>
      </c>
      <c r="BC7" s="607" t="s">
        <v>1</v>
      </c>
      <c r="BD7" s="607" t="s">
        <v>1</v>
      </c>
      <c r="BE7" s="607" t="s">
        <v>1</v>
      </c>
      <c r="BF7" s="607" t="s">
        <v>1</v>
      </c>
      <c r="BG7" s="607" t="s">
        <v>1</v>
      </c>
      <c r="BH7" s="607" t="s">
        <v>1</v>
      </c>
      <c r="BI7" s="607" t="s">
        <v>1</v>
      </c>
      <c r="BJ7" s="607" t="s">
        <v>1</v>
      </c>
      <c r="BK7" s="607" t="s">
        <v>1</v>
      </c>
      <c r="BL7" s="607" t="s">
        <v>1</v>
      </c>
      <c r="BM7" s="607" t="s">
        <v>1</v>
      </c>
      <c r="BN7" s="607" t="s">
        <v>1</v>
      </c>
      <c r="BO7" s="607" t="s">
        <v>1</v>
      </c>
      <c r="BP7" s="607" t="s">
        <v>1</v>
      </c>
      <c r="BQ7" s="607" t="s">
        <v>1</v>
      </c>
      <c r="BR7" s="607" t="s">
        <v>1</v>
      </c>
      <c r="BS7" s="607" t="s">
        <v>1</v>
      </c>
      <c r="BT7" s="607" t="s">
        <v>1</v>
      </c>
      <c r="BU7" s="607" t="s">
        <v>1</v>
      </c>
      <c r="BV7" s="607" t="s">
        <v>1</v>
      </c>
      <c r="BW7" s="607" t="s">
        <v>1</v>
      </c>
      <c r="BX7" s="607" t="s">
        <v>1</v>
      </c>
      <c r="BY7" s="607" t="s">
        <v>1</v>
      </c>
      <c r="BZ7" s="607" t="s">
        <v>1</v>
      </c>
      <c r="CA7" s="607" t="s">
        <v>1</v>
      </c>
      <c r="CB7" s="607" t="s">
        <v>1</v>
      </c>
      <c r="CC7" s="607" t="s">
        <v>1</v>
      </c>
      <c r="CD7" s="607" t="s">
        <v>1</v>
      </c>
      <c r="CE7" s="607" t="s">
        <v>1</v>
      </c>
      <c r="CF7" s="607" t="s">
        <v>1</v>
      </c>
      <c r="CG7" s="607" t="s">
        <v>1</v>
      </c>
      <c r="CH7" s="607" t="s">
        <v>1</v>
      </c>
      <c r="CI7" s="607" t="s">
        <v>1</v>
      </c>
      <c r="CJ7" s="607" t="s">
        <v>1</v>
      </c>
      <c r="CK7" s="607" t="s">
        <v>1</v>
      </c>
      <c r="CL7" s="607" t="s">
        <v>1</v>
      </c>
      <c r="CM7" s="607" t="s">
        <v>1</v>
      </c>
      <c r="CN7" s="607" t="s">
        <v>1</v>
      </c>
      <c r="CO7" s="607" t="s">
        <v>1</v>
      </c>
      <c r="CP7" s="607" t="s">
        <v>1</v>
      </c>
      <c r="CQ7" s="607" t="s">
        <v>1</v>
      </c>
      <c r="CR7" s="607" t="s">
        <v>1</v>
      </c>
      <c r="CS7" s="607" t="s">
        <v>1</v>
      </c>
      <c r="CT7" s="607" t="s">
        <v>1</v>
      </c>
      <c r="CU7" s="607" t="s">
        <v>1</v>
      </c>
      <c r="CV7" s="607" t="s">
        <v>1</v>
      </c>
      <c r="CW7" s="607" t="s">
        <v>1</v>
      </c>
      <c r="CX7" s="607" t="s">
        <v>1</v>
      </c>
      <c r="CY7" s="607" t="s">
        <v>1</v>
      </c>
      <c r="CZ7" s="607" t="s">
        <v>1</v>
      </c>
      <c r="DA7" s="607" t="s">
        <v>1</v>
      </c>
      <c r="DB7" s="607" t="s">
        <v>1</v>
      </c>
      <c r="DC7" s="607" t="s">
        <v>1</v>
      </c>
      <c r="DD7" s="607" t="s">
        <v>1</v>
      </c>
      <c r="DE7" s="607" t="s">
        <v>1</v>
      </c>
      <c r="DF7" s="607" t="s">
        <v>1</v>
      </c>
      <c r="DG7" s="607" t="s">
        <v>1</v>
      </c>
      <c r="DH7" s="607" t="s">
        <v>1</v>
      </c>
      <c r="DI7" s="607" t="s">
        <v>1</v>
      </c>
      <c r="DJ7" s="607" t="s">
        <v>1</v>
      </c>
      <c r="DK7" s="607" t="s">
        <v>1</v>
      </c>
      <c r="DL7" s="607" t="s">
        <v>1</v>
      </c>
      <c r="DM7" s="607" t="s">
        <v>1</v>
      </c>
      <c r="DN7" s="607" t="s">
        <v>1</v>
      </c>
      <c r="DO7" s="607" t="s">
        <v>1</v>
      </c>
      <c r="DP7" s="607" t="s">
        <v>1</v>
      </c>
      <c r="DQ7" s="607" t="s">
        <v>1</v>
      </c>
      <c r="DR7" s="607" t="s">
        <v>1</v>
      </c>
      <c r="DS7" s="607" t="s">
        <v>1</v>
      </c>
      <c r="DT7" s="607" t="s">
        <v>1</v>
      </c>
      <c r="DU7" s="607" t="s">
        <v>1</v>
      </c>
      <c r="DV7" s="607" t="s">
        <v>1</v>
      </c>
      <c r="DW7" s="607" t="s">
        <v>1</v>
      </c>
      <c r="DX7" s="607" t="s">
        <v>1</v>
      </c>
      <c r="DY7" s="607" t="s">
        <v>1</v>
      </c>
      <c r="DZ7" s="607" t="s">
        <v>1</v>
      </c>
      <c r="EA7" s="607" t="s">
        <v>1</v>
      </c>
      <c r="EB7" s="607" t="s">
        <v>1</v>
      </c>
      <c r="EC7" s="607" t="s">
        <v>1</v>
      </c>
      <c r="ED7" s="607" t="s">
        <v>1</v>
      </c>
      <c r="EE7" s="607" t="s">
        <v>1</v>
      </c>
      <c r="EF7" s="607" t="s">
        <v>1</v>
      </c>
      <c r="EG7" s="607" t="s">
        <v>1</v>
      </c>
      <c r="EH7" s="607" t="s">
        <v>1</v>
      </c>
      <c r="EI7" s="607" t="s">
        <v>1</v>
      </c>
      <c r="EJ7" s="607" t="s">
        <v>1</v>
      </c>
      <c r="EK7" s="607" t="s">
        <v>1</v>
      </c>
      <c r="EL7" s="607" t="s">
        <v>1</v>
      </c>
      <c r="EM7" s="607" t="s">
        <v>1</v>
      </c>
      <c r="EN7" s="607" t="s">
        <v>1</v>
      </c>
      <c r="EO7" s="607" t="s">
        <v>1</v>
      </c>
      <c r="EP7" s="607" t="s">
        <v>1</v>
      </c>
      <c r="EQ7" s="17" t="s">
        <v>1</v>
      </c>
      <c r="ER7" s="17" t="s">
        <v>1</v>
      </c>
      <c r="ES7" s="17" t="s">
        <v>1</v>
      </c>
      <c r="ET7" s="17" t="s">
        <v>1</v>
      </c>
      <c r="EU7" s="17" t="s">
        <v>1</v>
      </c>
    </row>
    <row r="8" spans="1:151" ht="14.25" customHeight="1">
      <c r="A8" s="551" t="s">
        <v>299</v>
      </c>
      <c r="B8" s="551" t="s">
        <v>300</v>
      </c>
      <c r="C8" s="551" t="s">
        <v>762</v>
      </c>
      <c r="D8" s="551" t="s">
        <v>301</v>
      </c>
      <c r="E8" s="607" t="s">
        <v>1</v>
      </c>
      <c r="F8" s="607" t="s">
        <v>1</v>
      </c>
      <c r="G8" s="607" t="s">
        <v>1</v>
      </c>
      <c r="H8" s="607" t="s">
        <v>1</v>
      </c>
      <c r="I8" s="607" t="s">
        <v>1</v>
      </c>
      <c r="J8" s="607" t="s">
        <v>1</v>
      </c>
      <c r="K8" s="607" t="s">
        <v>1</v>
      </c>
      <c r="L8" s="607" t="s">
        <v>1</v>
      </c>
      <c r="M8" s="607" t="s">
        <v>1</v>
      </c>
      <c r="N8" s="607" t="s">
        <v>1</v>
      </c>
      <c r="O8" s="607" t="s">
        <v>1</v>
      </c>
      <c r="P8" s="607" t="s">
        <v>1</v>
      </c>
      <c r="Q8" s="607" t="s">
        <v>1</v>
      </c>
      <c r="R8" s="607" t="s">
        <v>1</v>
      </c>
      <c r="S8" s="607" t="s">
        <v>1</v>
      </c>
      <c r="T8" s="607" t="s">
        <v>1</v>
      </c>
      <c r="U8" s="607" t="s">
        <v>1</v>
      </c>
      <c r="V8" s="607" t="s">
        <v>1</v>
      </c>
      <c r="W8" s="607" t="s">
        <v>1</v>
      </c>
      <c r="X8" s="607" t="s">
        <v>1</v>
      </c>
      <c r="Y8" s="607" t="s">
        <v>1</v>
      </c>
      <c r="Z8" s="607" t="s">
        <v>1</v>
      </c>
      <c r="AA8" s="607" t="s">
        <v>1</v>
      </c>
      <c r="AB8" s="607" t="s">
        <v>1</v>
      </c>
      <c r="AC8" s="608" t="s">
        <v>174</v>
      </c>
      <c r="AD8" s="608" t="s">
        <v>174</v>
      </c>
      <c r="AE8" s="608" t="s">
        <v>174</v>
      </c>
      <c r="AF8" s="607" t="s">
        <v>1</v>
      </c>
      <c r="AG8" s="607" t="s">
        <v>1</v>
      </c>
      <c r="AH8" s="607" t="s">
        <v>1</v>
      </c>
      <c r="AI8" s="607" t="s">
        <v>1</v>
      </c>
      <c r="AJ8" s="607" t="s">
        <v>1</v>
      </c>
      <c r="AK8" s="607" t="s">
        <v>1</v>
      </c>
      <c r="AL8" s="607" t="s">
        <v>1</v>
      </c>
      <c r="AM8" s="607" t="s">
        <v>1</v>
      </c>
      <c r="AN8" s="607" t="s">
        <v>1</v>
      </c>
      <c r="AO8" s="607" t="s">
        <v>1</v>
      </c>
      <c r="AP8" s="607" t="s">
        <v>1</v>
      </c>
      <c r="AQ8" s="607" t="s">
        <v>1</v>
      </c>
      <c r="AR8" s="607" t="s">
        <v>1</v>
      </c>
      <c r="AS8" s="607" t="s">
        <v>1</v>
      </c>
      <c r="AT8" s="607" t="s">
        <v>1</v>
      </c>
      <c r="AU8" s="607" t="s">
        <v>1</v>
      </c>
      <c r="AV8" s="608" t="s">
        <v>174</v>
      </c>
      <c r="AW8" s="608" t="s">
        <v>174</v>
      </c>
      <c r="AX8" s="608" t="s">
        <v>174</v>
      </c>
      <c r="AY8" s="607" t="s">
        <v>1</v>
      </c>
      <c r="AZ8" s="607" t="s">
        <v>1</v>
      </c>
      <c r="BA8" s="607" t="s">
        <v>1</v>
      </c>
      <c r="BB8" s="607" t="s">
        <v>1</v>
      </c>
      <c r="BC8" s="607" t="s">
        <v>1</v>
      </c>
      <c r="BD8" s="607" t="s">
        <v>1</v>
      </c>
      <c r="BE8" s="607" t="s">
        <v>1</v>
      </c>
      <c r="BF8" s="607" t="s">
        <v>1</v>
      </c>
      <c r="BG8" s="607" t="s">
        <v>1</v>
      </c>
      <c r="BH8" s="607" t="s">
        <v>1</v>
      </c>
      <c r="BI8" s="607" t="s">
        <v>1</v>
      </c>
      <c r="BJ8" s="607" t="s">
        <v>1</v>
      </c>
      <c r="BK8" s="607" t="s">
        <v>1</v>
      </c>
      <c r="BL8" s="607" t="s">
        <v>1</v>
      </c>
      <c r="BM8" s="607" t="s">
        <v>1</v>
      </c>
      <c r="BN8" s="607" t="s">
        <v>1</v>
      </c>
      <c r="BO8" s="608" t="s">
        <v>174</v>
      </c>
      <c r="BP8" s="608" t="s">
        <v>174</v>
      </c>
      <c r="BQ8" s="608" t="s">
        <v>174</v>
      </c>
      <c r="BR8" s="607" t="s">
        <v>1</v>
      </c>
      <c r="BS8" s="607" t="s">
        <v>1</v>
      </c>
      <c r="BT8" s="607" t="s">
        <v>1</v>
      </c>
      <c r="BU8" s="607" t="s">
        <v>1</v>
      </c>
      <c r="BV8" s="607" t="s">
        <v>1</v>
      </c>
      <c r="BW8" s="607" t="s">
        <v>1</v>
      </c>
      <c r="BX8" s="607" t="s">
        <v>1</v>
      </c>
      <c r="BY8" s="607" t="s">
        <v>1</v>
      </c>
      <c r="BZ8" s="607" t="s">
        <v>1</v>
      </c>
      <c r="CA8" s="607" t="s">
        <v>1</v>
      </c>
      <c r="CB8" s="607" t="s">
        <v>1</v>
      </c>
      <c r="CC8" s="607" t="s">
        <v>1</v>
      </c>
      <c r="CD8" s="607" t="s">
        <v>1</v>
      </c>
      <c r="CE8" s="607" t="s">
        <v>1</v>
      </c>
      <c r="CF8" s="607" t="s">
        <v>1</v>
      </c>
      <c r="CG8" s="607" t="s">
        <v>1</v>
      </c>
      <c r="CH8" s="607" t="s">
        <v>1</v>
      </c>
      <c r="CI8" s="607" t="s">
        <v>1</v>
      </c>
      <c r="CJ8" s="607" t="s">
        <v>1</v>
      </c>
      <c r="CK8" s="607" t="s">
        <v>1</v>
      </c>
      <c r="CL8" s="607" t="s">
        <v>1</v>
      </c>
      <c r="CM8" s="607" t="s">
        <v>1</v>
      </c>
      <c r="CN8" s="607" t="s">
        <v>1</v>
      </c>
      <c r="CO8" s="607" t="s">
        <v>1</v>
      </c>
      <c r="CP8" s="607" t="s">
        <v>1</v>
      </c>
      <c r="CQ8" s="607" t="s">
        <v>1</v>
      </c>
      <c r="CR8" s="607" t="s">
        <v>1</v>
      </c>
      <c r="CS8" s="607" t="s">
        <v>1</v>
      </c>
      <c r="CT8" s="607" t="s">
        <v>1</v>
      </c>
      <c r="CU8" s="607" t="s">
        <v>1</v>
      </c>
      <c r="CV8" s="607"/>
      <c r="CW8" s="607"/>
      <c r="CX8" s="607"/>
      <c r="CY8" s="607"/>
      <c r="CZ8" s="607"/>
      <c r="DA8" s="607"/>
      <c r="DB8" s="607"/>
      <c r="DC8" s="607" t="s">
        <v>1</v>
      </c>
      <c r="DD8" s="607" t="s">
        <v>1</v>
      </c>
      <c r="DE8" s="607" t="s">
        <v>1</v>
      </c>
      <c r="DF8" s="607" t="s">
        <v>1</v>
      </c>
      <c r="DG8" s="607" t="s">
        <v>1</v>
      </c>
      <c r="DH8" s="607" t="s">
        <v>1</v>
      </c>
      <c r="DI8" s="607" t="s">
        <v>1</v>
      </c>
      <c r="DJ8" s="607" t="s">
        <v>1</v>
      </c>
      <c r="DK8" s="607" t="s">
        <v>1</v>
      </c>
      <c r="DL8" s="607" t="s">
        <v>1</v>
      </c>
      <c r="DM8" s="607" t="s">
        <v>1</v>
      </c>
      <c r="DN8" s="607" t="s">
        <v>1</v>
      </c>
      <c r="DO8" s="607" t="s">
        <v>1</v>
      </c>
      <c r="DP8" s="607" t="s">
        <v>1</v>
      </c>
      <c r="DQ8" s="607" t="s">
        <v>1</v>
      </c>
      <c r="DR8" s="607" t="s">
        <v>1</v>
      </c>
      <c r="DS8" s="607" t="s">
        <v>1</v>
      </c>
      <c r="DT8" s="607" t="s">
        <v>1</v>
      </c>
      <c r="DU8" s="607" t="s">
        <v>1</v>
      </c>
      <c r="DV8" s="607" t="s">
        <v>1</v>
      </c>
      <c r="DW8" s="607" t="s">
        <v>1</v>
      </c>
      <c r="DX8" s="607" t="s">
        <v>1</v>
      </c>
      <c r="DY8" s="607" t="s">
        <v>1</v>
      </c>
      <c r="DZ8" s="607" t="s">
        <v>1</v>
      </c>
      <c r="EA8" s="607" t="s">
        <v>1</v>
      </c>
      <c r="EB8" s="607" t="s">
        <v>1</v>
      </c>
      <c r="EC8" s="607" t="s">
        <v>1</v>
      </c>
      <c r="ED8" s="607" t="s">
        <v>1</v>
      </c>
      <c r="EE8" s="607" t="s">
        <v>1</v>
      </c>
      <c r="EF8" s="17" t="s">
        <v>1</v>
      </c>
      <c r="EG8" s="17" t="s">
        <v>1</v>
      </c>
      <c r="EH8" s="17" t="s">
        <v>1</v>
      </c>
      <c r="EI8" s="17" t="s">
        <v>1</v>
      </c>
      <c r="EJ8" s="17" t="s">
        <v>1</v>
      </c>
      <c r="EK8" s="17" t="s">
        <v>1</v>
      </c>
      <c r="EL8" s="17" t="s">
        <v>1</v>
      </c>
      <c r="EM8" s="17" t="s">
        <v>1</v>
      </c>
      <c r="EN8" s="17" t="s">
        <v>1</v>
      </c>
      <c r="EO8" s="17" t="s">
        <v>1</v>
      </c>
      <c r="EP8" s="17" t="s">
        <v>1</v>
      </c>
      <c r="EQ8" s="17" t="s">
        <v>1</v>
      </c>
      <c r="ER8" s="17" t="s">
        <v>1</v>
      </c>
      <c r="ES8" s="17" t="s">
        <v>1</v>
      </c>
      <c r="ET8" s="17" t="s">
        <v>1</v>
      </c>
      <c r="EU8" s="17" t="s">
        <v>1</v>
      </c>
    </row>
    <row r="9" spans="1:151" ht="14.25" customHeight="1">
      <c r="A9" s="551" t="s">
        <v>299</v>
      </c>
      <c r="B9" s="551" t="s">
        <v>302</v>
      </c>
      <c r="C9" s="551" t="s">
        <v>763</v>
      </c>
      <c r="D9" s="551"/>
      <c r="E9" s="607">
        <v>2</v>
      </c>
      <c r="F9" s="607" t="s">
        <v>1</v>
      </c>
      <c r="G9" s="607" t="s">
        <v>1</v>
      </c>
      <c r="H9" s="607" t="s">
        <v>1</v>
      </c>
      <c r="I9" s="607" t="s">
        <v>1</v>
      </c>
      <c r="J9" s="607" t="s">
        <v>1</v>
      </c>
      <c r="K9" s="607" t="s">
        <v>1</v>
      </c>
      <c r="L9" s="607">
        <v>2</v>
      </c>
      <c r="M9" s="607" t="s">
        <v>1</v>
      </c>
      <c r="N9" s="607" t="s">
        <v>1</v>
      </c>
      <c r="O9" s="607" t="s">
        <v>1</v>
      </c>
      <c r="P9" s="607" t="s">
        <v>1</v>
      </c>
      <c r="Q9" s="607" t="s">
        <v>1</v>
      </c>
      <c r="R9" s="607" t="s">
        <v>1</v>
      </c>
      <c r="S9" s="607" t="s">
        <v>1</v>
      </c>
      <c r="T9" s="607" t="s">
        <v>1</v>
      </c>
      <c r="U9" s="607" t="s">
        <v>1</v>
      </c>
      <c r="V9" s="607" t="s">
        <v>1</v>
      </c>
      <c r="W9" s="607" t="s">
        <v>1</v>
      </c>
      <c r="X9" s="607" t="s">
        <v>1</v>
      </c>
      <c r="Y9" s="607" t="s">
        <v>1</v>
      </c>
      <c r="Z9" s="607" t="s">
        <v>1</v>
      </c>
      <c r="AA9" s="607" t="s">
        <v>1</v>
      </c>
      <c r="AB9" s="607" t="s">
        <v>1</v>
      </c>
      <c r="AC9" s="607" t="s">
        <v>1</v>
      </c>
      <c r="AD9" s="607" t="s">
        <v>1</v>
      </c>
      <c r="AE9" s="607" t="s">
        <v>1</v>
      </c>
      <c r="AF9" s="607" t="s">
        <v>1</v>
      </c>
      <c r="AG9" s="607" t="s">
        <v>1</v>
      </c>
      <c r="AH9" s="607" t="s">
        <v>1</v>
      </c>
      <c r="AI9" s="607" t="s">
        <v>1</v>
      </c>
      <c r="AJ9" s="607" t="s">
        <v>1</v>
      </c>
      <c r="AK9" s="607" t="s">
        <v>1</v>
      </c>
      <c r="AL9" s="607" t="s">
        <v>1</v>
      </c>
      <c r="AM9" s="607" t="s">
        <v>1</v>
      </c>
      <c r="AN9" s="607" t="s">
        <v>1</v>
      </c>
      <c r="AO9" s="607" t="s">
        <v>1</v>
      </c>
      <c r="AP9" s="607" t="s">
        <v>1</v>
      </c>
      <c r="AQ9" s="607" t="s">
        <v>1</v>
      </c>
      <c r="AR9" s="607" t="s">
        <v>1</v>
      </c>
      <c r="AS9" s="607" t="s">
        <v>1</v>
      </c>
      <c r="AT9" s="607" t="s">
        <v>1</v>
      </c>
      <c r="AU9" s="607" t="s">
        <v>1</v>
      </c>
      <c r="AV9" s="607" t="s">
        <v>1</v>
      </c>
      <c r="AW9" s="607" t="s">
        <v>1</v>
      </c>
      <c r="AX9" s="607" t="s">
        <v>1</v>
      </c>
      <c r="AY9" s="607" t="s">
        <v>1</v>
      </c>
      <c r="AZ9" s="607" t="s">
        <v>1</v>
      </c>
      <c r="BA9" s="607" t="s">
        <v>1</v>
      </c>
      <c r="BB9" s="607" t="s">
        <v>1</v>
      </c>
      <c r="BC9" s="607" t="s">
        <v>1</v>
      </c>
      <c r="BD9" s="607" t="s">
        <v>1</v>
      </c>
      <c r="BE9" s="607" t="s">
        <v>1</v>
      </c>
      <c r="BF9" s="607" t="s">
        <v>1</v>
      </c>
      <c r="BG9" s="607" t="s">
        <v>1</v>
      </c>
      <c r="BH9" s="607" t="s">
        <v>1</v>
      </c>
      <c r="BI9" s="607" t="s">
        <v>1</v>
      </c>
      <c r="BJ9" s="607" t="s">
        <v>1</v>
      </c>
      <c r="BK9" s="607" t="s">
        <v>1</v>
      </c>
      <c r="BL9" s="607" t="s">
        <v>1</v>
      </c>
      <c r="BM9" s="607" t="s">
        <v>1</v>
      </c>
      <c r="BN9" s="607" t="s">
        <v>1</v>
      </c>
      <c r="BO9" s="607" t="s">
        <v>1</v>
      </c>
      <c r="BP9" s="607" t="s">
        <v>1</v>
      </c>
      <c r="BQ9" s="607" t="s">
        <v>1</v>
      </c>
      <c r="BR9" s="607" t="s">
        <v>1</v>
      </c>
      <c r="BS9" s="607" t="s">
        <v>1</v>
      </c>
      <c r="BT9" s="607" t="s">
        <v>1</v>
      </c>
      <c r="BU9" s="607" t="s">
        <v>1</v>
      </c>
      <c r="BV9" s="607" t="s">
        <v>1</v>
      </c>
      <c r="BW9" s="607" t="s">
        <v>1</v>
      </c>
      <c r="BX9" s="607" t="s">
        <v>1</v>
      </c>
      <c r="BY9" s="607" t="s">
        <v>1</v>
      </c>
      <c r="BZ9" s="607" t="s">
        <v>1</v>
      </c>
      <c r="CA9" s="607" t="s">
        <v>1</v>
      </c>
      <c r="CB9" s="607" t="s">
        <v>1</v>
      </c>
      <c r="CC9" s="607" t="s">
        <v>1</v>
      </c>
      <c r="CD9" s="607" t="s">
        <v>1</v>
      </c>
      <c r="CE9" s="607" t="s">
        <v>1</v>
      </c>
      <c r="CF9" s="607" t="s">
        <v>1</v>
      </c>
      <c r="CG9" s="607" t="s">
        <v>1</v>
      </c>
      <c r="CH9" s="607" t="s">
        <v>1</v>
      </c>
      <c r="CI9" s="607" t="s">
        <v>1</v>
      </c>
      <c r="CJ9" s="607" t="s">
        <v>1</v>
      </c>
      <c r="CK9" s="607" t="s">
        <v>1</v>
      </c>
      <c r="CL9" s="607" t="s">
        <v>1</v>
      </c>
      <c r="CM9" s="607" t="s">
        <v>1</v>
      </c>
      <c r="CN9" s="607" t="s">
        <v>1</v>
      </c>
      <c r="CO9" s="607" t="s">
        <v>1</v>
      </c>
      <c r="CP9" s="607" t="s">
        <v>1</v>
      </c>
      <c r="CQ9" s="607" t="s">
        <v>1</v>
      </c>
      <c r="CR9" s="607" t="s">
        <v>1</v>
      </c>
      <c r="CS9" s="607" t="s">
        <v>1</v>
      </c>
      <c r="CT9" s="607" t="s">
        <v>1</v>
      </c>
      <c r="CU9" s="607" t="s">
        <v>1</v>
      </c>
      <c r="CV9" s="607" t="s">
        <v>1</v>
      </c>
      <c r="CW9" s="607" t="s">
        <v>1</v>
      </c>
      <c r="CX9" s="607" t="s">
        <v>1</v>
      </c>
      <c r="CY9" s="607" t="s">
        <v>1</v>
      </c>
      <c r="CZ9" s="607" t="s">
        <v>1</v>
      </c>
      <c r="DA9" s="607" t="s">
        <v>1</v>
      </c>
      <c r="DB9" s="607" t="s">
        <v>1</v>
      </c>
      <c r="DC9" s="607" t="s">
        <v>1</v>
      </c>
      <c r="DD9" s="607" t="s">
        <v>1</v>
      </c>
      <c r="DE9" s="607" t="s">
        <v>1</v>
      </c>
      <c r="DF9" s="607" t="s">
        <v>1</v>
      </c>
      <c r="DG9" s="607" t="s">
        <v>1</v>
      </c>
      <c r="DH9" s="607" t="s">
        <v>1</v>
      </c>
      <c r="DI9" s="607" t="s">
        <v>1</v>
      </c>
      <c r="DJ9" s="607" t="s">
        <v>1</v>
      </c>
      <c r="DK9" s="607" t="s">
        <v>1</v>
      </c>
      <c r="DL9" s="607" t="s">
        <v>1</v>
      </c>
      <c r="DM9" s="607" t="s">
        <v>1</v>
      </c>
      <c r="DN9" s="607" t="s">
        <v>1</v>
      </c>
      <c r="DO9" s="607" t="s">
        <v>1</v>
      </c>
      <c r="DP9" s="607" t="s">
        <v>1</v>
      </c>
      <c r="DQ9" s="607" t="s">
        <v>1</v>
      </c>
      <c r="DR9" s="607" t="s">
        <v>1</v>
      </c>
      <c r="DS9" s="607" t="s">
        <v>1</v>
      </c>
      <c r="DT9" s="607" t="s">
        <v>1</v>
      </c>
      <c r="DU9" s="607" t="s">
        <v>1</v>
      </c>
      <c r="DV9" s="607" t="s">
        <v>1</v>
      </c>
      <c r="DW9" s="607" t="s">
        <v>1</v>
      </c>
      <c r="DX9" s="607" t="s">
        <v>1</v>
      </c>
      <c r="DY9" s="607" t="s">
        <v>1</v>
      </c>
      <c r="DZ9" s="607" t="s">
        <v>1</v>
      </c>
      <c r="EA9" s="607" t="s">
        <v>1</v>
      </c>
      <c r="EB9" s="607" t="s">
        <v>1</v>
      </c>
      <c r="EC9" s="607" t="s">
        <v>1</v>
      </c>
      <c r="ED9" s="607" t="s">
        <v>1</v>
      </c>
      <c r="EE9" s="607" t="s">
        <v>1</v>
      </c>
      <c r="EF9" s="17" t="s">
        <v>1</v>
      </c>
      <c r="EG9" s="17" t="s">
        <v>1</v>
      </c>
      <c r="EH9" s="17" t="s">
        <v>1</v>
      </c>
      <c r="EI9" s="17" t="s">
        <v>1</v>
      </c>
      <c r="EJ9" s="17" t="s">
        <v>1</v>
      </c>
      <c r="EK9" s="17" t="s">
        <v>1</v>
      </c>
      <c r="EL9" s="17" t="s">
        <v>1</v>
      </c>
      <c r="EM9" s="17" t="s">
        <v>1</v>
      </c>
      <c r="EN9" s="17" t="s">
        <v>1</v>
      </c>
      <c r="EO9" s="17" t="s">
        <v>1</v>
      </c>
      <c r="EP9" s="17" t="s">
        <v>1</v>
      </c>
      <c r="EQ9" s="17" t="s">
        <v>1</v>
      </c>
      <c r="ER9" s="17" t="s">
        <v>1</v>
      </c>
      <c r="ES9" s="17" t="s">
        <v>1</v>
      </c>
      <c r="ET9" s="17" t="s">
        <v>1</v>
      </c>
      <c r="EU9" s="17" t="s">
        <v>1</v>
      </c>
    </row>
    <row r="10" spans="1:151" ht="14.25" customHeight="1">
      <c r="A10" s="551" t="s">
        <v>299</v>
      </c>
      <c r="B10" s="551" t="s">
        <v>302</v>
      </c>
      <c r="C10" s="551" t="s">
        <v>763</v>
      </c>
      <c r="D10" s="551" t="s">
        <v>303</v>
      </c>
      <c r="E10" s="607">
        <v>2</v>
      </c>
      <c r="F10" s="607" t="s">
        <v>1</v>
      </c>
      <c r="G10" s="607" t="s">
        <v>1</v>
      </c>
      <c r="H10" s="607" t="s">
        <v>1</v>
      </c>
      <c r="I10" s="607" t="s">
        <v>1</v>
      </c>
      <c r="J10" s="607" t="s">
        <v>1</v>
      </c>
      <c r="K10" s="607" t="s">
        <v>1</v>
      </c>
      <c r="L10" s="607">
        <v>2</v>
      </c>
      <c r="M10" s="607" t="s">
        <v>1</v>
      </c>
      <c r="N10" s="607" t="s">
        <v>1</v>
      </c>
      <c r="O10" s="607" t="s">
        <v>1</v>
      </c>
      <c r="P10" s="607" t="s">
        <v>1</v>
      </c>
      <c r="Q10" s="607" t="s">
        <v>1</v>
      </c>
      <c r="R10" s="607" t="s">
        <v>1</v>
      </c>
      <c r="S10" s="607" t="s">
        <v>1</v>
      </c>
      <c r="T10" s="607" t="s">
        <v>1</v>
      </c>
      <c r="U10" s="607" t="s">
        <v>1</v>
      </c>
      <c r="V10" s="607" t="s">
        <v>1</v>
      </c>
      <c r="W10" s="607" t="s">
        <v>1</v>
      </c>
      <c r="X10" s="607" t="s">
        <v>1</v>
      </c>
      <c r="Y10" s="607" t="s">
        <v>1</v>
      </c>
      <c r="Z10" s="607" t="s">
        <v>1</v>
      </c>
      <c r="AA10" s="607" t="s">
        <v>1</v>
      </c>
      <c r="AB10" s="607" t="s">
        <v>1</v>
      </c>
      <c r="AC10" s="608" t="s">
        <v>174</v>
      </c>
      <c r="AD10" s="608" t="s">
        <v>174</v>
      </c>
      <c r="AE10" s="608" t="s">
        <v>174</v>
      </c>
      <c r="AF10" s="607" t="s">
        <v>1</v>
      </c>
      <c r="AG10" s="607" t="s">
        <v>1</v>
      </c>
      <c r="AH10" s="607" t="s">
        <v>1</v>
      </c>
      <c r="AI10" s="607" t="s">
        <v>1</v>
      </c>
      <c r="AJ10" s="607" t="s">
        <v>1</v>
      </c>
      <c r="AK10" s="607" t="s">
        <v>1</v>
      </c>
      <c r="AL10" s="607" t="s">
        <v>1</v>
      </c>
      <c r="AM10" s="607" t="s">
        <v>1</v>
      </c>
      <c r="AN10" s="607" t="s">
        <v>1</v>
      </c>
      <c r="AO10" s="607" t="s">
        <v>1</v>
      </c>
      <c r="AP10" s="607" t="s">
        <v>1</v>
      </c>
      <c r="AQ10" s="607" t="s">
        <v>1</v>
      </c>
      <c r="AR10" s="607" t="s">
        <v>1</v>
      </c>
      <c r="AS10" s="607" t="s">
        <v>1</v>
      </c>
      <c r="AT10" s="607" t="s">
        <v>1</v>
      </c>
      <c r="AU10" s="607" t="s">
        <v>1</v>
      </c>
      <c r="AV10" s="608" t="s">
        <v>174</v>
      </c>
      <c r="AW10" s="608" t="s">
        <v>174</v>
      </c>
      <c r="AX10" s="608" t="s">
        <v>174</v>
      </c>
      <c r="AY10" s="607" t="s">
        <v>1</v>
      </c>
      <c r="AZ10" s="607" t="s">
        <v>1</v>
      </c>
      <c r="BA10" s="607" t="s">
        <v>1</v>
      </c>
      <c r="BB10" s="607" t="s">
        <v>1</v>
      </c>
      <c r="BC10" s="607" t="s">
        <v>1</v>
      </c>
      <c r="BD10" s="607" t="s">
        <v>1</v>
      </c>
      <c r="BE10" s="607" t="s">
        <v>1</v>
      </c>
      <c r="BF10" s="607" t="s">
        <v>1</v>
      </c>
      <c r="BG10" s="607" t="s">
        <v>1</v>
      </c>
      <c r="BH10" s="607" t="s">
        <v>1</v>
      </c>
      <c r="BI10" s="607" t="s">
        <v>1</v>
      </c>
      <c r="BJ10" s="607" t="s">
        <v>1</v>
      </c>
      <c r="BK10" s="607" t="s">
        <v>1</v>
      </c>
      <c r="BL10" s="607" t="s">
        <v>1</v>
      </c>
      <c r="BM10" s="607" t="s">
        <v>1</v>
      </c>
      <c r="BN10" s="607" t="s">
        <v>1</v>
      </c>
      <c r="BO10" s="608" t="s">
        <v>174</v>
      </c>
      <c r="BP10" s="608" t="s">
        <v>174</v>
      </c>
      <c r="BQ10" s="608" t="s">
        <v>174</v>
      </c>
      <c r="BR10" s="607" t="s">
        <v>1</v>
      </c>
      <c r="BS10" s="607" t="s">
        <v>1</v>
      </c>
      <c r="BT10" s="607" t="s">
        <v>1</v>
      </c>
      <c r="BU10" s="607" t="s">
        <v>1</v>
      </c>
      <c r="BV10" s="607" t="s">
        <v>1</v>
      </c>
      <c r="BW10" s="607" t="s">
        <v>1</v>
      </c>
      <c r="BX10" s="607" t="s">
        <v>1</v>
      </c>
      <c r="BY10" s="607" t="s">
        <v>1</v>
      </c>
      <c r="BZ10" s="607" t="s">
        <v>1</v>
      </c>
      <c r="CA10" s="607" t="s">
        <v>1</v>
      </c>
      <c r="CB10" s="607" t="s">
        <v>1</v>
      </c>
      <c r="CC10" s="607" t="s">
        <v>1</v>
      </c>
      <c r="CD10" s="607" t="s">
        <v>1</v>
      </c>
      <c r="CE10" s="607" t="s">
        <v>1</v>
      </c>
      <c r="CF10" s="607" t="s">
        <v>1</v>
      </c>
      <c r="CG10" s="607" t="s">
        <v>1</v>
      </c>
      <c r="CH10" s="607" t="s">
        <v>1</v>
      </c>
      <c r="CI10" s="607" t="s">
        <v>1</v>
      </c>
      <c r="CJ10" s="607" t="s">
        <v>1</v>
      </c>
      <c r="CK10" s="607" t="s">
        <v>1</v>
      </c>
      <c r="CL10" s="607" t="s">
        <v>1</v>
      </c>
      <c r="CM10" s="607" t="s">
        <v>1</v>
      </c>
      <c r="CN10" s="607" t="s">
        <v>1</v>
      </c>
      <c r="CO10" s="607" t="s">
        <v>1</v>
      </c>
      <c r="CP10" s="607" t="s">
        <v>1</v>
      </c>
      <c r="CQ10" s="607" t="s">
        <v>1</v>
      </c>
      <c r="CR10" s="607" t="s">
        <v>1</v>
      </c>
      <c r="CS10" s="607" t="s">
        <v>1</v>
      </c>
      <c r="CT10" s="607" t="s">
        <v>1</v>
      </c>
      <c r="CU10" s="607" t="s">
        <v>1</v>
      </c>
      <c r="CV10" s="607"/>
      <c r="CW10" s="607"/>
      <c r="CX10" s="607"/>
      <c r="CY10" s="607"/>
      <c r="CZ10" s="607"/>
      <c r="DA10" s="607"/>
      <c r="DB10" s="607"/>
      <c r="DC10" s="607" t="s">
        <v>1</v>
      </c>
      <c r="DD10" s="607" t="s">
        <v>1</v>
      </c>
      <c r="DE10" s="607" t="s">
        <v>1</v>
      </c>
      <c r="DF10" s="607" t="s">
        <v>1</v>
      </c>
      <c r="DG10" s="607" t="s">
        <v>1</v>
      </c>
      <c r="DH10" s="607" t="s">
        <v>1</v>
      </c>
      <c r="DI10" s="607" t="s">
        <v>1</v>
      </c>
      <c r="DJ10" s="607" t="s">
        <v>1</v>
      </c>
      <c r="DK10" s="607" t="s">
        <v>1</v>
      </c>
      <c r="DL10" s="607" t="s">
        <v>1</v>
      </c>
      <c r="DM10" s="607" t="s">
        <v>1</v>
      </c>
      <c r="DN10" s="607" t="s">
        <v>1</v>
      </c>
      <c r="DO10" s="607" t="s">
        <v>1</v>
      </c>
      <c r="DP10" s="607" t="s">
        <v>1</v>
      </c>
      <c r="DQ10" s="607" t="s">
        <v>1</v>
      </c>
      <c r="DR10" s="607" t="s">
        <v>1</v>
      </c>
      <c r="DS10" s="607" t="s">
        <v>1</v>
      </c>
      <c r="DT10" s="607" t="s">
        <v>1</v>
      </c>
      <c r="DU10" s="607" t="s">
        <v>1</v>
      </c>
      <c r="DV10" s="607" t="s">
        <v>1</v>
      </c>
      <c r="DW10" s="607" t="s">
        <v>1</v>
      </c>
      <c r="DX10" s="607" t="s">
        <v>1</v>
      </c>
      <c r="DY10" s="607" t="s">
        <v>1</v>
      </c>
      <c r="DZ10" s="607" t="s">
        <v>1</v>
      </c>
      <c r="EA10" s="607" t="s">
        <v>1</v>
      </c>
      <c r="EB10" s="607" t="s">
        <v>1</v>
      </c>
      <c r="EC10" s="607" t="s">
        <v>1</v>
      </c>
      <c r="ED10" s="607" t="s">
        <v>1</v>
      </c>
      <c r="EE10" s="607" t="s">
        <v>1</v>
      </c>
      <c r="EF10" s="17" t="s">
        <v>1</v>
      </c>
      <c r="EG10" s="17" t="s">
        <v>1</v>
      </c>
      <c r="EH10" s="17" t="s">
        <v>1</v>
      </c>
      <c r="EI10" s="17" t="s">
        <v>1</v>
      </c>
      <c r="EJ10" s="17" t="s">
        <v>1</v>
      </c>
      <c r="EK10" s="17" t="s">
        <v>1</v>
      </c>
      <c r="EL10" s="17" t="s">
        <v>1</v>
      </c>
      <c r="EM10" s="17" t="s">
        <v>1</v>
      </c>
      <c r="EN10" s="17" t="s">
        <v>1</v>
      </c>
      <c r="EO10" s="17" t="s">
        <v>1</v>
      </c>
      <c r="EP10" s="17" t="s">
        <v>1</v>
      </c>
      <c r="EQ10" s="17" t="s">
        <v>1</v>
      </c>
      <c r="ER10" s="17" t="s">
        <v>1</v>
      </c>
      <c r="ES10" s="17" t="s">
        <v>1</v>
      </c>
      <c r="ET10" s="17" t="s">
        <v>1</v>
      </c>
      <c r="EU10" s="17" t="s">
        <v>1</v>
      </c>
    </row>
    <row r="11" spans="1:151" ht="14.25" customHeight="1">
      <c r="A11" s="610" t="s">
        <v>299</v>
      </c>
      <c r="B11" s="610" t="s">
        <v>304</v>
      </c>
      <c r="C11" s="610" t="s">
        <v>764</v>
      </c>
      <c r="D11" s="610"/>
      <c r="E11" s="606">
        <v>1</v>
      </c>
      <c r="F11" s="606">
        <v>1</v>
      </c>
      <c r="G11" s="606" t="s">
        <v>190</v>
      </c>
      <c r="H11" s="606" t="s">
        <v>190</v>
      </c>
      <c r="I11" s="606" t="s">
        <v>190</v>
      </c>
      <c r="J11" s="606" t="s">
        <v>190</v>
      </c>
      <c r="K11" s="606" t="s">
        <v>190</v>
      </c>
      <c r="L11" s="606" t="s">
        <v>1</v>
      </c>
      <c r="M11" s="606" t="s">
        <v>190</v>
      </c>
      <c r="N11" s="606" t="s">
        <v>190</v>
      </c>
      <c r="O11" s="606" t="s">
        <v>190</v>
      </c>
      <c r="P11" s="606" t="s">
        <v>190</v>
      </c>
      <c r="Q11" s="606" t="s">
        <v>190</v>
      </c>
      <c r="R11" s="606" t="s">
        <v>190</v>
      </c>
      <c r="S11" s="606" t="s">
        <v>190</v>
      </c>
      <c r="T11" s="606" t="s">
        <v>190</v>
      </c>
      <c r="U11" s="606" t="s">
        <v>190</v>
      </c>
      <c r="V11" s="606" t="s">
        <v>190</v>
      </c>
      <c r="W11" s="606" t="s">
        <v>190</v>
      </c>
      <c r="X11" s="606" t="s">
        <v>190</v>
      </c>
      <c r="Y11" s="606" t="s">
        <v>190</v>
      </c>
      <c r="Z11" s="606" t="s">
        <v>190</v>
      </c>
      <c r="AA11" s="606" t="s">
        <v>190</v>
      </c>
      <c r="AB11" s="606" t="s">
        <v>190</v>
      </c>
      <c r="AC11" s="606" t="s">
        <v>190</v>
      </c>
      <c r="AD11" s="606" t="s">
        <v>190</v>
      </c>
      <c r="AE11" s="606" t="s">
        <v>190</v>
      </c>
      <c r="AF11" s="606" t="s">
        <v>190</v>
      </c>
      <c r="AG11" s="606" t="s">
        <v>190</v>
      </c>
      <c r="AH11" s="606" t="s">
        <v>190</v>
      </c>
      <c r="AI11" s="606" t="s">
        <v>190</v>
      </c>
      <c r="AJ11" s="606" t="s">
        <v>190</v>
      </c>
      <c r="AK11" s="606" t="s">
        <v>190</v>
      </c>
      <c r="AL11" s="606" t="s">
        <v>190</v>
      </c>
      <c r="AM11" s="606" t="s">
        <v>190</v>
      </c>
      <c r="AN11" s="606" t="s">
        <v>190</v>
      </c>
      <c r="AO11" s="606" t="s">
        <v>190</v>
      </c>
      <c r="AP11" s="606" t="s">
        <v>190</v>
      </c>
      <c r="AQ11" s="606" t="s">
        <v>190</v>
      </c>
      <c r="AR11" s="606" t="s">
        <v>190</v>
      </c>
      <c r="AS11" s="606" t="s">
        <v>190</v>
      </c>
      <c r="AT11" s="606" t="s">
        <v>190</v>
      </c>
      <c r="AU11" s="606" t="s">
        <v>190</v>
      </c>
      <c r="AV11" s="606" t="s">
        <v>190</v>
      </c>
      <c r="AW11" s="606" t="s">
        <v>190</v>
      </c>
      <c r="AX11" s="606" t="s">
        <v>190</v>
      </c>
      <c r="AY11" s="606" t="s">
        <v>190</v>
      </c>
      <c r="AZ11" s="606" t="s">
        <v>190</v>
      </c>
      <c r="BA11" s="606" t="s">
        <v>190</v>
      </c>
      <c r="BB11" s="606" t="s">
        <v>190</v>
      </c>
      <c r="BC11" s="606" t="s">
        <v>190</v>
      </c>
      <c r="BD11" s="606" t="s">
        <v>190</v>
      </c>
      <c r="BE11" s="606" t="s">
        <v>190</v>
      </c>
      <c r="BF11" s="606" t="s">
        <v>190</v>
      </c>
      <c r="BG11" s="606" t="s">
        <v>190</v>
      </c>
      <c r="BH11" s="606" t="s">
        <v>190</v>
      </c>
      <c r="BI11" s="606" t="s">
        <v>190</v>
      </c>
      <c r="BJ11" s="606" t="s">
        <v>190</v>
      </c>
      <c r="BK11" s="606" t="s">
        <v>190</v>
      </c>
      <c r="BL11" s="606" t="s">
        <v>190</v>
      </c>
      <c r="BM11" s="606" t="s">
        <v>190</v>
      </c>
      <c r="BN11" s="606" t="s">
        <v>190</v>
      </c>
      <c r="BO11" s="606" t="s">
        <v>190</v>
      </c>
      <c r="BP11" s="606" t="s">
        <v>190</v>
      </c>
      <c r="BQ11" s="606" t="s">
        <v>190</v>
      </c>
      <c r="BR11" s="606" t="s">
        <v>190</v>
      </c>
      <c r="BS11" s="606" t="s">
        <v>190</v>
      </c>
      <c r="BT11" s="606" t="s">
        <v>190</v>
      </c>
      <c r="BU11" s="606" t="s">
        <v>190</v>
      </c>
      <c r="BV11" s="606" t="s">
        <v>190</v>
      </c>
      <c r="BW11" s="606" t="s">
        <v>190</v>
      </c>
      <c r="BX11" s="606" t="s">
        <v>190</v>
      </c>
      <c r="BY11" s="606" t="s">
        <v>190</v>
      </c>
      <c r="BZ11" s="606" t="s">
        <v>190</v>
      </c>
      <c r="CA11" s="606" t="s">
        <v>190</v>
      </c>
      <c r="CB11" s="606" t="s">
        <v>190</v>
      </c>
      <c r="CC11" s="606" t="s">
        <v>190</v>
      </c>
      <c r="CD11" s="606" t="s">
        <v>190</v>
      </c>
      <c r="CE11" s="606" t="s">
        <v>190</v>
      </c>
      <c r="CF11" s="606" t="s">
        <v>190</v>
      </c>
      <c r="CG11" s="606" t="s">
        <v>190</v>
      </c>
      <c r="CH11" s="606" t="s">
        <v>190</v>
      </c>
      <c r="CI11" s="606" t="s">
        <v>190</v>
      </c>
      <c r="CJ11" s="606" t="s">
        <v>190</v>
      </c>
      <c r="CK11" s="606" t="s">
        <v>190</v>
      </c>
      <c r="CL11" s="606" t="s">
        <v>190</v>
      </c>
      <c r="CM11" s="606" t="s">
        <v>190</v>
      </c>
      <c r="CN11" s="606" t="s">
        <v>190</v>
      </c>
      <c r="CO11" s="606" t="s">
        <v>190</v>
      </c>
      <c r="CP11" s="606" t="s">
        <v>190</v>
      </c>
      <c r="CQ11" s="606" t="s">
        <v>190</v>
      </c>
      <c r="CR11" s="606" t="s">
        <v>190</v>
      </c>
      <c r="CS11" s="606" t="s">
        <v>190</v>
      </c>
      <c r="CT11" s="606" t="s">
        <v>190</v>
      </c>
      <c r="CU11" s="606" t="s">
        <v>190</v>
      </c>
      <c r="CV11" s="606"/>
      <c r="CW11" s="606"/>
      <c r="CX11" s="606"/>
      <c r="CY11" s="606"/>
      <c r="CZ11" s="606"/>
      <c r="DA11" s="606"/>
      <c r="DB11" s="606"/>
      <c r="DC11" s="606" t="s">
        <v>190</v>
      </c>
      <c r="DD11" s="606" t="s">
        <v>190</v>
      </c>
      <c r="DE11" s="606" t="s">
        <v>190</v>
      </c>
      <c r="DF11" s="606" t="s">
        <v>190</v>
      </c>
      <c r="DG11" s="606" t="s">
        <v>190</v>
      </c>
      <c r="DH11" s="606" t="s">
        <v>190</v>
      </c>
      <c r="DI11" s="606" t="s">
        <v>190</v>
      </c>
      <c r="DJ11" s="606" t="s">
        <v>190</v>
      </c>
      <c r="DK11" s="606" t="s">
        <v>190</v>
      </c>
      <c r="DL11" s="606" t="s">
        <v>190</v>
      </c>
      <c r="DM11" s="606" t="s">
        <v>190</v>
      </c>
      <c r="DN11" s="606" t="s">
        <v>190</v>
      </c>
      <c r="DO11" s="606" t="s">
        <v>190</v>
      </c>
      <c r="DP11" s="606" t="s">
        <v>190</v>
      </c>
      <c r="DQ11" s="606" t="s">
        <v>190</v>
      </c>
      <c r="DR11" s="606" t="s">
        <v>190</v>
      </c>
      <c r="DS11" s="606" t="s">
        <v>190</v>
      </c>
      <c r="DT11" s="606" t="s">
        <v>190</v>
      </c>
      <c r="DU11" s="606" t="s">
        <v>190</v>
      </c>
      <c r="DV11" s="606" t="s">
        <v>190</v>
      </c>
      <c r="DW11" s="606" t="s">
        <v>190</v>
      </c>
      <c r="DX11" s="606" t="s">
        <v>190</v>
      </c>
      <c r="DY11" s="606" t="s">
        <v>190</v>
      </c>
      <c r="DZ11" s="606" t="s">
        <v>190</v>
      </c>
      <c r="EA11" s="606" t="s">
        <v>190</v>
      </c>
      <c r="EB11" s="606" t="s">
        <v>190</v>
      </c>
      <c r="EC11" s="606" t="s">
        <v>190</v>
      </c>
      <c r="ED11" s="606" t="s">
        <v>190</v>
      </c>
      <c r="EE11" s="606" t="s">
        <v>190</v>
      </c>
      <c r="EF11" s="606" t="s">
        <v>190</v>
      </c>
      <c r="EG11" s="606" t="s">
        <v>190</v>
      </c>
      <c r="EH11" s="606" t="s">
        <v>190</v>
      </c>
      <c r="EI11" s="606" t="s">
        <v>190</v>
      </c>
      <c r="EJ11" s="606" t="s">
        <v>190</v>
      </c>
      <c r="EK11" s="606" t="s">
        <v>190</v>
      </c>
      <c r="EL11" s="606" t="s">
        <v>190</v>
      </c>
      <c r="EM11" s="606" t="s">
        <v>190</v>
      </c>
      <c r="EN11" s="606" t="s">
        <v>190</v>
      </c>
      <c r="EO11" s="606" t="s">
        <v>190</v>
      </c>
      <c r="EP11" s="606" t="s">
        <v>190</v>
      </c>
      <c r="EQ11" s="606" t="s">
        <v>190</v>
      </c>
      <c r="ER11" s="606" t="s">
        <v>190</v>
      </c>
      <c r="ES11" s="606" t="s">
        <v>190</v>
      </c>
      <c r="ET11" s="606" t="s">
        <v>190</v>
      </c>
      <c r="EU11" s="606" t="s">
        <v>190</v>
      </c>
    </row>
    <row r="12" spans="1:151" ht="14.25" customHeight="1">
      <c r="A12" s="551" t="s">
        <v>299</v>
      </c>
      <c r="B12" s="551" t="s">
        <v>304</v>
      </c>
      <c r="C12" s="551" t="s">
        <v>764</v>
      </c>
      <c r="D12" s="551" t="s">
        <v>305</v>
      </c>
      <c r="E12" s="607">
        <v>1</v>
      </c>
      <c r="F12" s="607">
        <v>1</v>
      </c>
      <c r="G12" s="607" t="s">
        <v>190</v>
      </c>
      <c r="H12" s="607" t="s">
        <v>190</v>
      </c>
      <c r="I12" s="607" t="s">
        <v>190</v>
      </c>
      <c r="J12" s="607" t="s">
        <v>190</v>
      </c>
      <c r="K12" s="607" t="s">
        <v>190</v>
      </c>
      <c r="L12" s="607" t="s">
        <v>1</v>
      </c>
      <c r="M12" s="607" t="s">
        <v>190</v>
      </c>
      <c r="N12" s="607" t="s">
        <v>190</v>
      </c>
      <c r="O12" s="607" t="s">
        <v>190</v>
      </c>
      <c r="P12" s="607" t="s">
        <v>190</v>
      </c>
      <c r="Q12" s="607" t="s">
        <v>190</v>
      </c>
      <c r="R12" s="607" t="s">
        <v>190</v>
      </c>
      <c r="S12" s="607" t="s">
        <v>190</v>
      </c>
      <c r="T12" s="607" t="s">
        <v>190</v>
      </c>
      <c r="U12" s="607" t="s">
        <v>190</v>
      </c>
      <c r="V12" s="607" t="s">
        <v>190</v>
      </c>
      <c r="W12" s="607" t="s">
        <v>190</v>
      </c>
      <c r="X12" s="607" t="s">
        <v>190</v>
      </c>
      <c r="Y12" s="607" t="s">
        <v>190</v>
      </c>
      <c r="Z12" s="607" t="s">
        <v>190</v>
      </c>
      <c r="AA12" s="607" t="s">
        <v>190</v>
      </c>
      <c r="AB12" s="607" t="s">
        <v>190</v>
      </c>
      <c r="AC12" s="608">
        <v>65</v>
      </c>
      <c r="AD12" s="608">
        <v>67</v>
      </c>
      <c r="AE12" s="608">
        <v>63</v>
      </c>
      <c r="AF12" s="607" t="s">
        <v>190</v>
      </c>
      <c r="AG12" s="607" t="s">
        <v>190</v>
      </c>
      <c r="AH12" s="607" t="s">
        <v>190</v>
      </c>
      <c r="AI12" s="607" t="s">
        <v>190</v>
      </c>
      <c r="AJ12" s="607" t="s">
        <v>190</v>
      </c>
      <c r="AK12" s="607" t="s">
        <v>190</v>
      </c>
      <c r="AL12" s="607" t="s">
        <v>190</v>
      </c>
      <c r="AM12" s="607" t="s">
        <v>190</v>
      </c>
      <c r="AN12" s="607" t="s">
        <v>190</v>
      </c>
      <c r="AO12" s="607" t="s">
        <v>190</v>
      </c>
      <c r="AP12" s="607" t="s">
        <v>190</v>
      </c>
      <c r="AQ12" s="607" t="s">
        <v>190</v>
      </c>
      <c r="AR12" s="607" t="s">
        <v>190</v>
      </c>
      <c r="AS12" s="607" t="s">
        <v>190</v>
      </c>
      <c r="AT12" s="607" t="s">
        <v>190</v>
      </c>
      <c r="AU12" s="607" t="s">
        <v>190</v>
      </c>
      <c r="AV12" s="608">
        <v>63</v>
      </c>
      <c r="AW12" s="608" t="s">
        <v>174</v>
      </c>
      <c r="AX12" s="608">
        <v>63</v>
      </c>
      <c r="AY12" s="607" t="s">
        <v>190</v>
      </c>
      <c r="AZ12" s="607" t="s">
        <v>190</v>
      </c>
      <c r="BA12" s="607" t="s">
        <v>190</v>
      </c>
      <c r="BB12" s="607" t="s">
        <v>190</v>
      </c>
      <c r="BC12" s="607" t="s">
        <v>190</v>
      </c>
      <c r="BD12" s="607" t="s">
        <v>190</v>
      </c>
      <c r="BE12" s="607" t="s">
        <v>190</v>
      </c>
      <c r="BF12" s="607" t="s">
        <v>190</v>
      </c>
      <c r="BG12" s="607" t="s">
        <v>190</v>
      </c>
      <c r="BH12" s="607" t="s">
        <v>190</v>
      </c>
      <c r="BI12" s="607" t="s">
        <v>190</v>
      </c>
      <c r="BJ12" s="607" t="s">
        <v>190</v>
      </c>
      <c r="BK12" s="607" t="s">
        <v>190</v>
      </c>
      <c r="BL12" s="607" t="s">
        <v>190</v>
      </c>
      <c r="BM12" s="607" t="s">
        <v>190</v>
      </c>
      <c r="BN12" s="607" t="s">
        <v>190</v>
      </c>
      <c r="BO12" s="608" t="s">
        <v>174</v>
      </c>
      <c r="BP12" s="608" t="s">
        <v>174</v>
      </c>
      <c r="BQ12" s="608" t="s">
        <v>174</v>
      </c>
      <c r="BR12" s="607">
        <v>1</v>
      </c>
      <c r="BS12" s="607" t="s">
        <v>1</v>
      </c>
      <c r="BT12" s="607" t="s">
        <v>1</v>
      </c>
      <c r="BU12" s="607" t="s">
        <v>1</v>
      </c>
      <c r="BV12" s="607" t="s">
        <v>1</v>
      </c>
      <c r="BW12" s="607" t="s">
        <v>1</v>
      </c>
      <c r="BX12" s="607" t="s">
        <v>1</v>
      </c>
      <c r="BY12" s="607" t="s">
        <v>1</v>
      </c>
      <c r="BZ12" s="607" t="s">
        <v>1</v>
      </c>
      <c r="CA12" s="607" t="s">
        <v>1</v>
      </c>
      <c r="CB12" s="607" t="s">
        <v>1</v>
      </c>
      <c r="CC12" s="607">
        <v>1</v>
      </c>
      <c r="CD12" s="607" t="s">
        <v>1</v>
      </c>
      <c r="CE12" s="607" t="s">
        <v>1</v>
      </c>
      <c r="CF12" s="607" t="s">
        <v>1</v>
      </c>
      <c r="CG12" s="607" t="s">
        <v>1</v>
      </c>
      <c r="CH12" s="607">
        <v>1</v>
      </c>
      <c r="CI12" s="607" t="s">
        <v>1</v>
      </c>
      <c r="CJ12" s="607" t="s">
        <v>1</v>
      </c>
      <c r="CK12" s="607" t="s">
        <v>1</v>
      </c>
      <c r="CL12" s="607" t="s">
        <v>1</v>
      </c>
      <c r="CM12" s="607" t="s">
        <v>1</v>
      </c>
      <c r="CN12" s="607" t="s">
        <v>1</v>
      </c>
      <c r="CO12" s="607" t="s">
        <v>1</v>
      </c>
      <c r="CP12" s="607" t="s">
        <v>1</v>
      </c>
      <c r="CQ12" s="607">
        <v>1</v>
      </c>
      <c r="CR12" s="607" t="s">
        <v>1</v>
      </c>
      <c r="CS12" s="607" t="s">
        <v>1</v>
      </c>
      <c r="CT12" s="607" t="s">
        <v>1</v>
      </c>
      <c r="CU12" s="607" t="s">
        <v>1</v>
      </c>
      <c r="CV12" s="607"/>
      <c r="CW12" s="607"/>
      <c r="CX12" s="607"/>
      <c r="CY12" s="607"/>
      <c r="CZ12" s="607"/>
      <c r="DA12" s="607"/>
      <c r="DB12" s="607"/>
      <c r="DC12" s="607">
        <v>3</v>
      </c>
      <c r="DD12" s="607">
        <v>1</v>
      </c>
      <c r="DE12" s="607" t="s">
        <v>1</v>
      </c>
      <c r="DF12" s="607" t="s">
        <v>1</v>
      </c>
      <c r="DG12" s="607">
        <v>1</v>
      </c>
      <c r="DH12" s="607">
        <v>1</v>
      </c>
      <c r="DI12" s="607">
        <v>1</v>
      </c>
      <c r="DJ12" s="607" t="s">
        <v>1</v>
      </c>
      <c r="DK12" s="607">
        <v>1</v>
      </c>
      <c r="DL12" s="607" t="s">
        <v>1</v>
      </c>
      <c r="DM12" s="607" t="s">
        <v>1</v>
      </c>
      <c r="DN12" s="607" t="s">
        <v>1</v>
      </c>
      <c r="DO12" s="607" t="s">
        <v>1</v>
      </c>
      <c r="DP12" s="607">
        <v>1</v>
      </c>
      <c r="DQ12" s="607" t="s">
        <v>1</v>
      </c>
      <c r="DR12" s="607" t="s">
        <v>1</v>
      </c>
      <c r="DS12" s="607" t="s">
        <v>1</v>
      </c>
      <c r="DT12" s="607" t="s">
        <v>1</v>
      </c>
      <c r="DU12" s="607" t="s">
        <v>1</v>
      </c>
      <c r="DV12" s="607" t="s">
        <v>1</v>
      </c>
      <c r="DW12" s="607" t="s">
        <v>1</v>
      </c>
      <c r="DX12" s="607" t="s">
        <v>1</v>
      </c>
      <c r="DY12" s="607" t="s">
        <v>1</v>
      </c>
      <c r="DZ12" s="607" t="s">
        <v>1</v>
      </c>
      <c r="EA12" s="607">
        <v>1</v>
      </c>
      <c r="EB12" s="607">
        <v>40</v>
      </c>
      <c r="EC12" s="607">
        <v>30</v>
      </c>
      <c r="ED12" s="607">
        <v>10</v>
      </c>
      <c r="EE12" s="607" t="s">
        <v>1</v>
      </c>
      <c r="EF12" s="17">
        <v>2</v>
      </c>
      <c r="EG12" s="17">
        <v>1</v>
      </c>
      <c r="EH12" s="17" t="s">
        <v>1</v>
      </c>
      <c r="EI12" s="17" t="s">
        <v>1</v>
      </c>
      <c r="EJ12" s="17">
        <v>1</v>
      </c>
      <c r="EK12" s="17" t="s">
        <v>1</v>
      </c>
      <c r="EL12" s="17">
        <v>1</v>
      </c>
      <c r="EM12" s="17" t="s">
        <v>1</v>
      </c>
      <c r="EN12" s="17">
        <v>1</v>
      </c>
      <c r="EO12" s="17" t="s">
        <v>1</v>
      </c>
      <c r="EP12" s="17" t="s">
        <v>1</v>
      </c>
      <c r="EQ12" s="17" t="s">
        <v>1</v>
      </c>
      <c r="ER12" s="17" t="s">
        <v>1</v>
      </c>
      <c r="ES12" s="17">
        <v>1</v>
      </c>
      <c r="ET12" s="17" t="s">
        <v>1</v>
      </c>
      <c r="EU12" s="17" t="s">
        <v>1</v>
      </c>
    </row>
    <row r="13" spans="1:151" ht="14.25" customHeight="1">
      <c r="A13" s="551" t="s">
        <v>299</v>
      </c>
      <c r="B13" s="551" t="s">
        <v>306</v>
      </c>
      <c r="C13" s="551" t="s">
        <v>765</v>
      </c>
      <c r="D13" s="551"/>
      <c r="E13" s="607">
        <v>1</v>
      </c>
      <c r="F13" s="607" t="s">
        <v>1</v>
      </c>
      <c r="G13" s="607" t="s">
        <v>1</v>
      </c>
      <c r="H13" s="607" t="s">
        <v>1</v>
      </c>
      <c r="I13" s="607" t="s">
        <v>1</v>
      </c>
      <c r="J13" s="607" t="s">
        <v>1</v>
      </c>
      <c r="K13" s="607" t="s">
        <v>1</v>
      </c>
      <c r="L13" s="607">
        <v>1</v>
      </c>
      <c r="M13" s="607" t="s">
        <v>1</v>
      </c>
      <c r="N13" s="607" t="s">
        <v>1</v>
      </c>
      <c r="O13" s="607" t="s">
        <v>1</v>
      </c>
      <c r="P13" s="607" t="s">
        <v>1</v>
      </c>
      <c r="Q13" s="607" t="s">
        <v>1</v>
      </c>
      <c r="R13" s="607" t="s">
        <v>1</v>
      </c>
      <c r="S13" s="607" t="s">
        <v>1</v>
      </c>
      <c r="T13" s="607" t="s">
        <v>1</v>
      </c>
      <c r="U13" s="607" t="s">
        <v>1</v>
      </c>
      <c r="V13" s="607" t="s">
        <v>1</v>
      </c>
      <c r="W13" s="607" t="s">
        <v>1</v>
      </c>
      <c r="X13" s="607" t="s">
        <v>1</v>
      </c>
      <c r="Y13" s="607" t="s">
        <v>1</v>
      </c>
      <c r="Z13" s="607" t="s">
        <v>1</v>
      </c>
      <c r="AA13" s="607" t="s">
        <v>1</v>
      </c>
      <c r="AB13" s="607" t="s">
        <v>1</v>
      </c>
      <c r="AC13" s="607" t="s">
        <v>1</v>
      </c>
      <c r="AD13" s="607" t="s">
        <v>1</v>
      </c>
      <c r="AE13" s="607" t="s">
        <v>1</v>
      </c>
      <c r="AF13" s="607" t="s">
        <v>1</v>
      </c>
      <c r="AG13" s="607" t="s">
        <v>1</v>
      </c>
      <c r="AH13" s="607" t="s">
        <v>1</v>
      </c>
      <c r="AI13" s="607" t="s">
        <v>1</v>
      </c>
      <c r="AJ13" s="607" t="s">
        <v>1</v>
      </c>
      <c r="AK13" s="607" t="s">
        <v>1</v>
      </c>
      <c r="AL13" s="607" t="s">
        <v>1</v>
      </c>
      <c r="AM13" s="607" t="s">
        <v>1</v>
      </c>
      <c r="AN13" s="607" t="s">
        <v>1</v>
      </c>
      <c r="AO13" s="607" t="s">
        <v>1</v>
      </c>
      <c r="AP13" s="607" t="s">
        <v>1</v>
      </c>
      <c r="AQ13" s="607" t="s">
        <v>1</v>
      </c>
      <c r="AR13" s="607" t="s">
        <v>1</v>
      </c>
      <c r="AS13" s="607" t="s">
        <v>1</v>
      </c>
      <c r="AT13" s="607" t="s">
        <v>1</v>
      </c>
      <c r="AU13" s="607" t="s">
        <v>1</v>
      </c>
      <c r="AV13" s="607" t="s">
        <v>1</v>
      </c>
      <c r="AW13" s="607" t="s">
        <v>1</v>
      </c>
      <c r="AX13" s="607" t="s">
        <v>1</v>
      </c>
      <c r="AY13" s="607" t="s">
        <v>1</v>
      </c>
      <c r="AZ13" s="607" t="s">
        <v>1</v>
      </c>
      <c r="BA13" s="607" t="s">
        <v>1</v>
      </c>
      <c r="BB13" s="607" t="s">
        <v>1</v>
      </c>
      <c r="BC13" s="607" t="s">
        <v>1</v>
      </c>
      <c r="BD13" s="607" t="s">
        <v>1</v>
      </c>
      <c r="BE13" s="607" t="s">
        <v>1</v>
      </c>
      <c r="BF13" s="607" t="s">
        <v>1</v>
      </c>
      <c r="BG13" s="607" t="s">
        <v>1</v>
      </c>
      <c r="BH13" s="607" t="s">
        <v>1</v>
      </c>
      <c r="BI13" s="607" t="s">
        <v>1</v>
      </c>
      <c r="BJ13" s="607" t="s">
        <v>1</v>
      </c>
      <c r="BK13" s="607" t="s">
        <v>1</v>
      </c>
      <c r="BL13" s="607" t="s">
        <v>1</v>
      </c>
      <c r="BM13" s="607" t="s">
        <v>1</v>
      </c>
      <c r="BN13" s="607" t="s">
        <v>1</v>
      </c>
      <c r="BO13" s="607" t="s">
        <v>1</v>
      </c>
      <c r="BP13" s="607" t="s">
        <v>1</v>
      </c>
      <c r="BQ13" s="607" t="s">
        <v>1</v>
      </c>
      <c r="BR13" s="607" t="s">
        <v>1</v>
      </c>
      <c r="BS13" s="607" t="s">
        <v>1</v>
      </c>
      <c r="BT13" s="607" t="s">
        <v>1</v>
      </c>
      <c r="BU13" s="607" t="s">
        <v>1</v>
      </c>
      <c r="BV13" s="607" t="s">
        <v>1</v>
      </c>
      <c r="BW13" s="607" t="s">
        <v>1</v>
      </c>
      <c r="BX13" s="607" t="s">
        <v>1</v>
      </c>
      <c r="BY13" s="607" t="s">
        <v>1</v>
      </c>
      <c r="BZ13" s="607" t="s">
        <v>1</v>
      </c>
      <c r="CA13" s="607" t="s">
        <v>1</v>
      </c>
      <c r="CB13" s="607" t="s">
        <v>1</v>
      </c>
      <c r="CC13" s="607" t="s">
        <v>1</v>
      </c>
      <c r="CD13" s="607" t="s">
        <v>1</v>
      </c>
      <c r="CE13" s="607" t="s">
        <v>1</v>
      </c>
      <c r="CF13" s="607" t="s">
        <v>1</v>
      </c>
      <c r="CG13" s="607" t="s">
        <v>1</v>
      </c>
      <c r="CH13" s="607" t="s">
        <v>1</v>
      </c>
      <c r="CI13" s="607" t="s">
        <v>1</v>
      </c>
      <c r="CJ13" s="607" t="s">
        <v>1</v>
      </c>
      <c r="CK13" s="607" t="s">
        <v>1</v>
      </c>
      <c r="CL13" s="607" t="s">
        <v>1</v>
      </c>
      <c r="CM13" s="607" t="s">
        <v>1</v>
      </c>
      <c r="CN13" s="607" t="s">
        <v>1</v>
      </c>
      <c r="CO13" s="607" t="s">
        <v>1</v>
      </c>
      <c r="CP13" s="607" t="s">
        <v>1</v>
      </c>
      <c r="CQ13" s="607" t="s">
        <v>1</v>
      </c>
      <c r="CR13" s="607" t="s">
        <v>1</v>
      </c>
      <c r="CS13" s="607" t="s">
        <v>1</v>
      </c>
      <c r="CT13" s="607" t="s">
        <v>1</v>
      </c>
      <c r="CU13" s="607" t="s">
        <v>1</v>
      </c>
      <c r="CV13" s="607"/>
      <c r="CW13" s="607"/>
      <c r="CX13" s="607"/>
      <c r="CY13" s="607"/>
      <c r="CZ13" s="607"/>
      <c r="DA13" s="607"/>
      <c r="DB13" s="607"/>
      <c r="DC13" s="607" t="s">
        <v>1</v>
      </c>
      <c r="DD13" s="607" t="s">
        <v>1</v>
      </c>
      <c r="DE13" s="607" t="s">
        <v>1</v>
      </c>
      <c r="DF13" s="607" t="s">
        <v>1</v>
      </c>
      <c r="DG13" s="607" t="s">
        <v>1</v>
      </c>
      <c r="DH13" s="607" t="s">
        <v>1</v>
      </c>
      <c r="DI13" s="607" t="s">
        <v>1</v>
      </c>
      <c r="DJ13" s="607" t="s">
        <v>1</v>
      </c>
      <c r="DK13" s="607" t="s">
        <v>1</v>
      </c>
      <c r="DL13" s="607" t="s">
        <v>1</v>
      </c>
      <c r="DM13" s="607" t="s">
        <v>1</v>
      </c>
      <c r="DN13" s="607" t="s">
        <v>1</v>
      </c>
      <c r="DO13" s="607" t="s">
        <v>1</v>
      </c>
      <c r="DP13" s="607" t="s">
        <v>1</v>
      </c>
      <c r="DQ13" s="607" t="s">
        <v>1</v>
      </c>
      <c r="DR13" s="607" t="s">
        <v>1</v>
      </c>
      <c r="DS13" s="607" t="s">
        <v>1</v>
      </c>
      <c r="DT13" s="607" t="s">
        <v>1</v>
      </c>
      <c r="DU13" s="607" t="s">
        <v>1</v>
      </c>
      <c r="DV13" s="607" t="s">
        <v>1</v>
      </c>
      <c r="DW13" s="607" t="s">
        <v>1</v>
      </c>
      <c r="DX13" s="607" t="s">
        <v>1</v>
      </c>
      <c r="DY13" s="607" t="s">
        <v>1</v>
      </c>
      <c r="DZ13" s="607" t="s">
        <v>1</v>
      </c>
      <c r="EA13" s="607" t="s">
        <v>1</v>
      </c>
      <c r="EB13" s="607" t="s">
        <v>1</v>
      </c>
      <c r="EC13" s="607" t="s">
        <v>1</v>
      </c>
      <c r="ED13" s="607" t="s">
        <v>1</v>
      </c>
      <c r="EE13" s="607" t="s">
        <v>1</v>
      </c>
      <c r="EF13" s="17" t="s">
        <v>1</v>
      </c>
      <c r="EG13" s="17" t="s">
        <v>1</v>
      </c>
      <c r="EH13" s="17" t="s">
        <v>1</v>
      </c>
      <c r="EI13" s="17" t="s">
        <v>1</v>
      </c>
      <c r="EJ13" s="17" t="s">
        <v>1</v>
      </c>
      <c r="EK13" s="17" t="s">
        <v>1</v>
      </c>
      <c r="EL13" s="17" t="s">
        <v>1</v>
      </c>
      <c r="EM13" s="17" t="s">
        <v>1</v>
      </c>
      <c r="EN13" s="17" t="s">
        <v>1</v>
      </c>
      <c r="EO13" s="17" t="s">
        <v>1</v>
      </c>
      <c r="EP13" s="17" t="s">
        <v>1</v>
      </c>
      <c r="EQ13" s="17" t="s">
        <v>1</v>
      </c>
      <c r="ER13" s="17" t="s">
        <v>1</v>
      </c>
      <c r="ES13" s="17" t="s">
        <v>1</v>
      </c>
      <c r="ET13" s="17" t="s">
        <v>1</v>
      </c>
      <c r="EU13" s="17" t="s">
        <v>1</v>
      </c>
    </row>
    <row r="14" spans="1:151" ht="14.25" customHeight="1">
      <c r="A14" s="551" t="s">
        <v>299</v>
      </c>
      <c r="B14" s="551" t="s">
        <v>306</v>
      </c>
      <c r="C14" s="551" t="s">
        <v>765</v>
      </c>
      <c r="D14" s="551" t="s">
        <v>307</v>
      </c>
      <c r="E14" s="607">
        <v>1</v>
      </c>
      <c r="F14" s="607" t="s">
        <v>1</v>
      </c>
      <c r="G14" s="607" t="s">
        <v>1</v>
      </c>
      <c r="H14" s="607" t="s">
        <v>1</v>
      </c>
      <c r="I14" s="607" t="s">
        <v>1</v>
      </c>
      <c r="J14" s="607" t="s">
        <v>1</v>
      </c>
      <c r="K14" s="607" t="s">
        <v>1</v>
      </c>
      <c r="L14" s="607">
        <v>1</v>
      </c>
      <c r="M14" s="607" t="s">
        <v>1</v>
      </c>
      <c r="N14" s="607" t="s">
        <v>1</v>
      </c>
      <c r="O14" s="607" t="s">
        <v>1</v>
      </c>
      <c r="P14" s="607" t="s">
        <v>1</v>
      </c>
      <c r="Q14" s="607" t="s">
        <v>1</v>
      </c>
      <c r="R14" s="607" t="s">
        <v>1</v>
      </c>
      <c r="S14" s="607" t="s">
        <v>1</v>
      </c>
      <c r="T14" s="607" t="s">
        <v>1</v>
      </c>
      <c r="U14" s="607" t="s">
        <v>1</v>
      </c>
      <c r="V14" s="607" t="s">
        <v>1</v>
      </c>
      <c r="W14" s="607" t="s">
        <v>1</v>
      </c>
      <c r="X14" s="607" t="s">
        <v>1</v>
      </c>
      <c r="Y14" s="607" t="s">
        <v>1</v>
      </c>
      <c r="Z14" s="607" t="s">
        <v>1</v>
      </c>
      <c r="AA14" s="607" t="s">
        <v>1</v>
      </c>
      <c r="AB14" s="607" t="s">
        <v>1</v>
      </c>
      <c r="AC14" s="608" t="s">
        <v>174</v>
      </c>
      <c r="AD14" s="608" t="s">
        <v>174</v>
      </c>
      <c r="AE14" s="608" t="s">
        <v>174</v>
      </c>
      <c r="AF14" s="607" t="s">
        <v>1</v>
      </c>
      <c r="AG14" s="607" t="s">
        <v>1</v>
      </c>
      <c r="AH14" s="607" t="s">
        <v>1</v>
      </c>
      <c r="AI14" s="607" t="s">
        <v>1</v>
      </c>
      <c r="AJ14" s="607" t="s">
        <v>1</v>
      </c>
      <c r="AK14" s="607" t="s">
        <v>1</v>
      </c>
      <c r="AL14" s="607" t="s">
        <v>1</v>
      </c>
      <c r="AM14" s="607" t="s">
        <v>1</v>
      </c>
      <c r="AN14" s="607" t="s">
        <v>1</v>
      </c>
      <c r="AO14" s="607" t="s">
        <v>1</v>
      </c>
      <c r="AP14" s="607" t="s">
        <v>1</v>
      </c>
      <c r="AQ14" s="607" t="s">
        <v>1</v>
      </c>
      <c r="AR14" s="607" t="s">
        <v>1</v>
      </c>
      <c r="AS14" s="607" t="s">
        <v>1</v>
      </c>
      <c r="AT14" s="607" t="s">
        <v>1</v>
      </c>
      <c r="AU14" s="607" t="s">
        <v>1</v>
      </c>
      <c r="AV14" s="608" t="s">
        <v>174</v>
      </c>
      <c r="AW14" s="608" t="s">
        <v>174</v>
      </c>
      <c r="AX14" s="608" t="s">
        <v>174</v>
      </c>
      <c r="AY14" s="607" t="s">
        <v>1</v>
      </c>
      <c r="AZ14" s="607" t="s">
        <v>1</v>
      </c>
      <c r="BA14" s="607" t="s">
        <v>1</v>
      </c>
      <c r="BB14" s="607" t="s">
        <v>1</v>
      </c>
      <c r="BC14" s="607" t="s">
        <v>1</v>
      </c>
      <c r="BD14" s="607" t="s">
        <v>1</v>
      </c>
      <c r="BE14" s="607" t="s">
        <v>1</v>
      </c>
      <c r="BF14" s="607" t="s">
        <v>1</v>
      </c>
      <c r="BG14" s="607" t="s">
        <v>1</v>
      </c>
      <c r="BH14" s="607" t="s">
        <v>1</v>
      </c>
      <c r="BI14" s="607" t="s">
        <v>1</v>
      </c>
      <c r="BJ14" s="607" t="s">
        <v>1</v>
      </c>
      <c r="BK14" s="607" t="s">
        <v>1</v>
      </c>
      <c r="BL14" s="607" t="s">
        <v>1</v>
      </c>
      <c r="BM14" s="607" t="s">
        <v>1</v>
      </c>
      <c r="BN14" s="607" t="s">
        <v>1</v>
      </c>
      <c r="BO14" s="608" t="s">
        <v>174</v>
      </c>
      <c r="BP14" s="608" t="s">
        <v>174</v>
      </c>
      <c r="BQ14" s="608" t="s">
        <v>174</v>
      </c>
      <c r="BR14" s="607" t="s">
        <v>1</v>
      </c>
      <c r="BS14" s="607" t="s">
        <v>1</v>
      </c>
      <c r="BT14" s="607" t="s">
        <v>1</v>
      </c>
      <c r="BU14" s="607" t="s">
        <v>1</v>
      </c>
      <c r="BV14" s="607" t="s">
        <v>1</v>
      </c>
      <c r="BW14" s="607" t="s">
        <v>1</v>
      </c>
      <c r="BX14" s="607" t="s">
        <v>1</v>
      </c>
      <c r="BY14" s="607" t="s">
        <v>1</v>
      </c>
      <c r="BZ14" s="607" t="s">
        <v>1</v>
      </c>
      <c r="CA14" s="607" t="s">
        <v>1</v>
      </c>
      <c r="CB14" s="607" t="s">
        <v>1</v>
      </c>
      <c r="CC14" s="607" t="s">
        <v>1</v>
      </c>
      <c r="CD14" s="607" t="s">
        <v>1</v>
      </c>
      <c r="CE14" s="607" t="s">
        <v>1</v>
      </c>
      <c r="CF14" s="607" t="s">
        <v>1</v>
      </c>
      <c r="CG14" s="607" t="s">
        <v>1</v>
      </c>
      <c r="CH14" s="607" t="s">
        <v>1</v>
      </c>
      <c r="CI14" s="607" t="s">
        <v>1</v>
      </c>
      <c r="CJ14" s="607" t="s">
        <v>1</v>
      </c>
      <c r="CK14" s="607" t="s">
        <v>1</v>
      </c>
      <c r="CL14" s="607" t="s">
        <v>1</v>
      </c>
      <c r="CM14" s="607" t="s">
        <v>1</v>
      </c>
      <c r="CN14" s="607" t="s">
        <v>1</v>
      </c>
      <c r="CO14" s="607" t="s">
        <v>1</v>
      </c>
      <c r="CP14" s="607" t="s">
        <v>1</v>
      </c>
      <c r="CQ14" s="607" t="s">
        <v>1</v>
      </c>
      <c r="CR14" s="607" t="s">
        <v>1</v>
      </c>
      <c r="CS14" s="607" t="s">
        <v>1</v>
      </c>
      <c r="CT14" s="607" t="s">
        <v>1</v>
      </c>
      <c r="CU14" s="607" t="s">
        <v>1</v>
      </c>
      <c r="CV14" s="607"/>
      <c r="CW14" s="607"/>
      <c r="CX14" s="607"/>
      <c r="CY14" s="607"/>
      <c r="CZ14" s="607"/>
      <c r="DA14" s="607"/>
      <c r="DB14" s="607"/>
      <c r="DC14" s="607" t="s">
        <v>1</v>
      </c>
      <c r="DD14" s="607" t="s">
        <v>1</v>
      </c>
      <c r="DE14" s="607" t="s">
        <v>1</v>
      </c>
      <c r="DF14" s="607" t="s">
        <v>1</v>
      </c>
      <c r="DG14" s="607" t="s">
        <v>1</v>
      </c>
      <c r="DH14" s="607" t="s">
        <v>1</v>
      </c>
      <c r="DI14" s="607" t="s">
        <v>1</v>
      </c>
      <c r="DJ14" s="607" t="s">
        <v>1</v>
      </c>
      <c r="DK14" s="607" t="s">
        <v>1</v>
      </c>
      <c r="DL14" s="607" t="s">
        <v>1</v>
      </c>
      <c r="DM14" s="607" t="s">
        <v>1</v>
      </c>
      <c r="DN14" s="607" t="s">
        <v>1</v>
      </c>
      <c r="DO14" s="607" t="s">
        <v>1</v>
      </c>
      <c r="DP14" s="607" t="s">
        <v>1</v>
      </c>
      <c r="DQ14" s="607" t="s">
        <v>1</v>
      </c>
      <c r="DR14" s="607" t="s">
        <v>1</v>
      </c>
      <c r="DS14" s="607" t="s">
        <v>1</v>
      </c>
      <c r="DT14" s="607" t="s">
        <v>1</v>
      </c>
      <c r="DU14" s="607" t="s">
        <v>1</v>
      </c>
      <c r="DV14" s="607" t="s">
        <v>1</v>
      </c>
      <c r="DW14" s="607" t="s">
        <v>1</v>
      </c>
      <c r="DX14" s="607" t="s">
        <v>1</v>
      </c>
      <c r="DY14" s="607" t="s">
        <v>1</v>
      </c>
      <c r="DZ14" s="607" t="s">
        <v>1</v>
      </c>
      <c r="EA14" s="607" t="s">
        <v>1</v>
      </c>
      <c r="EB14" s="607" t="s">
        <v>1</v>
      </c>
      <c r="EC14" s="607" t="s">
        <v>1</v>
      </c>
      <c r="ED14" s="607" t="s">
        <v>1</v>
      </c>
      <c r="EE14" s="607" t="s">
        <v>1</v>
      </c>
      <c r="EF14" s="17" t="s">
        <v>1</v>
      </c>
      <c r="EG14" s="17" t="s">
        <v>1</v>
      </c>
      <c r="EH14" s="17" t="s">
        <v>1</v>
      </c>
      <c r="EI14" s="17" t="s">
        <v>1</v>
      </c>
      <c r="EJ14" s="17" t="s">
        <v>1</v>
      </c>
      <c r="EK14" s="17" t="s">
        <v>1</v>
      </c>
      <c r="EL14" s="17" t="s">
        <v>1</v>
      </c>
      <c r="EM14" s="17" t="s">
        <v>1</v>
      </c>
      <c r="EN14" s="17" t="s">
        <v>1</v>
      </c>
      <c r="EO14" s="17" t="s">
        <v>1</v>
      </c>
      <c r="EP14" s="17" t="s">
        <v>1</v>
      </c>
      <c r="EQ14" s="17" t="s">
        <v>1</v>
      </c>
      <c r="ER14" s="17" t="s">
        <v>1</v>
      </c>
      <c r="ES14" s="17" t="s">
        <v>1</v>
      </c>
      <c r="ET14" s="17" t="s">
        <v>1</v>
      </c>
      <c r="EU14" s="17" t="s">
        <v>1</v>
      </c>
    </row>
    <row r="15" spans="1:151" ht="14.25" customHeight="1">
      <c r="A15" s="610" t="s">
        <v>299</v>
      </c>
      <c r="B15" s="610" t="s">
        <v>308</v>
      </c>
      <c r="C15" s="610" t="s">
        <v>766</v>
      </c>
      <c r="D15" s="610"/>
      <c r="E15" s="606">
        <v>1</v>
      </c>
      <c r="F15" s="606">
        <v>1</v>
      </c>
      <c r="G15" s="606" t="s">
        <v>190</v>
      </c>
      <c r="H15" s="606" t="s">
        <v>190</v>
      </c>
      <c r="I15" s="606" t="s">
        <v>190</v>
      </c>
      <c r="J15" s="606" t="s">
        <v>190</v>
      </c>
      <c r="K15" s="606" t="s">
        <v>190</v>
      </c>
      <c r="L15" s="606" t="s">
        <v>1</v>
      </c>
      <c r="M15" s="606" t="s">
        <v>190</v>
      </c>
      <c r="N15" s="606" t="s">
        <v>190</v>
      </c>
      <c r="O15" s="606" t="s">
        <v>190</v>
      </c>
      <c r="P15" s="606" t="s">
        <v>190</v>
      </c>
      <c r="Q15" s="606" t="s">
        <v>190</v>
      </c>
      <c r="R15" s="606" t="s">
        <v>190</v>
      </c>
      <c r="S15" s="606" t="s">
        <v>190</v>
      </c>
      <c r="T15" s="606" t="s">
        <v>190</v>
      </c>
      <c r="U15" s="606" t="s">
        <v>190</v>
      </c>
      <c r="V15" s="606" t="s">
        <v>190</v>
      </c>
      <c r="W15" s="606" t="s">
        <v>190</v>
      </c>
      <c r="X15" s="606" t="s">
        <v>190</v>
      </c>
      <c r="Y15" s="606" t="s">
        <v>190</v>
      </c>
      <c r="Z15" s="606" t="s">
        <v>190</v>
      </c>
      <c r="AA15" s="606" t="s">
        <v>190</v>
      </c>
      <c r="AB15" s="606" t="s">
        <v>190</v>
      </c>
      <c r="AC15" s="606" t="s">
        <v>190</v>
      </c>
      <c r="AD15" s="606" t="s">
        <v>190</v>
      </c>
      <c r="AE15" s="606" t="s">
        <v>190</v>
      </c>
      <c r="AF15" s="606" t="s">
        <v>190</v>
      </c>
      <c r="AG15" s="606" t="s">
        <v>190</v>
      </c>
      <c r="AH15" s="606" t="s">
        <v>190</v>
      </c>
      <c r="AI15" s="606" t="s">
        <v>190</v>
      </c>
      <c r="AJ15" s="606" t="s">
        <v>190</v>
      </c>
      <c r="AK15" s="606" t="s">
        <v>190</v>
      </c>
      <c r="AL15" s="606" t="s">
        <v>190</v>
      </c>
      <c r="AM15" s="606" t="s">
        <v>190</v>
      </c>
      <c r="AN15" s="606" t="s">
        <v>190</v>
      </c>
      <c r="AO15" s="606" t="s">
        <v>190</v>
      </c>
      <c r="AP15" s="606" t="s">
        <v>190</v>
      </c>
      <c r="AQ15" s="606" t="s">
        <v>190</v>
      </c>
      <c r="AR15" s="606" t="s">
        <v>190</v>
      </c>
      <c r="AS15" s="606" t="s">
        <v>190</v>
      </c>
      <c r="AT15" s="606" t="s">
        <v>190</v>
      </c>
      <c r="AU15" s="606" t="s">
        <v>190</v>
      </c>
      <c r="AV15" s="606" t="s">
        <v>190</v>
      </c>
      <c r="AW15" s="606" t="s">
        <v>190</v>
      </c>
      <c r="AX15" s="606" t="s">
        <v>190</v>
      </c>
      <c r="AY15" s="606" t="s">
        <v>190</v>
      </c>
      <c r="AZ15" s="606" t="s">
        <v>190</v>
      </c>
      <c r="BA15" s="606" t="s">
        <v>190</v>
      </c>
      <c r="BB15" s="606" t="s">
        <v>190</v>
      </c>
      <c r="BC15" s="606" t="s">
        <v>190</v>
      </c>
      <c r="BD15" s="606" t="s">
        <v>190</v>
      </c>
      <c r="BE15" s="606" t="s">
        <v>190</v>
      </c>
      <c r="BF15" s="606" t="s">
        <v>190</v>
      </c>
      <c r="BG15" s="606" t="s">
        <v>190</v>
      </c>
      <c r="BH15" s="606" t="s">
        <v>190</v>
      </c>
      <c r="BI15" s="606" t="s">
        <v>190</v>
      </c>
      <c r="BJ15" s="606" t="s">
        <v>190</v>
      </c>
      <c r="BK15" s="606" t="s">
        <v>190</v>
      </c>
      <c r="BL15" s="606" t="s">
        <v>190</v>
      </c>
      <c r="BM15" s="606" t="s">
        <v>190</v>
      </c>
      <c r="BN15" s="606" t="s">
        <v>190</v>
      </c>
      <c r="BO15" s="606" t="s">
        <v>190</v>
      </c>
      <c r="BP15" s="606" t="s">
        <v>190</v>
      </c>
      <c r="BQ15" s="606" t="s">
        <v>190</v>
      </c>
      <c r="BR15" s="606" t="s">
        <v>190</v>
      </c>
      <c r="BS15" s="606" t="s">
        <v>190</v>
      </c>
      <c r="BT15" s="606" t="s">
        <v>190</v>
      </c>
      <c r="BU15" s="606" t="s">
        <v>190</v>
      </c>
      <c r="BV15" s="606" t="s">
        <v>190</v>
      </c>
      <c r="BW15" s="606" t="s">
        <v>190</v>
      </c>
      <c r="BX15" s="606" t="s">
        <v>190</v>
      </c>
      <c r="BY15" s="606" t="s">
        <v>190</v>
      </c>
      <c r="BZ15" s="606" t="s">
        <v>190</v>
      </c>
      <c r="CA15" s="606" t="s">
        <v>190</v>
      </c>
      <c r="CB15" s="606" t="s">
        <v>190</v>
      </c>
      <c r="CC15" s="606" t="s">
        <v>190</v>
      </c>
      <c r="CD15" s="606" t="s">
        <v>190</v>
      </c>
      <c r="CE15" s="606" t="s">
        <v>190</v>
      </c>
      <c r="CF15" s="606" t="s">
        <v>190</v>
      </c>
      <c r="CG15" s="606" t="s">
        <v>190</v>
      </c>
      <c r="CH15" s="606" t="s">
        <v>190</v>
      </c>
      <c r="CI15" s="606" t="s">
        <v>190</v>
      </c>
      <c r="CJ15" s="606" t="s">
        <v>190</v>
      </c>
      <c r="CK15" s="606" t="s">
        <v>190</v>
      </c>
      <c r="CL15" s="606" t="s">
        <v>190</v>
      </c>
      <c r="CM15" s="606" t="s">
        <v>190</v>
      </c>
      <c r="CN15" s="606" t="s">
        <v>190</v>
      </c>
      <c r="CO15" s="606" t="s">
        <v>190</v>
      </c>
      <c r="CP15" s="606" t="s">
        <v>190</v>
      </c>
      <c r="CQ15" s="606" t="s">
        <v>190</v>
      </c>
      <c r="CR15" s="606" t="s">
        <v>190</v>
      </c>
      <c r="CS15" s="606" t="s">
        <v>190</v>
      </c>
      <c r="CT15" s="606" t="s">
        <v>190</v>
      </c>
      <c r="CU15" s="606" t="s">
        <v>190</v>
      </c>
      <c r="CV15" s="606"/>
      <c r="CW15" s="606"/>
      <c r="CX15" s="606"/>
      <c r="CY15" s="606"/>
      <c r="CZ15" s="606"/>
      <c r="DA15" s="606"/>
      <c r="DB15" s="606"/>
      <c r="DC15" s="606" t="s">
        <v>190</v>
      </c>
      <c r="DD15" s="606" t="s">
        <v>190</v>
      </c>
      <c r="DE15" s="606" t="s">
        <v>190</v>
      </c>
      <c r="DF15" s="606" t="s">
        <v>190</v>
      </c>
      <c r="DG15" s="606" t="s">
        <v>190</v>
      </c>
      <c r="DH15" s="606" t="s">
        <v>190</v>
      </c>
      <c r="DI15" s="606" t="s">
        <v>190</v>
      </c>
      <c r="DJ15" s="606" t="s">
        <v>190</v>
      </c>
      <c r="DK15" s="606" t="s">
        <v>190</v>
      </c>
      <c r="DL15" s="606" t="s">
        <v>190</v>
      </c>
      <c r="DM15" s="606" t="s">
        <v>190</v>
      </c>
      <c r="DN15" s="606" t="s">
        <v>190</v>
      </c>
      <c r="DO15" s="606" t="s">
        <v>190</v>
      </c>
      <c r="DP15" s="606" t="s">
        <v>190</v>
      </c>
      <c r="DQ15" s="606" t="s">
        <v>190</v>
      </c>
      <c r="DR15" s="606" t="s">
        <v>190</v>
      </c>
      <c r="DS15" s="606" t="s">
        <v>190</v>
      </c>
      <c r="DT15" s="606" t="s">
        <v>190</v>
      </c>
      <c r="DU15" s="606" t="s">
        <v>190</v>
      </c>
      <c r="DV15" s="606" t="s">
        <v>190</v>
      </c>
      <c r="DW15" s="606" t="s">
        <v>190</v>
      </c>
      <c r="DX15" s="606" t="s">
        <v>190</v>
      </c>
      <c r="DY15" s="606" t="s">
        <v>190</v>
      </c>
      <c r="DZ15" s="606" t="s">
        <v>190</v>
      </c>
      <c r="EA15" s="606" t="s">
        <v>190</v>
      </c>
      <c r="EB15" s="606" t="s">
        <v>190</v>
      </c>
      <c r="EC15" s="606" t="s">
        <v>190</v>
      </c>
      <c r="ED15" s="606" t="s">
        <v>190</v>
      </c>
      <c r="EE15" s="606" t="s">
        <v>190</v>
      </c>
      <c r="EF15" s="606" t="s">
        <v>190</v>
      </c>
      <c r="EG15" s="606" t="s">
        <v>190</v>
      </c>
      <c r="EH15" s="606" t="s">
        <v>190</v>
      </c>
      <c r="EI15" s="606" t="s">
        <v>190</v>
      </c>
      <c r="EJ15" s="606" t="s">
        <v>190</v>
      </c>
      <c r="EK15" s="606" t="s">
        <v>190</v>
      </c>
      <c r="EL15" s="606" t="s">
        <v>190</v>
      </c>
      <c r="EM15" s="606" t="s">
        <v>190</v>
      </c>
      <c r="EN15" s="606" t="s">
        <v>190</v>
      </c>
      <c r="EO15" s="606" t="s">
        <v>190</v>
      </c>
      <c r="EP15" s="606" t="s">
        <v>190</v>
      </c>
      <c r="EQ15" s="606" t="s">
        <v>190</v>
      </c>
      <c r="ER15" s="606" t="s">
        <v>190</v>
      </c>
      <c r="ES15" s="606" t="s">
        <v>190</v>
      </c>
      <c r="ET15" s="606" t="s">
        <v>190</v>
      </c>
      <c r="EU15" s="606" t="s">
        <v>190</v>
      </c>
    </row>
    <row r="16" spans="1:151" ht="14.25" customHeight="1">
      <c r="A16" s="551" t="s">
        <v>299</v>
      </c>
      <c r="B16" s="551" t="s">
        <v>308</v>
      </c>
      <c r="C16" s="551" t="s">
        <v>766</v>
      </c>
      <c r="D16" s="551" t="s">
        <v>309</v>
      </c>
      <c r="E16" s="607">
        <v>1</v>
      </c>
      <c r="F16" s="607">
        <v>1</v>
      </c>
      <c r="G16" s="607" t="s">
        <v>190</v>
      </c>
      <c r="H16" s="607" t="s">
        <v>190</v>
      </c>
      <c r="I16" s="607" t="s">
        <v>190</v>
      </c>
      <c r="J16" s="607" t="s">
        <v>190</v>
      </c>
      <c r="K16" s="607" t="s">
        <v>190</v>
      </c>
      <c r="L16" s="607" t="s">
        <v>1</v>
      </c>
      <c r="M16" s="607" t="s">
        <v>190</v>
      </c>
      <c r="N16" s="607" t="s">
        <v>190</v>
      </c>
      <c r="O16" s="607" t="s">
        <v>190</v>
      </c>
      <c r="P16" s="607" t="s">
        <v>190</v>
      </c>
      <c r="Q16" s="607" t="s">
        <v>190</v>
      </c>
      <c r="R16" s="607" t="s">
        <v>190</v>
      </c>
      <c r="S16" s="607" t="s">
        <v>190</v>
      </c>
      <c r="T16" s="607" t="s">
        <v>190</v>
      </c>
      <c r="U16" s="607" t="s">
        <v>190</v>
      </c>
      <c r="V16" s="607" t="s">
        <v>190</v>
      </c>
      <c r="W16" s="607" t="s">
        <v>190</v>
      </c>
      <c r="X16" s="607" t="s">
        <v>190</v>
      </c>
      <c r="Y16" s="607" t="s">
        <v>190</v>
      </c>
      <c r="Z16" s="607" t="s">
        <v>190</v>
      </c>
      <c r="AA16" s="607" t="s">
        <v>190</v>
      </c>
      <c r="AB16" s="607" t="s">
        <v>190</v>
      </c>
      <c r="AC16" s="608" t="s">
        <v>174</v>
      </c>
      <c r="AD16" s="608" t="s">
        <v>174</v>
      </c>
      <c r="AE16" s="608" t="s">
        <v>174</v>
      </c>
      <c r="AF16" s="607" t="s">
        <v>190</v>
      </c>
      <c r="AG16" s="607" t="s">
        <v>190</v>
      </c>
      <c r="AH16" s="607" t="s">
        <v>190</v>
      </c>
      <c r="AI16" s="607" t="s">
        <v>190</v>
      </c>
      <c r="AJ16" s="607" t="s">
        <v>190</v>
      </c>
      <c r="AK16" s="607" t="s">
        <v>190</v>
      </c>
      <c r="AL16" s="607" t="s">
        <v>190</v>
      </c>
      <c r="AM16" s="607" t="s">
        <v>190</v>
      </c>
      <c r="AN16" s="607" t="s">
        <v>190</v>
      </c>
      <c r="AO16" s="607" t="s">
        <v>190</v>
      </c>
      <c r="AP16" s="607" t="s">
        <v>190</v>
      </c>
      <c r="AQ16" s="607" t="s">
        <v>190</v>
      </c>
      <c r="AR16" s="607" t="s">
        <v>190</v>
      </c>
      <c r="AS16" s="607" t="s">
        <v>190</v>
      </c>
      <c r="AT16" s="607" t="s">
        <v>190</v>
      </c>
      <c r="AU16" s="607" t="s">
        <v>190</v>
      </c>
      <c r="AV16" s="608" t="s">
        <v>174</v>
      </c>
      <c r="AW16" s="608" t="s">
        <v>174</v>
      </c>
      <c r="AX16" s="608" t="s">
        <v>174</v>
      </c>
      <c r="AY16" s="607" t="s">
        <v>190</v>
      </c>
      <c r="AZ16" s="607" t="s">
        <v>190</v>
      </c>
      <c r="BA16" s="607" t="s">
        <v>190</v>
      </c>
      <c r="BB16" s="607" t="s">
        <v>190</v>
      </c>
      <c r="BC16" s="607" t="s">
        <v>190</v>
      </c>
      <c r="BD16" s="607" t="s">
        <v>190</v>
      </c>
      <c r="BE16" s="607" t="s">
        <v>190</v>
      </c>
      <c r="BF16" s="607" t="s">
        <v>190</v>
      </c>
      <c r="BG16" s="607" t="s">
        <v>190</v>
      </c>
      <c r="BH16" s="607" t="s">
        <v>190</v>
      </c>
      <c r="BI16" s="607" t="s">
        <v>190</v>
      </c>
      <c r="BJ16" s="607" t="s">
        <v>190</v>
      </c>
      <c r="BK16" s="607" t="s">
        <v>190</v>
      </c>
      <c r="BL16" s="607" t="s">
        <v>190</v>
      </c>
      <c r="BM16" s="607" t="s">
        <v>190</v>
      </c>
      <c r="BN16" s="607" t="s">
        <v>190</v>
      </c>
      <c r="BO16" s="608" t="s">
        <v>174</v>
      </c>
      <c r="BP16" s="608" t="s">
        <v>174</v>
      </c>
      <c r="BQ16" s="608" t="s">
        <v>174</v>
      </c>
      <c r="BR16" s="607">
        <v>1</v>
      </c>
      <c r="BS16" s="607" t="s">
        <v>1</v>
      </c>
      <c r="BT16" s="607" t="s">
        <v>1</v>
      </c>
      <c r="BU16" s="607" t="s">
        <v>1</v>
      </c>
      <c r="BV16" s="607" t="s">
        <v>1</v>
      </c>
      <c r="BW16" s="607" t="s">
        <v>1</v>
      </c>
      <c r="BX16" s="607" t="s">
        <v>1</v>
      </c>
      <c r="BY16" s="607" t="s">
        <v>1</v>
      </c>
      <c r="BZ16" s="607" t="s">
        <v>1</v>
      </c>
      <c r="CA16" s="607" t="s">
        <v>1</v>
      </c>
      <c r="CB16" s="607" t="s">
        <v>1</v>
      </c>
      <c r="CC16" s="607">
        <v>1</v>
      </c>
      <c r="CD16" s="607" t="s">
        <v>1</v>
      </c>
      <c r="CE16" s="607" t="s">
        <v>1</v>
      </c>
      <c r="CF16" s="607" t="s">
        <v>1</v>
      </c>
      <c r="CG16" s="607" t="s">
        <v>1</v>
      </c>
      <c r="CH16" s="607" t="s">
        <v>1</v>
      </c>
      <c r="CI16" s="607" t="s">
        <v>1</v>
      </c>
      <c r="CJ16" s="607" t="s">
        <v>1</v>
      </c>
      <c r="CK16" s="607" t="s">
        <v>1</v>
      </c>
      <c r="CL16" s="607" t="s">
        <v>1</v>
      </c>
      <c r="CM16" s="607" t="s">
        <v>1</v>
      </c>
      <c r="CN16" s="607" t="s">
        <v>1</v>
      </c>
      <c r="CO16" s="607" t="s">
        <v>1</v>
      </c>
      <c r="CP16" s="607" t="s">
        <v>1</v>
      </c>
      <c r="CQ16" s="607" t="s">
        <v>1</v>
      </c>
      <c r="CR16" s="607" t="s">
        <v>1</v>
      </c>
      <c r="CS16" s="607" t="s">
        <v>1</v>
      </c>
      <c r="CT16" s="607" t="s">
        <v>1</v>
      </c>
      <c r="CU16" s="607" t="s">
        <v>1</v>
      </c>
      <c r="CV16" s="607"/>
      <c r="CW16" s="607"/>
      <c r="CX16" s="607"/>
      <c r="CY16" s="607"/>
      <c r="CZ16" s="607"/>
      <c r="DA16" s="607"/>
      <c r="DB16" s="607"/>
      <c r="DC16" s="607">
        <v>1</v>
      </c>
      <c r="DD16" s="607">
        <v>1</v>
      </c>
      <c r="DE16" s="607" t="s">
        <v>1</v>
      </c>
      <c r="DF16" s="607">
        <v>1</v>
      </c>
      <c r="DG16" s="607" t="s">
        <v>1</v>
      </c>
      <c r="DH16" s="607" t="s">
        <v>1</v>
      </c>
      <c r="DI16" s="607" t="s">
        <v>1</v>
      </c>
      <c r="DJ16" s="607" t="s">
        <v>1</v>
      </c>
      <c r="DK16" s="607">
        <v>1</v>
      </c>
      <c r="DL16" s="607" t="s">
        <v>1</v>
      </c>
      <c r="DM16" s="607" t="s">
        <v>1</v>
      </c>
      <c r="DN16" s="607" t="s">
        <v>1</v>
      </c>
      <c r="DO16" s="607" t="s">
        <v>1</v>
      </c>
      <c r="DP16" s="607" t="s">
        <v>1</v>
      </c>
      <c r="DQ16" s="607" t="s">
        <v>1</v>
      </c>
      <c r="DR16" s="607">
        <v>1</v>
      </c>
      <c r="DS16" s="607" t="s">
        <v>1</v>
      </c>
      <c r="DT16" s="607" t="s">
        <v>1</v>
      </c>
      <c r="DU16" s="607" t="s">
        <v>1</v>
      </c>
      <c r="DV16" s="607" t="s">
        <v>1</v>
      </c>
      <c r="DW16" s="607" t="s">
        <v>1</v>
      </c>
      <c r="DX16" s="607" t="s">
        <v>1</v>
      </c>
      <c r="DY16" s="607" t="s">
        <v>1</v>
      </c>
      <c r="DZ16" s="607" t="s">
        <v>1</v>
      </c>
      <c r="EA16" s="607">
        <v>1</v>
      </c>
      <c r="EB16" s="607">
        <v>318</v>
      </c>
      <c r="EC16" s="607" t="s">
        <v>1</v>
      </c>
      <c r="ED16" s="607" t="s">
        <v>1</v>
      </c>
      <c r="EE16" s="607">
        <v>318</v>
      </c>
      <c r="EF16" s="17" t="s">
        <v>1</v>
      </c>
      <c r="EG16" s="17" t="s">
        <v>1</v>
      </c>
      <c r="EH16" s="17" t="s">
        <v>1</v>
      </c>
      <c r="EI16" s="17" t="s">
        <v>1</v>
      </c>
      <c r="EJ16" s="17" t="s">
        <v>1</v>
      </c>
      <c r="EK16" s="17" t="s">
        <v>1</v>
      </c>
      <c r="EL16" s="17" t="s">
        <v>1</v>
      </c>
      <c r="EM16" s="17" t="s">
        <v>1</v>
      </c>
      <c r="EN16" s="17">
        <v>1</v>
      </c>
      <c r="EO16" s="17">
        <v>1</v>
      </c>
      <c r="EP16" s="17" t="s">
        <v>1</v>
      </c>
      <c r="EQ16" s="17">
        <v>1</v>
      </c>
      <c r="ER16" s="17" t="s">
        <v>1</v>
      </c>
      <c r="ES16" s="17" t="s">
        <v>1</v>
      </c>
      <c r="ET16" s="17" t="s">
        <v>1</v>
      </c>
      <c r="EU16" s="17" t="s">
        <v>1</v>
      </c>
    </row>
    <row r="17" spans="1:151" ht="14.25" customHeight="1">
      <c r="A17" s="551" t="s">
        <v>299</v>
      </c>
      <c r="B17" s="551" t="s">
        <v>310</v>
      </c>
      <c r="C17" s="551" t="s">
        <v>767</v>
      </c>
      <c r="D17" s="551"/>
      <c r="E17" s="607">
        <v>1</v>
      </c>
      <c r="F17" s="607" t="s">
        <v>1</v>
      </c>
      <c r="G17" s="607" t="s">
        <v>1</v>
      </c>
      <c r="H17" s="607" t="s">
        <v>1</v>
      </c>
      <c r="I17" s="607" t="s">
        <v>1</v>
      </c>
      <c r="J17" s="607" t="s">
        <v>1</v>
      </c>
      <c r="K17" s="607" t="s">
        <v>1</v>
      </c>
      <c r="L17" s="607">
        <v>1</v>
      </c>
      <c r="M17" s="607" t="s">
        <v>1</v>
      </c>
      <c r="N17" s="607" t="s">
        <v>1</v>
      </c>
      <c r="O17" s="607" t="s">
        <v>1</v>
      </c>
      <c r="P17" s="607" t="s">
        <v>1</v>
      </c>
      <c r="Q17" s="607" t="s">
        <v>1</v>
      </c>
      <c r="R17" s="607" t="s">
        <v>1</v>
      </c>
      <c r="S17" s="607" t="s">
        <v>1</v>
      </c>
      <c r="T17" s="607" t="s">
        <v>1</v>
      </c>
      <c r="U17" s="607" t="s">
        <v>1</v>
      </c>
      <c r="V17" s="607" t="s">
        <v>1</v>
      </c>
      <c r="W17" s="607" t="s">
        <v>1</v>
      </c>
      <c r="X17" s="607" t="s">
        <v>1</v>
      </c>
      <c r="Y17" s="607" t="s">
        <v>1</v>
      </c>
      <c r="Z17" s="607" t="s">
        <v>1</v>
      </c>
      <c r="AA17" s="607" t="s">
        <v>1</v>
      </c>
      <c r="AB17" s="607" t="s">
        <v>1</v>
      </c>
      <c r="AC17" s="607" t="s">
        <v>1</v>
      </c>
      <c r="AD17" s="607" t="s">
        <v>1</v>
      </c>
      <c r="AE17" s="607" t="s">
        <v>1</v>
      </c>
      <c r="AF17" s="607" t="s">
        <v>1</v>
      </c>
      <c r="AG17" s="607" t="s">
        <v>1</v>
      </c>
      <c r="AH17" s="607" t="s">
        <v>1</v>
      </c>
      <c r="AI17" s="607" t="s">
        <v>1</v>
      </c>
      <c r="AJ17" s="607" t="s">
        <v>1</v>
      </c>
      <c r="AK17" s="607" t="s">
        <v>1</v>
      </c>
      <c r="AL17" s="607" t="s">
        <v>1</v>
      </c>
      <c r="AM17" s="607" t="s">
        <v>1</v>
      </c>
      <c r="AN17" s="607" t="s">
        <v>1</v>
      </c>
      <c r="AO17" s="607" t="s">
        <v>1</v>
      </c>
      <c r="AP17" s="607" t="s">
        <v>1</v>
      </c>
      <c r="AQ17" s="607" t="s">
        <v>1</v>
      </c>
      <c r="AR17" s="607" t="s">
        <v>1</v>
      </c>
      <c r="AS17" s="607" t="s">
        <v>1</v>
      </c>
      <c r="AT17" s="607" t="s">
        <v>1</v>
      </c>
      <c r="AU17" s="607" t="s">
        <v>1</v>
      </c>
      <c r="AV17" s="607" t="s">
        <v>1</v>
      </c>
      <c r="AW17" s="607" t="s">
        <v>1</v>
      </c>
      <c r="AX17" s="607" t="s">
        <v>1</v>
      </c>
      <c r="AY17" s="607" t="s">
        <v>1</v>
      </c>
      <c r="AZ17" s="607" t="s">
        <v>1</v>
      </c>
      <c r="BA17" s="607" t="s">
        <v>1</v>
      </c>
      <c r="BB17" s="607" t="s">
        <v>1</v>
      </c>
      <c r="BC17" s="607" t="s">
        <v>1</v>
      </c>
      <c r="BD17" s="607" t="s">
        <v>1</v>
      </c>
      <c r="BE17" s="607" t="s">
        <v>1</v>
      </c>
      <c r="BF17" s="607" t="s">
        <v>1</v>
      </c>
      <c r="BG17" s="607" t="s">
        <v>1</v>
      </c>
      <c r="BH17" s="607" t="s">
        <v>1</v>
      </c>
      <c r="BI17" s="607" t="s">
        <v>1</v>
      </c>
      <c r="BJ17" s="607" t="s">
        <v>1</v>
      </c>
      <c r="BK17" s="607" t="s">
        <v>1</v>
      </c>
      <c r="BL17" s="607" t="s">
        <v>1</v>
      </c>
      <c r="BM17" s="607" t="s">
        <v>1</v>
      </c>
      <c r="BN17" s="607" t="s">
        <v>1</v>
      </c>
      <c r="BO17" s="607" t="s">
        <v>1</v>
      </c>
      <c r="BP17" s="607" t="s">
        <v>1</v>
      </c>
      <c r="BQ17" s="607" t="s">
        <v>1</v>
      </c>
      <c r="BR17" s="607" t="s">
        <v>1</v>
      </c>
      <c r="BS17" s="607" t="s">
        <v>1</v>
      </c>
      <c r="BT17" s="607" t="s">
        <v>1</v>
      </c>
      <c r="BU17" s="607" t="s">
        <v>1</v>
      </c>
      <c r="BV17" s="607" t="s">
        <v>1</v>
      </c>
      <c r="BW17" s="607" t="s">
        <v>1</v>
      </c>
      <c r="BX17" s="607" t="s">
        <v>1</v>
      </c>
      <c r="BY17" s="607" t="s">
        <v>1</v>
      </c>
      <c r="BZ17" s="607" t="s">
        <v>1</v>
      </c>
      <c r="CA17" s="607" t="s">
        <v>1</v>
      </c>
      <c r="CB17" s="607" t="s">
        <v>1</v>
      </c>
      <c r="CC17" s="607" t="s">
        <v>1</v>
      </c>
      <c r="CD17" s="607" t="s">
        <v>1</v>
      </c>
      <c r="CE17" s="607" t="s">
        <v>1</v>
      </c>
      <c r="CF17" s="607" t="s">
        <v>1</v>
      </c>
      <c r="CG17" s="607" t="s">
        <v>1</v>
      </c>
      <c r="CH17" s="607" t="s">
        <v>1</v>
      </c>
      <c r="CI17" s="607" t="s">
        <v>1</v>
      </c>
      <c r="CJ17" s="607" t="s">
        <v>1</v>
      </c>
      <c r="CK17" s="607" t="s">
        <v>1</v>
      </c>
      <c r="CL17" s="607" t="s">
        <v>1</v>
      </c>
      <c r="CM17" s="607" t="s">
        <v>1</v>
      </c>
      <c r="CN17" s="607" t="s">
        <v>1</v>
      </c>
      <c r="CO17" s="607" t="s">
        <v>1</v>
      </c>
      <c r="CP17" s="607" t="s">
        <v>1</v>
      </c>
      <c r="CQ17" s="607" t="s">
        <v>1</v>
      </c>
      <c r="CR17" s="607" t="s">
        <v>1</v>
      </c>
      <c r="CS17" s="607" t="s">
        <v>1</v>
      </c>
      <c r="CT17" s="607" t="s">
        <v>1</v>
      </c>
      <c r="CU17" s="607" t="s">
        <v>1</v>
      </c>
      <c r="CV17" s="607" t="s">
        <v>1</v>
      </c>
      <c r="CW17" s="607" t="s">
        <v>1</v>
      </c>
      <c r="CX17" s="607" t="s">
        <v>1</v>
      </c>
      <c r="CY17" s="607" t="s">
        <v>1</v>
      </c>
      <c r="CZ17" s="607" t="s">
        <v>1</v>
      </c>
      <c r="DA17" s="607" t="s">
        <v>1</v>
      </c>
      <c r="DB17" s="607" t="s">
        <v>1</v>
      </c>
      <c r="DC17" s="607" t="s">
        <v>1</v>
      </c>
      <c r="DD17" s="607" t="s">
        <v>1</v>
      </c>
      <c r="DE17" s="607" t="s">
        <v>1</v>
      </c>
      <c r="DF17" s="607" t="s">
        <v>1</v>
      </c>
      <c r="DG17" s="607" t="s">
        <v>1</v>
      </c>
      <c r="DH17" s="607" t="s">
        <v>1</v>
      </c>
      <c r="DI17" s="607" t="s">
        <v>1</v>
      </c>
      <c r="DJ17" s="607" t="s">
        <v>1</v>
      </c>
      <c r="DK17" s="607" t="s">
        <v>1</v>
      </c>
      <c r="DL17" s="607" t="s">
        <v>1</v>
      </c>
      <c r="DM17" s="607" t="s">
        <v>1</v>
      </c>
      <c r="DN17" s="607" t="s">
        <v>1</v>
      </c>
      <c r="DO17" s="607" t="s">
        <v>1</v>
      </c>
      <c r="DP17" s="607" t="s">
        <v>1</v>
      </c>
      <c r="DQ17" s="607" t="s">
        <v>1</v>
      </c>
      <c r="DR17" s="607" t="s">
        <v>1</v>
      </c>
      <c r="DS17" s="607" t="s">
        <v>1</v>
      </c>
      <c r="DT17" s="607" t="s">
        <v>1</v>
      </c>
      <c r="DU17" s="607" t="s">
        <v>1</v>
      </c>
      <c r="DV17" s="607" t="s">
        <v>1</v>
      </c>
      <c r="DW17" s="607" t="s">
        <v>1</v>
      </c>
      <c r="DX17" s="607" t="s">
        <v>1</v>
      </c>
      <c r="DY17" s="607" t="s">
        <v>1</v>
      </c>
      <c r="DZ17" s="607" t="s">
        <v>1</v>
      </c>
      <c r="EA17" s="607" t="s">
        <v>1</v>
      </c>
      <c r="EB17" s="607" t="s">
        <v>1</v>
      </c>
      <c r="EC17" s="607" t="s">
        <v>1</v>
      </c>
      <c r="ED17" s="607" t="s">
        <v>1</v>
      </c>
      <c r="EE17" s="607" t="s">
        <v>1</v>
      </c>
      <c r="EF17" s="17" t="s">
        <v>1</v>
      </c>
      <c r="EG17" s="17" t="s">
        <v>1</v>
      </c>
      <c r="EH17" s="17" t="s">
        <v>1</v>
      </c>
      <c r="EI17" s="17" t="s">
        <v>1</v>
      </c>
      <c r="EJ17" s="17" t="s">
        <v>1</v>
      </c>
      <c r="EK17" s="17" t="s">
        <v>1</v>
      </c>
      <c r="EL17" s="17" t="s">
        <v>1</v>
      </c>
      <c r="EM17" s="17" t="s">
        <v>1</v>
      </c>
      <c r="EN17" s="17" t="s">
        <v>1</v>
      </c>
      <c r="EO17" s="17" t="s">
        <v>1</v>
      </c>
      <c r="EP17" s="17" t="s">
        <v>1</v>
      </c>
      <c r="EQ17" s="17" t="s">
        <v>1</v>
      </c>
      <c r="ER17" s="17" t="s">
        <v>1</v>
      </c>
      <c r="ES17" s="17" t="s">
        <v>1</v>
      </c>
      <c r="ET17" s="17" t="s">
        <v>1</v>
      </c>
      <c r="EU17" s="17" t="s">
        <v>1</v>
      </c>
    </row>
    <row r="18" spans="1:151" ht="14.25" customHeight="1">
      <c r="A18" s="551" t="s">
        <v>299</v>
      </c>
      <c r="B18" s="551" t="s">
        <v>310</v>
      </c>
      <c r="C18" s="551" t="s">
        <v>767</v>
      </c>
      <c r="D18" s="551" t="s">
        <v>311</v>
      </c>
      <c r="E18" s="607">
        <v>1</v>
      </c>
      <c r="F18" s="607" t="s">
        <v>1</v>
      </c>
      <c r="G18" s="607" t="s">
        <v>1</v>
      </c>
      <c r="H18" s="607" t="s">
        <v>1</v>
      </c>
      <c r="I18" s="607" t="s">
        <v>1</v>
      </c>
      <c r="J18" s="607" t="s">
        <v>1</v>
      </c>
      <c r="K18" s="607" t="s">
        <v>1</v>
      </c>
      <c r="L18" s="607">
        <v>1</v>
      </c>
      <c r="M18" s="607" t="s">
        <v>1</v>
      </c>
      <c r="N18" s="607" t="s">
        <v>1</v>
      </c>
      <c r="O18" s="607" t="s">
        <v>1</v>
      </c>
      <c r="P18" s="607" t="s">
        <v>1</v>
      </c>
      <c r="Q18" s="607" t="s">
        <v>1</v>
      </c>
      <c r="R18" s="607" t="s">
        <v>1</v>
      </c>
      <c r="S18" s="607" t="s">
        <v>1</v>
      </c>
      <c r="T18" s="607" t="s">
        <v>1</v>
      </c>
      <c r="U18" s="607" t="s">
        <v>1</v>
      </c>
      <c r="V18" s="607" t="s">
        <v>1</v>
      </c>
      <c r="W18" s="607" t="s">
        <v>1</v>
      </c>
      <c r="X18" s="607" t="s">
        <v>1</v>
      </c>
      <c r="Y18" s="607" t="s">
        <v>1</v>
      </c>
      <c r="Z18" s="607" t="s">
        <v>1</v>
      </c>
      <c r="AA18" s="607" t="s">
        <v>1</v>
      </c>
      <c r="AB18" s="607" t="s">
        <v>1</v>
      </c>
      <c r="AC18" s="608" t="s">
        <v>174</v>
      </c>
      <c r="AD18" s="608" t="s">
        <v>174</v>
      </c>
      <c r="AE18" s="608" t="s">
        <v>174</v>
      </c>
      <c r="AF18" s="607" t="s">
        <v>1</v>
      </c>
      <c r="AG18" s="607" t="s">
        <v>1</v>
      </c>
      <c r="AH18" s="607" t="s">
        <v>1</v>
      </c>
      <c r="AI18" s="607" t="s">
        <v>1</v>
      </c>
      <c r="AJ18" s="607" t="s">
        <v>1</v>
      </c>
      <c r="AK18" s="607" t="s">
        <v>1</v>
      </c>
      <c r="AL18" s="607" t="s">
        <v>1</v>
      </c>
      <c r="AM18" s="607" t="s">
        <v>1</v>
      </c>
      <c r="AN18" s="607" t="s">
        <v>1</v>
      </c>
      <c r="AO18" s="607" t="s">
        <v>1</v>
      </c>
      <c r="AP18" s="607" t="s">
        <v>1</v>
      </c>
      <c r="AQ18" s="607" t="s">
        <v>1</v>
      </c>
      <c r="AR18" s="607" t="s">
        <v>1</v>
      </c>
      <c r="AS18" s="607" t="s">
        <v>1</v>
      </c>
      <c r="AT18" s="607" t="s">
        <v>1</v>
      </c>
      <c r="AU18" s="607" t="s">
        <v>1</v>
      </c>
      <c r="AV18" s="608" t="s">
        <v>174</v>
      </c>
      <c r="AW18" s="608" t="s">
        <v>174</v>
      </c>
      <c r="AX18" s="608" t="s">
        <v>174</v>
      </c>
      <c r="AY18" s="607" t="s">
        <v>1</v>
      </c>
      <c r="AZ18" s="607" t="s">
        <v>1</v>
      </c>
      <c r="BA18" s="607" t="s">
        <v>1</v>
      </c>
      <c r="BB18" s="607" t="s">
        <v>1</v>
      </c>
      <c r="BC18" s="607" t="s">
        <v>1</v>
      </c>
      <c r="BD18" s="607" t="s">
        <v>1</v>
      </c>
      <c r="BE18" s="607" t="s">
        <v>1</v>
      </c>
      <c r="BF18" s="607" t="s">
        <v>1</v>
      </c>
      <c r="BG18" s="607" t="s">
        <v>1</v>
      </c>
      <c r="BH18" s="607" t="s">
        <v>1</v>
      </c>
      <c r="BI18" s="607" t="s">
        <v>1</v>
      </c>
      <c r="BJ18" s="607" t="s">
        <v>1</v>
      </c>
      <c r="BK18" s="607" t="s">
        <v>1</v>
      </c>
      <c r="BL18" s="607" t="s">
        <v>1</v>
      </c>
      <c r="BM18" s="607" t="s">
        <v>1</v>
      </c>
      <c r="BN18" s="607" t="s">
        <v>1</v>
      </c>
      <c r="BO18" s="608" t="s">
        <v>174</v>
      </c>
      <c r="BP18" s="608" t="s">
        <v>174</v>
      </c>
      <c r="BQ18" s="608" t="s">
        <v>174</v>
      </c>
      <c r="BR18" s="607" t="s">
        <v>1</v>
      </c>
      <c r="BS18" s="607" t="s">
        <v>1</v>
      </c>
      <c r="BT18" s="607" t="s">
        <v>1</v>
      </c>
      <c r="BU18" s="607" t="s">
        <v>1</v>
      </c>
      <c r="BV18" s="607" t="s">
        <v>1</v>
      </c>
      <c r="BW18" s="607" t="s">
        <v>1</v>
      </c>
      <c r="BX18" s="607" t="s">
        <v>1</v>
      </c>
      <c r="BY18" s="607" t="s">
        <v>1</v>
      </c>
      <c r="BZ18" s="607" t="s">
        <v>1</v>
      </c>
      <c r="CA18" s="607" t="s">
        <v>1</v>
      </c>
      <c r="CB18" s="607" t="s">
        <v>1</v>
      </c>
      <c r="CC18" s="607" t="s">
        <v>1</v>
      </c>
      <c r="CD18" s="607" t="s">
        <v>1</v>
      </c>
      <c r="CE18" s="607" t="s">
        <v>1</v>
      </c>
      <c r="CF18" s="607" t="s">
        <v>1</v>
      </c>
      <c r="CG18" s="607" t="s">
        <v>1</v>
      </c>
      <c r="CH18" s="607" t="s">
        <v>1</v>
      </c>
      <c r="CI18" s="607" t="s">
        <v>1</v>
      </c>
      <c r="CJ18" s="607" t="s">
        <v>1</v>
      </c>
      <c r="CK18" s="607" t="s">
        <v>1</v>
      </c>
      <c r="CL18" s="607" t="s">
        <v>1</v>
      </c>
      <c r="CM18" s="607" t="s">
        <v>1</v>
      </c>
      <c r="CN18" s="607" t="s">
        <v>1</v>
      </c>
      <c r="CO18" s="607" t="s">
        <v>1</v>
      </c>
      <c r="CP18" s="607" t="s">
        <v>1</v>
      </c>
      <c r="CQ18" s="607" t="s">
        <v>1</v>
      </c>
      <c r="CR18" s="607" t="s">
        <v>1</v>
      </c>
      <c r="CS18" s="607" t="s">
        <v>1</v>
      </c>
      <c r="CT18" s="607" t="s">
        <v>1</v>
      </c>
      <c r="CU18" s="607" t="s">
        <v>1</v>
      </c>
      <c r="CV18" s="607"/>
      <c r="CW18" s="607"/>
      <c r="CX18" s="607"/>
      <c r="CY18" s="607"/>
      <c r="CZ18" s="607"/>
      <c r="DA18" s="607"/>
      <c r="DB18" s="607"/>
      <c r="DC18" s="607" t="s">
        <v>1</v>
      </c>
      <c r="DD18" s="607" t="s">
        <v>1</v>
      </c>
      <c r="DE18" s="607" t="s">
        <v>1</v>
      </c>
      <c r="DF18" s="607" t="s">
        <v>1</v>
      </c>
      <c r="DG18" s="607" t="s">
        <v>1</v>
      </c>
      <c r="DH18" s="607" t="s">
        <v>1</v>
      </c>
      <c r="DI18" s="607" t="s">
        <v>1</v>
      </c>
      <c r="DJ18" s="607" t="s">
        <v>1</v>
      </c>
      <c r="DK18" s="607" t="s">
        <v>1</v>
      </c>
      <c r="DL18" s="607" t="s">
        <v>1</v>
      </c>
      <c r="DM18" s="607" t="s">
        <v>1</v>
      </c>
      <c r="DN18" s="607" t="s">
        <v>1</v>
      </c>
      <c r="DO18" s="607" t="s">
        <v>1</v>
      </c>
      <c r="DP18" s="607" t="s">
        <v>1</v>
      </c>
      <c r="DQ18" s="607" t="s">
        <v>1</v>
      </c>
      <c r="DR18" s="607" t="s">
        <v>1</v>
      </c>
      <c r="DS18" s="607" t="s">
        <v>1</v>
      </c>
      <c r="DT18" s="607" t="s">
        <v>1</v>
      </c>
      <c r="DU18" s="607" t="s">
        <v>1</v>
      </c>
      <c r="DV18" s="607" t="s">
        <v>1</v>
      </c>
      <c r="DW18" s="607" t="s">
        <v>1</v>
      </c>
      <c r="DX18" s="607" t="s">
        <v>1</v>
      </c>
      <c r="DY18" s="607" t="s">
        <v>1</v>
      </c>
      <c r="DZ18" s="607" t="s">
        <v>1</v>
      </c>
      <c r="EA18" s="607" t="s">
        <v>1</v>
      </c>
      <c r="EB18" s="607" t="s">
        <v>1</v>
      </c>
      <c r="EC18" s="607" t="s">
        <v>1</v>
      </c>
      <c r="ED18" s="607" t="s">
        <v>1</v>
      </c>
      <c r="EE18" s="607" t="s">
        <v>1</v>
      </c>
      <c r="EF18" s="17" t="s">
        <v>1</v>
      </c>
      <c r="EG18" s="17" t="s">
        <v>1</v>
      </c>
      <c r="EH18" s="17" t="s">
        <v>1</v>
      </c>
      <c r="EI18" s="17" t="s">
        <v>1</v>
      </c>
      <c r="EJ18" s="17" t="s">
        <v>1</v>
      </c>
      <c r="EK18" s="17" t="s">
        <v>1</v>
      </c>
      <c r="EL18" s="17" t="s">
        <v>1</v>
      </c>
      <c r="EM18" s="17" t="s">
        <v>1</v>
      </c>
      <c r="EN18" s="17" t="s">
        <v>1</v>
      </c>
      <c r="EO18" s="17" t="s">
        <v>1</v>
      </c>
      <c r="EP18" s="17" t="s">
        <v>1</v>
      </c>
      <c r="EQ18" s="17" t="s">
        <v>1</v>
      </c>
      <c r="ER18" s="17" t="s">
        <v>1</v>
      </c>
      <c r="ES18" s="17" t="s">
        <v>1</v>
      </c>
      <c r="ET18" s="17" t="s">
        <v>1</v>
      </c>
      <c r="EU18" s="17" t="s">
        <v>1</v>
      </c>
    </row>
    <row r="19" spans="1:151" ht="14.25" customHeight="1">
      <c r="A19" s="551" t="s">
        <v>299</v>
      </c>
      <c r="B19" s="551" t="s">
        <v>312</v>
      </c>
      <c r="C19" s="551" t="s">
        <v>768</v>
      </c>
      <c r="D19" s="551"/>
      <c r="E19" s="607" t="s">
        <v>1</v>
      </c>
      <c r="F19" s="607" t="s">
        <v>1</v>
      </c>
      <c r="G19" s="607" t="s">
        <v>1</v>
      </c>
      <c r="H19" s="607" t="s">
        <v>1</v>
      </c>
      <c r="I19" s="607" t="s">
        <v>1</v>
      </c>
      <c r="J19" s="607" t="s">
        <v>1</v>
      </c>
      <c r="K19" s="607" t="s">
        <v>1</v>
      </c>
      <c r="L19" s="607" t="s">
        <v>1</v>
      </c>
      <c r="M19" s="607" t="s">
        <v>1</v>
      </c>
      <c r="N19" s="607" t="s">
        <v>1</v>
      </c>
      <c r="O19" s="607" t="s">
        <v>1</v>
      </c>
      <c r="P19" s="607" t="s">
        <v>1</v>
      </c>
      <c r="Q19" s="607" t="s">
        <v>1</v>
      </c>
      <c r="R19" s="607" t="s">
        <v>1</v>
      </c>
      <c r="S19" s="607" t="s">
        <v>1</v>
      </c>
      <c r="T19" s="607" t="s">
        <v>1</v>
      </c>
      <c r="U19" s="607" t="s">
        <v>1</v>
      </c>
      <c r="V19" s="607" t="s">
        <v>1</v>
      </c>
      <c r="W19" s="607" t="s">
        <v>1</v>
      </c>
      <c r="X19" s="607" t="s">
        <v>1</v>
      </c>
      <c r="Y19" s="607" t="s">
        <v>1</v>
      </c>
      <c r="Z19" s="607" t="s">
        <v>1</v>
      </c>
      <c r="AA19" s="607" t="s">
        <v>1</v>
      </c>
      <c r="AB19" s="607" t="s">
        <v>1</v>
      </c>
      <c r="AC19" s="607" t="s">
        <v>1</v>
      </c>
      <c r="AD19" s="607" t="s">
        <v>1</v>
      </c>
      <c r="AE19" s="607" t="s">
        <v>1</v>
      </c>
      <c r="AF19" s="607" t="s">
        <v>1</v>
      </c>
      <c r="AG19" s="607" t="s">
        <v>1</v>
      </c>
      <c r="AH19" s="607" t="s">
        <v>1</v>
      </c>
      <c r="AI19" s="607" t="s">
        <v>1</v>
      </c>
      <c r="AJ19" s="607" t="s">
        <v>1</v>
      </c>
      <c r="AK19" s="607" t="s">
        <v>1</v>
      </c>
      <c r="AL19" s="607" t="s">
        <v>1</v>
      </c>
      <c r="AM19" s="607" t="s">
        <v>1</v>
      </c>
      <c r="AN19" s="607" t="s">
        <v>1</v>
      </c>
      <c r="AO19" s="607" t="s">
        <v>1</v>
      </c>
      <c r="AP19" s="607" t="s">
        <v>1</v>
      </c>
      <c r="AQ19" s="607" t="s">
        <v>1</v>
      </c>
      <c r="AR19" s="607" t="s">
        <v>1</v>
      </c>
      <c r="AS19" s="607" t="s">
        <v>1</v>
      </c>
      <c r="AT19" s="607" t="s">
        <v>1</v>
      </c>
      <c r="AU19" s="607" t="s">
        <v>1</v>
      </c>
      <c r="AV19" s="607" t="s">
        <v>1</v>
      </c>
      <c r="AW19" s="607" t="s">
        <v>1</v>
      </c>
      <c r="AX19" s="607" t="s">
        <v>1</v>
      </c>
      <c r="AY19" s="607" t="s">
        <v>1</v>
      </c>
      <c r="AZ19" s="607" t="s">
        <v>1</v>
      </c>
      <c r="BA19" s="607" t="s">
        <v>1</v>
      </c>
      <c r="BB19" s="607" t="s">
        <v>1</v>
      </c>
      <c r="BC19" s="607" t="s">
        <v>1</v>
      </c>
      <c r="BD19" s="607" t="s">
        <v>1</v>
      </c>
      <c r="BE19" s="607" t="s">
        <v>1</v>
      </c>
      <c r="BF19" s="607" t="s">
        <v>1</v>
      </c>
      <c r="BG19" s="607" t="s">
        <v>1</v>
      </c>
      <c r="BH19" s="607" t="s">
        <v>1</v>
      </c>
      <c r="BI19" s="607" t="s">
        <v>1</v>
      </c>
      <c r="BJ19" s="607" t="s">
        <v>1</v>
      </c>
      <c r="BK19" s="607" t="s">
        <v>1</v>
      </c>
      <c r="BL19" s="607" t="s">
        <v>1</v>
      </c>
      <c r="BM19" s="607" t="s">
        <v>1</v>
      </c>
      <c r="BN19" s="607" t="s">
        <v>1</v>
      </c>
      <c r="BO19" s="607" t="s">
        <v>1</v>
      </c>
      <c r="BP19" s="607" t="s">
        <v>1</v>
      </c>
      <c r="BQ19" s="607" t="s">
        <v>1</v>
      </c>
      <c r="BR19" s="607" t="s">
        <v>1</v>
      </c>
      <c r="BS19" s="607" t="s">
        <v>1</v>
      </c>
      <c r="BT19" s="607" t="s">
        <v>1</v>
      </c>
      <c r="BU19" s="607" t="s">
        <v>1</v>
      </c>
      <c r="BV19" s="607" t="s">
        <v>1</v>
      </c>
      <c r="BW19" s="607" t="s">
        <v>1</v>
      </c>
      <c r="BX19" s="607" t="s">
        <v>1</v>
      </c>
      <c r="BY19" s="607" t="s">
        <v>1</v>
      </c>
      <c r="BZ19" s="607" t="s">
        <v>1</v>
      </c>
      <c r="CA19" s="607" t="s">
        <v>1</v>
      </c>
      <c r="CB19" s="607" t="s">
        <v>1</v>
      </c>
      <c r="CC19" s="607" t="s">
        <v>1</v>
      </c>
      <c r="CD19" s="607" t="s">
        <v>1</v>
      </c>
      <c r="CE19" s="607" t="s">
        <v>1</v>
      </c>
      <c r="CF19" s="607" t="s">
        <v>1</v>
      </c>
      <c r="CG19" s="607" t="s">
        <v>1</v>
      </c>
      <c r="CH19" s="607" t="s">
        <v>1</v>
      </c>
      <c r="CI19" s="607" t="s">
        <v>1</v>
      </c>
      <c r="CJ19" s="607" t="s">
        <v>1</v>
      </c>
      <c r="CK19" s="607" t="s">
        <v>1</v>
      </c>
      <c r="CL19" s="607" t="s">
        <v>1</v>
      </c>
      <c r="CM19" s="607" t="s">
        <v>1</v>
      </c>
      <c r="CN19" s="607" t="s">
        <v>1</v>
      </c>
      <c r="CO19" s="607" t="s">
        <v>1</v>
      </c>
      <c r="CP19" s="607" t="s">
        <v>1</v>
      </c>
      <c r="CQ19" s="607" t="s">
        <v>1</v>
      </c>
      <c r="CR19" s="607" t="s">
        <v>1</v>
      </c>
      <c r="CS19" s="607" t="s">
        <v>1</v>
      </c>
      <c r="CT19" s="607" t="s">
        <v>1</v>
      </c>
      <c r="CU19" s="607" t="s">
        <v>1</v>
      </c>
      <c r="CV19" s="607"/>
      <c r="CW19" s="607"/>
      <c r="CX19" s="607"/>
      <c r="CY19" s="607"/>
      <c r="CZ19" s="607"/>
      <c r="DA19" s="607"/>
      <c r="DB19" s="607"/>
      <c r="DC19" s="607" t="s">
        <v>1</v>
      </c>
      <c r="DD19" s="607" t="s">
        <v>1</v>
      </c>
      <c r="DE19" s="607" t="s">
        <v>1</v>
      </c>
      <c r="DF19" s="607" t="s">
        <v>1</v>
      </c>
      <c r="DG19" s="607" t="s">
        <v>1</v>
      </c>
      <c r="DH19" s="607" t="s">
        <v>1</v>
      </c>
      <c r="DI19" s="607" t="s">
        <v>1</v>
      </c>
      <c r="DJ19" s="607" t="s">
        <v>1</v>
      </c>
      <c r="DK19" s="607" t="s">
        <v>1</v>
      </c>
      <c r="DL19" s="607" t="s">
        <v>1</v>
      </c>
      <c r="DM19" s="607" t="s">
        <v>1</v>
      </c>
      <c r="DN19" s="607" t="s">
        <v>1</v>
      </c>
      <c r="DO19" s="607" t="s">
        <v>1</v>
      </c>
      <c r="DP19" s="607" t="s">
        <v>1</v>
      </c>
      <c r="DQ19" s="607" t="s">
        <v>1</v>
      </c>
      <c r="DR19" s="607" t="s">
        <v>1</v>
      </c>
      <c r="DS19" s="607" t="s">
        <v>1</v>
      </c>
      <c r="DT19" s="607" t="s">
        <v>1</v>
      </c>
      <c r="DU19" s="607" t="s">
        <v>1</v>
      </c>
      <c r="DV19" s="607" t="s">
        <v>1</v>
      </c>
      <c r="DW19" s="607" t="s">
        <v>1</v>
      </c>
      <c r="DX19" s="607" t="s">
        <v>1</v>
      </c>
      <c r="DY19" s="607" t="s">
        <v>1</v>
      </c>
      <c r="DZ19" s="607" t="s">
        <v>1</v>
      </c>
      <c r="EA19" s="607" t="s">
        <v>1</v>
      </c>
      <c r="EB19" s="607" t="s">
        <v>1</v>
      </c>
      <c r="EC19" s="607" t="s">
        <v>1</v>
      </c>
      <c r="ED19" s="607" t="s">
        <v>1</v>
      </c>
      <c r="EE19" s="607" t="s">
        <v>1</v>
      </c>
      <c r="EF19" s="17" t="s">
        <v>1</v>
      </c>
      <c r="EG19" s="17" t="s">
        <v>1</v>
      </c>
      <c r="EH19" s="17" t="s">
        <v>1</v>
      </c>
      <c r="EI19" s="17" t="s">
        <v>1</v>
      </c>
      <c r="EJ19" s="17" t="s">
        <v>1</v>
      </c>
      <c r="EK19" s="17" t="s">
        <v>1</v>
      </c>
      <c r="EL19" s="17" t="s">
        <v>1</v>
      </c>
      <c r="EM19" s="17" t="s">
        <v>1</v>
      </c>
      <c r="EN19" s="17" t="s">
        <v>1</v>
      </c>
      <c r="EO19" s="17" t="s">
        <v>1</v>
      </c>
      <c r="EP19" s="17" t="s">
        <v>1</v>
      </c>
      <c r="EQ19" s="17" t="s">
        <v>1</v>
      </c>
      <c r="ER19" s="17" t="s">
        <v>1</v>
      </c>
      <c r="ES19" s="17" t="s">
        <v>1</v>
      </c>
      <c r="ET19" s="17" t="s">
        <v>1</v>
      </c>
      <c r="EU19" s="17" t="s">
        <v>1</v>
      </c>
    </row>
    <row r="20" spans="1:151" ht="14.25" customHeight="1">
      <c r="A20" s="551" t="s">
        <v>299</v>
      </c>
      <c r="B20" s="551" t="s">
        <v>312</v>
      </c>
      <c r="C20" s="551" t="s">
        <v>768</v>
      </c>
      <c r="D20" s="551" t="s">
        <v>313</v>
      </c>
      <c r="E20" s="607" t="s">
        <v>1</v>
      </c>
      <c r="F20" s="607" t="s">
        <v>1</v>
      </c>
      <c r="G20" s="607" t="s">
        <v>1</v>
      </c>
      <c r="H20" s="607" t="s">
        <v>1</v>
      </c>
      <c r="I20" s="607" t="s">
        <v>1</v>
      </c>
      <c r="J20" s="607" t="s">
        <v>1</v>
      </c>
      <c r="K20" s="607" t="s">
        <v>1</v>
      </c>
      <c r="L20" s="607" t="s">
        <v>1</v>
      </c>
      <c r="M20" s="607" t="s">
        <v>1</v>
      </c>
      <c r="N20" s="607" t="s">
        <v>1</v>
      </c>
      <c r="O20" s="607" t="s">
        <v>1</v>
      </c>
      <c r="P20" s="607" t="s">
        <v>1</v>
      </c>
      <c r="Q20" s="607" t="s">
        <v>1</v>
      </c>
      <c r="R20" s="607" t="s">
        <v>1</v>
      </c>
      <c r="S20" s="607" t="s">
        <v>1</v>
      </c>
      <c r="T20" s="607" t="s">
        <v>1</v>
      </c>
      <c r="U20" s="607" t="s">
        <v>1</v>
      </c>
      <c r="V20" s="607" t="s">
        <v>1</v>
      </c>
      <c r="W20" s="607" t="s">
        <v>1</v>
      </c>
      <c r="X20" s="607" t="s">
        <v>1</v>
      </c>
      <c r="Y20" s="607" t="s">
        <v>1</v>
      </c>
      <c r="Z20" s="607" t="s">
        <v>1</v>
      </c>
      <c r="AA20" s="607" t="s">
        <v>1</v>
      </c>
      <c r="AB20" s="607" t="s">
        <v>1</v>
      </c>
      <c r="AC20" s="608" t="s">
        <v>174</v>
      </c>
      <c r="AD20" s="608" t="s">
        <v>174</v>
      </c>
      <c r="AE20" s="608" t="s">
        <v>174</v>
      </c>
      <c r="AF20" s="607" t="s">
        <v>1</v>
      </c>
      <c r="AG20" s="607" t="s">
        <v>1</v>
      </c>
      <c r="AH20" s="607" t="s">
        <v>1</v>
      </c>
      <c r="AI20" s="607" t="s">
        <v>1</v>
      </c>
      <c r="AJ20" s="607" t="s">
        <v>1</v>
      </c>
      <c r="AK20" s="607" t="s">
        <v>1</v>
      </c>
      <c r="AL20" s="607" t="s">
        <v>1</v>
      </c>
      <c r="AM20" s="607" t="s">
        <v>1</v>
      </c>
      <c r="AN20" s="607" t="s">
        <v>1</v>
      </c>
      <c r="AO20" s="607" t="s">
        <v>1</v>
      </c>
      <c r="AP20" s="607" t="s">
        <v>1</v>
      </c>
      <c r="AQ20" s="607" t="s">
        <v>1</v>
      </c>
      <c r="AR20" s="607" t="s">
        <v>1</v>
      </c>
      <c r="AS20" s="607" t="s">
        <v>1</v>
      </c>
      <c r="AT20" s="607" t="s">
        <v>1</v>
      </c>
      <c r="AU20" s="607" t="s">
        <v>1</v>
      </c>
      <c r="AV20" s="608" t="s">
        <v>174</v>
      </c>
      <c r="AW20" s="608" t="s">
        <v>174</v>
      </c>
      <c r="AX20" s="608" t="s">
        <v>174</v>
      </c>
      <c r="AY20" s="607" t="s">
        <v>1</v>
      </c>
      <c r="AZ20" s="607" t="s">
        <v>1</v>
      </c>
      <c r="BA20" s="607" t="s">
        <v>1</v>
      </c>
      <c r="BB20" s="607" t="s">
        <v>1</v>
      </c>
      <c r="BC20" s="607" t="s">
        <v>1</v>
      </c>
      <c r="BD20" s="607" t="s">
        <v>1</v>
      </c>
      <c r="BE20" s="607" t="s">
        <v>1</v>
      </c>
      <c r="BF20" s="607" t="s">
        <v>1</v>
      </c>
      <c r="BG20" s="607" t="s">
        <v>1</v>
      </c>
      <c r="BH20" s="607" t="s">
        <v>1</v>
      </c>
      <c r="BI20" s="607" t="s">
        <v>1</v>
      </c>
      <c r="BJ20" s="607" t="s">
        <v>1</v>
      </c>
      <c r="BK20" s="607" t="s">
        <v>1</v>
      </c>
      <c r="BL20" s="607" t="s">
        <v>1</v>
      </c>
      <c r="BM20" s="607" t="s">
        <v>1</v>
      </c>
      <c r="BN20" s="607" t="s">
        <v>1</v>
      </c>
      <c r="BO20" s="608" t="s">
        <v>174</v>
      </c>
      <c r="BP20" s="608" t="s">
        <v>174</v>
      </c>
      <c r="BQ20" s="608" t="s">
        <v>174</v>
      </c>
      <c r="BR20" s="607" t="s">
        <v>1</v>
      </c>
      <c r="BS20" s="607" t="s">
        <v>1</v>
      </c>
      <c r="BT20" s="607" t="s">
        <v>1</v>
      </c>
      <c r="BU20" s="607" t="s">
        <v>1</v>
      </c>
      <c r="BV20" s="607" t="s">
        <v>1</v>
      </c>
      <c r="BW20" s="607" t="s">
        <v>1</v>
      </c>
      <c r="BX20" s="607" t="s">
        <v>1</v>
      </c>
      <c r="BY20" s="607" t="s">
        <v>1</v>
      </c>
      <c r="BZ20" s="607" t="s">
        <v>1</v>
      </c>
      <c r="CA20" s="607" t="s">
        <v>1</v>
      </c>
      <c r="CB20" s="607" t="s">
        <v>1</v>
      </c>
      <c r="CC20" s="607" t="s">
        <v>1</v>
      </c>
      <c r="CD20" s="607" t="s">
        <v>1</v>
      </c>
      <c r="CE20" s="607" t="s">
        <v>1</v>
      </c>
      <c r="CF20" s="607" t="s">
        <v>1</v>
      </c>
      <c r="CG20" s="607" t="s">
        <v>1</v>
      </c>
      <c r="CH20" s="607" t="s">
        <v>1</v>
      </c>
      <c r="CI20" s="607" t="s">
        <v>1</v>
      </c>
      <c r="CJ20" s="607" t="s">
        <v>1</v>
      </c>
      <c r="CK20" s="607" t="s">
        <v>1</v>
      </c>
      <c r="CL20" s="607" t="s">
        <v>1</v>
      </c>
      <c r="CM20" s="607" t="s">
        <v>1</v>
      </c>
      <c r="CN20" s="607" t="s">
        <v>1</v>
      </c>
      <c r="CO20" s="607" t="s">
        <v>1</v>
      </c>
      <c r="CP20" s="607" t="s">
        <v>1</v>
      </c>
      <c r="CQ20" s="607" t="s">
        <v>1</v>
      </c>
      <c r="CR20" s="607" t="s">
        <v>1</v>
      </c>
      <c r="CS20" s="607" t="s">
        <v>1</v>
      </c>
      <c r="CT20" s="607" t="s">
        <v>1</v>
      </c>
      <c r="CU20" s="607" t="s">
        <v>1</v>
      </c>
      <c r="CV20" s="607"/>
      <c r="CW20" s="607"/>
      <c r="CX20" s="607"/>
      <c r="CY20" s="607"/>
      <c r="CZ20" s="607"/>
      <c r="DA20" s="607"/>
      <c r="DB20" s="607"/>
      <c r="DC20" s="607" t="s">
        <v>1</v>
      </c>
      <c r="DD20" s="607" t="s">
        <v>1</v>
      </c>
      <c r="DE20" s="607" t="s">
        <v>1</v>
      </c>
      <c r="DF20" s="607" t="s">
        <v>1</v>
      </c>
      <c r="DG20" s="607" t="s">
        <v>1</v>
      </c>
      <c r="DH20" s="607" t="s">
        <v>1</v>
      </c>
      <c r="DI20" s="607" t="s">
        <v>1</v>
      </c>
      <c r="DJ20" s="607" t="s">
        <v>1</v>
      </c>
      <c r="DK20" s="607" t="s">
        <v>1</v>
      </c>
      <c r="DL20" s="607" t="s">
        <v>1</v>
      </c>
      <c r="DM20" s="607" t="s">
        <v>1</v>
      </c>
      <c r="DN20" s="607" t="s">
        <v>1</v>
      </c>
      <c r="DO20" s="607" t="s">
        <v>1</v>
      </c>
      <c r="DP20" s="607" t="s">
        <v>1</v>
      </c>
      <c r="DQ20" s="607" t="s">
        <v>1</v>
      </c>
      <c r="DR20" s="607" t="s">
        <v>1</v>
      </c>
      <c r="DS20" s="607" t="s">
        <v>1</v>
      </c>
      <c r="DT20" s="607" t="s">
        <v>1</v>
      </c>
      <c r="DU20" s="607" t="s">
        <v>1</v>
      </c>
      <c r="DV20" s="607" t="s">
        <v>1</v>
      </c>
      <c r="DW20" s="607" t="s">
        <v>1</v>
      </c>
      <c r="DX20" s="607" t="s">
        <v>1</v>
      </c>
      <c r="DY20" s="607" t="s">
        <v>1</v>
      </c>
      <c r="DZ20" s="607" t="s">
        <v>1</v>
      </c>
      <c r="EA20" s="607" t="s">
        <v>1</v>
      </c>
      <c r="EB20" s="607" t="s">
        <v>1</v>
      </c>
      <c r="EC20" s="607" t="s">
        <v>1</v>
      </c>
      <c r="ED20" s="607" t="s">
        <v>1</v>
      </c>
      <c r="EE20" s="607" t="s">
        <v>1</v>
      </c>
      <c r="EF20" s="17" t="s">
        <v>1</v>
      </c>
      <c r="EG20" s="17" t="s">
        <v>1</v>
      </c>
      <c r="EH20" s="17" t="s">
        <v>1</v>
      </c>
      <c r="EI20" s="17" t="s">
        <v>1</v>
      </c>
      <c r="EJ20" s="17" t="s">
        <v>1</v>
      </c>
      <c r="EK20" s="17" t="s">
        <v>1</v>
      </c>
      <c r="EL20" s="17" t="s">
        <v>1</v>
      </c>
      <c r="EM20" s="17" t="s">
        <v>1</v>
      </c>
      <c r="EN20" s="17" t="s">
        <v>1</v>
      </c>
      <c r="EO20" s="17" t="s">
        <v>1</v>
      </c>
      <c r="EP20" s="17" t="s">
        <v>1</v>
      </c>
      <c r="EQ20" s="17" t="s">
        <v>1</v>
      </c>
      <c r="ER20" s="17" t="s">
        <v>1</v>
      </c>
      <c r="ES20" s="17" t="s">
        <v>1</v>
      </c>
      <c r="ET20" s="17" t="s">
        <v>1</v>
      </c>
      <c r="EU20" s="17" t="s">
        <v>1</v>
      </c>
    </row>
    <row r="21" spans="1:151" ht="14.25" customHeight="1">
      <c r="A21" s="551" t="s">
        <v>299</v>
      </c>
      <c r="B21" s="551" t="s">
        <v>314</v>
      </c>
      <c r="C21" s="551" t="s">
        <v>769</v>
      </c>
      <c r="D21" s="551"/>
      <c r="E21" s="607">
        <v>1</v>
      </c>
      <c r="F21" s="607" t="s">
        <v>1</v>
      </c>
      <c r="G21" s="607" t="s">
        <v>1</v>
      </c>
      <c r="H21" s="607" t="s">
        <v>1</v>
      </c>
      <c r="I21" s="607" t="s">
        <v>1</v>
      </c>
      <c r="J21" s="607" t="s">
        <v>1</v>
      </c>
      <c r="K21" s="607" t="s">
        <v>1</v>
      </c>
      <c r="L21" s="607">
        <v>1</v>
      </c>
      <c r="M21" s="607" t="s">
        <v>1</v>
      </c>
      <c r="N21" s="607" t="s">
        <v>1</v>
      </c>
      <c r="O21" s="607" t="s">
        <v>1</v>
      </c>
      <c r="P21" s="607" t="s">
        <v>1</v>
      </c>
      <c r="Q21" s="607" t="s">
        <v>1</v>
      </c>
      <c r="R21" s="607" t="s">
        <v>1</v>
      </c>
      <c r="S21" s="607" t="s">
        <v>1</v>
      </c>
      <c r="T21" s="607" t="s">
        <v>1</v>
      </c>
      <c r="U21" s="607" t="s">
        <v>1</v>
      </c>
      <c r="V21" s="607" t="s">
        <v>1</v>
      </c>
      <c r="W21" s="607" t="s">
        <v>1</v>
      </c>
      <c r="X21" s="607" t="s">
        <v>1</v>
      </c>
      <c r="Y21" s="607" t="s">
        <v>1</v>
      </c>
      <c r="Z21" s="607" t="s">
        <v>1</v>
      </c>
      <c r="AA21" s="607" t="s">
        <v>1</v>
      </c>
      <c r="AB21" s="607" t="s">
        <v>1</v>
      </c>
      <c r="AC21" s="607" t="s">
        <v>1</v>
      </c>
      <c r="AD21" s="607" t="s">
        <v>1</v>
      </c>
      <c r="AE21" s="607" t="s">
        <v>1</v>
      </c>
      <c r="AF21" s="607" t="s">
        <v>1</v>
      </c>
      <c r="AG21" s="607" t="s">
        <v>1</v>
      </c>
      <c r="AH21" s="607" t="s">
        <v>1</v>
      </c>
      <c r="AI21" s="607" t="s">
        <v>1</v>
      </c>
      <c r="AJ21" s="607" t="s">
        <v>1</v>
      </c>
      <c r="AK21" s="607" t="s">
        <v>1</v>
      </c>
      <c r="AL21" s="607" t="s">
        <v>1</v>
      </c>
      <c r="AM21" s="607" t="s">
        <v>1</v>
      </c>
      <c r="AN21" s="607" t="s">
        <v>1</v>
      </c>
      <c r="AO21" s="607" t="s">
        <v>1</v>
      </c>
      <c r="AP21" s="607" t="s">
        <v>1</v>
      </c>
      <c r="AQ21" s="607" t="s">
        <v>1</v>
      </c>
      <c r="AR21" s="607" t="s">
        <v>1</v>
      </c>
      <c r="AS21" s="607" t="s">
        <v>1</v>
      </c>
      <c r="AT21" s="607" t="s">
        <v>1</v>
      </c>
      <c r="AU21" s="607" t="s">
        <v>1</v>
      </c>
      <c r="AV21" s="607" t="s">
        <v>1</v>
      </c>
      <c r="AW21" s="607" t="s">
        <v>1</v>
      </c>
      <c r="AX21" s="607" t="s">
        <v>1</v>
      </c>
      <c r="AY21" s="607" t="s">
        <v>1</v>
      </c>
      <c r="AZ21" s="607" t="s">
        <v>1</v>
      </c>
      <c r="BA21" s="607" t="s">
        <v>1</v>
      </c>
      <c r="BB21" s="607" t="s">
        <v>1</v>
      </c>
      <c r="BC21" s="607" t="s">
        <v>1</v>
      </c>
      <c r="BD21" s="607" t="s">
        <v>1</v>
      </c>
      <c r="BE21" s="607" t="s">
        <v>1</v>
      </c>
      <c r="BF21" s="607" t="s">
        <v>1</v>
      </c>
      <c r="BG21" s="607" t="s">
        <v>1</v>
      </c>
      <c r="BH21" s="607" t="s">
        <v>1</v>
      </c>
      <c r="BI21" s="607" t="s">
        <v>1</v>
      </c>
      <c r="BJ21" s="607" t="s">
        <v>1</v>
      </c>
      <c r="BK21" s="607" t="s">
        <v>1</v>
      </c>
      <c r="BL21" s="607" t="s">
        <v>1</v>
      </c>
      <c r="BM21" s="607" t="s">
        <v>1</v>
      </c>
      <c r="BN21" s="607" t="s">
        <v>1</v>
      </c>
      <c r="BO21" s="607" t="s">
        <v>1</v>
      </c>
      <c r="BP21" s="607" t="s">
        <v>1</v>
      </c>
      <c r="BQ21" s="607" t="s">
        <v>1</v>
      </c>
      <c r="BR21" s="607" t="s">
        <v>1</v>
      </c>
      <c r="BS21" s="607" t="s">
        <v>1</v>
      </c>
      <c r="BT21" s="607" t="s">
        <v>1</v>
      </c>
      <c r="BU21" s="607" t="s">
        <v>1</v>
      </c>
      <c r="BV21" s="607" t="s">
        <v>1</v>
      </c>
      <c r="BW21" s="607" t="s">
        <v>1</v>
      </c>
      <c r="BX21" s="607" t="s">
        <v>1</v>
      </c>
      <c r="BY21" s="607" t="s">
        <v>1</v>
      </c>
      <c r="BZ21" s="607" t="s">
        <v>1</v>
      </c>
      <c r="CA21" s="607" t="s">
        <v>1</v>
      </c>
      <c r="CB21" s="607" t="s">
        <v>1</v>
      </c>
      <c r="CC21" s="607" t="s">
        <v>1</v>
      </c>
      <c r="CD21" s="607" t="s">
        <v>1</v>
      </c>
      <c r="CE21" s="607" t="s">
        <v>1</v>
      </c>
      <c r="CF21" s="607" t="s">
        <v>1</v>
      </c>
      <c r="CG21" s="607" t="s">
        <v>1</v>
      </c>
      <c r="CH21" s="607" t="s">
        <v>1</v>
      </c>
      <c r="CI21" s="607" t="s">
        <v>1</v>
      </c>
      <c r="CJ21" s="607" t="s">
        <v>1</v>
      </c>
      <c r="CK21" s="607" t="s">
        <v>1</v>
      </c>
      <c r="CL21" s="607" t="s">
        <v>1</v>
      </c>
      <c r="CM21" s="607" t="s">
        <v>1</v>
      </c>
      <c r="CN21" s="607" t="s">
        <v>1</v>
      </c>
      <c r="CO21" s="607" t="s">
        <v>1</v>
      </c>
      <c r="CP21" s="607" t="s">
        <v>1</v>
      </c>
      <c r="CQ21" s="607" t="s">
        <v>1</v>
      </c>
      <c r="CR21" s="607" t="s">
        <v>1</v>
      </c>
      <c r="CS21" s="607" t="s">
        <v>1</v>
      </c>
      <c r="CT21" s="607" t="s">
        <v>1</v>
      </c>
      <c r="CU21" s="607" t="s">
        <v>1</v>
      </c>
      <c r="CV21" s="607"/>
      <c r="CW21" s="607"/>
      <c r="CX21" s="607"/>
      <c r="CY21" s="607"/>
      <c r="CZ21" s="607"/>
      <c r="DA21" s="607"/>
      <c r="DB21" s="607"/>
      <c r="DC21" s="607" t="s">
        <v>1</v>
      </c>
      <c r="DD21" s="607" t="s">
        <v>1</v>
      </c>
      <c r="DE21" s="607" t="s">
        <v>1</v>
      </c>
      <c r="DF21" s="607" t="s">
        <v>1</v>
      </c>
      <c r="DG21" s="607" t="s">
        <v>1</v>
      </c>
      <c r="DH21" s="607" t="s">
        <v>1</v>
      </c>
      <c r="DI21" s="607" t="s">
        <v>1</v>
      </c>
      <c r="DJ21" s="607" t="s">
        <v>1</v>
      </c>
      <c r="DK21" s="607" t="s">
        <v>1</v>
      </c>
      <c r="DL21" s="607" t="s">
        <v>1</v>
      </c>
      <c r="DM21" s="607" t="s">
        <v>1</v>
      </c>
      <c r="DN21" s="607" t="s">
        <v>1</v>
      </c>
      <c r="DO21" s="607" t="s">
        <v>1</v>
      </c>
      <c r="DP21" s="607" t="s">
        <v>1</v>
      </c>
      <c r="DQ21" s="607" t="s">
        <v>1</v>
      </c>
      <c r="DR21" s="607" t="s">
        <v>1</v>
      </c>
      <c r="DS21" s="607" t="s">
        <v>1</v>
      </c>
      <c r="DT21" s="607" t="s">
        <v>1</v>
      </c>
      <c r="DU21" s="607" t="s">
        <v>1</v>
      </c>
      <c r="DV21" s="607" t="s">
        <v>1</v>
      </c>
      <c r="DW21" s="607" t="s">
        <v>1</v>
      </c>
      <c r="DX21" s="607" t="s">
        <v>1</v>
      </c>
      <c r="DY21" s="607" t="s">
        <v>1</v>
      </c>
      <c r="DZ21" s="607" t="s">
        <v>1</v>
      </c>
      <c r="EA21" s="607" t="s">
        <v>1</v>
      </c>
      <c r="EB21" s="607" t="s">
        <v>1</v>
      </c>
      <c r="EC21" s="607" t="s">
        <v>1</v>
      </c>
      <c r="ED21" s="607" t="s">
        <v>1</v>
      </c>
      <c r="EE21" s="607" t="s">
        <v>1</v>
      </c>
      <c r="EF21" s="17" t="s">
        <v>1</v>
      </c>
      <c r="EG21" s="17" t="s">
        <v>1</v>
      </c>
      <c r="EH21" s="17" t="s">
        <v>1</v>
      </c>
      <c r="EI21" s="17" t="s">
        <v>1</v>
      </c>
      <c r="EJ21" s="17" t="s">
        <v>1</v>
      </c>
      <c r="EK21" s="17" t="s">
        <v>1</v>
      </c>
      <c r="EL21" s="17" t="s">
        <v>1</v>
      </c>
      <c r="EM21" s="17" t="s">
        <v>1</v>
      </c>
      <c r="EN21" s="17" t="s">
        <v>1</v>
      </c>
      <c r="EO21" s="17" t="s">
        <v>1</v>
      </c>
      <c r="EP21" s="17" t="s">
        <v>1</v>
      </c>
      <c r="EQ21" s="17" t="s">
        <v>1</v>
      </c>
      <c r="ER21" s="17" t="s">
        <v>1</v>
      </c>
      <c r="ES21" s="17" t="s">
        <v>1</v>
      </c>
      <c r="ET21" s="17" t="s">
        <v>1</v>
      </c>
      <c r="EU21" s="17" t="s">
        <v>1</v>
      </c>
    </row>
    <row r="22" spans="1:151" ht="14.25" customHeight="1">
      <c r="A22" s="551" t="s">
        <v>299</v>
      </c>
      <c r="B22" s="551" t="s">
        <v>314</v>
      </c>
      <c r="C22" s="551" t="s">
        <v>769</v>
      </c>
      <c r="D22" s="551" t="s">
        <v>315</v>
      </c>
      <c r="E22" s="607">
        <v>1</v>
      </c>
      <c r="F22" s="607" t="s">
        <v>1</v>
      </c>
      <c r="G22" s="607" t="s">
        <v>1</v>
      </c>
      <c r="H22" s="607" t="s">
        <v>1</v>
      </c>
      <c r="I22" s="607" t="s">
        <v>1</v>
      </c>
      <c r="J22" s="607" t="s">
        <v>1</v>
      </c>
      <c r="K22" s="607" t="s">
        <v>1</v>
      </c>
      <c r="L22" s="607">
        <v>1</v>
      </c>
      <c r="M22" s="607" t="s">
        <v>1</v>
      </c>
      <c r="N22" s="607" t="s">
        <v>1</v>
      </c>
      <c r="O22" s="607" t="s">
        <v>1</v>
      </c>
      <c r="P22" s="607" t="s">
        <v>1</v>
      </c>
      <c r="Q22" s="607" t="s">
        <v>1</v>
      </c>
      <c r="R22" s="607" t="s">
        <v>1</v>
      </c>
      <c r="S22" s="607" t="s">
        <v>1</v>
      </c>
      <c r="T22" s="607" t="s">
        <v>1</v>
      </c>
      <c r="U22" s="607" t="s">
        <v>1</v>
      </c>
      <c r="V22" s="607" t="s">
        <v>1</v>
      </c>
      <c r="W22" s="607" t="s">
        <v>1</v>
      </c>
      <c r="X22" s="607" t="s">
        <v>1</v>
      </c>
      <c r="Y22" s="607" t="s">
        <v>1</v>
      </c>
      <c r="Z22" s="607" t="s">
        <v>1</v>
      </c>
      <c r="AA22" s="607" t="s">
        <v>1</v>
      </c>
      <c r="AB22" s="607" t="s">
        <v>1</v>
      </c>
      <c r="AC22" s="608" t="s">
        <v>174</v>
      </c>
      <c r="AD22" s="608" t="s">
        <v>174</v>
      </c>
      <c r="AE22" s="608" t="s">
        <v>174</v>
      </c>
      <c r="AF22" s="607" t="s">
        <v>1</v>
      </c>
      <c r="AG22" s="607" t="s">
        <v>1</v>
      </c>
      <c r="AH22" s="607" t="s">
        <v>1</v>
      </c>
      <c r="AI22" s="607" t="s">
        <v>1</v>
      </c>
      <c r="AJ22" s="607" t="s">
        <v>1</v>
      </c>
      <c r="AK22" s="607" t="s">
        <v>1</v>
      </c>
      <c r="AL22" s="607" t="s">
        <v>1</v>
      </c>
      <c r="AM22" s="607" t="s">
        <v>1</v>
      </c>
      <c r="AN22" s="607" t="s">
        <v>1</v>
      </c>
      <c r="AO22" s="607" t="s">
        <v>1</v>
      </c>
      <c r="AP22" s="607" t="s">
        <v>1</v>
      </c>
      <c r="AQ22" s="607" t="s">
        <v>1</v>
      </c>
      <c r="AR22" s="607" t="s">
        <v>1</v>
      </c>
      <c r="AS22" s="607" t="s">
        <v>1</v>
      </c>
      <c r="AT22" s="607" t="s">
        <v>1</v>
      </c>
      <c r="AU22" s="607" t="s">
        <v>1</v>
      </c>
      <c r="AV22" s="608" t="s">
        <v>174</v>
      </c>
      <c r="AW22" s="608" t="s">
        <v>174</v>
      </c>
      <c r="AX22" s="608" t="s">
        <v>174</v>
      </c>
      <c r="AY22" s="607" t="s">
        <v>1</v>
      </c>
      <c r="AZ22" s="607" t="s">
        <v>1</v>
      </c>
      <c r="BA22" s="607" t="s">
        <v>1</v>
      </c>
      <c r="BB22" s="607" t="s">
        <v>1</v>
      </c>
      <c r="BC22" s="607" t="s">
        <v>1</v>
      </c>
      <c r="BD22" s="607" t="s">
        <v>1</v>
      </c>
      <c r="BE22" s="607" t="s">
        <v>1</v>
      </c>
      <c r="BF22" s="607" t="s">
        <v>1</v>
      </c>
      <c r="BG22" s="607" t="s">
        <v>1</v>
      </c>
      <c r="BH22" s="607" t="s">
        <v>1</v>
      </c>
      <c r="BI22" s="607" t="s">
        <v>1</v>
      </c>
      <c r="BJ22" s="607" t="s">
        <v>1</v>
      </c>
      <c r="BK22" s="607" t="s">
        <v>1</v>
      </c>
      <c r="BL22" s="607" t="s">
        <v>1</v>
      </c>
      <c r="BM22" s="607" t="s">
        <v>1</v>
      </c>
      <c r="BN22" s="607" t="s">
        <v>1</v>
      </c>
      <c r="BO22" s="608" t="s">
        <v>174</v>
      </c>
      <c r="BP22" s="608" t="s">
        <v>174</v>
      </c>
      <c r="BQ22" s="608" t="s">
        <v>174</v>
      </c>
      <c r="BR22" s="607" t="s">
        <v>1</v>
      </c>
      <c r="BS22" s="607" t="s">
        <v>1</v>
      </c>
      <c r="BT22" s="607" t="s">
        <v>1</v>
      </c>
      <c r="BU22" s="607" t="s">
        <v>1</v>
      </c>
      <c r="BV22" s="607" t="s">
        <v>1</v>
      </c>
      <c r="BW22" s="607" t="s">
        <v>1</v>
      </c>
      <c r="BX22" s="607" t="s">
        <v>1</v>
      </c>
      <c r="BY22" s="607" t="s">
        <v>1</v>
      </c>
      <c r="BZ22" s="607" t="s">
        <v>1</v>
      </c>
      <c r="CA22" s="607" t="s">
        <v>1</v>
      </c>
      <c r="CB22" s="607" t="s">
        <v>1</v>
      </c>
      <c r="CC22" s="607" t="s">
        <v>1</v>
      </c>
      <c r="CD22" s="607" t="s">
        <v>1</v>
      </c>
      <c r="CE22" s="607" t="s">
        <v>1</v>
      </c>
      <c r="CF22" s="607" t="s">
        <v>1</v>
      </c>
      <c r="CG22" s="607" t="s">
        <v>1</v>
      </c>
      <c r="CH22" s="607" t="s">
        <v>1</v>
      </c>
      <c r="CI22" s="607" t="s">
        <v>1</v>
      </c>
      <c r="CJ22" s="607" t="s">
        <v>1</v>
      </c>
      <c r="CK22" s="607" t="s">
        <v>1</v>
      </c>
      <c r="CL22" s="607" t="s">
        <v>1</v>
      </c>
      <c r="CM22" s="607" t="s">
        <v>1</v>
      </c>
      <c r="CN22" s="607" t="s">
        <v>1</v>
      </c>
      <c r="CO22" s="607" t="s">
        <v>1</v>
      </c>
      <c r="CP22" s="607" t="s">
        <v>1</v>
      </c>
      <c r="CQ22" s="607" t="s">
        <v>1</v>
      </c>
      <c r="CR22" s="607" t="s">
        <v>1</v>
      </c>
      <c r="CS22" s="607" t="s">
        <v>1</v>
      </c>
      <c r="CT22" s="607" t="s">
        <v>1</v>
      </c>
      <c r="CU22" s="607" t="s">
        <v>1</v>
      </c>
      <c r="CV22" s="607"/>
      <c r="CW22" s="607"/>
      <c r="CX22" s="607"/>
      <c r="CY22" s="607"/>
      <c r="CZ22" s="607"/>
      <c r="DA22" s="607"/>
      <c r="DB22" s="607"/>
      <c r="DC22" s="607" t="s">
        <v>1</v>
      </c>
      <c r="DD22" s="607" t="s">
        <v>1</v>
      </c>
      <c r="DE22" s="607" t="s">
        <v>1</v>
      </c>
      <c r="DF22" s="607" t="s">
        <v>1</v>
      </c>
      <c r="DG22" s="607" t="s">
        <v>1</v>
      </c>
      <c r="DH22" s="607" t="s">
        <v>1</v>
      </c>
      <c r="DI22" s="607" t="s">
        <v>1</v>
      </c>
      <c r="DJ22" s="607" t="s">
        <v>1</v>
      </c>
      <c r="DK22" s="607" t="s">
        <v>1</v>
      </c>
      <c r="DL22" s="607" t="s">
        <v>1</v>
      </c>
      <c r="DM22" s="607" t="s">
        <v>1</v>
      </c>
      <c r="DN22" s="607" t="s">
        <v>1</v>
      </c>
      <c r="DO22" s="607" t="s">
        <v>1</v>
      </c>
      <c r="DP22" s="607" t="s">
        <v>1</v>
      </c>
      <c r="DQ22" s="607" t="s">
        <v>1</v>
      </c>
      <c r="DR22" s="607" t="s">
        <v>1</v>
      </c>
      <c r="DS22" s="607" t="s">
        <v>1</v>
      </c>
      <c r="DT22" s="607" t="s">
        <v>1</v>
      </c>
      <c r="DU22" s="607" t="s">
        <v>1</v>
      </c>
      <c r="DV22" s="607" t="s">
        <v>1</v>
      </c>
      <c r="DW22" s="607" t="s">
        <v>1</v>
      </c>
      <c r="DX22" s="607" t="s">
        <v>1</v>
      </c>
      <c r="DY22" s="607" t="s">
        <v>1</v>
      </c>
      <c r="DZ22" s="607" t="s">
        <v>1</v>
      </c>
      <c r="EA22" s="607" t="s">
        <v>1</v>
      </c>
      <c r="EB22" s="607" t="s">
        <v>1</v>
      </c>
      <c r="EC22" s="607" t="s">
        <v>1</v>
      </c>
      <c r="ED22" s="607" t="s">
        <v>1</v>
      </c>
      <c r="EE22" s="607" t="s">
        <v>1</v>
      </c>
      <c r="EF22" s="17" t="s">
        <v>1</v>
      </c>
      <c r="EG22" s="17" t="s">
        <v>1</v>
      </c>
      <c r="EH22" s="17" t="s">
        <v>1</v>
      </c>
      <c r="EI22" s="17" t="s">
        <v>1</v>
      </c>
      <c r="EJ22" s="17" t="s">
        <v>1</v>
      </c>
      <c r="EK22" s="17" t="s">
        <v>1</v>
      </c>
      <c r="EL22" s="17" t="s">
        <v>1</v>
      </c>
      <c r="EM22" s="17" t="s">
        <v>1</v>
      </c>
      <c r="EN22" s="17" t="s">
        <v>1</v>
      </c>
      <c r="EO22" s="17" t="s">
        <v>1</v>
      </c>
      <c r="EP22" s="17" t="s">
        <v>1</v>
      </c>
      <c r="EQ22" s="17" t="s">
        <v>1</v>
      </c>
      <c r="ER22" s="17" t="s">
        <v>1</v>
      </c>
      <c r="ES22" s="17" t="s">
        <v>1</v>
      </c>
      <c r="ET22" s="17" t="s">
        <v>1</v>
      </c>
      <c r="EU22" s="17" t="s">
        <v>1</v>
      </c>
    </row>
    <row r="23" spans="1:151" ht="14.25" customHeight="1">
      <c r="A23" s="551" t="s">
        <v>299</v>
      </c>
      <c r="B23" s="551" t="s">
        <v>314</v>
      </c>
      <c r="C23" s="551"/>
      <c r="D23" s="551"/>
      <c r="E23" s="607" t="s">
        <v>191</v>
      </c>
      <c r="F23" s="607" t="s">
        <v>191</v>
      </c>
      <c r="G23" s="607" t="s">
        <v>191</v>
      </c>
      <c r="H23" s="607" t="s">
        <v>191</v>
      </c>
      <c r="I23" s="607" t="s">
        <v>191</v>
      </c>
      <c r="J23" s="607" t="s">
        <v>191</v>
      </c>
      <c r="K23" s="607" t="s">
        <v>191</v>
      </c>
      <c r="L23" s="607" t="s">
        <v>191</v>
      </c>
      <c r="M23" s="607" t="s">
        <v>191</v>
      </c>
      <c r="N23" s="607" t="s">
        <v>191</v>
      </c>
      <c r="O23" s="607" t="s">
        <v>191</v>
      </c>
      <c r="P23" s="607" t="s">
        <v>191</v>
      </c>
      <c r="Q23" s="607" t="s">
        <v>191</v>
      </c>
      <c r="R23" s="607" t="s">
        <v>191</v>
      </c>
      <c r="S23" s="607" t="s">
        <v>191</v>
      </c>
      <c r="T23" s="607" t="s">
        <v>191</v>
      </c>
      <c r="U23" s="607" t="s">
        <v>191</v>
      </c>
      <c r="V23" s="607" t="s">
        <v>191</v>
      </c>
      <c r="W23" s="607" t="s">
        <v>191</v>
      </c>
      <c r="X23" s="607" t="s">
        <v>191</v>
      </c>
      <c r="Y23" s="607" t="s">
        <v>191</v>
      </c>
      <c r="Z23" s="607" t="s">
        <v>191</v>
      </c>
      <c r="AA23" s="607" t="s">
        <v>191</v>
      </c>
      <c r="AB23" s="607" t="s">
        <v>191</v>
      </c>
      <c r="AC23" s="608"/>
      <c r="AD23" s="608"/>
      <c r="AE23" s="608"/>
      <c r="AF23" s="607" t="s">
        <v>191</v>
      </c>
      <c r="AG23" s="607" t="s">
        <v>191</v>
      </c>
      <c r="AH23" s="607" t="s">
        <v>191</v>
      </c>
      <c r="AI23" s="607" t="s">
        <v>191</v>
      </c>
      <c r="AJ23" s="607" t="s">
        <v>191</v>
      </c>
      <c r="AK23" s="607" t="s">
        <v>191</v>
      </c>
      <c r="AL23" s="607" t="s">
        <v>191</v>
      </c>
      <c r="AM23" s="607" t="s">
        <v>191</v>
      </c>
      <c r="AN23" s="607" t="s">
        <v>191</v>
      </c>
      <c r="AO23" s="607" t="s">
        <v>191</v>
      </c>
      <c r="AP23" s="607" t="s">
        <v>191</v>
      </c>
      <c r="AQ23" s="607" t="s">
        <v>191</v>
      </c>
      <c r="AR23" s="607" t="s">
        <v>191</v>
      </c>
      <c r="AS23" s="607" t="s">
        <v>191</v>
      </c>
      <c r="AT23" s="607" t="s">
        <v>191</v>
      </c>
      <c r="AU23" s="607" t="s">
        <v>191</v>
      </c>
      <c r="AV23" s="608"/>
      <c r="AW23" s="608"/>
      <c r="AX23" s="608"/>
      <c r="AY23" s="607" t="s">
        <v>191</v>
      </c>
      <c r="AZ23" s="607" t="s">
        <v>191</v>
      </c>
      <c r="BA23" s="607" t="s">
        <v>191</v>
      </c>
      <c r="BB23" s="607" t="s">
        <v>191</v>
      </c>
      <c r="BC23" s="607" t="s">
        <v>191</v>
      </c>
      <c r="BD23" s="607" t="s">
        <v>191</v>
      </c>
      <c r="BE23" s="607" t="s">
        <v>191</v>
      </c>
      <c r="BF23" s="607" t="s">
        <v>191</v>
      </c>
      <c r="BG23" s="607" t="s">
        <v>191</v>
      </c>
      <c r="BH23" s="607" t="s">
        <v>191</v>
      </c>
      <c r="BI23" s="607" t="s">
        <v>191</v>
      </c>
      <c r="BJ23" s="607" t="s">
        <v>191</v>
      </c>
      <c r="BK23" s="607" t="s">
        <v>191</v>
      </c>
      <c r="BL23" s="607" t="s">
        <v>191</v>
      </c>
      <c r="BM23" s="607" t="s">
        <v>191</v>
      </c>
      <c r="BN23" s="607" t="s">
        <v>191</v>
      </c>
      <c r="BO23" s="608"/>
      <c r="BP23" s="608"/>
      <c r="BQ23" s="608"/>
      <c r="BR23" s="607"/>
      <c r="BS23" s="607"/>
      <c r="BT23" s="607"/>
      <c r="BU23" s="607"/>
      <c r="BV23" s="607"/>
      <c r="BW23" s="607"/>
      <c r="BX23" s="607"/>
      <c r="BY23" s="607"/>
      <c r="BZ23" s="607"/>
      <c r="CA23" s="607"/>
      <c r="CB23" s="607"/>
      <c r="CC23" s="607"/>
      <c r="CD23" s="607"/>
      <c r="CE23" s="607"/>
      <c r="CF23" s="607"/>
      <c r="CG23" s="607"/>
      <c r="CH23" s="607"/>
      <c r="CI23" s="607"/>
      <c r="CJ23" s="607"/>
      <c r="CK23" s="607"/>
      <c r="CL23" s="607"/>
      <c r="CM23" s="607"/>
      <c r="CN23" s="607"/>
      <c r="CO23" s="607"/>
      <c r="CP23" s="607"/>
      <c r="CQ23" s="607"/>
      <c r="CR23" s="607"/>
      <c r="CS23" s="607"/>
      <c r="CT23" s="607"/>
      <c r="CU23" s="607"/>
      <c r="CV23" s="607"/>
      <c r="CW23" s="607"/>
      <c r="CX23" s="607"/>
      <c r="CY23" s="607"/>
      <c r="CZ23" s="607"/>
      <c r="DA23" s="607"/>
      <c r="DB23" s="607"/>
      <c r="DC23" s="607"/>
      <c r="DD23" s="607"/>
      <c r="DE23" s="607"/>
      <c r="DF23" s="607"/>
      <c r="DG23" s="607"/>
      <c r="DH23" s="607"/>
      <c r="DI23" s="607"/>
      <c r="DJ23" s="607"/>
      <c r="DK23" s="607"/>
      <c r="DL23" s="607"/>
      <c r="DM23" s="607"/>
      <c r="DN23" s="607"/>
      <c r="DO23" s="607"/>
      <c r="DP23" s="607"/>
      <c r="DQ23" s="607"/>
      <c r="DR23" s="607"/>
      <c r="DS23" s="607"/>
      <c r="DT23" s="607"/>
      <c r="DU23" s="607"/>
      <c r="DV23" s="607"/>
      <c r="DW23" s="607"/>
      <c r="DX23" s="607"/>
      <c r="DY23" s="607"/>
      <c r="DZ23" s="607"/>
      <c r="EA23" s="607"/>
      <c r="EB23" s="607"/>
      <c r="EC23" s="607"/>
      <c r="ED23" s="607"/>
      <c r="EE23" s="607"/>
    </row>
    <row r="24" spans="1:151" ht="14.25" customHeight="1">
      <c r="A24" s="551" t="s">
        <v>299</v>
      </c>
      <c r="B24" s="551" t="s">
        <v>314</v>
      </c>
      <c r="C24" s="551"/>
      <c r="D24" s="551"/>
      <c r="E24" s="607" t="s">
        <v>191</v>
      </c>
      <c r="F24" s="607" t="s">
        <v>191</v>
      </c>
      <c r="G24" s="607" t="s">
        <v>191</v>
      </c>
      <c r="H24" s="607" t="s">
        <v>191</v>
      </c>
      <c r="I24" s="607" t="s">
        <v>191</v>
      </c>
      <c r="J24" s="607" t="s">
        <v>191</v>
      </c>
      <c r="K24" s="607" t="s">
        <v>191</v>
      </c>
      <c r="L24" s="607" t="s">
        <v>191</v>
      </c>
      <c r="M24" s="607" t="s">
        <v>191</v>
      </c>
      <c r="N24" s="607" t="s">
        <v>191</v>
      </c>
      <c r="O24" s="607" t="s">
        <v>191</v>
      </c>
      <c r="P24" s="607" t="s">
        <v>191</v>
      </c>
      <c r="Q24" s="607" t="s">
        <v>191</v>
      </c>
      <c r="R24" s="607" t="s">
        <v>191</v>
      </c>
      <c r="S24" s="607" t="s">
        <v>191</v>
      </c>
      <c r="T24" s="607" t="s">
        <v>191</v>
      </c>
      <c r="U24" s="607" t="s">
        <v>191</v>
      </c>
      <c r="V24" s="607" t="s">
        <v>191</v>
      </c>
      <c r="W24" s="607" t="s">
        <v>191</v>
      </c>
      <c r="X24" s="607" t="s">
        <v>191</v>
      </c>
      <c r="Y24" s="607" t="s">
        <v>191</v>
      </c>
      <c r="Z24" s="607" t="s">
        <v>191</v>
      </c>
      <c r="AA24" s="607" t="s">
        <v>191</v>
      </c>
      <c r="AB24" s="607" t="s">
        <v>191</v>
      </c>
      <c r="AC24" s="608"/>
      <c r="AD24" s="608"/>
      <c r="AE24" s="608"/>
      <c r="AF24" s="607" t="s">
        <v>191</v>
      </c>
      <c r="AG24" s="607" t="s">
        <v>191</v>
      </c>
      <c r="AH24" s="607" t="s">
        <v>191</v>
      </c>
      <c r="AI24" s="607" t="s">
        <v>191</v>
      </c>
      <c r="AJ24" s="607" t="s">
        <v>191</v>
      </c>
      <c r="AK24" s="607" t="s">
        <v>191</v>
      </c>
      <c r="AL24" s="607" t="s">
        <v>191</v>
      </c>
      <c r="AM24" s="607" t="s">
        <v>191</v>
      </c>
      <c r="AN24" s="607" t="s">
        <v>191</v>
      </c>
      <c r="AO24" s="607" t="s">
        <v>191</v>
      </c>
      <c r="AP24" s="607" t="s">
        <v>191</v>
      </c>
      <c r="AQ24" s="607" t="s">
        <v>191</v>
      </c>
      <c r="AR24" s="607" t="s">
        <v>191</v>
      </c>
      <c r="AS24" s="607" t="s">
        <v>191</v>
      </c>
      <c r="AT24" s="607" t="s">
        <v>191</v>
      </c>
      <c r="AU24" s="607" t="s">
        <v>191</v>
      </c>
      <c r="AV24" s="608"/>
      <c r="AW24" s="608"/>
      <c r="AX24" s="608"/>
      <c r="AY24" s="607" t="s">
        <v>191</v>
      </c>
      <c r="AZ24" s="607" t="s">
        <v>191</v>
      </c>
      <c r="BA24" s="607" t="s">
        <v>191</v>
      </c>
      <c r="BB24" s="607" t="s">
        <v>191</v>
      </c>
      <c r="BC24" s="607" t="s">
        <v>191</v>
      </c>
      <c r="BD24" s="607" t="s">
        <v>191</v>
      </c>
      <c r="BE24" s="607" t="s">
        <v>191</v>
      </c>
      <c r="BF24" s="607" t="s">
        <v>191</v>
      </c>
      <c r="BG24" s="607" t="s">
        <v>191</v>
      </c>
      <c r="BH24" s="607" t="s">
        <v>191</v>
      </c>
      <c r="BI24" s="607" t="s">
        <v>191</v>
      </c>
      <c r="BJ24" s="607" t="s">
        <v>191</v>
      </c>
      <c r="BK24" s="607" t="s">
        <v>191</v>
      </c>
      <c r="BL24" s="607" t="s">
        <v>191</v>
      </c>
      <c r="BM24" s="607" t="s">
        <v>191</v>
      </c>
      <c r="BN24" s="607" t="s">
        <v>191</v>
      </c>
      <c r="BO24" s="608"/>
      <c r="BP24" s="608"/>
      <c r="BQ24" s="608"/>
      <c r="BR24" s="607"/>
      <c r="BS24" s="607"/>
      <c r="BT24" s="607"/>
      <c r="BU24" s="607"/>
      <c r="BV24" s="607"/>
      <c r="BW24" s="607"/>
      <c r="BX24" s="607"/>
      <c r="BY24" s="607"/>
      <c r="BZ24" s="607"/>
      <c r="CA24" s="607"/>
      <c r="CB24" s="607"/>
      <c r="CC24" s="607"/>
      <c r="CD24" s="607"/>
      <c r="CE24" s="607"/>
      <c r="CF24" s="607"/>
      <c r="CG24" s="607"/>
      <c r="CH24" s="607"/>
      <c r="CI24" s="607"/>
      <c r="CJ24" s="607"/>
      <c r="CK24" s="607"/>
      <c r="CL24" s="607"/>
      <c r="CM24" s="607"/>
      <c r="CN24" s="607"/>
      <c r="CO24" s="607"/>
      <c r="CP24" s="607"/>
      <c r="CQ24" s="607"/>
      <c r="CR24" s="607"/>
      <c r="CS24" s="607"/>
      <c r="CT24" s="607"/>
      <c r="CU24" s="607"/>
      <c r="CV24" s="607"/>
      <c r="CW24" s="607"/>
      <c r="CX24" s="607"/>
      <c r="CY24" s="607"/>
      <c r="CZ24" s="607"/>
      <c r="DA24" s="607"/>
      <c r="DB24" s="607"/>
      <c r="DC24" s="607"/>
      <c r="DD24" s="607"/>
      <c r="DE24" s="607"/>
      <c r="DF24" s="607"/>
      <c r="DG24" s="607"/>
      <c r="DH24" s="607"/>
      <c r="DI24" s="607"/>
      <c r="DJ24" s="607"/>
      <c r="DK24" s="607"/>
      <c r="DL24" s="607"/>
      <c r="DM24" s="607"/>
      <c r="DN24" s="607"/>
      <c r="DO24" s="607"/>
      <c r="DP24" s="607"/>
      <c r="DQ24" s="607"/>
      <c r="DR24" s="607"/>
      <c r="DS24" s="607"/>
      <c r="DT24" s="607"/>
      <c r="DU24" s="607"/>
      <c r="DV24" s="607"/>
      <c r="DW24" s="607"/>
      <c r="DX24" s="607"/>
      <c r="DY24" s="607"/>
      <c r="DZ24" s="607"/>
      <c r="EA24" s="607"/>
      <c r="EB24" s="607"/>
      <c r="EC24" s="607"/>
      <c r="ED24" s="607"/>
      <c r="EE24" s="607"/>
    </row>
    <row r="25" spans="1:151" ht="14.25" customHeight="1">
      <c r="A25" s="551" t="s">
        <v>299</v>
      </c>
      <c r="B25" s="551" t="s">
        <v>316</v>
      </c>
      <c r="C25" s="551" t="s">
        <v>770</v>
      </c>
      <c r="D25" s="551"/>
      <c r="E25" s="607">
        <v>1</v>
      </c>
      <c r="F25" s="607" t="s">
        <v>1</v>
      </c>
      <c r="G25" s="607" t="s">
        <v>1</v>
      </c>
      <c r="H25" s="607" t="s">
        <v>1</v>
      </c>
      <c r="I25" s="607" t="s">
        <v>1</v>
      </c>
      <c r="J25" s="607" t="s">
        <v>1</v>
      </c>
      <c r="K25" s="607" t="s">
        <v>1</v>
      </c>
      <c r="L25" s="607">
        <v>1</v>
      </c>
      <c r="M25" s="607" t="s">
        <v>1</v>
      </c>
      <c r="N25" s="607" t="s">
        <v>1</v>
      </c>
      <c r="O25" s="607" t="s">
        <v>1</v>
      </c>
      <c r="P25" s="607" t="s">
        <v>1</v>
      </c>
      <c r="Q25" s="607" t="s">
        <v>1</v>
      </c>
      <c r="R25" s="607" t="s">
        <v>1</v>
      </c>
      <c r="S25" s="607" t="s">
        <v>1</v>
      </c>
      <c r="T25" s="607" t="s">
        <v>1</v>
      </c>
      <c r="U25" s="607" t="s">
        <v>1</v>
      </c>
      <c r="V25" s="607" t="s">
        <v>1</v>
      </c>
      <c r="W25" s="607" t="s">
        <v>1</v>
      </c>
      <c r="X25" s="607" t="s">
        <v>1</v>
      </c>
      <c r="Y25" s="607" t="s">
        <v>1</v>
      </c>
      <c r="Z25" s="607" t="s">
        <v>1</v>
      </c>
      <c r="AA25" s="607" t="s">
        <v>1</v>
      </c>
      <c r="AB25" s="607" t="s">
        <v>1</v>
      </c>
      <c r="AC25" s="607" t="s">
        <v>1</v>
      </c>
      <c r="AD25" s="607" t="s">
        <v>1</v>
      </c>
      <c r="AE25" s="607" t="s">
        <v>1</v>
      </c>
      <c r="AF25" s="607" t="s">
        <v>1</v>
      </c>
      <c r="AG25" s="607" t="s">
        <v>1</v>
      </c>
      <c r="AH25" s="607" t="s">
        <v>1</v>
      </c>
      <c r="AI25" s="607" t="s">
        <v>1</v>
      </c>
      <c r="AJ25" s="607" t="s">
        <v>1</v>
      </c>
      <c r="AK25" s="607" t="s">
        <v>1</v>
      </c>
      <c r="AL25" s="607" t="s">
        <v>1</v>
      </c>
      <c r="AM25" s="607" t="s">
        <v>1</v>
      </c>
      <c r="AN25" s="607" t="s">
        <v>1</v>
      </c>
      <c r="AO25" s="607" t="s">
        <v>1</v>
      </c>
      <c r="AP25" s="607" t="s">
        <v>1</v>
      </c>
      <c r="AQ25" s="607" t="s">
        <v>1</v>
      </c>
      <c r="AR25" s="607" t="s">
        <v>1</v>
      </c>
      <c r="AS25" s="607" t="s">
        <v>1</v>
      </c>
      <c r="AT25" s="607" t="s">
        <v>1</v>
      </c>
      <c r="AU25" s="607" t="s">
        <v>1</v>
      </c>
      <c r="AV25" s="607" t="s">
        <v>1</v>
      </c>
      <c r="AW25" s="607" t="s">
        <v>1</v>
      </c>
      <c r="AX25" s="607" t="s">
        <v>1</v>
      </c>
      <c r="AY25" s="607" t="s">
        <v>1</v>
      </c>
      <c r="AZ25" s="607" t="s">
        <v>1</v>
      </c>
      <c r="BA25" s="607" t="s">
        <v>1</v>
      </c>
      <c r="BB25" s="607" t="s">
        <v>1</v>
      </c>
      <c r="BC25" s="607" t="s">
        <v>1</v>
      </c>
      <c r="BD25" s="607" t="s">
        <v>1</v>
      </c>
      <c r="BE25" s="607" t="s">
        <v>1</v>
      </c>
      <c r="BF25" s="607" t="s">
        <v>1</v>
      </c>
      <c r="BG25" s="607" t="s">
        <v>1</v>
      </c>
      <c r="BH25" s="607" t="s">
        <v>1</v>
      </c>
      <c r="BI25" s="607" t="s">
        <v>1</v>
      </c>
      <c r="BJ25" s="607" t="s">
        <v>1</v>
      </c>
      <c r="BK25" s="607" t="s">
        <v>1</v>
      </c>
      <c r="BL25" s="607" t="s">
        <v>1</v>
      </c>
      <c r="BM25" s="607" t="s">
        <v>1</v>
      </c>
      <c r="BN25" s="607" t="s">
        <v>1</v>
      </c>
      <c r="BO25" s="607" t="s">
        <v>1</v>
      </c>
      <c r="BP25" s="607" t="s">
        <v>1</v>
      </c>
      <c r="BQ25" s="607" t="s">
        <v>1</v>
      </c>
      <c r="BR25" s="607" t="s">
        <v>1</v>
      </c>
      <c r="BS25" s="607" t="s">
        <v>1</v>
      </c>
      <c r="BT25" s="607" t="s">
        <v>1</v>
      </c>
      <c r="BU25" s="607" t="s">
        <v>1</v>
      </c>
      <c r="BV25" s="607" t="s">
        <v>1</v>
      </c>
      <c r="BW25" s="607" t="s">
        <v>1</v>
      </c>
      <c r="BX25" s="607" t="s">
        <v>1</v>
      </c>
      <c r="BY25" s="607" t="s">
        <v>1</v>
      </c>
      <c r="BZ25" s="607" t="s">
        <v>1</v>
      </c>
      <c r="CA25" s="607" t="s">
        <v>1</v>
      </c>
      <c r="CB25" s="607" t="s">
        <v>1</v>
      </c>
      <c r="CC25" s="607" t="s">
        <v>1</v>
      </c>
      <c r="CD25" s="607" t="s">
        <v>1</v>
      </c>
      <c r="CE25" s="607" t="s">
        <v>1</v>
      </c>
      <c r="CF25" s="607" t="s">
        <v>1</v>
      </c>
      <c r="CG25" s="607" t="s">
        <v>1</v>
      </c>
      <c r="CH25" s="607" t="s">
        <v>1</v>
      </c>
      <c r="CI25" s="607" t="s">
        <v>1</v>
      </c>
      <c r="CJ25" s="607" t="s">
        <v>1</v>
      </c>
      <c r="CK25" s="607" t="s">
        <v>1</v>
      </c>
      <c r="CL25" s="607" t="s">
        <v>1</v>
      </c>
      <c r="CM25" s="607" t="s">
        <v>1</v>
      </c>
      <c r="CN25" s="607" t="s">
        <v>1</v>
      </c>
      <c r="CO25" s="607" t="s">
        <v>1</v>
      </c>
      <c r="CP25" s="607" t="s">
        <v>1</v>
      </c>
      <c r="CQ25" s="607" t="s">
        <v>1</v>
      </c>
      <c r="CR25" s="607" t="s">
        <v>1</v>
      </c>
      <c r="CS25" s="607" t="s">
        <v>1</v>
      </c>
      <c r="CT25" s="607" t="s">
        <v>1</v>
      </c>
      <c r="CU25" s="607" t="s">
        <v>1</v>
      </c>
      <c r="CV25" s="607"/>
      <c r="CW25" s="607"/>
      <c r="CX25" s="607"/>
      <c r="CY25" s="607"/>
      <c r="CZ25" s="607"/>
      <c r="DA25" s="607"/>
      <c r="DB25" s="607"/>
      <c r="DC25" s="607" t="s">
        <v>1</v>
      </c>
      <c r="DD25" s="607" t="s">
        <v>1</v>
      </c>
      <c r="DE25" s="607" t="s">
        <v>1</v>
      </c>
      <c r="DF25" s="607" t="s">
        <v>1</v>
      </c>
      <c r="DG25" s="607" t="s">
        <v>1</v>
      </c>
      <c r="DH25" s="607" t="s">
        <v>1</v>
      </c>
      <c r="DI25" s="607" t="s">
        <v>1</v>
      </c>
      <c r="DJ25" s="607" t="s">
        <v>1</v>
      </c>
      <c r="DK25" s="607" t="s">
        <v>1</v>
      </c>
      <c r="DL25" s="607" t="s">
        <v>1</v>
      </c>
      <c r="DM25" s="607" t="s">
        <v>1</v>
      </c>
      <c r="DN25" s="607" t="s">
        <v>1</v>
      </c>
      <c r="DO25" s="607" t="s">
        <v>1</v>
      </c>
      <c r="DP25" s="607" t="s">
        <v>1</v>
      </c>
      <c r="DQ25" s="607" t="s">
        <v>1</v>
      </c>
      <c r="DR25" s="607" t="s">
        <v>1</v>
      </c>
      <c r="DS25" s="607" t="s">
        <v>1</v>
      </c>
      <c r="DT25" s="607" t="s">
        <v>1</v>
      </c>
      <c r="DU25" s="607" t="s">
        <v>1</v>
      </c>
      <c r="DV25" s="607" t="s">
        <v>1</v>
      </c>
      <c r="DW25" s="607" t="s">
        <v>1</v>
      </c>
      <c r="DX25" s="607" t="s">
        <v>1</v>
      </c>
      <c r="DY25" s="607" t="s">
        <v>1</v>
      </c>
      <c r="DZ25" s="607" t="s">
        <v>1</v>
      </c>
      <c r="EA25" s="607" t="s">
        <v>1</v>
      </c>
      <c r="EB25" s="607" t="s">
        <v>1</v>
      </c>
      <c r="EC25" s="607" t="s">
        <v>1</v>
      </c>
      <c r="ED25" s="607" t="s">
        <v>1</v>
      </c>
      <c r="EE25" s="607" t="s">
        <v>1</v>
      </c>
      <c r="EF25" s="17" t="s">
        <v>1</v>
      </c>
      <c r="EG25" s="17" t="s">
        <v>1</v>
      </c>
      <c r="EH25" s="17" t="s">
        <v>1</v>
      </c>
      <c r="EI25" s="17" t="s">
        <v>1</v>
      </c>
      <c r="EJ25" s="17" t="s">
        <v>1</v>
      </c>
      <c r="EK25" s="17" t="s">
        <v>1</v>
      </c>
      <c r="EL25" s="17" t="s">
        <v>1</v>
      </c>
      <c r="EM25" s="17" t="s">
        <v>1</v>
      </c>
      <c r="EN25" s="17" t="s">
        <v>1</v>
      </c>
      <c r="EO25" s="17" t="s">
        <v>1</v>
      </c>
      <c r="EP25" s="17" t="s">
        <v>1</v>
      </c>
      <c r="EQ25" s="17" t="s">
        <v>1</v>
      </c>
      <c r="ER25" s="17" t="s">
        <v>1</v>
      </c>
      <c r="ES25" s="17" t="s">
        <v>1</v>
      </c>
      <c r="ET25" s="17" t="s">
        <v>1</v>
      </c>
      <c r="EU25" s="17" t="s">
        <v>1</v>
      </c>
    </row>
    <row r="26" spans="1:151" ht="14.25" customHeight="1">
      <c r="A26" s="551" t="s">
        <v>299</v>
      </c>
      <c r="B26" s="551" t="s">
        <v>316</v>
      </c>
      <c r="C26" s="551" t="s">
        <v>770</v>
      </c>
      <c r="D26" s="551" t="s">
        <v>317</v>
      </c>
      <c r="E26" s="607">
        <v>1</v>
      </c>
      <c r="F26" s="607" t="s">
        <v>1</v>
      </c>
      <c r="G26" s="607" t="s">
        <v>1</v>
      </c>
      <c r="H26" s="607" t="s">
        <v>1</v>
      </c>
      <c r="I26" s="607" t="s">
        <v>1</v>
      </c>
      <c r="J26" s="607" t="s">
        <v>1</v>
      </c>
      <c r="K26" s="607" t="s">
        <v>1</v>
      </c>
      <c r="L26" s="607">
        <v>1</v>
      </c>
      <c r="M26" s="607" t="s">
        <v>1</v>
      </c>
      <c r="N26" s="607" t="s">
        <v>1</v>
      </c>
      <c r="O26" s="607" t="s">
        <v>1</v>
      </c>
      <c r="P26" s="607" t="s">
        <v>1</v>
      </c>
      <c r="Q26" s="607" t="s">
        <v>1</v>
      </c>
      <c r="R26" s="607" t="s">
        <v>1</v>
      </c>
      <c r="S26" s="607" t="s">
        <v>1</v>
      </c>
      <c r="T26" s="607" t="s">
        <v>1</v>
      </c>
      <c r="U26" s="607" t="s">
        <v>1</v>
      </c>
      <c r="V26" s="607" t="s">
        <v>1</v>
      </c>
      <c r="W26" s="607" t="s">
        <v>1</v>
      </c>
      <c r="X26" s="607" t="s">
        <v>1</v>
      </c>
      <c r="Y26" s="607" t="s">
        <v>1</v>
      </c>
      <c r="Z26" s="607" t="s">
        <v>1</v>
      </c>
      <c r="AA26" s="607" t="s">
        <v>1</v>
      </c>
      <c r="AB26" s="607" t="s">
        <v>1</v>
      </c>
      <c r="AC26" s="608" t="s">
        <v>174</v>
      </c>
      <c r="AD26" s="608" t="s">
        <v>174</v>
      </c>
      <c r="AE26" s="608" t="s">
        <v>174</v>
      </c>
      <c r="AF26" s="607" t="s">
        <v>1</v>
      </c>
      <c r="AG26" s="607" t="s">
        <v>1</v>
      </c>
      <c r="AH26" s="607" t="s">
        <v>1</v>
      </c>
      <c r="AI26" s="607" t="s">
        <v>1</v>
      </c>
      <c r="AJ26" s="607" t="s">
        <v>1</v>
      </c>
      <c r="AK26" s="607" t="s">
        <v>1</v>
      </c>
      <c r="AL26" s="607" t="s">
        <v>1</v>
      </c>
      <c r="AM26" s="607" t="s">
        <v>1</v>
      </c>
      <c r="AN26" s="607" t="s">
        <v>1</v>
      </c>
      <c r="AO26" s="607" t="s">
        <v>1</v>
      </c>
      <c r="AP26" s="607" t="s">
        <v>1</v>
      </c>
      <c r="AQ26" s="607" t="s">
        <v>1</v>
      </c>
      <c r="AR26" s="607" t="s">
        <v>1</v>
      </c>
      <c r="AS26" s="607" t="s">
        <v>1</v>
      </c>
      <c r="AT26" s="607" t="s">
        <v>1</v>
      </c>
      <c r="AU26" s="607" t="s">
        <v>1</v>
      </c>
      <c r="AV26" s="608" t="s">
        <v>174</v>
      </c>
      <c r="AW26" s="608" t="s">
        <v>174</v>
      </c>
      <c r="AX26" s="608" t="s">
        <v>174</v>
      </c>
      <c r="AY26" s="607" t="s">
        <v>1</v>
      </c>
      <c r="AZ26" s="607" t="s">
        <v>1</v>
      </c>
      <c r="BA26" s="607" t="s">
        <v>1</v>
      </c>
      <c r="BB26" s="607" t="s">
        <v>1</v>
      </c>
      <c r="BC26" s="607" t="s">
        <v>1</v>
      </c>
      <c r="BD26" s="607" t="s">
        <v>1</v>
      </c>
      <c r="BE26" s="607" t="s">
        <v>1</v>
      </c>
      <c r="BF26" s="607" t="s">
        <v>1</v>
      </c>
      <c r="BG26" s="607" t="s">
        <v>1</v>
      </c>
      <c r="BH26" s="607" t="s">
        <v>1</v>
      </c>
      <c r="BI26" s="607" t="s">
        <v>1</v>
      </c>
      <c r="BJ26" s="607" t="s">
        <v>1</v>
      </c>
      <c r="BK26" s="607" t="s">
        <v>1</v>
      </c>
      <c r="BL26" s="607" t="s">
        <v>1</v>
      </c>
      <c r="BM26" s="607" t="s">
        <v>1</v>
      </c>
      <c r="BN26" s="607" t="s">
        <v>1</v>
      </c>
      <c r="BO26" s="608" t="s">
        <v>174</v>
      </c>
      <c r="BP26" s="608" t="s">
        <v>174</v>
      </c>
      <c r="BQ26" s="608" t="s">
        <v>174</v>
      </c>
      <c r="BR26" s="607" t="s">
        <v>1</v>
      </c>
      <c r="BS26" s="607" t="s">
        <v>1</v>
      </c>
      <c r="BT26" s="607" t="s">
        <v>1</v>
      </c>
      <c r="BU26" s="607" t="s">
        <v>1</v>
      </c>
      <c r="BV26" s="607" t="s">
        <v>1</v>
      </c>
      <c r="BW26" s="607" t="s">
        <v>1</v>
      </c>
      <c r="BX26" s="607" t="s">
        <v>1</v>
      </c>
      <c r="BY26" s="607" t="s">
        <v>1</v>
      </c>
      <c r="BZ26" s="607" t="s">
        <v>1</v>
      </c>
      <c r="CA26" s="607" t="s">
        <v>1</v>
      </c>
      <c r="CB26" s="607" t="s">
        <v>1</v>
      </c>
      <c r="CC26" s="607" t="s">
        <v>1</v>
      </c>
      <c r="CD26" s="607" t="s">
        <v>1</v>
      </c>
      <c r="CE26" s="607" t="s">
        <v>1</v>
      </c>
      <c r="CF26" s="607" t="s">
        <v>1</v>
      </c>
      <c r="CG26" s="607" t="s">
        <v>1</v>
      </c>
      <c r="CH26" s="607" t="s">
        <v>1</v>
      </c>
      <c r="CI26" s="607" t="s">
        <v>1</v>
      </c>
      <c r="CJ26" s="607" t="s">
        <v>1</v>
      </c>
      <c r="CK26" s="607" t="s">
        <v>1</v>
      </c>
      <c r="CL26" s="607" t="s">
        <v>1</v>
      </c>
      <c r="CM26" s="607" t="s">
        <v>1</v>
      </c>
      <c r="CN26" s="607" t="s">
        <v>1</v>
      </c>
      <c r="CO26" s="607" t="s">
        <v>1</v>
      </c>
      <c r="CP26" s="607" t="s">
        <v>1</v>
      </c>
      <c r="CQ26" s="607" t="s">
        <v>1</v>
      </c>
      <c r="CR26" s="607" t="s">
        <v>1</v>
      </c>
      <c r="CS26" s="607" t="s">
        <v>1</v>
      </c>
      <c r="CT26" s="607" t="s">
        <v>1</v>
      </c>
      <c r="CU26" s="607" t="s">
        <v>1</v>
      </c>
      <c r="CV26" s="607"/>
      <c r="CW26" s="607"/>
      <c r="CX26" s="607"/>
      <c r="CY26" s="607"/>
      <c r="CZ26" s="607"/>
      <c r="DA26" s="607"/>
      <c r="DB26" s="607"/>
      <c r="DC26" s="607" t="s">
        <v>1</v>
      </c>
      <c r="DD26" s="607" t="s">
        <v>1</v>
      </c>
      <c r="DE26" s="607" t="s">
        <v>1</v>
      </c>
      <c r="DF26" s="607" t="s">
        <v>1</v>
      </c>
      <c r="DG26" s="607" t="s">
        <v>1</v>
      </c>
      <c r="DH26" s="607" t="s">
        <v>1</v>
      </c>
      <c r="DI26" s="607" t="s">
        <v>1</v>
      </c>
      <c r="DJ26" s="607" t="s">
        <v>1</v>
      </c>
      <c r="DK26" s="607" t="s">
        <v>1</v>
      </c>
      <c r="DL26" s="607" t="s">
        <v>1</v>
      </c>
      <c r="DM26" s="607" t="s">
        <v>1</v>
      </c>
      <c r="DN26" s="607" t="s">
        <v>1</v>
      </c>
      <c r="DO26" s="607" t="s">
        <v>1</v>
      </c>
      <c r="DP26" s="607" t="s">
        <v>1</v>
      </c>
      <c r="DQ26" s="607" t="s">
        <v>1</v>
      </c>
      <c r="DR26" s="607" t="s">
        <v>1</v>
      </c>
      <c r="DS26" s="607" t="s">
        <v>1</v>
      </c>
      <c r="DT26" s="607" t="s">
        <v>1</v>
      </c>
      <c r="DU26" s="607" t="s">
        <v>1</v>
      </c>
      <c r="DV26" s="607" t="s">
        <v>1</v>
      </c>
      <c r="DW26" s="607" t="s">
        <v>1</v>
      </c>
      <c r="DX26" s="607" t="s">
        <v>1</v>
      </c>
      <c r="DY26" s="607" t="s">
        <v>1</v>
      </c>
      <c r="DZ26" s="607" t="s">
        <v>1</v>
      </c>
      <c r="EA26" s="607" t="s">
        <v>1</v>
      </c>
      <c r="EB26" s="607" t="s">
        <v>1</v>
      </c>
      <c r="EC26" s="607" t="s">
        <v>1</v>
      </c>
      <c r="ED26" s="607" t="s">
        <v>1</v>
      </c>
      <c r="EE26" s="607" t="s">
        <v>1</v>
      </c>
      <c r="EF26" s="17" t="s">
        <v>1</v>
      </c>
      <c r="EG26" s="17" t="s">
        <v>1</v>
      </c>
      <c r="EH26" s="17" t="s">
        <v>1</v>
      </c>
      <c r="EI26" s="17" t="s">
        <v>1</v>
      </c>
      <c r="EJ26" s="17" t="s">
        <v>1</v>
      </c>
      <c r="EK26" s="17" t="s">
        <v>1</v>
      </c>
      <c r="EL26" s="17" t="s">
        <v>1</v>
      </c>
      <c r="EM26" s="17" t="s">
        <v>1</v>
      </c>
      <c r="EN26" s="17" t="s">
        <v>1</v>
      </c>
      <c r="EO26" s="17" t="s">
        <v>1</v>
      </c>
      <c r="EP26" s="17" t="s">
        <v>1</v>
      </c>
      <c r="EQ26" s="17" t="s">
        <v>1</v>
      </c>
      <c r="ER26" s="17" t="s">
        <v>1</v>
      </c>
      <c r="ES26" s="17" t="s">
        <v>1</v>
      </c>
      <c r="ET26" s="17" t="s">
        <v>1</v>
      </c>
      <c r="EU26" s="17" t="s">
        <v>1</v>
      </c>
    </row>
    <row r="27" spans="1:151" ht="14.25" customHeight="1">
      <c r="A27" s="551" t="s">
        <v>299</v>
      </c>
      <c r="B27" s="551" t="s">
        <v>318</v>
      </c>
      <c r="C27" s="551" t="s">
        <v>771</v>
      </c>
      <c r="D27" s="551"/>
      <c r="E27" s="607">
        <v>13</v>
      </c>
      <c r="F27" s="607">
        <v>8</v>
      </c>
      <c r="G27" s="607">
        <v>2</v>
      </c>
      <c r="H27" s="607" t="s">
        <v>1</v>
      </c>
      <c r="I27" s="607">
        <v>3</v>
      </c>
      <c r="J27" s="607">
        <v>1</v>
      </c>
      <c r="K27" s="607">
        <v>3</v>
      </c>
      <c r="L27" s="607">
        <v>5</v>
      </c>
      <c r="M27" s="607">
        <v>24</v>
      </c>
      <c r="N27" s="607">
        <v>1</v>
      </c>
      <c r="O27" s="607">
        <v>2</v>
      </c>
      <c r="P27" s="607">
        <v>1</v>
      </c>
      <c r="Q27" s="607" t="s">
        <v>1</v>
      </c>
      <c r="R27" s="607">
        <v>1</v>
      </c>
      <c r="S27" s="607" t="s">
        <v>1</v>
      </c>
      <c r="T27" s="607">
        <v>2</v>
      </c>
      <c r="U27" s="607">
        <v>3</v>
      </c>
      <c r="V27" s="607">
        <v>2</v>
      </c>
      <c r="W27" s="607" t="s">
        <v>1</v>
      </c>
      <c r="X27" s="607">
        <v>1</v>
      </c>
      <c r="Y27" s="607">
        <v>2</v>
      </c>
      <c r="Z27" s="607">
        <v>4</v>
      </c>
      <c r="AA27" s="607">
        <v>4</v>
      </c>
      <c r="AB27" s="607">
        <v>1</v>
      </c>
      <c r="AC27" s="608">
        <v>59</v>
      </c>
      <c r="AD27" s="608">
        <v>62</v>
      </c>
      <c r="AE27" s="608">
        <v>56.5</v>
      </c>
      <c r="AF27" s="607">
        <v>11</v>
      </c>
      <c r="AG27" s="607" t="s">
        <v>1</v>
      </c>
      <c r="AH27" s="607" t="s">
        <v>1</v>
      </c>
      <c r="AI27" s="607" t="s">
        <v>1</v>
      </c>
      <c r="AJ27" s="607" t="s">
        <v>1</v>
      </c>
      <c r="AK27" s="607" t="s">
        <v>1</v>
      </c>
      <c r="AL27" s="607" t="s">
        <v>1</v>
      </c>
      <c r="AM27" s="607" t="s">
        <v>1</v>
      </c>
      <c r="AN27" s="607">
        <v>1</v>
      </c>
      <c r="AO27" s="607">
        <v>1</v>
      </c>
      <c r="AP27" s="607" t="s">
        <v>1</v>
      </c>
      <c r="AQ27" s="607">
        <v>1</v>
      </c>
      <c r="AR27" s="607">
        <v>2</v>
      </c>
      <c r="AS27" s="607">
        <v>2</v>
      </c>
      <c r="AT27" s="607">
        <v>3</v>
      </c>
      <c r="AU27" s="607">
        <v>1</v>
      </c>
      <c r="AV27" s="608">
        <v>73.099999999999994</v>
      </c>
      <c r="AW27" s="608">
        <v>72</v>
      </c>
      <c r="AX27" s="608">
        <v>75</v>
      </c>
      <c r="AY27" s="607">
        <v>10</v>
      </c>
      <c r="AZ27" s="607" t="s">
        <v>1</v>
      </c>
      <c r="BA27" s="607" t="s">
        <v>1</v>
      </c>
      <c r="BB27" s="607" t="s">
        <v>1</v>
      </c>
      <c r="BC27" s="607" t="s">
        <v>1</v>
      </c>
      <c r="BD27" s="607" t="s">
        <v>1</v>
      </c>
      <c r="BE27" s="607" t="s">
        <v>1</v>
      </c>
      <c r="BF27" s="607" t="s">
        <v>1</v>
      </c>
      <c r="BG27" s="607">
        <v>1</v>
      </c>
      <c r="BH27" s="607">
        <v>1</v>
      </c>
      <c r="BI27" s="607" t="s">
        <v>1</v>
      </c>
      <c r="BJ27" s="607" t="s">
        <v>1</v>
      </c>
      <c r="BK27" s="607">
        <v>2</v>
      </c>
      <c r="BL27" s="607">
        <v>2</v>
      </c>
      <c r="BM27" s="607">
        <v>3</v>
      </c>
      <c r="BN27" s="607">
        <v>1</v>
      </c>
      <c r="BO27" s="608">
        <v>73.5</v>
      </c>
      <c r="BP27" s="608">
        <v>72</v>
      </c>
      <c r="BQ27" s="608">
        <v>77</v>
      </c>
      <c r="BR27" s="607">
        <v>8</v>
      </c>
      <c r="BS27" s="607" t="s">
        <v>1</v>
      </c>
      <c r="BT27" s="607" t="s">
        <v>1</v>
      </c>
      <c r="BU27" s="607" t="s">
        <v>1</v>
      </c>
      <c r="BV27" s="607" t="s">
        <v>1</v>
      </c>
      <c r="BW27" s="607" t="s">
        <v>1</v>
      </c>
      <c r="BX27" s="607" t="s">
        <v>1</v>
      </c>
      <c r="BY27" s="607" t="s">
        <v>1</v>
      </c>
      <c r="BZ27" s="607" t="s">
        <v>1</v>
      </c>
      <c r="CA27" s="607">
        <v>1</v>
      </c>
      <c r="CB27" s="607" t="s">
        <v>1</v>
      </c>
      <c r="CC27" s="607" t="s">
        <v>1</v>
      </c>
      <c r="CD27" s="607">
        <v>1</v>
      </c>
      <c r="CE27" s="607">
        <v>1</v>
      </c>
      <c r="CF27" s="607">
        <v>4</v>
      </c>
      <c r="CG27" s="607">
        <v>1</v>
      </c>
      <c r="CH27" s="607">
        <v>8</v>
      </c>
      <c r="CI27" s="607" t="s">
        <v>1</v>
      </c>
      <c r="CJ27" s="607" t="s">
        <v>1</v>
      </c>
      <c r="CK27" s="607" t="s">
        <v>1</v>
      </c>
      <c r="CL27" s="607" t="s">
        <v>1</v>
      </c>
      <c r="CM27" s="607" t="s">
        <v>1</v>
      </c>
      <c r="CN27" s="607" t="s">
        <v>1</v>
      </c>
      <c r="CO27" s="607">
        <v>1</v>
      </c>
      <c r="CP27" s="607" t="s">
        <v>1</v>
      </c>
      <c r="CQ27" s="607" t="s">
        <v>1</v>
      </c>
      <c r="CR27" s="607">
        <v>1</v>
      </c>
      <c r="CS27" s="607">
        <v>1</v>
      </c>
      <c r="CT27" s="607">
        <v>4</v>
      </c>
      <c r="CU27" s="607">
        <v>1</v>
      </c>
      <c r="CV27" s="607"/>
      <c r="CW27" s="607"/>
      <c r="CX27" s="607"/>
      <c r="CY27" s="607"/>
      <c r="CZ27" s="607"/>
      <c r="DA27" s="607"/>
      <c r="DB27" s="607"/>
      <c r="DC27" s="607">
        <v>28</v>
      </c>
      <c r="DD27" s="607">
        <v>16</v>
      </c>
      <c r="DE27" s="607">
        <v>10</v>
      </c>
      <c r="DF27" s="607">
        <v>4</v>
      </c>
      <c r="DG27" s="607">
        <v>2</v>
      </c>
      <c r="DH27" s="607">
        <v>5</v>
      </c>
      <c r="DI27" s="607">
        <v>4</v>
      </c>
      <c r="DJ27" s="607">
        <v>3</v>
      </c>
      <c r="DK27" s="607">
        <v>8</v>
      </c>
      <c r="DL27" s="607" t="s">
        <v>1</v>
      </c>
      <c r="DM27" s="607" t="s">
        <v>1</v>
      </c>
      <c r="DN27" s="607" t="s">
        <v>1</v>
      </c>
      <c r="DO27" s="607" t="s">
        <v>1</v>
      </c>
      <c r="DP27" s="607">
        <v>5</v>
      </c>
      <c r="DQ27" s="607" t="s">
        <v>1</v>
      </c>
      <c r="DR27" s="607">
        <v>2</v>
      </c>
      <c r="DS27" s="607">
        <v>1</v>
      </c>
      <c r="DT27" s="607" t="s">
        <v>1</v>
      </c>
      <c r="DU27" s="607" t="s">
        <v>1</v>
      </c>
      <c r="DV27" s="607" t="s">
        <v>1</v>
      </c>
      <c r="DW27" s="607" t="s">
        <v>1</v>
      </c>
      <c r="DX27" s="607" t="s">
        <v>1</v>
      </c>
      <c r="DY27" s="607" t="s">
        <v>1</v>
      </c>
      <c r="DZ27" s="607" t="s">
        <v>1</v>
      </c>
      <c r="EA27" s="607">
        <v>7</v>
      </c>
      <c r="EB27" s="607">
        <v>222</v>
      </c>
      <c r="EC27" s="607" t="s">
        <v>1</v>
      </c>
      <c r="ED27" s="607">
        <v>154</v>
      </c>
      <c r="EE27" s="607">
        <v>68</v>
      </c>
      <c r="EF27" s="17">
        <v>12</v>
      </c>
      <c r="EG27" s="17">
        <v>10</v>
      </c>
      <c r="EH27" s="17">
        <v>7</v>
      </c>
      <c r="EI27" s="17">
        <v>2</v>
      </c>
      <c r="EJ27" s="17">
        <v>1</v>
      </c>
      <c r="EK27" s="17" t="s">
        <v>1</v>
      </c>
      <c r="EL27" s="17">
        <v>1</v>
      </c>
      <c r="EM27" s="17">
        <v>1</v>
      </c>
      <c r="EN27" s="17">
        <v>16</v>
      </c>
      <c r="EO27" s="17">
        <v>6</v>
      </c>
      <c r="EP27" s="17">
        <v>3</v>
      </c>
      <c r="EQ27" s="17">
        <v>2</v>
      </c>
      <c r="ER27" s="17">
        <v>1</v>
      </c>
      <c r="ES27" s="17">
        <v>5</v>
      </c>
      <c r="ET27" s="17">
        <v>3</v>
      </c>
      <c r="EU27" s="17">
        <v>2</v>
      </c>
    </row>
    <row r="28" spans="1:151" ht="14.25" customHeight="1">
      <c r="A28" s="551" t="s">
        <v>299</v>
      </c>
      <c r="B28" s="551" t="s">
        <v>318</v>
      </c>
      <c r="C28" s="551" t="s">
        <v>771</v>
      </c>
      <c r="D28" s="551" t="s">
        <v>319</v>
      </c>
      <c r="E28" s="607">
        <v>13</v>
      </c>
      <c r="F28" s="607">
        <v>8</v>
      </c>
      <c r="G28" s="607">
        <v>2</v>
      </c>
      <c r="H28" s="607" t="s">
        <v>1</v>
      </c>
      <c r="I28" s="607">
        <v>3</v>
      </c>
      <c r="J28" s="607">
        <v>1</v>
      </c>
      <c r="K28" s="607">
        <v>3</v>
      </c>
      <c r="L28" s="607">
        <v>5</v>
      </c>
      <c r="M28" s="607">
        <v>24</v>
      </c>
      <c r="N28" s="607">
        <v>1</v>
      </c>
      <c r="O28" s="607">
        <v>2</v>
      </c>
      <c r="P28" s="607">
        <v>1</v>
      </c>
      <c r="Q28" s="607" t="s">
        <v>1</v>
      </c>
      <c r="R28" s="607">
        <v>1</v>
      </c>
      <c r="S28" s="607" t="s">
        <v>1</v>
      </c>
      <c r="T28" s="607">
        <v>2</v>
      </c>
      <c r="U28" s="607">
        <v>3</v>
      </c>
      <c r="V28" s="607">
        <v>2</v>
      </c>
      <c r="W28" s="607" t="s">
        <v>1</v>
      </c>
      <c r="X28" s="607">
        <v>1</v>
      </c>
      <c r="Y28" s="607">
        <v>2</v>
      </c>
      <c r="Z28" s="607">
        <v>4</v>
      </c>
      <c r="AA28" s="607">
        <v>4</v>
      </c>
      <c r="AB28" s="607">
        <v>1</v>
      </c>
      <c r="AC28" s="608">
        <v>59</v>
      </c>
      <c r="AD28" s="608">
        <v>62</v>
      </c>
      <c r="AE28" s="608">
        <v>56.5</v>
      </c>
      <c r="AF28" s="607">
        <v>11</v>
      </c>
      <c r="AG28" s="607" t="s">
        <v>1</v>
      </c>
      <c r="AH28" s="607" t="s">
        <v>1</v>
      </c>
      <c r="AI28" s="607" t="s">
        <v>1</v>
      </c>
      <c r="AJ28" s="607" t="s">
        <v>1</v>
      </c>
      <c r="AK28" s="607" t="s">
        <v>1</v>
      </c>
      <c r="AL28" s="607" t="s">
        <v>1</v>
      </c>
      <c r="AM28" s="607" t="s">
        <v>1</v>
      </c>
      <c r="AN28" s="607">
        <v>1</v>
      </c>
      <c r="AO28" s="607">
        <v>1</v>
      </c>
      <c r="AP28" s="607" t="s">
        <v>1</v>
      </c>
      <c r="AQ28" s="607">
        <v>1</v>
      </c>
      <c r="AR28" s="607">
        <v>2</v>
      </c>
      <c r="AS28" s="607">
        <v>2</v>
      </c>
      <c r="AT28" s="607">
        <v>3</v>
      </c>
      <c r="AU28" s="607">
        <v>1</v>
      </c>
      <c r="AV28" s="608">
        <v>73.099999999999994</v>
      </c>
      <c r="AW28" s="608">
        <v>72</v>
      </c>
      <c r="AX28" s="608">
        <v>75</v>
      </c>
      <c r="AY28" s="607">
        <v>10</v>
      </c>
      <c r="AZ28" s="607" t="s">
        <v>1</v>
      </c>
      <c r="BA28" s="607" t="s">
        <v>1</v>
      </c>
      <c r="BB28" s="607" t="s">
        <v>1</v>
      </c>
      <c r="BC28" s="607" t="s">
        <v>1</v>
      </c>
      <c r="BD28" s="607" t="s">
        <v>1</v>
      </c>
      <c r="BE28" s="607" t="s">
        <v>1</v>
      </c>
      <c r="BF28" s="607" t="s">
        <v>1</v>
      </c>
      <c r="BG28" s="607">
        <v>1</v>
      </c>
      <c r="BH28" s="607">
        <v>1</v>
      </c>
      <c r="BI28" s="607" t="s">
        <v>1</v>
      </c>
      <c r="BJ28" s="607" t="s">
        <v>1</v>
      </c>
      <c r="BK28" s="607">
        <v>2</v>
      </c>
      <c r="BL28" s="607">
        <v>2</v>
      </c>
      <c r="BM28" s="607">
        <v>3</v>
      </c>
      <c r="BN28" s="607">
        <v>1</v>
      </c>
      <c r="BO28" s="608">
        <v>73.5</v>
      </c>
      <c r="BP28" s="608">
        <v>72</v>
      </c>
      <c r="BQ28" s="608">
        <v>77</v>
      </c>
      <c r="BR28" s="607">
        <v>8</v>
      </c>
      <c r="BS28" s="607" t="s">
        <v>1</v>
      </c>
      <c r="BT28" s="607" t="s">
        <v>1</v>
      </c>
      <c r="BU28" s="607" t="s">
        <v>1</v>
      </c>
      <c r="BV28" s="607" t="s">
        <v>1</v>
      </c>
      <c r="BW28" s="607" t="s">
        <v>1</v>
      </c>
      <c r="BX28" s="607" t="s">
        <v>1</v>
      </c>
      <c r="BY28" s="607" t="s">
        <v>1</v>
      </c>
      <c r="BZ28" s="607" t="s">
        <v>1</v>
      </c>
      <c r="CA28" s="607">
        <v>1</v>
      </c>
      <c r="CB28" s="607" t="s">
        <v>1</v>
      </c>
      <c r="CC28" s="607" t="s">
        <v>1</v>
      </c>
      <c r="CD28" s="607">
        <v>1</v>
      </c>
      <c r="CE28" s="607">
        <v>1</v>
      </c>
      <c r="CF28" s="607">
        <v>4</v>
      </c>
      <c r="CG28" s="607">
        <v>1</v>
      </c>
      <c r="CH28" s="607">
        <v>8</v>
      </c>
      <c r="CI28" s="607" t="s">
        <v>1</v>
      </c>
      <c r="CJ28" s="607" t="s">
        <v>1</v>
      </c>
      <c r="CK28" s="607" t="s">
        <v>1</v>
      </c>
      <c r="CL28" s="607" t="s">
        <v>1</v>
      </c>
      <c r="CM28" s="607" t="s">
        <v>1</v>
      </c>
      <c r="CN28" s="607" t="s">
        <v>1</v>
      </c>
      <c r="CO28" s="607">
        <v>1</v>
      </c>
      <c r="CP28" s="607" t="s">
        <v>1</v>
      </c>
      <c r="CQ28" s="607" t="s">
        <v>1</v>
      </c>
      <c r="CR28" s="607">
        <v>1</v>
      </c>
      <c r="CS28" s="607">
        <v>1</v>
      </c>
      <c r="CT28" s="607">
        <v>4</v>
      </c>
      <c r="CU28" s="607">
        <v>1</v>
      </c>
      <c r="CV28" s="607"/>
      <c r="CW28" s="607"/>
      <c r="CX28" s="607"/>
      <c r="CY28" s="607"/>
      <c r="CZ28" s="607"/>
      <c r="DA28" s="607"/>
      <c r="DB28" s="607"/>
      <c r="DC28" s="607">
        <v>28</v>
      </c>
      <c r="DD28" s="607">
        <v>16</v>
      </c>
      <c r="DE28" s="607">
        <v>10</v>
      </c>
      <c r="DF28" s="607">
        <v>4</v>
      </c>
      <c r="DG28" s="607">
        <v>2</v>
      </c>
      <c r="DH28" s="607">
        <v>5</v>
      </c>
      <c r="DI28" s="607">
        <v>4</v>
      </c>
      <c r="DJ28" s="607">
        <v>3</v>
      </c>
      <c r="DK28" s="607">
        <v>8</v>
      </c>
      <c r="DL28" s="607" t="s">
        <v>1</v>
      </c>
      <c r="DM28" s="607" t="s">
        <v>1</v>
      </c>
      <c r="DN28" s="607" t="s">
        <v>1</v>
      </c>
      <c r="DO28" s="607" t="s">
        <v>1</v>
      </c>
      <c r="DP28" s="607">
        <v>5</v>
      </c>
      <c r="DQ28" s="607" t="s">
        <v>1</v>
      </c>
      <c r="DR28" s="607">
        <v>2</v>
      </c>
      <c r="DS28" s="607">
        <v>1</v>
      </c>
      <c r="DT28" s="607" t="s">
        <v>1</v>
      </c>
      <c r="DU28" s="607" t="s">
        <v>1</v>
      </c>
      <c r="DV28" s="607" t="s">
        <v>1</v>
      </c>
      <c r="DW28" s="607" t="s">
        <v>1</v>
      </c>
      <c r="DX28" s="607" t="s">
        <v>1</v>
      </c>
      <c r="DY28" s="607" t="s">
        <v>1</v>
      </c>
      <c r="DZ28" s="607" t="s">
        <v>1</v>
      </c>
      <c r="EA28" s="607">
        <v>7</v>
      </c>
      <c r="EB28" s="607">
        <v>222</v>
      </c>
      <c r="EC28" s="607" t="s">
        <v>1</v>
      </c>
      <c r="ED28" s="607">
        <v>154</v>
      </c>
      <c r="EE28" s="607">
        <v>68</v>
      </c>
      <c r="EF28" s="17">
        <v>12</v>
      </c>
      <c r="EG28" s="17">
        <v>10</v>
      </c>
      <c r="EH28" s="17">
        <v>7</v>
      </c>
      <c r="EI28" s="17">
        <v>2</v>
      </c>
      <c r="EJ28" s="17">
        <v>1</v>
      </c>
      <c r="EK28" s="17" t="s">
        <v>1</v>
      </c>
      <c r="EL28" s="17">
        <v>1</v>
      </c>
      <c r="EM28" s="17">
        <v>1</v>
      </c>
      <c r="EN28" s="17">
        <v>16</v>
      </c>
      <c r="EO28" s="17">
        <v>6</v>
      </c>
      <c r="EP28" s="17">
        <v>3</v>
      </c>
      <c r="EQ28" s="17">
        <v>2</v>
      </c>
      <c r="ER28" s="17">
        <v>1</v>
      </c>
      <c r="ES28" s="17">
        <v>5</v>
      </c>
      <c r="ET28" s="17">
        <v>3</v>
      </c>
      <c r="EU28" s="17">
        <v>2</v>
      </c>
    </row>
    <row r="29" spans="1:151" ht="14.25" customHeight="1">
      <c r="A29" s="551" t="s">
        <v>299</v>
      </c>
      <c r="B29" s="551" t="s">
        <v>320</v>
      </c>
      <c r="C29" s="551" t="s">
        <v>772</v>
      </c>
      <c r="D29" s="551"/>
      <c r="E29" s="607">
        <v>11</v>
      </c>
      <c r="F29" s="607">
        <v>9</v>
      </c>
      <c r="G29" s="607">
        <v>4</v>
      </c>
      <c r="H29" s="607">
        <v>4</v>
      </c>
      <c r="I29" s="607">
        <v>1</v>
      </c>
      <c r="J29" s="607">
        <v>1</v>
      </c>
      <c r="K29" s="607">
        <v>4</v>
      </c>
      <c r="L29" s="607">
        <v>2</v>
      </c>
      <c r="M29" s="607">
        <v>24</v>
      </c>
      <c r="N29" s="607" t="s">
        <v>1</v>
      </c>
      <c r="O29" s="607" t="s">
        <v>1</v>
      </c>
      <c r="P29" s="607" t="s">
        <v>1</v>
      </c>
      <c r="Q29" s="607" t="s">
        <v>1</v>
      </c>
      <c r="R29" s="607">
        <v>2</v>
      </c>
      <c r="S29" s="607">
        <v>3</v>
      </c>
      <c r="T29" s="607">
        <v>5</v>
      </c>
      <c r="U29" s="607">
        <v>1</v>
      </c>
      <c r="V29" s="607">
        <v>1</v>
      </c>
      <c r="W29" s="607" t="s">
        <v>1</v>
      </c>
      <c r="X29" s="607">
        <v>2</v>
      </c>
      <c r="Y29" s="607">
        <v>2</v>
      </c>
      <c r="Z29" s="607">
        <v>6</v>
      </c>
      <c r="AA29" s="607">
        <v>2</v>
      </c>
      <c r="AB29" s="607" t="s">
        <v>1</v>
      </c>
      <c r="AC29" s="608">
        <v>60.3</v>
      </c>
      <c r="AD29" s="608">
        <v>62.9</v>
      </c>
      <c r="AE29" s="608">
        <v>57.7</v>
      </c>
      <c r="AF29" s="607">
        <v>18</v>
      </c>
      <c r="AG29" s="607" t="s">
        <v>1</v>
      </c>
      <c r="AH29" s="607" t="s">
        <v>1</v>
      </c>
      <c r="AI29" s="607" t="s">
        <v>1</v>
      </c>
      <c r="AJ29" s="607" t="s">
        <v>1</v>
      </c>
      <c r="AK29" s="607">
        <v>1</v>
      </c>
      <c r="AL29" s="607">
        <v>1</v>
      </c>
      <c r="AM29" s="607">
        <v>4</v>
      </c>
      <c r="AN29" s="607" t="s">
        <v>1</v>
      </c>
      <c r="AO29" s="607">
        <v>1</v>
      </c>
      <c r="AP29" s="607" t="s">
        <v>1</v>
      </c>
      <c r="AQ29" s="607">
        <v>1</v>
      </c>
      <c r="AR29" s="607">
        <v>2</v>
      </c>
      <c r="AS29" s="607">
        <v>6</v>
      </c>
      <c r="AT29" s="607">
        <v>2</v>
      </c>
      <c r="AU29" s="607" t="s">
        <v>1</v>
      </c>
      <c r="AV29" s="608">
        <v>64.3</v>
      </c>
      <c r="AW29" s="608">
        <v>67.400000000000006</v>
      </c>
      <c r="AX29" s="608">
        <v>60.5</v>
      </c>
      <c r="AY29" s="607">
        <v>16</v>
      </c>
      <c r="AZ29" s="607" t="s">
        <v>1</v>
      </c>
      <c r="BA29" s="607" t="s">
        <v>1</v>
      </c>
      <c r="BB29" s="607" t="s">
        <v>1</v>
      </c>
      <c r="BC29" s="607" t="s">
        <v>1</v>
      </c>
      <c r="BD29" s="607">
        <v>1</v>
      </c>
      <c r="BE29" s="607">
        <v>1</v>
      </c>
      <c r="BF29" s="607">
        <v>3</v>
      </c>
      <c r="BG29" s="607" t="s">
        <v>1</v>
      </c>
      <c r="BH29" s="607">
        <v>1</v>
      </c>
      <c r="BI29" s="607" t="s">
        <v>1</v>
      </c>
      <c r="BJ29" s="607">
        <v>1</v>
      </c>
      <c r="BK29" s="607">
        <v>1</v>
      </c>
      <c r="BL29" s="607">
        <v>6</v>
      </c>
      <c r="BM29" s="607">
        <v>2</v>
      </c>
      <c r="BN29" s="607" t="s">
        <v>1</v>
      </c>
      <c r="BO29" s="608">
        <v>64.900000000000006</v>
      </c>
      <c r="BP29" s="608">
        <v>67.400000000000006</v>
      </c>
      <c r="BQ29" s="608">
        <v>60.8</v>
      </c>
      <c r="BR29" s="607">
        <v>9</v>
      </c>
      <c r="BS29" s="607" t="s">
        <v>1</v>
      </c>
      <c r="BT29" s="607" t="s">
        <v>1</v>
      </c>
      <c r="BU29" s="607" t="s">
        <v>1</v>
      </c>
      <c r="BV29" s="607" t="s">
        <v>1</v>
      </c>
      <c r="BW29" s="607" t="s">
        <v>1</v>
      </c>
      <c r="BX29" s="607">
        <v>1</v>
      </c>
      <c r="BY29" s="607">
        <v>1</v>
      </c>
      <c r="BZ29" s="607" t="s">
        <v>1</v>
      </c>
      <c r="CA29" s="607" t="s">
        <v>1</v>
      </c>
      <c r="CB29" s="607" t="s">
        <v>1</v>
      </c>
      <c r="CC29" s="607" t="s">
        <v>1</v>
      </c>
      <c r="CD29" s="607">
        <v>1</v>
      </c>
      <c r="CE29" s="607">
        <v>4</v>
      </c>
      <c r="CF29" s="607">
        <v>2</v>
      </c>
      <c r="CG29" s="607" t="s">
        <v>1</v>
      </c>
      <c r="CH29" s="607">
        <v>7</v>
      </c>
      <c r="CI29" s="607" t="s">
        <v>1</v>
      </c>
      <c r="CJ29" s="607" t="s">
        <v>1</v>
      </c>
      <c r="CK29" s="607" t="s">
        <v>1</v>
      </c>
      <c r="CL29" s="607" t="s">
        <v>1</v>
      </c>
      <c r="CM29" s="607" t="s">
        <v>1</v>
      </c>
      <c r="CN29" s="607" t="s">
        <v>1</v>
      </c>
      <c r="CO29" s="607" t="s">
        <v>1</v>
      </c>
      <c r="CP29" s="607" t="s">
        <v>1</v>
      </c>
      <c r="CQ29" s="607" t="s">
        <v>1</v>
      </c>
      <c r="CR29" s="607">
        <v>1</v>
      </c>
      <c r="CS29" s="607">
        <v>4</v>
      </c>
      <c r="CT29" s="607">
        <v>2</v>
      </c>
      <c r="CU29" s="607" t="s">
        <v>1</v>
      </c>
      <c r="CV29" s="607"/>
      <c r="CW29" s="607"/>
      <c r="CX29" s="607"/>
      <c r="CY29" s="607"/>
      <c r="CZ29" s="607"/>
      <c r="DA29" s="607"/>
      <c r="DB29" s="607"/>
      <c r="DC29" s="607">
        <v>25</v>
      </c>
      <c r="DD29" s="607">
        <v>18</v>
      </c>
      <c r="DE29" s="607">
        <v>16</v>
      </c>
      <c r="DF29" s="607">
        <v>2</v>
      </c>
      <c r="DG29" s="607" t="s">
        <v>1</v>
      </c>
      <c r="DH29" s="607">
        <v>5</v>
      </c>
      <c r="DI29" s="607" t="s">
        <v>1</v>
      </c>
      <c r="DJ29" s="607">
        <v>2</v>
      </c>
      <c r="DK29" s="607">
        <v>9</v>
      </c>
      <c r="DL29" s="607" t="s">
        <v>1</v>
      </c>
      <c r="DM29" s="607" t="s">
        <v>1</v>
      </c>
      <c r="DN29" s="607" t="s">
        <v>1</v>
      </c>
      <c r="DO29" s="607" t="s">
        <v>1</v>
      </c>
      <c r="DP29" s="607">
        <v>5</v>
      </c>
      <c r="DQ29" s="607" t="s">
        <v>1</v>
      </c>
      <c r="DR29" s="607" t="s">
        <v>1</v>
      </c>
      <c r="DS29" s="607">
        <v>4</v>
      </c>
      <c r="DT29" s="607" t="s">
        <v>1</v>
      </c>
      <c r="DU29" s="607" t="s">
        <v>1</v>
      </c>
      <c r="DV29" s="607" t="s">
        <v>1</v>
      </c>
      <c r="DW29" s="607" t="s">
        <v>1</v>
      </c>
      <c r="DX29" s="607" t="s">
        <v>1</v>
      </c>
      <c r="DY29" s="607" t="s">
        <v>1</v>
      </c>
      <c r="DZ29" s="607" t="s">
        <v>1</v>
      </c>
      <c r="EA29" s="607">
        <v>9</v>
      </c>
      <c r="EB29" s="607">
        <v>713</v>
      </c>
      <c r="EC29" s="607" t="s">
        <v>1</v>
      </c>
      <c r="ED29" s="607">
        <v>345</v>
      </c>
      <c r="EE29" s="607">
        <v>368</v>
      </c>
      <c r="EF29" s="17">
        <v>13</v>
      </c>
      <c r="EG29" s="17">
        <v>12</v>
      </c>
      <c r="EH29" s="17">
        <v>10</v>
      </c>
      <c r="EI29" s="17">
        <v>2</v>
      </c>
      <c r="EJ29" s="17" t="s">
        <v>1</v>
      </c>
      <c r="EK29" s="17" t="s">
        <v>1</v>
      </c>
      <c r="EL29" s="17" t="s">
        <v>1</v>
      </c>
      <c r="EM29" s="17">
        <v>1</v>
      </c>
      <c r="EN29" s="17">
        <v>12</v>
      </c>
      <c r="EO29" s="17">
        <v>6</v>
      </c>
      <c r="EP29" s="17">
        <v>6</v>
      </c>
      <c r="EQ29" s="17" t="s">
        <v>1</v>
      </c>
      <c r="ER29" s="17" t="s">
        <v>1</v>
      </c>
      <c r="ES29" s="17">
        <v>5</v>
      </c>
      <c r="ET29" s="17" t="s">
        <v>1</v>
      </c>
      <c r="EU29" s="17">
        <v>1</v>
      </c>
    </row>
    <row r="30" spans="1:151" ht="14.25" customHeight="1">
      <c r="A30" s="551" t="s">
        <v>299</v>
      </c>
      <c r="B30" s="551" t="s">
        <v>320</v>
      </c>
      <c r="C30" s="551" t="s">
        <v>772</v>
      </c>
      <c r="D30" s="551" t="s">
        <v>321</v>
      </c>
      <c r="E30" s="607">
        <v>11</v>
      </c>
      <c r="F30" s="607">
        <v>9</v>
      </c>
      <c r="G30" s="607">
        <v>4</v>
      </c>
      <c r="H30" s="607">
        <v>4</v>
      </c>
      <c r="I30" s="607">
        <v>1</v>
      </c>
      <c r="J30" s="607">
        <v>1</v>
      </c>
      <c r="K30" s="607">
        <v>4</v>
      </c>
      <c r="L30" s="607">
        <v>2</v>
      </c>
      <c r="M30" s="607">
        <v>24</v>
      </c>
      <c r="N30" s="607" t="s">
        <v>1</v>
      </c>
      <c r="O30" s="607" t="s">
        <v>1</v>
      </c>
      <c r="P30" s="607" t="s">
        <v>1</v>
      </c>
      <c r="Q30" s="607" t="s">
        <v>1</v>
      </c>
      <c r="R30" s="607">
        <v>2</v>
      </c>
      <c r="S30" s="607">
        <v>3</v>
      </c>
      <c r="T30" s="607">
        <v>5</v>
      </c>
      <c r="U30" s="607">
        <v>1</v>
      </c>
      <c r="V30" s="607">
        <v>1</v>
      </c>
      <c r="W30" s="607" t="s">
        <v>1</v>
      </c>
      <c r="X30" s="607">
        <v>2</v>
      </c>
      <c r="Y30" s="607">
        <v>2</v>
      </c>
      <c r="Z30" s="607">
        <v>6</v>
      </c>
      <c r="AA30" s="607">
        <v>2</v>
      </c>
      <c r="AB30" s="607" t="s">
        <v>1</v>
      </c>
      <c r="AC30" s="608">
        <v>60.3</v>
      </c>
      <c r="AD30" s="608">
        <v>62.9</v>
      </c>
      <c r="AE30" s="608">
        <v>57.7</v>
      </c>
      <c r="AF30" s="607">
        <v>18</v>
      </c>
      <c r="AG30" s="607" t="s">
        <v>1</v>
      </c>
      <c r="AH30" s="607" t="s">
        <v>1</v>
      </c>
      <c r="AI30" s="607" t="s">
        <v>1</v>
      </c>
      <c r="AJ30" s="607" t="s">
        <v>1</v>
      </c>
      <c r="AK30" s="607">
        <v>1</v>
      </c>
      <c r="AL30" s="607">
        <v>1</v>
      </c>
      <c r="AM30" s="607">
        <v>4</v>
      </c>
      <c r="AN30" s="607" t="s">
        <v>1</v>
      </c>
      <c r="AO30" s="607">
        <v>1</v>
      </c>
      <c r="AP30" s="607" t="s">
        <v>1</v>
      </c>
      <c r="AQ30" s="607">
        <v>1</v>
      </c>
      <c r="AR30" s="607">
        <v>2</v>
      </c>
      <c r="AS30" s="607">
        <v>6</v>
      </c>
      <c r="AT30" s="607">
        <v>2</v>
      </c>
      <c r="AU30" s="607" t="s">
        <v>1</v>
      </c>
      <c r="AV30" s="608">
        <v>64.3</v>
      </c>
      <c r="AW30" s="608">
        <v>67.400000000000006</v>
      </c>
      <c r="AX30" s="608">
        <v>60.5</v>
      </c>
      <c r="AY30" s="607">
        <v>16</v>
      </c>
      <c r="AZ30" s="607" t="s">
        <v>1</v>
      </c>
      <c r="BA30" s="607" t="s">
        <v>1</v>
      </c>
      <c r="BB30" s="607" t="s">
        <v>1</v>
      </c>
      <c r="BC30" s="607" t="s">
        <v>1</v>
      </c>
      <c r="BD30" s="607">
        <v>1</v>
      </c>
      <c r="BE30" s="607">
        <v>1</v>
      </c>
      <c r="BF30" s="607">
        <v>3</v>
      </c>
      <c r="BG30" s="607" t="s">
        <v>1</v>
      </c>
      <c r="BH30" s="607">
        <v>1</v>
      </c>
      <c r="BI30" s="607" t="s">
        <v>1</v>
      </c>
      <c r="BJ30" s="607">
        <v>1</v>
      </c>
      <c r="BK30" s="607">
        <v>1</v>
      </c>
      <c r="BL30" s="607">
        <v>6</v>
      </c>
      <c r="BM30" s="607">
        <v>2</v>
      </c>
      <c r="BN30" s="607" t="s">
        <v>1</v>
      </c>
      <c r="BO30" s="608">
        <v>64.900000000000006</v>
      </c>
      <c r="BP30" s="608">
        <v>67.400000000000006</v>
      </c>
      <c r="BQ30" s="608">
        <v>60.8</v>
      </c>
      <c r="BR30" s="607">
        <v>9</v>
      </c>
      <c r="BS30" s="607" t="s">
        <v>1</v>
      </c>
      <c r="BT30" s="607" t="s">
        <v>1</v>
      </c>
      <c r="BU30" s="607" t="s">
        <v>1</v>
      </c>
      <c r="BV30" s="607" t="s">
        <v>1</v>
      </c>
      <c r="BW30" s="607" t="s">
        <v>1</v>
      </c>
      <c r="BX30" s="607">
        <v>1</v>
      </c>
      <c r="BY30" s="607">
        <v>1</v>
      </c>
      <c r="BZ30" s="607" t="s">
        <v>1</v>
      </c>
      <c r="CA30" s="607" t="s">
        <v>1</v>
      </c>
      <c r="CB30" s="607" t="s">
        <v>1</v>
      </c>
      <c r="CC30" s="607" t="s">
        <v>1</v>
      </c>
      <c r="CD30" s="607">
        <v>1</v>
      </c>
      <c r="CE30" s="607">
        <v>4</v>
      </c>
      <c r="CF30" s="607">
        <v>2</v>
      </c>
      <c r="CG30" s="607" t="s">
        <v>1</v>
      </c>
      <c r="CH30" s="607">
        <v>7</v>
      </c>
      <c r="CI30" s="607" t="s">
        <v>1</v>
      </c>
      <c r="CJ30" s="607" t="s">
        <v>1</v>
      </c>
      <c r="CK30" s="607" t="s">
        <v>1</v>
      </c>
      <c r="CL30" s="607" t="s">
        <v>1</v>
      </c>
      <c r="CM30" s="607" t="s">
        <v>1</v>
      </c>
      <c r="CN30" s="607" t="s">
        <v>1</v>
      </c>
      <c r="CO30" s="607" t="s">
        <v>1</v>
      </c>
      <c r="CP30" s="607" t="s">
        <v>1</v>
      </c>
      <c r="CQ30" s="607" t="s">
        <v>1</v>
      </c>
      <c r="CR30" s="607">
        <v>1</v>
      </c>
      <c r="CS30" s="607">
        <v>4</v>
      </c>
      <c r="CT30" s="607">
        <v>2</v>
      </c>
      <c r="CU30" s="607" t="s">
        <v>1</v>
      </c>
      <c r="CV30" s="607"/>
      <c r="CW30" s="607"/>
      <c r="CX30" s="607"/>
      <c r="CY30" s="607"/>
      <c r="CZ30" s="607"/>
      <c r="DA30" s="607"/>
      <c r="DB30" s="607"/>
      <c r="DC30" s="607">
        <v>25</v>
      </c>
      <c r="DD30" s="607">
        <v>18</v>
      </c>
      <c r="DE30" s="607">
        <v>16</v>
      </c>
      <c r="DF30" s="607">
        <v>2</v>
      </c>
      <c r="DG30" s="607" t="s">
        <v>1</v>
      </c>
      <c r="DH30" s="607">
        <v>5</v>
      </c>
      <c r="DI30" s="607" t="s">
        <v>1</v>
      </c>
      <c r="DJ30" s="607">
        <v>2</v>
      </c>
      <c r="DK30" s="607">
        <v>9</v>
      </c>
      <c r="DL30" s="607" t="s">
        <v>1</v>
      </c>
      <c r="DM30" s="607" t="s">
        <v>1</v>
      </c>
      <c r="DN30" s="607" t="s">
        <v>1</v>
      </c>
      <c r="DO30" s="607" t="s">
        <v>1</v>
      </c>
      <c r="DP30" s="607">
        <v>5</v>
      </c>
      <c r="DQ30" s="607" t="s">
        <v>1</v>
      </c>
      <c r="DR30" s="607" t="s">
        <v>1</v>
      </c>
      <c r="DS30" s="607">
        <v>4</v>
      </c>
      <c r="DT30" s="607" t="s">
        <v>1</v>
      </c>
      <c r="DU30" s="607" t="s">
        <v>1</v>
      </c>
      <c r="DV30" s="607" t="s">
        <v>1</v>
      </c>
      <c r="DW30" s="607" t="s">
        <v>1</v>
      </c>
      <c r="DX30" s="607" t="s">
        <v>1</v>
      </c>
      <c r="DY30" s="607" t="s">
        <v>1</v>
      </c>
      <c r="DZ30" s="607" t="s">
        <v>1</v>
      </c>
      <c r="EA30" s="607">
        <v>9</v>
      </c>
      <c r="EB30" s="607">
        <v>713</v>
      </c>
      <c r="EC30" s="607" t="s">
        <v>1</v>
      </c>
      <c r="ED30" s="607">
        <v>345</v>
      </c>
      <c r="EE30" s="607">
        <v>368</v>
      </c>
      <c r="EF30" s="17">
        <v>13</v>
      </c>
      <c r="EG30" s="17">
        <v>12</v>
      </c>
      <c r="EH30" s="17">
        <v>10</v>
      </c>
      <c r="EI30" s="17">
        <v>2</v>
      </c>
      <c r="EJ30" s="17" t="s">
        <v>1</v>
      </c>
      <c r="EK30" s="17" t="s">
        <v>1</v>
      </c>
      <c r="EL30" s="17" t="s">
        <v>1</v>
      </c>
      <c r="EM30" s="17">
        <v>1</v>
      </c>
      <c r="EN30" s="17">
        <v>12</v>
      </c>
      <c r="EO30" s="17">
        <v>6</v>
      </c>
      <c r="EP30" s="17">
        <v>6</v>
      </c>
      <c r="EQ30" s="17" t="s">
        <v>1</v>
      </c>
      <c r="ER30" s="17" t="s">
        <v>1</v>
      </c>
      <c r="ES30" s="17">
        <v>5</v>
      </c>
      <c r="ET30" s="17" t="s">
        <v>1</v>
      </c>
      <c r="EU30" s="17">
        <v>1</v>
      </c>
    </row>
    <row r="31" spans="1:151" ht="14.25" customHeight="1">
      <c r="A31" s="551" t="s">
        <v>299</v>
      </c>
      <c r="B31" s="551" t="s">
        <v>320</v>
      </c>
      <c r="C31" s="551"/>
      <c r="D31" s="551"/>
      <c r="E31" s="607" t="s">
        <v>191</v>
      </c>
      <c r="F31" s="607" t="s">
        <v>191</v>
      </c>
      <c r="G31" s="607" t="s">
        <v>191</v>
      </c>
      <c r="H31" s="607" t="s">
        <v>191</v>
      </c>
      <c r="I31" s="607" t="s">
        <v>191</v>
      </c>
      <c r="J31" s="607" t="s">
        <v>191</v>
      </c>
      <c r="K31" s="607" t="s">
        <v>191</v>
      </c>
      <c r="L31" s="607" t="s">
        <v>191</v>
      </c>
      <c r="M31" s="607" t="s">
        <v>191</v>
      </c>
      <c r="N31" s="607" t="s">
        <v>191</v>
      </c>
      <c r="O31" s="607" t="s">
        <v>191</v>
      </c>
      <c r="P31" s="607" t="s">
        <v>191</v>
      </c>
      <c r="Q31" s="607" t="s">
        <v>191</v>
      </c>
      <c r="R31" s="607" t="s">
        <v>191</v>
      </c>
      <c r="S31" s="607" t="s">
        <v>191</v>
      </c>
      <c r="T31" s="607" t="s">
        <v>191</v>
      </c>
      <c r="U31" s="607" t="s">
        <v>191</v>
      </c>
      <c r="V31" s="607" t="s">
        <v>191</v>
      </c>
      <c r="W31" s="607" t="s">
        <v>191</v>
      </c>
      <c r="X31" s="607" t="s">
        <v>191</v>
      </c>
      <c r="Y31" s="607" t="s">
        <v>191</v>
      </c>
      <c r="Z31" s="607" t="s">
        <v>191</v>
      </c>
      <c r="AA31" s="607" t="s">
        <v>191</v>
      </c>
      <c r="AB31" s="607" t="s">
        <v>191</v>
      </c>
      <c r="AC31" s="608"/>
      <c r="AD31" s="608"/>
      <c r="AE31" s="608"/>
      <c r="AF31" s="607" t="s">
        <v>191</v>
      </c>
      <c r="AG31" s="607" t="s">
        <v>191</v>
      </c>
      <c r="AH31" s="607" t="s">
        <v>191</v>
      </c>
      <c r="AI31" s="607" t="s">
        <v>191</v>
      </c>
      <c r="AJ31" s="607" t="s">
        <v>191</v>
      </c>
      <c r="AK31" s="607" t="s">
        <v>191</v>
      </c>
      <c r="AL31" s="607" t="s">
        <v>191</v>
      </c>
      <c r="AM31" s="607" t="s">
        <v>191</v>
      </c>
      <c r="AN31" s="607" t="s">
        <v>191</v>
      </c>
      <c r="AO31" s="607" t="s">
        <v>191</v>
      </c>
      <c r="AP31" s="607" t="s">
        <v>191</v>
      </c>
      <c r="AQ31" s="607" t="s">
        <v>191</v>
      </c>
      <c r="AR31" s="607" t="s">
        <v>191</v>
      </c>
      <c r="AS31" s="607" t="s">
        <v>191</v>
      </c>
      <c r="AT31" s="607" t="s">
        <v>191</v>
      </c>
      <c r="AU31" s="607" t="s">
        <v>191</v>
      </c>
      <c r="AV31" s="608"/>
      <c r="AW31" s="608"/>
      <c r="AX31" s="608"/>
      <c r="AY31" s="607" t="s">
        <v>191</v>
      </c>
      <c r="AZ31" s="607" t="s">
        <v>191</v>
      </c>
      <c r="BA31" s="607" t="s">
        <v>191</v>
      </c>
      <c r="BB31" s="607" t="s">
        <v>191</v>
      </c>
      <c r="BC31" s="607" t="s">
        <v>191</v>
      </c>
      <c r="BD31" s="607" t="s">
        <v>191</v>
      </c>
      <c r="BE31" s="607" t="s">
        <v>191</v>
      </c>
      <c r="BF31" s="607" t="s">
        <v>191</v>
      </c>
      <c r="BG31" s="607" t="s">
        <v>191</v>
      </c>
      <c r="BH31" s="607" t="s">
        <v>191</v>
      </c>
      <c r="BI31" s="607" t="s">
        <v>191</v>
      </c>
      <c r="BJ31" s="607" t="s">
        <v>191</v>
      </c>
      <c r="BK31" s="607" t="s">
        <v>191</v>
      </c>
      <c r="BL31" s="607" t="s">
        <v>191</v>
      </c>
      <c r="BM31" s="607" t="s">
        <v>191</v>
      </c>
      <c r="BN31" s="607" t="s">
        <v>191</v>
      </c>
      <c r="BO31" s="608"/>
      <c r="BP31" s="608"/>
      <c r="BQ31" s="608"/>
      <c r="BR31" s="607"/>
      <c r="BS31" s="607"/>
      <c r="BT31" s="607"/>
      <c r="BU31" s="607"/>
      <c r="BV31" s="607"/>
      <c r="BW31" s="607"/>
      <c r="BX31" s="607"/>
      <c r="BY31" s="607"/>
      <c r="BZ31" s="607"/>
      <c r="CA31" s="607"/>
      <c r="CB31" s="607"/>
      <c r="CC31" s="607"/>
      <c r="CD31" s="607"/>
      <c r="CE31" s="607"/>
      <c r="CF31" s="607"/>
      <c r="CG31" s="607"/>
      <c r="CH31" s="607"/>
      <c r="CI31" s="607"/>
      <c r="CJ31" s="607"/>
      <c r="CK31" s="607"/>
      <c r="CL31" s="607"/>
      <c r="CM31" s="607"/>
      <c r="CN31" s="607"/>
      <c r="CO31" s="607"/>
      <c r="CP31" s="607"/>
      <c r="CQ31" s="607"/>
      <c r="CR31" s="607"/>
      <c r="CS31" s="607"/>
      <c r="CT31" s="607"/>
      <c r="CU31" s="607"/>
      <c r="CV31" s="607"/>
      <c r="CW31" s="607"/>
      <c r="CX31" s="607"/>
      <c r="CY31" s="607"/>
      <c r="CZ31" s="607"/>
      <c r="DA31" s="607"/>
      <c r="DB31" s="607"/>
      <c r="DC31" s="607"/>
      <c r="DD31" s="607"/>
      <c r="DE31" s="607"/>
      <c r="DF31" s="607"/>
      <c r="DG31" s="607"/>
      <c r="DH31" s="607"/>
      <c r="DI31" s="607"/>
      <c r="DJ31" s="607"/>
      <c r="DK31" s="607"/>
      <c r="DL31" s="607"/>
      <c r="DM31" s="607"/>
      <c r="DN31" s="607"/>
      <c r="DO31" s="607"/>
      <c r="DP31" s="607"/>
      <c r="DQ31" s="607"/>
      <c r="DR31" s="607"/>
      <c r="DS31" s="607"/>
      <c r="DT31" s="607"/>
      <c r="DU31" s="607"/>
      <c r="DV31" s="607"/>
      <c r="DW31" s="607"/>
      <c r="DX31" s="607"/>
      <c r="DY31" s="607"/>
      <c r="DZ31" s="607"/>
      <c r="EA31" s="607"/>
      <c r="EB31" s="607"/>
      <c r="EC31" s="607"/>
      <c r="ED31" s="607"/>
      <c r="EE31" s="607"/>
    </row>
    <row r="32" spans="1:151" ht="14.25" customHeight="1">
      <c r="A32" s="551" t="s">
        <v>299</v>
      </c>
      <c r="B32" s="551" t="s">
        <v>322</v>
      </c>
      <c r="C32" s="551" t="s">
        <v>773</v>
      </c>
      <c r="D32" s="551"/>
      <c r="E32" s="607">
        <v>418</v>
      </c>
      <c r="F32" s="607">
        <v>222</v>
      </c>
      <c r="G32" s="607">
        <v>69</v>
      </c>
      <c r="H32" s="607">
        <v>65</v>
      </c>
      <c r="I32" s="607">
        <v>97</v>
      </c>
      <c r="J32" s="607">
        <v>80</v>
      </c>
      <c r="K32" s="607">
        <v>56</v>
      </c>
      <c r="L32" s="607">
        <v>196</v>
      </c>
      <c r="M32" s="607">
        <v>668</v>
      </c>
      <c r="N32" s="607">
        <v>8</v>
      </c>
      <c r="O32" s="607">
        <v>16</v>
      </c>
      <c r="P32" s="607">
        <v>23</v>
      </c>
      <c r="Q32" s="607">
        <v>31</v>
      </c>
      <c r="R32" s="607">
        <v>29</v>
      </c>
      <c r="S32" s="607">
        <v>33</v>
      </c>
      <c r="T32" s="607">
        <v>52</v>
      </c>
      <c r="U32" s="607">
        <v>62</v>
      </c>
      <c r="V32" s="607">
        <v>79</v>
      </c>
      <c r="W32" s="607">
        <v>79</v>
      </c>
      <c r="X32" s="607">
        <v>50</v>
      </c>
      <c r="Y32" s="607">
        <v>56</v>
      </c>
      <c r="Z32" s="607">
        <v>44</v>
      </c>
      <c r="AA32" s="607">
        <v>54</v>
      </c>
      <c r="AB32" s="607">
        <v>52</v>
      </c>
      <c r="AC32" s="608">
        <v>59.1</v>
      </c>
      <c r="AD32" s="608">
        <v>57.3</v>
      </c>
      <c r="AE32" s="608">
        <v>60.9</v>
      </c>
      <c r="AF32" s="607">
        <v>444</v>
      </c>
      <c r="AG32" s="607">
        <v>1</v>
      </c>
      <c r="AH32" s="607">
        <v>6</v>
      </c>
      <c r="AI32" s="607">
        <v>4</v>
      </c>
      <c r="AJ32" s="607">
        <v>17</v>
      </c>
      <c r="AK32" s="607">
        <v>13</v>
      </c>
      <c r="AL32" s="607">
        <v>17</v>
      </c>
      <c r="AM32" s="607">
        <v>28</v>
      </c>
      <c r="AN32" s="607">
        <v>37</v>
      </c>
      <c r="AO32" s="607">
        <v>58</v>
      </c>
      <c r="AP32" s="607">
        <v>57</v>
      </c>
      <c r="AQ32" s="607">
        <v>39</v>
      </c>
      <c r="AR32" s="607">
        <v>50</v>
      </c>
      <c r="AS32" s="607">
        <v>36</v>
      </c>
      <c r="AT32" s="607">
        <v>41</v>
      </c>
      <c r="AU32" s="607">
        <v>40</v>
      </c>
      <c r="AV32" s="608">
        <v>63</v>
      </c>
      <c r="AW32" s="608">
        <v>61.6</v>
      </c>
      <c r="AX32" s="608">
        <v>64.8</v>
      </c>
      <c r="AY32" s="607">
        <v>396</v>
      </c>
      <c r="AZ32" s="607" t="s">
        <v>1</v>
      </c>
      <c r="BA32" s="607" t="s">
        <v>1</v>
      </c>
      <c r="BB32" s="607">
        <v>4</v>
      </c>
      <c r="BC32" s="607">
        <v>15</v>
      </c>
      <c r="BD32" s="607">
        <v>10</v>
      </c>
      <c r="BE32" s="607">
        <v>15</v>
      </c>
      <c r="BF32" s="607">
        <v>22</v>
      </c>
      <c r="BG32" s="607">
        <v>34</v>
      </c>
      <c r="BH32" s="607">
        <v>54</v>
      </c>
      <c r="BI32" s="607">
        <v>56</v>
      </c>
      <c r="BJ32" s="607">
        <v>35</v>
      </c>
      <c r="BK32" s="607">
        <v>48</v>
      </c>
      <c r="BL32" s="607">
        <v>34</v>
      </c>
      <c r="BM32" s="607">
        <v>37</v>
      </c>
      <c r="BN32" s="607">
        <v>32</v>
      </c>
      <c r="BO32" s="608">
        <v>63.7</v>
      </c>
      <c r="BP32" s="608">
        <v>61.7</v>
      </c>
      <c r="BQ32" s="608">
        <v>67.099999999999994</v>
      </c>
      <c r="BR32" s="607">
        <v>222</v>
      </c>
      <c r="BS32" s="607" t="s">
        <v>1</v>
      </c>
      <c r="BT32" s="607" t="s">
        <v>1</v>
      </c>
      <c r="BU32" s="607" t="s">
        <v>1</v>
      </c>
      <c r="BV32" s="607" t="s">
        <v>1</v>
      </c>
      <c r="BW32" s="607">
        <v>1</v>
      </c>
      <c r="BX32" s="607" t="s">
        <v>1</v>
      </c>
      <c r="BY32" s="607">
        <v>7</v>
      </c>
      <c r="BZ32" s="607">
        <v>14</v>
      </c>
      <c r="CA32" s="607">
        <v>27</v>
      </c>
      <c r="CB32" s="607">
        <v>33</v>
      </c>
      <c r="CC32" s="607">
        <v>23</v>
      </c>
      <c r="CD32" s="607">
        <v>32</v>
      </c>
      <c r="CE32" s="607">
        <v>29</v>
      </c>
      <c r="CF32" s="607">
        <v>27</v>
      </c>
      <c r="CG32" s="607">
        <v>29</v>
      </c>
      <c r="CH32" s="607">
        <v>166</v>
      </c>
      <c r="CI32" s="607" t="s">
        <v>1</v>
      </c>
      <c r="CJ32" s="607" t="s">
        <v>1</v>
      </c>
      <c r="CK32" s="607" t="s">
        <v>1</v>
      </c>
      <c r="CL32" s="607" t="s">
        <v>1</v>
      </c>
      <c r="CM32" s="607">
        <v>3</v>
      </c>
      <c r="CN32" s="607">
        <v>8</v>
      </c>
      <c r="CO32" s="607">
        <v>17</v>
      </c>
      <c r="CP32" s="607">
        <v>25</v>
      </c>
      <c r="CQ32" s="607">
        <v>19</v>
      </c>
      <c r="CR32" s="607">
        <v>19</v>
      </c>
      <c r="CS32" s="607">
        <v>25</v>
      </c>
      <c r="CT32" s="607">
        <v>21</v>
      </c>
      <c r="CU32" s="607">
        <v>29</v>
      </c>
      <c r="CV32" s="607"/>
      <c r="CW32" s="607"/>
      <c r="CX32" s="607"/>
      <c r="CY32" s="607"/>
      <c r="CZ32" s="607"/>
      <c r="DA32" s="607"/>
      <c r="DB32" s="607"/>
      <c r="DC32" s="607">
        <v>888</v>
      </c>
      <c r="DD32" s="607">
        <v>569</v>
      </c>
      <c r="DE32" s="607">
        <v>396</v>
      </c>
      <c r="DF32" s="607">
        <v>136</v>
      </c>
      <c r="DG32" s="607">
        <v>37</v>
      </c>
      <c r="DH32" s="607">
        <v>167</v>
      </c>
      <c r="DI32" s="607">
        <v>83</v>
      </c>
      <c r="DJ32" s="607">
        <v>69</v>
      </c>
      <c r="DK32" s="607">
        <v>216</v>
      </c>
      <c r="DL32" s="607" t="s">
        <v>1</v>
      </c>
      <c r="DM32" s="607" t="s">
        <v>1</v>
      </c>
      <c r="DN32" s="607">
        <v>4</v>
      </c>
      <c r="DO32" s="607" t="s">
        <v>1</v>
      </c>
      <c r="DP32" s="607">
        <v>156</v>
      </c>
      <c r="DQ32" s="607">
        <v>2</v>
      </c>
      <c r="DR32" s="607">
        <v>31</v>
      </c>
      <c r="DS32" s="607">
        <v>18</v>
      </c>
      <c r="DT32" s="607">
        <v>5</v>
      </c>
      <c r="DU32" s="607" t="s">
        <v>1</v>
      </c>
      <c r="DV32" s="607" t="s">
        <v>1</v>
      </c>
      <c r="DW32" s="607" t="s">
        <v>1</v>
      </c>
      <c r="DX32" s="607" t="s">
        <v>1</v>
      </c>
      <c r="DY32" s="607" t="s">
        <v>1</v>
      </c>
      <c r="DZ32" s="607" t="s">
        <v>1</v>
      </c>
      <c r="EA32" s="607">
        <v>222</v>
      </c>
      <c r="EB32" s="607">
        <v>9473</v>
      </c>
      <c r="EC32" s="607">
        <v>74</v>
      </c>
      <c r="ED32" s="607">
        <v>6925</v>
      </c>
      <c r="EE32" s="607">
        <v>2474</v>
      </c>
      <c r="EF32" s="17">
        <v>424</v>
      </c>
      <c r="EG32" s="17">
        <v>350</v>
      </c>
      <c r="EH32" s="17">
        <v>249</v>
      </c>
      <c r="EI32" s="17">
        <v>79</v>
      </c>
      <c r="EJ32" s="17">
        <v>22</v>
      </c>
      <c r="EK32" s="17">
        <v>1</v>
      </c>
      <c r="EL32" s="17">
        <v>45</v>
      </c>
      <c r="EM32" s="17">
        <v>28</v>
      </c>
      <c r="EN32" s="17">
        <v>464</v>
      </c>
      <c r="EO32" s="17">
        <v>219</v>
      </c>
      <c r="EP32" s="17">
        <v>147</v>
      </c>
      <c r="EQ32" s="17">
        <v>57</v>
      </c>
      <c r="ER32" s="17">
        <v>15</v>
      </c>
      <c r="ES32" s="17">
        <v>166</v>
      </c>
      <c r="ET32" s="17">
        <v>38</v>
      </c>
      <c r="EU32" s="17">
        <v>41</v>
      </c>
    </row>
    <row r="33" spans="1:151" ht="14.25" customHeight="1">
      <c r="A33" s="551" t="s">
        <v>299</v>
      </c>
      <c r="B33" s="551" t="s">
        <v>322</v>
      </c>
      <c r="C33" s="551" t="s">
        <v>773</v>
      </c>
      <c r="D33" s="410" t="s">
        <v>323</v>
      </c>
      <c r="E33" s="607">
        <v>418</v>
      </c>
      <c r="F33" s="607">
        <v>222</v>
      </c>
      <c r="G33" s="607">
        <v>69</v>
      </c>
      <c r="H33" s="607">
        <v>65</v>
      </c>
      <c r="I33" s="607">
        <v>97</v>
      </c>
      <c r="J33" s="607">
        <v>80</v>
      </c>
      <c r="K33" s="607">
        <v>56</v>
      </c>
      <c r="L33" s="607">
        <v>196</v>
      </c>
      <c r="M33" s="607">
        <v>668</v>
      </c>
      <c r="N33" s="607">
        <v>8</v>
      </c>
      <c r="O33" s="607">
        <v>16</v>
      </c>
      <c r="P33" s="607">
        <v>23</v>
      </c>
      <c r="Q33" s="607">
        <v>31</v>
      </c>
      <c r="R33" s="607">
        <v>29</v>
      </c>
      <c r="S33" s="607">
        <v>33</v>
      </c>
      <c r="T33" s="607">
        <v>52</v>
      </c>
      <c r="U33" s="607">
        <v>62</v>
      </c>
      <c r="V33" s="607">
        <v>79</v>
      </c>
      <c r="W33" s="607">
        <v>79</v>
      </c>
      <c r="X33" s="607">
        <v>50</v>
      </c>
      <c r="Y33" s="607">
        <v>56</v>
      </c>
      <c r="Z33" s="607">
        <v>44</v>
      </c>
      <c r="AA33" s="607">
        <v>54</v>
      </c>
      <c r="AB33" s="607">
        <v>52</v>
      </c>
      <c r="AC33" s="608">
        <v>59.1</v>
      </c>
      <c r="AD33" s="608">
        <v>57.3</v>
      </c>
      <c r="AE33" s="608">
        <v>60.9</v>
      </c>
      <c r="AF33" s="607">
        <v>444</v>
      </c>
      <c r="AG33" s="607">
        <v>1</v>
      </c>
      <c r="AH33" s="607">
        <v>6</v>
      </c>
      <c r="AI33" s="607">
        <v>4</v>
      </c>
      <c r="AJ33" s="607">
        <v>17</v>
      </c>
      <c r="AK33" s="607">
        <v>13</v>
      </c>
      <c r="AL33" s="607">
        <v>17</v>
      </c>
      <c r="AM33" s="607">
        <v>28</v>
      </c>
      <c r="AN33" s="607">
        <v>37</v>
      </c>
      <c r="AO33" s="607">
        <v>58</v>
      </c>
      <c r="AP33" s="607">
        <v>57</v>
      </c>
      <c r="AQ33" s="607">
        <v>39</v>
      </c>
      <c r="AR33" s="607">
        <v>50</v>
      </c>
      <c r="AS33" s="607">
        <v>36</v>
      </c>
      <c r="AT33" s="607">
        <v>41</v>
      </c>
      <c r="AU33" s="607">
        <v>40</v>
      </c>
      <c r="AV33" s="608">
        <v>63</v>
      </c>
      <c r="AW33" s="608">
        <v>61.6</v>
      </c>
      <c r="AX33" s="608">
        <v>64.8</v>
      </c>
      <c r="AY33" s="607">
        <v>396</v>
      </c>
      <c r="AZ33" s="607" t="s">
        <v>1</v>
      </c>
      <c r="BA33" s="607" t="s">
        <v>1</v>
      </c>
      <c r="BB33" s="607">
        <v>4</v>
      </c>
      <c r="BC33" s="607">
        <v>15</v>
      </c>
      <c r="BD33" s="607">
        <v>10</v>
      </c>
      <c r="BE33" s="607">
        <v>15</v>
      </c>
      <c r="BF33" s="607">
        <v>22</v>
      </c>
      <c r="BG33" s="607">
        <v>34</v>
      </c>
      <c r="BH33" s="607">
        <v>54</v>
      </c>
      <c r="BI33" s="607">
        <v>56</v>
      </c>
      <c r="BJ33" s="607">
        <v>35</v>
      </c>
      <c r="BK33" s="607">
        <v>48</v>
      </c>
      <c r="BL33" s="607">
        <v>34</v>
      </c>
      <c r="BM33" s="607">
        <v>37</v>
      </c>
      <c r="BN33" s="607">
        <v>32</v>
      </c>
      <c r="BO33" s="608">
        <v>63.7</v>
      </c>
      <c r="BP33" s="608">
        <v>61.7</v>
      </c>
      <c r="BQ33" s="608">
        <v>67.099999999999994</v>
      </c>
      <c r="BR33" s="607">
        <v>222</v>
      </c>
      <c r="BS33" s="607" t="s">
        <v>1</v>
      </c>
      <c r="BT33" s="607" t="s">
        <v>1</v>
      </c>
      <c r="BU33" s="607" t="s">
        <v>1</v>
      </c>
      <c r="BV33" s="607" t="s">
        <v>1</v>
      </c>
      <c r="BW33" s="607">
        <v>1</v>
      </c>
      <c r="BX33" s="607" t="s">
        <v>1</v>
      </c>
      <c r="BY33" s="607">
        <v>7</v>
      </c>
      <c r="BZ33" s="607">
        <v>14</v>
      </c>
      <c r="CA33" s="607">
        <v>27</v>
      </c>
      <c r="CB33" s="607">
        <v>33</v>
      </c>
      <c r="CC33" s="607">
        <v>23</v>
      </c>
      <c r="CD33" s="607">
        <v>32</v>
      </c>
      <c r="CE33" s="607">
        <v>29</v>
      </c>
      <c r="CF33" s="607">
        <v>27</v>
      </c>
      <c r="CG33" s="607">
        <v>29</v>
      </c>
      <c r="CH33" s="607">
        <v>166</v>
      </c>
      <c r="CI33" s="607" t="s">
        <v>1</v>
      </c>
      <c r="CJ33" s="607" t="s">
        <v>1</v>
      </c>
      <c r="CK33" s="607" t="s">
        <v>1</v>
      </c>
      <c r="CL33" s="607" t="s">
        <v>1</v>
      </c>
      <c r="CM33" s="607">
        <v>3</v>
      </c>
      <c r="CN33" s="607">
        <v>8</v>
      </c>
      <c r="CO33" s="607">
        <v>17</v>
      </c>
      <c r="CP33" s="607">
        <v>25</v>
      </c>
      <c r="CQ33" s="607">
        <v>19</v>
      </c>
      <c r="CR33" s="607">
        <v>19</v>
      </c>
      <c r="CS33" s="607">
        <v>25</v>
      </c>
      <c r="CT33" s="607">
        <v>21</v>
      </c>
      <c r="CU33" s="607">
        <v>29</v>
      </c>
      <c r="CV33" s="607"/>
      <c r="CW33" s="607"/>
      <c r="CX33" s="607"/>
      <c r="CY33" s="607"/>
      <c r="CZ33" s="607"/>
      <c r="DA33" s="607"/>
      <c r="DB33" s="607"/>
      <c r="DC33" s="607">
        <v>888</v>
      </c>
      <c r="DD33" s="607">
        <v>569</v>
      </c>
      <c r="DE33" s="607">
        <v>396</v>
      </c>
      <c r="DF33" s="607">
        <v>136</v>
      </c>
      <c r="DG33" s="607">
        <v>37</v>
      </c>
      <c r="DH33" s="607">
        <v>167</v>
      </c>
      <c r="DI33" s="607">
        <v>83</v>
      </c>
      <c r="DJ33" s="607">
        <v>69</v>
      </c>
      <c r="DK33" s="607">
        <v>216</v>
      </c>
      <c r="DL33" s="607" t="s">
        <v>1</v>
      </c>
      <c r="DM33" s="607" t="s">
        <v>1</v>
      </c>
      <c r="DN33" s="607">
        <v>4</v>
      </c>
      <c r="DO33" s="607" t="s">
        <v>1</v>
      </c>
      <c r="DP33" s="607">
        <v>156</v>
      </c>
      <c r="DQ33" s="607">
        <v>2</v>
      </c>
      <c r="DR33" s="607">
        <v>31</v>
      </c>
      <c r="DS33" s="607">
        <v>18</v>
      </c>
      <c r="DT33" s="607">
        <v>5</v>
      </c>
      <c r="DU33" s="607" t="s">
        <v>1</v>
      </c>
      <c r="DV33" s="607" t="s">
        <v>1</v>
      </c>
      <c r="DW33" s="607" t="s">
        <v>1</v>
      </c>
      <c r="DX33" s="607" t="s">
        <v>1</v>
      </c>
      <c r="DY33" s="607" t="s">
        <v>1</v>
      </c>
      <c r="DZ33" s="607" t="s">
        <v>1</v>
      </c>
      <c r="EA33" s="607">
        <v>222</v>
      </c>
      <c r="EB33" s="607">
        <v>9473</v>
      </c>
      <c r="EC33" s="607">
        <v>74</v>
      </c>
      <c r="ED33" s="607">
        <v>6925</v>
      </c>
      <c r="EE33" s="607">
        <v>2474</v>
      </c>
      <c r="EF33" s="17">
        <v>424</v>
      </c>
      <c r="EG33" s="17">
        <v>350</v>
      </c>
      <c r="EH33" s="17">
        <v>249</v>
      </c>
      <c r="EI33" s="17">
        <v>79</v>
      </c>
      <c r="EJ33" s="17">
        <v>22</v>
      </c>
      <c r="EK33" s="17">
        <v>1</v>
      </c>
      <c r="EL33" s="17">
        <v>45</v>
      </c>
      <c r="EM33" s="17">
        <v>28</v>
      </c>
      <c r="EN33" s="17">
        <v>464</v>
      </c>
      <c r="EO33" s="17">
        <v>219</v>
      </c>
      <c r="EP33" s="17">
        <v>147</v>
      </c>
      <c r="EQ33" s="17">
        <v>57</v>
      </c>
      <c r="ER33" s="17">
        <v>15</v>
      </c>
      <c r="ES33" s="17">
        <v>166</v>
      </c>
      <c r="ET33" s="17">
        <v>38</v>
      </c>
      <c r="EU33" s="17">
        <v>41</v>
      </c>
    </row>
    <row r="34" spans="1:151" ht="14.25" customHeight="1">
      <c r="A34" s="551" t="s">
        <v>299</v>
      </c>
      <c r="B34" s="551" t="s">
        <v>324</v>
      </c>
      <c r="C34" s="551" t="s">
        <v>774</v>
      </c>
      <c r="D34" s="411"/>
      <c r="E34" s="607" t="s">
        <v>1</v>
      </c>
      <c r="F34" s="607" t="s">
        <v>1</v>
      </c>
      <c r="G34" s="607" t="s">
        <v>1</v>
      </c>
      <c r="H34" s="607" t="s">
        <v>1</v>
      </c>
      <c r="I34" s="607" t="s">
        <v>1</v>
      </c>
      <c r="J34" s="607" t="s">
        <v>1</v>
      </c>
      <c r="K34" s="607" t="s">
        <v>1</v>
      </c>
      <c r="L34" s="607" t="s">
        <v>1</v>
      </c>
      <c r="M34" s="607" t="s">
        <v>1</v>
      </c>
      <c r="N34" s="607" t="s">
        <v>1</v>
      </c>
      <c r="O34" s="607" t="s">
        <v>1</v>
      </c>
      <c r="P34" s="607" t="s">
        <v>1</v>
      </c>
      <c r="Q34" s="607" t="s">
        <v>1</v>
      </c>
      <c r="R34" s="607" t="s">
        <v>1</v>
      </c>
      <c r="S34" s="607" t="s">
        <v>1</v>
      </c>
      <c r="T34" s="607" t="s">
        <v>1</v>
      </c>
      <c r="U34" s="607" t="s">
        <v>1</v>
      </c>
      <c r="V34" s="607" t="s">
        <v>1</v>
      </c>
      <c r="W34" s="607" t="s">
        <v>1</v>
      </c>
      <c r="X34" s="607" t="s">
        <v>1</v>
      </c>
      <c r="Y34" s="607" t="s">
        <v>1</v>
      </c>
      <c r="Z34" s="607" t="s">
        <v>1</v>
      </c>
      <c r="AA34" s="607" t="s">
        <v>1</v>
      </c>
      <c r="AB34" s="607" t="s">
        <v>1</v>
      </c>
      <c r="AC34" s="607" t="s">
        <v>1</v>
      </c>
      <c r="AD34" s="607" t="s">
        <v>1</v>
      </c>
      <c r="AE34" s="607" t="s">
        <v>1</v>
      </c>
      <c r="AF34" s="607" t="s">
        <v>1</v>
      </c>
      <c r="AG34" s="607" t="s">
        <v>1</v>
      </c>
      <c r="AH34" s="607" t="s">
        <v>1</v>
      </c>
      <c r="AI34" s="607" t="s">
        <v>1</v>
      </c>
      <c r="AJ34" s="607" t="s">
        <v>1</v>
      </c>
      <c r="AK34" s="607" t="s">
        <v>1</v>
      </c>
      <c r="AL34" s="607" t="s">
        <v>1</v>
      </c>
      <c r="AM34" s="607" t="s">
        <v>1</v>
      </c>
      <c r="AN34" s="607" t="s">
        <v>1</v>
      </c>
      <c r="AO34" s="607" t="s">
        <v>1</v>
      </c>
      <c r="AP34" s="607" t="s">
        <v>1</v>
      </c>
      <c r="AQ34" s="607" t="s">
        <v>1</v>
      </c>
      <c r="AR34" s="607" t="s">
        <v>1</v>
      </c>
      <c r="AS34" s="607" t="s">
        <v>1</v>
      </c>
      <c r="AT34" s="607" t="s">
        <v>1</v>
      </c>
      <c r="AU34" s="607" t="s">
        <v>1</v>
      </c>
      <c r="AV34" s="607" t="s">
        <v>1</v>
      </c>
      <c r="AW34" s="607" t="s">
        <v>1</v>
      </c>
      <c r="AX34" s="607" t="s">
        <v>1</v>
      </c>
      <c r="AY34" s="607" t="s">
        <v>1</v>
      </c>
      <c r="AZ34" s="607" t="s">
        <v>1</v>
      </c>
      <c r="BA34" s="607" t="s">
        <v>1</v>
      </c>
      <c r="BB34" s="607" t="s">
        <v>1</v>
      </c>
      <c r="BC34" s="607" t="s">
        <v>1</v>
      </c>
      <c r="BD34" s="607" t="s">
        <v>1</v>
      </c>
      <c r="BE34" s="607" t="s">
        <v>1</v>
      </c>
      <c r="BF34" s="607" t="s">
        <v>1</v>
      </c>
      <c r="BG34" s="607" t="s">
        <v>1</v>
      </c>
      <c r="BH34" s="607" t="s">
        <v>1</v>
      </c>
      <c r="BI34" s="607" t="s">
        <v>1</v>
      </c>
      <c r="BJ34" s="607" t="s">
        <v>1</v>
      </c>
      <c r="BK34" s="607" t="s">
        <v>1</v>
      </c>
      <c r="BL34" s="607" t="s">
        <v>1</v>
      </c>
      <c r="BM34" s="607" t="s">
        <v>1</v>
      </c>
      <c r="BN34" s="607" t="s">
        <v>1</v>
      </c>
      <c r="BO34" s="607" t="s">
        <v>1</v>
      </c>
      <c r="BP34" s="607" t="s">
        <v>1</v>
      </c>
      <c r="BQ34" s="607" t="s">
        <v>1</v>
      </c>
      <c r="BR34" s="607" t="s">
        <v>1</v>
      </c>
      <c r="BS34" s="607" t="s">
        <v>1</v>
      </c>
      <c r="BT34" s="607" t="s">
        <v>1</v>
      </c>
      <c r="BU34" s="607" t="s">
        <v>1</v>
      </c>
      <c r="BV34" s="607" t="s">
        <v>1</v>
      </c>
      <c r="BW34" s="607" t="s">
        <v>1</v>
      </c>
      <c r="BX34" s="607" t="s">
        <v>1</v>
      </c>
      <c r="BY34" s="607" t="s">
        <v>1</v>
      </c>
      <c r="BZ34" s="607" t="s">
        <v>1</v>
      </c>
      <c r="CA34" s="607" t="s">
        <v>1</v>
      </c>
      <c r="CB34" s="607" t="s">
        <v>1</v>
      </c>
      <c r="CC34" s="607" t="s">
        <v>1</v>
      </c>
      <c r="CD34" s="607" t="s">
        <v>1</v>
      </c>
      <c r="CE34" s="607" t="s">
        <v>1</v>
      </c>
      <c r="CF34" s="607" t="s">
        <v>1</v>
      </c>
      <c r="CG34" s="607" t="s">
        <v>1</v>
      </c>
      <c r="CH34" s="607" t="s">
        <v>1</v>
      </c>
      <c r="CI34" s="607" t="s">
        <v>1</v>
      </c>
      <c r="CJ34" s="607" t="s">
        <v>1</v>
      </c>
      <c r="CK34" s="607" t="s">
        <v>1</v>
      </c>
      <c r="CL34" s="607" t="s">
        <v>1</v>
      </c>
      <c r="CM34" s="607" t="s">
        <v>1</v>
      </c>
      <c r="CN34" s="607" t="s">
        <v>1</v>
      </c>
      <c r="CO34" s="607" t="s">
        <v>1</v>
      </c>
      <c r="CP34" s="607" t="s">
        <v>1</v>
      </c>
      <c r="CQ34" s="607" t="s">
        <v>1</v>
      </c>
      <c r="CR34" s="607" t="s">
        <v>1</v>
      </c>
      <c r="CS34" s="607" t="s">
        <v>1</v>
      </c>
      <c r="CT34" s="607" t="s">
        <v>1</v>
      </c>
      <c r="CU34" s="607" t="s">
        <v>1</v>
      </c>
      <c r="CV34" s="607"/>
      <c r="CW34" s="607"/>
      <c r="CX34" s="607"/>
      <c r="CY34" s="607"/>
      <c r="CZ34" s="607"/>
      <c r="DA34" s="607"/>
      <c r="DB34" s="607"/>
      <c r="DC34" s="607" t="s">
        <v>1</v>
      </c>
      <c r="DD34" s="607" t="s">
        <v>1</v>
      </c>
      <c r="DE34" s="607" t="s">
        <v>1</v>
      </c>
      <c r="DF34" s="607" t="s">
        <v>1</v>
      </c>
      <c r="DG34" s="607" t="s">
        <v>1</v>
      </c>
      <c r="DH34" s="607" t="s">
        <v>1</v>
      </c>
      <c r="DI34" s="607" t="s">
        <v>1</v>
      </c>
      <c r="DJ34" s="607" t="s">
        <v>1</v>
      </c>
      <c r="DK34" s="607" t="s">
        <v>1</v>
      </c>
      <c r="DL34" s="607" t="s">
        <v>1</v>
      </c>
      <c r="DM34" s="607" t="s">
        <v>1</v>
      </c>
      <c r="DN34" s="607" t="s">
        <v>1</v>
      </c>
      <c r="DO34" s="607" t="s">
        <v>1</v>
      </c>
      <c r="DP34" s="607" t="s">
        <v>1</v>
      </c>
      <c r="DQ34" s="607" t="s">
        <v>1</v>
      </c>
      <c r="DR34" s="607" t="s">
        <v>1</v>
      </c>
      <c r="DS34" s="607" t="s">
        <v>1</v>
      </c>
      <c r="DT34" s="607" t="s">
        <v>1</v>
      </c>
      <c r="DU34" s="607" t="s">
        <v>1</v>
      </c>
      <c r="DV34" s="607" t="s">
        <v>1</v>
      </c>
      <c r="DW34" s="607" t="s">
        <v>1</v>
      </c>
      <c r="DX34" s="607" t="s">
        <v>1</v>
      </c>
      <c r="DY34" s="607" t="s">
        <v>1</v>
      </c>
      <c r="DZ34" s="607" t="s">
        <v>1</v>
      </c>
      <c r="EA34" s="607" t="s">
        <v>1</v>
      </c>
      <c r="EB34" s="607" t="s">
        <v>1</v>
      </c>
      <c r="EC34" s="607" t="s">
        <v>1</v>
      </c>
      <c r="ED34" s="607" t="s">
        <v>1</v>
      </c>
      <c r="EE34" s="607" t="s">
        <v>1</v>
      </c>
      <c r="EF34" s="17" t="s">
        <v>1</v>
      </c>
      <c r="EG34" s="17" t="s">
        <v>1</v>
      </c>
      <c r="EH34" s="17" t="s">
        <v>1</v>
      </c>
      <c r="EI34" s="17" t="s">
        <v>1</v>
      </c>
      <c r="EJ34" s="17" t="s">
        <v>1</v>
      </c>
      <c r="EK34" s="17" t="s">
        <v>1</v>
      </c>
      <c r="EL34" s="17" t="s">
        <v>1</v>
      </c>
      <c r="EM34" s="17" t="s">
        <v>1</v>
      </c>
      <c r="EN34" s="17" t="s">
        <v>1</v>
      </c>
      <c r="EO34" s="17" t="s">
        <v>1</v>
      </c>
      <c r="EP34" s="17" t="s">
        <v>1</v>
      </c>
      <c r="EQ34" s="17" t="s">
        <v>1</v>
      </c>
      <c r="ER34" s="17" t="s">
        <v>1</v>
      </c>
      <c r="ES34" s="17" t="s">
        <v>1</v>
      </c>
      <c r="ET34" s="17" t="s">
        <v>1</v>
      </c>
      <c r="EU34" s="17" t="s">
        <v>1</v>
      </c>
    </row>
    <row r="35" spans="1:151" ht="14.25" customHeight="1">
      <c r="A35" s="551" t="s">
        <v>299</v>
      </c>
      <c r="B35" s="551" t="s">
        <v>324</v>
      </c>
      <c r="C35" s="551" t="s">
        <v>774</v>
      </c>
      <c r="D35" s="551" t="s">
        <v>325</v>
      </c>
      <c r="E35" s="607" t="s">
        <v>1</v>
      </c>
      <c r="F35" s="607" t="s">
        <v>1</v>
      </c>
      <c r="G35" s="607" t="s">
        <v>1</v>
      </c>
      <c r="H35" s="607" t="s">
        <v>1</v>
      </c>
      <c r="I35" s="607" t="s">
        <v>1</v>
      </c>
      <c r="J35" s="607" t="s">
        <v>1</v>
      </c>
      <c r="K35" s="607" t="s">
        <v>1</v>
      </c>
      <c r="L35" s="607" t="s">
        <v>1</v>
      </c>
      <c r="M35" s="607" t="s">
        <v>1</v>
      </c>
      <c r="N35" s="607" t="s">
        <v>1</v>
      </c>
      <c r="O35" s="607" t="s">
        <v>1</v>
      </c>
      <c r="P35" s="607" t="s">
        <v>1</v>
      </c>
      <c r="Q35" s="607" t="s">
        <v>1</v>
      </c>
      <c r="R35" s="607" t="s">
        <v>1</v>
      </c>
      <c r="S35" s="607" t="s">
        <v>1</v>
      </c>
      <c r="T35" s="607" t="s">
        <v>1</v>
      </c>
      <c r="U35" s="607" t="s">
        <v>1</v>
      </c>
      <c r="V35" s="607" t="s">
        <v>1</v>
      </c>
      <c r="W35" s="607" t="s">
        <v>1</v>
      </c>
      <c r="X35" s="607" t="s">
        <v>1</v>
      </c>
      <c r="Y35" s="607" t="s">
        <v>1</v>
      </c>
      <c r="Z35" s="607" t="s">
        <v>1</v>
      </c>
      <c r="AA35" s="607" t="s">
        <v>1</v>
      </c>
      <c r="AB35" s="607" t="s">
        <v>1</v>
      </c>
      <c r="AC35" s="608" t="s">
        <v>174</v>
      </c>
      <c r="AD35" s="608" t="s">
        <v>174</v>
      </c>
      <c r="AE35" s="608" t="s">
        <v>174</v>
      </c>
      <c r="AF35" s="607" t="s">
        <v>1</v>
      </c>
      <c r="AG35" s="607" t="s">
        <v>1</v>
      </c>
      <c r="AH35" s="607" t="s">
        <v>1</v>
      </c>
      <c r="AI35" s="607" t="s">
        <v>1</v>
      </c>
      <c r="AJ35" s="607" t="s">
        <v>1</v>
      </c>
      <c r="AK35" s="607" t="s">
        <v>1</v>
      </c>
      <c r="AL35" s="607" t="s">
        <v>1</v>
      </c>
      <c r="AM35" s="607" t="s">
        <v>1</v>
      </c>
      <c r="AN35" s="607" t="s">
        <v>1</v>
      </c>
      <c r="AO35" s="607" t="s">
        <v>1</v>
      </c>
      <c r="AP35" s="607" t="s">
        <v>1</v>
      </c>
      <c r="AQ35" s="607" t="s">
        <v>1</v>
      </c>
      <c r="AR35" s="607" t="s">
        <v>1</v>
      </c>
      <c r="AS35" s="607" t="s">
        <v>1</v>
      </c>
      <c r="AT35" s="607" t="s">
        <v>1</v>
      </c>
      <c r="AU35" s="607" t="s">
        <v>1</v>
      </c>
      <c r="AV35" s="608" t="s">
        <v>174</v>
      </c>
      <c r="AW35" s="608" t="s">
        <v>174</v>
      </c>
      <c r="AX35" s="608" t="s">
        <v>174</v>
      </c>
      <c r="AY35" s="607" t="s">
        <v>1</v>
      </c>
      <c r="AZ35" s="607" t="s">
        <v>1</v>
      </c>
      <c r="BA35" s="607" t="s">
        <v>1</v>
      </c>
      <c r="BB35" s="607" t="s">
        <v>1</v>
      </c>
      <c r="BC35" s="607" t="s">
        <v>1</v>
      </c>
      <c r="BD35" s="607" t="s">
        <v>1</v>
      </c>
      <c r="BE35" s="607" t="s">
        <v>1</v>
      </c>
      <c r="BF35" s="607" t="s">
        <v>1</v>
      </c>
      <c r="BG35" s="607" t="s">
        <v>1</v>
      </c>
      <c r="BH35" s="607" t="s">
        <v>1</v>
      </c>
      <c r="BI35" s="607" t="s">
        <v>1</v>
      </c>
      <c r="BJ35" s="607" t="s">
        <v>1</v>
      </c>
      <c r="BK35" s="607" t="s">
        <v>1</v>
      </c>
      <c r="BL35" s="607" t="s">
        <v>1</v>
      </c>
      <c r="BM35" s="607" t="s">
        <v>1</v>
      </c>
      <c r="BN35" s="607" t="s">
        <v>1</v>
      </c>
      <c r="BO35" s="608" t="s">
        <v>174</v>
      </c>
      <c r="BP35" s="608" t="s">
        <v>174</v>
      </c>
      <c r="BQ35" s="608" t="s">
        <v>174</v>
      </c>
      <c r="BR35" s="607" t="s">
        <v>1</v>
      </c>
      <c r="BS35" s="607" t="s">
        <v>1</v>
      </c>
      <c r="BT35" s="607" t="s">
        <v>1</v>
      </c>
      <c r="BU35" s="607" t="s">
        <v>1</v>
      </c>
      <c r="BV35" s="607" t="s">
        <v>1</v>
      </c>
      <c r="BW35" s="607" t="s">
        <v>1</v>
      </c>
      <c r="BX35" s="607" t="s">
        <v>1</v>
      </c>
      <c r="BY35" s="607" t="s">
        <v>1</v>
      </c>
      <c r="BZ35" s="607" t="s">
        <v>1</v>
      </c>
      <c r="CA35" s="607" t="s">
        <v>1</v>
      </c>
      <c r="CB35" s="607" t="s">
        <v>1</v>
      </c>
      <c r="CC35" s="607" t="s">
        <v>1</v>
      </c>
      <c r="CD35" s="607" t="s">
        <v>1</v>
      </c>
      <c r="CE35" s="607" t="s">
        <v>1</v>
      </c>
      <c r="CF35" s="607" t="s">
        <v>1</v>
      </c>
      <c r="CG35" s="607" t="s">
        <v>1</v>
      </c>
      <c r="CH35" s="607" t="s">
        <v>1</v>
      </c>
      <c r="CI35" s="607" t="s">
        <v>1</v>
      </c>
      <c r="CJ35" s="607" t="s">
        <v>1</v>
      </c>
      <c r="CK35" s="607" t="s">
        <v>1</v>
      </c>
      <c r="CL35" s="607" t="s">
        <v>1</v>
      </c>
      <c r="CM35" s="607" t="s">
        <v>1</v>
      </c>
      <c r="CN35" s="607" t="s">
        <v>1</v>
      </c>
      <c r="CO35" s="607" t="s">
        <v>1</v>
      </c>
      <c r="CP35" s="607" t="s">
        <v>1</v>
      </c>
      <c r="CQ35" s="607" t="s">
        <v>1</v>
      </c>
      <c r="CR35" s="607" t="s">
        <v>1</v>
      </c>
      <c r="CS35" s="607" t="s">
        <v>1</v>
      </c>
      <c r="CT35" s="607" t="s">
        <v>1</v>
      </c>
      <c r="CU35" s="607" t="s">
        <v>1</v>
      </c>
      <c r="CV35" s="607"/>
      <c r="CW35" s="607"/>
      <c r="CX35" s="607"/>
      <c r="CY35" s="607"/>
      <c r="CZ35" s="607"/>
      <c r="DA35" s="607"/>
      <c r="DB35" s="607"/>
      <c r="DC35" s="607" t="s">
        <v>1</v>
      </c>
      <c r="DD35" s="607" t="s">
        <v>1</v>
      </c>
      <c r="DE35" s="607" t="s">
        <v>1</v>
      </c>
      <c r="DF35" s="607" t="s">
        <v>1</v>
      </c>
      <c r="DG35" s="607" t="s">
        <v>1</v>
      </c>
      <c r="DH35" s="607" t="s">
        <v>1</v>
      </c>
      <c r="DI35" s="607" t="s">
        <v>1</v>
      </c>
      <c r="DJ35" s="607" t="s">
        <v>1</v>
      </c>
      <c r="DK35" s="607" t="s">
        <v>1</v>
      </c>
      <c r="DL35" s="607" t="s">
        <v>1</v>
      </c>
      <c r="DM35" s="607" t="s">
        <v>1</v>
      </c>
      <c r="DN35" s="607" t="s">
        <v>1</v>
      </c>
      <c r="DO35" s="607" t="s">
        <v>1</v>
      </c>
      <c r="DP35" s="607" t="s">
        <v>1</v>
      </c>
      <c r="DQ35" s="607" t="s">
        <v>1</v>
      </c>
      <c r="DR35" s="607" t="s">
        <v>1</v>
      </c>
      <c r="DS35" s="607" t="s">
        <v>1</v>
      </c>
      <c r="DT35" s="607" t="s">
        <v>1</v>
      </c>
      <c r="DU35" s="607" t="s">
        <v>1</v>
      </c>
      <c r="DV35" s="607" t="s">
        <v>1</v>
      </c>
      <c r="DW35" s="607" t="s">
        <v>1</v>
      </c>
      <c r="DX35" s="607" t="s">
        <v>1</v>
      </c>
      <c r="DY35" s="607" t="s">
        <v>1</v>
      </c>
      <c r="DZ35" s="607" t="s">
        <v>1</v>
      </c>
      <c r="EA35" s="607" t="s">
        <v>1</v>
      </c>
      <c r="EB35" s="607" t="s">
        <v>1</v>
      </c>
      <c r="EC35" s="607" t="s">
        <v>1</v>
      </c>
      <c r="ED35" s="607" t="s">
        <v>1</v>
      </c>
      <c r="EE35" s="607" t="s">
        <v>1</v>
      </c>
      <c r="EF35" s="17" t="s">
        <v>1</v>
      </c>
      <c r="EG35" s="17" t="s">
        <v>1</v>
      </c>
      <c r="EH35" s="17" t="s">
        <v>1</v>
      </c>
      <c r="EI35" s="17" t="s">
        <v>1</v>
      </c>
      <c r="EJ35" s="17" t="s">
        <v>1</v>
      </c>
      <c r="EK35" s="17" t="s">
        <v>1</v>
      </c>
      <c r="EL35" s="17" t="s">
        <v>1</v>
      </c>
      <c r="EM35" s="17" t="s">
        <v>1</v>
      </c>
      <c r="EN35" s="17" t="s">
        <v>1</v>
      </c>
      <c r="EO35" s="17" t="s">
        <v>1</v>
      </c>
      <c r="EP35" s="17" t="s">
        <v>1</v>
      </c>
      <c r="EQ35" s="17" t="s">
        <v>1</v>
      </c>
      <c r="ER35" s="17" t="s">
        <v>1</v>
      </c>
      <c r="ES35" s="17" t="s">
        <v>1</v>
      </c>
      <c r="ET35" s="17" t="s">
        <v>1</v>
      </c>
      <c r="EU35" s="17" t="s">
        <v>1</v>
      </c>
    </row>
    <row r="36" spans="1:151" ht="14.25" customHeight="1">
      <c r="A36" s="551" t="s">
        <v>299</v>
      </c>
      <c r="B36" s="551" t="s">
        <v>326</v>
      </c>
      <c r="C36" s="551" t="s">
        <v>775</v>
      </c>
      <c r="D36" s="551"/>
      <c r="E36" s="607">
        <v>16</v>
      </c>
      <c r="F36" s="607">
        <v>4</v>
      </c>
      <c r="G36" s="607">
        <v>1</v>
      </c>
      <c r="H36" s="607">
        <v>1</v>
      </c>
      <c r="I36" s="607">
        <v>2</v>
      </c>
      <c r="J36" s="607" t="s">
        <v>1</v>
      </c>
      <c r="K36" s="607">
        <v>1</v>
      </c>
      <c r="L36" s="607">
        <v>12</v>
      </c>
      <c r="M36" s="607">
        <v>7</v>
      </c>
      <c r="N36" s="607" t="s">
        <v>1</v>
      </c>
      <c r="O36" s="607" t="s">
        <v>1</v>
      </c>
      <c r="P36" s="607" t="s">
        <v>1</v>
      </c>
      <c r="Q36" s="607" t="s">
        <v>1</v>
      </c>
      <c r="R36" s="607" t="s">
        <v>1</v>
      </c>
      <c r="S36" s="607" t="s">
        <v>1</v>
      </c>
      <c r="T36" s="607" t="s">
        <v>1</v>
      </c>
      <c r="U36" s="607">
        <v>1</v>
      </c>
      <c r="V36" s="607" t="s">
        <v>1</v>
      </c>
      <c r="W36" s="607">
        <v>2</v>
      </c>
      <c r="X36" s="607">
        <v>2</v>
      </c>
      <c r="Y36" s="607">
        <v>2</v>
      </c>
      <c r="Z36" s="607" t="s">
        <v>1</v>
      </c>
      <c r="AA36" s="607" t="s">
        <v>1</v>
      </c>
      <c r="AB36" s="607" t="s">
        <v>1</v>
      </c>
      <c r="AC36" s="608">
        <v>65.3</v>
      </c>
      <c r="AD36" s="608">
        <v>64.8</v>
      </c>
      <c r="AE36" s="608">
        <v>66</v>
      </c>
      <c r="AF36" s="607">
        <v>4</v>
      </c>
      <c r="AG36" s="607" t="s">
        <v>1</v>
      </c>
      <c r="AH36" s="607" t="s">
        <v>1</v>
      </c>
      <c r="AI36" s="607" t="s">
        <v>1</v>
      </c>
      <c r="AJ36" s="607" t="s">
        <v>1</v>
      </c>
      <c r="AK36" s="607" t="s">
        <v>1</v>
      </c>
      <c r="AL36" s="607" t="s">
        <v>1</v>
      </c>
      <c r="AM36" s="607" t="s">
        <v>1</v>
      </c>
      <c r="AN36" s="607">
        <v>1</v>
      </c>
      <c r="AO36" s="607" t="s">
        <v>1</v>
      </c>
      <c r="AP36" s="607" t="s">
        <v>1</v>
      </c>
      <c r="AQ36" s="607">
        <v>1</v>
      </c>
      <c r="AR36" s="607">
        <v>2</v>
      </c>
      <c r="AS36" s="607" t="s">
        <v>1</v>
      </c>
      <c r="AT36" s="607" t="s">
        <v>1</v>
      </c>
      <c r="AU36" s="607" t="s">
        <v>1</v>
      </c>
      <c r="AV36" s="608">
        <v>66.5</v>
      </c>
      <c r="AW36" s="608">
        <v>64</v>
      </c>
      <c r="AX36" s="608">
        <v>74</v>
      </c>
      <c r="AY36" s="607">
        <v>3</v>
      </c>
      <c r="AZ36" s="607" t="s">
        <v>1</v>
      </c>
      <c r="BA36" s="607" t="s">
        <v>1</v>
      </c>
      <c r="BB36" s="607" t="s">
        <v>1</v>
      </c>
      <c r="BC36" s="607" t="s">
        <v>1</v>
      </c>
      <c r="BD36" s="607" t="s">
        <v>1</v>
      </c>
      <c r="BE36" s="607" t="s">
        <v>1</v>
      </c>
      <c r="BF36" s="607" t="s">
        <v>1</v>
      </c>
      <c r="BG36" s="607">
        <v>1</v>
      </c>
      <c r="BH36" s="607" t="s">
        <v>1</v>
      </c>
      <c r="BI36" s="607" t="s">
        <v>1</v>
      </c>
      <c r="BJ36" s="607">
        <v>1</v>
      </c>
      <c r="BK36" s="607">
        <v>1</v>
      </c>
      <c r="BL36" s="607" t="s">
        <v>1</v>
      </c>
      <c r="BM36" s="607" t="s">
        <v>1</v>
      </c>
      <c r="BN36" s="607" t="s">
        <v>1</v>
      </c>
      <c r="BO36" s="608">
        <v>64</v>
      </c>
      <c r="BP36" s="608">
        <v>64</v>
      </c>
      <c r="BQ36" s="608" t="s">
        <v>174</v>
      </c>
      <c r="BR36" s="607">
        <v>4</v>
      </c>
      <c r="BS36" s="607" t="s">
        <v>1</v>
      </c>
      <c r="BT36" s="607" t="s">
        <v>1</v>
      </c>
      <c r="BU36" s="607" t="s">
        <v>1</v>
      </c>
      <c r="BV36" s="607" t="s">
        <v>1</v>
      </c>
      <c r="BW36" s="607" t="s">
        <v>1</v>
      </c>
      <c r="BX36" s="607" t="s">
        <v>1</v>
      </c>
      <c r="BY36" s="607" t="s">
        <v>1</v>
      </c>
      <c r="BZ36" s="607">
        <v>1</v>
      </c>
      <c r="CA36" s="607" t="s">
        <v>1</v>
      </c>
      <c r="CB36" s="607" t="s">
        <v>1</v>
      </c>
      <c r="CC36" s="607">
        <v>2</v>
      </c>
      <c r="CD36" s="607">
        <v>1</v>
      </c>
      <c r="CE36" s="607" t="s">
        <v>1</v>
      </c>
      <c r="CF36" s="607" t="s">
        <v>1</v>
      </c>
      <c r="CG36" s="607" t="s">
        <v>1</v>
      </c>
      <c r="CH36" s="607">
        <v>4</v>
      </c>
      <c r="CI36" s="607" t="s">
        <v>1</v>
      </c>
      <c r="CJ36" s="607" t="s">
        <v>1</v>
      </c>
      <c r="CK36" s="607" t="s">
        <v>1</v>
      </c>
      <c r="CL36" s="607" t="s">
        <v>1</v>
      </c>
      <c r="CM36" s="607" t="s">
        <v>1</v>
      </c>
      <c r="CN36" s="607">
        <v>1</v>
      </c>
      <c r="CO36" s="607" t="s">
        <v>1</v>
      </c>
      <c r="CP36" s="607" t="s">
        <v>1</v>
      </c>
      <c r="CQ36" s="607">
        <v>2</v>
      </c>
      <c r="CR36" s="607">
        <v>1</v>
      </c>
      <c r="CS36" s="607" t="s">
        <v>1</v>
      </c>
      <c r="CT36" s="607" t="s">
        <v>1</v>
      </c>
      <c r="CU36" s="607" t="s">
        <v>1</v>
      </c>
      <c r="CV36" s="607"/>
      <c r="CW36" s="607"/>
      <c r="CX36" s="607"/>
      <c r="CY36" s="607"/>
      <c r="CZ36" s="607"/>
      <c r="DA36" s="607"/>
      <c r="DB36" s="607"/>
      <c r="DC36" s="607">
        <v>10</v>
      </c>
      <c r="DD36" s="607">
        <v>7</v>
      </c>
      <c r="DE36" s="607">
        <v>3</v>
      </c>
      <c r="DF36" s="607">
        <v>2</v>
      </c>
      <c r="DG36" s="607">
        <v>2</v>
      </c>
      <c r="DH36" s="607">
        <v>2</v>
      </c>
      <c r="DI36" s="607">
        <v>1</v>
      </c>
      <c r="DJ36" s="607" t="s">
        <v>1</v>
      </c>
      <c r="DK36" s="607">
        <v>4</v>
      </c>
      <c r="DL36" s="607" t="s">
        <v>1</v>
      </c>
      <c r="DM36" s="607" t="s">
        <v>1</v>
      </c>
      <c r="DN36" s="607" t="s">
        <v>1</v>
      </c>
      <c r="DO36" s="607" t="s">
        <v>1</v>
      </c>
      <c r="DP36" s="607">
        <v>1</v>
      </c>
      <c r="DQ36" s="607" t="s">
        <v>1</v>
      </c>
      <c r="DR36" s="607">
        <v>1</v>
      </c>
      <c r="DS36" s="607">
        <v>1</v>
      </c>
      <c r="DT36" s="607">
        <v>1</v>
      </c>
      <c r="DU36" s="607" t="s">
        <v>1</v>
      </c>
      <c r="DV36" s="607" t="s">
        <v>1</v>
      </c>
      <c r="DW36" s="607" t="s">
        <v>1</v>
      </c>
      <c r="DX36" s="607" t="s">
        <v>1</v>
      </c>
      <c r="DY36" s="607" t="s">
        <v>1</v>
      </c>
      <c r="DZ36" s="607" t="s">
        <v>1</v>
      </c>
      <c r="EA36" s="607">
        <v>3</v>
      </c>
      <c r="EB36" s="607">
        <v>270</v>
      </c>
      <c r="EC36" s="607" t="s">
        <v>1</v>
      </c>
      <c r="ED36" s="607">
        <v>70</v>
      </c>
      <c r="EE36" s="607">
        <v>200</v>
      </c>
      <c r="EF36" s="17">
        <v>5</v>
      </c>
      <c r="EG36" s="17">
        <v>5</v>
      </c>
      <c r="EH36" s="17">
        <v>3</v>
      </c>
      <c r="EI36" s="17">
        <v>1</v>
      </c>
      <c r="EJ36" s="17">
        <v>1</v>
      </c>
      <c r="EK36" s="17" t="s">
        <v>1</v>
      </c>
      <c r="EL36" s="17" t="s">
        <v>1</v>
      </c>
      <c r="EM36" s="17" t="s">
        <v>1</v>
      </c>
      <c r="EN36" s="17">
        <v>5</v>
      </c>
      <c r="EO36" s="17">
        <v>2</v>
      </c>
      <c r="EP36" s="17" t="s">
        <v>1</v>
      </c>
      <c r="EQ36" s="17">
        <v>1</v>
      </c>
      <c r="ER36" s="17">
        <v>1</v>
      </c>
      <c r="ES36" s="17">
        <v>2</v>
      </c>
      <c r="ET36" s="17">
        <v>1</v>
      </c>
      <c r="EU36" s="17" t="s">
        <v>1</v>
      </c>
    </row>
    <row r="37" spans="1:151" ht="14.25" customHeight="1">
      <c r="A37" s="551" t="s">
        <v>299</v>
      </c>
      <c r="B37" s="551" t="s">
        <v>326</v>
      </c>
      <c r="C37" s="551" t="s">
        <v>775</v>
      </c>
      <c r="D37" s="551" t="s">
        <v>327</v>
      </c>
      <c r="E37" s="607">
        <v>16</v>
      </c>
      <c r="F37" s="607">
        <v>4</v>
      </c>
      <c r="G37" s="607">
        <v>1</v>
      </c>
      <c r="H37" s="607">
        <v>1</v>
      </c>
      <c r="I37" s="607">
        <v>2</v>
      </c>
      <c r="J37" s="607" t="s">
        <v>1</v>
      </c>
      <c r="K37" s="607">
        <v>1</v>
      </c>
      <c r="L37" s="607">
        <v>12</v>
      </c>
      <c r="M37" s="607">
        <v>7</v>
      </c>
      <c r="N37" s="607" t="s">
        <v>1</v>
      </c>
      <c r="O37" s="607" t="s">
        <v>1</v>
      </c>
      <c r="P37" s="607" t="s">
        <v>1</v>
      </c>
      <c r="Q37" s="607" t="s">
        <v>1</v>
      </c>
      <c r="R37" s="607" t="s">
        <v>1</v>
      </c>
      <c r="S37" s="607" t="s">
        <v>1</v>
      </c>
      <c r="T37" s="607" t="s">
        <v>1</v>
      </c>
      <c r="U37" s="607">
        <v>1</v>
      </c>
      <c r="V37" s="607" t="s">
        <v>1</v>
      </c>
      <c r="W37" s="607">
        <v>2</v>
      </c>
      <c r="X37" s="607">
        <v>2</v>
      </c>
      <c r="Y37" s="607">
        <v>2</v>
      </c>
      <c r="Z37" s="607" t="s">
        <v>1</v>
      </c>
      <c r="AA37" s="607" t="s">
        <v>1</v>
      </c>
      <c r="AB37" s="607" t="s">
        <v>1</v>
      </c>
      <c r="AC37" s="608">
        <v>65.3</v>
      </c>
      <c r="AD37" s="608">
        <v>64.8</v>
      </c>
      <c r="AE37" s="608">
        <v>66</v>
      </c>
      <c r="AF37" s="607">
        <v>4</v>
      </c>
      <c r="AG37" s="607" t="s">
        <v>1</v>
      </c>
      <c r="AH37" s="607" t="s">
        <v>1</v>
      </c>
      <c r="AI37" s="607" t="s">
        <v>1</v>
      </c>
      <c r="AJ37" s="607" t="s">
        <v>1</v>
      </c>
      <c r="AK37" s="607" t="s">
        <v>1</v>
      </c>
      <c r="AL37" s="607" t="s">
        <v>1</v>
      </c>
      <c r="AM37" s="607" t="s">
        <v>1</v>
      </c>
      <c r="AN37" s="607">
        <v>1</v>
      </c>
      <c r="AO37" s="607" t="s">
        <v>1</v>
      </c>
      <c r="AP37" s="607" t="s">
        <v>1</v>
      </c>
      <c r="AQ37" s="607">
        <v>1</v>
      </c>
      <c r="AR37" s="607">
        <v>2</v>
      </c>
      <c r="AS37" s="607" t="s">
        <v>1</v>
      </c>
      <c r="AT37" s="607" t="s">
        <v>1</v>
      </c>
      <c r="AU37" s="607" t="s">
        <v>1</v>
      </c>
      <c r="AV37" s="608">
        <v>66.5</v>
      </c>
      <c r="AW37" s="608">
        <v>64</v>
      </c>
      <c r="AX37" s="608">
        <v>74</v>
      </c>
      <c r="AY37" s="607">
        <v>3</v>
      </c>
      <c r="AZ37" s="607" t="s">
        <v>1</v>
      </c>
      <c r="BA37" s="607" t="s">
        <v>1</v>
      </c>
      <c r="BB37" s="607" t="s">
        <v>1</v>
      </c>
      <c r="BC37" s="607" t="s">
        <v>1</v>
      </c>
      <c r="BD37" s="607" t="s">
        <v>1</v>
      </c>
      <c r="BE37" s="607" t="s">
        <v>1</v>
      </c>
      <c r="BF37" s="607" t="s">
        <v>1</v>
      </c>
      <c r="BG37" s="607">
        <v>1</v>
      </c>
      <c r="BH37" s="607" t="s">
        <v>1</v>
      </c>
      <c r="BI37" s="607" t="s">
        <v>1</v>
      </c>
      <c r="BJ37" s="607">
        <v>1</v>
      </c>
      <c r="BK37" s="607">
        <v>1</v>
      </c>
      <c r="BL37" s="607" t="s">
        <v>1</v>
      </c>
      <c r="BM37" s="607" t="s">
        <v>1</v>
      </c>
      <c r="BN37" s="607" t="s">
        <v>1</v>
      </c>
      <c r="BO37" s="608">
        <v>64</v>
      </c>
      <c r="BP37" s="608">
        <v>64</v>
      </c>
      <c r="BQ37" s="608" t="s">
        <v>174</v>
      </c>
      <c r="BR37" s="607">
        <v>4</v>
      </c>
      <c r="BS37" s="607" t="s">
        <v>1</v>
      </c>
      <c r="BT37" s="607" t="s">
        <v>1</v>
      </c>
      <c r="BU37" s="607" t="s">
        <v>1</v>
      </c>
      <c r="BV37" s="607" t="s">
        <v>1</v>
      </c>
      <c r="BW37" s="607" t="s">
        <v>1</v>
      </c>
      <c r="BX37" s="607" t="s">
        <v>1</v>
      </c>
      <c r="BY37" s="607" t="s">
        <v>1</v>
      </c>
      <c r="BZ37" s="607">
        <v>1</v>
      </c>
      <c r="CA37" s="607" t="s">
        <v>1</v>
      </c>
      <c r="CB37" s="607" t="s">
        <v>1</v>
      </c>
      <c r="CC37" s="607">
        <v>2</v>
      </c>
      <c r="CD37" s="607">
        <v>1</v>
      </c>
      <c r="CE37" s="607" t="s">
        <v>1</v>
      </c>
      <c r="CF37" s="607" t="s">
        <v>1</v>
      </c>
      <c r="CG37" s="607" t="s">
        <v>1</v>
      </c>
      <c r="CH37" s="607">
        <v>4</v>
      </c>
      <c r="CI37" s="607" t="s">
        <v>1</v>
      </c>
      <c r="CJ37" s="607" t="s">
        <v>1</v>
      </c>
      <c r="CK37" s="607" t="s">
        <v>1</v>
      </c>
      <c r="CL37" s="607" t="s">
        <v>1</v>
      </c>
      <c r="CM37" s="607" t="s">
        <v>1</v>
      </c>
      <c r="CN37" s="607">
        <v>1</v>
      </c>
      <c r="CO37" s="607" t="s">
        <v>1</v>
      </c>
      <c r="CP37" s="607" t="s">
        <v>1</v>
      </c>
      <c r="CQ37" s="607">
        <v>2</v>
      </c>
      <c r="CR37" s="607">
        <v>1</v>
      </c>
      <c r="CS37" s="607" t="s">
        <v>1</v>
      </c>
      <c r="CT37" s="607" t="s">
        <v>1</v>
      </c>
      <c r="CU37" s="607" t="s">
        <v>1</v>
      </c>
      <c r="CV37" s="607"/>
      <c r="CW37" s="607"/>
      <c r="CX37" s="607"/>
      <c r="CY37" s="607"/>
      <c r="CZ37" s="607"/>
      <c r="DA37" s="607"/>
      <c r="DB37" s="607"/>
      <c r="DC37" s="607">
        <v>10</v>
      </c>
      <c r="DD37" s="607">
        <v>7</v>
      </c>
      <c r="DE37" s="607">
        <v>3</v>
      </c>
      <c r="DF37" s="607">
        <v>2</v>
      </c>
      <c r="DG37" s="607">
        <v>2</v>
      </c>
      <c r="DH37" s="607">
        <v>2</v>
      </c>
      <c r="DI37" s="607">
        <v>1</v>
      </c>
      <c r="DJ37" s="607" t="s">
        <v>1</v>
      </c>
      <c r="DK37" s="607">
        <v>4</v>
      </c>
      <c r="DL37" s="607" t="s">
        <v>1</v>
      </c>
      <c r="DM37" s="607" t="s">
        <v>1</v>
      </c>
      <c r="DN37" s="607" t="s">
        <v>1</v>
      </c>
      <c r="DO37" s="607" t="s">
        <v>1</v>
      </c>
      <c r="DP37" s="607">
        <v>1</v>
      </c>
      <c r="DQ37" s="607" t="s">
        <v>1</v>
      </c>
      <c r="DR37" s="607">
        <v>1</v>
      </c>
      <c r="DS37" s="607">
        <v>1</v>
      </c>
      <c r="DT37" s="607">
        <v>1</v>
      </c>
      <c r="DU37" s="607" t="s">
        <v>1</v>
      </c>
      <c r="DV37" s="607" t="s">
        <v>1</v>
      </c>
      <c r="DW37" s="607" t="s">
        <v>1</v>
      </c>
      <c r="DX37" s="607" t="s">
        <v>1</v>
      </c>
      <c r="DY37" s="607" t="s">
        <v>1</v>
      </c>
      <c r="DZ37" s="607" t="s">
        <v>1</v>
      </c>
      <c r="EA37" s="607">
        <v>3</v>
      </c>
      <c r="EB37" s="607">
        <v>270</v>
      </c>
      <c r="EC37" s="607" t="s">
        <v>1</v>
      </c>
      <c r="ED37" s="607">
        <v>70</v>
      </c>
      <c r="EE37" s="607">
        <v>200</v>
      </c>
      <c r="EF37" s="17">
        <v>5</v>
      </c>
      <c r="EG37" s="17">
        <v>5</v>
      </c>
      <c r="EH37" s="17">
        <v>3</v>
      </c>
      <c r="EI37" s="17">
        <v>1</v>
      </c>
      <c r="EJ37" s="17">
        <v>1</v>
      </c>
      <c r="EK37" s="17" t="s">
        <v>1</v>
      </c>
      <c r="EL37" s="17" t="s">
        <v>1</v>
      </c>
      <c r="EM37" s="17" t="s">
        <v>1</v>
      </c>
      <c r="EN37" s="17">
        <v>5</v>
      </c>
      <c r="EO37" s="17">
        <v>2</v>
      </c>
      <c r="EP37" s="17" t="s">
        <v>1</v>
      </c>
      <c r="EQ37" s="17">
        <v>1</v>
      </c>
      <c r="ER37" s="17">
        <v>1</v>
      </c>
      <c r="ES37" s="17">
        <v>2</v>
      </c>
      <c r="ET37" s="17">
        <v>1</v>
      </c>
      <c r="EU37" s="17" t="s">
        <v>1</v>
      </c>
    </row>
    <row r="38" spans="1:151" ht="14.25" customHeight="1">
      <c r="A38" s="551" t="s">
        <v>299</v>
      </c>
      <c r="B38" s="551" t="s">
        <v>328</v>
      </c>
      <c r="C38" s="551" t="s">
        <v>776</v>
      </c>
      <c r="D38" s="551"/>
      <c r="E38" s="607">
        <v>119</v>
      </c>
      <c r="F38" s="607">
        <v>67</v>
      </c>
      <c r="G38" s="607">
        <v>20</v>
      </c>
      <c r="H38" s="607">
        <v>13</v>
      </c>
      <c r="I38" s="607">
        <v>29</v>
      </c>
      <c r="J38" s="607">
        <v>19</v>
      </c>
      <c r="K38" s="607">
        <v>18</v>
      </c>
      <c r="L38" s="607">
        <v>52</v>
      </c>
      <c r="M38" s="607">
        <v>180</v>
      </c>
      <c r="N38" s="607">
        <v>3</v>
      </c>
      <c r="O38" s="607" t="s">
        <v>1</v>
      </c>
      <c r="P38" s="607">
        <v>9</v>
      </c>
      <c r="Q38" s="607">
        <v>1</v>
      </c>
      <c r="R38" s="607">
        <v>13</v>
      </c>
      <c r="S38" s="607">
        <v>12</v>
      </c>
      <c r="T38" s="607">
        <v>15</v>
      </c>
      <c r="U38" s="607">
        <v>15</v>
      </c>
      <c r="V38" s="607">
        <v>16</v>
      </c>
      <c r="W38" s="607">
        <v>15</v>
      </c>
      <c r="X38" s="607">
        <v>18</v>
      </c>
      <c r="Y38" s="607">
        <v>31</v>
      </c>
      <c r="Z38" s="607">
        <v>15</v>
      </c>
      <c r="AA38" s="607">
        <v>10</v>
      </c>
      <c r="AB38" s="607">
        <v>7</v>
      </c>
      <c r="AC38" s="608">
        <v>59.3</v>
      </c>
      <c r="AD38" s="608">
        <v>58.9</v>
      </c>
      <c r="AE38" s="608">
        <v>59.8</v>
      </c>
      <c r="AF38" s="607">
        <v>127</v>
      </c>
      <c r="AG38" s="607" t="s">
        <v>1</v>
      </c>
      <c r="AH38" s="607" t="s">
        <v>1</v>
      </c>
      <c r="AI38" s="607">
        <v>7</v>
      </c>
      <c r="AJ38" s="607" t="s">
        <v>1</v>
      </c>
      <c r="AK38" s="607">
        <v>9</v>
      </c>
      <c r="AL38" s="607">
        <v>5</v>
      </c>
      <c r="AM38" s="607">
        <v>5</v>
      </c>
      <c r="AN38" s="607">
        <v>12</v>
      </c>
      <c r="AO38" s="607">
        <v>11</v>
      </c>
      <c r="AP38" s="607">
        <v>13</v>
      </c>
      <c r="AQ38" s="607">
        <v>15</v>
      </c>
      <c r="AR38" s="607">
        <v>23</v>
      </c>
      <c r="AS38" s="607">
        <v>14</v>
      </c>
      <c r="AT38" s="607">
        <v>7</v>
      </c>
      <c r="AU38" s="607">
        <v>6</v>
      </c>
      <c r="AV38" s="608">
        <v>61.9</v>
      </c>
      <c r="AW38" s="608">
        <v>61.1</v>
      </c>
      <c r="AX38" s="608">
        <v>63.2</v>
      </c>
      <c r="AY38" s="607">
        <v>107</v>
      </c>
      <c r="AZ38" s="607" t="s">
        <v>1</v>
      </c>
      <c r="BA38" s="607" t="s">
        <v>1</v>
      </c>
      <c r="BB38" s="607">
        <v>6</v>
      </c>
      <c r="BC38" s="607" t="s">
        <v>1</v>
      </c>
      <c r="BD38" s="607">
        <v>8</v>
      </c>
      <c r="BE38" s="607">
        <v>3</v>
      </c>
      <c r="BF38" s="607">
        <v>4</v>
      </c>
      <c r="BG38" s="607">
        <v>10</v>
      </c>
      <c r="BH38" s="607">
        <v>10</v>
      </c>
      <c r="BI38" s="607">
        <v>11</v>
      </c>
      <c r="BJ38" s="607">
        <v>10</v>
      </c>
      <c r="BK38" s="607">
        <v>23</v>
      </c>
      <c r="BL38" s="607">
        <v>12</v>
      </c>
      <c r="BM38" s="607">
        <v>6</v>
      </c>
      <c r="BN38" s="607">
        <v>4</v>
      </c>
      <c r="BO38" s="608">
        <v>62</v>
      </c>
      <c r="BP38" s="608">
        <v>61.1</v>
      </c>
      <c r="BQ38" s="608">
        <v>64.2</v>
      </c>
      <c r="BR38" s="607">
        <v>67</v>
      </c>
      <c r="BS38" s="607" t="s">
        <v>1</v>
      </c>
      <c r="BT38" s="607" t="s">
        <v>1</v>
      </c>
      <c r="BU38" s="607" t="s">
        <v>1</v>
      </c>
      <c r="BV38" s="607" t="s">
        <v>1</v>
      </c>
      <c r="BW38" s="607">
        <v>1</v>
      </c>
      <c r="BX38" s="607">
        <v>1</v>
      </c>
      <c r="BY38" s="607">
        <v>1</v>
      </c>
      <c r="BZ38" s="607">
        <v>3</v>
      </c>
      <c r="CA38" s="607">
        <v>7</v>
      </c>
      <c r="CB38" s="607">
        <v>7</v>
      </c>
      <c r="CC38" s="607">
        <v>5</v>
      </c>
      <c r="CD38" s="607">
        <v>20</v>
      </c>
      <c r="CE38" s="607">
        <v>12</v>
      </c>
      <c r="CF38" s="607">
        <v>6</v>
      </c>
      <c r="CG38" s="607">
        <v>4</v>
      </c>
      <c r="CH38" s="607">
        <v>50</v>
      </c>
      <c r="CI38" s="607" t="s">
        <v>1</v>
      </c>
      <c r="CJ38" s="607" t="s">
        <v>1</v>
      </c>
      <c r="CK38" s="607" t="s">
        <v>1</v>
      </c>
      <c r="CL38" s="607" t="s">
        <v>1</v>
      </c>
      <c r="CM38" s="607" t="s">
        <v>1</v>
      </c>
      <c r="CN38" s="607">
        <v>2</v>
      </c>
      <c r="CO38" s="607">
        <v>3</v>
      </c>
      <c r="CP38" s="607">
        <v>7</v>
      </c>
      <c r="CQ38" s="607">
        <v>4</v>
      </c>
      <c r="CR38" s="607">
        <v>14</v>
      </c>
      <c r="CS38" s="607">
        <v>11</v>
      </c>
      <c r="CT38" s="607">
        <v>5</v>
      </c>
      <c r="CU38" s="607">
        <v>4</v>
      </c>
      <c r="CV38" s="607"/>
      <c r="CW38" s="607"/>
      <c r="CX38" s="607"/>
      <c r="CY38" s="607"/>
      <c r="CZ38" s="607"/>
      <c r="DA38" s="607"/>
      <c r="DB38" s="607"/>
      <c r="DC38" s="607">
        <v>247</v>
      </c>
      <c r="DD38" s="607">
        <v>154</v>
      </c>
      <c r="DE38" s="607">
        <v>107</v>
      </c>
      <c r="DF38" s="607">
        <v>29</v>
      </c>
      <c r="DG38" s="607">
        <v>18</v>
      </c>
      <c r="DH38" s="607">
        <v>49</v>
      </c>
      <c r="DI38" s="607">
        <v>20</v>
      </c>
      <c r="DJ38" s="607">
        <v>24</v>
      </c>
      <c r="DK38" s="607">
        <v>65</v>
      </c>
      <c r="DL38" s="607" t="s">
        <v>1</v>
      </c>
      <c r="DM38" s="607" t="s">
        <v>1</v>
      </c>
      <c r="DN38" s="607">
        <v>3</v>
      </c>
      <c r="DO38" s="607" t="s">
        <v>1</v>
      </c>
      <c r="DP38" s="607">
        <v>42</v>
      </c>
      <c r="DQ38" s="607">
        <v>2</v>
      </c>
      <c r="DR38" s="607">
        <v>5</v>
      </c>
      <c r="DS38" s="607">
        <v>11</v>
      </c>
      <c r="DT38" s="607">
        <v>2</v>
      </c>
      <c r="DU38" s="607" t="s">
        <v>1</v>
      </c>
      <c r="DV38" s="607" t="s">
        <v>1</v>
      </c>
      <c r="DW38" s="607" t="s">
        <v>1</v>
      </c>
      <c r="DX38" s="607" t="s">
        <v>1</v>
      </c>
      <c r="DY38" s="607" t="s">
        <v>1</v>
      </c>
      <c r="DZ38" s="607" t="s">
        <v>1</v>
      </c>
      <c r="EA38" s="607">
        <v>67</v>
      </c>
      <c r="EB38" s="607">
        <v>3445</v>
      </c>
      <c r="EC38" s="607" t="s">
        <v>1</v>
      </c>
      <c r="ED38" s="607">
        <v>2536</v>
      </c>
      <c r="EE38" s="607">
        <v>909</v>
      </c>
      <c r="EF38" s="17">
        <v>126</v>
      </c>
      <c r="EG38" s="17">
        <v>104</v>
      </c>
      <c r="EH38" s="17">
        <v>76</v>
      </c>
      <c r="EI38" s="17">
        <v>18</v>
      </c>
      <c r="EJ38" s="17">
        <v>10</v>
      </c>
      <c r="EK38" s="17">
        <v>1</v>
      </c>
      <c r="EL38" s="17">
        <v>11</v>
      </c>
      <c r="EM38" s="17">
        <v>10</v>
      </c>
      <c r="EN38" s="17">
        <v>121</v>
      </c>
      <c r="EO38" s="17">
        <v>50</v>
      </c>
      <c r="EP38" s="17">
        <v>31</v>
      </c>
      <c r="EQ38" s="17">
        <v>11</v>
      </c>
      <c r="ER38" s="17">
        <v>8</v>
      </c>
      <c r="ES38" s="17">
        <v>48</v>
      </c>
      <c r="ET38" s="17">
        <v>9</v>
      </c>
      <c r="EU38" s="17">
        <v>14</v>
      </c>
    </row>
    <row r="39" spans="1:151" ht="14.25" customHeight="1">
      <c r="A39" s="551" t="s">
        <v>299</v>
      </c>
      <c r="B39" s="551" t="s">
        <v>328</v>
      </c>
      <c r="C39" s="551" t="s">
        <v>776</v>
      </c>
      <c r="D39" s="551" t="s">
        <v>329</v>
      </c>
      <c r="E39" s="607">
        <v>119</v>
      </c>
      <c r="F39" s="607">
        <v>67</v>
      </c>
      <c r="G39" s="607">
        <v>20</v>
      </c>
      <c r="H39" s="607">
        <v>13</v>
      </c>
      <c r="I39" s="607">
        <v>29</v>
      </c>
      <c r="J39" s="607">
        <v>19</v>
      </c>
      <c r="K39" s="607">
        <v>18</v>
      </c>
      <c r="L39" s="607">
        <v>52</v>
      </c>
      <c r="M39" s="607">
        <v>180</v>
      </c>
      <c r="N39" s="607">
        <v>3</v>
      </c>
      <c r="O39" s="607" t="s">
        <v>1</v>
      </c>
      <c r="P39" s="607">
        <v>9</v>
      </c>
      <c r="Q39" s="607">
        <v>1</v>
      </c>
      <c r="R39" s="607">
        <v>13</v>
      </c>
      <c r="S39" s="607">
        <v>12</v>
      </c>
      <c r="T39" s="607">
        <v>15</v>
      </c>
      <c r="U39" s="607">
        <v>15</v>
      </c>
      <c r="V39" s="607">
        <v>16</v>
      </c>
      <c r="W39" s="607">
        <v>15</v>
      </c>
      <c r="X39" s="607">
        <v>18</v>
      </c>
      <c r="Y39" s="607">
        <v>31</v>
      </c>
      <c r="Z39" s="607">
        <v>15</v>
      </c>
      <c r="AA39" s="607">
        <v>10</v>
      </c>
      <c r="AB39" s="607">
        <v>7</v>
      </c>
      <c r="AC39" s="608">
        <v>59.3</v>
      </c>
      <c r="AD39" s="608">
        <v>58.9</v>
      </c>
      <c r="AE39" s="608">
        <v>59.8</v>
      </c>
      <c r="AF39" s="607">
        <v>127</v>
      </c>
      <c r="AG39" s="607" t="s">
        <v>1</v>
      </c>
      <c r="AH39" s="607" t="s">
        <v>1</v>
      </c>
      <c r="AI39" s="607">
        <v>7</v>
      </c>
      <c r="AJ39" s="607" t="s">
        <v>1</v>
      </c>
      <c r="AK39" s="607">
        <v>9</v>
      </c>
      <c r="AL39" s="607">
        <v>5</v>
      </c>
      <c r="AM39" s="607">
        <v>5</v>
      </c>
      <c r="AN39" s="607">
        <v>12</v>
      </c>
      <c r="AO39" s="607">
        <v>11</v>
      </c>
      <c r="AP39" s="607">
        <v>13</v>
      </c>
      <c r="AQ39" s="607">
        <v>15</v>
      </c>
      <c r="AR39" s="607">
        <v>23</v>
      </c>
      <c r="AS39" s="607">
        <v>14</v>
      </c>
      <c r="AT39" s="607">
        <v>7</v>
      </c>
      <c r="AU39" s="607">
        <v>6</v>
      </c>
      <c r="AV39" s="608">
        <v>61.9</v>
      </c>
      <c r="AW39" s="608">
        <v>61.1</v>
      </c>
      <c r="AX39" s="608">
        <v>63.2</v>
      </c>
      <c r="AY39" s="607">
        <v>107</v>
      </c>
      <c r="AZ39" s="607" t="s">
        <v>1</v>
      </c>
      <c r="BA39" s="607" t="s">
        <v>1</v>
      </c>
      <c r="BB39" s="607">
        <v>6</v>
      </c>
      <c r="BC39" s="607" t="s">
        <v>1</v>
      </c>
      <c r="BD39" s="607">
        <v>8</v>
      </c>
      <c r="BE39" s="607">
        <v>3</v>
      </c>
      <c r="BF39" s="607">
        <v>4</v>
      </c>
      <c r="BG39" s="607">
        <v>10</v>
      </c>
      <c r="BH39" s="607">
        <v>10</v>
      </c>
      <c r="BI39" s="607">
        <v>11</v>
      </c>
      <c r="BJ39" s="607">
        <v>10</v>
      </c>
      <c r="BK39" s="607">
        <v>23</v>
      </c>
      <c r="BL39" s="607">
        <v>12</v>
      </c>
      <c r="BM39" s="607">
        <v>6</v>
      </c>
      <c r="BN39" s="607">
        <v>4</v>
      </c>
      <c r="BO39" s="608">
        <v>62</v>
      </c>
      <c r="BP39" s="608">
        <v>61.1</v>
      </c>
      <c r="BQ39" s="608">
        <v>64.2</v>
      </c>
      <c r="BR39" s="607">
        <v>67</v>
      </c>
      <c r="BS39" s="607" t="s">
        <v>1</v>
      </c>
      <c r="BT39" s="607" t="s">
        <v>1</v>
      </c>
      <c r="BU39" s="607" t="s">
        <v>1</v>
      </c>
      <c r="BV39" s="607" t="s">
        <v>1</v>
      </c>
      <c r="BW39" s="607">
        <v>1</v>
      </c>
      <c r="BX39" s="607">
        <v>1</v>
      </c>
      <c r="BY39" s="607">
        <v>1</v>
      </c>
      <c r="BZ39" s="607">
        <v>3</v>
      </c>
      <c r="CA39" s="607">
        <v>7</v>
      </c>
      <c r="CB39" s="607">
        <v>7</v>
      </c>
      <c r="CC39" s="607">
        <v>5</v>
      </c>
      <c r="CD39" s="607">
        <v>20</v>
      </c>
      <c r="CE39" s="607">
        <v>12</v>
      </c>
      <c r="CF39" s="607">
        <v>6</v>
      </c>
      <c r="CG39" s="607">
        <v>4</v>
      </c>
      <c r="CH39" s="607">
        <v>50</v>
      </c>
      <c r="CI39" s="607" t="s">
        <v>1</v>
      </c>
      <c r="CJ39" s="607" t="s">
        <v>1</v>
      </c>
      <c r="CK39" s="607" t="s">
        <v>1</v>
      </c>
      <c r="CL39" s="607" t="s">
        <v>1</v>
      </c>
      <c r="CM39" s="607" t="s">
        <v>1</v>
      </c>
      <c r="CN39" s="607">
        <v>2</v>
      </c>
      <c r="CO39" s="607">
        <v>3</v>
      </c>
      <c r="CP39" s="607">
        <v>7</v>
      </c>
      <c r="CQ39" s="607">
        <v>4</v>
      </c>
      <c r="CR39" s="607">
        <v>14</v>
      </c>
      <c r="CS39" s="607">
        <v>11</v>
      </c>
      <c r="CT39" s="607">
        <v>5</v>
      </c>
      <c r="CU39" s="607">
        <v>4</v>
      </c>
      <c r="CV39" s="607"/>
      <c r="CW39" s="607"/>
      <c r="CX39" s="607"/>
      <c r="CY39" s="607"/>
      <c r="CZ39" s="607"/>
      <c r="DA39" s="607"/>
      <c r="DB39" s="607"/>
      <c r="DC39" s="607">
        <v>247</v>
      </c>
      <c r="DD39" s="607">
        <v>154</v>
      </c>
      <c r="DE39" s="607">
        <v>107</v>
      </c>
      <c r="DF39" s="607">
        <v>29</v>
      </c>
      <c r="DG39" s="607">
        <v>18</v>
      </c>
      <c r="DH39" s="607">
        <v>49</v>
      </c>
      <c r="DI39" s="607">
        <v>20</v>
      </c>
      <c r="DJ39" s="607">
        <v>24</v>
      </c>
      <c r="DK39" s="607">
        <v>65</v>
      </c>
      <c r="DL39" s="607" t="s">
        <v>1</v>
      </c>
      <c r="DM39" s="607" t="s">
        <v>1</v>
      </c>
      <c r="DN39" s="607">
        <v>3</v>
      </c>
      <c r="DO39" s="607" t="s">
        <v>1</v>
      </c>
      <c r="DP39" s="607">
        <v>42</v>
      </c>
      <c r="DQ39" s="607">
        <v>2</v>
      </c>
      <c r="DR39" s="607">
        <v>5</v>
      </c>
      <c r="DS39" s="607">
        <v>11</v>
      </c>
      <c r="DT39" s="607">
        <v>2</v>
      </c>
      <c r="DU39" s="607" t="s">
        <v>1</v>
      </c>
      <c r="DV39" s="607" t="s">
        <v>1</v>
      </c>
      <c r="DW39" s="607" t="s">
        <v>1</v>
      </c>
      <c r="DX39" s="607" t="s">
        <v>1</v>
      </c>
      <c r="DY39" s="607" t="s">
        <v>1</v>
      </c>
      <c r="DZ39" s="607" t="s">
        <v>1</v>
      </c>
      <c r="EA39" s="607">
        <v>67</v>
      </c>
      <c r="EB39" s="607">
        <v>3445</v>
      </c>
      <c r="EC39" s="607" t="s">
        <v>1</v>
      </c>
      <c r="ED39" s="607">
        <v>2536</v>
      </c>
      <c r="EE39" s="607">
        <v>909</v>
      </c>
      <c r="EF39" s="17">
        <v>126</v>
      </c>
      <c r="EG39" s="17">
        <v>104</v>
      </c>
      <c r="EH39" s="17">
        <v>76</v>
      </c>
      <c r="EI39" s="17">
        <v>18</v>
      </c>
      <c r="EJ39" s="17">
        <v>10</v>
      </c>
      <c r="EK39" s="17">
        <v>1</v>
      </c>
      <c r="EL39" s="17">
        <v>11</v>
      </c>
      <c r="EM39" s="17">
        <v>10</v>
      </c>
      <c r="EN39" s="17">
        <v>121</v>
      </c>
      <c r="EO39" s="17">
        <v>50</v>
      </c>
      <c r="EP39" s="17">
        <v>31</v>
      </c>
      <c r="EQ39" s="17">
        <v>11</v>
      </c>
      <c r="ER39" s="17">
        <v>8</v>
      </c>
      <c r="ES39" s="17">
        <v>48</v>
      </c>
      <c r="ET39" s="17">
        <v>9</v>
      </c>
      <c r="EU39" s="17">
        <v>14</v>
      </c>
    </row>
    <row r="40" spans="1:151" ht="14.25" customHeight="1">
      <c r="A40" s="551" t="s">
        <v>299</v>
      </c>
      <c r="B40" s="551" t="s">
        <v>330</v>
      </c>
      <c r="C40" s="551" t="s">
        <v>777</v>
      </c>
      <c r="D40" s="410"/>
      <c r="E40" s="607" t="s">
        <v>1</v>
      </c>
      <c r="F40" s="607" t="s">
        <v>1</v>
      </c>
      <c r="G40" s="607" t="s">
        <v>1</v>
      </c>
      <c r="H40" s="607" t="s">
        <v>1</v>
      </c>
      <c r="I40" s="607" t="s">
        <v>1</v>
      </c>
      <c r="J40" s="607" t="s">
        <v>1</v>
      </c>
      <c r="K40" s="607" t="s">
        <v>1</v>
      </c>
      <c r="L40" s="607" t="s">
        <v>1</v>
      </c>
      <c r="M40" s="607" t="s">
        <v>1</v>
      </c>
      <c r="N40" s="607" t="s">
        <v>1</v>
      </c>
      <c r="O40" s="607" t="s">
        <v>1</v>
      </c>
      <c r="P40" s="607" t="s">
        <v>1</v>
      </c>
      <c r="Q40" s="607" t="s">
        <v>1</v>
      </c>
      <c r="R40" s="607" t="s">
        <v>1</v>
      </c>
      <c r="S40" s="607" t="s">
        <v>1</v>
      </c>
      <c r="T40" s="607" t="s">
        <v>1</v>
      </c>
      <c r="U40" s="607" t="s">
        <v>1</v>
      </c>
      <c r="V40" s="607" t="s">
        <v>1</v>
      </c>
      <c r="W40" s="607" t="s">
        <v>1</v>
      </c>
      <c r="X40" s="607" t="s">
        <v>1</v>
      </c>
      <c r="Y40" s="607" t="s">
        <v>1</v>
      </c>
      <c r="Z40" s="607" t="s">
        <v>1</v>
      </c>
      <c r="AA40" s="607" t="s">
        <v>1</v>
      </c>
      <c r="AB40" s="607" t="s">
        <v>1</v>
      </c>
      <c r="AC40" s="607" t="s">
        <v>1</v>
      </c>
      <c r="AD40" s="607" t="s">
        <v>1</v>
      </c>
      <c r="AE40" s="607" t="s">
        <v>1</v>
      </c>
      <c r="AF40" s="607" t="s">
        <v>1</v>
      </c>
      <c r="AG40" s="607" t="s">
        <v>1</v>
      </c>
      <c r="AH40" s="607" t="s">
        <v>1</v>
      </c>
      <c r="AI40" s="607" t="s">
        <v>1</v>
      </c>
      <c r="AJ40" s="607" t="s">
        <v>1</v>
      </c>
      <c r="AK40" s="607" t="s">
        <v>1</v>
      </c>
      <c r="AL40" s="607" t="s">
        <v>1</v>
      </c>
      <c r="AM40" s="607" t="s">
        <v>1</v>
      </c>
      <c r="AN40" s="607" t="s">
        <v>1</v>
      </c>
      <c r="AO40" s="607" t="s">
        <v>1</v>
      </c>
      <c r="AP40" s="607" t="s">
        <v>1</v>
      </c>
      <c r="AQ40" s="607" t="s">
        <v>1</v>
      </c>
      <c r="AR40" s="607" t="s">
        <v>1</v>
      </c>
      <c r="AS40" s="607" t="s">
        <v>1</v>
      </c>
      <c r="AT40" s="607" t="s">
        <v>1</v>
      </c>
      <c r="AU40" s="607" t="s">
        <v>1</v>
      </c>
      <c r="AV40" s="607" t="s">
        <v>1</v>
      </c>
      <c r="AW40" s="607" t="s">
        <v>1</v>
      </c>
      <c r="AX40" s="607" t="s">
        <v>1</v>
      </c>
      <c r="AY40" s="607" t="s">
        <v>1</v>
      </c>
      <c r="AZ40" s="607" t="s">
        <v>1</v>
      </c>
      <c r="BA40" s="607" t="s">
        <v>1</v>
      </c>
      <c r="BB40" s="607" t="s">
        <v>1</v>
      </c>
      <c r="BC40" s="607" t="s">
        <v>1</v>
      </c>
      <c r="BD40" s="607" t="s">
        <v>1</v>
      </c>
      <c r="BE40" s="607" t="s">
        <v>1</v>
      </c>
      <c r="BF40" s="607" t="s">
        <v>1</v>
      </c>
      <c r="BG40" s="607" t="s">
        <v>1</v>
      </c>
      <c r="BH40" s="607" t="s">
        <v>1</v>
      </c>
      <c r="BI40" s="607" t="s">
        <v>1</v>
      </c>
      <c r="BJ40" s="607" t="s">
        <v>1</v>
      </c>
      <c r="BK40" s="607" t="s">
        <v>1</v>
      </c>
      <c r="BL40" s="607" t="s">
        <v>1</v>
      </c>
      <c r="BM40" s="607" t="s">
        <v>1</v>
      </c>
      <c r="BN40" s="607" t="s">
        <v>1</v>
      </c>
      <c r="BO40" s="607" t="s">
        <v>1</v>
      </c>
      <c r="BP40" s="607" t="s">
        <v>1</v>
      </c>
      <c r="BQ40" s="607" t="s">
        <v>1</v>
      </c>
      <c r="BR40" s="607" t="s">
        <v>1</v>
      </c>
      <c r="BS40" s="607" t="s">
        <v>1</v>
      </c>
      <c r="BT40" s="607" t="s">
        <v>1</v>
      </c>
      <c r="BU40" s="607" t="s">
        <v>1</v>
      </c>
      <c r="BV40" s="607" t="s">
        <v>1</v>
      </c>
      <c r="BW40" s="607" t="s">
        <v>1</v>
      </c>
      <c r="BX40" s="607" t="s">
        <v>1</v>
      </c>
      <c r="BY40" s="607" t="s">
        <v>1</v>
      </c>
      <c r="BZ40" s="607" t="s">
        <v>1</v>
      </c>
      <c r="CA40" s="607" t="s">
        <v>1</v>
      </c>
      <c r="CB40" s="607" t="s">
        <v>1</v>
      </c>
      <c r="CC40" s="607" t="s">
        <v>1</v>
      </c>
      <c r="CD40" s="607" t="s">
        <v>1</v>
      </c>
      <c r="CE40" s="607" t="s">
        <v>1</v>
      </c>
      <c r="CF40" s="607" t="s">
        <v>1</v>
      </c>
      <c r="CG40" s="607" t="s">
        <v>1</v>
      </c>
      <c r="CH40" s="607" t="s">
        <v>1</v>
      </c>
      <c r="CI40" s="607" t="s">
        <v>1</v>
      </c>
      <c r="CJ40" s="607" t="s">
        <v>1</v>
      </c>
      <c r="CK40" s="607" t="s">
        <v>1</v>
      </c>
      <c r="CL40" s="607" t="s">
        <v>1</v>
      </c>
      <c r="CM40" s="607" t="s">
        <v>1</v>
      </c>
      <c r="CN40" s="607" t="s">
        <v>1</v>
      </c>
      <c r="CO40" s="607" t="s">
        <v>1</v>
      </c>
      <c r="CP40" s="607" t="s">
        <v>1</v>
      </c>
      <c r="CQ40" s="607" t="s">
        <v>1</v>
      </c>
      <c r="CR40" s="607" t="s">
        <v>1</v>
      </c>
      <c r="CS40" s="607" t="s">
        <v>1</v>
      </c>
      <c r="CT40" s="607" t="s">
        <v>1</v>
      </c>
      <c r="CU40" s="607" t="s">
        <v>1</v>
      </c>
      <c r="CV40" s="607"/>
      <c r="CW40" s="607"/>
      <c r="CX40" s="607"/>
      <c r="CY40" s="607"/>
      <c r="CZ40" s="607"/>
      <c r="DA40" s="607"/>
      <c r="DB40" s="607"/>
      <c r="DC40" s="607" t="s">
        <v>1</v>
      </c>
      <c r="DD40" s="607" t="s">
        <v>1</v>
      </c>
      <c r="DE40" s="607" t="s">
        <v>1</v>
      </c>
      <c r="DF40" s="607" t="s">
        <v>1</v>
      </c>
      <c r="DG40" s="607" t="s">
        <v>1</v>
      </c>
      <c r="DH40" s="607" t="s">
        <v>1</v>
      </c>
      <c r="DI40" s="607" t="s">
        <v>1</v>
      </c>
      <c r="DJ40" s="607" t="s">
        <v>1</v>
      </c>
      <c r="DK40" s="607" t="s">
        <v>1</v>
      </c>
      <c r="DL40" s="607" t="s">
        <v>1</v>
      </c>
      <c r="DM40" s="607" t="s">
        <v>1</v>
      </c>
      <c r="DN40" s="607" t="s">
        <v>1</v>
      </c>
      <c r="DO40" s="607" t="s">
        <v>1</v>
      </c>
      <c r="DP40" s="607" t="s">
        <v>1</v>
      </c>
      <c r="DQ40" s="607" t="s">
        <v>1</v>
      </c>
      <c r="DR40" s="607" t="s">
        <v>1</v>
      </c>
      <c r="DS40" s="607" t="s">
        <v>1</v>
      </c>
      <c r="DT40" s="607" t="s">
        <v>1</v>
      </c>
      <c r="DU40" s="607" t="s">
        <v>1</v>
      </c>
      <c r="DV40" s="607" t="s">
        <v>1</v>
      </c>
      <c r="DW40" s="607" t="s">
        <v>1</v>
      </c>
      <c r="DX40" s="607" t="s">
        <v>1</v>
      </c>
      <c r="DY40" s="607" t="s">
        <v>1</v>
      </c>
      <c r="DZ40" s="607" t="s">
        <v>1</v>
      </c>
      <c r="EA40" s="607" t="s">
        <v>1</v>
      </c>
      <c r="EB40" s="607" t="s">
        <v>1</v>
      </c>
      <c r="EC40" s="607" t="s">
        <v>1</v>
      </c>
      <c r="ED40" s="607" t="s">
        <v>1</v>
      </c>
      <c r="EE40" s="607" t="s">
        <v>1</v>
      </c>
      <c r="EF40" s="17" t="s">
        <v>1</v>
      </c>
      <c r="EG40" s="17" t="s">
        <v>1</v>
      </c>
      <c r="EH40" s="17" t="s">
        <v>1</v>
      </c>
      <c r="EI40" s="17" t="s">
        <v>1</v>
      </c>
      <c r="EJ40" s="17" t="s">
        <v>1</v>
      </c>
      <c r="EK40" s="17" t="s">
        <v>1</v>
      </c>
      <c r="EL40" s="17" t="s">
        <v>1</v>
      </c>
      <c r="EM40" s="17" t="s">
        <v>1</v>
      </c>
      <c r="EN40" s="17" t="s">
        <v>1</v>
      </c>
      <c r="EO40" s="17" t="s">
        <v>1</v>
      </c>
      <c r="EP40" s="17" t="s">
        <v>1</v>
      </c>
      <c r="EQ40" s="17" t="s">
        <v>1</v>
      </c>
      <c r="ER40" s="17" t="s">
        <v>1</v>
      </c>
      <c r="ES40" s="17" t="s">
        <v>1</v>
      </c>
      <c r="ET40" s="17" t="s">
        <v>1</v>
      </c>
      <c r="EU40" s="17" t="s">
        <v>1</v>
      </c>
    </row>
    <row r="41" spans="1:151" ht="14.25" customHeight="1">
      <c r="A41" s="551" t="s">
        <v>299</v>
      </c>
      <c r="B41" s="551" t="s">
        <v>330</v>
      </c>
      <c r="C41" s="551" t="s">
        <v>777</v>
      </c>
      <c r="D41" s="411" t="s">
        <v>331</v>
      </c>
      <c r="E41" s="607" t="s">
        <v>1</v>
      </c>
      <c r="F41" s="607" t="s">
        <v>1</v>
      </c>
      <c r="G41" s="607" t="s">
        <v>1</v>
      </c>
      <c r="H41" s="607" t="s">
        <v>1</v>
      </c>
      <c r="I41" s="607" t="s">
        <v>1</v>
      </c>
      <c r="J41" s="607" t="s">
        <v>1</v>
      </c>
      <c r="K41" s="607" t="s">
        <v>1</v>
      </c>
      <c r="L41" s="607" t="s">
        <v>1</v>
      </c>
      <c r="M41" s="607" t="s">
        <v>1</v>
      </c>
      <c r="N41" s="607" t="s">
        <v>1</v>
      </c>
      <c r="O41" s="607" t="s">
        <v>1</v>
      </c>
      <c r="P41" s="607" t="s">
        <v>1</v>
      </c>
      <c r="Q41" s="607" t="s">
        <v>1</v>
      </c>
      <c r="R41" s="607" t="s">
        <v>1</v>
      </c>
      <c r="S41" s="607" t="s">
        <v>1</v>
      </c>
      <c r="T41" s="607" t="s">
        <v>1</v>
      </c>
      <c r="U41" s="607" t="s">
        <v>1</v>
      </c>
      <c r="V41" s="607" t="s">
        <v>1</v>
      </c>
      <c r="W41" s="607" t="s">
        <v>1</v>
      </c>
      <c r="X41" s="607" t="s">
        <v>1</v>
      </c>
      <c r="Y41" s="607" t="s">
        <v>1</v>
      </c>
      <c r="Z41" s="607" t="s">
        <v>1</v>
      </c>
      <c r="AA41" s="607" t="s">
        <v>1</v>
      </c>
      <c r="AB41" s="607" t="s">
        <v>1</v>
      </c>
      <c r="AC41" s="608" t="s">
        <v>174</v>
      </c>
      <c r="AD41" s="608" t="s">
        <v>174</v>
      </c>
      <c r="AE41" s="608" t="s">
        <v>174</v>
      </c>
      <c r="AF41" s="607" t="s">
        <v>1</v>
      </c>
      <c r="AG41" s="607" t="s">
        <v>1</v>
      </c>
      <c r="AH41" s="607" t="s">
        <v>1</v>
      </c>
      <c r="AI41" s="607" t="s">
        <v>1</v>
      </c>
      <c r="AJ41" s="607" t="s">
        <v>1</v>
      </c>
      <c r="AK41" s="607" t="s">
        <v>1</v>
      </c>
      <c r="AL41" s="607" t="s">
        <v>1</v>
      </c>
      <c r="AM41" s="607" t="s">
        <v>1</v>
      </c>
      <c r="AN41" s="607" t="s">
        <v>1</v>
      </c>
      <c r="AO41" s="607" t="s">
        <v>1</v>
      </c>
      <c r="AP41" s="607" t="s">
        <v>1</v>
      </c>
      <c r="AQ41" s="607" t="s">
        <v>1</v>
      </c>
      <c r="AR41" s="607" t="s">
        <v>1</v>
      </c>
      <c r="AS41" s="607" t="s">
        <v>1</v>
      </c>
      <c r="AT41" s="607" t="s">
        <v>1</v>
      </c>
      <c r="AU41" s="607" t="s">
        <v>1</v>
      </c>
      <c r="AV41" s="608" t="s">
        <v>174</v>
      </c>
      <c r="AW41" s="608" t="s">
        <v>174</v>
      </c>
      <c r="AX41" s="608" t="s">
        <v>174</v>
      </c>
      <c r="AY41" s="607" t="s">
        <v>1</v>
      </c>
      <c r="AZ41" s="607" t="s">
        <v>1</v>
      </c>
      <c r="BA41" s="607" t="s">
        <v>1</v>
      </c>
      <c r="BB41" s="607" t="s">
        <v>1</v>
      </c>
      <c r="BC41" s="607" t="s">
        <v>1</v>
      </c>
      <c r="BD41" s="607" t="s">
        <v>1</v>
      </c>
      <c r="BE41" s="607" t="s">
        <v>1</v>
      </c>
      <c r="BF41" s="607" t="s">
        <v>1</v>
      </c>
      <c r="BG41" s="607" t="s">
        <v>1</v>
      </c>
      <c r="BH41" s="607" t="s">
        <v>1</v>
      </c>
      <c r="BI41" s="607" t="s">
        <v>1</v>
      </c>
      <c r="BJ41" s="607" t="s">
        <v>1</v>
      </c>
      <c r="BK41" s="607" t="s">
        <v>1</v>
      </c>
      <c r="BL41" s="607" t="s">
        <v>1</v>
      </c>
      <c r="BM41" s="607" t="s">
        <v>1</v>
      </c>
      <c r="BN41" s="607" t="s">
        <v>1</v>
      </c>
      <c r="BO41" s="608" t="s">
        <v>174</v>
      </c>
      <c r="BP41" s="608" t="s">
        <v>174</v>
      </c>
      <c r="BQ41" s="608" t="s">
        <v>174</v>
      </c>
      <c r="BR41" s="607" t="s">
        <v>1</v>
      </c>
      <c r="BS41" s="607" t="s">
        <v>1</v>
      </c>
      <c r="BT41" s="607" t="s">
        <v>1</v>
      </c>
      <c r="BU41" s="607" t="s">
        <v>1</v>
      </c>
      <c r="BV41" s="607" t="s">
        <v>1</v>
      </c>
      <c r="BW41" s="607" t="s">
        <v>1</v>
      </c>
      <c r="BX41" s="607" t="s">
        <v>1</v>
      </c>
      <c r="BY41" s="607" t="s">
        <v>1</v>
      </c>
      <c r="BZ41" s="607" t="s">
        <v>1</v>
      </c>
      <c r="CA41" s="607" t="s">
        <v>1</v>
      </c>
      <c r="CB41" s="607" t="s">
        <v>1</v>
      </c>
      <c r="CC41" s="607" t="s">
        <v>1</v>
      </c>
      <c r="CD41" s="607" t="s">
        <v>1</v>
      </c>
      <c r="CE41" s="607" t="s">
        <v>1</v>
      </c>
      <c r="CF41" s="607" t="s">
        <v>1</v>
      </c>
      <c r="CG41" s="607" t="s">
        <v>1</v>
      </c>
      <c r="CH41" s="607" t="s">
        <v>1</v>
      </c>
      <c r="CI41" s="607" t="s">
        <v>1</v>
      </c>
      <c r="CJ41" s="607" t="s">
        <v>1</v>
      </c>
      <c r="CK41" s="607" t="s">
        <v>1</v>
      </c>
      <c r="CL41" s="607" t="s">
        <v>1</v>
      </c>
      <c r="CM41" s="607" t="s">
        <v>1</v>
      </c>
      <c r="CN41" s="607" t="s">
        <v>1</v>
      </c>
      <c r="CO41" s="607" t="s">
        <v>1</v>
      </c>
      <c r="CP41" s="607" t="s">
        <v>1</v>
      </c>
      <c r="CQ41" s="607" t="s">
        <v>1</v>
      </c>
      <c r="CR41" s="607" t="s">
        <v>1</v>
      </c>
      <c r="CS41" s="607" t="s">
        <v>1</v>
      </c>
      <c r="CT41" s="607" t="s">
        <v>1</v>
      </c>
      <c r="CU41" s="607" t="s">
        <v>1</v>
      </c>
      <c r="CV41" s="607"/>
      <c r="CW41" s="607"/>
      <c r="CX41" s="607"/>
      <c r="CY41" s="607"/>
      <c r="CZ41" s="607"/>
      <c r="DA41" s="607"/>
      <c r="DB41" s="607"/>
      <c r="DC41" s="607" t="s">
        <v>1</v>
      </c>
      <c r="DD41" s="607" t="s">
        <v>1</v>
      </c>
      <c r="DE41" s="607" t="s">
        <v>1</v>
      </c>
      <c r="DF41" s="607" t="s">
        <v>1</v>
      </c>
      <c r="DG41" s="607" t="s">
        <v>1</v>
      </c>
      <c r="DH41" s="607" t="s">
        <v>1</v>
      </c>
      <c r="DI41" s="607" t="s">
        <v>1</v>
      </c>
      <c r="DJ41" s="607" t="s">
        <v>1</v>
      </c>
      <c r="DK41" s="607" t="s">
        <v>1</v>
      </c>
      <c r="DL41" s="607" t="s">
        <v>1</v>
      </c>
      <c r="DM41" s="607" t="s">
        <v>1</v>
      </c>
      <c r="DN41" s="607" t="s">
        <v>1</v>
      </c>
      <c r="DO41" s="607" t="s">
        <v>1</v>
      </c>
      <c r="DP41" s="607" t="s">
        <v>1</v>
      </c>
      <c r="DQ41" s="607" t="s">
        <v>1</v>
      </c>
      <c r="DR41" s="607" t="s">
        <v>1</v>
      </c>
      <c r="DS41" s="607" t="s">
        <v>1</v>
      </c>
      <c r="DT41" s="607" t="s">
        <v>1</v>
      </c>
      <c r="DU41" s="607" t="s">
        <v>1</v>
      </c>
      <c r="DV41" s="607" t="s">
        <v>1</v>
      </c>
      <c r="DW41" s="607" t="s">
        <v>1</v>
      </c>
      <c r="DX41" s="607" t="s">
        <v>1</v>
      </c>
      <c r="DY41" s="607" t="s">
        <v>1</v>
      </c>
      <c r="DZ41" s="607" t="s">
        <v>1</v>
      </c>
      <c r="EA41" s="607" t="s">
        <v>1</v>
      </c>
      <c r="EB41" s="607" t="s">
        <v>1</v>
      </c>
      <c r="EC41" s="607" t="s">
        <v>1</v>
      </c>
      <c r="ED41" s="607" t="s">
        <v>1</v>
      </c>
      <c r="EE41" s="607" t="s">
        <v>1</v>
      </c>
      <c r="EF41" s="17" t="s">
        <v>1</v>
      </c>
      <c r="EG41" s="17" t="s">
        <v>1</v>
      </c>
      <c r="EH41" s="17" t="s">
        <v>1</v>
      </c>
      <c r="EI41" s="17" t="s">
        <v>1</v>
      </c>
      <c r="EJ41" s="17" t="s">
        <v>1</v>
      </c>
      <c r="EK41" s="17" t="s">
        <v>1</v>
      </c>
      <c r="EL41" s="17" t="s">
        <v>1</v>
      </c>
      <c r="EM41" s="17" t="s">
        <v>1</v>
      </c>
      <c r="EN41" s="17" t="s">
        <v>1</v>
      </c>
      <c r="EO41" s="17" t="s">
        <v>1</v>
      </c>
      <c r="EP41" s="17" t="s">
        <v>1</v>
      </c>
      <c r="EQ41" s="17" t="s">
        <v>1</v>
      </c>
      <c r="ER41" s="17" t="s">
        <v>1</v>
      </c>
      <c r="ES41" s="17" t="s">
        <v>1</v>
      </c>
      <c r="ET41" s="17" t="s">
        <v>1</v>
      </c>
      <c r="EU41" s="17" t="s">
        <v>1</v>
      </c>
    </row>
    <row r="42" spans="1:151" ht="14.25" customHeight="1">
      <c r="A42" s="551" t="s">
        <v>299</v>
      </c>
      <c r="B42" s="551" t="s">
        <v>332</v>
      </c>
      <c r="C42" s="551" t="s">
        <v>778</v>
      </c>
      <c r="D42" s="551"/>
      <c r="E42" s="607" t="s">
        <v>1</v>
      </c>
      <c r="F42" s="607" t="s">
        <v>1</v>
      </c>
      <c r="G42" s="607" t="s">
        <v>1</v>
      </c>
      <c r="H42" s="607" t="s">
        <v>1</v>
      </c>
      <c r="I42" s="607" t="s">
        <v>1</v>
      </c>
      <c r="J42" s="607" t="s">
        <v>1</v>
      </c>
      <c r="K42" s="607" t="s">
        <v>1</v>
      </c>
      <c r="L42" s="607" t="s">
        <v>1</v>
      </c>
      <c r="M42" s="607" t="s">
        <v>1</v>
      </c>
      <c r="N42" s="607" t="s">
        <v>1</v>
      </c>
      <c r="O42" s="607" t="s">
        <v>1</v>
      </c>
      <c r="P42" s="607" t="s">
        <v>1</v>
      </c>
      <c r="Q42" s="607" t="s">
        <v>1</v>
      </c>
      <c r="R42" s="607" t="s">
        <v>1</v>
      </c>
      <c r="S42" s="607" t="s">
        <v>1</v>
      </c>
      <c r="T42" s="607" t="s">
        <v>1</v>
      </c>
      <c r="U42" s="607" t="s">
        <v>1</v>
      </c>
      <c r="V42" s="607" t="s">
        <v>1</v>
      </c>
      <c r="W42" s="607" t="s">
        <v>1</v>
      </c>
      <c r="X42" s="607" t="s">
        <v>1</v>
      </c>
      <c r="Y42" s="607" t="s">
        <v>1</v>
      </c>
      <c r="Z42" s="607" t="s">
        <v>1</v>
      </c>
      <c r="AA42" s="607" t="s">
        <v>1</v>
      </c>
      <c r="AB42" s="607" t="s">
        <v>1</v>
      </c>
      <c r="AC42" s="607" t="s">
        <v>1</v>
      </c>
      <c r="AD42" s="607" t="s">
        <v>1</v>
      </c>
      <c r="AE42" s="607" t="s">
        <v>1</v>
      </c>
      <c r="AF42" s="607" t="s">
        <v>1</v>
      </c>
      <c r="AG42" s="607" t="s">
        <v>1</v>
      </c>
      <c r="AH42" s="607" t="s">
        <v>1</v>
      </c>
      <c r="AI42" s="607" t="s">
        <v>1</v>
      </c>
      <c r="AJ42" s="607" t="s">
        <v>1</v>
      </c>
      <c r="AK42" s="607" t="s">
        <v>1</v>
      </c>
      <c r="AL42" s="607" t="s">
        <v>1</v>
      </c>
      <c r="AM42" s="607" t="s">
        <v>1</v>
      </c>
      <c r="AN42" s="607" t="s">
        <v>1</v>
      </c>
      <c r="AO42" s="607" t="s">
        <v>1</v>
      </c>
      <c r="AP42" s="607" t="s">
        <v>1</v>
      </c>
      <c r="AQ42" s="607" t="s">
        <v>1</v>
      </c>
      <c r="AR42" s="607" t="s">
        <v>1</v>
      </c>
      <c r="AS42" s="607" t="s">
        <v>1</v>
      </c>
      <c r="AT42" s="607" t="s">
        <v>1</v>
      </c>
      <c r="AU42" s="607" t="s">
        <v>1</v>
      </c>
      <c r="AV42" s="607" t="s">
        <v>1</v>
      </c>
      <c r="AW42" s="607" t="s">
        <v>1</v>
      </c>
      <c r="AX42" s="607" t="s">
        <v>1</v>
      </c>
      <c r="AY42" s="607" t="s">
        <v>1</v>
      </c>
      <c r="AZ42" s="607" t="s">
        <v>1</v>
      </c>
      <c r="BA42" s="607" t="s">
        <v>1</v>
      </c>
      <c r="BB42" s="607" t="s">
        <v>1</v>
      </c>
      <c r="BC42" s="607" t="s">
        <v>1</v>
      </c>
      <c r="BD42" s="607" t="s">
        <v>1</v>
      </c>
      <c r="BE42" s="607" t="s">
        <v>1</v>
      </c>
      <c r="BF42" s="607" t="s">
        <v>1</v>
      </c>
      <c r="BG42" s="607" t="s">
        <v>1</v>
      </c>
      <c r="BH42" s="607" t="s">
        <v>1</v>
      </c>
      <c r="BI42" s="607" t="s">
        <v>1</v>
      </c>
      <c r="BJ42" s="607" t="s">
        <v>1</v>
      </c>
      <c r="BK42" s="607" t="s">
        <v>1</v>
      </c>
      <c r="BL42" s="607" t="s">
        <v>1</v>
      </c>
      <c r="BM42" s="607" t="s">
        <v>1</v>
      </c>
      <c r="BN42" s="607" t="s">
        <v>1</v>
      </c>
      <c r="BO42" s="607" t="s">
        <v>1</v>
      </c>
      <c r="BP42" s="607" t="s">
        <v>1</v>
      </c>
      <c r="BQ42" s="607" t="s">
        <v>1</v>
      </c>
      <c r="BR42" s="607" t="s">
        <v>1</v>
      </c>
      <c r="BS42" s="607" t="s">
        <v>1</v>
      </c>
      <c r="BT42" s="607" t="s">
        <v>1</v>
      </c>
      <c r="BU42" s="607" t="s">
        <v>1</v>
      </c>
      <c r="BV42" s="607" t="s">
        <v>1</v>
      </c>
      <c r="BW42" s="607" t="s">
        <v>1</v>
      </c>
      <c r="BX42" s="607" t="s">
        <v>1</v>
      </c>
      <c r="BY42" s="607" t="s">
        <v>1</v>
      </c>
      <c r="BZ42" s="607" t="s">
        <v>1</v>
      </c>
      <c r="CA42" s="607" t="s">
        <v>1</v>
      </c>
      <c r="CB42" s="607" t="s">
        <v>1</v>
      </c>
      <c r="CC42" s="607" t="s">
        <v>1</v>
      </c>
      <c r="CD42" s="607" t="s">
        <v>1</v>
      </c>
      <c r="CE42" s="607" t="s">
        <v>1</v>
      </c>
      <c r="CF42" s="607" t="s">
        <v>1</v>
      </c>
      <c r="CG42" s="607" t="s">
        <v>1</v>
      </c>
      <c r="CH42" s="607" t="s">
        <v>1</v>
      </c>
      <c r="CI42" s="607" t="s">
        <v>1</v>
      </c>
      <c r="CJ42" s="607" t="s">
        <v>1</v>
      </c>
      <c r="CK42" s="607" t="s">
        <v>1</v>
      </c>
      <c r="CL42" s="607" t="s">
        <v>1</v>
      </c>
      <c r="CM42" s="607" t="s">
        <v>1</v>
      </c>
      <c r="CN42" s="607" t="s">
        <v>1</v>
      </c>
      <c r="CO42" s="607" t="s">
        <v>1</v>
      </c>
      <c r="CP42" s="607" t="s">
        <v>1</v>
      </c>
      <c r="CQ42" s="607" t="s">
        <v>1</v>
      </c>
      <c r="CR42" s="607" t="s">
        <v>1</v>
      </c>
      <c r="CS42" s="607" t="s">
        <v>1</v>
      </c>
      <c r="CT42" s="607" t="s">
        <v>1</v>
      </c>
      <c r="CU42" s="607" t="s">
        <v>1</v>
      </c>
      <c r="CV42" s="607"/>
      <c r="CW42" s="607"/>
      <c r="CX42" s="607"/>
      <c r="CY42" s="607"/>
      <c r="CZ42" s="607"/>
      <c r="DA42" s="607"/>
      <c r="DB42" s="607"/>
      <c r="DC42" s="607" t="s">
        <v>1</v>
      </c>
      <c r="DD42" s="607" t="s">
        <v>1</v>
      </c>
      <c r="DE42" s="607" t="s">
        <v>1</v>
      </c>
      <c r="DF42" s="607" t="s">
        <v>1</v>
      </c>
      <c r="DG42" s="607" t="s">
        <v>1</v>
      </c>
      <c r="DH42" s="607" t="s">
        <v>1</v>
      </c>
      <c r="DI42" s="607" t="s">
        <v>1</v>
      </c>
      <c r="DJ42" s="607" t="s">
        <v>1</v>
      </c>
      <c r="DK42" s="607" t="s">
        <v>1</v>
      </c>
      <c r="DL42" s="607" t="s">
        <v>1</v>
      </c>
      <c r="DM42" s="607" t="s">
        <v>1</v>
      </c>
      <c r="DN42" s="607" t="s">
        <v>1</v>
      </c>
      <c r="DO42" s="607" t="s">
        <v>1</v>
      </c>
      <c r="DP42" s="607" t="s">
        <v>1</v>
      </c>
      <c r="DQ42" s="607" t="s">
        <v>1</v>
      </c>
      <c r="DR42" s="607" t="s">
        <v>1</v>
      </c>
      <c r="DS42" s="607" t="s">
        <v>1</v>
      </c>
      <c r="DT42" s="607" t="s">
        <v>1</v>
      </c>
      <c r="DU42" s="607" t="s">
        <v>1</v>
      </c>
      <c r="DV42" s="607" t="s">
        <v>1</v>
      </c>
      <c r="DW42" s="607" t="s">
        <v>1</v>
      </c>
      <c r="DX42" s="607" t="s">
        <v>1</v>
      </c>
      <c r="DY42" s="607" t="s">
        <v>1</v>
      </c>
      <c r="DZ42" s="607" t="s">
        <v>1</v>
      </c>
      <c r="EA42" s="607" t="s">
        <v>1</v>
      </c>
      <c r="EB42" s="607" t="s">
        <v>1</v>
      </c>
      <c r="EC42" s="607" t="s">
        <v>1</v>
      </c>
      <c r="ED42" s="607" t="s">
        <v>1</v>
      </c>
      <c r="EE42" s="607" t="s">
        <v>1</v>
      </c>
      <c r="EF42" s="17" t="s">
        <v>1</v>
      </c>
      <c r="EG42" s="17" t="s">
        <v>1</v>
      </c>
      <c r="EH42" s="17" t="s">
        <v>1</v>
      </c>
      <c r="EI42" s="17" t="s">
        <v>1</v>
      </c>
      <c r="EJ42" s="17" t="s">
        <v>1</v>
      </c>
      <c r="EK42" s="17" t="s">
        <v>1</v>
      </c>
      <c r="EL42" s="17" t="s">
        <v>1</v>
      </c>
      <c r="EM42" s="17" t="s">
        <v>1</v>
      </c>
      <c r="EN42" s="17" t="s">
        <v>1</v>
      </c>
      <c r="EO42" s="17" t="s">
        <v>1</v>
      </c>
      <c r="EP42" s="17" t="s">
        <v>1</v>
      </c>
      <c r="EQ42" s="17" t="s">
        <v>1</v>
      </c>
      <c r="ER42" s="17" t="s">
        <v>1</v>
      </c>
      <c r="ES42" s="17" t="s">
        <v>1</v>
      </c>
      <c r="ET42" s="17" t="s">
        <v>1</v>
      </c>
      <c r="EU42" s="17" t="s">
        <v>1</v>
      </c>
    </row>
    <row r="43" spans="1:151" ht="14.25" customHeight="1">
      <c r="A43" s="551" t="s">
        <v>299</v>
      </c>
      <c r="B43" s="551" t="s">
        <v>332</v>
      </c>
      <c r="C43" s="551" t="s">
        <v>778</v>
      </c>
      <c r="D43" s="551" t="s">
        <v>333</v>
      </c>
      <c r="E43" s="607" t="s">
        <v>1</v>
      </c>
      <c r="F43" s="607" t="s">
        <v>1</v>
      </c>
      <c r="G43" s="607" t="s">
        <v>1</v>
      </c>
      <c r="H43" s="607" t="s">
        <v>1</v>
      </c>
      <c r="I43" s="607" t="s">
        <v>1</v>
      </c>
      <c r="J43" s="607" t="s">
        <v>1</v>
      </c>
      <c r="K43" s="607" t="s">
        <v>1</v>
      </c>
      <c r="L43" s="607" t="s">
        <v>1</v>
      </c>
      <c r="M43" s="607" t="s">
        <v>1</v>
      </c>
      <c r="N43" s="607" t="s">
        <v>1</v>
      </c>
      <c r="O43" s="607" t="s">
        <v>1</v>
      </c>
      <c r="P43" s="607" t="s">
        <v>1</v>
      </c>
      <c r="Q43" s="607" t="s">
        <v>1</v>
      </c>
      <c r="R43" s="607" t="s">
        <v>1</v>
      </c>
      <c r="S43" s="607" t="s">
        <v>1</v>
      </c>
      <c r="T43" s="607" t="s">
        <v>1</v>
      </c>
      <c r="U43" s="607" t="s">
        <v>1</v>
      </c>
      <c r="V43" s="607" t="s">
        <v>1</v>
      </c>
      <c r="W43" s="607" t="s">
        <v>1</v>
      </c>
      <c r="X43" s="607" t="s">
        <v>1</v>
      </c>
      <c r="Y43" s="607" t="s">
        <v>1</v>
      </c>
      <c r="Z43" s="607" t="s">
        <v>1</v>
      </c>
      <c r="AA43" s="607" t="s">
        <v>1</v>
      </c>
      <c r="AB43" s="607" t="s">
        <v>1</v>
      </c>
      <c r="AC43" s="608" t="s">
        <v>174</v>
      </c>
      <c r="AD43" s="608" t="s">
        <v>174</v>
      </c>
      <c r="AE43" s="608" t="s">
        <v>174</v>
      </c>
      <c r="AF43" s="607" t="s">
        <v>1</v>
      </c>
      <c r="AG43" s="607" t="s">
        <v>1</v>
      </c>
      <c r="AH43" s="607" t="s">
        <v>1</v>
      </c>
      <c r="AI43" s="607" t="s">
        <v>1</v>
      </c>
      <c r="AJ43" s="607" t="s">
        <v>1</v>
      </c>
      <c r="AK43" s="607" t="s">
        <v>1</v>
      </c>
      <c r="AL43" s="607" t="s">
        <v>1</v>
      </c>
      <c r="AM43" s="607" t="s">
        <v>1</v>
      </c>
      <c r="AN43" s="607" t="s">
        <v>1</v>
      </c>
      <c r="AO43" s="607" t="s">
        <v>1</v>
      </c>
      <c r="AP43" s="607" t="s">
        <v>1</v>
      </c>
      <c r="AQ43" s="607" t="s">
        <v>1</v>
      </c>
      <c r="AR43" s="607" t="s">
        <v>1</v>
      </c>
      <c r="AS43" s="607" t="s">
        <v>1</v>
      </c>
      <c r="AT43" s="607" t="s">
        <v>1</v>
      </c>
      <c r="AU43" s="607" t="s">
        <v>1</v>
      </c>
      <c r="AV43" s="608" t="s">
        <v>174</v>
      </c>
      <c r="AW43" s="608" t="s">
        <v>174</v>
      </c>
      <c r="AX43" s="608" t="s">
        <v>174</v>
      </c>
      <c r="AY43" s="607" t="s">
        <v>1</v>
      </c>
      <c r="AZ43" s="607" t="s">
        <v>1</v>
      </c>
      <c r="BA43" s="607" t="s">
        <v>1</v>
      </c>
      <c r="BB43" s="607" t="s">
        <v>1</v>
      </c>
      <c r="BC43" s="607" t="s">
        <v>1</v>
      </c>
      <c r="BD43" s="607" t="s">
        <v>1</v>
      </c>
      <c r="BE43" s="607" t="s">
        <v>1</v>
      </c>
      <c r="BF43" s="607" t="s">
        <v>1</v>
      </c>
      <c r="BG43" s="607" t="s">
        <v>1</v>
      </c>
      <c r="BH43" s="607" t="s">
        <v>1</v>
      </c>
      <c r="BI43" s="607" t="s">
        <v>1</v>
      </c>
      <c r="BJ43" s="607" t="s">
        <v>1</v>
      </c>
      <c r="BK43" s="607" t="s">
        <v>1</v>
      </c>
      <c r="BL43" s="607" t="s">
        <v>1</v>
      </c>
      <c r="BM43" s="607" t="s">
        <v>1</v>
      </c>
      <c r="BN43" s="607" t="s">
        <v>1</v>
      </c>
      <c r="BO43" s="608" t="s">
        <v>174</v>
      </c>
      <c r="BP43" s="608" t="s">
        <v>174</v>
      </c>
      <c r="BQ43" s="608" t="s">
        <v>174</v>
      </c>
      <c r="BR43" s="607" t="s">
        <v>1</v>
      </c>
      <c r="BS43" s="607" t="s">
        <v>1</v>
      </c>
      <c r="BT43" s="607" t="s">
        <v>1</v>
      </c>
      <c r="BU43" s="607" t="s">
        <v>1</v>
      </c>
      <c r="BV43" s="607" t="s">
        <v>1</v>
      </c>
      <c r="BW43" s="607" t="s">
        <v>1</v>
      </c>
      <c r="BX43" s="607" t="s">
        <v>1</v>
      </c>
      <c r="BY43" s="607" t="s">
        <v>1</v>
      </c>
      <c r="BZ43" s="607" t="s">
        <v>1</v>
      </c>
      <c r="CA43" s="607" t="s">
        <v>1</v>
      </c>
      <c r="CB43" s="607" t="s">
        <v>1</v>
      </c>
      <c r="CC43" s="607" t="s">
        <v>1</v>
      </c>
      <c r="CD43" s="607" t="s">
        <v>1</v>
      </c>
      <c r="CE43" s="607" t="s">
        <v>1</v>
      </c>
      <c r="CF43" s="607" t="s">
        <v>1</v>
      </c>
      <c r="CG43" s="607" t="s">
        <v>1</v>
      </c>
      <c r="CH43" s="607" t="s">
        <v>1</v>
      </c>
      <c r="CI43" s="607" t="s">
        <v>1</v>
      </c>
      <c r="CJ43" s="607" t="s">
        <v>1</v>
      </c>
      <c r="CK43" s="607" t="s">
        <v>1</v>
      </c>
      <c r="CL43" s="607" t="s">
        <v>1</v>
      </c>
      <c r="CM43" s="607" t="s">
        <v>1</v>
      </c>
      <c r="CN43" s="607" t="s">
        <v>1</v>
      </c>
      <c r="CO43" s="607" t="s">
        <v>1</v>
      </c>
      <c r="CP43" s="607" t="s">
        <v>1</v>
      </c>
      <c r="CQ43" s="607" t="s">
        <v>1</v>
      </c>
      <c r="CR43" s="607" t="s">
        <v>1</v>
      </c>
      <c r="CS43" s="607" t="s">
        <v>1</v>
      </c>
      <c r="CT43" s="607" t="s">
        <v>1</v>
      </c>
      <c r="CU43" s="607" t="s">
        <v>1</v>
      </c>
      <c r="CV43" s="607"/>
      <c r="CW43" s="607"/>
      <c r="CX43" s="607"/>
      <c r="CY43" s="607"/>
      <c r="CZ43" s="607"/>
      <c r="DA43" s="607"/>
      <c r="DB43" s="607"/>
      <c r="DC43" s="607" t="s">
        <v>1</v>
      </c>
      <c r="DD43" s="607" t="s">
        <v>1</v>
      </c>
      <c r="DE43" s="607" t="s">
        <v>1</v>
      </c>
      <c r="DF43" s="607" t="s">
        <v>1</v>
      </c>
      <c r="DG43" s="607" t="s">
        <v>1</v>
      </c>
      <c r="DH43" s="607" t="s">
        <v>1</v>
      </c>
      <c r="DI43" s="607" t="s">
        <v>1</v>
      </c>
      <c r="DJ43" s="607" t="s">
        <v>1</v>
      </c>
      <c r="DK43" s="607" t="s">
        <v>1</v>
      </c>
      <c r="DL43" s="607" t="s">
        <v>1</v>
      </c>
      <c r="DM43" s="607" t="s">
        <v>1</v>
      </c>
      <c r="DN43" s="607" t="s">
        <v>1</v>
      </c>
      <c r="DO43" s="607" t="s">
        <v>1</v>
      </c>
      <c r="DP43" s="607" t="s">
        <v>1</v>
      </c>
      <c r="DQ43" s="607" t="s">
        <v>1</v>
      </c>
      <c r="DR43" s="607" t="s">
        <v>1</v>
      </c>
      <c r="DS43" s="607" t="s">
        <v>1</v>
      </c>
      <c r="DT43" s="607" t="s">
        <v>1</v>
      </c>
      <c r="DU43" s="607" t="s">
        <v>1</v>
      </c>
      <c r="DV43" s="607" t="s">
        <v>1</v>
      </c>
      <c r="DW43" s="607" t="s">
        <v>1</v>
      </c>
      <c r="DX43" s="607" t="s">
        <v>1</v>
      </c>
      <c r="DY43" s="607" t="s">
        <v>1</v>
      </c>
      <c r="DZ43" s="607" t="s">
        <v>1</v>
      </c>
      <c r="EA43" s="607" t="s">
        <v>1</v>
      </c>
      <c r="EB43" s="607" t="s">
        <v>1</v>
      </c>
      <c r="EC43" s="607" t="s">
        <v>1</v>
      </c>
      <c r="ED43" s="607" t="s">
        <v>1</v>
      </c>
      <c r="EE43" s="607" t="s">
        <v>1</v>
      </c>
      <c r="EF43" s="17" t="s">
        <v>1</v>
      </c>
      <c r="EG43" s="17" t="s">
        <v>1</v>
      </c>
      <c r="EH43" s="17" t="s">
        <v>1</v>
      </c>
      <c r="EI43" s="17" t="s">
        <v>1</v>
      </c>
      <c r="EJ43" s="17" t="s">
        <v>1</v>
      </c>
      <c r="EK43" s="17" t="s">
        <v>1</v>
      </c>
      <c r="EL43" s="17" t="s">
        <v>1</v>
      </c>
      <c r="EM43" s="17" t="s">
        <v>1</v>
      </c>
      <c r="EN43" s="17" t="s">
        <v>1</v>
      </c>
      <c r="EO43" s="17" t="s">
        <v>1</v>
      </c>
      <c r="EP43" s="17" t="s">
        <v>1</v>
      </c>
      <c r="EQ43" s="17" t="s">
        <v>1</v>
      </c>
      <c r="ER43" s="17" t="s">
        <v>1</v>
      </c>
      <c r="ES43" s="17" t="s">
        <v>1</v>
      </c>
      <c r="ET43" s="17" t="s">
        <v>1</v>
      </c>
      <c r="EU43" s="17" t="s">
        <v>1</v>
      </c>
    </row>
    <row r="44" spans="1:151" ht="14.25" customHeight="1">
      <c r="A44" s="551" t="s">
        <v>299</v>
      </c>
      <c r="B44" s="551" t="s">
        <v>334</v>
      </c>
      <c r="C44" s="551" t="s">
        <v>779</v>
      </c>
      <c r="D44" s="551"/>
      <c r="E44" s="607" t="s">
        <v>1</v>
      </c>
      <c r="F44" s="607" t="s">
        <v>1</v>
      </c>
      <c r="G44" s="607" t="s">
        <v>1</v>
      </c>
      <c r="H44" s="607" t="s">
        <v>1</v>
      </c>
      <c r="I44" s="607" t="s">
        <v>1</v>
      </c>
      <c r="J44" s="607" t="s">
        <v>1</v>
      </c>
      <c r="K44" s="607" t="s">
        <v>1</v>
      </c>
      <c r="L44" s="607" t="s">
        <v>1</v>
      </c>
      <c r="M44" s="607" t="s">
        <v>1</v>
      </c>
      <c r="N44" s="607" t="s">
        <v>1</v>
      </c>
      <c r="O44" s="607" t="s">
        <v>1</v>
      </c>
      <c r="P44" s="607" t="s">
        <v>1</v>
      </c>
      <c r="Q44" s="607" t="s">
        <v>1</v>
      </c>
      <c r="R44" s="607" t="s">
        <v>1</v>
      </c>
      <c r="S44" s="607" t="s">
        <v>1</v>
      </c>
      <c r="T44" s="607" t="s">
        <v>1</v>
      </c>
      <c r="U44" s="607" t="s">
        <v>1</v>
      </c>
      <c r="V44" s="607" t="s">
        <v>1</v>
      </c>
      <c r="W44" s="607" t="s">
        <v>1</v>
      </c>
      <c r="X44" s="607" t="s">
        <v>1</v>
      </c>
      <c r="Y44" s="607" t="s">
        <v>1</v>
      </c>
      <c r="Z44" s="607" t="s">
        <v>1</v>
      </c>
      <c r="AA44" s="607" t="s">
        <v>1</v>
      </c>
      <c r="AB44" s="607" t="s">
        <v>1</v>
      </c>
      <c r="AC44" s="607" t="s">
        <v>1</v>
      </c>
      <c r="AD44" s="607" t="s">
        <v>1</v>
      </c>
      <c r="AE44" s="607" t="s">
        <v>1</v>
      </c>
      <c r="AF44" s="607" t="s">
        <v>1</v>
      </c>
      <c r="AG44" s="607" t="s">
        <v>1</v>
      </c>
      <c r="AH44" s="607" t="s">
        <v>1</v>
      </c>
      <c r="AI44" s="607" t="s">
        <v>1</v>
      </c>
      <c r="AJ44" s="607" t="s">
        <v>1</v>
      </c>
      <c r="AK44" s="607" t="s">
        <v>1</v>
      </c>
      <c r="AL44" s="607" t="s">
        <v>1</v>
      </c>
      <c r="AM44" s="607" t="s">
        <v>1</v>
      </c>
      <c r="AN44" s="607" t="s">
        <v>1</v>
      </c>
      <c r="AO44" s="607" t="s">
        <v>1</v>
      </c>
      <c r="AP44" s="607" t="s">
        <v>1</v>
      </c>
      <c r="AQ44" s="607" t="s">
        <v>1</v>
      </c>
      <c r="AR44" s="607" t="s">
        <v>1</v>
      </c>
      <c r="AS44" s="607" t="s">
        <v>1</v>
      </c>
      <c r="AT44" s="607" t="s">
        <v>1</v>
      </c>
      <c r="AU44" s="607" t="s">
        <v>1</v>
      </c>
      <c r="AV44" s="607" t="s">
        <v>1</v>
      </c>
      <c r="AW44" s="607" t="s">
        <v>1</v>
      </c>
      <c r="AX44" s="607" t="s">
        <v>1</v>
      </c>
      <c r="AY44" s="607" t="s">
        <v>1</v>
      </c>
      <c r="AZ44" s="607" t="s">
        <v>1</v>
      </c>
      <c r="BA44" s="607" t="s">
        <v>1</v>
      </c>
      <c r="BB44" s="607" t="s">
        <v>1</v>
      </c>
      <c r="BC44" s="607" t="s">
        <v>1</v>
      </c>
      <c r="BD44" s="607" t="s">
        <v>1</v>
      </c>
      <c r="BE44" s="607" t="s">
        <v>1</v>
      </c>
      <c r="BF44" s="607" t="s">
        <v>1</v>
      </c>
      <c r="BG44" s="607" t="s">
        <v>1</v>
      </c>
      <c r="BH44" s="607" t="s">
        <v>1</v>
      </c>
      <c r="BI44" s="607" t="s">
        <v>1</v>
      </c>
      <c r="BJ44" s="607" t="s">
        <v>1</v>
      </c>
      <c r="BK44" s="607" t="s">
        <v>1</v>
      </c>
      <c r="BL44" s="607" t="s">
        <v>1</v>
      </c>
      <c r="BM44" s="607" t="s">
        <v>1</v>
      </c>
      <c r="BN44" s="607" t="s">
        <v>1</v>
      </c>
      <c r="BO44" s="607" t="s">
        <v>1</v>
      </c>
      <c r="BP44" s="607" t="s">
        <v>1</v>
      </c>
      <c r="BQ44" s="607" t="s">
        <v>1</v>
      </c>
      <c r="BR44" s="607" t="s">
        <v>1</v>
      </c>
      <c r="BS44" s="607" t="s">
        <v>1</v>
      </c>
      <c r="BT44" s="607" t="s">
        <v>1</v>
      </c>
      <c r="BU44" s="607" t="s">
        <v>1</v>
      </c>
      <c r="BV44" s="607" t="s">
        <v>1</v>
      </c>
      <c r="BW44" s="607" t="s">
        <v>1</v>
      </c>
      <c r="BX44" s="607" t="s">
        <v>1</v>
      </c>
      <c r="BY44" s="607" t="s">
        <v>1</v>
      </c>
      <c r="BZ44" s="607" t="s">
        <v>1</v>
      </c>
      <c r="CA44" s="607" t="s">
        <v>1</v>
      </c>
      <c r="CB44" s="607" t="s">
        <v>1</v>
      </c>
      <c r="CC44" s="607" t="s">
        <v>1</v>
      </c>
      <c r="CD44" s="607" t="s">
        <v>1</v>
      </c>
      <c r="CE44" s="607" t="s">
        <v>1</v>
      </c>
      <c r="CF44" s="607" t="s">
        <v>1</v>
      </c>
      <c r="CG44" s="607" t="s">
        <v>1</v>
      </c>
      <c r="CH44" s="607" t="s">
        <v>1</v>
      </c>
      <c r="CI44" s="607" t="s">
        <v>1</v>
      </c>
      <c r="CJ44" s="607" t="s">
        <v>1</v>
      </c>
      <c r="CK44" s="607" t="s">
        <v>1</v>
      </c>
      <c r="CL44" s="607" t="s">
        <v>1</v>
      </c>
      <c r="CM44" s="607" t="s">
        <v>1</v>
      </c>
      <c r="CN44" s="607" t="s">
        <v>1</v>
      </c>
      <c r="CO44" s="607" t="s">
        <v>1</v>
      </c>
      <c r="CP44" s="607" t="s">
        <v>1</v>
      </c>
      <c r="CQ44" s="607" t="s">
        <v>1</v>
      </c>
      <c r="CR44" s="607" t="s">
        <v>1</v>
      </c>
      <c r="CS44" s="607" t="s">
        <v>1</v>
      </c>
      <c r="CT44" s="607" t="s">
        <v>1</v>
      </c>
      <c r="CU44" s="607" t="s">
        <v>1</v>
      </c>
      <c r="CV44" s="607"/>
      <c r="CW44" s="607"/>
      <c r="CX44" s="607"/>
      <c r="CY44" s="607"/>
      <c r="CZ44" s="607"/>
      <c r="DA44" s="607"/>
      <c r="DB44" s="607"/>
      <c r="DC44" s="607" t="s">
        <v>1</v>
      </c>
      <c r="DD44" s="607" t="s">
        <v>1</v>
      </c>
      <c r="DE44" s="607" t="s">
        <v>1</v>
      </c>
      <c r="DF44" s="607" t="s">
        <v>1</v>
      </c>
      <c r="DG44" s="607" t="s">
        <v>1</v>
      </c>
      <c r="DH44" s="607" t="s">
        <v>1</v>
      </c>
      <c r="DI44" s="607" t="s">
        <v>1</v>
      </c>
      <c r="DJ44" s="607" t="s">
        <v>1</v>
      </c>
      <c r="DK44" s="607" t="s">
        <v>1</v>
      </c>
      <c r="DL44" s="607" t="s">
        <v>1</v>
      </c>
      <c r="DM44" s="607" t="s">
        <v>1</v>
      </c>
      <c r="DN44" s="607" t="s">
        <v>1</v>
      </c>
      <c r="DO44" s="607" t="s">
        <v>1</v>
      </c>
      <c r="DP44" s="607" t="s">
        <v>1</v>
      </c>
      <c r="DQ44" s="607" t="s">
        <v>1</v>
      </c>
      <c r="DR44" s="607" t="s">
        <v>1</v>
      </c>
      <c r="DS44" s="607" t="s">
        <v>1</v>
      </c>
      <c r="DT44" s="607" t="s">
        <v>1</v>
      </c>
      <c r="DU44" s="607" t="s">
        <v>1</v>
      </c>
      <c r="DV44" s="607" t="s">
        <v>1</v>
      </c>
      <c r="DW44" s="607" t="s">
        <v>1</v>
      </c>
      <c r="DX44" s="607" t="s">
        <v>1</v>
      </c>
      <c r="DY44" s="607" t="s">
        <v>1</v>
      </c>
      <c r="DZ44" s="607" t="s">
        <v>1</v>
      </c>
      <c r="EA44" s="607" t="s">
        <v>1</v>
      </c>
      <c r="EB44" s="607" t="s">
        <v>1</v>
      </c>
      <c r="EC44" s="607" t="s">
        <v>1</v>
      </c>
      <c r="ED44" s="607" t="s">
        <v>1</v>
      </c>
      <c r="EE44" s="607" t="s">
        <v>1</v>
      </c>
      <c r="EF44" s="17" t="s">
        <v>1</v>
      </c>
      <c r="EG44" s="17" t="s">
        <v>1</v>
      </c>
      <c r="EH44" s="17" t="s">
        <v>1</v>
      </c>
      <c r="EI44" s="17" t="s">
        <v>1</v>
      </c>
      <c r="EJ44" s="17" t="s">
        <v>1</v>
      </c>
      <c r="EK44" s="17" t="s">
        <v>1</v>
      </c>
      <c r="EL44" s="17" t="s">
        <v>1</v>
      </c>
      <c r="EM44" s="17" t="s">
        <v>1</v>
      </c>
      <c r="EN44" s="17" t="s">
        <v>1</v>
      </c>
      <c r="EO44" s="17" t="s">
        <v>1</v>
      </c>
      <c r="EP44" s="17" t="s">
        <v>1</v>
      </c>
      <c r="EQ44" s="17" t="s">
        <v>1</v>
      </c>
      <c r="ER44" s="17" t="s">
        <v>1</v>
      </c>
      <c r="ES44" s="17" t="s">
        <v>1</v>
      </c>
      <c r="ET44" s="17" t="s">
        <v>1</v>
      </c>
      <c r="EU44" s="17" t="s">
        <v>1</v>
      </c>
    </row>
    <row r="45" spans="1:151" ht="14.25" customHeight="1">
      <c r="A45" s="551" t="s">
        <v>299</v>
      </c>
      <c r="B45" s="551" t="s">
        <v>334</v>
      </c>
      <c r="C45" s="551" t="s">
        <v>779</v>
      </c>
      <c r="D45" s="551" t="s">
        <v>335</v>
      </c>
      <c r="E45" s="607" t="s">
        <v>1</v>
      </c>
      <c r="F45" s="607" t="s">
        <v>1</v>
      </c>
      <c r="G45" s="607" t="s">
        <v>1</v>
      </c>
      <c r="H45" s="607" t="s">
        <v>1</v>
      </c>
      <c r="I45" s="607" t="s">
        <v>1</v>
      </c>
      <c r="J45" s="607" t="s">
        <v>1</v>
      </c>
      <c r="K45" s="607" t="s">
        <v>1</v>
      </c>
      <c r="L45" s="607" t="s">
        <v>1</v>
      </c>
      <c r="M45" s="607" t="s">
        <v>1</v>
      </c>
      <c r="N45" s="607" t="s">
        <v>1</v>
      </c>
      <c r="O45" s="607" t="s">
        <v>1</v>
      </c>
      <c r="P45" s="607" t="s">
        <v>1</v>
      </c>
      <c r="Q45" s="607" t="s">
        <v>1</v>
      </c>
      <c r="R45" s="607" t="s">
        <v>1</v>
      </c>
      <c r="S45" s="607" t="s">
        <v>1</v>
      </c>
      <c r="T45" s="607" t="s">
        <v>1</v>
      </c>
      <c r="U45" s="607" t="s">
        <v>1</v>
      </c>
      <c r="V45" s="607" t="s">
        <v>1</v>
      </c>
      <c r="W45" s="607" t="s">
        <v>1</v>
      </c>
      <c r="X45" s="607" t="s">
        <v>1</v>
      </c>
      <c r="Y45" s="607" t="s">
        <v>1</v>
      </c>
      <c r="Z45" s="607" t="s">
        <v>1</v>
      </c>
      <c r="AA45" s="607" t="s">
        <v>1</v>
      </c>
      <c r="AB45" s="607" t="s">
        <v>1</v>
      </c>
      <c r="AC45" s="608" t="s">
        <v>174</v>
      </c>
      <c r="AD45" s="608" t="s">
        <v>174</v>
      </c>
      <c r="AE45" s="608" t="s">
        <v>174</v>
      </c>
      <c r="AF45" s="607" t="s">
        <v>1</v>
      </c>
      <c r="AG45" s="607" t="s">
        <v>1</v>
      </c>
      <c r="AH45" s="607" t="s">
        <v>1</v>
      </c>
      <c r="AI45" s="607" t="s">
        <v>1</v>
      </c>
      <c r="AJ45" s="607" t="s">
        <v>1</v>
      </c>
      <c r="AK45" s="607" t="s">
        <v>1</v>
      </c>
      <c r="AL45" s="607" t="s">
        <v>1</v>
      </c>
      <c r="AM45" s="607" t="s">
        <v>1</v>
      </c>
      <c r="AN45" s="607" t="s">
        <v>1</v>
      </c>
      <c r="AO45" s="607" t="s">
        <v>1</v>
      </c>
      <c r="AP45" s="607" t="s">
        <v>1</v>
      </c>
      <c r="AQ45" s="607" t="s">
        <v>1</v>
      </c>
      <c r="AR45" s="607" t="s">
        <v>1</v>
      </c>
      <c r="AS45" s="607" t="s">
        <v>1</v>
      </c>
      <c r="AT45" s="607" t="s">
        <v>1</v>
      </c>
      <c r="AU45" s="607" t="s">
        <v>1</v>
      </c>
      <c r="AV45" s="608" t="s">
        <v>174</v>
      </c>
      <c r="AW45" s="608" t="s">
        <v>174</v>
      </c>
      <c r="AX45" s="608" t="s">
        <v>174</v>
      </c>
      <c r="AY45" s="607" t="s">
        <v>1</v>
      </c>
      <c r="AZ45" s="607" t="s">
        <v>1</v>
      </c>
      <c r="BA45" s="607" t="s">
        <v>1</v>
      </c>
      <c r="BB45" s="607" t="s">
        <v>1</v>
      </c>
      <c r="BC45" s="607" t="s">
        <v>1</v>
      </c>
      <c r="BD45" s="607" t="s">
        <v>1</v>
      </c>
      <c r="BE45" s="607" t="s">
        <v>1</v>
      </c>
      <c r="BF45" s="607" t="s">
        <v>1</v>
      </c>
      <c r="BG45" s="607" t="s">
        <v>1</v>
      </c>
      <c r="BH45" s="607" t="s">
        <v>1</v>
      </c>
      <c r="BI45" s="607" t="s">
        <v>1</v>
      </c>
      <c r="BJ45" s="607" t="s">
        <v>1</v>
      </c>
      <c r="BK45" s="607" t="s">
        <v>1</v>
      </c>
      <c r="BL45" s="607" t="s">
        <v>1</v>
      </c>
      <c r="BM45" s="607" t="s">
        <v>1</v>
      </c>
      <c r="BN45" s="607" t="s">
        <v>1</v>
      </c>
      <c r="BO45" s="608" t="s">
        <v>174</v>
      </c>
      <c r="BP45" s="608" t="s">
        <v>174</v>
      </c>
      <c r="BQ45" s="608" t="s">
        <v>174</v>
      </c>
      <c r="BR45" s="607" t="s">
        <v>1</v>
      </c>
      <c r="BS45" s="607" t="s">
        <v>1</v>
      </c>
      <c r="BT45" s="607" t="s">
        <v>1</v>
      </c>
      <c r="BU45" s="607" t="s">
        <v>1</v>
      </c>
      <c r="BV45" s="607" t="s">
        <v>1</v>
      </c>
      <c r="BW45" s="607" t="s">
        <v>1</v>
      </c>
      <c r="BX45" s="607" t="s">
        <v>1</v>
      </c>
      <c r="BY45" s="607" t="s">
        <v>1</v>
      </c>
      <c r="BZ45" s="607" t="s">
        <v>1</v>
      </c>
      <c r="CA45" s="607" t="s">
        <v>1</v>
      </c>
      <c r="CB45" s="607" t="s">
        <v>1</v>
      </c>
      <c r="CC45" s="607" t="s">
        <v>1</v>
      </c>
      <c r="CD45" s="607" t="s">
        <v>1</v>
      </c>
      <c r="CE45" s="607" t="s">
        <v>1</v>
      </c>
      <c r="CF45" s="607" t="s">
        <v>1</v>
      </c>
      <c r="CG45" s="607" t="s">
        <v>1</v>
      </c>
      <c r="CH45" s="607" t="s">
        <v>1</v>
      </c>
      <c r="CI45" s="607" t="s">
        <v>1</v>
      </c>
      <c r="CJ45" s="607" t="s">
        <v>1</v>
      </c>
      <c r="CK45" s="607" t="s">
        <v>1</v>
      </c>
      <c r="CL45" s="607" t="s">
        <v>1</v>
      </c>
      <c r="CM45" s="607" t="s">
        <v>1</v>
      </c>
      <c r="CN45" s="607" t="s">
        <v>1</v>
      </c>
      <c r="CO45" s="607" t="s">
        <v>1</v>
      </c>
      <c r="CP45" s="607" t="s">
        <v>1</v>
      </c>
      <c r="CQ45" s="607" t="s">
        <v>1</v>
      </c>
      <c r="CR45" s="607" t="s">
        <v>1</v>
      </c>
      <c r="CS45" s="607" t="s">
        <v>1</v>
      </c>
      <c r="CT45" s="607" t="s">
        <v>1</v>
      </c>
      <c r="CU45" s="607" t="s">
        <v>1</v>
      </c>
      <c r="CV45" s="607"/>
      <c r="CW45" s="607"/>
      <c r="CX45" s="607"/>
      <c r="CY45" s="607"/>
      <c r="CZ45" s="607"/>
      <c r="DA45" s="607"/>
      <c r="DB45" s="607"/>
      <c r="DC45" s="607" t="s">
        <v>1</v>
      </c>
      <c r="DD45" s="607" t="s">
        <v>1</v>
      </c>
      <c r="DE45" s="607" t="s">
        <v>1</v>
      </c>
      <c r="DF45" s="607" t="s">
        <v>1</v>
      </c>
      <c r="DG45" s="607" t="s">
        <v>1</v>
      </c>
      <c r="DH45" s="607" t="s">
        <v>1</v>
      </c>
      <c r="DI45" s="607" t="s">
        <v>1</v>
      </c>
      <c r="DJ45" s="607" t="s">
        <v>1</v>
      </c>
      <c r="DK45" s="607" t="s">
        <v>1</v>
      </c>
      <c r="DL45" s="607" t="s">
        <v>1</v>
      </c>
      <c r="DM45" s="607" t="s">
        <v>1</v>
      </c>
      <c r="DN45" s="607" t="s">
        <v>1</v>
      </c>
      <c r="DO45" s="607" t="s">
        <v>1</v>
      </c>
      <c r="DP45" s="607" t="s">
        <v>1</v>
      </c>
      <c r="DQ45" s="607" t="s">
        <v>1</v>
      </c>
      <c r="DR45" s="607" t="s">
        <v>1</v>
      </c>
      <c r="DS45" s="607" t="s">
        <v>1</v>
      </c>
      <c r="DT45" s="607" t="s">
        <v>1</v>
      </c>
      <c r="DU45" s="607" t="s">
        <v>1</v>
      </c>
      <c r="DV45" s="607" t="s">
        <v>1</v>
      </c>
      <c r="DW45" s="607" t="s">
        <v>1</v>
      </c>
      <c r="DX45" s="607" t="s">
        <v>1</v>
      </c>
      <c r="DY45" s="607" t="s">
        <v>1</v>
      </c>
      <c r="DZ45" s="607" t="s">
        <v>1</v>
      </c>
      <c r="EA45" s="607" t="s">
        <v>1</v>
      </c>
      <c r="EB45" s="607" t="s">
        <v>1</v>
      </c>
      <c r="EC45" s="607" t="s">
        <v>1</v>
      </c>
      <c r="ED45" s="607" t="s">
        <v>1</v>
      </c>
      <c r="EE45" s="607" t="s">
        <v>1</v>
      </c>
      <c r="EF45" s="17" t="s">
        <v>1</v>
      </c>
      <c r="EG45" s="17" t="s">
        <v>1</v>
      </c>
      <c r="EH45" s="17" t="s">
        <v>1</v>
      </c>
      <c r="EI45" s="17" t="s">
        <v>1</v>
      </c>
      <c r="EJ45" s="17" t="s">
        <v>1</v>
      </c>
      <c r="EK45" s="17" t="s">
        <v>1</v>
      </c>
      <c r="EL45" s="17" t="s">
        <v>1</v>
      </c>
      <c r="EM45" s="17" t="s">
        <v>1</v>
      </c>
      <c r="EN45" s="17" t="s">
        <v>1</v>
      </c>
      <c r="EO45" s="17" t="s">
        <v>1</v>
      </c>
      <c r="EP45" s="17" t="s">
        <v>1</v>
      </c>
      <c r="EQ45" s="17" t="s">
        <v>1</v>
      </c>
      <c r="ER45" s="17" t="s">
        <v>1</v>
      </c>
      <c r="ES45" s="17" t="s">
        <v>1</v>
      </c>
      <c r="ET45" s="17" t="s">
        <v>1</v>
      </c>
      <c r="EU45" s="17" t="s">
        <v>1</v>
      </c>
    </row>
    <row r="46" spans="1:151" ht="14.25" customHeight="1">
      <c r="A46" s="551" t="s">
        <v>299</v>
      </c>
      <c r="B46" s="551" t="s">
        <v>336</v>
      </c>
      <c r="C46" s="551" t="s">
        <v>780</v>
      </c>
      <c r="D46" s="551"/>
      <c r="E46" s="607">
        <v>82</v>
      </c>
      <c r="F46" s="607">
        <v>39</v>
      </c>
      <c r="G46" s="607">
        <v>5</v>
      </c>
      <c r="H46" s="607">
        <v>5</v>
      </c>
      <c r="I46" s="607">
        <v>18</v>
      </c>
      <c r="J46" s="607">
        <v>9</v>
      </c>
      <c r="K46" s="607">
        <v>16</v>
      </c>
      <c r="L46" s="607">
        <v>43</v>
      </c>
      <c r="M46" s="607">
        <v>110</v>
      </c>
      <c r="N46" s="607" t="s">
        <v>1</v>
      </c>
      <c r="O46" s="607">
        <v>1</v>
      </c>
      <c r="P46" s="607">
        <v>4</v>
      </c>
      <c r="Q46" s="607">
        <v>3</v>
      </c>
      <c r="R46" s="607">
        <v>4</v>
      </c>
      <c r="S46" s="607">
        <v>2</v>
      </c>
      <c r="T46" s="607">
        <v>9</v>
      </c>
      <c r="U46" s="607">
        <v>8</v>
      </c>
      <c r="V46" s="607">
        <v>15</v>
      </c>
      <c r="W46" s="607">
        <v>13</v>
      </c>
      <c r="X46" s="607">
        <v>6</v>
      </c>
      <c r="Y46" s="607">
        <v>9</v>
      </c>
      <c r="Z46" s="607">
        <v>14</v>
      </c>
      <c r="AA46" s="607">
        <v>16</v>
      </c>
      <c r="AB46" s="607">
        <v>6</v>
      </c>
      <c r="AC46" s="608">
        <v>62.8</v>
      </c>
      <c r="AD46" s="608">
        <v>62.6</v>
      </c>
      <c r="AE46" s="608">
        <v>63</v>
      </c>
      <c r="AF46" s="607">
        <v>71</v>
      </c>
      <c r="AG46" s="607" t="s">
        <v>1</v>
      </c>
      <c r="AH46" s="607">
        <v>1</v>
      </c>
      <c r="AI46" s="607">
        <v>1</v>
      </c>
      <c r="AJ46" s="607">
        <v>3</v>
      </c>
      <c r="AK46" s="607">
        <v>3</v>
      </c>
      <c r="AL46" s="607">
        <v>1</v>
      </c>
      <c r="AM46" s="607">
        <v>3</v>
      </c>
      <c r="AN46" s="607">
        <v>3</v>
      </c>
      <c r="AO46" s="607">
        <v>8</v>
      </c>
      <c r="AP46" s="607">
        <v>6</v>
      </c>
      <c r="AQ46" s="607">
        <v>5</v>
      </c>
      <c r="AR46" s="607">
        <v>5</v>
      </c>
      <c r="AS46" s="607">
        <v>13</v>
      </c>
      <c r="AT46" s="607">
        <v>13</v>
      </c>
      <c r="AU46" s="607">
        <v>6</v>
      </c>
      <c r="AV46" s="608">
        <v>66.3</v>
      </c>
      <c r="AW46" s="608">
        <v>66.2</v>
      </c>
      <c r="AX46" s="608">
        <v>66.5</v>
      </c>
      <c r="AY46" s="607">
        <v>60</v>
      </c>
      <c r="AZ46" s="607" t="s">
        <v>1</v>
      </c>
      <c r="BA46" s="607">
        <v>1</v>
      </c>
      <c r="BB46" s="607" t="s">
        <v>1</v>
      </c>
      <c r="BC46" s="607">
        <v>2</v>
      </c>
      <c r="BD46" s="607">
        <v>3</v>
      </c>
      <c r="BE46" s="607">
        <v>1</v>
      </c>
      <c r="BF46" s="607">
        <v>2</v>
      </c>
      <c r="BG46" s="607">
        <v>3</v>
      </c>
      <c r="BH46" s="607">
        <v>7</v>
      </c>
      <c r="BI46" s="607">
        <v>4</v>
      </c>
      <c r="BJ46" s="607">
        <v>3</v>
      </c>
      <c r="BK46" s="607">
        <v>5</v>
      </c>
      <c r="BL46" s="607">
        <v>12</v>
      </c>
      <c r="BM46" s="607">
        <v>12</v>
      </c>
      <c r="BN46" s="607">
        <v>5</v>
      </c>
      <c r="BO46" s="608">
        <v>67.3</v>
      </c>
      <c r="BP46" s="608">
        <v>65.5</v>
      </c>
      <c r="BQ46" s="608">
        <v>70.099999999999994</v>
      </c>
      <c r="BR46" s="607">
        <v>39</v>
      </c>
      <c r="BS46" s="607" t="s">
        <v>1</v>
      </c>
      <c r="BT46" s="607" t="s">
        <v>1</v>
      </c>
      <c r="BU46" s="607" t="s">
        <v>1</v>
      </c>
      <c r="BV46" s="607" t="s">
        <v>1</v>
      </c>
      <c r="BW46" s="607">
        <v>1</v>
      </c>
      <c r="BX46" s="607" t="s">
        <v>1</v>
      </c>
      <c r="BY46" s="607">
        <v>1</v>
      </c>
      <c r="BZ46" s="607">
        <v>2</v>
      </c>
      <c r="CA46" s="607">
        <v>1</v>
      </c>
      <c r="CB46" s="607">
        <v>6</v>
      </c>
      <c r="CC46" s="607">
        <v>3</v>
      </c>
      <c r="CD46" s="607">
        <v>3</v>
      </c>
      <c r="CE46" s="607">
        <v>10</v>
      </c>
      <c r="CF46" s="607">
        <v>8</v>
      </c>
      <c r="CG46" s="607">
        <v>4</v>
      </c>
      <c r="CH46" s="607">
        <v>28</v>
      </c>
      <c r="CI46" s="607" t="s">
        <v>1</v>
      </c>
      <c r="CJ46" s="607" t="s">
        <v>1</v>
      </c>
      <c r="CK46" s="607" t="s">
        <v>1</v>
      </c>
      <c r="CL46" s="607" t="s">
        <v>1</v>
      </c>
      <c r="CM46" s="607" t="s">
        <v>1</v>
      </c>
      <c r="CN46" s="607">
        <v>2</v>
      </c>
      <c r="CO46" s="607">
        <v>1</v>
      </c>
      <c r="CP46" s="607">
        <v>2</v>
      </c>
      <c r="CQ46" s="607">
        <v>2</v>
      </c>
      <c r="CR46" s="607">
        <v>2</v>
      </c>
      <c r="CS46" s="607">
        <v>8</v>
      </c>
      <c r="CT46" s="607">
        <v>7</v>
      </c>
      <c r="CU46" s="607">
        <v>4</v>
      </c>
      <c r="CV46" s="607"/>
      <c r="CW46" s="607"/>
      <c r="CX46" s="607"/>
      <c r="CY46" s="607"/>
      <c r="CZ46" s="607"/>
      <c r="DA46" s="607"/>
      <c r="DB46" s="607"/>
      <c r="DC46" s="607">
        <v>155</v>
      </c>
      <c r="DD46" s="607">
        <v>104</v>
      </c>
      <c r="DE46" s="607">
        <v>60</v>
      </c>
      <c r="DF46" s="607">
        <v>27</v>
      </c>
      <c r="DG46" s="607">
        <v>17</v>
      </c>
      <c r="DH46" s="607">
        <v>20</v>
      </c>
      <c r="DI46" s="607">
        <v>22</v>
      </c>
      <c r="DJ46" s="607">
        <v>9</v>
      </c>
      <c r="DK46" s="607">
        <v>37</v>
      </c>
      <c r="DL46" s="607">
        <v>3</v>
      </c>
      <c r="DM46" s="607" t="s">
        <v>1</v>
      </c>
      <c r="DN46" s="607">
        <v>4</v>
      </c>
      <c r="DO46" s="607" t="s">
        <v>1</v>
      </c>
      <c r="DP46" s="607">
        <v>23</v>
      </c>
      <c r="DQ46" s="607" t="s">
        <v>1</v>
      </c>
      <c r="DR46" s="607">
        <v>3</v>
      </c>
      <c r="DS46" s="607">
        <v>4</v>
      </c>
      <c r="DT46" s="607" t="s">
        <v>1</v>
      </c>
      <c r="DU46" s="607" t="s">
        <v>1</v>
      </c>
      <c r="DV46" s="607" t="s">
        <v>1</v>
      </c>
      <c r="DW46" s="607" t="s">
        <v>1</v>
      </c>
      <c r="DX46" s="607" t="s">
        <v>1</v>
      </c>
      <c r="DY46" s="607" t="s">
        <v>1</v>
      </c>
      <c r="DZ46" s="607" t="s">
        <v>1</v>
      </c>
      <c r="EA46" s="607">
        <v>39</v>
      </c>
      <c r="EB46" s="607">
        <v>1626</v>
      </c>
      <c r="EC46" s="607">
        <v>272</v>
      </c>
      <c r="ED46" s="607">
        <v>1086</v>
      </c>
      <c r="EE46" s="607">
        <v>268</v>
      </c>
      <c r="EF46" s="17">
        <v>77</v>
      </c>
      <c r="EG46" s="17">
        <v>65</v>
      </c>
      <c r="EH46" s="17">
        <v>37</v>
      </c>
      <c r="EI46" s="17">
        <v>17</v>
      </c>
      <c r="EJ46" s="17">
        <v>11</v>
      </c>
      <c r="EK46" s="17" t="s">
        <v>1</v>
      </c>
      <c r="EL46" s="17">
        <v>9</v>
      </c>
      <c r="EM46" s="17">
        <v>3</v>
      </c>
      <c r="EN46" s="17">
        <v>78</v>
      </c>
      <c r="EO46" s="17">
        <v>39</v>
      </c>
      <c r="EP46" s="17">
        <v>23</v>
      </c>
      <c r="EQ46" s="17">
        <v>10</v>
      </c>
      <c r="ER46" s="17">
        <v>6</v>
      </c>
      <c r="ES46" s="17">
        <v>20</v>
      </c>
      <c r="ET46" s="17">
        <v>13</v>
      </c>
      <c r="EU46" s="17">
        <v>6</v>
      </c>
    </row>
    <row r="47" spans="1:151" ht="14.25" customHeight="1">
      <c r="A47" s="551" t="s">
        <v>299</v>
      </c>
      <c r="B47" s="551" t="s">
        <v>336</v>
      </c>
      <c r="C47" s="551" t="s">
        <v>780</v>
      </c>
      <c r="D47" s="551" t="s">
        <v>337</v>
      </c>
      <c r="E47" s="607">
        <v>82</v>
      </c>
      <c r="F47" s="607">
        <v>39</v>
      </c>
      <c r="G47" s="607">
        <v>5</v>
      </c>
      <c r="H47" s="607">
        <v>5</v>
      </c>
      <c r="I47" s="607">
        <v>18</v>
      </c>
      <c r="J47" s="607">
        <v>9</v>
      </c>
      <c r="K47" s="607">
        <v>16</v>
      </c>
      <c r="L47" s="607">
        <v>43</v>
      </c>
      <c r="M47" s="607">
        <v>110</v>
      </c>
      <c r="N47" s="607" t="s">
        <v>1</v>
      </c>
      <c r="O47" s="607">
        <v>1</v>
      </c>
      <c r="P47" s="607">
        <v>4</v>
      </c>
      <c r="Q47" s="607">
        <v>3</v>
      </c>
      <c r="R47" s="607">
        <v>4</v>
      </c>
      <c r="S47" s="607">
        <v>2</v>
      </c>
      <c r="T47" s="607">
        <v>9</v>
      </c>
      <c r="U47" s="607">
        <v>8</v>
      </c>
      <c r="V47" s="607">
        <v>15</v>
      </c>
      <c r="W47" s="607">
        <v>13</v>
      </c>
      <c r="X47" s="607">
        <v>6</v>
      </c>
      <c r="Y47" s="607">
        <v>9</v>
      </c>
      <c r="Z47" s="607">
        <v>14</v>
      </c>
      <c r="AA47" s="607">
        <v>16</v>
      </c>
      <c r="AB47" s="607">
        <v>6</v>
      </c>
      <c r="AC47" s="608">
        <v>62.8</v>
      </c>
      <c r="AD47" s="608">
        <v>62.6</v>
      </c>
      <c r="AE47" s="608">
        <v>63</v>
      </c>
      <c r="AF47" s="607">
        <v>71</v>
      </c>
      <c r="AG47" s="607" t="s">
        <v>1</v>
      </c>
      <c r="AH47" s="607">
        <v>1</v>
      </c>
      <c r="AI47" s="607">
        <v>1</v>
      </c>
      <c r="AJ47" s="607">
        <v>3</v>
      </c>
      <c r="AK47" s="607">
        <v>3</v>
      </c>
      <c r="AL47" s="607">
        <v>1</v>
      </c>
      <c r="AM47" s="607">
        <v>3</v>
      </c>
      <c r="AN47" s="607">
        <v>3</v>
      </c>
      <c r="AO47" s="607">
        <v>8</v>
      </c>
      <c r="AP47" s="607">
        <v>6</v>
      </c>
      <c r="AQ47" s="607">
        <v>5</v>
      </c>
      <c r="AR47" s="607">
        <v>5</v>
      </c>
      <c r="AS47" s="607">
        <v>13</v>
      </c>
      <c r="AT47" s="607">
        <v>13</v>
      </c>
      <c r="AU47" s="607">
        <v>6</v>
      </c>
      <c r="AV47" s="608">
        <v>66.3</v>
      </c>
      <c r="AW47" s="608">
        <v>66.2</v>
      </c>
      <c r="AX47" s="608">
        <v>66.5</v>
      </c>
      <c r="AY47" s="607">
        <v>60</v>
      </c>
      <c r="AZ47" s="607" t="s">
        <v>1</v>
      </c>
      <c r="BA47" s="607">
        <v>1</v>
      </c>
      <c r="BB47" s="607" t="s">
        <v>1</v>
      </c>
      <c r="BC47" s="607">
        <v>2</v>
      </c>
      <c r="BD47" s="607">
        <v>3</v>
      </c>
      <c r="BE47" s="607">
        <v>1</v>
      </c>
      <c r="BF47" s="607">
        <v>2</v>
      </c>
      <c r="BG47" s="607">
        <v>3</v>
      </c>
      <c r="BH47" s="607">
        <v>7</v>
      </c>
      <c r="BI47" s="607">
        <v>4</v>
      </c>
      <c r="BJ47" s="607">
        <v>3</v>
      </c>
      <c r="BK47" s="607">
        <v>5</v>
      </c>
      <c r="BL47" s="607">
        <v>12</v>
      </c>
      <c r="BM47" s="607">
        <v>12</v>
      </c>
      <c r="BN47" s="607">
        <v>5</v>
      </c>
      <c r="BO47" s="608">
        <v>67.3</v>
      </c>
      <c r="BP47" s="608">
        <v>65.5</v>
      </c>
      <c r="BQ47" s="608">
        <v>70.099999999999994</v>
      </c>
      <c r="BR47" s="607">
        <v>39</v>
      </c>
      <c r="BS47" s="607" t="s">
        <v>1</v>
      </c>
      <c r="BT47" s="607" t="s">
        <v>1</v>
      </c>
      <c r="BU47" s="607" t="s">
        <v>1</v>
      </c>
      <c r="BV47" s="607" t="s">
        <v>1</v>
      </c>
      <c r="BW47" s="607">
        <v>1</v>
      </c>
      <c r="BX47" s="607" t="s">
        <v>1</v>
      </c>
      <c r="BY47" s="607">
        <v>1</v>
      </c>
      <c r="BZ47" s="607">
        <v>2</v>
      </c>
      <c r="CA47" s="607">
        <v>1</v>
      </c>
      <c r="CB47" s="607">
        <v>6</v>
      </c>
      <c r="CC47" s="607">
        <v>3</v>
      </c>
      <c r="CD47" s="607">
        <v>3</v>
      </c>
      <c r="CE47" s="607">
        <v>10</v>
      </c>
      <c r="CF47" s="607">
        <v>8</v>
      </c>
      <c r="CG47" s="607">
        <v>4</v>
      </c>
      <c r="CH47" s="607">
        <v>28</v>
      </c>
      <c r="CI47" s="607" t="s">
        <v>1</v>
      </c>
      <c r="CJ47" s="607" t="s">
        <v>1</v>
      </c>
      <c r="CK47" s="607" t="s">
        <v>1</v>
      </c>
      <c r="CL47" s="607" t="s">
        <v>1</v>
      </c>
      <c r="CM47" s="607" t="s">
        <v>1</v>
      </c>
      <c r="CN47" s="607">
        <v>2</v>
      </c>
      <c r="CO47" s="607">
        <v>1</v>
      </c>
      <c r="CP47" s="607">
        <v>2</v>
      </c>
      <c r="CQ47" s="607">
        <v>2</v>
      </c>
      <c r="CR47" s="607">
        <v>2</v>
      </c>
      <c r="CS47" s="607">
        <v>8</v>
      </c>
      <c r="CT47" s="607">
        <v>7</v>
      </c>
      <c r="CU47" s="607">
        <v>4</v>
      </c>
      <c r="CV47" s="607"/>
      <c r="CW47" s="607"/>
      <c r="CX47" s="607"/>
      <c r="CY47" s="607"/>
      <c r="CZ47" s="607"/>
      <c r="DA47" s="607"/>
      <c r="DB47" s="607"/>
      <c r="DC47" s="607">
        <v>155</v>
      </c>
      <c r="DD47" s="607">
        <v>104</v>
      </c>
      <c r="DE47" s="607">
        <v>60</v>
      </c>
      <c r="DF47" s="607">
        <v>27</v>
      </c>
      <c r="DG47" s="607">
        <v>17</v>
      </c>
      <c r="DH47" s="607">
        <v>20</v>
      </c>
      <c r="DI47" s="607">
        <v>22</v>
      </c>
      <c r="DJ47" s="607">
        <v>9</v>
      </c>
      <c r="DK47" s="607">
        <v>37</v>
      </c>
      <c r="DL47" s="607">
        <v>3</v>
      </c>
      <c r="DM47" s="607" t="s">
        <v>1</v>
      </c>
      <c r="DN47" s="607">
        <v>4</v>
      </c>
      <c r="DO47" s="607" t="s">
        <v>1</v>
      </c>
      <c r="DP47" s="607">
        <v>23</v>
      </c>
      <c r="DQ47" s="607" t="s">
        <v>1</v>
      </c>
      <c r="DR47" s="607">
        <v>3</v>
      </c>
      <c r="DS47" s="607">
        <v>4</v>
      </c>
      <c r="DT47" s="607" t="s">
        <v>1</v>
      </c>
      <c r="DU47" s="607" t="s">
        <v>1</v>
      </c>
      <c r="DV47" s="607" t="s">
        <v>1</v>
      </c>
      <c r="DW47" s="607" t="s">
        <v>1</v>
      </c>
      <c r="DX47" s="607" t="s">
        <v>1</v>
      </c>
      <c r="DY47" s="607" t="s">
        <v>1</v>
      </c>
      <c r="DZ47" s="607" t="s">
        <v>1</v>
      </c>
      <c r="EA47" s="607">
        <v>39</v>
      </c>
      <c r="EB47" s="607">
        <v>1626</v>
      </c>
      <c r="EC47" s="607">
        <v>272</v>
      </c>
      <c r="ED47" s="607">
        <v>1086</v>
      </c>
      <c r="EE47" s="607">
        <v>268</v>
      </c>
      <c r="EF47" s="17">
        <v>77</v>
      </c>
      <c r="EG47" s="17">
        <v>65</v>
      </c>
      <c r="EH47" s="17">
        <v>37</v>
      </c>
      <c r="EI47" s="17">
        <v>17</v>
      </c>
      <c r="EJ47" s="17">
        <v>11</v>
      </c>
      <c r="EK47" s="17" t="s">
        <v>1</v>
      </c>
      <c r="EL47" s="17">
        <v>9</v>
      </c>
      <c r="EM47" s="17">
        <v>3</v>
      </c>
      <c r="EN47" s="17">
        <v>78</v>
      </c>
      <c r="EO47" s="17">
        <v>39</v>
      </c>
      <c r="EP47" s="17">
        <v>23</v>
      </c>
      <c r="EQ47" s="17">
        <v>10</v>
      </c>
      <c r="ER47" s="17">
        <v>6</v>
      </c>
      <c r="ES47" s="17">
        <v>20</v>
      </c>
      <c r="ET47" s="17">
        <v>13</v>
      </c>
      <c r="EU47" s="17">
        <v>6</v>
      </c>
    </row>
    <row r="48" spans="1:151" ht="14.25" customHeight="1">
      <c r="A48" s="551" t="s">
        <v>299</v>
      </c>
      <c r="B48" s="551" t="s">
        <v>338</v>
      </c>
      <c r="C48" s="551" t="s">
        <v>784</v>
      </c>
      <c r="D48" s="551"/>
      <c r="E48" s="607">
        <v>516</v>
      </c>
      <c r="F48" s="607">
        <v>352</v>
      </c>
      <c r="G48" s="607">
        <v>136</v>
      </c>
      <c r="H48" s="607">
        <v>125</v>
      </c>
      <c r="I48" s="607">
        <v>116</v>
      </c>
      <c r="J48" s="607">
        <v>75</v>
      </c>
      <c r="K48" s="607">
        <v>100</v>
      </c>
      <c r="L48" s="607">
        <v>164</v>
      </c>
      <c r="M48" s="607">
        <v>1080</v>
      </c>
      <c r="N48" s="607">
        <v>22</v>
      </c>
      <c r="O48" s="607">
        <v>31</v>
      </c>
      <c r="P48" s="607">
        <v>38</v>
      </c>
      <c r="Q48" s="607">
        <v>25</v>
      </c>
      <c r="R48" s="607">
        <v>40</v>
      </c>
      <c r="S48" s="607">
        <v>77</v>
      </c>
      <c r="T48" s="607">
        <v>100</v>
      </c>
      <c r="U48" s="607">
        <v>107</v>
      </c>
      <c r="V48" s="607">
        <v>114</v>
      </c>
      <c r="W48" s="607">
        <v>97</v>
      </c>
      <c r="X48" s="607">
        <v>81</v>
      </c>
      <c r="Y48" s="607">
        <v>105</v>
      </c>
      <c r="Z48" s="607">
        <v>113</v>
      </c>
      <c r="AA48" s="607">
        <v>92</v>
      </c>
      <c r="AB48" s="607">
        <v>38</v>
      </c>
      <c r="AC48" s="608">
        <v>58.3</v>
      </c>
      <c r="AD48" s="608">
        <v>56.7</v>
      </c>
      <c r="AE48" s="608">
        <v>60.1</v>
      </c>
      <c r="AF48" s="607">
        <v>716</v>
      </c>
      <c r="AG48" s="607" t="s">
        <v>1</v>
      </c>
      <c r="AH48" s="607">
        <v>4</v>
      </c>
      <c r="AI48" s="607">
        <v>12</v>
      </c>
      <c r="AJ48" s="607">
        <v>10</v>
      </c>
      <c r="AK48" s="607">
        <v>15</v>
      </c>
      <c r="AL48" s="607">
        <v>46</v>
      </c>
      <c r="AM48" s="607">
        <v>50</v>
      </c>
      <c r="AN48" s="607">
        <v>61</v>
      </c>
      <c r="AO48" s="607">
        <v>81</v>
      </c>
      <c r="AP48" s="607">
        <v>72</v>
      </c>
      <c r="AQ48" s="607">
        <v>65</v>
      </c>
      <c r="AR48" s="607">
        <v>90</v>
      </c>
      <c r="AS48" s="607">
        <v>97</v>
      </c>
      <c r="AT48" s="607">
        <v>79</v>
      </c>
      <c r="AU48" s="607">
        <v>34</v>
      </c>
      <c r="AV48" s="608">
        <v>63.8</v>
      </c>
      <c r="AW48" s="608">
        <v>62.9</v>
      </c>
      <c r="AX48" s="608">
        <v>65</v>
      </c>
      <c r="AY48" s="607">
        <v>642</v>
      </c>
      <c r="AZ48" s="607" t="s">
        <v>1</v>
      </c>
      <c r="BA48" s="607">
        <v>2</v>
      </c>
      <c r="BB48" s="607">
        <v>10</v>
      </c>
      <c r="BC48" s="607">
        <v>9</v>
      </c>
      <c r="BD48" s="607">
        <v>13</v>
      </c>
      <c r="BE48" s="607">
        <v>33</v>
      </c>
      <c r="BF48" s="607">
        <v>45</v>
      </c>
      <c r="BG48" s="607">
        <v>59</v>
      </c>
      <c r="BH48" s="607">
        <v>77</v>
      </c>
      <c r="BI48" s="607">
        <v>67</v>
      </c>
      <c r="BJ48" s="607">
        <v>63</v>
      </c>
      <c r="BK48" s="607">
        <v>77</v>
      </c>
      <c r="BL48" s="607">
        <v>94</v>
      </c>
      <c r="BM48" s="607">
        <v>69</v>
      </c>
      <c r="BN48" s="607">
        <v>24</v>
      </c>
      <c r="BO48" s="608">
        <v>63.9</v>
      </c>
      <c r="BP48" s="608">
        <v>62.7</v>
      </c>
      <c r="BQ48" s="608">
        <v>65.7</v>
      </c>
      <c r="BR48" s="607">
        <v>352</v>
      </c>
      <c r="BS48" s="607" t="s">
        <v>1</v>
      </c>
      <c r="BT48" s="607" t="s">
        <v>1</v>
      </c>
      <c r="BU48" s="607" t="s">
        <v>1</v>
      </c>
      <c r="BV48" s="607" t="s">
        <v>1</v>
      </c>
      <c r="BW48" s="607" t="s">
        <v>1</v>
      </c>
      <c r="BX48" s="607">
        <v>4</v>
      </c>
      <c r="BY48" s="607">
        <v>14</v>
      </c>
      <c r="BZ48" s="607">
        <v>27</v>
      </c>
      <c r="CA48" s="607">
        <v>41</v>
      </c>
      <c r="CB48" s="607">
        <v>41</v>
      </c>
      <c r="CC48" s="607">
        <v>36</v>
      </c>
      <c r="CD48" s="607">
        <v>47</v>
      </c>
      <c r="CE48" s="607">
        <v>66</v>
      </c>
      <c r="CF48" s="607">
        <v>47</v>
      </c>
      <c r="CG48" s="607">
        <v>29</v>
      </c>
      <c r="CH48" s="607">
        <v>246</v>
      </c>
      <c r="CI48" s="607" t="s">
        <v>1</v>
      </c>
      <c r="CJ48" s="607" t="s">
        <v>1</v>
      </c>
      <c r="CK48" s="607" t="s">
        <v>1</v>
      </c>
      <c r="CL48" s="607" t="s">
        <v>1</v>
      </c>
      <c r="CM48" s="607">
        <v>7</v>
      </c>
      <c r="CN48" s="607">
        <v>8</v>
      </c>
      <c r="CO48" s="607">
        <v>24</v>
      </c>
      <c r="CP48" s="607">
        <v>27</v>
      </c>
      <c r="CQ48" s="607">
        <v>23</v>
      </c>
      <c r="CR48" s="607">
        <v>38</v>
      </c>
      <c r="CS48" s="607">
        <v>57</v>
      </c>
      <c r="CT48" s="607">
        <v>36</v>
      </c>
      <c r="CU48" s="607">
        <v>26</v>
      </c>
      <c r="CV48" s="607"/>
      <c r="CW48" s="607"/>
      <c r="CX48" s="607"/>
      <c r="CY48" s="607"/>
      <c r="CZ48" s="607"/>
      <c r="DA48" s="607"/>
      <c r="DB48" s="607"/>
      <c r="DC48" s="607">
        <v>1404</v>
      </c>
      <c r="DD48" s="607">
        <v>949</v>
      </c>
      <c r="DE48" s="607">
        <v>642</v>
      </c>
      <c r="DF48" s="607">
        <v>235</v>
      </c>
      <c r="DG48" s="607">
        <v>72</v>
      </c>
      <c r="DH48" s="607">
        <v>179</v>
      </c>
      <c r="DI48" s="607">
        <v>141</v>
      </c>
      <c r="DJ48" s="607">
        <v>135</v>
      </c>
      <c r="DK48" s="607">
        <v>331</v>
      </c>
      <c r="DL48" s="607">
        <v>1</v>
      </c>
      <c r="DM48" s="607" t="s">
        <v>1</v>
      </c>
      <c r="DN48" s="607">
        <v>10</v>
      </c>
      <c r="DO48" s="607" t="s">
        <v>1</v>
      </c>
      <c r="DP48" s="607">
        <v>224</v>
      </c>
      <c r="DQ48" s="607">
        <v>7</v>
      </c>
      <c r="DR48" s="607">
        <v>39</v>
      </c>
      <c r="DS48" s="607">
        <v>43</v>
      </c>
      <c r="DT48" s="607">
        <v>5</v>
      </c>
      <c r="DU48" s="607">
        <v>1</v>
      </c>
      <c r="DV48" s="607" t="s">
        <v>1</v>
      </c>
      <c r="DW48" s="607">
        <v>1</v>
      </c>
      <c r="DX48" s="607" t="s">
        <v>1</v>
      </c>
      <c r="DY48" s="607" t="s">
        <v>1</v>
      </c>
      <c r="DZ48" s="607" t="s">
        <v>1</v>
      </c>
      <c r="EA48" s="607">
        <v>352</v>
      </c>
      <c r="EB48" s="607">
        <v>20855</v>
      </c>
      <c r="EC48" s="607">
        <v>656</v>
      </c>
      <c r="ED48" s="607">
        <v>17008</v>
      </c>
      <c r="EE48" s="607">
        <v>3191</v>
      </c>
      <c r="EF48" s="17">
        <v>706</v>
      </c>
      <c r="EG48" s="17">
        <v>573</v>
      </c>
      <c r="EH48" s="17">
        <v>389</v>
      </c>
      <c r="EI48" s="17">
        <v>136</v>
      </c>
      <c r="EJ48" s="17">
        <v>48</v>
      </c>
      <c r="EK48" s="17">
        <v>4</v>
      </c>
      <c r="EL48" s="17">
        <v>77</v>
      </c>
      <c r="EM48" s="17">
        <v>52</v>
      </c>
      <c r="EN48" s="17">
        <v>698</v>
      </c>
      <c r="EO48" s="17">
        <v>376</v>
      </c>
      <c r="EP48" s="17">
        <v>253</v>
      </c>
      <c r="EQ48" s="17">
        <v>99</v>
      </c>
      <c r="ER48" s="17">
        <v>24</v>
      </c>
      <c r="ES48" s="17">
        <v>175</v>
      </c>
      <c r="ET48" s="17">
        <v>64</v>
      </c>
      <c r="EU48" s="17">
        <v>83</v>
      </c>
    </row>
    <row r="49" spans="1:151" ht="14.25" customHeight="1">
      <c r="A49" s="551" t="s">
        <v>299</v>
      </c>
      <c r="B49" s="551" t="s">
        <v>338</v>
      </c>
      <c r="C49" s="551" t="s">
        <v>784</v>
      </c>
      <c r="D49" s="551" t="s">
        <v>339</v>
      </c>
      <c r="E49" s="607">
        <v>185</v>
      </c>
      <c r="F49" s="607">
        <v>125</v>
      </c>
      <c r="G49" s="607">
        <v>48</v>
      </c>
      <c r="H49" s="607">
        <v>46</v>
      </c>
      <c r="I49" s="607">
        <v>34</v>
      </c>
      <c r="J49" s="607">
        <v>25</v>
      </c>
      <c r="K49" s="607">
        <v>43</v>
      </c>
      <c r="L49" s="607">
        <v>60</v>
      </c>
      <c r="M49" s="607">
        <v>394</v>
      </c>
      <c r="N49" s="607">
        <v>9</v>
      </c>
      <c r="O49" s="607">
        <v>14</v>
      </c>
      <c r="P49" s="607">
        <v>15</v>
      </c>
      <c r="Q49" s="607">
        <v>9</v>
      </c>
      <c r="R49" s="607">
        <v>10</v>
      </c>
      <c r="S49" s="607">
        <v>30</v>
      </c>
      <c r="T49" s="607">
        <v>43</v>
      </c>
      <c r="U49" s="607">
        <v>39</v>
      </c>
      <c r="V49" s="607">
        <v>37</v>
      </c>
      <c r="W49" s="607">
        <v>34</v>
      </c>
      <c r="X49" s="607">
        <v>24</v>
      </c>
      <c r="Y49" s="607">
        <v>42</v>
      </c>
      <c r="Z49" s="607">
        <v>41</v>
      </c>
      <c r="AA49" s="607">
        <v>33</v>
      </c>
      <c r="AB49" s="607">
        <v>14</v>
      </c>
      <c r="AC49" s="608">
        <v>57.9</v>
      </c>
      <c r="AD49" s="608">
        <v>56.5</v>
      </c>
      <c r="AE49" s="608">
        <v>59.5</v>
      </c>
      <c r="AF49" s="607">
        <v>261</v>
      </c>
      <c r="AG49" s="607" t="s">
        <v>1</v>
      </c>
      <c r="AH49" s="607" t="s">
        <v>1</v>
      </c>
      <c r="AI49" s="607">
        <v>5</v>
      </c>
      <c r="AJ49" s="607">
        <v>3</v>
      </c>
      <c r="AK49" s="607">
        <v>4</v>
      </c>
      <c r="AL49" s="607">
        <v>18</v>
      </c>
      <c r="AM49" s="607">
        <v>21</v>
      </c>
      <c r="AN49" s="607">
        <v>21</v>
      </c>
      <c r="AO49" s="607">
        <v>30</v>
      </c>
      <c r="AP49" s="607">
        <v>24</v>
      </c>
      <c r="AQ49" s="607">
        <v>21</v>
      </c>
      <c r="AR49" s="607">
        <v>36</v>
      </c>
      <c r="AS49" s="607">
        <v>36</v>
      </c>
      <c r="AT49" s="607">
        <v>28</v>
      </c>
      <c r="AU49" s="607">
        <v>14</v>
      </c>
      <c r="AV49" s="608">
        <v>64.3</v>
      </c>
      <c r="AW49" s="608">
        <v>63.3</v>
      </c>
      <c r="AX49" s="608">
        <v>65.599999999999994</v>
      </c>
      <c r="AY49" s="607">
        <v>227</v>
      </c>
      <c r="AZ49" s="607" t="s">
        <v>1</v>
      </c>
      <c r="BA49" s="607" t="s">
        <v>1</v>
      </c>
      <c r="BB49" s="607">
        <v>4</v>
      </c>
      <c r="BC49" s="607">
        <v>2</v>
      </c>
      <c r="BD49" s="607">
        <v>4</v>
      </c>
      <c r="BE49" s="607">
        <v>9</v>
      </c>
      <c r="BF49" s="607">
        <v>18</v>
      </c>
      <c r="BG49" s="607">
        <v>19</v>
      </c>
      <c r="BH49" s="607">
        <v>28</v>
      </c>
      <c r="BI49" s="607">
        <v>22</v>
      </c>
      <c r="BJ49" s="607">
        <v>21</v>
      </c>
      <c r="BK49" s="607">
        <v>30</v>
      </c>
      <c r="BL49" s="607">
        <v>35</v>
      </c>
      <c r="BM49" s="607">
        <v>25</v>
      </c>
      <c r="BN49" s="607">
        <v>10</v>
      </c>
      <c r="BO49" s="608">
        <v>64.900000000000006</v>
      </c>
      <c r="BP49" s="608">
        <v>62.9</v>
      </c>
      <c r="BQ49" s="608">
        <v>68.3</v>
      </c>
      <c r="BR49" s="607">
        <v>125</v>
      </c>
      <c r="BS49" s="607" t="s">
        <v>1</v>
      </c>
      <c r="BT49" s="607" t="s">
        <v>1</v>
      </c>
      <c r="BU49" s="607" t="s">
        <v>1</v>
      </c>
      <c r="BV49" s="607" t="s">
        <v>1</v>
      </c>
      <c r="BW49" s="607" t="s">
        <v>1</v>
      </c>
      <c r="BX49" s="607">
        <v>3</v>
      </c>
      <c r="BY49" s="607">
        <v>6</v>
      </c>
      <c r="BZ49" s="607">
        <v>10</v>
      </c>
      <c r="CA49" s="607">
        <v>12</v>
      </c>
      <c r="CB49" s="607">
        <v>13</v>
      </c>
      <c r="CC49" s="607">
        <v>10</v>
      </c>
      <c r="CD49" s="607">
        <v>21</v>
      </c>
      <c r="CE49" s="607">
        <v>24</v>
      </c>
      <c r="CF49" s="607">
        <v>17</v>
      </c>
      <c r="CG49" s="607">
        <v>9</v>
      </c>
      <c r="CH49" s="607">
        <v>87</v>
      </c>
      <c r="CI49" s="607" t="s">
        <v>1</v>
      </c>
      <c r="CJ49" s="607" t="s">
        <v>1</v>
      </c>
      <c r="CK49" s="607" t="s">
        <v>1</v>
      </c>
      <c r="CL49" s="607" t="s">
        <v>1</v>
      </c>
      <c r="CM49" s="607">
        <v>4</v>
      </c>
      <c r="CN49" s="607">
        <v>4</v>
      </c>
      <c r="CO49" s="607">
        <v>6</v>
      </c>
      <c r="CP49" s="607">
        <v>10</v>
      </c>
      <c r="CQ49" s="607">
        <v>5</v>
      </c>
      <c r="CR49" s="607">
        <v>17</v>
      </c>
      <c r="CS49" s="607">
        <v>20</v>
      </c>
      <c r="CT49" s="607">
        <v>12</v>
      </c>
      <c r="CU49" s="607">
        <v>9</v>
      </c>
      <c r="CV49" s="607"/>
      <c r="CW49" s="607"/>
      <c r="CX49" s="607"/>
      <c r="CY49" s="607"/>
      <c r="CZ49" s="607"/>
      <c r="DA49" s="607"/>
      <c r="DB49" s="607"/>
      <c r="DC49" s="607">
        <v>513</v>
      </c>
      <c r="DD49" s="607">
        <v>337</v>
      </c>
      <c r="DE49" s="607">
        <v>227</v>
      </c>
      <c r="DF49" s="607">
        <v>89</v>
      </c>
      <c r="DG49" s="607">
        <v>21</v>
      </c>
      <c r="DH49" s="607">
        <v>66</v>
      </c>
      <c r="DI49" s="607">
        <v>58</v>
      </c>
      <c r="DJ49" s="607">
        <v>52</v>
      </c>
      <c r="DK49" s="607">
        <v>117</v>
      </c>
      <c r="DL49" s="607" t="s">
        <v>1</v>
      </c>
      <c r="DM49" s="607" t="s">
        <v>1</v>
      </c>
      <c r="DN49" s="607">
        <v>6</v>
      </c>
      <c r="DO49" s="607" t="s">
        <v>1</v>
      </c>
      <c r="DP49" s="607">
        <v>82</v>
      </c>
      <c r="DQ49" s="607">
        <v>3</v>
      </c>
      <c r="DR49" s="607">
        <v>9</v>
      </c>
      <c r="DS49" s="607">
        <v>17</v>
      </c>
      <c r="DT49" s="607" t="s">
        <v>1</v>
      </c>
      <c r="DU49" s="607" t="s">
        <v>1</v>
      </c>
      <c r="DV49" s="607" t="s">
        <v>1</v>
      </c>
      <c r="DW49" s="607" t="s">
        <v>1</v>
      </c>
      <c r="DX49" s="607" t="s">
        <v>1</v>
      </c>
      <c r="DY49" s="607" t="s">
        <v>1</v>
      </c>
      <c r="DZ49" s="607" t="s">
        <v>1</v>
      </c>
      <c r="EA49" s="607">
        <v>125</v>
      </c>
      <c r="EB49" s="607">
        <v>6965</v>
      </c>
      <c r="EC49" s="607">
        <v>374</v>
      </c>
      <c r="ED49" s="607">
        <v>5686</v>
      </c>
      <c r="EE49" s="607">
        <v>905</v>
      </c>
      <c r="EF49" s="17">
        <v>256</v>
      </c>
      <c r="EG49" s="17">
        <v>210</v>
      </c>
      <c r="EH49" s="17">
        <v>142</v>
      </c>
      <c r="EI49" s="17">
        <v>54</v>
      </c>
      <c r="EJ49" s="17">
        <v>14</v>
      </c>
      <c r="EK49" s="17" t="s">
        <v>1</v>
      </c>
      <c r="EL49" s="17">
        <v>28</v>
      </c>
      <c r="EM49" s="17">
        <v>18</v>
      </c>
      <c r="EN49" s="17">
        <v>257</v>
      </c>
      <c r="EO49" s="17">
        <v>127</v>
      </c>
      <c r="EP49" s="17">
        <v>85</v>
      </c>
      <c r="EQ49" s="17">
        <v>35</v>
      </c>
      <c r="ER49" s="17">
        <v>7</v>
      </c>
      <c r="ES49" s="17">
        <v>66</v>
      </c>
      <c r="ET49" s="17">
        <v>30</v>
      </c>
      <c r="EU49" s="17">
        <v>34</v>
      </c>
    </row>
    <row r="50" spans="1:151" ht="14.25" customHeight="1">
      <c r="A50" s="551" t="s">
        <v>299</v>
      </c>
      <c r="B50" s="551" t="s">
        <v>338</v>
      </c>
      <c r="C50" s="551" t="s">
        <v>784</v>
      </c>
      <c r="D50" s="551" t="s">
        <v>340</v>
      </c>
      <c r="E50" s="607">
        <v>195</v>
      </c>
      <c r="F50" s="607">
        <v>143</v>
      </c>
      <c r="G50" s="607">
        <v>59</v>
      </c>
      <c r="H50" s="607">
        <v>53</v>
      </c>
      <c r="I50" s="607">
        <v>45</v>
      </c>
      <c r="J50" s="607">
        <v>29</v>
      </c>
      <c r="K50" s="607">
        <v>39</v>
      </c>
      <c r="L50" s="607">
        <v>52</v>
      </c>
      <c r="M50" s="607">
        <v>432</v>
      </c>
      <c r="N50" s="607">
        <v>7</v>
      </c>
      <c r="O50" s="607">
        <v>8</v>
      </c>
      <c r="P50" s="607">
        <v>11</v>
      </c>
      <c r="Q50" s="607">
        <v>14</v>
      </c>
      <c r="R50" s="607">
        <v>21</v>
      </c>
      <c r="S50" s="607">
        <v>34</v>
      </c>
      <c r="T50" s="607">
        <v>38</v>
      </c>
      <c r="U50" s="607">
        <v>39</v>
      </c>
      <c r="V50" s="607">
        <v>48</v>
      </c>
      <c r="W50" s="607">
        <v>38</v>
      </c>
      <c r="X50" s="607">
        <v>40</v>
      </c>
      <c r="Y50" s="607">
        <v>36</v>
      </c>
      <c r="Z50" s="607">
        <v>46</v>
      </c>
      <c r="AA50" s="607">
        <v>40</v>
      </c>
      <c r="AB50" s="607">
        <v>12</v>
      </c>
      <c r="AC50" s="608">
        <v>58.5</v>
      </c>
      <c r="AD50" s="608">
        <v>57.4</v>
      </c>
      <c r="AE50" s="608">
        <v>59.8</v>
      </c>
      <c r="AF50" s="607">
        <v>298</v>
      </c>
      <c r="AG50" s="607" t="s">
        <v>1</v>
      </c>
      <c r="AH50" s="607">
        <v>1</v>
      </c>
      <c r="AI50" s="607">
        <v>4</v>
      </c>
      <c r="AJ50" s="607">
        <v>6</v>
      </c>
      <c r="AK50" s="607">
        <v>8</v>
      </c>
      <c r="AL50" s="607">
        <v>20</v>
      </c>
      <c r="AM50" s="607">
        <v>22</v>
      </c>
      <c r="AN50" s="607">
        <v>22</v>
      </c>
      <c r="AO50" s="607">
        <v>31</v>
      </c>
      <c r="AP50" s="607">
        <v>33</v>
      </c>
      <c r="AQ50" s="607">
        <v>34</v>
      </c>
      <c r="AR50" s="607">
        <v>33</v>
      </c>
      <c r="AS50" s="607">
        <v>40</v>
      </c>
      <c r="AT50" s="607">
        <v>34</v>
      </c>
      <c r="AU50" s="607">
        <v>10</v>
      </c>
      <c r="AV50" s="608">
        <v>63.2</v>
      </c>
      <c r="AW50" s="608">
        <v>62.7</v>
      </c>
      <c r="AX50" s="608">
        <v>63.9</v>
      </c>
      <c r="AY50" s="607">
        <v>273</v>
      </c>
      <c r="AZ50" s="607" t="s">
        <v>1</v>
      </c>
      <c r="BA50" s="607" t="s">
        <v>1</v>
      </c>
      <c r="BB50" s="607">
        <v>3</v>
      </c>
      <c r="BC50" s="607">
        <v>6</v>
      </c>
      <c r="BD50" s="607">
        <v>6</v>
      </c>
      <c r="BE50" s="607">
        <v>16</v>
      </c>
      <c r="BF50" s="607">
        <v>21</v>
      </c>
      <c r="BG50" s="607">
        <v>22</v>
      </c>
      <c r="BH50" s="607">
        <v>30</v>
      </c>
      <c r="BI50" s="607">
        <v>30</v>
      </c>
      <c r="BJ50" s="607">
        <v>32</v>
      </c>
      <c r="BK50" s="607">
        <v>30</v>
      </c>
      <c r="BL50" s="607">
        <v>39</v>
      </c>
      <c r="BM50" s="607">
        <v>30</v>
      </c>
      <c r="BN50" s="607">
        <v>8</v>
      </c>
      <c r="BO50" s="608">
        <v>63.5</v>
      </c>
      <c r="BP50" s="608">
        <v>62.9</v>
      </c>
      <c r="BQ50" s="608">
        <v>64.3</v>
      </c>
      <c r="BR50" s="607">
        <v>143</v>
      </c>
      <c r="BS50" s="607" t="s">
        <v>1</v>
      </c>
      <c r="BT50" s="607" t="s">
        <v>1</v>
      </c>
      <c r="BU50" s="607" t="s">
        <v>1</v>
      </c>
      <c r="BV50" s="607" t="s">
        <v>1</v>
      </c>
      <c r="BW50" s="607" t="s">
        <v>1</v>
      </c>
      <c r="BX50" s="607">
        <v>1</v>
      </c>
      <c r="BY50" s="607">
        <v>5</v>
      </c>
      <c r="BZ50" s="607">
        <v>11</v>
      </c>
      <c r="CA50" s="607">
        <v>19</v>
      </c>
      <c r="CB50" s="607">
        <v>18</v>
      </c>
      <c r="CC50" s="607">
        <v>16</v>
      </c>
      <c r="CD50" s="607">
        <v>17</v>
      </c>
      <c r="CE50" s="607">
        <v>27</v>
      </c>
      <c r="CF50" s="607">
        <v>17</v>
      </c>
      <c r="CG50" s="607">
        <v>12</v>
      </c>
      <c r="CH50" s="607">
        <v>94</v>
      </c>
      <c r="CI50" s="607" t="s">
        <v>1</v>
      </c>
      <c r="CJ50" s="607" t="s">
        <v>1</v>
      </c>
      <c r="CK50" s="607" t="s">
        <v>1</v>
      </c>
      <c r="CL50" s="607" t="s">
        <v>1</v>
      </c>
      <c r="CM50" s="607">
        <v>1</v>
      </c>
      <c r="CN50" s="607">
        <v>2</v>
      </c>
      <c r="CO50" s="607">
        <v>10</v>
      </c>
      <c r="CP50" s="607">
        <v>10</v>
      </c>
      <c r="CQ50" s="607">
        <v>12</v>
      </c>
      <c r="CR50" s="607">
        <v>14</v>
      </c>
      <c r="CS50" s="607">
        <v>22</v>
      </c>
      <c r="CT50" s="607">
        <v>14</v>
      </c>
      <c r="CU50" s="607">
        <v>9</v>
      </c>
      <c r="CV50" s="607"/>
      <c r="CW50" s="607"/>
      <c r="CX50" s="607"/>
      <c r="CY50" s="607"/>
      <c r="CZ50" s="607"/>
      <c r="DA50" s="607"/>
      <c r="DB50" s="607"/>
      <c r="DC50" s="607">
        <v>541</v>
      </c>
      <c r="DD50" s="607">
        <v>393</v>
      </c>
      <c r="DE50" s="607">
        <v>273</v>
      </c>
      <c r="DF50" s="607">
        <v>91</v>
      </c>
      <c r="DG50" s="607">
        <v>29</v>
      </c>
      <c r="DH50" s="607">
        <v>56</v>
      </c>
      <c r="DI50" s="607">
        <v>47</v>
      </c>
      <c r="DJ50" s="607">
        <v>45</v>
      </c>
      <c r="DK50" s="607">
        <v>134</v>
      </c>
      <c r="DL50" s="607" t="s">
        <v>1</v>
      </c>
      <c r="DM50" s="607" t="s">
        <v>1</v>
      </c>
      <c r="DN50" s="607">
        <v>1</v>
      </c>
      <c r="DO50" s="607" t="s">
        <v>1</v>
      </c>
      <c r="DP50" s="607">
        <v>93</v>
      </c>
      <c r="DQ50" s="607">
        <v>1</v>
      </c>
      <c r="DR50" s="607">
        <v>19</v>
      </c>
      <c r="DS50" s="607">
        <v>15</v>
      </c>
      <c r="DT50" s="607">
        <v>3</v>
      </c>
      <c r="DU50" s="607">
        <v>1</v>
      </c>
      <c r="DV50" s="607" t="s">
        <v>1</v>
      </c>
      <c r="DW50" s="607">
        <v>1</v>
      </c>
      <c r="DX50" s="607" t="s">
        <v>1</v>
      </c>
      <c r="DY50" s="607" t="s">
        <v>1</v>
      </c>
      <c r="DZ50" s="607" t="s">
        <v>1</v>
      </c>
      <c r="EA50" s="607">
        <v>143</v>
      </c>
      <c r="EB50" s="607">
        <v>8983</v>
      </c>
      <c r="EC50" s="607">
        <v>40</v>
      </c>
      <c r="ED50" s="607">
        <v>7311</v>
      </c>
      <c r="EE50" s="607">
        <v>1632</v>
      </c>
      <c r="EF50" s="17">
        <v>268</v>
      </c>
      <c r="EG50" s="17">
        <v>227</v>
      </c>
      <c r="EH50" s="17">
        <v>154</v>
      </c>
      <c r="EI50" s="17">
        <v>52</v>
      </c>
      <c r="EJ50" s="17">
        <v>21</v>
      </c>
      <c r="EK50" s="17">
        <v>2</v>
      </c>
      <c r="EL50" s="17">
        <v>26</v>
      </c>
      <c r="EM50" s="17">
        <v>13</v>
      </c>
      <c r="EN50" s="17">
        <v>273</v>
      </c>
      <c r="EO50" s="17">
        <v>166</v>
      </c>
      <c r="EP50" s="17">
        <v>119</v>
      </c>
      <c r="EQ50" s="17">
        <v>39</v>
      </c>
      <c r="ER50" s="17">
        <v>8</v>
      </c>
      <c r="ES50" s="17">
        <v>54</v>
      </c>
      <c r="ET50" s="17">
        <v>21</v>
      </c>
      <c r="EU50" s="17">
        <v>32</v>
      </c>
    </row>
    <row r="51" spans="1:151" ht="14.25" customHeight="1">
      <c r="A51" s="551" t="s">
        <v>299</v>
      </c>
      <c r="B51" s="551" t="s">
        <v>338</v>
      </c>
      <c r="C51" s="551" t="s">
        <v>784</v>
      </c>
      <c r="D51" s="551" t="s">
        <v>341</v>
      </c>
      <c r="E51" s="607">
        <v>136</v>
      </c>
      <c r="F51" s="607">
        <v>84</v>
      </c>
      <c r="G51" s="607">
        <v>29</v>
      </c>
      <c r="H51" s="607">
        <v>26</v>
      </c>
      <c r="I51" s="607">
        <v>37</v>
      </c>
      <c r="J51" s="607">
        <v>21</v>
      </c>
      <c r="K51" s="607">
        <v>18</v>
      </c>
      <c r="L51" s="607">
        <v>52</v>
      </c>
      <c r="M51" s="607">
        <v>254</v>
      </c>
      <c r="N51" s="607">
        <v>6</v>
      </c>
      <c r="O51" s="607">
        <v>9</v>
      </c>
      <c r="P51" s="607">
        <v>12</v>
      </c>
      <c r="Q51" s="607">
        <v>2</v>
      </c>
      <c r="R51" s="607">
        <v>9</v>
      </c>
      <c r="S51" s="607">
        <v>13</v>
      </c>
      <c r="T51" s="607">
        <v>19</v>
      </c>
      <c r="U51" s="607">
        <v>29</v>
      </c>
      <c r="V51" s="607">
        <v>29</v>
      </c>
      <c r="W51" s="607">
        <v>25</v>
      </c>
      <c r="X51" s="607">
        <v>17</v>
      </c>
      <c r="Y51" s="607">
        <v>27</v>
      </c>
      <c r="Z51" s="607">
        <v>26</v>
      </c>
      <c r="AA51" s="607">
        <v>19</v>
      </c>
      <c r="AB51" s="607">
        <v>12</v>
      </c>
      <c r="AC51" s="608">
        <v>58.4</v>
      </c>
      <c r="AD51" s="608">
        <v>56</v>
      </c>
      <c r="AE51" s="608">
        <v>61.6</v>
      </c>
      <c r="AF51" s="607">
        <v>157</v>
      </c>
      <c r="AG51" s="607" t="s">
        <v>1</v>
      </c>
      <c r="AH51" s="607">
        <v>3</v>
      </c>
      <c r="AI51" s="607">
        <v>3</v>
      </c>
      <c r="AJ51" s="607">
        <v>1</v>
      </c>
      <c r="AK51" s="607">
        <v>3</v>
      </c>
      <c r="AL51" s="607">
        <v>8</v>
      </c>
      <c r="AM51" s="607">
        <v>7</v>
      </c>
      <c r="AN51" s="607">
        <v>18</v>
      </c>
      <c r="AO51" s="607">
        <v>20</v>
      </c>
      <c r="AP51" s="607">
        <v>15</v>
      </c>
      <c r="AQ51" s="607">
        <v>10</v>
      </c>
      <c r="AR51" s="607">
        <v>21</v>
      </c>
      <c r="AS51" s="607">
        <v>21</v>
      </c>
      <c r="AT51" s="607">
        <v>17</v>
      </c>
      <c r="AU51" s="607">
        <v>10</v>
      </c>
      <c r="AV51" s="608">
        <v>63.9</v>
      </c>
      <c r="AW51" s="608">
        <v>62.5</v>
      </c>
      <c r="AX51" s="608">
        <v>66.400000000000006</v>
      </c>
      <c r="AY51" s="607">
        <v>142</v>
      </c>
      <c r="AZ51" s="607" t="s">
        <v>1</v>
      </c>
      <c r="BA51" s="607">
        <v>2</v>
      </c>
      <c r="BB51" s="607">
        <v>3</v>
      </c>
      <c r="BC51" s="607">
        <v>1</v>
      </c>
      <c r="BD51" s="607">
        <v>3</v>
      </c>
      <c r="BE51" s="607">
        <v>8</v>
      </c>
      <c r="BF51" s="607">
        <v>6</v>
      </c>
      <c r="BG51" s="607">
        <v>18</v>
      </c>
      <c r="BH51" s="607">
        <v>19</v>
      </c>
      <c r="BI51" s="607">
        <v>15</v>
      </c>
      <c r="BJ51" s="607">
        <v>10</v>
      </c>
      <c r="BK51" s="607">
        <v>17</v>
      </c>
      <c r="BL51" s="607">
        <v>20</v>
      </c>
      <c r="BM51" s="607">
        <v>14</v>
      </c>
      <c r="BN51" s="607">
        <v>6</v>
      </c>
      <c r="BO51" s="608">
        <v>62.9</v>
      </c>
      <c r="BP51" s="608">
        <v>62</v>
      </c>
      <c r="BQ51" s="608">
        <v>64.599999999999994</v>
      </c>
      <c r="BR51" s="607">
        <v>84</v>
      </c>
      <c r="BS51" s="607" t="s">
        <v>1</v>
      </c>
      <c r="BT51" s="607" t="s">
        <v>1</v>
      </c>
      <c r="BU51" s="607" t="s">
        <v>1</v>
      </c>
      <c r="BV51" s="607" t="s">
        <v>1</v>
      </c>
      <c r="BW51" s="607" t="s">
        <v>1</v>
      </c>
      <c r="BX51" s="607" t="s">
        <v>1</v>
      </c>
      <c r="BY51" s="607">
        <v>3</v>
      </c>
      <c r="BZ51" s="607">
        <v>6</v>
      </c>
      <c r="CA51" s="607">
        <v>10</v>
      </c>
      <c r="CB51" s="607">
        <v>10</v>
      </c>
      <c r="CC51" s="607">
        <v>10</v>
      </c>
      <c r="CD51" s="607">
        <v>9</v>
      </c>
      <c r="CE51" s="607">
        <v>15</v>
      </c>
      <c r="CF51" s="607">
        <v>13</v>
      </c>
      <c r="CG51" s="607">
        <v>8</v>
      </c>
      <c r="CH51" s="607">
        <v>65</v>
      </c>
      <c r="CI51" s="607" t="s">
        <v>1</v>
      </c>
      <c r="CJ51" s="607" t="s">
        <v>1</v>
      </c>
      <c r="CK51" s="607" t="s">
        <v>1</v>
      </c>
      <c r="CL51" s="607" t="s">
        <v>1</v>
      </c>
      <c r="CM51" s="607">
        <v>2</v>
      </c>
      <c r="CN51" s="607">
        <v>2</v>
      </c>
      <c r="CO51" s="607">
        <v>8</v>
      </c>
      <c r="CP51" s="607">
        <v>7</v>
      </c>
      <c r="CQ51" s="607">
        <v>6</v>
      </c>
      <c r="CR51" s="607">
        <v>7</v>
      </c>
      <c r="CS51" s="607">
        <v>15</v>
      </c>
      <c r="CT51" s="607">
        <v>10</v>
      </c>
      <c r="CU51" s="607">
        <v>8</v>
      </c>
      <c r="CV51" s="607"/>
      <c r="CW51" s="607"/>
      <c r="CX51" s="607"/>
      <c r="CY51" s="607"/>
      <c r="CZ51" s="607"/>
      <c r="DA51" s="607"/>
      <c r="DB51" s="607"/>
      <c r="DC51" s="607">
        <v>350</v>
      </c>
      <c r="DD51" s="607">
        <v>219</v>
      </c>
      <c r="DE51" s="607">
        <v>142</v>
      </c>
      <c r="DF51" s="607">
        <v>55</v>
      </c>
      <c r="DG51" s="607">
        <v>22</v>
      </c>
      <c r="DH51" s="607">
        <v>57</v>
      </c>
      <c r="DI51" s="607">
        <v>36</v>
      </c>
      <c r="DJ51" s="607">
        <v>38</v>
      </c>
      <c r="DK51" s="607">
        <v>80</v>
      </c>
      <c r="DL51" s="607">
        <v>1</v>
      </c>
      <c r="DM51" s="607" t="s">
        <v>1</v>
      </c>
      <c r="DN51" s="607">
        <v>3</v>
      </c>
      <c r="DO51" s="607" t="s">
        <v>1</v>
      </c>
      <c r="DP51" s="607">
        <v>49</v>
      </c>
      <c r="DQ51" s="607">
        <v>3</v>
      </c>
      <c r="DR51" s="607">
        <v>11</v>
      </c>
      <c r="DS51" s="607">
        <v>11</v>
      </c>
      <c r="DT51" s="607">
        <v>2</v>
      </c>
      <c r="DU51" s="607" t="s">
        <v>1</v>
      </c>
      <c r="DV51" s="607" t="s">
        <v>1</v>
      </c>
      <c r="DW51" s="607" t="s">
        <v>1</v>
      </c>
      <c r="DX51" s="607" t="s">
        <v>1</v>
      </c>
      <c r="DY51" s="607" t="s">
        <v>1</v>
      </c>
      <c r="DZ51" s="607" t="s">
        <v>1</v>
      </c>
      <c r="EA51" s="607">
        <v>84</v>
      </c>
      <c r="EB51" s="607">
        <v>4907</v>
      </c>
      <c r="EC51" s="607">
        <v>242</v>
      </c>
      <c r="ED51" s="607">
        <v>4011</v>
      </c>
      <c r="EE51" s="607">
        <v>654</v>
      </c>
      <c r="EF51" s="17">
        <v>182</v>
      </c>
      <c r="EG51" s="17">
        <v>136</v>
      </c>
      <c r="EH51" s="17">
        <v>93</v>
      </c>
      <c r="EI51" s="17">
        <v>30</v>
      </c>
      <c r="EJ51" s="17">
        <v>13</v>
      </c>
      <c r="EK51" s="17">
        <v>2</v>
      </c>
      <c r="EL51" s="17">
        <v>23</v>
      </c>
      <c r="EM51" s="17">
        <v>21</v>
      </c>
      <c r="EN51" s="17">
        <v>168</v>
      </c>
      <c r="EO51" s="17">
        <v>83</v>
      </c>
      <c r="EP51" s="17">
        <v>49</v>
      </c>
      <c r="EQ51" s="17">
        <v>25</v>
      </c>
      <c r="ER51" s="17">
        <v>9</v>
      </c>
      <c r="ES51" s="17">
        <v>55</v>
      </c>
      <c r="ET51" s="17">
        <v>13</v>
      </c>
      <c r="EU51" s="17">
        <v>17</v>
      </c>
    </row>
    <row r="52" spans="1:151" ht="14.25" customHeight="1">
      <c r="A52" s="551" t="s">
        <v>299</v>
      </c>
      <c r="B52" s="551" t="s">
        <v>342</v>
      </c>
      <c r="C52" s="551" t="s">
        <v>781</v>
      </c>
      <c r="D52" s="551"/>
      <c r="E52" s="607">
        <v>224</v>
      </c>
      <c r="F52" s="607">
        <v>116</v>
      </c>
      <c r="G52" s="607">
        <v>40</v>
      </c>
      <c r="H52" s="607">
        <v>37</v>
      </c>
      <c r="I52" s="607">
        <v>39</v>
      </c>
      <c r="J52" s="607">
        <v>29</v>
      </c>
      <c r="K52" s="607">
        <v>37</v>
      </c>
      <c r="L52" s="607">
        <v>108</v>
      </c>
      <c r="M52" s="607">
        <v>380</v>
      </c>
      <c r="N52" s="607">
        <v>4</v>
      </c>
      <c r="O52" s="607">
        <v>10</v>
      </c>
      <c r="P52" s="607">
        <v>15</v>
      </c>
      <c r="Q52" s="607">
        <v>9</v>
      </c>
      <c r="R52" s="607">
        <v>30</v>
      </c>
      <c r="S52" s="607">
        <v>21</v>
      </c>
      <c r="T52" s="607">
        <v>27</v>
      </c>
      <c r="U52" s="607">
        <v>28</v>
      </c>
      <c r="V52" s="607">
        <v>37</v>
      </c>
      <c r="W52" s="607">
        <v>30</v>
      </c>
      <c r="X52" s="607">
        <v>41</v>
      </c>
      <c r="Y52" s="607">
        <v>40</v>
      </c>
      <c r="Z52" s="607">
        <v>38</v>
      </c>
      <c r="AA52" s="607">
        <v>33</v>
      </c>
      <c r="AB52" s="607">
        <v>17</v>
      </c>
      <c r="AC52" s="608">
        <v>58.9</v>
      </c>
      <c r="AD52" s="608">
        <v>57.2</v>
      </c>
      <c r="AE52" s="608">
        <v>61</v>
      </c>
      <c r="AF52" s="607">
        <v>281</v>
      </c>
      <c r="AG52" s="607" t="s">
        <v>1</v>
      </c>
      <c r="AH52" s="607">
        <v>2</v>
      </c>
      <c r="AI52" s="607">
        <v>3</v>
      </c>
      <c r="AJ52" s="607">
        <v>6</v>
      </c>
      <c r="AK52" s="607">
        <v>20</v>
      </c>
      <c r="AL52" s="607">
        <v>10</v>
      </c>
      <c r="AM52" s="607">
        <v>14</v>
      </c>
      <c r="AN52" s="607">
        <v>19</v>
      </c>
      <c r="AO52" s="607">
        <v>26</v>
      </c>
      <c r="AP52" s="607">
        <v>27</v>
      </c>
      <c r="AQ52" s="607">
        <v>38</v>
      </c>
      <c r="AR52" s="607">
        <v>36</v>
      </c>
      <c r="AS52" s="607">
        <v>35</v>
      </c>
      <c r="AT52" s="607">
        <v>29</v>
      </c>
      <c r="AU52" s="607">
        <v>16</v>
      </c>
      <c r="AV52" s="608">
        <v>63.7</v>
      </c>
      <c r="AW52" s="608">
        <v>62.7</v>
      </c>
      <c r="AX52" s="608">
        <v>64.8</v>
      </c>
      <c r="AY52" s="607">
        <v>248</v>
      </c>
      <c r="AZ52" s="607" t="s">
        <v>1</v>
      </c>
      <c r="BA52" s="607">
        <v>2</v>
      </c>
      <c r="BB52" s="607">
        <v>3</v>
      </c>
      <c r="BC52" s="607">
        <v>5</v>
      </c>
      <c r="BD52" s="607">
        <v>15</v>
      </c>
      <c r="BE52" s="607">
        <v>9</v>
      </c>
      <c r="BF52" s="607">
        <v>13</v>
      </c>
      <c r="BG52" s="607">
        <v>18</v>
      </c>
      <c r="BH52" s="607">
        <v>24</v>
      </c>
      <c r="BI52" s="607">
        <v>25</v>
      </c>
      <c r="BJ52" s="607">
        <v>35</v>
      </c>
      <c r="BK52" s="607">
        <v>32</v>
      </c>
      <c r="BL52" s="607">
        <v>34</v>
      </c>
      <c r="BM52" s="607">
        <v>24</v>
      </c>
      <c r="BN52" s="607">
        <v>9</v>
      </c>
      <c r="BO52" s="608">
        <v>63.3</v>
      </c>
      <c r="BP52" s="608">
        <v>62.1</v>
      </c>
      <c r="BQ52" s="608">
        <v>65</v>
      </c>
      <c r="BR52" s="607">
        <v>116</v>
      </c>
      <c r="BS52" s="607" t="s">
        <v>1</v>
      </c>
      <c r="BT52" s="607" t="s">
        <v>1</v>
      </c>
      <c r="BU52" s="607" t="s">
        <v>1</v>
      </c>
      <c r="BV52" s="607" t="s">
        <v>1</v>
      </c>
      <c r="BW52" s="607">
        <v>1</v>
      </c>
      <c r="BX52" s="607">
        <v>2</v>
      </c>
      <c r="BY52" s="607">
        <v>1</v>
      </c>
      <c r="BZ52" s="607">
        <v>4</v>
      </c>
      <c r="CA52" s="607">
        <v>10</v>
      </c>
      <c r="CB52" s="607">
        <v>10</v>
      </c>
      <c r="CC52" s="607">
        <v>16</v>
      </c>
      <c r="CD52" s="607">
        <v>21</v>
      </c>
      <c r="CE52" s="607">
        <v>24</v>
      </c>
      <c r="CF52" s="607">
        <v>16</v>
      </c>
      <c r="CG52" s="607">
        <v>11</v>
      </c>
      <c r="CH52" s="607">
        <v>80</v>
      </c>
      <c r="CI52" s="607" t="s">
        <v>1</v>
      </c>
      <c r="CJ52" s="607" t="s">
        <v>1</v>
      </c>
      <c r="CK52" s="607" t="s">
        <v>1</v>
      </c>
      <c r="CL52" s="607">
        <v>1</v>
      </c>
      <c r="CM52" s="607" t="s">
        <v>1</v>
      </c>
      <c r="CN52" s="607">
        <v>2</v>
      </c>
      <c r="CO52" s="607">
        <v>6</v>
      </c>
      <c r="CP52" s="607">
        <v>8</v>
      </c>
      <c r="CQ52" s="607">
        <v>12</v>
      </c>
      <c r="CR52" s="607">
        <v>15</v>
      </c>
      <c r="CS52" s="607">
        <v>14</v>
      </c>
      <c r="CT52" s="607">
        <v>12</v>
      </c>
      <c r="CU52" s="607">
        <v>10</v>
      </c>
      <c r="CV52" s="607"/>
      <c r="CW52" s="607"/>
      <c r="CX52" s="607"/>
      <c r="CY52" s="607"/>
      <c r="CZ52" s="607"/>
      <c r="DA52" s="607"/>
      <c r="DB52" s="607"/>
      <c r="DC52" s="607">
        <v>502</v>
      </c>
      <c r="DD52" s="607">
        <v>364</v>
      </c>
      <c r="DE52" s="607">
        <v>248</v>
      </c>
      <c r="DF52" s="607">
        <v>92</v>
      </c>
      <c r="DG52" s="607">
        <v>24</v>
      </c>
      <c r="DH52" s="607">
        <v>52</v>
      </c>
      <c r="DI52" s="607">
        <v>38</v>
      </c>
      <c r="DJ52" s="607">
        <v>48</v>
      </c>
      <c r="DK52" s="607">
        <v>110</v>
      </c>
      <c r="DL52" s="607">
        <v>6</v>
      </c>
      <c r="DM52" s="607" t="s">
        <v>1</v>
      </c>
      <c r="DN52" s="607">
        <v>1</v>
      </c>
      <c r="DO52" s="607" t="s">
        <v>1</v>
      </c>
      <c r="DP52" s="607">
        <v>59</v>
      </c>
      <c r="DQ52" s="607">
        <v>25</v>
      </c>
      <c r="DR52" s="607">
        <v>1</v>
      </c>
      <c r="DS52" s="607">
        <v>18</v>
      </c>
      <c r="DT52" s="607" t="s">
        <v>1</v>
      </c>
      <c r="DU52" s="607" t="s">
        <v>1</v>
      </c>
      <c r="DV52" s="607" t="s">
        <v>1</v>
      </c>
      <c r="DW52" s="607" t="s">
        <v>1</v>
      </c>
      <c r="DX52" s="607" t="s">
        <v>1</v>
      </c>
      <c r="DY52" s="607" t="s">
        <v>1</v>
      </c>
      <c r="DZ52" s="607" t="s">
        <v>1</v>
      </c>
      <c r="EA52" s="607">
        <v>116</v>
      </c>
      <c r="EB52" s="607">
        <v>6067</v>
      </c>
      <c r="EC52" s="607">
        <v>1583</v>
      </c>
      <c r="ED52" s="607">
        <v>4413</v>
      </c>
      <c r="EE52" s="607">
        <v>71</v>
      </c>
      <c r="EF52" s="17">
        <v>254</v>
      </c>
      <c r="EG52" s="17">
        <v>215</v>
      </c>
      <c r="EH52" s="17">
        <v>147</v>
      </c>
      <c r="EI52" s="17">
        <v>54</v>
      </c>
      <c r="EJ52" s="17">
        <v>14</v>
      </c>
      <c r="EK52" s="17" t="s">
        <v>1</v>
      </c>
      <c r="EL52" s="17">
        <v>22</v>
      </c>
      <c r="EM52" s="17">
        <v>17</v>
      </c>
      <c r="EN52" s="17">
        <v>248</v>
      </c>
      <c r="EO52" s="17">
        <v>149</v>
      </c>
      <c r="EP52" s="17">
        <v>101</v>
      </c>
      <c r="EQ52" s="17">
        <v>38</v>
      </c>
      <c r="ER52" s="17">
        <v>10</v>
      </c>
      <c r="ES52" s="17">
        <v>52</v>
      </c>
      <c r="ET52" s="17">
        <v>16</v>
      </c>
      <c r="EU52" s="17">
        <v>31</v>
      </c>
    </row>
    <row r="53" spans="1:151" ht="14.25" customHeight="1">
      <c r="A53" s="551" t="s">
        <v>299</v>
      </c>
      <c r="B53" s="551" t="s">
        <v>342</v>
      </c>
      <c r="C53" s="551" t="s">
        <v>781</v>
      </c>
      <c r="D53" s="551" t="s">
        <v>343</v>
      </c>
      <c r="E53" s="607">
        <v>224</v>
      </c>
      <c r="F53" s="607">
        <v>116</v>
      </c>
      <c r="G53" s="607">
        <v>40</v>
      </c>
      <c r="H53" s="607">
        <v>37</v>
      </c>
      <c r="I53" s="607">
        <v>39</v>
      </c>
      <c r="J53" s="607">
        <v>29</v>
      </c>
      <c r="K53" s="607">
        <v>37</v>
      </c>
      <c r="L53" s="607">
        <v>108</v>
      </c>
      <c r="M53" s="607">
        <v>380</v>
      </c>
      <c r="N53" s="607">
        <v>4</v>
      </c>
      <c r="O53" s="607">
        <v>10</v>
      </c>
      <c r="P53" s="607">
        <v>15</v>
      </c>
      <c r="Q53" s="607">
        <v>9</v>
      </c>
      <c r="R53" s="607">
        <v>30</v>
      </c>
      <c r="S53" s="607">
        <v>21</v>
      </c>
      <c r="T53" s="607">
        <v>27</v>
      </c>
      <c r="U53" s="607">
        <v>28</v>
      </c>
      <c r="V53" s="607">
        <v>37</v>
      </c>
      <c r="W53" s="607">
        <v>30</v>
      </c>
      <c r="X53" s="607">
        <v>41</v>
      </c>
      <c r="Y53" s="607">
        <v>40</v>
      </c>
      <c r="Z53" s="607">
        <v>38</v>
      </c>
      <c r="AA53" s="607">
        <v>33</v>
      </c>
      <c r="AB53" s="607">
        <v>17</v>
      </c>
      <c r="AC53" s="608">
        <v>58.9</v>
      </c>
      <c r="AD53" s="608">
        <v>57.2</v>
      </c>
      <c r="AE53" s="608">
        <v>61</v>
      </c>
      <c r="AF53" s="607">
        <v>281</v>
      </c>
      <c r="AG53" s="607" t="s">
        <v>1</v>
      </c>
      <c r="AH53" s="607">
        <v>2</v>
      </c>
      <c r="AI53" s="607">
        <v>3</v>
      </c>
      <c r="AJ53" s="607">
        <v>6</v>
      </c>
      <c r="AK53" s="607">
        <v>20</v>
      </c>
      <c r="AL53" s="607">
        <v>10</v>
      </c>
      <c r="AM53" s="607">
        <v>14</v>
      </c>
      <c r="AN53" s="607">
        <v>19</v>
      </c>
      <c r="AO53" s="607">
        <v>26</v>
      </c>
      <c r="AP53" s="607">
        <v>27</v>
      </c>
      <c r="AQ53" s="607">
        <v>38</v>
      </c>
      <c r="AR53" s="607">
        <v>36</v>
      </c>
      <c r="AS53" s="607">
        <v>35</v>
      </c>
      <c r="AT53" s="607">
        <v>29</v>
      </c>
      <c r="AU53" s="607">
        <v>16</v>
      </c>
      <c r="AV53" s="608">
        <v>63.7</v>
      </c>
      <c r="AW53" s="608">
        <v>62.7</v>
      </c>
      <c r="AX53" s="608">
        <v>64.8</v>
      </c>
      <c r="AY53" s="607">
        <v>248</v>
      </c>
      <c r="AZ53" s="607" t="s">
        <v>1</v>
      </c>
      <c r="BA53" s="607">
        <v>2</v>
      </c>
      <c r="BB53" s="607">
        <v>3</v>
      </c>
      <c r="BC53" s="607">
        <v>5</v>
      </c>
      <c r="BD53" s="607">
        <v>15</v>
      </c>
      <c r="BE53" s="607">
        <v>9</v>
      </c>
      <c r="BF53" s="607">
        <v>13</v>
      </c>
      <c r="BG53" s="607">
        <v>18</v>
      </c>
      <c r="BH53" s="607">
        <v>24</v>
      </c>
      <c r="BI53" s="607">
        <v>25</v>
      </c>
      <c r="BJ53" s="607">
        <v>35</v>
      </c>
      <c r="BK53" s="607">
        <v>32</v>
      </c>
      <c r="BL53" s="607">
        <v>34</v>
      </c>
      <c r="BM53" s="607">
        <v>24</v>
      </c>
      <c r="BN53" s="607">
        <v>9</v>
      </c>
      <c r="BO53" s="608">
        <v>63.3</v>
      </c>
      <c r="BP53" s="608">
        <v>62.1</v>
      </c>
      <c r="BQ53" s="608">
        <v>65</v>
      </c>
      <c r="BR53" s="607">
        <v>116</v>
      </c>
      <c r="BS53" s="607" t="s">
        <v>1</v>
      </c>
      <c r="BT53" s="607" t="s">
        <v>1</v>
      </c>
      <c r="BU53" s="607" t="s">
        <v>1</v>
      </c>
      <c r="BV53" s="607" t="s">
        <v>1</v>
      </c>
      <c r="BW53" s="607">
        <v>1</v>
      </c>
      <c r="BX53" s="607">
        <v>2</v>
      </c>
      <c r="BY53" s="607">
        <v>1</v>
      </c>
      <c r="BZ53" s="607">
        <v>4</v>
      </c>
      <c r="CA53" s="607">
        <v>10</v>
      </c>
      <c r="CB53" s="607">
        <v>10</v>
      </c>
      <c r="CC53" s="607">
        <v>16</v>
      </c>
      <c r="CD53" s="607">
        <v>21</v>
      </c>
      <c r="CE53" s="607">
        <v>24</v>
      </c>
      <c r="CF53" s="607">
        <v>16</v>
      </c>
      <c r="CG53" s="607">
        <v>11</v>
      </c>
      <c r="CH53" s="607">
        <v>80</v>
      </c>
      <c r="CI53" s="607" t="s">
        <v>1</v>
      </c>
      <c r="CJ53" s="607" t="s">
        <v>1</v>
      </c>
      <c r="CK53" s="607" t="s">
        <v>1</v>
      </c>
      <c r="CL53" s="607">
        <v>1</v>
      </c>
      <c r="CM53" s="607" t="s">
        <v>1</v>
      </c>
      <c r="CN53" s="607">
        <v>2</v>
      </c>
      <c r="CO53" s="607">
        <v>6</v>
      </c>
      <c r="CP53" s="607">
        <v>8</v>
      </c>
      <c r="CQ53" s="607">
        <v>12</v>
      </c>
      <c r="CR53" s="607">
        <v>15</v>
      </c>
      <c r="CS53" s="607">
        <v>14</v>
      </c>
      <c r="CT53" s="607">
        <v>12</v>
      </c>
      <c r="CU53" s="607">
        <v>10</v>
      </c>
      <c r="CV53" s="607"/>
      <c r="CW53" s="607"/>
      <c r="CX53" s="607"/>
      <c r="CY53" s="607"/>
      <c r="CZ53" s="607"/>
      <c r="DA53" s="607"/>
      <c r="DB53" s="607"/>
      <c r="DC53" s="607">
        <v>502</v>
      </c>
      <c r="DD53" s="607">
        <v>364</v>
      </c>
      <c r="DE53" s="607">
        <v>248</v>
      </c>
      <c r="DF53" s="607">
        <v>92</v>
      </c>
      <c r="DG53" s="607">
        <v>24</v>
      </c>
      <c r="DH53" s="607">
        <v>52</v>
      </c>
      <c r="DI53" s="607">
        <v>38</v>
      </c>
      <c r="DJ53" s="607">
        <v>48</v>
      </c>
      <c r="DK53" s="607">
        <v>110</v>
      </c>
      <c r="DL53" s="607">
        <v>6</v>
      </c>
      <c r="DM53" s="607" t="s">
        <v>1</v>
      </c>
      <c r="DN53" s="607">
        <v>1</v>
      </c>
      <c r="DO53" s="607" t="s">
        <v>1</v>
      </c>
      <c r="DP53" s="607">
        <v>59</v>
      </c>
      <c r="DQ53" s="607">
        <v>25</v>
      </c>
      <c r="DR53" s="607">
        <v>1</v>
      </c>
      <c r="DS53" s="607">
        <v>18</v>
      </c>
      <c r="DT53" s="607" t="s">
        <v>1</v>
      </c>
      <c r="DU53" s="607" t="s">
        <v>1</v>
      </c>
      <c r="DV53" s="607" t="s">
        <v>1</v>
      </c>
      <c r="DW53" s="607" t="s">
        <v>1</v>
      </c>
      <c r="DX53" s="607" t="s">
        <v>1</v>
      </c>
      <c r="DY53" s="607" t="s">
        <v>1</v>
      </c>
      <c r="DZ53" s="607" t="s">
        <v>1</v>
      </c>
      <c r="EA53" s="607">
        <v>116</v>
      </c>
      <c r="EB53" s="607">
        <v>6067</v>
      </c>
      <c r="EC53" s="607">
        <v>1583</v>
      </c>
      <c r="ED53" s="607">
        <v>4413</v>
      </c>
      <c r="EE53" s="607">
        <v>71</v>
      </c>
      <c r="EF53" s="17">
        <v>254</v>
      </c>
      <c r="EG53" s="17">
        <v>215</v>
      </c>
      <c r="EH53" s="17">
        <v>147</v>
      </c>
      <c r="EI53" s="17">
        <v>54</v>
      </c>
      <c r="EJ53" s="17">
        <v>14</v>
      </c>
      <c r="EK53" s="17" t="s">
        <v>1</v>
      </c>
      <c r="EL53" s="17">
        <v>22</v>
      </c>
      <c r="EM53" s="17">
        <v>17</v>
      </c>
      <c r="EN53" s="17">
        <v>248</v>
      </c>
      <c r="EO53" s="17">
        <v>149</v>
      </c>
      <c r="EP53" s="17">
        <v>101</v>
      </c>
      <c r="EQ53" s="17">
        <v>38</v>
      </c>
      <c r="ER53" s="17">
        <v>10</v>
      </c>
      <c r="ES53" s="17">
        <v>52</v>
      </c>
      <c r="ET53" s="17">
        <v>16</v>
      </c>
      <c r="EU53" s="17">
        <v>31</v>
      </c>
    </row>
    <row r="54" spans="1:151" ht="14.25" customHeight="1">
      <c r="A54" s="551" t="s">
        <v>299</v>
      </c>
      <c r="B54" s="551" t="s">
        <v>344</v>
      </c>
      <c r="C54" s="551" t="s">
        <v>782</v>
      </c>
      <c r="D54" s="551"/>
      <c r="E54" s="607">
        <v>140</v>
      </c>
      <c r="F54" s="607">
        <v>96</v>
      </c>
      <c r="G54" s="607">
        <v>26</v>
      </c>
      <c r="H54" s="607">
        <v>25</v>
      </c>
      <c r="I54" s="607">
        <v>41</v>
      </c>
      <c r="J54" s="607">
        <v>29</v>
      </c>
      <c r="K54" s="607">
        <v>29</v>
      </c>
      <c r="L54" s="607">
        <v>44</v>
      </c>
      <c r="M54" s="607">
        <v>301</v>
      </c>
      <c r="N54" s="607">
        <v>4</v>
      </c>
      <c r="O54" s="607">
        <v>8</v>
      </c>
      <c r="P54" s="607">
        <v>13</v>
      </c>
      <c r="Q54" s="607">
        <v>9</v>
      </c>
      <c r="R54" s="607">
        <v>19</v>
      </c>
      <c r="S54" s="607">
        <v>14</v>
      </c>
      <c r="T54" s="607">
        <v>22</v>
      </c>
      <c r="U54" s="607">
        <v>30</v>
      </c>
      <c r="V54" s="607">
        <v>26</v>
      </c>
      <c r="W54" s="607">
        <v>26</v>
      </c>
      <c r="X54" s="607">
        <v>22</v>
      </c>
      <c r="Y54" s="607">
        <v>32</v>
      </c>
      <c r="Z54" s="607">
        <v>34</v>
      </c>
      <c r="AA54" s="607">
        <v>31</v>
      </c>
      <c r="AB54" s="607">
        <v>11</v>
      </c>
      <c r="AC54" s="608">
        <v>59</v>
      </c>
      <c r="AD54" s="608">
        <v>58</v>
      </c>
      <c r="AE54" s="608">
        <v>60.1</v>
      </c>
      <c r="AF54" s="607">
        <v>226</v>
      </c>
      <c r="AG54" s="607">
        <v>1</v>
      </c>
      <c r="AH54" s="607">
        <v>2</v>
      </c>
      <c r="AI54" s="607">
        <v>2</v>
      </c>
      <c r="AJ54" s="607">
        <v>6</v>
      </c>
      <c r="AK54" s="607">
        <v>13</v>
      </c>
      <c r="AL54" s="607">
        <v>9</v>
      </c>
      <c r="AM54" s="607">
        <v>14</v>
      </c>
      <c r="AN54" s="607">
        <v>22</v>
      </c>
      <c r="AO54" s="607">
        <v>21</v>
      </c>
      <c r="AP54" s="607">
        <v>22</v>
      </c>
      <c r="AQ54" s="607">
        <v>21</v>
      </c>
      <c r="AR54" s="607">
        <v>27</v>
      </c>
      <c r="AS54" s="607">
        <v>31</v>
      </c>
      <c r="AT54" s="607">
        <v>26</v>
      </c>
      <c r="AU54" s="607">
        <v>9</v>
      </c>
      <c r="AV54" s="608">
        <v>62.8</v>
      </c>
      <c r="AW54" s="608">
        <v>62.3</v>
      </c>
      <c r="AX54" s="608">
        <v>63.3</v>
      </c>
      <c r="AY54" s="607">
        <v>200</v>
      </c>
      <c r="AZ54" s="607" t="s">
        <v>1</v>
      </c>
      <c r="BA54" s="607" t="s">
        <v>1</v>
      </c>
      <c r="BB54" s="607">
        <v>2</v>
      </c>
      <c r="BC54" s="607">
        <v>6</v>
      </c>
      <c r="BD54" s="607">
        <v>7</v>
      </c>
      <c r="BE54" s="607">
        <v>9</v>
      </c>
      <c r="BF54" s="607">
        <v>12</v>
      </c>
      <c r="BG54" s="607">
        <v>22</v>
      </c>
      <c r="BH54" s="607">
        <v>19</v>
      </c>
      <c r="BI54" s="607">
        <v>20</v>
      </c>
      <c r="BJ54" s="607">
        <v>20</v>
      </c>
      <c r="BK54" s="607">
        <v>23</v>
      </c>
      <c r="BL54" s="607">
        <v>30</v>
      </c>
      <c r="BM54" s="607">
        <v>25</v>
      </c>
      <c r="BN54" s="607">
        <v>5</v>
      </c>
      <c r="BO54" s="608">
        <v>63.5</v>
      </c>
      <c r="BP54" s="608">
        <v>62.1</v>
      </c>
      <c r="BQ54" s="608">
        <v>65.5</v>
      </c>
      <c r="BR54" s="607">
        <v>96</v>
      </c>
      <c r="BS54" s="607" t="s">
        <v>1</v>
      </c>
      <c r="BT54" s="607" t="s">
        <v>1</v>
      </c>
      <c r="BU54" s="607" t="s">
        <v>1</v>
      </c>
      <c r="BV54" s="607">
        <v>1</v>
      </c>
      <c r="BW54" s="607">
        <v>1</v>
      </c>
      <c r="BX54" s="607">
        <v>1</v>
      </c>
      <c r="BY54" s="607" t="s">
        <v>1</v>
      </c>
      <c r="BZ54" s="607">
        <v>5</v>
      </c>
      <c r="CA54" s="607">
        <v>4</v>
      </c>
      <c r="CB54" s="607">
        <v>13</v>
      </c>
      <c r="CC54" s="607">
        <v>10</v>
      </c>
      <c r="CD54" s="607">
        <v>15</v>
      </c>
      <c r="CE54" s="607">
        <v>20</v>
      </c>
      <c r="CF54" s="607">
        <v>17</v>
      </c>
      <c r="CG54" s="607">
        <v>9</v>
      </c>
      <c r="CH54" s="607">
        <v>62</v>
      </c>
      <c r="CI54" s="607" t="s">
        <v>1</v>
      </c>
      <c r="CJ54" s="607" t="s">
        <v>1</v>
      </c>
      <c r="CK54" s="607" t="s">
        <v>1</v>
      </c>
      <c r="CL54" s="607" t="s">
        <v>1</v>
      </c>
      <c r="CM54" s="607" t="s">
        <v>1</v>
      </c>
      <c r="CN54" s="607">
        <v>2</v>
      </c>
      <c r="CO54" s="607">
        <v>1</v>
      </c>
      <c r="CP54" s="607">
        <v>9</v>
      </c>
      <c r="CQ54" s="607">
        <v>8</v>
      </c>
      <c r="CR54" s="607">
        <v>11</v>
      </c>
      <c r="CS54" s="607">
        <v>12</v>
      </c>
      <c r="CT54" s="607">
        <v>12</v>
      </c>
      <c r="CU54" s="607">
        <v>7</v>
      </c>
      <c r="CV54" s="607"/>
      <c r="CW54" s="607"/>
      <c r="CX54" s="607"/>
      <c r="CY54" s="607"/>
      <c r="CZ54" s="607"/>
      <c r="DA54" s="607"/>
      <c r="DB54" s="607"/>
      <c r="DC54" s="607">
        <v>410</v>
      </c>
      <c r="DD54" s="607">
        <v>290</v>
      </c>
      <c r="DE54" s="607">
        <v>200</v>
      </c>
      <c r="DF54" s="607">
        <v>73</v>
      </c>
      <c r="DG54" s="607">
        <v>17</v>
      </c>
      <c r="DH54" s="607">
        <v>51</v>
      </c>
      <c r="DI54" s="607">
        <v>38</v>
      </c>
      <c r="DJ54" s="607">
        <v>31</v>
      </c>
      <c r="DK54" s="607">
        <v>93</v>
      </c>
      <c r="DL54" s="607">
        <v>13</v>
      </c>
      <c r="DM54" s="607" t="s">
        <v>1</v>
      </c>
      <c r="DN54" s="607">
        <v>2</v>
      </c>
      <c r="DO54" s="607" t="s">
        <v>1</v>
      </c>
      <c r="DP54" s="607">
        <v>53</v>
      </c>
      <c r="DQ54" s="607">
        <v>23</v>
      </c>
      <c r="DR54" s="607" t="s">
        <v>1</v>
      </c>
      <c r="DS54" s="607">
        <v>2</v>
      </c>
      <c r="DT54" s="607" t="s">
        <v>1</v>
      </c>
      <c r="DU54" s="607" t="s">
        <v>1</v>
      </c>
      <c r="DV54" s="607" t="s">
        <v>1</v>
      </c>
      <c r="DW54" s="607" t="s">
        <v>1</v>
      </c>
      <c r="DX54" s="607" t="s">
        <v>1</v>
      </c>
      <c r="DY54" s="607" t="s">
        <v>1</v>
      </c>
      <c r="DZ54" s="607" t="s">
        <v>1</v>
      </c>
      <c r="EA54" s="607">
        <v>96</v>
      </c>
      <c r="EB54" s="607">
        <v>8484</v>
      </c>
      <c r="EC54" s="607">
        <v>4485</v>
      </c>
      <c r="ED54" s="607">
        <v>3931</v>
      </c>
      <c r="EE54" s="607">
        <v>68</v>
      </c>
      <c r="EF54" s="17">
        <v>202</v>
      </c>
      <c r="EG54" s="17">
        <v>168</v>
      </c>
      <c r="EH54" s="17">
        <v>117</v>
      </c>
      <c r="EI54" s="17">
        <v>41</v>
      </c>
      <c r="EJ54" s="17">
        <v>10</v>
      </c>
      <c r="EK54" s="17">
        <v>1</v>
      </c>
      <c r="EL54" s="17">
        <v>18</v>
      </c>
      <c r="EM54" s="17">
        <v>15</v>
      </c>
      <c r="EN54" s="17">
        <v>208</v>
      </c>
      <c r="EO54" s="17">
        <v>122</v>
      </c>
      <c r="EP54" s="17">
        <v>83</v>
      </c>
      <c r="EQ54" s="17">
        <v>32</v>
      </c>
      <c r="ER54" s="17">
        <v>7</v>
      </c>
      <c r="ES54" s="17">
        <v>50</v>
      </c>
      <c r="ET54" s="17">
        <v>20</v>
      </c>
      <c r="EU54" s="17">
        <v>16</v>
      </c>
    </row>
    <row r="55" spans="1:151" ht="14.25" customHeight="1">
      <c r="A55" s="551" t="s">
        <v>299</v>
      </c>
      <c r="B55" s="551" t="s">
        <v>344</v>
      </c>
      <c r="C55" s="551" t="s">
        <v>782</v>
      </c>
      <c r="D55" s="551" t="s">
        <v>345</v>
      </c>
      <c r="E55" s="607">
        <v>140</v>
      </c>
      <c r="F55" s="607">
        <v>96</v>
      </c>
      <c r="G55" s="607">
        <v>26</v>
      </c>
      <c r="H55" s="607">
        <v>25</v>
      </c>
      <c r="I55" s="607">
        <v>41</v>
      </c>
      <c r="J55" s="607">
        <v>29</v>
      </c>
      <c r="K55" s="607">
        <v>29</v>
      </c>
      <c r="L55" s="607">
        <v>44</v>
      </c>
      <c r="M55" s="607">
        <v>301</v>
      </c>
      <c r="N55" s="607">
        <v>4</v>
      </c>
      <c r="O55" s="607">
        <v>8</v>
      </c>
      <c r="P55" s="607">
        <v>13</v>
      </c>
      <c r="Q55" s="607">
        <v>9</v>
      </c>
      <c r="R55" s="607">
        <v>19</v>
      </c>
      <c r="S55" s="607">
        <v>14</v>
      </c>
      <c r="T55" s="607">
        <v>22</v>
      </c>
      <c r="U55" s="607">
        <v>30</v>
      </c>
      <c r="V55" s="607">
        <v>26</v>
      </c>
      <c r="W55" s="607">
        <v>26</v>
      </c>
      <c r="X55" s="607">
        <v>22</v>
      </c>
      <c r="Y55" s="607">
        <v>32</v>
      </c>
      <c r="Z55" s="607">
        <v>34</v>
      </c>
      <c r="AA55" s="607">
        <v>31</v>
      </c>
      <c r="AB55" s="607">
        <v>11</v>
      </c>
      <c r="AC55" s="608">
        <v>59</v>
      </c>
      <c r="AD55" s="608">
        <v>58</v>
      </c>
      <c r="AE55" s="608">
        <v>60.1</v>
      </c>
      <c r="AF55" s="607">
        <v>226</v>
      </c>
      <c r="AG55" s="607">
        <v>1</v>
      </c>
      <c r="AH55" s="607">
        <v>2</v>
      </c>
      <c r="AI55" s="607">
        <v>2</v>
      </c>
      <c r="AJ55" s="607">
        <v>6</v>
      </c>
      <c r="AK55" s="607">
        <v>13</v>
      </c>
      <c r="AL55" s="607">
        <v>9</v>
      </c>
      <c r="AM55" s="607">
        <v>14</v>
      </c>
      <c r="AN55" s="607">
        <v>22</v>
      </c>
      <c r="AO55" s="607">
        <v>21</v>
      </c>
      <c r="AP55" s="607">
        <v>22</v>
      </c>
      <c r="AQ55" s="607">
        <v>21</v>
      </c>
      <c r="AR55" s="607">
        <v>27</v>
      </c>
      <c r="AS55" s="607">
        <v>31</v>
      </c>
      <c r="AT55" s="607">
        <v>26</v>
      </c>
      <c r="AU55" s="607">
        <v>9</v>
      </c>
      <c r="AV55" s="608">
        <v>62.8</v>
      </c>
      <c r="AW55" s="608">
        <v>62.3</v>
      </c>
      <c r="AX55" s="608">
        <v>63.3</v>
      </c>
      <c r="AY55" s="607">
        <v>200</v>
      </c>
      <c r="AZ55" s="607" t="s">
        <v>1</v>
      </c>
      <c r="BA55" s="607" t="s">
        <v>1</v>
      </c>
      <c r="BB55" s="607">
        <v>2</v>
      </c>
      <c r="BC55" s="607">
        <v>6</v>
      </c>
      <c r="BD55" s="607">
        <v>7</v>
      </c>
      <c r="BE55" s="607">
        <v>9</v>
      </c>
      <c r="BF55" s="607">
        <v>12</v>
      </c>
      <c r="BG55" s="607">
        <v>22</v>
      </c>
      <c r="BH55" s="607">
        <v>19</v>
      </c>
      <c r="BI55" s="607">
        <v>20</v>
      </c>
      <c r="BJ55" s="607">
        <v>20</v>
      </c>
      <c r="BK55" s="607">
        <v>23</v>
      </c>
      <c r="BL55" s="607">
        <v>30</v>
      </c>
      <c r="BM55" s="607">
        <v>25</v>
      </c>
      <c r="BN55" s="607">
        <v>5</v>
      </c>
      <c r="BO55" s="608">
        <v>63.5</v>
      </c>
      <c r="BP55" s="608">
        <v>62.1</v>
      </c>
      <c r="BQ55" s="608">
        <v>65.5</v>
      </c>
      <c r="BR55" s="607">
        <v>96</v>
      </c>
      <c r="BS55" s="607" t="s">
        <v>1</v>
      </c>
      <c r="BT55" s="607" t="s">
        <v>1</v>
      </c>
      <c r="BU55" s="607" t="s">
        <v>1</v>
      </c>
      <c r="BV55" s="607">
        <v>1</v>
      </c>
      <c r="BW55" s="607">
        <v>1</v>
      </c>
      <c r="BX55" s="607">
        <v>1</v>
      </c>
      <c r="BY55" s="607" t="s">
        <v>1</v>
      </c>
      <c r="BZ55" s="607">
        <v>5</v>
      </c>
      <c r="CA55" s="607">
        <v>4</v>
      </c>
      <c r="CB55" s="607">
        <v>13</v>
      </c>
      <c r="CC55" s="607">
        <v>10</v>
      </c>
      <c r="CD55" s="607">
        <v>15</v>
      </c>
      <c r="CE55" s="607">
        <v>20</v>
      </c>
      <c r="CF55" s="607">
        <v>17</v>
      </c>
      <c r="CG55" s="607">
        <v>9</v>
      </c>
      <c r="CH55" s="607">
        <v>62</v>
      </c>
      <c r="CI55" s="607" t="s">
        <v>1</v>
      </c>
      <c r="CJ55" s="607" t="s">
        <v>1</v>
      </c>
      <c r="CK55" s="607" t="s">
        <v>1</v>
      </c>
      <c r="CL55" s="607" t="s">
        <v>1</v>
      </c>
      <c r="CM55" s="607" t="s">
        <v>1</v>
      </c>
      <c r="CN55" s="607">
        <v>2</v>
      </c>
      <c r="CO55" s="607">
        <v>1</v>
      </c>
      <c r="CP55" s="607">
        <v>9</v>
      </c>
      <c r="CQ55" s="607">
        <v>8</v>
      </c>
      <c r="CR55" s="607">
        <v>11</v>
      </c>
      <c r="CS55" s="607">
        <v>12</v>
      </c>
      <c r="CT55" s="607">
        <v>12</v>
      </c>
      <c r="CU55" s="607">
        <v>7</v>
      </c>
      <c r="CV55" s="607"/>
      <c r="CW55" s="607"/>
      <c r="CX55" s="607"/>
      <c r="CY55" s="607"/>
      <c r="CZ55" s="607"/>
      <c r="DA55" s="607"/>
      <c r="DB55" s="607"/>
      <c r="DC55" s="607">
        <v>410</v>
      </c>
      <c r="DD55" s="607">
        <v>290</v>
      </c>
      <c r="DE55" s="607">
        <v>200</v>
      </c>
      <c r="DF55" s="607">
        <v>73</v>
      </c>
      <c r="DG55" s="607">
        <v>17</v>
      </c>
      <c r="DH55" s="607">
        <v>51</v>
      </c>
      <c r="DI55" s="607">
        <v>38</v>
      </c>
      <c r="DJ55" s="607">
        <v>31</v>
      </c>
      <c r="DK55" s="607">
        <v>93</v>
      </c>
      <c r="DL55" s="607">
        <v>13</v>
      </c>
      <c r="DM55" s="607" t="s">
        <v>1</v>
      </c>
      <c r="DN55" s="607">
        <v>2</v>
      </c>
      <c r="DO55" s="607" t="s">
        <v>1</v>
      </c>
      <c r="DP55" s="607">
        <v>53</v>
      </c>
      <c r="DQ55" s="607">
        <v>23</v>
      </c>
      <c r="DR55" s="607" t="s">
        <v>1</v>
      </c>
      <c r="DS55" s="607">
        <v>2</v>
      </c>
      <c r="DT55" s="607" t="s">
        <v>1</v>
      </c>
      <c r="DU55" s="607" t="s">
        <v>1</v>
      </c>
      <c r="DV55" s="607" t="s">
        <v>1</v>
      </c>
      <c r="DW55" s="607" t="s">
        <v>1</v>
      </c>
      <c r="DX55" s="607" t="s">
        <v>1</v>
      </c>
      <c r="DY55" s="607" t="s">
        <v>1</v>
      </c>
      <c r="DZ55" s="607" t="s">
        <v>1</v>
      </c>
      <c r="EA55" s="607">
        <v>96</v>
      </c>
      <c r="EB55" s="607">
        <v>8484</v>
      </c>
      <c r="EC55" s="607">
        <v>4485</v>
      </c>
      <c r="ED55" s="607">
        <v>3931</v>
      </c>
      <c r="EE55" s="607">
        <v>68</v>
      </c>
      <c r="EF55" s="17">
        <v>202</v>
      </c>
      <c r="EG55" s="17">
        <v>168</v>
      </c>
      <c r="EH55" s="17">
        <v>117</v>
      </c>
      <c r="EI55" s="17">
        <v>41</v>
      </c>
      <c r="EJ55" s="17">
        <v>10</v>
      </c>
      <c r="EK55" s="17">
        <v>1</v>
      </c>
      <c r="EL55" s="17">
        <v>18</v>
      </c>
      <c r="EM55" s="17">
        <v>15</v>
      </c>
      <c r="EN55" s="17">
        <v>208</v>
      </c>
      <c r="EO55" s="17">
        <v>122</v>
      </c>
      <c r="EP55" s="17">
        <v>83</v>
      </c>
      <c r="EQ55" s="17">
        <v>32</v>
      </c>
      <c r="ER55" s="17">
        <v>7</v>
      </c>
      <c r="ES55" s="17">
        <v>50</v>
      </c>
      <c r="ET55" s="17">
        <v>20</v>
      </c>
      <c r="EU55" s="17">
        <v>16</v>
      </c>
    </row>
    <row r="56" spans="1:151" ht="14.25" customHeight="1">
      <c r="A56" s="551" t="s">
        <v>299</v>
      </c>
      <c r="B56" s="551" t="s">
        <v>346</v>
      </c>
      <c r="C56" s="551" t="s">
        <v>783</v>
      </c>
      <c r="D56" s="551"/>
      <c r="E56" s="607">
        <v>220</v>
      </c>
      <c r="F56" s="607">
        <v>149</v>
      </c>
      <c r="G56" s="607">
        <v>62</v>
      </c>
      <c r="H56" s="607">
        <v>58</v>
      </c>
      <c r="I56" s="607">
        <v>46</v>
      </c>
      <c r="J56" s="607">
        <v>30</v>
      </c>
      <c r="K56" s="607">
        <v>41</v>
      </c>
      <c r="L56" s="607">
        <v>71</v>
      </c>
      <c r="M56" s="607">
        <v>417</v>
      </c>
      <c r="N56" s="607">
        <v>6</v>
      </c>
      <c r="O56" s="607">
        <v>6</v>
      </c>
      <c r="P56" s="607">
        <v>12</v>
      </c>
      <c r="Q56" s="607">
        <v>9</v>
      </c>
      <c r="R56" s="607">
        <v>21</v>
      </c>
      <c r="S56" s="607">
        <v>29</v>
      </c>
      <c r="T56" s="607">
        <v>34</v>
      </c>
      <c r="U56" s="607">
        <v>43</v>
      </c>
      <c r="V56" s="607">
        <v>26</v>
      </c>
      <c r="W56" s="607">
        <v>38</v>
      </c>
      <c r="X56" s="607">
        <v>59</v>
      </c>
      <c r="Y56" s="607">
        <v>51</v>
      </c>
      <c r="Z56" s="607">
        <v>42</v>
      </c>
      <c r="AA56" s="607">
        <v>26</v>
      </c>
      <c r="AB56" s="607">
        <v>15</v>
      </c>
      <c r="AC56" s="608">
        <v>59.4</v>
      </c>
      <c r="AD56" s="608">
        <v>58.6</v>
      </c>
      <c r="AE56" s="608">
        <v>60.3</v>
      </c>
      <c r="AF56" s="607">
        <v>341</v>
      </c>
      <c r="AG56" s="607">
        <v>2</v>
      </c>
      <c r="AH56" s="607">
        <v>1</v>
      </c>
      <c r="AI56" s="607">
        <v>8</v>
      </c>
      <c r="AJ56" s="607">
        <v>4</v>
      </c>
      <c r="AK56" s="607">
        <v>15</v>
      </c>
      <c r="AL56" s="607">
        <v>24</v>
      </c>
      <c r="AM56" s="607">
        <v>30</v>
      </c>
      <c r="AN56" s="607">
        <v>31</v>
      </c>
      <c r="AO56" s="607">
        <v>18</v>
      </c>
      <c r="AP56" s="607">
        <v>32</v>
      </c>
      <c r="AQ56" s="607">
        <v>55</v>
      </c>
      <c r="AR56" s="607">
        <v>48</v>
      </c>
      <c r="AS56" s="607">
        <v>36</v>
      </c>
      <c r="AT56" s="607">
        <v>23</v>
      </c>
      <c r="AU56" s="607">
        <v>14</v>
      </c>
      <c r="AV56" s="608">
        <v>61.4</v>
      </c>
      <c r="AW56" s="608">
        <v>60.3</v>
      </c>
      <c r="AX56" s="608">
        <v>62.8</v>
      </c>
      <c r="AY56" s="607">
        <v>320</v>
      </c>
      <c r="AZ56" s="607" t="s">
        <v>1</v>
      </c>
      <c r="BA56" s="607" t="s">
        <v>1</v>
      </c>
      <c r="BB56" s="607">
        <v>8</v>
      </c>
      <c r="BC56" s="607">
        <v>4</v>
      </c>
      <c r="BD56" s="607">
        <v>12</v>
      </c>
      <c r="BE56" s="607">
        <v>20</v>
      </c>
      <c r="BF56" s="607">
        <v>25</v>
      </c>
      <c r="BG56" s="607">
        <v>29</v>
      </c>
      <c r="BH56" s="607">
        <v>18</v>
      </c>
      <c r="BI56" s="607">
        <v>31</v>
      </c>
      <c r="BJ56" s="607">
        <v>55</v>
      </c>
      <c r="BK56" s="607">
        <v>48</v>
      </c>
      <c r="BL56" s="607">
        <v>35</v>
      </c>
      <c r="BM56" s="607">
        <v>23</v>
      </c>
      <c r="BN56" s="607">
        <v>12</v>
      </c>
      <c r="BO56" s="608">
        <v>62.4</v>
      </c>
      <c r="BP56" s="608">
        <v>60.7</v>
      </c>
      <c r="BQ56" s="608">
        <v>64.7</v>
      </c>
      <c r="BR56" s="607">
        <v>149</v>
      </c>
      <c r="BS56" s="607" t="s">
        <v>1</v>
      </c>
      <c r="BT56" s="607" t="s">
        <v>1</v>
      </c>
      <c r="BU56" s="607">
        <v>2</v>
      </c>
      <c r="BV56" s="607" t="s">
        <v>1</v>
      </c>
      <c r="BW56" s="607" t="s">
        <v>1</v>
      </c>
      <c r="BX56" s="607">
        <v>4</v>
      </c>
      <c r="BY56" s="607">
        <v>4</v>
      </c>
      <c r="BZ56" s="607">
        <v>14</v>
      </c>
      <c r="CA56" s="607">
        <v>5</v>
      </c>
      <c r="CB56" s="607">
        <v>16</v>
      </c>
      <c r="CC56" s="607">
        <v>28</v>
      </c>
      <c r="CD56" s="607">
        <v>29</v>
      </c>
      <c r="CE56" s="607">
        <v>22</v>
      </c>
      <c r="CF56" s="607">
        <v>16</v>
      </c>
      <c r="CG56" s="607">
        <v>9</v>
      </c>
      <c r="CH56" s="607">
        <v>89</v>
      </c>
      <c r="CI56" s="607" t="s">
        <v>1</v>
      </c>
      <c r="CJ56" s="607" t="s">
        <v>1</v>
      </c>
      <c r="CK56" s="607" t="s">
        <v>1</v>
      </c>
      <c r="CL56" s="607">
        <v>1</v>
      </c>
      <c r="CM56" s="607">
        <v>1</v>
      </c>
      <c r="CN56" s="607">
        <v>6</v>
      </c>
      <c r="CO56" s="607">
        <v>2</v>
      </c>
      <c r="CP56" s="607">
        <v>9</v>
      </c>
      <c r="CQ56" s="607">
        <v>18</v>
      </c>
      <c r="CR56" s="607">
        <v>21</v>
      </c>
      <c r="CS56" s="607">
        <v>13</v>
      </c>
      <c r="CT56" s="607">
        <v>13</v>
      </c>
      <c r="CU56" s="607">
        <v>5</v>
      </c>
      <c r="CV56" s="607"/>
      <c r="CW56" s="607"/>
      <c r="CX56" s="607"/>
      <c r="CY56" s="607"/>
      <c r="CZ56" s="607"/>
      <c r="DA56" s="607"/>
      <c r="DB56" s="607"/>
      <c r="DC56" s="607">
        <v>585</v>
      </c>
      <c r="DD56" s="607">
        <v>422</v>
      </c>
      <c r="DE56" s="607">
        <v>320</v>
      </c>
      <c r="DF56" s="607">
        <v>79</v>
      </c>
      <c r="DG56" s="607">
        <v>23</v>
      </c>
      <c r="DH56" s="607">
        <v>65</v>
      </c>
      <c r="DI56" s="607">
        <v>52</v>
      </c>
      <c r="DJ56" s="607">
        <v>46</v>
      </c>
      <c r="DK56" s="607">
        <v>138</v>
      </c>
      <c r="DL56" s="607">
        <v>4</v>
      </c>
      <c r="DM56" s="607" t="s">
        <v>1</v>
      </c>
      <c r="DN56" s="607" t="s">
        <v>1</v>
      </c>
      <c r="DO56" s="607">
        <v>1</v>
      </c>
      <c r="DP56" s="607">
        <v>41</v>
      </c>
      <c r="DQ56" s="607">
        <v>71</v>
      </c>
      <c r="DR56" s="607">
        <v>1</v>
      </c>
      <c r="DS56" s="607">
        <v>20</v>
      </c>
      <c r="DT56" s="607" t="s">
        <v>1</v>
      </c>
      <c r="DU56" s="607" t="s">
        <v>1</v>
      </c>
      <c r="DV56" s="607" t="s">
        <v>1</v>
      </c>
      <c r="DW56" s="607" t="s">
        <v>1</v>
      </c>
      <c r="DX56" s="607" t="s">
        <v>1</v>
      </c>
      <c r="DY56" s="607" t="s">
        <v>1</v>
      </c>
      <c r="DZ56" s="607" t="s">
        <v>1</v>
      </c>
      <c r="EA56" s="607">
        <v>147</v>
      </c>
      <c r="EB56" s="607">
        <v>7482</v>
      </c>
      <c r="EC56" s="607">
        <v>1171</v>
      </c>
      <c r="ED56" s="607">
        <v>5653</v>
      </c>
      <c r="EE56" s="607">
        <v>658</v>
      </c>
      <c r="EF56" s="17">
        <v>280</v>
      </c>
      <c r="EG56" s="17">
        <v>241</v>
      </c>
      <c r="EH56" s="17">
        <v>184</v>
      </c>
      <c r="EI56" s="17">
        <v>40</v>
      </c>
      <c r="EJ56" s="17">
        <v>17</v>
      </c>
      <c r="EK56" s="17">
        <v>1</v>
      </c>
      <c r="EL56" s="17">
        <v>27</v>
      </c>
      <c r="EM56" s="17">
        <v>11</v>
      </c>
      <c r="EN56" s="17">
        <v>305</v>
      </c>
      <c r="EO56" s="17">
        <v>181</v>
      </c>
      <c r="EP56" s="17">
        <v>136</v>
      </c>
      <c r="EQ56" s="17">
        <v>39</v>
      </c>
      <c r="ER56" s="17">
        <v>6</v>
      </c>
      <c r="ES56" s="17">
        <v>64</v>
      </c>
      <c r="ET56" s="17">
        <v>25</v>
      </c>
      <c r="EU56" s="17">
        <v>35</v>
      </c>
    </row>
    <row r="57" spans="1:151" ht="14.25" customHeight="1">
      <c r="A57" s="551" t="s">
        <v>299</v>
      </c>
      <c r="B57" s="551" t="s">
        <v>346</v>
      </c>
      <c r="C57" s="551" t="s">
        <v>783</v>
      </c>
      <c r="D57" s="551" t="s">
        <v>347</v>
      </c>
      <c r="E57" s="607">
        <v>220</v>
      </c>
      <c r="F57" s="607">
        <v>149</v>
      </c>
      <c r="G57" s="607">
        <v>62</v>
      </c>
      <c r="H57" s="607">
        <v>58</v>
      </c>
      <c r="I57" s="607">
        <v>46</v>
      </c>
      <c r="J57" s="607">
        <v>30</v>
      </c>
      <c r="K57" s="607">
        <v>41</v>
      </c>
      <c r="L57" s="607">
        <v>71</v>
      </c>
      <c r="M57" s="607">
        <v>417</v>
      </c>
      <c r="N57" s="607">
        <v>6</v>
      </c>
      <c r="O57" s="607">
        <v>6</v>
      </c>
      <c r="P57" s="607">
        <v>12</v>
      </c>
      <c r="Q57" s="607">
        <v>9</v>
      </c>
      <c r="R57" s="607">
        <v>21</v>
      </c>
      <c r="S57" s="607">
        <v>29</v>
      </c>
      <c r="T57" s="607">
        <v>34</v>
      </c>
      <c r="U57" s="607">
        <v>43</v>
      </c>
      <c r="V57" s="607">
        <v>26</v>
      </c>
      <c r="W57" s="607">
        <v>38</v>
      </c>
      <c r="X57" s="607">
        <v>59</v>
      </c>
      <c r="Y57" s="607">
        <v>51</v>
      </c>
      <c r="Z57" s="607">
        <v>42</v>
      </c>
      <c r="AA57" s="607">
        <v>26</v>
      </c>
      <c r="AB57" s="607">
        <v>15</v>
      </c>
      <c r="AC57" s="608">
        <v>59.4</v>
      </c>
      <c r="AD57" s="608">
        <v>58.6</v>
      </c>
      <c r="AE57" s="608">
        <v>60.3</v>
      </c>
      <c r="AF57" s="607">
        <v>341</v>
      </c>
      <c r="AG57" s="607">
        <v>2</v>
      </c>
      <c r="AH57" s="607">
        <v>1</v>
      </c>
      <c r="AI57" s="607">
        <v>8</v>
      </c>
      <c r="AJ57" s="607">
        <v>4</v>
      </c>
      <c r="AK57" s="607">
        <v>15</v>
      </c>
      <c r="AL57" s="607">
        <v>24</v>
      </c>
      <c r="AM57" s="607">
        <v>30</v>
      </c>
      <c r="AN57" s="607">
        <v>31</v>
      </c>
      <c r="AO57" s="607">
        <v>18</v>
      </c>
      <c r="AP57" s="607">
        <v>32</v>
      </c>
      <c r="AQ57" s="607">
        <v>55</v>
      </c>
      <c r="AR57" s="607">
        <v>48</v>
      </c>
      <c r="AS57" s="607">
        <v>36</v>
      </c>
      <c r="AT57" s="607">
        <v>23</v>
      </c>
      <c r="AU57" s="607">
        <v>14</v>
      </c>
      <c r="AV57" s="608">
        <v>61.4</v>
      </c>
      <c r="AW57" s="608">
        <v>60.3</v>
      </c>
      <c r="AX57" s="608">
        <v>62.8</v>
      </c>
      <c r="AY57" s="607">
        <v>320</v>
      </c>
      <c r="AZ57" s="607" t="s">
        <v>1</v>
      </c>
      <c r="BA57" s="607" t="s">
        <v>1</v>
      </c>
      <c r="BB57" s="607">
        <v>8</v>
      </c>
      <c r="BC57" s="607">
        <v>4</v>
      </c>
      <c r="BD57" s="607">
        <v>12</v>
      </c>
      <c r="BE57" s="607">
        <v>20</v>
      </c>
      <c r="BF57" s="607">
        <v>25</v>
      </c>
      <c r="BG57" s="607">
        <v>29</v>
      </c>
      <c r="BH57" s="607">
        <v>18</v>
      </c>
      <c r="BI57" s="607">
        <v>31</v>
      </c>
      <c r="BJ57" s="607">
        <v>55</v>
      </c>
      <c r="BK57" s="607">
        <v>48</v>
      </c>
      <c r="BL57" s="607">
        <v>35</v>
      </c>
      <c r="BM57" s="607">
        <v>23</v>
      </c>
      <c r="BN57" s="607">
        <v>12</v>
      </c>
      <c r="BO57" s="608">
        <v>62.4</v>
      </c>
      <c r="BP57" s="608">
        <v>60.7</v>
      </c>
      <c r="BQ57" s="608">
        <v>64.7</v>
      </c>
      <c r="BR57" s="607">
        <v>149</v>
      </c>
      <c r="BS57" s="607" t="s">
        <v>1</v>
      </c>
      <c r="BT57" s="607" t="s">
        <v>1</v>
      </c>
      <c r="BU57" s="607">
        <v>2</v>
      </c>
      <c r="BV57" s="607" t="s">
        <v>1</v>
      </c>
      <c r="BW57" s="607" t="s">
        <v>1</v>
      </c>
      <c r="BX57" s="607">
        <v>4</v>
      </c>
      <c r="BY57" s="607">
        <v>4</v>
      </c>
      <c r="BZ57" s="607">
        <v>14</v>
      </c>
      <c r="CA57" s="607">
        <v>5</v>
      </c>
      <c r="CB57" s="607">
        <v>16</v>
      </c>
      <c r="CC57" s="607">
        <v>28</v>
      </c>
      <c r="CD57" s="607">
        <v>29</v>
      </c>
      <c r="CE57" s="607">
        <v>22</v>
      </c>
      <c r="CF57" s="607">
        <v>16</v>
      </c>
      <c r="CG57" s="607">
        <v>9</v>
      </c>
      <c r="CH57" s="607">
        <v>89</v>
      </c>
      <c r="CI57" s="607" t="s">
        <v>1</v>
      </c>
      <c r="CJ57" s="607" t="s">
        <v>1</v>
      </c>
      <c r="CK57" s="607" t="s">
        <v>1</v>
      </c>
      <c r="CL57" s="607">
        <v>1</v>
      </c>
      <c r="CM57" s="607">
        <v>1</v>
      </c>
      <c r="CN57" s="607">
        <v>6</v>
      </c>
      <c r="CO57" s="607">
        <v>2</v>
      </c>
      <c r="CP57" s="607">
        <v>9</v>
      </c>
      <c r="CQ57" s="607">
        <v>18</v>
      </c>
      <c r="CR57" s="607">
        <v>21</v>
      </c>
      <c r="CS57" s="607">
        <v>13</v>
      </c>
      <c r="CT57" s="607">
        <v>13</v>
      </c>
      <c r="CU57" s="607">
        <v>5</v>
      </c>
      <c r="CV57" s="607"/>
      <c r="CW57" s="607"/>
      <c r="CX57" s="607"/>
      <c r="CY57" s="607"/>
      <c r="CZ57" s="607"/>
      <c r="DA57" s="607"/>
      <c r="DB57" s="607"/>
      <c r="DC57" s="607">
        <v>585</v>
      </c>
      <c r="DD57" s="607">
        <v>422</v>
      </c>
      <c r="DE57" s="607">
        <v>320</v>
      </c>
      <c r="DF57" s="607">
        <v>79</v>
      </c>
      <c r="DG57" s="607">
        <v>23</v>
      </c>
      <c r="DH57" s="607">
        <v>65</v>
      </c>
      <c r="DI57" s="607">
        <v>52</v>
      </c>
      <c r="DJ57" s="607">
        <v>46</v>
      </c>
      <c r="DK57" s="607">
        <v>138</v>
      </c>
      <c r="DL57" s="607">
        <v>4</v>
      </c>
      <c r="DM57" s="607" t="s">
        <v>1</v>
      </c>
      <c r="DN57" s="607" t="s">
        <v>1</v>
      </c>
      <c r="DO57" s="607">
        <v>1</v>
      </c>
      <c r="DP57" s="607">
        <v>41</v>
      </c>
      <c r="DQ57" s="607">
        <v>71</v>
      </c>
      <c r="DR57" s="607">
        <v>1</v>
      </c>
      <c r="DS57" s="607">
        <v>20</v>
      </c>
      <c r="DT57" s="607" t="s">
        <v>1</v>
      </c>
      <c r="DU57" s="607" t="s">
        <v>1</v>
      </c>
      <c r="DV57" s="607" t="s">
        <v>1</v>
      </c>
      <c r="DW57" s="607" t="s">
        <v>1</v>
      </c>
      <c r="DX57" s="607" t="s">
        <v>1</v>
      </c>
      <c r="DY57" s="607" t="s">
        <v>1</v>
      </c>
      <c r="DZ57" s="607" t="s">
        <v>1</v>
      </c>
      <c r="EA57" s="607">
        <v>147</v>
      </c>
      <c r="EB57" s="607">
        <v>7482</v>
      </c>
      <c r="EC57" s="607">
        <v>1171</v>
      </c>
      <c r="ED57" s="607">
        <v>5653</v>
      </c>
      <c r="EE57" s="607">
        <v>658</v>
      </c>
      <c r="EF57" s="17">
        <v>280</v>
      </c>
      <c r="EG57" s="17">
        <v>241</v>
      </c>
      <c r="EH57" s="17">
        <v>184</v>
      </c>
      <c r="EI57" s="17">
        <v>40</v>
      </c>
      <c r="EJ57" s="17">
        <v>17</v>
      </c>
      <c r="EK57" s="17">
        <v>1</v>
      </c>
      <c r="EL57" s="17">
        <v>27</v>
      </c>
      <c r="EM57" s="17">
        <v>11</v>
      </c>
      <c r="EN57" s="17">
        <v>305</v>
      </c>
      <c r="EO57" s="17">
        <v>181</v>
      </c>
      <c r="EP57" s="17">
        <v>136</v>
      </c>
      <c r="EQ57" s="17">
        <v>39</v>
      </c>
      <c r="ER57" s="17">
        <v>6</v>
      </c>
      <c r="ES57" s="17">
        <v>64</v>
      </c>
      <c r="ET57" s="17">
        <v>25</v>
      </c>
      <c r="EU57" s="17">
        <v>35</v>
      </c>
    </row>
    <row r="58" spans="1:151" ht="14.25" customHeight="1">
      <c r="A58" s="551" t="s">
        <v>299</v>
      </c>
      <c r="B58" s="551" t="s">
        <v>348</v>
      </c>
      <c r="C58" s="551"/>
      <c r="D58" s="551"/>
      <c r="E58" s="607">
        <v>1320</v>
      </c>
      <c r="F58" s="607">
        <v>491</v>
      </c>
      <c r="G58" s="607">
        <v>132</v>
      </c>
      <c r="H58" s="607">
        <v>120</v>
      </c>
      <c r="I58" s="607">
        <v>105</v>
      </c>
      <c r="J58" s="607">
        <v>61</v>
      </c>
      <c r="K58" s="607">
        <v>254</v>
      </c>
      <c r="L58" s="607">
        <v>829</v>
      </c>
      <c r="M58" s="607">
        <v>1229</v>
      </c>
      <c r="N58" s="607">
        <v>20</v>
      </c>
      <c r="O58" s="607">
        <v>36</v>
      </c>
      <c r="P58" s="607">
        <v>25</v>
      </c>
      <c r="Q58" s="607">
        <v>23</v>
      </c>
      <c r="R58" s="607">
        <v>35</v>
      </c>
      <c r="S58" s="607">
        <v>55</v>
      </c>
      <c r="T58" s="607">
        <v>89</v>
      </c>
      <c r="U58" s="607">
        <v>125</v>
      </c>
      <c r="V58" s="607">
        <v>139</v>
      </c>
      <c r="W58" s="607">
        <v>116</v>
      </c>
      <c r="X58" s="607">
        <v>116</v>
      </c>
      <c r="Y58" s="607">
        <v>114</v>
      </c>
      <c r="Z58" s="607">
        <v>153</v>
      </c>
      <c r="AA58" s="607">
        <v>111</v>
      </c>
      <c r="AB58" s="607">
        <v>72</v>
      </c>
      <c r="AC58" s="608">
        <v>61.1</v>
      </c>
      <c r="AD58" s="608">
        <v>60.5</v>
      </c>
      <c r="AE58" s="608">
        <v>61.9</v>
      </c>
      <c r="AF58" s="607">
        <v>854</v>
      </c>
      <c r="AG58" s="607">
        <v>10</v>
      </c>
      <c r="AH58" s="607">
        <v>9</v>
      </c>
      <c r="AI58" s="607">
        <v>8</v>
      </c>
      <c r="AJ58" s="607">
        <v>9</v>
      </c>
      <c r="AK58" s="607">
        <v>19</v>
      </c>
      <c r="AL58" s="607">
        <v>35</v>
      </c>
      <c r="AM58" s="607">
        <v>50</v>
      </c>
      <c r="AN58" s="607">
        <v>64</v>
      </c>
      <c r="AO58" s="607">
        <v>78</v>
      </c>
      <c r="AP58" s="607">
        <v>75</v>
      </c>
      <c r="AQ58" s="607">
        <v>98</v>
      </c>
      <c r="AR58" s="607">
        <v>95</v>
      </c>
      <c r="AS58" s="607">
        <v>134</v>
      </c>
      <c r="AT58" s="607">
        <v>102</v>
      </c>
      <c r="AU58" s="607">
        <v>68</v>
      </c>
      <c r="AV58" s="608">
        <v>65.5</v>
      </c>
      <c r="AW58" s="608">
        <v>65.099999999999994</v>
      </c>
      <c r="AX58" s="608">
        <v>65.900000000000006</v>
      </c>
      <c r="AY58" s="607">
        <v>697</v>
      </c>
      <c r="AZ58" s="607" t="s">
        <v>1</v>
      </c>
      <c r="BA58" s="607" t="s">
        <v>1</v>
      </c>
      <c r="BB58" s="607">
        <v>7</v>
      </c>
      <c r="BC58" s="607">
        <v>7</v>
      </c>
      <c r="BD58" s="607">
        <v>15</v>
      </c>
      <c r="BE58" s="607">
        <v>32</v>
      </c>
      <c r="BF58" s="607">
        <v>39</v>
      </c>
      <c r="BG58" s="607">
        <v>54</v>
      </c>
      <c r="BH58" s="607">
        <v>66</v>
      </c>
      <c r="BI58" s="607">
        <v>59</v>
      </c>
      <c r="BJ58" s="607">
        <v>84</v>
      </c>
      <c r="BK58" s="607">
        <v>81</v>
      </c>
      <c r="BL58" s="607">
        <v>116</v>
      </c>
      <c r="BM58" s="607">
        <v>87</v>
      </c>
      <c r="BN58" s="607">
        <v>50</v>
      </c>
      <c r="BO58" s="608">
        <v>66.5</v>
      </c>
      <c r="BP58" s="608">
        <v>66</v>
      </c>
      <c r="BQ58" s="608">
        <v>67.2</v>
      </c>
      <c r="BR58" s="607">
        <v>491</v>
      </c>
      <c r="BS58" s="607" t="s">
        <v>1</v>
      </c>
      <c r="BT58" s="607" t="s">
        <v>1</v>
      </c>
      <c r="BU58" s="607" t="s">
        <v>1</v>
      </c>
      <c r="BV58" s="607" t="s">
        <v>1</v>
      </c>
      <c r="BW58" s="607">
        <v>3</v>
      </c>
      <c r="BX58" s="607">
        <v>9</v>
      </c>
      <c r="BY58" s="607">
        <v>22</v>
      </c>
      <c r="BZ58" s="607">
        <v>38</v>
      </c>
      <c r="CA58" s="607">
        <v>54</v>
      </c>
      <c r="CB58" s="607">
        <v>59</v>
      </c>
      <c r="CC58" s="607">
        <v>58</v>
      </c>
      <c r="CD58" s="607">
        <v>55</v>
      </c>
      <c r="CE58" s="607">
        <v>78</v>
      </c>
      <c r="CF58" s="607">
        <v>68</v>
      </c>
      <c r="CG58" s="607">
        <v>47</v>
      </c>
      <c r="CH58" s="607">
        <v>283</v>
      </c>
      <c r="CI58" s="607" t="s">
        <v>1</v>
      </c>
      <c r="CJ58" s="607" t="s">
        <v>1</v>
      </c>
      <c r="CK58" s="607">
        <v>1</v>
      </c>
      <c r="CL58" s="607" t="s">
        <v>1</v>
      </c>
      <c r="CM58" s="607">
        <v>9</v>
      </c>
      <c r="CN58" s="607">
        <v>6</v>
      </c>
      <c r="CO58" s="607">
        <v>25</v>
      </c>
      <c r="CP58" s="607">
        <v>36</v>
      </c>
      <c r="CQ58" s="607">
        <v>32</v>
      </c>
      <c r="CR58" s="607">
        <v>33</v>
      </c>
      <c r="CS58" s="607">
        <v>56</v>
      </c>
      <c r="CT58" s="607">
        <v>43</v>
      </c>
      <c r="CU58" s="607">
        <v>42</v>
      </c>
      <c r="CV58" s="607"/>
      <c r="CW58" s="607"/>
      <c r="CX58" s="607"/>
      <c r="CY58" s="607"/>
      <c r="CZ58" s="607"/>
      <c r="DA58" s="607"/>
      <c r="DB58" s="607"/>
      <c r="DC58" s="607">
        <v>1684</v>
      </c>
      <c r="DD58" s="607">
        <v>1093</v>
      </c>
      <c r="DE58" s="607">
        <v>697</v>
      </c>
      <c r="DF58" s="607">
        <v>322</v>
      </c>
      <c r="DG58" s="607">
        <v>74</v>
      </c>
      <c r="DH58" s="607">
        <v>260</v>
      </c>
      <c r="DI58" s="607">
        <v>167</v>
      </c>
      <c r="DJ58" s="607">
        <v>164</v>
      </c>
      <c r="DK58" s="607">
        <v>393</v>
      </c>
      <c r="DL58" s="607">
        <v>14</v>
      </c>
      <c r="DM58" s="607" t="s">
        <v>1</v>
      </c>
      <c r="DN58" s="607">
        <v>14</v>
      </c>
      <c r="DO58" s="607">
        <v>2</v>
      </c>
      <c r="DP58" s="607">
        <v>215</v>
      </c>
      <c r="DQ58" s="607">
        <v>14</v>
      </c>
      <c r="DR58" s="607">
        <v>72</v>
      </c>
      <c r="DS58" s="607">
        <v>19</v>
      </c>
      <c r="DT58" s="607">
        <v>11</v>
      </c>
      <c r="DU58" s="607">
        <v>16</v>
      </c>
      <c r="DV58" s="607">
        <v>5</v>
      </c>
      <c r="DW58" s="607">
        <v>2</v>
      </c>
      <c r="DX58" s="607">
        <v>6</v>
      </c>
      <c r="DY58" s="607">
        <v>2</v>
      </c>
      <c r="DZ58" s="607">
        <v>1</v>
      </c>
      <c r="EA58" s="607">
        <v>488</v>
      </c>
      <c r="EB58" s="607">
        <v>32872</v>
      </c>
      <c r="EC58" s="607">
        <v>3390</v>
      </c>
      <c r="ED58" s="607">
        <v>23129</v>
      </c>
      <c r="EE58" s="607">
        <v>6353</v>
      </c>
      <c r="EF58" s="17">
        <v>845</v>
      </c>
      <c r="EG58" s="17">
        <v>705</v>
      </c>
      <c r="EH58" s="17">
        <v>448</v>
      </c>
      <c r="EI58" s="17">
        <v>206</v>
      </c>
      <c r="EJ58" s="17">
        <v>51</v>
      </c>
      <c r="EK58" s="17">
        <v>2</v>
      </c>
      <c r="EL58" s="17">
        <v>86</v>
      </c>
      <c r="EM58" s="17">
        <v>52</v>
      </c>
      <c r="EN58" s="17">
        <v>839</v>
      </c>
      <c r="EO58" s="17">
        <v>388</v>
      </c>
      <c r="EP58" s="17">
        <v>249</v>
      </c>
      <c r="EQ58" s="17">
        <v>116</v>
      </c>
      <c r="ER58" s="17">
        <v>23</v>
      </c>
      <c r="ES58" s="17">
        <v>258</v>
      </c>
      <c r="ET58" s="17">
        <v>81</v>
      </c>
      <c r="EU58" s="17">
        <v>112</v>
      </c>
    </row>
    <row r="59" spans="1:151" ht="14.25" customHeight="1">
      <c r="A59" s="551" t="s">
        <v>299</v>
      </c>
      <c r="B59" s="551" t="s">
        <v>348</v>
      </c>
      <c r="C59" s="551" t="s">
        <v>348</v>
      </c>
      <c r="D59" s="551"/>
      <c r="E59" s="607">
        <v>183</v>
      </c>
      <c r="F59" s="607">
        <v>78</v>
      </c>
      <c r="G59" s="607">
        <v>30</v>
      </c>
      <c r="H59" s="607">
        <v>27</v>
      </c>
      <c r="I59" s="607">
        <v>17</v>
      </c>
      <c r="J59" s="607">
        <v>11</v>
      </c>
      <c r="K59" s="607">
        <v>31</v>
      </c>
      <c r="L59" s="607">
        <v>105</v>
      </c>
      <c r="M59" s="607">
        <v>215</v>
      </c>
      <c r="N59" s="607">
        <v>5</v>
      </c>
      <c r="O59" s="607">
        <v>6</v>
      </c>
      <c r="P59" s="607">
        <v>5</v>
      </c>
      <c r="Q59" s="607">
        <v>3</v>
      </c>
      <c r="R59" s="607">
        <v>9</v>
      </c>
      <c r="S59" s="607">
        <v>10</v>
      </c>
      <c r="T59" s="607">
        <v>11</v>
      </c>
      <c r="U59" s="607">
        <v>27</v>
      </c>
      <c r="V59" s="607">
        <v>26</v>
      </c>
      <c r="W59" s="607">
        <v>17</v>
      </c>
      <c r="X59" s="607">
        <v>24</v>
      </c>
      <c r="Y59" s="607">
        <v>15</v>
      </c>
      <c r="Z59" s="607">
        <v>25</v>
      </c>
      <c r="AA59" s="607">
        <v>22</v>
      </c>
      <c r="AB59" s="607">
        <v>10</v>
      </c>
      <c r="AC59" s="608">
        <v>60.2</v>
      </c>
      <c r="AD59" s="608">
        <v>58.7</v>
      </c>
      <c r="AE59" s="608">
        <v>61.8</v>
      </c>
      <c r="AF59" s="607">
        <v>164</v>
      </c>
      <c r="AG59" s="607">
        <v>4</v>
      </c>
      <c r="AH59" s="607">
        <v>2</v>
      </c>
      <c r="AI59" s="607">
        <v>3</v>
      </c>
      <c r="AJ59" s="607">
        <v>1</v>
      </c>
      <c r="AK59" s="607">
        <v>4</v>
      </c>
      <c r="AL59" s="607">
        <v>7</v>
      </c>
      <c r="AM59" s="607">
        <v>9</v>
      </c>
      <c r="AN59" s="607">
        <v>16</v>
      </c>
      <c r="AO59" s="607">
        <v>19</v>
      </c>
      <c r="AP59" s="607">
        <v>12</v>
      </c>
      <c r="AQ59" s="607">
        <v>21</v>
      </c>
      <c r="AR59" s="607">
        <v>14</v>
      </c>
      <c r="AS59" s="607">
        <v>23</v>
      </c>
      <c r="AT59" s="607">
        <v>19</v>
      </c>
      <c r="AU59" s="607">
        <v>10</v>
      </c>
      <c r="AV59" s="608">
        <v>63.3</v>
      </c>
      <c r="AW59" s="608">
        <v>61.1</v>
      </c>
      <c r="AX59" s="608">
        <v>65.8</v>
      </c>
      <c r="AY59" s="607">
        <v>133</v>
      </c>
      <c r="AZ59" s="607" t="s">
        <v>1</v>
      </c>
      <c r="BA59" s="607" t="s">
        <v>1</v>
      </c>
      <c r="BB59" s="607">
        <v>2</v>
      </c>
      <c r="BC59" s="607" t="s">
        <v>1</v>
      </c>
      <c r="BD59" s="607">
        <v>2</v>
      </c>
      <c r="BE59" s="607">
        <v>7</v>
      </c>
      <c r="BF59" s="607">
        <v>7</v>
      </c>
      <c r="BG59" s="607">
        <v>12</v>
      </c>
      <c r="BH59" s="607">
        <v>16</v>
      </c>
      <c r="BI59" s="607">
        <v>11</v>
      </c>
      <c r="BJ59" s="607">
        <v>19</v>
      </c>
      <c r="BK59" s="607">
        <v>14</v>
      </c>
      <c r="BL59" s="607">
        <v>19</v>
      </c>
      <c r="BM59" s="607">
        <v>16</v>
      </c>
      <c r="BN59" s="607">
        <v>8</v>
      </c>
      <c r="BO59" s="608">
        <v>65.7</v>
      </c>
      <c r="BP59" s="608">
        <v>63</v>
      </c>
      <c r="BQ59" s="608">
        <v>70.3</v>
      </c>
      <c r="BR59" s="607">
        <v>78</v>
      </c>
      <c r="BS59" s="607" t="s">
        <v>1</v>
      </c>
      <c r="BT59" s="607" t="s">
        <v>1</v>
      </c>
      <c r="BU59" s="607" t="s">
        <v>1</v>
      </c>
      <c r="BV59" s="607" t="s">
        <v>1</v>
      </c>
      <c r="BW59" s="607">
        <v>1</v>
      </c>
      <c r="BX59" s="607">
        <v>3</v>
      </c>
      <c r="BY59" s="607">
        <v>2</v>
      </c>
      <c r="BZ59" s="607">
        <v>11</v>
      </c>
      <c r="CA59" s="607">
        <v>8</v>
      </c>
      <c r="CB59" s="607">
        <v>8</v>
      </c>
      <c r="CC59" s="607">
        <v>13</v>
      </c>
      <c r="CD59" s="607">
        <v>6</v>
      </c>
      <c r="CE59" s="607">
        <v>13</v>
      </c>
      <c r="CF59" s="607">
        <v>10</v>
      </c>
      <c r="CG59" s="607">
        <v>3</v>
      </c>
      <c r="CH59" s="607">
        <v>39</v>
      </c>
      <c r="CI59" s="607" t="s">
        <v>1</v>
      </c>
      <c r="CJ59" s="607" t="s">
        <v>1</v>
      </c>
      <c r="CK59" s="607" t="s">
        <v>1</v>
      </c>
      <c r="CL59" s="607" t="s">
        <v>1</v>
      </c>
      <c r="CM59" s="607" t="s">
        <v>1</v>
      </c>
      <c r="CN59" s="607">
        <v>2</v>
      </c>
      <c r="CO59" s="607">
        <v>3</v>
      </c>
      <c r="CP59" s="607">
        <v>6</v>
      </c>
      <c r="CQ59" s="607">
        <v>7</v>
      </c>
      <c r="CR59" s="607">
        <v>5</v>
      </c>
      <c r="CS59" s="607">
        <v>10</v>
      </c>
      <c r="CT59" s="607">
        <v>4</v>
      </c>
      <c r="CU59" s="607">
        <v>2</v>
      </c>
      <c r="CV59" s="607"/>
      <c r="CW59" s="607"/>
      <c r="CX59" s="607"/>
      <c r="CY59" s="607"/>
      <c r="CZ59" s="607"/>
      <c r="DA59" s="607"/>
      <c r="DB59" s="607"/>
      <c r="DC59" s="607">
        <v>262</v>
      </c>
      <c r="DD59" s="607">
        <v>176</v>
      </c>
      <c r="DE59" s="607">
        <v>133</v>
      </c>
      <c r="DF59" s="607">
        <v>31</v>
      </c>
      <c r="DG59" s="607">
        <v>12</v>
      </c>
      <c r="DH59" s="607">
        <v>34</v>
      </c>
      <c r="DI59" s="607">
        <v>26</v>
      </c>
      <c r="DJ59" s="607">
        <v>26</v>
      </c>
      <c r="DK59" s="607">
        <v>69</v>
      </c>
      <c r="DL59" s="607" t="s">
        <v>1</v>
      </c>
      <c r="DM59" s="607" t="s">
        <v>1</v>
      </c>
      <c r="DN59" s="607">
        <v>2</v>
      </c>
      <c r="DO59" s="607">
        <v>1</v>
      </c>
      <c r="DP59" s="607">
        <v>45</v>
      </c>
      <c r="DQ59" s="607">
        <v>5</v>
      </c>
      <c r="DR59" s="607">
        <v>10</v>
      </c>
      <c r="DS59" s="607">
        <v>4</v>
      </c>
      <c r="DT59" s="607">
        <v>2</v>
      </c>
      <c r="DU59" s="607" t="s">
        <v>1</v>
      </c>
      <c r="DV59" s="607" t="s">
        <v>1</v>
      </c>
      <c r="DW59" s="607" t="s">
        <v>1</v>
      </c>
      <c r="DX59" s="607" t="s">
        <v>1</v>
      </c>
      <c r="DY59" s="607" t="s">
        <v>1</v>
      </c>
      <c r="DZ59" s="607" t="s">
        <v>1</v>
      </c>
      <c r="EA59" s="607">
        <v>78</v>
      </c>
      <c r="EB59" s="607">
        <v>4883</v>
      </c>
      <c r="EC59" s="607">
        <v>141</v>
      </c>
      <c r="ED59" s="607">
        <v>4148</v>
      </c>
      <c r="EE59" s="607">
        <v>594</v>
      </c>
      <c r="EF59" s="17">
        <v>127</v>
      </c>
      <c r="EG59" s="17">
        <v>108</v>
      </c>
      <c r="EH59" s="17">
        <v>84</v>
      </c>
      <c r="EI59" s="17">
        <v>17</v>
      </c>
      <c r="EJ59" s="17">
        <v>7</v>
      </c>
      <c r="EK59" s="17" t="s">
        <v>1</v>
      </c>
      <c r="EL59" s="17">
        <v>13</v>
      </c>
      <c r="EM59" s="17">
        <v>6</v>
      </c>
      <c r="EN59" s="17">
        <v>135</v>
      </c>
      <c r="EO59" s="17">
        <v>68</v>
      </c>
      <c r="EP59" s="17">
        <v>49</v>
      </c>
      <c r="EQ59" s="17">
        <v>14</v>
      </c>
      <c r="ER59" s="17">
        <v>5</v>
      </c>
      <c r="ES59" s="17">
        <v>34</v>
      </c>
      <c r="ET59" s="17">
        <v>13</v>
      </c>
      <c r="EU59" s="17">
        <v>20</v>
      </c>
    </row>
    <row r="60" spans="1:151" ht="14.25" customHeight="1">
      <c r="A60" s="551" t="s">
        <v>299</v>
      </c>
      <c r="B60" s="551" t="s">
        <v>348</v>
      </c>
      <c r="C60" s="551" t="s">
        <v>348</v>
      </c>
      <c r="D60" s="551" t="s">
        <v>348</v>
      </c>
      <c r="E60" s="607">
        <v>183</v>
      </c>
      <c r="F60" s="607">
        <v>78</v>
      </c>
      <c r="G60" s="607">
        <v>30</v>
      </c>
      <c r="H60" s="607">
        <v>27</v>
      </c>
      <c r="I60" s="607">
        <v>17</v>
      </c>
      <c r="J60" s="607">
        <v>11</v>
      </c>
      <c r="K60" s="607">
        <v>31</v>
      </c>
      <c r="L60" s="607">
        <v>105</v>
      </c>
      <c r="M60" s="607">
        <v>215</v>
      </c>
      <c r="N60" s="607">
        <v>5</v>
      </c>
      <c r="O60" s="607">
        <v>6</v>
      </c>
      <c r="P60" s="607">
        <v>5</v>
      </c>
      <c r="Q60" s="607">
        <v>3</v>
      </c>
      <c r="R60" s="607">
        <v>9</v>
      </c>
      <c r="S60" s="607">
        <v>10</v>
      </c>
      <c r="T60" s="607">
        <v>11</v>
      </c>
      <c r="U60" s="607">
        <v>27</v>
      </c>
      <c r="V60" s="607">
        <v>26</v>
      </c>
      <c r="W60" s="607">
        <v>17</v>
      </c>
      <c r="X60" s="607">
        <v>24</v>
      </c>
      <c r="Y60" s="607">
        <v>15</v>
      </c>
      <c r="Z60" s="607">
        <v>25</v>
      </c>
      <c r="AA60" s="607">
        <v>22</v>
      </c>
      <c r="AB60" s="607">
        <v>10</v>
      </c>
      <c r="AC60" s="608">
        <v>60.2</v>
      </c>
      <c r="AD60" s="608">
        <v>58.7</v>
      </c>
      <c r="AE60" s="608">
        <v>61.8</v>
      </c>
      <c r="AF60" s="607">
        <v>164</v>
      </c>
      <c r="AG60" s="607">
        <v>4</v>
      </c>
      <c r="AH60" s="607">
        <v>2</v>
      </c>
      <c r="AI60" s="607">
        <v>3</v>
      </c>
      <c r="AJ60" s="607">
        <v>1</v>
      </c>
      <c r="AK60" s="607">
        <v>4</v>
      </c>
      <c r="AL60" s="607">
        <v>7</v>
      </c>
      <c r="AM60" s="607">
        <v>9</v>
      </c>
      <c r="AN60" s="607">
        <v>16</v>
      </c>
      <c r="AO60" s="607">
        <v>19</v>
      </c>
      <c r="AP60" s="607">
        <v>12</v>
      </c>
      <c r="AQ60" s="607">
        <v>21</v>
      </c>
      <c r="AR60" s="607">
        <v>14</v>
      </c>
      <c r="AS60" s="607">
        <v>23</v>
      </c>
      <c r="AT60" s="607">
        <v>19</v>
      </c>
      <c r="AU60" s="607">
        <v>10</v>
      </c>
      <c r="AV60" s="608">
        <v>63.3</v>
      </c>
      <c r="AW60" s="608">
        <v>61.1</v>
      </c>
      <c r="AX60" s="608">
        <v>65.8</v>
      </c>
      <c r="AY60" s="607">
        <v>133</v>
      </c>
      <c r="AZ60" s="607" t="s">
        <v>1</v>
      </c>
      <c r="BA60" s="607" t="s">
        <v>1</v>
      </c>
      <c r="BB60" s="607">
        <v>2</v>
      </c>
      <c r="BC60" s="607" t="s">
        <v>1</v>
      </c>
      <c r="BD60" s="607">
        <v>2</v>
      </c>
      <c r="BE60" s="607">
        <v>7</v>
      </c>
      <c r="BF60" s="607">
        <v>7</v>
      </c>
      <c r="BG60" s="607">
        <v>12</v>
      </c>
      <c r="BH60" s="607">
        <v>16</v>
      </c>
      <c r="BI60" s="607">
        <v>11</v>
      </c>
      <c r="BJ60" s="607">
        <v>19</v>
      </c>
      <c r="BK60" s="607">
        <v>14</v>
      </c>
      <c r="BL60" s="607">
        <v>19</v>
      </c>
      <c r="BM60" s="607">
        <v>16</v>
      </c>
      <c r="BN60" s="607">
        <v>8</v>
      </c>
      <c r="BO60" s="608">
        <v>65.7</v>
      </c>
      <c r="BP60" s="608">
        <v>63</v>
      </c>
      <c r="BQ60" s="608">
        <v>70.3</v>
      </c>
      <c r="BR60" s="607">
        <v>78</v>
      </c>
      <c r="BS60" s="607" t="s">
        <v>1</v>
      </c>
      <c r="BT60" s="607" t="s">
        <v>1</v>
      </c>
      <c r="BU60" s="607" t="s">
        <v>1</v>
      </c>
      <c r="BV60" s="607" t="s">
        <v>1</v>
      </c>
      <c r="BW60" s="607">
        <v>1</v>
      </c>
      <c r="BX60" s="607">
        <v>3</v>
      </c>
      <c r="BY60" s="607">
        <v>2</v>
      </c>
      <c r="BZ60" s="607">
        <v>11</v>
      </c>
      <c r="CA60" s="607">
        <v>8</v>
      </c>
      <c r="CB60" s="607">
        <v>8</v>
      </c>
      <c r="CC60" s="607">
        <v>13</v>
      </c>
      <c r="CD60" s="607">
        <v>6</v>
      </c>
      <c r="CE60" s="607">
        <v>13</v>
      </c>
      <c r="CF60" s="607">
        <v>10</v>
      </c>
      <c r="CG60" s="607">
        <v>3</v>
      </c>
      <c r="CH60" s="607">
        <v>39</v>
      </c>
      <c r="CI60" s="607" t="s">
        <v>1</v>
      </c>
      <c r="CJ60" s="607" t="s">
        <v>1</v>
      </c>
      <c r="CK60" s="607" t="s">
        <v>1</v>
      </c>
      <c r="CL60" s="607" t="s">
        <v>1</v>
      </c>
      <c r="CM60" s="607" t="s">
        <v>1</v>
      </c>
      <c r="CN60" s="607">
        <v>2</v>
      </c>
      <c r="CO60" s="607">
        <v>3</v>
      </c>
      <c r="CP60" s="607">
        <v>6</v>
      </c>
      <c r="CQ60" s="607">
        <v>7</v>
      </c>
      <c r="CR60" s="607">
        <v>5</v>
      </c>
      <c r="CS60" s="607">
        <v>10</v>
      </c>
      <c r="CT60" s="607">
        <v>4</v>
      </c>
      <c r="CU60" s="607">
        <v>2</v>
      </c>
      <c r="CV60" s="607"/>
      <c r="CW60" s="607"/>
      <c r="CX60" s="607"/>
      <c r="CY60" s="607"/>
      <c r="CZ60" s="607"/>
      <c r="DA60" s="607"/>
      <c r="DB60" s="607"/>
      <c r="DC60" s="607">
        <v>262</v>
      </c>
      <c r="DD60" s="607">
        <v>176</v>
      </c>
      <c r="DE60" s="607">
        <v>133</v>
      </c>
      <c r="DF60" s="607">
        <v>31</v>
      </c>
      <c r="DG60" s="607">
        <v>12</v>
      </c>
      <c r="DH60" s="607">
        <v>34</v>
      </c>
      <c r="DI60" s="607">
        <v>26</v>
      </c>
      <c r="DJ60" s="607">
        <v>26</v>
      </c>
      <c r="DK60" s="607">
        <v>69</v>
      </c>
      <c r="DL60" s="607" t="s">
        <v>1</v>
      </c>
      <c r="DM60" s="607" t="s">
        <v>1</v>
      </c>
      <c r="DN60" s="607">
        <v>2</v>
      </c>
      <c r="DO60" s="607">
        <v>1</v>
      </c>
      <c r="DP60" s="607">
        <v>45</v>
      </c>
      <c r="DQ60" s="607">
        <v>5</v>
      </c>
      <c r="DR60" s="607">
        <v>10</v>
      </c>
      <c r="DS60" s="607">
        <v>4</v>
      </c>
      <c r="DT60" s="607">
        <v>2</v>
      </c>
      <c r="DU60" s="607" t="s">
        <v>1</v>
      </c>
      <c r="DV60" s="607" t="s">
        <v>1</v>
      </c>
      <c r="DW60" s="607" t="s">
        <v>1</v>
      </c>
      <c r="DX60" s="607" t="s">
        <v>1</v>
      </c>
      <c r="DY60" s="607" t="s">
        <v>1</v>
      </c>
      <c r="DZ60" s="607" t="s">
        <v>1</v>
      </c>
      <c r="EA60" s="607">
        <v>78</v>
      </c>
      <c r="EB60" s="607">
        <v>4883</v>
      </c>
      <c r="EC60" s="607">
        <v>141</v>
      </c>
      <c r="ED60" s="607">
        <v>4148</v>
      </c>
      <c r="EE60" s="607">
        <v>594</v>
      </c>
      <c r="EF60" s="17">
        <v>127</v>
      </c>
      <c r="EG60" s="17">
        <v>108</v>
      </c>
      <c r="EH60" s="17">
        <v>84</v>
      </c>
      <c r="EI60" s="17">
        <v>17</v>
      </c>
      <c r="EJ60" s="17">
        <v>7</v>
      </c>
      <c r="EK60" s="17" t="s">
        <v>1</v>
      </c>
      <c r="EL60" s="17">
        <v>13</v>
      </c>
      <c r="EM60" s="17">
        <v>6</v>
      </c>
      <c r="EN60" s="17">
        <v>135</v>
      </c>
      <c r="EO60" s="17">
        <v>68</v>
      </c>
      <c r="EP60" s="17">
        <v>49</v>
      </c>
      <c r="EQ60" s="17">
        <v>14</v>
      </c>
      <c r="ER60" s="17">
        <v>5</v>
      </c>
      <c r="ES60" s="17">
        <v>34</v>
      </c>
      <c r="ET60" s="17">
        <v>13</v>
      </c>
      <c r="EU60" s="17">
        <v>20</v>
      </c>
    </row>
    <row r="61" spans="1:151" ht="14.25" customHeight="1">
      <c r="A61" s="551" t="s">
        <v>299</v>
      </c>
      <c r="B61" s="551" t="s">
        <v>348</v>
      </c>
      <c r="C61" s="551" t="s">
        <v>349</v>
      </c>
      <c r="D61" s="551"/>
      <c r="E61" s="607">
        <v>71</v>
      </c>
      <c r="F61" s="607">
        <v>20</v>
      </c>
      <c r="G61" s="607">
        <v>3</v>
      </c>
      <c r="H61" s="607">
        <v>3</v>
      </c>
      <c r="I61" s="607">
        <v>5</v>
      </c>
      <c r="J61" s="607">
        <v>3</v>
      </c>
      <c r="K61" s="607">
        <v>12</v>
      </c>
      <c r="L61" s="607">
        <v>51</v>
      </c>
      <c r="M61" s="607">
        <v>45</v>
      </c>
      <c r="N61" s="607" t="s">
        <v>1</v>
      </c>
      <c r="O61" s="607" t="s">
        <v>1</v>
      </c>
      <c r="P61" s="607">
        <v>3</v>
      </c>
      <c r="Q61" s="607" t="s">
        <v>1</v>
      </c>
      <c r="R61" s="607" t="s">
        <v>1</v>
      </c>
      <c r="S61" s="607">
        <v>1</v>
      </c>
      <c r="T61" s="607">
        <v>4</v>
      </c>
      <c r="U61" s="607">
        <v>2</v>
      </c>
      <c r="V61" s="607">
        <v>8</v>
      </c>
      <c r="W61" s="607">
        <v>3</v>
      </c>
      <c r="X61" s="607">
        <v>2</v>
      </c>
      <c r="Y61" s="607">
        <v>11</v>
      </c>
      <c r="Z61" s="607">
        <v>9</v>
      </c>
      <c r="AA61" s="607" t="s">
        <v>1</v>
      </c>
      <c r="AB61" s="607">
        <v>2</v>
      </c>
      <c r="AC61" s="608">
        <v>63.6</v>
      </c>
      <c r="AD61" s="608">
        <v>62.8</v>
      </c>
      <c r="AE61" s="608">
        <v>64.599999999999994</v>
      </c>
      <c r="AF61" s="607">
        <v>33</v>
      </c>
      <c r="AG61" s="607" t="s">
        <v>1</v>
      </c>
      <c r="AH61" s="607" t="s">
        <v>1</v>
      </c>
      <c r="AI61" s="607">
        <v>1</v>
      </c>
      <c r="AJ61" s="607" t="s">
        <v>1</v>
      </c>
      <c r="AK61" s="607" t="s">
        <v>1</v>
      </c>
      <c r="AL61" s="607" t="s">
        <v>1</v>
      </c>
      <c r="AM61" s="607">
        <v>2</v>
      </c>
      <c r="AN61" s="607">
        <v>1</v>
      </c>
      <c r="AO61" s="607">
        <v>6</v>
      </c>
      <c r="AP61" s="607">
        <v>3</v>
      </c>
      <c r="AQ61" s="607">
        <v>1</v>
      </c>
      <c r="AR61" s="607">
        <v>10</v>
      </c>
      <c r="AS61" s="607">
        <v>7</v>
      </c>
      <c r="AT61" s="607" t="s">
        <v>1</v>
      </c>
      <c r="AU61" s="607">
        <v>2</v>
      </c>
      <c r="AV61" s="608">
        <v>66.8</v>
      </c>
      <c r="AW61" s="608">
        <v>66.3</v>
      </c>
      <c r="AX61" s="608">
        <v>67.5</v>
      </c>
      <c r="AY61" s="607">
        <v>29</v>
      </c>
      <c r="AZ61" s="607" t="s">
        <v>1</v>
      </c>
      <c r="BA61" s="607" t="s">
        <v>1</v>
      </c>
      <c r="BB61" s="607">
        <v>1</v>
      </c>
      <c r="BC61" s="607" t="s">
        <v>1</v>
      </c>
      <c r="BD61" s="607" t="s">
        <v>1</v>
      </c>
      <c r="BE61" s="607" t="s">
        <v>1</v>
      </c>
      <c r="BF61" s="607">
        <v>2</v>
      </c>
      <c r="BG61" s="607">
        <v>1</v>
      </c>
      <c r="BH61" s="607">
        <v>5</v>
      </c>
      <c r="BI61" s="607">
        <v>3</v>
      </c>
      <c r="BJ61" s="607" t="s">
        <v>1</v>
      </c>
      <c r="BK61" s="607">
        <v>9</v>
      </c>
      <c r="BL61" s="607">
        <v>6</v>
      </c>
      <c r="BM61" s="607" t="s">
        <v>1</v>
      </c>
      <c r="BN61" s="607">
        <v>2</v>
      </c>
      <c r="BO61" s="608">
        <v>66.7</v>
      </c>
      <c r="BP61" s="608">
        <v>66.3</v>
      </c>
      <c r="BQ61" s="608">
        <v>67.599999999999994</v>
      </c>
      <c r="BR61" s="607">
        <v>20</v>
      </c>
      <c r="BS61" s="607" t="s">
        <v>1</v>
      </c>
      <c r="BT61" s="607" t="s">
        <v>1</v>
      </c>
      <c r="BU61" s="607" t="s">
        <v>1</v>
      </c>
      <c r="BV61" s="607" t="s">
        <v>1</v>
      </c>
      <c r="BW61" s="607" t="s">
        <v>1</v>
      </c>
      <c r="BX61" s="607" t="s">
        <v>1</v>
      </c>
      <c r="BY61" s="607">
        <v>1</v>
      </c>
      <c r="BZ61" s="607">
        <v>1</v>
      </c>
      <c r="CA61" s="607">
        <v>2</v>
      </c>
      <c r="CB61" s="607">
        <v>2</v>
      </c>
      <c r="CC61" s="607" t="s">
        <v>1</v>
      </c>
      <c r="CD61" s="607">
        <v>6</v>
      </c>
      <c r="CE61" s="607">
        <v>4</v>
      </c>
      <c r="CF61" s="607" t="s">
        <v>1</v>
      </c>
      <c r="CG61" s="607">
        <v>4</v>
      </c>
      <c r="CH61" s="607">
        <v>15</v>
      </c>
      <c r="CI61" s="607" t="s">
        <v>1</v>
      </c>
      <c r="CJ61" s="607" t="s">
        <v>1</v>
      </c>
      <c r="CK61" s="607" t="s">
        <v>1</v>
      </c>
      <c r="CL61" s="607" t="s">
        <v>1</v>
      </c>
      <c r="CM61" s="607" t="s">
        <v>1</v>
      </c>
      <c r="CN61" s="607" t="s">
        <v>1</v>
      </c>
      <c r="CO61" s="607">
        <v>1</v>
      </c>
      <c r="CP61" s="607">
        <v>1</v>
      </c>
      <c r="CQ61" s="607" t="s">
        <v>1</v>
      </c>
      <c r="CR61" s="607">
        <v>6</v>
      </c>
      <c r="CS61" s="607">
        <v>3</v>
      </c>
      <c r="CT61" s="607" t="s">
        <v>1</v>
      </c>
      <c r="CU61" s="607">
        <v>4</v>
      </c>
      <c r="CV61" s="607"/>
      <c r="CW61" s="607"/>
      <c r="CX61" s="607"/>
      <c r="CY61" s="607"/>
      <c r="CZ61" s="607"/>
      <c r="DA61" s="607"/>
      <c r="DB61" s="607"/>
      <c r="DC61" s="607">
        <v>67</v>
      </c>
      <c r="DD61" s="607">
        <v>47</v>
      </c>
      <c r="DE61" s="607">
        <v>29</v>
      </c>
      <c r="DF61" s="607">
        <v>14</v>
      </c>
      <c r="DG61" s="607">
        <v>4</v>
      </c>
      <c r="DH61" s="607">
        <v>11</v>
      </c>
      <c r="DI61" s="607">
        <v>2</v>
      </c>
      <c r="DJ61" s="607">
        <v>7</v>
      </c>
      <c r="DK61" s="607">
        <v>17</v>
      </c>
      <c r="DL61" s="607" t="s">
        <v>1</v>
      </c>
      <c r="DM61" s="607" t="s">
        <v>1</v>
      </c>
      <c r="DN61" s="607" t="s">
        <v>1</v>
      </c>
      <c r="DO61" s="607" t="s">
        <v>1</v>
      </c>
      <c r="DP61" s="607">
        <v>10</v>
      </c>
      <c r="DQ61" s="607" t="s">
        <v>1</v>
      </c>
      <c r="DR61" s="607">
        <v>2</v>
      </c>
      <c r="DS61" s="607">
        <v>1</v>
      </c>
      <c r="DT61" s="607" t="s">
        <v>1</v>
      </c>
      <c r="DU61" s="607">
        <v>3</v>
      </c>
      <c r="DV61" s="607">
        <v>1</v>
      </c>
      <c r="DW61" s="607" t="s">
        <v>1</v>
      </c>
      <c r="DX61" s="607" t="s">
        <v>1</v>
      </c>
      <c r="DY61" s="607" t="s">
        <v>1</v>
      </c>
      <c r="DZ61" s="607" t="s">
        <v>1</v>
      </c>
      <c r="EA61" s="607">
        <v>20</v>
      </c>
      <c r="EB61" s="607">
        <v>1383</v>
      </c>
      <c r="EC61" s="607">
        <v>230</v>
      </c>
      <c r="ED61" s="607">
        <v>974</v>
      </c>
      <c r="EE61" s="607">
        <v>179</v>
      </c>
      <c r="EF61" s="17">
        <v>32</v>
      </c>
      <c r="EG61" s="17">
        <v>28</v>
      </c>
      <c r="EH61" s="17">
        <v>20</v>
      </c>
      <c r="EI61" s="17">
        <v>6</v>
      </c>
      <c r="EJ61" s="17">
        <v>2</v>
      </c>
      <c r="EK61" s="17" t="s">
        <v>1</v>
      </c>
      <c r="EL61" s="17">
        <v>1</v>
      </c>
      <c r="EM61" s="17">
        <v>3</v>
      </c>
      <c r="EN61" s="17">
        <v>35</v>
      </c>
      <c r="EO61" s="17">
        <v>19</v>
      </c>
      <c r="EP61" s="17">
        <v>9</v>
      </c>
      <c r="EQ61" s="17">
        <v>8</v>
      </c>
      <c r="ER61" s="17">
        <v>2</v>
      </c>
      <c r="ES61" s="17">
        <v>11</v>
      </c>
      <c r="ET61" s="17">
        <v>1</v>
      </c>
      <c r="EU61" s="17">
        <v>4</v>
      </c>
    </row>
    <row r="62" spans="1:151" ht="14.25" customHeight="1">
      <c r="A62" s="551" t="s">
        <v>299</v>
      </c>
      <c r="B62" s="551" t="s">
        <v>348</v>
      </c>
      <c r="C62" s="551" t="s">
        <v>349</v>
      </c>
      <c r="D62" s="551" t="s">
        <v>349</v>
      </c>
      <c r="E62" s="607">
        <v>71</v>
      </c>
      <c r="F62" s="607">
        <v>20</v>
      </c>
      <c r="G62" s="607">
        <v>3</v>
      </c>
      <c r="H62" s="607">
        <v>3</v>
      </c>
      <c r="I62" s="607">
        <v>5</v>
      </c>
      <c r="J62" s="607">
        <v>3</v>
      </c>
      <c r="K62" s="607">
        <v>12</v>
      </c>
      <c r="L62" s="607">
        <v>51</v>
      </c>
      <c r="M62" s="607">
        <v>45</v>
      </c>
      <c r="N62" s="607" t="s">
        <v>1</v>
      </c>
      <c r="O62" s="607" t="s">
        <v>1</v>
      </c>
      <c r="P62" s="607">
        <v>3</v>
      </c>
      <c r="Q62" s="607" t="s">
        <v>1</v>
      </c>
      <c r="R62" s="607" t="s">
        <v>1</v>
      </c>
      <c r="S62" s="607">
        <v>1</v>
      </c>
      <c r="T62" s="607">
        <v>4</v>
      </c>
      <c r="U62" s="607">
        <v>2</v>
      </c>
      <c r="V62" s="607">
        <v>8</v>
      </c>
      <c r="W62" s="607">
        <v>3</v>
      </c>
      <c r="X62" s="607">
        <v>2</v>
      </c>
      <c r="Y62" s="607">
        <v>11</v>
      </c>
      <c r="Z62" s="607">
        <v>9</v>
      </c>
      <c r="AA62" s="607" t="s">
        <v>1</v>
      </c>
      <c r="AB62" s="607">
        <v>2</v>
      </c>
      <c r="AC62" s="608">
        <v>63.6</v>
      </c>
      <c r="AD62" s="608">
        <v>62.8</v>
      </c>
      <c r="AE62" s="608">
        <v>64.599999999999994</v>
      </c>
      <c r="AF62" s="607">
        <v>33</v>
      </c>
      <c r="AG62" s="607" t="s">
        <v>1</v>
      </c>
      <c r="AH62" s="607" t="s">
        <v>1</v>
      </c>
      <c r="AI62" s="607">
        <v>1</v>
      </c>
      <c r="AJ62" s="607" t="s">
        <v>1</v>
      </c>
      <c r="AK62" s="607" t="s">
        <v>1</v>
      </c>
      <c r="AL62" s="607" t="s">
        <v>1</v>
      </c>
      <c r="AM62" s="607">
        <v>2</v>
      </c>
      <c r="AN62" s="607">
        <v>1</v>
      </c>
      <c r="AO62" s="607">
        <v>6</v>
      </c>
      <c r="AP62" s="607">
        <v>3</v>
      </c>
      <c r="AQ62" s="607">
        <v>1</v>
      </c>
      <c r="AR62" s="607">
        <v>10</v>
      </c>
      <c r="AS62" s="607">
        <v>7</v>
      </c>
      <c r="AT62" s="607" t="s">
        <v>1</v>
      </c>
      <c r="AU62" s="607">
        <v>2</v>
      </c>
      <c r="AV62" s="608">
        <v>66.8</v>
      </c>
      <c r="AW62" s="608">
        <v>66.3</v>
      </c>
      <c r="AX62" s="608">
        <v>67.5</v>
      </c>
      <c r="AY62" s="607">
        <v>29</v>
      </c>
      <c r="AZ62" s="607" t="s">
        <v>1</v>
      </c>
      <c r="BA62" s="607" t="s">
        <v>1</v>
      </c>
      <c r="BB62" s="607">
        <v>1</v>
      </c>
      <c r="BC62" s="607" t="s">
        <v>1</v>
      </c>
      <c r="BD62" s="607" t="s">
        <v>1</v>
      </c>
      <c r="BE62" s="607" t="s">
        <v>1</v>
      </c>
      <c r="BF62" s="607">
        <v>2</v>
      </c>
      <c r="BG62" s="607">
        <v>1</v>
      </c>
      <c r="BH62" s="607">
        <v>5</v>
      </c>
      <c r="BI62" s="607">
        <v>3</v>
      </c>
      <c r="BJ62" s="607" t="s">
        <v>1</v>
      </c>
      <c r="BK62" s="607">
        <v>9</v>
      </c>
      <c r="BL62" s="607">
        <v>6</v>
      </c>
      <c r="BM62" s="607" t="s">
        <v>1</v>
      </c>
      <c r="BN62" s="607">
        <v>2</v>
      </c>
      <c r="BO62" s="608">
        <v>66.7</v>
      </c>
      <c r="BP62" s="608">
        <v>66.3</v>
      </c>
      <c r="BQ62" s="608">
        <v>67.599999999999994</v>
      </c>
      <c r="BR62" s="607">
        <v>20</v>
      </c>
      <c r="BS62" s="607" t="s">
        <v>1</v>
      </c>
      <c r="BT62" s="607" t="s">
        <v>1</v>
      </c>
      <c r="BU62" s="607" t="s">
        <v>1</v>
      </c>
      <c r="BV62" s="607" t="s">
        <v>1</v>
      </c>
      <c r="BW62" s="607" t="s">
        <v>1</v>
      </c>
      <c r="BX62" s="607" t="s">
        <v>1</v>
      </c>
      <c r="BY62" s="607">
        <v>1</v>
      </c>
      <c r="BZ62" s="607">
        <v>1</v>
      </c>
      <c r="CA62" s="607">
        <v>2</v>
      </c>
      <c r="CB62" s="607">
        <v>2</v>
      </c>
      <c r="CC62" s="607" t="s">
        <v>1</v>
      </c>
      <c r="CD62" s="607">
        <v>6</v>
      </c>
      <c r="CE62" s="607">
        <v>4</v>
      </c>
      <c r="CF62" s="607" t="s">
        <v>1</v>
      </c>
      <c r="CG62" s="607">
        <v>4</v>
      </c>
      <c r="CH62" s="607">
        <v>15</v>
      </c>
      <c r="CI62" s="607" t="s">
        <v>1</v>
      </c>
      <c r="CJ62" s="607" t="s">
        <v>1</v>
      </c>
      <c r="CK62" s="607" t="s">
        <v>1</v>
      </c>
      <c r="CL62" s="607" t="s">
        <v>1</v>
      </c>
      <c r="CM62" s="607" t="s">
        <v>1</v>
      </c>
      <c r="CN62" s="607" t="s">
        <v>1</v>
      </c>
      <c r="CO62" s="607">
        <v>1</v>
      </c>
      <c r="CP62" s="607">
        <v>1</v>
      </c>
      <c r="CQ62" s="607" t="s">
        <v>1</v>
      </c>
      <c r="CR62" s="607">
        <v>6</v>
      </c>
      <c r="CS62" s="607">
        <v>3</v>
      </c>
      <c r="CT62" s="607" t="s">
        <v>1</v>
      </c>
      <c r="CU62" s="607">
        <v>4</v>
      </c>
      <c r="CV62" s="607"/>
      <c r="CW62" s="607"/>
      <c r="CX62" s="607"/>
      <c r="CY62" s="607"/>
      <c r="CZ62" s="607"/>
      <c r="DA62" s="607"/>
      <c r="DB62" s="607"/>
      <c r="DC62" s="607">
        <v>67</v>
      </c>
      <c r="DD62" s="607">
        <v>47</v>
      </c>
      <c r="DE62" s="607">
        <v>29</v>
      </c>
      <c r="DF62" s="607">
        <v>14</v>
      </c>
      <c r="DG62" s="607">
        <v>4</v>
      </c>
      <c r="DH62" s="607">
        <v>11</v>
      </c>
      <c r="DI62" s="607">
        <v>2</v>
      </c>
      <c r="DJ62" s="607">
        <v>7</v>
      </c>
      <c r="DK62" s="607">
        <v>17</v>
      </c>
      <c r="DL62" s="607" t="s">
        <v>1</v>
      </c>
      <c r="DM62" s="607" t="s">
        <v>1</v>
      </c>
      <c r="DN62" s="607" t="s">
        <v>1</v>
      </c>
      <c r="DO62" s="607" t="s">
        <v>1</v>
      </c>
      <c r="DP62" s="607">
        <v>10</v>
      </c>
      <c r="DQ62" s="607" t="s">
        <v>1</v>
      </c>
      <c r="DR62" s="607">
        <v>2</v>
      </c>
      <c r="DS62" s="607">
        <v>1</v>
      </c>
      <c r="DT62" s="607" t="s">
        <v>1</v>
      </c>
      <c r="DU62" s="607">
        <v>3</v>
      </c>
      <c r="DV62" s="607">
        <v>1</v>
      </c>
      <c r="DW62" s="607" t="s">
        <v>1</v>
      </c>
      <c r="DX62" s="607" t="s">
        <v>1</v>
      </c>
      <c r="DY62" s="607" t="s">
        <v>1</v>
      </c>
      <c r="DZ62" s="607" t="s">
        <v>1</v>
      </c>
      <c r="EA62" s="607">
        <v>20</v>
      </c>
      <c r="EB62" s="607">
        <v>1383</v>
      </c>
      <c r="EC62" s="607">
        <v>230</v>
      </c>
      <c r="ED62" s="607">
        <v>974</v>
      </c>
      <c r="EE62" s="607">
        <v>179</v>
      </c>
      <c r="EF62" s="17">
        <v>32</v>
      </c>
      <c r="EG62" s="17">
        <v>28</v>
      </c>
      <c r="EH62" s="17">
        <v>20</v>
      </c>
      <c r="EI62" s="17">
        <v>6</v>
      </c>
      <c r="EJ62" s="17">
        <v>2</v>
      </c>
      <c r="EK62" s="17" t="s">
        <v>1</v>
      </c>
      <c r="EL62" s="17">
        <v>1</v>
      </c>
      <c r="EM62" s="17">
        <v>3</v>
      </c>
      <c r="EN62" s="17">
        <v>35</v>
      </c>
      <c r="EO62" s="17">
        <v>19</v>
      </c>
      <c r="EP62" s="17">
        <v>9</v>
      </c>
      <c r="EQ62" s="17">
        <v>8</v>
      </c>
      <c r="ER62" s="17">
        <v>2</v>
      </c>
      <c r="ES62" s="17">
        <v>11</v>
      </c>
      <c r="ET62" s="17">
        <v>1</v>
      </c>
      <c r="EU62" s="17">
        <v>4</v>
      </c>
    </row>
    <row r="63" spans="1:151" ht="14.25" customHeight="1">
      <c r="A63" s="551" t="s">
        <v>299</v>
      </c>
      <c r="B63" s="551" t="s">
        <v>348</v>
      </c>
      <c r="C63" s="551" t="s">
        <v>350</v>
      </c>
      <c r="D63" s="551"/>
      <c r="E63" s="607">
        <v>56</v>
      </c>
      <c r="F63" s="607">
        <v>7</v>
      </c>
      <c r="G63" s="607" t="s">
        <v>1</v>
      </c>
      <c r="H63" s="607" t="s">
        <v>1</v>
      </c>
      <c r="I63" s="607">
        <v>2</v>
      </c>
      <c r="J63" s="607">
        <v>1</v>
      </c>
      <c r="K63" s="607">
        <v>5</v>
      </c>
      <c r="L63" s="607">
        <v>49</v>
      </c>
      <c r="M63" s="607">
        <v>13</v>
      </c>
      <c r="N63" s="607" t="s">
        <v>1</v>
      </c>
      <c r="O63" s="607" t="s">
        <v>1</v>
      </c>
      <c r="P63" s="607" t="s">
        <v>1</v>
      </c>
      <c r="Q63" s="607" t="s">
        <v>1</v>
      </c>
      <c r="R63" s="607" t="s">
        <v>1</v>
      </c>
      <c r="S63" s="607" t="s">
        <v>1</v>
      </c>
      <c r="T63" s="607">
        <v>3</v>
      </c>
      <c r="U63" s="607" t="s">
        <v>1</v>
      </c>
      <c r="V63" s="607">
        <v>1</v>
      </c>
      <c r="W63" s="607">
        <v>1</v>
      </c>
      <c r="X63" s="607">
        <v>4</v>
      </c>
      <c r="Y63" s="607">
        <v>1</v>
      </c>
      <c r="Z63" s="607">
        <v>1</v>
      </c>
      <c r="AA63" s="607">
        <v>2</v>
      </c>
      <c r="AB63" s="607" t="s">
        <v>1</v>
      </c>
      <c r="AC63" s="608">
        <v>63.9</v>
      </c>
      <c r="AD63" s="608">
        <v>63.9</v>
      </c>
      <c r="AE63" s="608">
        <v>64</v>
      </c>
      <c r="AF63" s="607">
        <v>8</v>
      </c>
      <c r="AG63" s="607" t="s">
        <v>1</v>
      </c>
      <c r="AH63" s="607" t="s">
        <v>1</v>
      </c>
      <c r="AI63" s="607" t="s">
        <v>1</v>
      </c>
      <c r="AJ63" s="607" t="s">
        <v>1</v>
      </c>
      <c r="AK63" s="607" t="s">
        <v>1</v>
      </c>
      <c r="AL63" s="607" t="s">
        <v>1</v>
      </c>
      <c r="AM63" s="607">
        <v>1</v>
      </c>
      <c r="AN63" s="607" t="s">
        <v>1</v>
      </c>
      <c r="AO63" s="607">
        <v>1</v>
      </c>
      <c r="AP63" s="607" t="s">
        <v>1</v>
      </c>
      <c r="AQ63" s="607">
        <v>3</v>
      </c>
      <c r="AR63" s="607" t="s">
        <v>1</v>
      </c>
      <c r="AS63" s="607">
        <v>1</v>
      </c>
      <c r="AT63" s="607">
        <v>2</v>
      </c>
      <c r="AU63" s="607" t="s">
        <v>1</v>
      </c>
      <c r="AV63" s="608">
        <v>67.8</v>
      </c>
      <c r="AW63" s="608">
        <v>66.3</v>
      </c>
      <c r="AX63" s="608">
        <v>78</v>
      </c>
      <c r="AY63" s="607">
        <v>8</v>
      </c>
      <c r="AZ63" s="607" t="s">
        <v>1</v>
      </c>
      <c r="BA63" s="607" t="s">
        <v>1</v>
      </c>
      <c r="BB63" s="607" t="s">
        <v>1</v>
      </c>
      <c r="BC63" s="607" t="s">
        <v>1</v>
      </c>
      <c r="BD63" s="607" t="s">
        <v>1</v>
      </c>
      <c r="BE63" s="607" t="s">
        <v>1</v>
      </c>
      <c r="BF63" s="607">
        <v>1</v>
      </c>
      <c r="BG63" s="607" t="s">
        <v>1</v>
      </c>
      <c r="BH63" s="607">
        <v>1</v>
      </c>
      <c r="BI63" s="607" t="s">
        <v>1</v>
      </c>
      <c r="BJ63" s="607">
        <v>3</v>
      </c>
      <c r="BK63" s="607" t="s">
        <v>1</v>
      </c>
      <c r="BL63" s="607">
        <v>1</v>
      </c>
      <c r="BM63" s="607">
        <v>2</v>
      </c>
      <c r="BN63" s="607" t="s">
        <v>1</v>
      </c>
      <c r="BO63" s="608">
        <v>67.8</v>
      </c>
      <c r="BP63" s="608">
        <v>66.3</v>
      </c>
      <c r="BQ63" s="608">
        <v>78</v>
      </c>
      <c r="BR63" s="607">
        <v>7</v>
      </c>
      <c r="BS63" s="607" t="s">
        <v>1</v>
      </c>
      <c r="BT63" s="607" t="s">
        <v>1</v>
      </c>
      <c r="BU63" s="607" t="s">
        <v>1</v>
      </c>
      <c r="BV63" s="607" t="s">
        <v>1</v>
      </c>
      <c r="BW63" s="607" t="s">
        <v>1</v>
      </c>
      <c r="BX63" s="607" t="s">
        <v>1</v>
      </c>
      <c r="BY63" s="607">
        <v>1</v>
      </c>
      <c r="BZ63" s="607" t="s">
        <v>1</v>
      </c>
      <c r="CA63" s="607" t="s">
        <v>1</v>
      </c>
      <c r="CB63" s="607" t="s">
        <v>1</v>
      </c>
      <c r="CC63" s="607">
        <v>3</v>
      </c>
      <c r="CD63" s="607" t="s">
        <v>1</v>
      </c>
      <c r="CE63" s="607" t="s">
        <v>1</v>
      </c>
      <c r="CF63" s="607">
        <v>2</v>
      </c>
      <c r="CG63" s="607">
        <v>1</v>
      </c>
      <c r="CH63" s="607">
        <v>5</v>
      </c>
      <c r="CI63" s="607" t="s">
        <v>1</v>
      </c>
      <c r="CJ63" s="607" t="s">
        <v>1</v>
      </c>
      <c r="CK63" s="607" t="s">
        <v>1</v>
      </c>
      <c r="CL63" s="607" t="s">
        <v>1</v>
      </c>
      <c r="CM63" s="607" t="s">
        <v>1</v>
      </c>
      <c r="CN63" s="607" t="s">
        <v>1</v>
      </c>
      <c r="CO63" s="607" t="s">
        <v>1</v>
      </c>
      <c r="CP63" s="607" t="s">
        <v>1</v>
      </c>
      <c r="CQ63" s="607">
        <v>3</v>
      </c>
      <c r="CR63" s="607" t="s">
        <v>1</v>
      </c>
      <c r="CS63" s="607" t="s">
        <v>1</v>
      </c>
      <c r="CT63" s="607">
        <v>2</v>
      </c>
      <c r="CU63" s="607" t="s">
        <v>1</v>
      </c>
      <c r="CV63" s="607"/>
      <c r="CW63" s="607"/>
      <c r="CX63" s="607"/>
      <c r="CY63" s="607"/>
      <c r="CZ63" s="607"/>
      <c r="DA63" s="607"/>
      <c r="DB63" s="607"/>
      <c r="DC63" s="607">
        <v>18</v>
      </c>
      <c r="DD63" s="607">
        <v>13</v>
      </c>
      <c r="DE63" s="607">
        <v>8</v>
      </c>
      <c r="DF63" s="607">
        <v>4</v>
      </c>
      <c r="DG63" s="607">
        <v>1</v>
      </c>
      <c r="DH63" s="607">
        <v>1</v>
      </c>
      <c r="DI63" s="607">
        <v>2</v>
      </c>
      <c r="DJ63" s="607">
        <v>2</v>
      </c>
      <c r="DK63" s="607">
        <v>5</v>
      </c>
      <c r="DL63" s="607" t="s">
        <v>1</v>
      </c>
      <c r="DM63" s="607" t="s">
        <v>1</v>
      </c>
      <c r="DN63" s="607" t="s">
        <v>1</v>
      </c>
      <c r="DO63" s="607" t="s">
        <v>1</v>
      </c>
      <c r="DP63" s="607">
        <v>3</v>
      </c>
      <c r="DQ63" s="607" t="s">
        <v>1</v>
      </c>
      <c r="DR63" s="607">
        <v>2</v>
      </c>
      <c r="DS63" s="607" t="s">
        <v>1</v>
      </c>
      <c r="DT63" s="607" t="s">
        <v>1</v>
      </c>
      <c r="DU63" s="607" t="s">
        <v>1</v>
      </c>
      <c r="DV63" s="607" t="s">
        <v>1</v>
      </c>
      <c r="DW63" s="607" t="s">
        <v>1</v>
      </c>
      <c r="DX63" s="607" t="s">
        <v>1</v>
      </c>
      <c r="DY63" s="607" t="s">
        <v>1</v>
      </c>
      <c r="DZ63" s="607" t="s">
        <v>1</v>
      </c>
      <c r="EA63" s="607">
        <v>7</v>
      </c>
      <c r="EB63" s="607">
        <v>297</v>
      </c>
      <c r="EC63" s="607">
        <v>21</v>
      </c>
      <c r="ED63" s="607">
        <v>142</v>
      </c>
      <c r="EE63" s="607">
        <v>134</v>
      </c>
      <c r="EF63" s="17">
        <v>10</v>
      </c>
      <c r="EG63" s="17">
        <v>8</v>
      </c>
      <c r="EH63" s="17">
        <v>7</v>
      </c>
      <c r="EI63" s="17">
        <v>1</v>
      </c>
      <c r="EJ63" s="17" t="s">
        <v>1</v>
      </c>
      <c r="EK63" s="17" t="s">
        <v>1</v>
      </c>
      <c r="EL63" s="17">
        <v>1</v>
      </c>
      <c r="EM63" s="17">
        <v>1</v>
      </c>
      <c r="EN63" s="17">
        <v>8</v>
      </c>
      <c r="EO63" s="17">
        <v>5</v>
      </c>
      <c r="EP63" s="17">
        <v>1</v>
      </c>
      <c r="EQ63" s="17">
        <v>3</v>
      </c>
      <c r="ER63" s="17">
        <v>1</v>
      </c>
      <c r="ES63" s="17">
        <v>1</v>
      </c>
      <c r="ET63" s="17">
        <v>1</v>
      </c>
      <c r="EU63" s="17">
        <v>1</v>
      </c>
    </row>
    <row r="64" spans="1:151" ht="14.25" customHeight="1">
      <c r="A64" s="551" t="s">
        <v>299</v>
      </c>
      <c r="B64" s="551" t="s">
        <v>348</v>
      </c>
      <c r="C64" s="551" t="s">
        <v>350</v>
      </c>
      <c r="D64" s="551" t="s">
        <v>350</v>
      </c>
      <c r="E64" s="607">
        <v>56</v>
      </c>
      <c r="F64" s="607">
        <v>7</v>
      </c>
      <c r="G64" s="607" t="s">
        <v>1</v>
      </c>
      <c r="H64" s="607" t="s">
        <v>1</v>
      </c>
      <c r="I64" s="607">
        <v>2</v>
      </c>
      <c r="J64" s="607">
        <v>1</v>
      </c>
      <c r="K64" s="607">
        <v>5</v>
      </c>
      <c r="L64" s="607">
        <v>49</v>
      </c>
      <c r="M64" s="607">
        <v>13</v>
      </c>
      <c r="N64" s="607" t="s">
        <v>1</v>
      </c>
      <c r="O64" s="607" t="s">
        <v>1</v>
      </c>
      <c r="P64" s="607" t="s">
        <v>1</v>
      </c>
      <c r="Q64" s="607" t="s">
        <v>1</v>
      </c>
      <c r="R64" s="607" t="s">
        <v>1</v>
      </c>
      <c r="S64" s="607" t="s">
        <v>1</v>
      </c>
      <c r="T64" s="607">
        <v>3</v>
      </c>
      <c r="U64" s="607" t="s">
        <v>1</v>
      </c>
      <c r="V64" s="607">
        <v>1</v>
      </c>
      <c r="W64" s="607">
        <v>1</v>
      </c>
      <c r="X64" s="607">
        <v>4</v>
      </c>
      <c r="Y64" s="607">
        <v>1</v>
      </c>
      <c r="Z64" s="607">
        <v>1</v>
      </c>
      <c r="AA64" s="607">
        <v>2</v>
      </c>
      <c r="AB64" s="607" t="s">
        <v>1</v>
      </c>
      <c r="AC64" s="608">
        <v>63.9</v>
      </c>
      <c r="AD64" s="608">
        <v>63.9</v>
      </c>
      <c r="AE64" s="608">
        <v>64</v>
      </c>
      <c r="AF64" s="607">
        <v>8</v>
      </c>
      <c r="AG64" s="607" t="s">
        <v>1</v>
      </c>
      <c r="AH64" s="607" t="s">
        <v>1</v>
      </c>
      <c r="AI64" s="607" t="s">
        <v>1</v>
      </c>
      <c r="AJ64" s="607" t="s">
        <v>1</v>
      </c>
      <c r="AK64" s="607" t="s">
        <v>1</v>
      </c>
      <c r="AL64" s="607" t="s">
        <v>1</v>
      </c>
      <c r="AM64" s="607">
        <v>1</v>
      </c>
      <c r="AN64" s="607" t="s">
        <v>1</v>
      </c>
      <c r="AO64" s="607">
        <v>1</v>
      </c>
      <c r="AP64" s="607" t="s">
        <v>1</v>
      </c>
      <c r="AQ64" s="607">
        <v>3</v>
      </c>
      <c r="AR64" s="607" t="s">
        <v>1</v>
      </c>
      <c r="AS64" s="607">
        <v>1</v>
      </c>
      <c r="AT64" s="607">
        <v>2</v>
      </c>
      <c r="AU64" s="607" t="s">
        <v>1</v>
      </c>
      <c r="AV64" s="608">
        <v>67.8</v>
      </c>
      <c r="AW64" s="608">
        <v>66.3</v>
      </c>
      <c r="AX64" s="608">
        <v>78</v>
      </c>
      <c r="AY64" s="607">
        <v>8</v>
      </c>
      <c r="AZ64" s="607" t="s">
        <v>1</v>
      </c>
      <c r="BA64" s="607" t="s">
        <v>1</v>
      </c>
      <c r="BB64" s="607" t="s">
        <v>1</v>
      </c>
      <c r="BC64" s="607" t="s">
        <v>1</v>
      </c>
      <c r="BD64" s="607" t="s">
        <v>1</v>
      </c>
      <c r="BE64" s="607" t="s">
        <v>1</v>
      </c>
      <c r="BF64" s="607">
        <v>1</v>
      </c>
      <c r="BG64" s="607" t="s">
        <v>1</v>
      </c>
      <c r="BH64" s="607">
        <v>1</v>
      </c>
      <c r="BI64" s="607" t="s">
        <v>1</v>
      </c>
      <c r="BJ64" s="607">
        <v>3</v>
      </c>
      <c r="BK64" s="607" t="s">
        <v>1</v>
      </c>
      <c r="BL64" s="607">
        <v>1</v>
      </c>
      <c r="BM64" s="607">
        <v>2</v>
      </c>
      <c r="BN64" s="607" t="s">
        <v>1</v>
      </c>
      <c r="BO64" s="608">
        <v>67.8</v>
      </c>
      <c r="BP64" s="608">
        <v>66.3</v>
      </c>
      <c r="BQ64" s="608">
        <v>78</v>
      </c>
      <c r="BR64" s="607">
        <v>7</v>
      </c>
      <c r="BS64" s="607" t="s">
        <v>1</v>
      </c>
      <c r="BT64" s="607" t="s">
        <v>1</v>
      </c>
      <c r="BU64" s="607" t="s">
        <v>1</v>
      </c>
      <c r="BV64" s="607" t="s">
        <v>1</v>
      </c>
      <c r="BW64" s="607" t="s">
        <v>1</v>
      </c>
      <c r="BX64" s="607" t="s">
        <v>1</v>
      </c>
      <c r="BY64" s="607">
        <v>1</v>
      </c>
      <c r="BZ64" s="607" t="s">
        <v>1</v>
      </c>
      <c r="CA64" s="607" t="s">
        <v>1</v>
      </c>
      <c r="CB64" s="607" t="s">
        <v>1</v>
      </c>
      <c r="CC64" s="607">
        <v>3</v>
      </c>
      <c r="CD64" s="607" t="s">
        <v>1</v>
      </c>
      <c r="CE64" s="607" t="s">
        <v>1</v>
      </c>
      <c r="CF64" s="607">
        <v>2</v>
      </c>
      <c r="CG64" s="607">
        <v>1</v>
      </c>
      <c r="CH64" s="607">
        <v>5</v>
      </c>
      <c r="CI64" s="607" t="s">
        <v>1</v>
      </c>
      <c r="CJ64" s="607" t="s">
        <v>1</v>
      </c>
      <c r="CK64" s="607" t="s">
        <v>1</v>
      </c>
      <c r="CL64" s="607" t="s">
        <v>1</v>
      </c>
      <c r="CM64" s="607" t="s">
        <v>1</v>
      </c>
      <c r="CN64" s="607" t="s">
        <v>1</v>
      </c>
      <c r="CO64" s="607" t="s">
        <v>1</v>
      </c>
      <c r="CP64" s="607" t="s">
        <v>1</v>
      </c>
      <c r="CQ64" s="607">
        <v>3</v>
      </c>
      <c r="CR64" s="607" t="s">
        <v>1</v>
      </c>
      <c r="CS64" s="607" t="s">
        <v>1</v>
      </c>
      <c r="CT64" s="607">
        <v>2</v>
      </c>
      <c r="CU64" s="607" t="s">
        <v>1</v>
      </c>
      <c r="CV64" s="607"/>
      <c r="CW64" s="607"/>
      <c r="CX64" s="607"/>
      <c r="CY64" s="607"/>
      <c r="CZ64" s="607"/>
      <c r="DA64" s="607"/>
      <c r="DB64" s="607"/>
      <c r="DC64" s="607">
        <v>18</v>
      </c>
      <c r="DD64" s="607">
        <v>13</v>
      </c>
      <c r="DE64" s="607">
        <v>8</v>
      </c>
      <c r="DF64" s="607">
        <v>4</v>
      </c>
      <c r="DG64" s="607">
        <v>1</v>
      </c>
      <c r="DH64" s="607">
        <v>1</v>
      </c>
      <c r="DI64" s="607">
        <v>2</v>
      </c>
      <c r="DJ64" s="607">
        <v>2</v>
      </c>
      <c r="DK64" s="607">
        <v>5</v>
      </c>
      <c r="DL64" s="607" t="s">
        <v>1</v>
      </c>
      <c r="DM64" s="607" t="s">
        <v>1</v>
      </c>
      <c r="DN64" s="607" t="s">
        <v>1</v>
      </c>
      <c r="DO64" s="607" t="s">
        <v>1</v>
      </c>
      <c r="DP64" s="607">
        <v>3</v>
      </c>
      <c r="DQ64" s="607" t="s">
        <v>1</v>
      </c>
      <c r="DR64" s="607">
        <v>2</v>
      </c>
      <c r="DS64" s="607" t="s">
        <v>1</v>
      </c>
      <c r="DT64" s="607" t="s">
        <v>1</v>
      </c>
      <c r="DU64" s="607" t="s">
        <v>1</v>
      </c>
      <c r="DV64" s="607" t="s">
        <v>1</v>
      </c>
      <c r="DW64" s="607" t="s">
        <v>1</v>
      </c>
      <c r="DX64" s="607" t="s">
        <v>1</v>
      </c>
      <c r="DY64" s="607" t="s">
        <v>1</v>
      </c>
      <c r="DZ64" s="607" t="s">
        <v>1</v>
      </c>
      <c r="EA64" s="607">
        <v>7</v>
      </c>
      <c r="EB64" s="607">
        <v>297</v>
      </c>
      <c r="EC64" s="607">
        <v>21</v>
      </c>
      <c r="ED64" s="607">
        <v>142</v>
      </c>
      <c r="EE64" s="607">
        <v>134</v>
      </c>
      <c r="EF64" s="17">
        <v>10</v>
      </c>
      <c r="EG64" s="17">
        <v>8</v>
      </c>
      <c r="EH64" s="17">
        <v>7</v>
      </c>
      <c r="EI64" s="17">
        <v>1</v>
      </c>
      <c r="EJ64" s="17" t="s">
        <v>1</v>
      </c>
      <c r="EK64" s="17" t="s">
        <v>1</v>
      </c>
      <c r="EL64" s="17">
        <v>1</v>
      </c>
      <c r="EM64" s="17">
        <v>1</v>
      </c>
      <c r="EN64" s="17">
        <v>8</v>
      </c>
      <c r="EO64" s="17">
        <v>5</v>
      </c>
      <c r="EP64" s="17">
        <v>1</v>
      </c>
      <c r="EQ64" s="17">
        <v>3</v>
      </c>
      <c r="ER64" s="17">
        <v>1</v>
      </c>
      <c r="ES64" s="17">
        <v>1</v>
      </c>
      <c r="ET64" s="17">
        <v>1</v>
      </c>
      <c r="EU64" s="17">
        <v>1</v>
      </c>
    </row>
    <row r="65" spans="1:151" ht="14.25" customHeight="1">
      <c r="A65" s="551" t="s">
        <v>299</v>
      </c>
      <c r="B65" s="551" t="s">
        <v>348</v>
      </c>
      <c r="C65" s="551" t="s">
        <v>351</v>
      </c>
      <c r="D65" s="551"/>
      <c r="E65" s="607">
        <v>135</v>
      </c>
      <c r="F65" s="607">
        <v>43</v>
      </c>
      <c r="G65" s="607">
        <v>10</v>
      </c>
      <c r="H65" s="607">
        <v>9</v>
      </c>
      <c r="I65" s="607">
        <v>13</v>
      </c>
      <c r="J65" s="607">
        <v>9</v>
      </c>
      <c r="K65" s="607">
        <v>20</v>
      </c>
      <c r="L65" s="607">
        <v>92</v>
      </c>
      <c r="M65" s="607">
        <v>124</v>
      </c>
      <c r="N65" s="607">
        <v>2</v>
      </c>
      <c r="O65" s="607">
        <v>4</v>
      </c>
      <c r="P65" s="607">
        <v>4</v>
      </c>
      <c r="Q65" s="607">
        <v>4</v>
      </c>
      <c r="R65" s="607">
        <v>4</v>
      </c>
      <c r="S65" s="607">
        <v>8</v>
      </c>
      <c r="T65" s="607">
        <v>11</v>
      </c>
      <c r="U65" s="607">
        <v>6</v>
      </c>
      <c r="V65" s="607">
        <v>14</v>
      </c>
      <c r="W65" s="607">
        <v>19</v>
      </c>
      <c r="X65" s="607">
        <v>7</v>
      </c>
      <c r="Y65" s="607">
        <v>5</v>
      </c>
      <c r="Z65" s="607">
        <v>17</v>
      </c>
      <c r="AA65" s="607">
        <v>10</v>
      </c>
      <c r="AB65" s="607">
        <v>9</v>
      </c>
      <c r="AC65" s="608">
        <v>59.7</v>
      </c>
      <c r="AD65" s="608">
        <v>58.3</v>
      </c>
      <c r="AE65" s="608">
        <v>61.4</v>
      </c>
      <c r="AF65" s="607">
        <v>82</v>
      </c>
      <c r="AG65" s="607">
        <v>2</v>
      </c>
      <c r="AH65" s="607" t="s">
        <v>1</v>
      </c>
      <c r="AI65" s="607">
        <v>1</v>
      </c>
      <c r="AJ65" s="607">
        <v>2</v>
      </c>
      <c r="AK65" s="607">
        <v>1</v>
      </c>
      <c r="AL65" s="607">
        <v>6</v>
      </c>
      <c r="AM65" s="607">
        <v>6</v>
      </c>
      <c r="AN65" s="607">
        <v>3</v>
      </c>
      <c r="AO65" s="607">
        <v>5</v>
      </c>
      <c r="AP65" s="607">
        <v>11</v>
      </c>
      <c r="AQ65" s="607">
        <v>6</v>
      </c>
      <c r="AR65" s="607">
        <v>4</v>
      </c>
      <c r="AS65" s="607">
        <v>16</v>
      </c>
      <c r="AT65" s="607">
        <v>10</v>
      </c>
      <c r="AU65" s="607">
        <v>9</v>
      </c>
      <c r="AV65" s="608">
        <v>65.3</v>
      </c>
      <c r="AW65" s="608">
        <v>64.3</v>
      </c>
      <c r="AX65" s="608">
        <v>66.3</v>
      </c>
      <c r="AY65" s="607">
        <v>73</v>
      </c>
      <c r="AZ65" s="607" t="s">
        <v>1</v>
      </c>
      <c r="BA65" s="607" t="s">
        <v>1</v>
      </c>
      <c r="BB65" s="607">
        <v>1</v>
      </c>
      <c r="BC65" s="607">
        <v>1</v>
      </c>
      <c r="BD65" s="607">
        <v>1</v>
      </c>
      <c r="BE65" s="607">
        <v>6</v>
      </c>
      <c r="BF65" s="607">
        <v>6</v>
      </c>
      <c r="BG65" s="607">
        <v>3</v>
      </c>
      <c r="BH65" s="607">
        <v>5</v>
      </c>
      <c r="BI65" s="607">
        <v>10</v>
      </c>
      <c r="BJ65" s="607">
        <v>5</v>
      </c>
      <c r="BK65" s="607">
        <v>4</v>
      </c>
      <c r="BL65" s="607">
        <v>15</v>
      </c>
      <c r="BM65" s="607">
        <v>9</v>
      </c>
      <c r="BN65" s="607">
        <v>7</v>
      </c>
      <c r="BO65" s="608">
        <v>66.099999999999994</v>
      </c>
      <c r="BP65" s="608">
        <v>66.2</v>
      </c>
      <c r="BQ65" s="608">
        <v>66</v>
      </c>
      <c r="BR65" s="607">
        <v>43</v>
      </c>
      <c r="BS65" s="607" t="s">
        <v>1</v>
      </c>
      <c r="BT65" s="607" t="s">
        <v>1</v>
      </c>
      <c r="BU65" s="607" t="s">
        <v>1</v>
      </c>
      <c r="BV65" s="607" t="s">
        <v>1</v>
      </c>
      <c r="BW65" s="607" t="s">
        <v>1</v>
      </c>
      <c r="BX65" s="607" t="s">
        <v>1</v>
      </c>
      <c r="BY65" s="607">
        <v>4</v>
      </c>
      <c r="BZ65" s="607">
        <v>2</v>
      </c>
      <c r="CA65" s="607">
        <v>2</v>
      </c>
      <c r="CB65" s="607">
        <v>9</v>
      </c>
      <c r="CC65" s="607">
        <v>3</v>
      </c>
      <c r="CD65" s="607">
        <v>2</v>
      </c>
      <c r="CE65" s="607">
        <v>6</v>
      </c>
      <c r="CF65" s="607">
        <v>7</v>
      </c>
      <c r="CG65" s="607">
        <v>8</v>
      </c>
      <c r="CH65" s="607">
        <v>34</v>
      </c>
      <c r="CI65" s="607" t="s">
        <v>1</v>
      </c>
      <c r="CJ65" s="607" t="s">
        <v>1</v>
      </c>
      <c r="CK65" s="607" t="s">
        <v>1</v>
      </c>
      <c r="CL65" s="607" t="s">
        <v>1</v>
      </c>
      <c r="CM65" s="607">
        <v>3</v>
      </c>
      <c r="CN65" s="607" t="s">
        <v>1</v>
      </c>
      <c r="CO65" s="607">
        <v>2</v>
      </c>
      <c r="CP65" s="607">
        <v>6</v>
      </c>
      <c r="CQ65" s="607">
        <v>2</v>
      </c>
      <c r="CR65" s="607">
        <v>2</v>
      </c>
      <c r="CS65" s="607">
        <v>5</v>
      </c>
      <c r="CT65" s="607">
        <v>6</v>
      </c>
      <c r="CU65" s="607">
        <v>8</v>
      </c>
      <c r="CV65" s="607"/>
      <c r="CW65" s="607"/>
      <c r="CX65" s="607"/>
      <c r="CY65" s="607"/>
      <c r="CZ65" s="607"/>
      <c r="DA65" s="607"/>
      <c r="DB65" s="607"/>
      <c r="DC65" s="607">
        <v>162</v>
      </c>
      <c r="DD65" s="607">
        <v>111</v>
      </c>
      <c r="DE65" s="607">
        <v>73</v>
      </c>
      <c r="DF65" s="607">
        <v>28</v>
      </c>
      <c r="DG65" s="607">
        <v>10</v>
      </c>
      <c r="DH65" s="607">
        <v>17</v>
      </c>
      <c r="DI65" s="607">
        <v>19</v>
      </c>
      <c r="DJ65" s="607">
        <v>15</v>
      </c>
      <c r="DK65" s="607">
        <v>34</v>
      </c>
      <c r="DL65" s="607" t="s">
        <v>1</v>
      </c>
      <c r="DM65" s="607" t="s">
        <v>1</v>
      </c>
      <c r="DN65" s="607">
        <v>4</v>
      </c>
      <c r="DO65" s="607" t="s">
        <v>1</v>
      </c>
      <c r="DP65" s="607">
        <v>16</v>
      </c>
      <c r="DQ65" s="607" t="s">
        <v>1</v>
      </c>
      <c r="DR65" s="607">
        <v>7</v>
      </c>
      <c r="DS65" s="607">
        <v>3</v>
      </c>
      <c r="DT65" s="607">
        <v>3</v>
      </c>
      <c r="DU65" s="607" t="s">
        <v>1</v>
      </c>
      <c r="DV65" s="607" t="s">
        <v>1</v>
      </c>
      <c r="DW65" s="607" t="s">
        <v>1</v>
      </c>
      <c r="DX65" s="607">
        <v>1</v>
      </c>
      <c r="DY65" s="607" t="s">
        <v>1</v>
      </c>
      <c r="DZ65" s="607" t="s">
        <v>1</v>
      </c>
      <c r="EA65" s="607">
        <v>43</v>
      </c>
      <c r="EB65" s="607">
        <v>3017</v>
      </c>
      <c r="EC65" s="607">
        <v>415</v>
      </c>
      <c r="ED65" s="607">
        <v>1760</v>
      </c>
      <c r="EE65" s="607">
        <v>842</v>
      </c>
      <c r="EF65" s="17">
        <v>79</v>
      </c>
      <c r="EG65" s="17">
        <v>67</v>
      </c>
      <c r="EH65" s="17">
        <v>40</v>
      </c>
      <c r="EI65" s="17">
        <v>22</v>
      </c>
      <c r="EJ65" s="17">
        <v>5</v>
      </c>
      <c r="EK65" s="17" t="s">
        <v>1</v>
      </c>
      <c r="EL65" s="17">
        <v>9</v>
      </c>
      <c r="EM65" s="17">
        <v>3</v>
      </c>
      <c r="EN65" s="17">
        <v>83</v>
      </c>
      <c r="EO65" s="17">
        <v>44</v>
      </c>
      <c r="EP65" s="17">
        <v>33</v>
      </c>
      <c r="EQ65" s="17">
        <v>6</v>
      </c>
      <c r="ER65" s="17">
        <v>5</v>
      </c>
      <c r="ES65" s="17">
        <v>17</v>
      </c>
      <c r="ET65" s="17">
        <v>10</v>
      </c>
      <c r="EU65" s="17">
        <v>12</v>
      </c>
    </row>
    <row r="66" spans="1:151" ht="14.25" customHeight="1">
      <c r="A66" s="551" t="s">
        <v>299</v>
      </c>
      <c r="B66" s="551" t="s">
        <v>348</v>
      </c>
      <c r="C66" s="551" t="s">
        <v>351</v>
      </c>
      <c r="D66" s="551" t="s">
        <v>351</v>
      </c>
      <c r="E66" s="607">
        <v>135</v>
      </c>
      <c r="F66" s="607">
        <v>43</v>
      </c>
      <c r="G66" s="607">
        <v>10</v>
      </c>
      <c r="H66" s="607">
        <v>9</v>
      </c>
      <c r="I66" s="607">
        <v>13</v>
      </c>
      <c r="J66" s="607">
        <v>9</v>
      </c>
      <c r="K66" s="607">
        <v>20</v>
      </c>
      <c r="L66" s="607">
        <v>92</v>
      </c>
      <c r="M66" s="607">
        <v>124</v>
      </c>
      <c r="N66" s="607">
        <v>2</v>
      </c>
      <c r="O66" s="607">
        <v>4</v>
      </c>
      <c r="P66" s="607">
        <v>4</v>
      </c>
      <c r="Q66" s="607">
        <v>4</v>
      </c>
      <c r="R66" s="607">
        <v>4</v>
      </c>
      <c r="S66" s="607">
        <v>8</v>
      </c>
      <c r="T66" s="607">
        <v>11</v>
      </c>
      <c r="U66" s="607">
        <v>6</v>
      </c>
      <c r="V66" s="607">
        <v>14</v>
      </c>
      <c r="W66" s="607">
        <v>19</v>
      </c>
      <c r="X66" s="607">
        <v>7</v>
      </c>
      <c r="Y66" s="607">
        <v>5</v>
      </c>
      <c r="Z66" s="607">
        <v>17</v>
      </c>
      <c r="AA66" s="607">
        <v>10</v>
      </c>
      <c r="AB66" s="607">
        <v>9</v>
      </c>
      <c r="AC66" s="608">
        <v>59.7</v>
      </c>
      <c r="AD66" s="608">
        <v>58.3</v>
      </c>
      <c r="AE66" s="608">
        <v>61.4</v>
      </c>
      <c r="AF66" s="607">
        <v>82</v>
      </c>
      <c r="AG66" s="607">
        <v>2</v>
      </c>
      <c r="AH66" s="607" t="s">
        <v>1</v>
      </c>
      <c r="AI66" s="607">
        <v>1</v>
      </c>
      <c r="AJ66" s="607">
        <v>2</v>
      </c>
      <c r="AK66" s="607">
        <v>1</v>
      </c>
      <c r="AL66" s="607">
        <v>6</v>
      </c>
      <c r="AM66" s="607">
        <v>6</v>
      </c>
      <c r="AN66" s="607">
        <v>3</v>
      </c>
      <c r="AO66" s="607">
        <v>5</v>
      </c>
      <c r="AP66" s="607">
        <v>11</v>
      </c>
      <c r="AQ66" s="607">
        <v>6</v>
      </c>
      <c r="AR66" s="607">
        <v>4</v>
      </c>
      <c r="AS66" s="607">
        <v>16</v>
      </c>
      <c r="AT66" s="607">
        <v>10</v>
      </c>
      <c r="AU66" s="607">
        <v>9</v>
      </c>
      <c r="AV66" s="608">
        <v>65.3</v>
      </c>
      <c r="AW66" s="608">
        <v>64.3</v>
      </c>
      <c r="AX66" s="608">
        <v>66.3</v>
      </c>
      <c r="AY66" s="607">
        <v>73</v>
      </c>
      <c r="AZ66" s="607" t="s">
        <v>1</v>
      </c>
      <c r="BA66" s="607" t="s">
        <v>1</v>
      </c>
      <c r="BB66" s="607">
        <v>1</v>
      </c>
      <c r="BC66" s="607">
        <v>1</v>
      </c>
      <c r="BD66" s="607">
        <v>1</v>
      </c>
      <c r="BE66" s="607">
        <v>6</v>
      </c>
      <c r="BF66" s="607">
        <v>6</v>
      </c>
      <c r="BG66" s="607">
        <v>3</v>
      </c>
      <c r="BH66" s="607">
        <v>5</v>
      </c>
      <c r="BI66" s="607">
        <v>10</v>
      </c>
      <c r="BJ66" s="607">
        <v>5</v>
      </c>
      <c r="BK66" s="607">
        <v>4</v>
      </c>
      <c r="BL66" s="607">
        <v>15</v>
      </c>
      <c r="BM66" s="607">
        <v>9</v>
      </c>
      <c r="BN66" s="607">
        <v>7</v>
      </c>
      <c r="BO66" s="608">
        <v>66.099999999999994</v>
      </c>
      <c r="BP66" s="608">
        <v>66.2</v>
      </c>
      <c r="BQ66" s="608">
        <v>66</v>
      </c>
      <c r="BR66" s="607">
        <v>43</v>
      </c>
      <c r="BS66" s="607" t="s">
        <v>1</v>
      </c>
      <c r="BT66" s="607" t="s">
        <v>1</v>
      </c>
      <c r="BU66" s="607" t="s">
        <v>1</v>
      </c>
      <c r="BV66" s="607" t="s">
        <v>1</v>
      </c>
      <c r="BW66" s="607" t="s">
        <v>1</v>
      </c>
      <c r="BX66" s="607" t="s">
        <v>1</v>
      </c>
      <c r="BY66" s="607">
        <v>4</v>
      </c>
      <c r="BZ66" s="607">
        <v>2</v>
      </c>
      <c r="CA66" s="607">
        <v>2</v>
      </c>
      <c r="CB66" s="607">
        <v>9</v>
      </c>
      <c r="CC66" s="607">
        <v>3</v>
      </c>
      <c r="CD66" s="607">
        <v>2</v>
      </c>
      <c r="CE66" s="607">
        <v>6</v>
      </c>
      <c r="CF66" s="607">
        <v>7</v>
      </c>
      <c r="CG66" s="607">
        <v>8</v>
      </c>
      <c r="CH66" s="607">
        <v>34</v>
      </c>
      <c r="CI66" s="607" t="s">
        <v>1</v>
      </c>
      <c r="CJ66" s="607" t="s">
        <v>1</v>
      </c>
      <c r="CK66" s="607" t="s">
        <v>1</v>
      </c>
      <c r="CL66" s="607" t="s">
        <v>1</v>
      </c>
      <c r="CM66" s="607">
        <v>3</v>
      </c>
      <c r="CN66" s="607" t="s">
        <v>1</v>
      </c>
      <c r="CO66" s="607">
        <v>2</v>
      </c>
      <c r="CP66" s="607">
        <v>6</v>
      </c>
      <c r="CQ66" s="607">
        <v>2</v>
      </c>
      <c r="CR66" s="607">
        <v>2</v>
      </c>
      <c r="CS66" s="607">
        <v>5</v>
      </c>
      <c r="CT66" s="607">
        <v>6</v>
      </c>
      <c r="CU66" s="607">
        <v>8</v>
      </c>
      <c r="CV66" s="607"/>
      <c r="CW66" s="607"/>
      <c r="CX66" s="607"/>
      <c r="CY66" s="607"/>
      <c r="CZ66" s="607"/>
      <c r="DA66" s="607"/>
      <c r="DB66" s="607"/>
      <c r="DC66" s="607">
        <v>162</v>
      </c>
      <c r="DD66" s="607">
        <v>111</v>
      </c>
      <c r="DE66" s="607">
        <v>73</v>
      </c>
      <c r="DF66" s="607">
        <v>28</v>
      </c>
      <c r="DG66" s="607">
        <v>10</v>
      </c>
      <c r="DH66" s="607">
        <v>17</v>
      </c>
      <c r="DI66" s="607">
        <v>19</v>
      </c>
      <c r="DJ66" s="607">
        <v>15</v>
      </c>
      <c r="DK66" s="607">
        <v>34</v>
      </c>
      <c r="DL66" s="607" t="s">
        <v>1</v>
      </c>
      <c r="DM66" s="607" t="s">
        <v>1</v>
      </c>
      <c r="DN66" s="607">
        <v>4</v>
      </c>
      <c r="DO66" s="607" t="s">
        <v>1</v>
      </c>
      <c r="DP66" s="607">
        <v>16</v>
      </c>
      <c r="DQ66" s="607" t="s">
        <v>1</v>
      </c>
      <c r="DR66" s="607">
        <v>7</v>
      </c>
      <c r="DS66" s="607">
        <v>3</v>
      </c>
      <c r="DT66" s="607">
        <v>3</v>
      </c>
      <c r="DU66" s="607" t="s">
        <v>1</v>
      </c>
      <c r="DV66" s="607" t="s">
        <v>1</v>
      </c>
      <c r="DW66" s="607" t="s">
        <v>1</v>
      </c>
      <c r="DX66" s="607">
        <v>1</v>
      </c>
      <c r="DY66" s="607" t="s">
        <v>1</v>
      </c>
      <c r="DZ66" s="607" t="s">
        <v>1</v>
      </c>
      <c r="EA66" s="607">
        <v>43</v>
      </c>
      <c r="EB66" s="607">
        <v>3017</v>
      </c>
      <c r="EC66" s="607">
        <v>415</v>
      </c>
      <c r="ED66" s="607">
        <v>1760</v>
      </c>
      <c r="EE66" s="607">
        <v>842</v>
      </c>
      <c r="EF66" s="17">
        <v>79</v>
      </c>
      <c r="EG66" s="17">
        <v>67</v>
      </c>
      <c r="EH66" s="17">
        <v>40</v>
      </c>
      <c r="EI66" s="17">
        <v>22</v>
      </c>
      <c r="EJ66" s="17">
        <v>5</v>
      </c>
      <c r="EK66" s="17" t="s">
        <v>1</v>
      </c>
      <c r="EL66" s="17">
        <v>9</v>
      </c>
      <c r="EM66" s="17">
        <v>3</v>
      </c>
      <c r="EN66" s="17">
        <v>83</v>
      </c>
      <c r="EO66" s="17">
        <v>44</v>
      </c>
      <c r="EP66" s="17">
        <v>33</v>
      </c>
      <c r="EQ66" s="17">
        <v>6</v>
      </c>
      <c r="ER66" s="17">
        <v>5</v>
      </c>
      <c r="ES66" s="17">
        <v>17</v>
      </c>
      <c r="ET66" s="17">
        <v>10</v>
      </c>
      <c r="EU66" s="17">
        <v>12</v>
      </c>
    </row>
    <row r="67" spans="1:151" ht="14.25" customHeight="1">
      <c r="A67" s="551" t="s">
        <v>299</v>
      </c>
      <c r="B67" s="551" t="s">
        <v>348</v>
      </c>
      <c r="C67" s="551" t="s">
        <v>352</v>
      </c>
      <c r="D67" s="551"/>
      <c r="E67" s="607">
        <v>198</v>
      </c>
      <c r="F67" s="607">
        <v>70</v>
      </c>
      <c r="G67" s="607">
        <v>3</v>
      </c>
      <c r="H67" s="607">
        <v>2</v>
      </c>
      <c r="I67" s="607">
        <v>9</v>
      </c>
      <c r="J67" s="607">
        <v>4</v>
      </c>
      <c r="K67" s="607">
        <v>58</v>
      </c>
      <c r="L67" s="607">
        <v>128</v>
      </c>
      <c r="M67" s="607">
        <v>150</v>
      </c>
      <c r="N67" s="607">
        <v>3</v>
      </c>
      <c r="O67" s="607">
        <v>6</v>
      </c>
      <c r="P67" s="607">
        <v>3</v>
      </c>
      <c r="Q67" s="607">
        <v>2</v>
      </c>
      <c r="R67" s="607">
        <v>1</v>
      </c>
      <c r="S67" s="607">
        <v>4</v>
      </c>
      <c r="T67" s="607">
        <v>10</v>
      </c>
      <c r="U67" s="607">
        <v>13</v>
      </c>
      <c r="V67" s="607">
        <v>24</v>
      </c>
      <c r="W67" s="607">
        <v>15</v>
      </c>
      <c r="X67" s="607">
        <v>12</v>
      </c>
      <c r="Y67" s="607">
        <v>16</v>
      </c>
      <c r="Z67" s="607">
        <v>12</v>
      </c>
      <c r="AA67" s="607">
        <v>14</v>
      </c>
      <c r="AB67" s="607">
        <v>15</v>
      </c>
      <c r="AC67" s="608">
        <v>62.3</v>
      </c>
      <c r="AD67" s="608">
        <v>61.7</v>
      </c>
      <c r="AE67" s="608">
        <v>63</v>
      </c>
      <c r="AF67" s="607">
        <v>83</v>
      </c>
      <c r="AG67" s="607">
        <v>2</v>
      </c>
      <c r="AH67" s="607">
        <v>2</v>
      </c>
      <c r="AI67" s="607" t="s">
        <v>1</v>
      </c>
      <c r="AJ67" s="607">
        <v>1</v>
      </c>
      <c r="AK67" s="607" t="s">
        <v>1</v>
      </c>
      <c r="AL67" s="607" t="s">
        <v>1</v>
      </c>
      <c r="AM67" s="607">
        <v>2</v>
      </c>
      <c r="AN67" s="607">
        <v>3</v>
      </c>
      <c r="AO67" s="607">
        <v>9</v>
      </c>
      <c r="AP67" s="607">
        <v>6</v>
      </c>
      <c r="AQ67" s="607">
        <v>11</v>
      </c>
      <c r="AR67" s="607">
        <v>11</v>
      </c>
      <c r="AS67" s="607">
        <v>12</v>
      </c>
      <c r="AT67" s="607">
        <v>11</v>
      </c>
      <c r="AU67" s="607">
        <v>13</v>
      </c>
      <c r="AV67" s="608">
        <v>69.3</v>
      </c>
      <c r="AW67" s="608">
        <v>70.599999999999994</v>
      </c>
      <c r="AX67" s="608">
        <v>67.7</v>
      </c>
      <c r="AY67" s="607">
        <v>51</v>
      </c>
      <c r="AZ67" s="607" t="s">
        <v>1</v>
      </c>
      <c r="BA67" s="607" t="s">
        <v>1</v>
      </c>
      <c r="BB67" s="607" t="s">
        <v>1</v>
      </c>
      <c r="BC67" s="607">
        <v>1</v>
      </c>
      <c r="BD67" s="607" t="s">
        <v>1</v>
      </c>
      <c r="BE67" s="607" t="s">
        <v>1</v>
      </c>
      <c r="BF67" s="607">
        <v>1</v>
      </c>
      <c r="BG67" s="607">
        <v>1</v>
      </c>
      <c r="BH67" s="607">
        <v>5</v>
      </c>
      <c r="BI67" s="607">
        <v>4</v>
      </c>
      <c r="BJ67" s="607">
        <v>7</v>
      </c>
      <c r="BK67" s="607">
        <v>8</v>
      </c>
      <c r="BL67" s="607">
        <v>7</v>
      </c>
      <c r="BM67" s="607">
        <v>9</v>
      </c>
      <c r="BN67" s="607">
        <v>8</v>
      </c>
      <c r="BO67" s="608">
        <v>72.5</v>
      </c>
      <c r="BP67" s="608">
        <v>73.400000000000006</v>
      </c>
      <c r="BQ67" s="608">
        <v>70.5</v>
      </c>
      <c r="BR67" s="607">
        <v>70</v>
      </c>
      <c r="BS67" s="607" t="s">
        <v>1</v>
      </c>
      <c r="BT67" s="607" t="s">
        <v>1</v>
      </c>
      <c r="BU67" s="607" t="s">
        <v>1</v>
      </c>
      <c r="BV67" s="607" t="s">
        <v>1</v>
      </c>
      <c r="BW67" s="607" t="s">
        <v>1</v>
      </c>
      <c r="BX67" s="607">
        <v>1</v>
      </c>
      <c r="BY67" s="607">
        <v>4</v>
      </c>
      <c r="BZ67" s="607">
        <v>3</v>
      </c>
      <c r="CA67" s="607">
        <v>12</v>
      </c>
      <c r="CB67" s="607">
        <v>8</v>
      </c>
      <c r="CC67" s="607">
        <v>7</v>
      </c>
      <c r="CD67" s="607">
        <v>9</v>
      </c>
      <c r="CE67" s="607">
        <v>4</v>
      </c>
      <c r="CF67" s="607">
        <v>8</v>
      </c>
      <c r="CG67" s="607">
        <v>14</v>
      </c>
      <c r="CH67" s="607">
        <v>47</v>
      </c>
      <c r="CI67" s="607" t="s">
        <v>1</v>
      </c>
      <c r="CJ67" s="607" t="s">
        <v>1</v>
      </c>
      <c r="CK67" s="607" t="s">
        <v>1</v>
      </c>
      <c r="CL67" s="607" t="s">
        <v>1</v>
      </c>
      <c r="CM67" s="607">
        <v>3</v>
      </c>
      <c r="CN67" s="607">
        <v>1</v>
      </c>
      <c r="CO67" s="607">
        <v>5</v>
      </c>
      <c r="CP67" s="607">
        <v>5</v>
      </c>
      <c r="CQ67" s="607">
        <v>6</v>
      </c>
      <c r="CR67" s="607">
        <v>6</v>
      </c>
      <c r="CS67" s="607">
        <v>3</v>
      </c>
      <c r="CT67" s="607">
        <v>5</v>
      </c>
      <c r="CU67" s="607">
        <v>13</v>
      </c>
      <c r="CV67" s="607"/>
      <c r="CW67" s="607"/>
      <c r="CX67" s="607"/>
      <c r="CY67" s="607"/>
      <c r="CZ67" s="607"/>
      <c r="DA67" s="607"/>
      <c r="DB67" s="607"/>
      <c r="DC67" s="607">
        <v>223</v>
      </c>
      <c r="DD67" s="607">
        <v>121</v>
      </c>
      <c r="DE67" s="607">
        <v>51</v>
      </c>
      <c r="DF67" s="607">
        <v>61</v>
      </c>
      <c r="DG67" s="607">
        <v>9</v>
      </c>
      <c r="DH67" s="607">
        <v>54</v>
      </c>
      <c r="DI67" s="607">
        <v>25</v>
      </c>
      <c r="DJ67" s="607">
        <v>23</v>
      </c>
      <c r="DK67" s="607">
        <v>33</v>
      </c>
      <c r="DL67" s="607">
        <v>2</v>
      </c>
      <c r="DM67" s="607" t="s">
        <v>1</v>
      </c>
      <c r="DN67" s="607">
        <v>2</v>
      </c>
      <c r="DO67" s="607" t="s">
        <v>1</v>
      </c>
      <c r="DP67" s="607">
        <v>6</v>
      </c>
      <c r="DQ67" s="607" t="s">
        <v>1</v>
      </c>
      <c r="DR67" s="607">
        <v>22</v>
      </c>
      <c r="DS67" s="607">
        <v>1</v>
      </c>
      <c r="DT67" s="607" t="s">
        <v>1</v>
      </c>
      <c r="DU67" s="607" t="s">
        <v>1</v>
      </c>
      <c r="DV67" s="607" t="s">
        <v>1</v>
      </c>
      <c r="DW67" s="607" t="s">
        <v>1</v>
      </c>
      <c r="DX67" s="607" t="s">
        <v>1</v>
      </c>
      <c r="DY67" s="607" t="s">
        <v>1</v>
      </c>
      <c r="DZ67" s="607" t="s">
        <v>1</v>
      </c>
      <c r="EA67" s="607">
        <v>70</v>
      </c>
      <c r="EB67" s="607">
        <v>3560</v>
      </c>
      <c r="EC67" s="607">
        <v>151</v>
      </c>
      <c r="ED67" s="607">
        <v>1866</v>
      </c>
      <c r="EE67" s="607">
        <v>1543</v>
      </c>
      <c r="EF67" s="17">
        <v>113</v>
      </c>
      <c r="EG67" s="17">
        <v>86</v>
      </c>
      <c r="EH67" s="17">
        <v>36</v>
      </c>
      <c r="EI67" s="17">
        <v>42</v>
      </c>
      <c r="EJ67" s="17">
        <v>8</v>
      </c>
      <c r="EK67" s="17">
        <v>1</v>
      </c>
      <c r="EL67" s="17">
        <v>17</v>
      </c>
      <c r="EM67" s="17">
        <v>9</v>
      </c>
      <c r="EN67" s="17">
        <v>110</v>
      </c>
      <c r="EO67" s="17">
        <v>35</v>
      </c>
      <c r="EP67" s="17">
        <v>15</v>
      </c>
      <c r="EQ67" s="17">
        <v>19</v>
      </c>
      <c r="ER67" s="17">
        <v>1</v>
      </c>
      <c r="ES67" s="17">
        <v>53</v>
      </c>
      <c r="ET67" s="17">
        <v>8</v>
      </c>
      <c r="EU67" s="17">
        <v>14</v>
      </c>
    </row>
    <row r="68" spans="1:151" ht="14.25" customHeight="1">
      <c r="A68" s="551" t="s">
        <v>299</v>
      </c>
      <c r="B68" s="551" t="s">
        <v>348</v>
      </c>
      <c r="C68" s="551" t="s">
        <v>352</v>
      </c>
      <c r="D68" s="551" t="s">
        <v>352</v>
      </c>
      <c r="E68" s="607">
        <v>198</v>
      </c>
      <c r="F68" s="607">
        <v>70</v>
      </c>
      <c r="G68" s="607">
        <v>3</v>
      </c>
      <c r="H68" s="607">
        <v>2</v>
      </c>
      <c r="I68" s="607">
        <v>9</v>
      </c>
      <c r="J68" s="607">
        <v>4</v>
      </c>
      <c r="K68" s="607">
        <v>58</v>
      </c>
      <c r="L68" s="607">
        <v>128</v>
      </c>
      <c r="M68" s="607">
        <v>150</v>
      </c>
      <c r="N68" s="607">
        <v>3</v>
      </c>
      <c r="O68" s="607">
        <v>6</v>
      </c>
      <c r="P68" s="607">
        <v>3</v>
      </c>
      <c r="Q68" s="607">
        <v>2</v>
      </c>
      <c r="R68" s="607">
        <v>1</v>
      </c>
      <c r="S68" s="607">
        <v>4</v>
      </c>
      <c r="T68" s="607">
        <v>10</v>
      </c>
      <c r="U68" s="607">
        <v>13</v>
      </c>
      <c r="V68" s="607">
        <v>24</v>
      </c>
      <c r="W68" s="607">
        <v>15</v>
      </c>
      <c r="X68" s="607">
        <v>12</v>
      </c>
      <c r="Y68" s="607">
        <v>16</v>
      </c>
      <c r="Z68" s="607">
        <v>12</v>
      </c>
      <c r="AA68" s="607">
        <v>14</v>
      </c>
      <c r="AB68" s="607">
        <v>15</v>
      </c>
      <c r="AC68" s="608">
        <v>62.3</v>
      </c>
      <c r="AD68" s="608">
        <v>61.7</v>
      </c>
      <c r="AE68" s="608">
        <v>63</v>
      </c>
      <c r="AF68" s="607">
        <v>83</v>
      </c>
      <c r="AG68" s="607">
        <v>2</v>
      </c>
      <c r="AH68" s="607">
        <v>2</v>
      </c>
      <c r="AI68" s="607" t="s">
        <v>1</v>
      </c>
      <c r="AJ68" s="607">
        <v>1</v>
      </c>
      <c r="AK68" s="607" t="s">
        <v>1</v>
      </c>
      <c r="AL68" s="607" t="s">
        <v>1</v>
      </c>
      <c r="AM68" s="607">
        <v>2</v>
      </c>
      <c r="AN68" s="607">
        <v>3</v>
      </c>
      <c r="AO68" s="607">
        <v>9</v>
      </c>
      <c r="AP68" s="607">
        <v>6</v>
      </c>
      <c r="AQ68" s="607">
        <v>11</v>
      </c>
      <c r="AR68" s="607">
        <v>11</v>
      </c>
      <c r="AS68" s="607">
        <v>12</v>
      </c>
      <c r="AT68" s="607">
        <v>11</v>
      </c>
      <c r="AU68" s="607">
        <v>13</v>
      </c>
      <c r="AV68" s="608">
        <v>69.3</v>
      </c>
      <c r="AW68" s="608">
        <v>70.599999999999994</v>
      </c>
      <c r="AX68" s="608">
        <v>67.7</v>
      </c>
      <c r="AY68" s="607">
        <v>51</v>
      </c>
      <c r="AZ68" s="607" t="s">
        <v>1</v>
      </c>
      <c r="BA68" s="607" t="s">
        <v>1</v>
      </c>
      <c r="BB68" s="607" t="s">
        <v>1</v>
      </c>
      <c r="BC68" s="607">
        <v>1</v>
      </c>
      <c r="BD68" s="607" t="s">
        <v>1</v>
      </c>
      <c r="BE68" s="607" t="s">
        <v>1</v>
      </c>
      <c r="BF68" s="607">
        <v>1</v>
      </c>
      <c r="BG68" s="607">
        <v>1</v>
      </c>
      <c r="BH68" s="607">
        <v>5</v>
      </c>
      <c r="BI68" s="607">
        <v>4</v>
      </c>
      <c r="BJ68" s="607">
        <v>7</v>
      </c>
      <c r="BK68" s="607">
        <v>8</v>
      </c>
      <c r="BL68" s="607">
        <v>7</v>
      </c>
      <c r="BM68" s="607">
        <v>9</v>
      </c>
      <c r="BN68" s="607">
        <v>8</v>
      </c>
      <c r="BO68" s="608">
        <v>72.5</v>
      </c>
      <c r="BP68" s="608">
        <v>73.400000000000006</v>
      </c>
      <c r="BQ68" s="608">
        <v>70.5</v>
      </c>
      <c r="BR68" s="607">
        <v>70</v>
      </c>
      <c r="BS68" s="607" t="s">
        <v>1</v>
      </c>
      <c r="BT68" s="607" t="s">
        <v>1</v>
      </c>
      <c r="BU68" s="607" t="s">
        <v>1</v>
      </c>
      <c r="BV68" s="607" t="s">
        <v>1</v>
      </c>
      <c r="BW68" s="607" t="s">
        <v>1</v>
      </c>
      <c r="BX68" s="607">
        <v>1</v>
      </c>
      <c r="BY68" s="607">
        <v>4</v>
      </c>
      <c r="BZ68" s="607">
        <v>3</v>
      </c>
      <c r="CA68" s="607">
        <v>12</v>
      </c>
      <c r="CB68" s="607">
        <v>8</v>
      </c>
      <c r="CC68" s="607">
        <v>7</v>
      </c>
      <c r="CD68" s="607">
        <v>9</v>
      </c>
      <c r="CE68" s="607">
        <v>4</v>
      </c>
      <c r="CF68" s="607">
        <v>8</v>
      </c>
      <c r="CG68" s="607">
        <v>14</v>
      </c>
      <c r="CH68" s="607">
        <v>47</v>
      </c>
      <c r="CI68" s="607" t="s">
        <v>1</v>
      </c>
      <c r="CJ68" s="607" t="s">
        <v>1</v>
      </c>
      <c r="CK68" s="607" t="s">
        <v>1</v>
      </c>
      <c r="CL68" s="607" t="s">
        <v>1</v>
      </c>
      <c r="CM68" s="607">
        <v>3</v>
      </c>
      <c r="CN68" s="607">
        <v>1</v>
      </c>
      <c r="CO68" s="607">
        <v>5</v>
      </c>
      <c r="CP68" s="607">
        <v>5</v>
      </c>
      <c r="CQ68" s="607">
        <v>6</v>
      </c>
      <c r="CR68" s="607">
        <v>6</v>
      </c>
      <c r="CS68" s="607">
        <v>3</v>
      </c>
      <c r="CT68" s="607">
        <v>5</v>
      </c>
      <c r="CU68" s="607">
        <v>13</v>
      </c>
      <c r="CV68" s="607"/>
      <c r="CW68" s="607"/>
      <c r="CX68" s="607"/>
      <c r="CY68" s="607"/>
      <c r="CZ68" s="607"/>
      <c r="DA68" s="607"/>
      <c r="DB68" s="607"/>
      <c r="DC68" s="607">
        <v>223</v>
      </c>
      <c r="DD68" s="607">
        <v>121</v>
      </c>
      <c r="DE68" s="607">
        <v>51</v>
      </c>
      <c r="DF68" s="607">
        <v>61</v>
      </c>
      <c r="DG68" s="607">
        <v>9</v>
      </c>
      <c r="DH68" s="607">
        <v>54</v>
      </c>
      <c r="DI68" s="607">
        <v>25</v>
      </c>
      <c r="DJ68" s="607">
        <v>23</v>
      </c>
      <c r="DK68" s="607">
        <v>33</v>
      </c>
      <c r="DL68" s="607">
        <v>2</v>
      </c>
      <c r="DM68" s="607" t="s">
        <v>1</v>
      </c>
      <c r="DN68" s="607">
        <v>2</v>
      </c>
      <c r="DO68" s="607" t="s">
        <v>1</v>
      </c>
      <c r="DP68" s="607">
        <v>6</v>
      </c>
      <c r="DQ68" s="607" t="s">
        <v>1</v>
      </c>
      <c r="DR68" s="607">
        <v>22</v>
      </c>
      <c r="DS68" s="607">
        <v>1</v>
      </c>
      <c r="DT68" s="607" t="s">
        <v>1</v>
      </c>
      <c r="DU68" s="607" t="s">
        <v>1</v>
      </c>
      <c r="DV68" s="607" t="s">
        <v>1</v>
      </c>
      <c r="DW68" s="607" t="s">
        <v>1</v>
      </c>
      <c r="DX68" s="607" t="s">
        <v>1</v>
      </c>
      <c r="DY68" s="607" t="s">
        <v>1</v>
      </c>
      <c r="DZ68" s="607" t="s">
        <v>1</v>
      </c>
      <c r="EA68" s="607">
        <v>70</v>
      </c>
      <c r="EB68" s="607">
        <v>3560</v>
      </c>
      <c r="EC68" s="607">
        <v>151</v>
      </c>
      <c r="ED68" s="607">
        <v>1866</v>
      </c>
      <c r="EE68" s="607">
        <v>1543</v>
      </c>
      <c r="EF68" s="17">
        <v>113</v>
      </c>
      <c r="EG68" s="17">
        <v>86</v>
      </c>
      <c r="EH68" s="17">
        <v>36</v>
      </c>
      <c r="EI68" s="17">
        <v>42</v>
      </c>
      <c r="EJ68" s="17">
        <v>8</v>
      </c>
      <c r="EK68" s="17">
        <v>1</v>
      </c>
      <c r="EL68" s="17">
        <v>17</v>
      </c>
      <c r="EM68" s="17">
        <v>9</v>
      </c>
      <c r="EN68" s="17">
        <v>110</v>
      </c>
      <c r="EO68" s="17">
        <v>35</v>
      </c>
      <c r="EP68" s="17">
        <v>15</v>
      </c>
      <c r="EQ68" s="17">
        <v>19</v>
      </c>
      <c r="ER68" s="17">
        <v>1</v>
      </c>
      <c r="ES68" s="17">
        <v>53</v>
      </c>
      <c r="ET68" s="17">
        <v>8</v>
      </c>
      <c r="EU68" s="17">
        <v>14</v>
      </c>
    </row>
    <row r="69" spans="1:151" ht="14.25" customHeight="1">
      <c r="A69" s="551" t="s">
        <v>299</v>
      </c>
      <c r="B69" s="551" t="s">
        <v>348</v>
      </c>
      <c r="C69" s="551" t="s">
        <v>353</v>
      </c>
      <c r="D69" s="551"/>
      <c r="E69" s="607">
        <v>217</v>
      </c>
      <c r="F69" s="607">
        <v>76</v>
      </c>
      <c r="G69" s="607">
        <v>20</v>
      </c>
      <c r="H69" s="607">
        <v>18</v>
      </c>
      <c r="I69" s="607">
        <v>12</v>
      </c>
      <c r="J69" s="607">
        <v>9</v>
      </c>
      <c r="K69" s="607">
        <v>44</v>
      </c>
      <c r="L69" s="607">
        <v>141</v>
      </c>
      <c r="M69" s="607">
        <v>182</v>
      </c>
      <c r="N69" s="607">
        <v>1</v>
      </c>
      <c r="O69" s="607">
        <v>3</v>
      </c>
      <c r="P69" s="607" t="s">
        <v>1</v>
      </c>
      <c r="Q69" s="607">
        <v>3</v>
      </c>
      <c r="R69" s="607">
        <v>9</v>
      </c>
      <c r="S69" s="607">
        <v>5</v>
      </c>
      <c r="T69" s="607">
        <v>12</v>
      </c>
      <c r="U69" s="607">
        <v>22</v>
      </c>
      <c r="V69" s="607">
        <v>18</v>
      </c>
      <c r="W69" s="607">
        <v>17</v>
      </c>
      <c r="X69" s="607">
        <v>18</v>
      </c>
      <c r="Y69" s="607">
        <v>19</v>
      </c>
      <c r="Z69" s="607">
        <v>30</v>
      </c>
      <c r="AA69" s="607">
        <v>14</v>
      </c>
      <c r="AB69" s="607">
        <v>11</v>
      </c>
      <c r="AC69" s="608">
        <v>63</v>
      </c>
      <c r="AD69" s="608">
        <v>63.3</v>
      </c>
      <c r="AE69" s="608">
        <v>62.6</v>
      </c>
      <c r="AF69" s="607">
        <v>133</v>
      </c>
      <c r="AG69" s="607" t="s">
        <v>1</v>
      </c>
      <c r="AH69" s="607">
        <v>1</v>
      </c>
      <c r="AI69" s="607" t="s">
        <v>1</v>
      </c>
      <c r="AJ69" s="607">
        <v>2</v>
      </c>
      <c r="AK69" s="607">
        <v>4</v>
      </c>
      <c r="AL69" s="607">
        <v>3</v>
      </c>
      <c r="AM69" s="607">
        <v>9</v>
      </c>
      <c r="AN69" s="607">
        <v>9</v>
      </c>
      <c r="AO69" s="607">
        <v>11</v>
      </c>
      <c r="AP69" s="607">
        <v>13</v>
      </c>
      <c r="AQ69" s="607">
        <v>17</v>
      </c>
      <c r="AR69" s="607">
        <v>16</v>
      </c>
      <c r="AS69" s="607">
        <v>25</v>
      </c>
      <c r="AT69" s="607">
        <v>13</v>
      </c>
      <c r="AU69" s="607">
        <v>10</v>
      </c>
      <c r="AV69" s="608">
        <v>66.400000000000006</v>
      </c>
      <c r="AW69" s="608">
        <v>66.900000000000006</v>
      </c>
      <c r="AX69" s="608">
        <v>65.599999999999994</v>
      </c>
      <c r="AY69" s="607">
        <v>109</v>
      </c>
      <c r="AZ69" s="607" t="s">
        <v>1</v>
      </c>
      <c r="BA69" s="607" t="s">
        <v>1</v>
      </c>
      <c r="BB69" s="607" t="s">
        <v>1</v>
      </c>
      <c r="BC69" s="607">
        <v>2</v>
      </c>
      <c r="BD69" s="607">
        <v>4</v>
      </c>
      <c r="BE69" s="607">
        <v>2</v>
      </c>
      <c r="BF69" s="607">
        <v>8</v>
      </c>
      <c r="BG69" s="607">
        <v>7</v>
      </c>
      <c r="BH69" s="607">
        <v>11</v>
      </c>
      <c r="BI69" s="607">
        <v>6</v>
      </c>
      <c r="BJ69" s="607">
        <v>16</v>
      </c>
      <c r="BK69" s="607">
        <v>13</v>
      </c>
      <c r="BL69" s="607">
        <v>25</v>
      </c>
      <c r="BM69" s="607">
        <v>11</v>
      </c>
      <c r="BN69" s="607">
        <v>4</v>
      </c>
      <c r="BO69" s="608">
        <v>66.099999999999994</v>
      </c>
      <c r="BP69" s="608">
        <v>66.599999999999994</v>
      </c>
      <c r="BQ69" s="608">
        <v>65.099999999999994</v>
      </c>
      <c r="BR69" s="607">
        <v>76</v>
      </c>
      <c r="BS69" s="607" t="s">
        <v>1</v>
      </c>
      <c r="BT69" s="607" t="s">
        <v>1</v>
      </c>
      <c r="BU69" s="607" t="s">
        <v>1</v>
      </c>
      <c r="BV69" s="607" t="s">
        <v>1</v>
      </c>
      <c r="BW69" s="607">
        <v>1</v>
      </c>
      <c r="BX69" s="607" t="s">
        <v>1</v>
      </c>
      <c r="BY69" s="607">
        <v>4</v>
      </c>
      <c r="BZ69" s="607">
        <v>5</v>
      </c>
      <c r="CA69" s="607">
        <v>6</v>
      </c>
      <c r="CB69" s="607">
        <v>8</v>
      </c>
      <c r="CC69" s="607">
        <v>8</v>
      </c>
      <c r="CD69" s="607">
        <v>9</v>
      </c>
      <c r="CE69" s="607">
        <v>20</v>
      </c>
      <c r="CF69" s="607">
        <v>9</v>
      </c>
      <c r="CG69" s="607">
        <v>6</v>
      </c>
      <c r="CH69" s="607">
        <v>39</v>
      </c>
      <c r="CI69" s="607" t="s">
        <v>1</v>
      </c>
      <c r="CJ69" s="607" t="s">
        <v>1</v>
      </c>
      <c r="CK69" s="607" t="s">
        <v>1</v>
      </c>
      <c r="CL69" s="607" t="s">
        <v>1</v>
      </c>
      <c r="CM69" s="607" t="s">
        <v>1</v>
      </c>
      <c r="CN69" s="607" t="s">
        <v>1</v>
      </c>
      <c r="CO69" s="607">
        <v>4</v>
      </c>
      <c r="CP69" s="607">
        <v>5</v>
      </c>
      <c r="CQ69" s="607">
        <v>2</v>
      </c>
      <c r="CR69" s="607">
        <v>3</v>
      </c>
      <c r="CS69" s="607">
        <v>14</v>
      </c>
      <c r="CT69" s="607">
        <v>6</v>
      </c>
      <c r="CU69" s="607">
        <v>5</v>
      </c>
      <c r="CV69" s="607"/>
      <c r="CW69" s="607"/>
      <c r="CX69" s="607"/>
      <c r="CY69" s="607"/>
      <c r="CZ69" s="607"/>
      <c r="DA69" s="607"/>
      <c r="DB69" s="607"/>
      <c r="DC69" s="607">
        <v>277</v>
      </c>
      <c r="DD69" s="607">
        <v>164</v>
      </c>
      <c r="DE69" s="607">
        <v>109</v>
      </c>
      <c r="DF69" s="607">
        <v>51</v>
      </c>
      <c r="DG69" s="607">
        <v>4</v>
      </c>
      <c r="DH69" s="607">
        <v>45</v>
      </c>
      <c r="DI69" s="607">
        <v>30</v>
      </c>
      <c r="DJ69" s="607">
        <v>38</v>
      </c>
      <c r="DK69" s="607">
        <v>65</v>
      </c>
      <c r="DL69" s="607" t="s">
        <v>1</v>
      </c>
      <c r="DM69" s="607" t="s">
        <v>1</v>
      </c>
      <c r="DN69" s="607">
        <v>1</v>
      </c>
      <c r="DO69" s="607" t="s">
        <v>1</v>
      </c>
      <c r="DP69" s="607">
        <v>45</v>
      </c>
      <c r="DQ69" s="607">
        <v>4</v>
      </c>
      <c r="DR69" s="607">
        <v>7</v>
      </c>
      <c r="DS69" s="607">
        <v>4</v>
      </c>
      <c r="DT69" s="607">
        <v>1</v>
      </c>
      <c r="DU69" s="607">
        <v>2</v>
      </c>
      <c r="DV69" s="607" t="s">
        <v>1</v>
      </c>
      <c r="DW69" s="607" t="s">
        <v>1</v>
      </c>
      <c r="DX69" s="607">
        <v>1</v>
      </c>
      <c r="DY69" s="607" t="s">
        <v>1</v>
      </c>
      <c r="DZ69" s="607" t="s">
        <v>1</v>
      </c>
      <c r="EA69" s="607">
        <v>75</v>
      </c>
      <c r="EB69" s="607">
        <v>4839</v>
      </c>
      <c r="EC69" s="607">
        <v>309</v>
      </c>
      <c r="ED69" s="607">
        <v>3963</v>
      </c>
      <c r="EE69" s="607">
        <v>567</v>
      </c>
      <c r="EF69" s="17">
        <v>145</v>
      </c>
      <c r="EG69" s="17">
        <v>112</v>
      </c>
      <c r="EH69" s="17">
        <v>75</v>
      </c>
      <c r="EI69" s="17">
        <v>33</v>
      </c>
      <c r="EJ69" s="17">
        <v>4</v>
      </c>
      <c r="EK69" s="17" t="s">
        <v>1</v>
      </c>
      <c r="EL69" s="17">
        <v>19</v>
      </c>
      <c r="EM69" s="17">
        <v>14</v>
      </c>
      <c r="EN69" s="17">
        <v>132</v>
      </c>
      <c r="EO69" s="17">
        <v>52</v>
      </c>
      <c r="EP69" s="17">
        <v>34</v>
      </c>
      <c r="EQ69" s="17">
        <v>18</v>
      </c>
      <c r="ER69" s="17" t="s">
        <v>1</v>
      </c>
      <c r="ES69" s="17">
        <v>45</v>
      </c>
      <c r="ET69" s="17">
        <v>11</v>
      </c>
      <c r="EU69" s="17">
        <v>24</v>
      </c>
    </row>
    <row r="70" spans="1:151" ht="14.25" customHeight="1">
      <c r="A70" s="551" t="s">
        <v>299</v>
      </c>
      <c r="B70" s="551" t="s">
        <v>348</v>
      </c>
      <c r="C70" s="551" t="s">
        <v>353</v>
      </c>
      <c r="D70" s="551" t="s">
        <v>353</v>
      </c>
      <c r="E70" s="607">
        <v>217</v>
      </c>
      <c r="F70" s="607">
        <v>76</v>
      </c>
      <c r="G70" s="607">
        <v>20</v>
      </c>
      <c r="H70" s="607">
        <v>18</v>
      </c>
      <c r="I70" s="607">
        <v>12</v>
      </c>
      <c r="J70" s="607">
        <v>9</v>
      </c>
      <c r="K70" s="607">
        <v>44</v>
      </c>
      <c r="L70" s="607">
        <v>141</v>
      </c>
      <c r="M70" s="607">
        <v>182</v>
      </c>
      <c r="N70" s="607">
        <v>1</v>
      </c>
      <c r="O70" s="607">
        <v>3</v>
      </c>
      <c r="P70" s="607" t="s">
        <v>1</v>
      </c>
      <c r="Q70" s="607">
        <v>3</v>
      </c>
      <c r="R70" s="607">
        <v>9</v>
      </c>
      <c r="S70" s="607">
        <v>5</v>
      </c>
      <c r="T70" s="607">
        <v>12</v>
      </c>
      <c r="U70" s="607">
        <v>22</v>
      </c>
      <c r="V70" s="607">
        <v>18</v>
      </c>
      <c r="W70" s="607">
        <v>17</v>
      </c>
      <c r="X70" s="607">
        <v>18</v>
      </c>
      <c r="Y70" s="607">
        <v>19</v>
      </c>
      <c r="Z70" s="607">
        <v>30</v>
      </c>
      <c r="AA70" s="607">
        <v>14</v>
      </c>
      <c r="AB70" s="607">
        <v>11</v>
      </c>
      <c r="AC70" s="608">
        <v>63</v>
      </c>
      <c r="AD70" s="608">
        <v>63.3</v>
      </c>
      <c r="AE70" s="608">
        <v>62.6</v>
      </c>
      <c r="AF70" s="607">
        <v>133</v>
      </c>
      <c r="AG70" s="607" t="s">
        <v>1</v>
      </c>
      <c r="AH70" s="607">
        <v>1</v>
      </c>
      <c r="AI70" s="607" t="s">
        <v>1</v>
      </c>
      <c r="AJ70" s="607">
        <v>2</v>
      </c>
      <c r="AK70" s="607">
        <v>4</v>
      </c>
      <c r="AL70" s="607">
        <v>3</v>
      </c>
      <c r="AM70" s="607">
        <v>9</v>
      </c>
      <c r="AN70" s="607">
        <v>9</v>
      </c>
      <c r="AO70" s="607">
        <v>11</v>
      </c>
      <c r="AP70" s="607">
        <v>13</v>
      </c>
      <c r="AQ70" s="607">
        <v>17</v>
      </c>
      <c r="AR70" s="607">
        <v>16</v>
      </c>
      <c r="AS70" s="607">
        <v>25</v>
      </c>
      <c r="AT70" s="607">
        <v>13</v>
      </c>
      <c r="AU70" s="607">
        <v>10</v>
      </c>
      <c r="AV70" s="608">
        <v>66.400000000000006</v>
      </c>
      <c r="AW70" s="608">
        <v>66.900000000000006</v>
      </c>
      <c r="AX70" s="608">
        <v>65.599999999999994</v>
      </c>
      <c r="AY70" s="607">
        <v>109</v>
      </c>
      <c r="AZ70" s="607" t="s">
        <v>1</v>
      </c>
      <c r="BA70" s="607" t="s">
        <v>1</v>
      </c>
      <c r="BB70" s="607" t="s">
        <v>1</v>
      </c>
      <c r="BC70" s="607">
        <v>2</v>
      </c>
      <c r="BD70" s="607">
        <v>4</v>
      </c>
      <c r="BE70" s="607">
        <v>2</v>
      </c>
      <c r="BF70" s="607">
        <v>8</v>
      </c>
      <c r="BG70" s="607">
        <v>7</v>
      </c>
      <c r="BH70" s="607">
        <v>11</v>
      </c>
      <c r="BI70" s="607">
        <v>6</v>
      </c>
      <c r="BJ70" s="607">
        <v>16</v>
      </c>
      <c r="BK70" s="607">
        <v>13</v>
      </c>
      <c r="BL70" s="607">
        <v>25</v>
      </c>
      <c r="BM70" s="607">
        <v>11</v>
      </c>
      <c r="BN70" s="607">
        <v>4</v>
      </c>
      <c r="BO70" s="608">
        <v>66.099999999999994</v>
      </c>
      <c r="BP70" s="608">
        <v>66.599999999999994</v>
      </c>
      <c r="BQ70" s="608">
        <v>65.099999999999994</v>
      </c>
      <c r="BR70" s="607">
        <v>76</v>
      </c>
      <c r="BS70" s="607" t="s">
        <v>1</v>
      </c>
      <c r="BT70" s="607" t="s">
        <v>1</v>
      </c>
      <c r="BU70" s="607" t="s">
        <v>1</v>
      </c>
      <c r="BV70" s="607" t="s">
        <v>1</v>
      </c>
      <c r="BW70" s="607">
        <v>1</v>
      </c>
      <c r="BX70" s="607" t="s">
        <v>1</v>
      </c>
      <c r="BY70" s="607">
        <v>4</v>
      </c>
      <c r="BZ70" s="607">
        <v>5</v>
      </c>
      <c r="CA70" s="607">
        <v>6</v>
      </c>
      <c r="CB70" s="607">
        <v>8</v>
      </c>
      <c r="CC70" s="607">
        <v>8</v>
      </c>
      <c r="CD70" s="607">
        <v>9</v>
      </c>
      <c r="CE70" s="607">
        <v>20</v>
      </c>
      <c r="CF70" s="607">
        <v>9</v>
      </c>
      <c r="CG70" s="607">
        <v>6</v>
      </c>
      <c r="CH70" s="607">
        <v>39</v>
      </c>
      <c r="CI70" s="607" t="s">
        <v>1</v>
      </c>
      <c r="CJ70" s="607" t="s">
        <v>1</v>
      </c>
      <c r="CK70" s="607" t="s">
        <v>1</v>
      </c>
      <c r="CL70" s="607" t="s">
        <v>1</v>
      </c>
      <c r="CM70" s="607" t="s">
        <v>1</v>
      </c>
      <c r="CN70" s="607" t="s">
        <v>1</v>
      </c>
      <c r="CO70" s="607">
        <v>4</v>
      </c>
      <c r="CP70" s="607">
        <v>5</v>
      </c>
      <c r="CQ70" s="607">
        <v>2</v>
      </c>
      <c r="CR70" s="607">
        <v>3</v>
      </c>
      <c r="CS70" s="607">
        <v>14</v>
      </c>
      <c r="CT70" s="607">
        <v>6</v>
      </c>
      <c r="CU70" s="607">
        <v>5</v>
      </c>
      <c r="CV70" s="607"/>
      <c r="CW70" s="607"/>
      <c r="CX70" s="607"/>
      <c r="CY70" s="607"/>
      <c r="CZ70" s="607"/>
      <c r="DA70" s="607"/>
      <c r="DB70" s="607"/>
      <c r="DC70" s="607">
        <v>277</v>
      </c>
      <c r="DD70" s="607">
        <v>164</v>
      </c>
      <c r="DE70" s="607">
        <v>109</v>
      </c>
      <c r="DF70" s="607">
        <v>51</v>
      </c>
      <c r="DG70" s="607">
        <v>4</v>
      </c>
      <c r="DH70" s="607">
        <v>45</v>
      </c>
      <c r="DI70" s="607">
        <v>30</v>
      </c>
      <c r="DJ70" s="607">
        <v>38</v>
      </c>
      <c r="DK70" s="607">
        <v>65</v>
      </c>
      <c r="DL70" s="607" t="s">
        <v>1</v>
      </c>
      <c r="DM70" s="607" t="s">
        <v>1</v>
      </c>
      <c r="DN70" s="607">
        <v>1</v>
      </c>
      <c r="DO70" s="607" t="s">
        <v>1</v>
      </c>
      <c r="DP70" s="607">
        <v>45</v>
      </c>
      <c r="DQ70" s="607">
        <v>4</v>
      </c>
      <c r="DR70" s="607">
        <v>7</v>
      </c>
      <c r="DS70" s="607">
        <v>4</v>
      </c>
      <c r="DT70" s="607">
        <v>1</v>
      </c>
      <c r="DU70" s="607">
        <v>2</v>
      </c>
      <c r="DV70" s="607" t="s">
        <v>1</v>
      </c>
      <c r="DW70" s="607" t="s">
        <v>1</v>
      </c>
      <c r="DX70" s="607">
        <v>1</v>
      </c>
      <c r="DY70" s="607" t="s">
        <v>1</v>
      </c>
      <c r="DZ70" s="607" t="s">
        <v>1</v>
      </c>
      <c r="EA70" s="607">
        <v>75</v>
      </c>
      <c r="EB70" s="607">
        <v>4839</v>
      </c>
      <c r="EC70" s="607">
        <v>309</v>
      </c>
      <c r="ED70" s="607">
        <v>3963</v>
      </c>
      <c r="EE70" s="607">
        <v>567</v>
      </c>
      <c r="EF70" s="17">
        <v>145</v>
      </c>
      <c r="EG70" s="17">
        <v>112</v>
      </c>
      <c r="EH70" s="17">
        <v>75</v>
      </c>
      <c r="EI70" s="17">
        <v>33</v>
      </c>
      <c r="EJ70" s="17">
        <v>4</v>
      </c>
      <c r="EK70" s="17" t="s">
        <v>1</v>
      </c>
      <c r="EL70" s="17">
        <v>19</v>
      </c>
      <c r="EM70" s="17">
        <v>14</v>
      </c>
      <c r="EN70" s="17">
        <v>132</v>
      </c>
      <c r="EO70" s="17">
        <v>52</v>
      </c>
      <c r="EP70" s="17">
        <v>34</v>
      </c>
      <c r="EQ70" s="17">
        <v>18</v>
      </c>
      <c r="ER70" s="17" t="s">
        <v>1</v>
      </c>
      <c r="ES70" s="17">
        <v>45</v>
      </c>
      <c r="ET70" s="17">
        <v>11</v>
      </c>
      <c r="EU70" s="17">
        <v>24</v>
      </c>
    </row>
    <row r="71" spans="1:151" ht="14.25" customHeight="1">
      <c r="A71" s="551" t="s">
        <v>299</v>
      </c>
      <c r="B71" s="551" t="s">
        <v>348</v>
      </c>
      <c r="C71" s="551" t="s">
        <v>354</v>
      </c>
      <c r="D71" s="551"/>
      <c r="E71" s="607">
        <v>184</v>
      </c>
      <c r="F71" s="607">
        <v>98</v>
      </c>
      <c r="G71" s="607">
        <v>30</v>
      </c>
      <c r="H71" s="607">
        <v>28</v>
      </c>
      <c r="I71" s="607">
        <v>21</v>
      </c>
      <c r="J71" s="607">
        <v>10</v>
      </c>
      <c r="K71" s="607">
        <v>47</v>
      </c>
      <c r="L71" s="607">
        <v>86</v>
      </c>
      <c r="M71" s="607">
        <v>247</v>
      </c>
      <c r="N71" s="607">
        <v>5</v>
      </c>
      <c r="O71" s="607">
        <v>6</v>
      </c>
      <c r="P71" s="607">
        <v>6</v>
      </c>
      <c r="Q71" s="607">
        <v>5</v>
      </c>
      <c r="R71" s="607">
        <v>6</v>
      </c>
      <c r="S71" s="607">
        <v>9</v>
      </c>
      <c r="T71" s="607">
        <v>25</v>
      </c>
      <c r="U71" s="607">
        <v>21</v>
      </c>
      <c r="V71" s="607">
        <v>25</v>
      </c>
      <c r="W71" s="607">
        <v>20</v>
      </c>
      <c r="X71" s="607">
        <v>22</v>
      </c>
      <c r="Y71" s="607">
        <v>27</v>
      </c>
      <c r="Z71" s="607">
        <v>32</v>
      </c>
      <c r="AA71" s="607">
        <v>28</v>
      </c>
      <c r="AB71" s="607">
        <v>10</v>
      </c>
      <c r="AC71" s="608">
        <v>61.4</v>
      </c>
      <c r="AD71" s="608">
        <v>60.8</v>
      </c>
      <c r="AE71" s="608">
        <v>62.1</v>
      </c>
      <c r="AF71" s="607">
        <v>165</v>
      </c>
      <c r="AG71" s="607">
        <v>1</v>
      </c>
      <c r="AH71" s="607" t="s">
        <v>1</v>
      </c>
      <c r="AI71" s="607">
        <v>1</v>
      </c>
      <c r="AJ71" s="607">
        <v>2</v>
      </c>
      <c r="AK71" s="607">
        <v>5</v>
      </c>
      <c r="AL71" s="607">
        <v>6</v>
      </c>
      <c r="AM71" s="607">
        <v>12</v>
      </c>
      <c r="AN71" s="607">
        <v>10</v>
      </c>
      <c r="AO71" s="607">
        <v>13</v>
      </c>
      <c r="AP71" s="607">
        <v>13</v>
      </c>
      <c r="AQ71" s="607">
        <v>17</v>
      </c>
      <c r="AR71" s="607">
        <v>22</v>
      </c>
      <c r="AS71" s="607">
        <v>26</v>
      </c>
      <c r="AT71" s="607">
        <v>27</v>
      </c>
      <c r="AU71" s="607">
        <v>10</v>
      </c>
      <c r="AV71" s="608">
        <v>66.8</v>
      </c>
      <c r="AW71" s="608">
        <v>66.400000000000006</v>
      </c>
      <c r="AX71" s="608">
        <v>67.2</v>
      </c>
      <c r="AY71" s="607">
        <v>139</v>
      </c>
      <c r="AZ71" s="607" t="s">
        <v>1</v>
      </c>
      <c r="BA71" s="607" t="s">
        <v>1</v>
      </c>
      <c r="BB71" s="607">
        <v>1</v>
      </c>
      <c r="BC71" s="607">
        <v>2</v>
      </c>
      <c r="BD71" s="607">
        <v>4</v>
      </c>
      <c r="BE71" s="607">
        <v>5</v>
      </c>
      <c r="BF71" s="607">
        <v>8</v>
      </c>
      <c r="BG71" s="607">
        <v>8</v>
      </c>
      <c r="BH71" s="607">
        <v>10</v>
      </c>
      <c r="BI71" s="607">
        <v>12</v>
      </c>
      <c r="BJ71" s="607">
        <v>16</v>
      </c>
      <c r="BK71" s="607">
        <v>16</v>
      </c>
      <c r="BL71" s="607">
        <v>21</v>
      </c>
      <c r="BM71" s="607">
        <v>26</v>
      </c>
      <c r="BN71" s="607">
        <v>10</v>
      </c>
      <c r="BO71" s="608">
        <v>67.7</v>
      </c>
      <c r="BP71" s="608">
        <v>67</v>
      </c>
      <c r="BQ71" s="608">
        <v>69.2</v>
      </c>
      <c r="BR71" s="607">
        <v>98</v>
      </c>
      <c r="BS71" s="607" t="s">
        <v>1</v>
      </c>
      <c r="BT71" s="607" t="s">
        <v>1</v>
      </c>
      <c r="BU71" s="607" t="s">
        <v>1</v>
      </c>
      <c r="BV71" s="607" t="s">
        <v>1</v>
      </c>
      <c r="BW71" s="607">
        <v>1</v>
      </c>
      <c r="BX71" s="607">
        <v>1</v>
      </c>
      <c r="BY71" s="607">
        <v>4</v>
      </c>
      <c r="BZ71" s="607">
        <v>4</v>
      </c>
      <c r="CA71" s="607">
        <v>14</v>
      </c>
      <c r="CB71" s="607">
        <v>10</v>
      </c>
      <c r="CC71" s="607">
        <v>11</v>
      </c>
      <c r="CD71" s="607">
        <v>13</v>
      </c>
      <c r="CE71" s="607">
        <v>15</v>
      </c>
      <c r="CF71" s="607">
        <v>22</v>
      </c>
      <c r="CG71" s="607">
        <v>3</v>
      </c>
      <c r="CH71" s="607">
        <v>55</v>
      </c>
      <c r="CI71" s="607" t="s">
        <v>1</v>
      </c>
      <c r="CJ71" s="607" t="s">
        <v>1</v>
      </c>
      <c r="CK71" s="607">
        <v>1</v>
      </c>
      <c r="CL71" s="607" t="s">
        <v>1</v>
      </c>
      <c r="CM71" s="607">
        <v>3</v>
      </c>
      <c r="CN71" s="607">
        <v>1</v>
      </c>
      <c r="CO71" s="607">
        <v>5</v>
      </c>
      <c r="CP71" s="607">
        <v>6</v>
      </c>
      <c r="CQ71" s="607">
        <v>4</v>
      </c>
      <c r="CR71" s="607">
        <v>4</v>
      </c>
      <c r="CS71" s="607">
        <v>12</v>
      </c>
      <c r="CT71" s="607">
        <v>16</v>
      </c>
      <c r="CU71" s="607">
        <v>3</v>
      </c>
      <c r="CV71" s="607"/>
      <c r="CW71" s="607"/>
      <c r="CX71" s="607"/>
      <c r="CY71" s="607"/>
      <c r="CZ71" s="607"/>
      <c r="DA71" s="607"/>
      <c r="DB71" s="607"/>
      <c r="DC71" s="607">
        <v>331</v>
      </c>
      <c r="DD71" s="607">
        <v>233</v>
      </c>
      <c r="DE71" s="607">
        <v>139</v>
      </c>
      <c r="DF71" s="607">
        <v>74</v>
      </c>
      <c r="DG71" s="607">
        <v>20</v>
      </c>
      <c r="DH71" s="607">
        <v>50</v>
      </c>
      <c r="DI71" s="607">
        <v>24</v>
      </c>
      <c r="DJ71" s="607">
        <v>24</v>
      </c>
      <c r="DK71" s="607">
        <v>81</v>
      </c>
      <c r="DL71" s="607">
        <v>10</v>
      </c>
      <c r="DM71" s="607" t="s">
        <v>1</v>
      </c>
      <c r="DN71" s="607">
        <v>2</v>
      </c>
      <c r="DO71" s="607" t="s">
        <v>1</v>
      </c>
      <c r="DP71" s="607">
        <v>36</v>
      </c>
      <c r="DQ71" s="607">
        <v>4</v>
      </c>
      <c r="DR71" s="607">
        <v>13</v>
      </c>
      <c r="DS71" s="607">
        <v>3</v>
      </c>
      <c r="DT71" s="607" t="s">
        <v>1</v>
      </c>
      <c r="DU71" s="607">
        <v>5</v>
      </c>
      <c r="DV71" s="607">
        <v>3</v>
      </c>
      <c r="DW71" s="607">
        <v>1</v>
      </c>
      <c r="DX71" s="607">
        <v>1</v>
      </c>
      <c r="DY71" s="607">
        <v>2</v>
      </c>
      <c r="DZ71" s="607">
        <v>1</v>
      </c>
      <c r="EA71" s="607">
        <v>97</v>
      </c>
      <c r="EB71" s="607">
        <v>7193</v>
      </c>
      <c r="EC71" s="607">
        <v>1519</v>
      </c>
      <c r="ED71" s="607">
        <v>4292</v>
      </c>
      <c r="EE71" s="607">
        <v>1382</v>
      </c>
      <c r="EF71" s="17">
        <v>174</v>
      </c>
      <c r="EG71" s="17">
        <v>155</v>
      </c>
      <c r="EH71" s="17">
        <v>91</v>
      </c>
      <c r="EI71" s="17">
        <v>50</v>
      </c>
      <c r="EJ71" s="17">
        <v>14</v>
      </c>
      <c r="EK71" s="17" t="s">
        <v>1</v>
      </c>
      <c r="EL71" s="17">
        <v>11</v>
      </c>
      <c r="EM71" s="17">
        <v>8</v>
      </c>
      <c r="EN71" s="17">
        <v>157</v>
      </c>
      <c r="EO71" s="17">
        <v>78</v>
      </c>
      <c r="EP71" s="17">
        <v>48</v>
      </c>
      <c r="EQ71" s="17">
        <v>24</v>
      </c>
      <c r="ER71" s="17">
        <v>6</v>
      </c>
      <c r="ES71" s="17">
        <v>50</v>
      </c>
      <c r="ET71" s="17">
        <v>13</v>
      </c>
      <c r="EU71" s="17">
        <v>16</v>
      </c>
    </row>
    <row r="72" spans="1:151" ht="14.25" customHeight="1">
      <c r="A72" s="551" t="s">
        <v>299</v>
      </c>
      <c r="B72" s="551" t="s">
        <v>348</v>
      </c>
      <c r="C72" s="551" t="s">
        <v>354</v>
      </c>
      <c r="D72" s="551" t="s">
        <v>355</v>
      </c>
      <c r="E72" s="607">
        <v>184</v>
      </c>
      <c r="F72" s="607">
        <v>98</v>
      </c>
      <c r="G72" s="607">
        <v>30</v>
      </c>
      <c r="H72" s="607">
        <v>28</v>
      </c>
      <c r="I72" s="607">
        <v>21</v>
      </c>
      <c r="J72" s="607">
        <v>10</v>
      </c>
      <c r="K72" s="607">
        <v>47</v>
      </c>
      <c r="L72" s="607">
        <v>86</v>
      </c>
      <c r="M72" s="607">
        <v>247</v>
      </c>
      <c r="N72" s="607">
        <v>5</v>
      </c>
      <c r="O72" s="607">
        <v>6</v>
      </c>
      <c r="P72" s="607">
        <v>6</v>
      </c>
      <c r="Q72" s="607">
        <v>5</v>
      </c>
      <c r="R72" s="607">
        <v>6</v>
      </c>
      <c r="S72" s="607">
        <v>9</v>
      </c>
      <c r="T72" s="607">
        <v>25</v>
      </c>
      <c r="U72" s="607">
        <v>21</v>
      </c>
      <c r="V72" s="607">
        <v>25</v>
      </c>
      <c r="W72" s="607">
        <v>20</v>
      </c>
      <c r="X72" s="607">
        <v>22</v>
      </c>
      <c r="Y72" s="607">
        <v>27</v>
      </c>
      <c r="Z72" s="607">
        <v>32</v>
      </c>
      <c r="AA72" s="607">
        <v>28</v>
      </c>
      <c r="AB72" s="607">
        <v>10</v>
      </c>
      <c r="AC72" s="608">
        <v>61.4</v>
      </c>
      <c r="AD72" s="608">
        <v>60.8</v>
      </c>
      <c r="AE72" s="608">
        <v>62.1</v>
      </c>
      <c r="AF72" s="607">
        <v>165</v>
      </c>
      <c r="AG72" s="607">
        <v>1</v>
      </c>
      <c r="AH72" s="607" t="s">
        <v>1</v>
      </c>
      <c r="AI72" s="607">
        <v>1</v>
      </c>
      <c r="AJ72" s="607">
        <v>2</v>
      </c>
      <c r="AK72" s="607">
        <v>5</v>
      </c>
      <c r="AL72" s="607">
        <v>6</v>
      </c>
      <c r="AM72" s="607">
        <v>12</v>
      </c>
      <c r="AN72" s="607">
        <v>10</v>
      </c>
      <c r="AO72" s="607">
        <v>13</v>
      </c>
      <c r="AP72" s="607">
        <v>13</v>
      </c>
      <c r="AQ72" s="607">
        <v>17</v>
      </c>
      <c r="AR72" s="607">
        <v>22</v>
      </c>
      <c r="AS72" s="607">
        <v>26</v>
      </c>
      <c r="AT72" s="607">
        <v>27</v>
      </c>
      <c r="AU72" s="607">
        <v>10</v>
      </c>
      <c r="AV72" s="608">
        <v>66.8</v>
      </c>
      <c r="AW72" s="608">
        <v>66.400000000000006</v>
      </c>
      <c r="AX72" s="608">
        <v>67.2</v>
      </c>
      <c r="AY72" s="607">
        <v>139</v>
      </c>
      <c r="AZ72" s="607" t="s">
        <v>1</v>
      </c>
      <c r="BA72" s="607" t="s">
        <v>1</v>
      </c>
      <c r="BB72" s="607">
        <v>1</v>
      </c>
      <c r="BC72" s="607">
        <v>2</v>
      </c>
      <c r="BD72" s="607">
        <v>4</v>
      </c>
      <c r="BE72" s="607">
        <v>5</v>
      </c>
      <c r="BF72" s="607">
        <v>8</v>
      </c>
      <c r="BG72" s="607">
        <v>8</v>
      </c>
      <c r="BH72" s="607">
        <v>10</v>
      </c>
      <c r="BI72" s="607">
        <v>12</v>
      </c>
      <c r="BJ72" s="607">
        <v>16</v>
      </c>
      <c r="BK72" s="607">
        <v>16</v>
      </c>
      <c r="BL72" s="607">
        <v>21</v>
      </c>
      <c r="BM72" s="607">
        <v>26</v>
      </c>
      <c r="BN72" s="607">
        <v>10</v>
      </c>
      <c r="BO72" s="608">
        <v>67.7</v>
      </c>
      <c r="BP72" s="608">
        <v>67</v>
      </c>
      <c r="BQ72" s="608">
        <v>69.2</v>
      </c>
      <c r="BR72" s="607">
        <v>98</v>
      </c>
      <c r="BS72" s="607" t="s">
        <v>1</v>
      </c>
      <c r="BT72" s="607" t="s">
        <v>1</v>
      </c>
      <c r="BU72" s="607" t="s">
        <v>1</v>
      </c>
      <c r="BV72" s="607" t="s">
        <v>1</v>
      </c>
      <c r="BW72" s="607">
        <v>1</v>
      </c>
      <c r="BX72" s="607">
        <v>1</v>
      </c>
      <c r="BY72" s="607">
        <v>4</v>
      </c>
      <c r="BZ72" s="607">
        <v>4</v>
      </c>
      <c r="CA72" s="607">
        <v>14</v>
      </c>
      <c r="CB72" s="607">
        <v>10</v>
      </c>
      <c r="CC72" s="607">
        <v>11</v>
      </c>
      <c r="CD72" s="607">
        <v>13</v>
      </c>
      <c r="CE72" s="607">
        <v>15</v>
      </c>
      <c r="CF72" s="607">
        <v>22</v>
      </c>
      <c r="CG72" s="607">
        <v>3</v>
      </c>
      <c r="CH72" s="607">
        <v>55</v>
      </c>
      <c r="CI72" s="607" t="s">
        <v>1</v>
      </c>
      <c r="CJ72" s="607" t="s">
        <v>1</v>
      </c>
      <c r="CK72" s="607">
        <v>1</v>
      </c>
      <c r="CL72" s="607" t="s">
        <v>1</v>
      </c>
      <c r="CM72" s="607">
        <v>3</v>
      </c>
      <c r="CN72" s="607">
        <v>1</v>
      </c>
      <c r="CO72" s="607">
        <v>5</v>
      </c>
      <c r="CP72" s="607">
        <v>6</v>
      </c>
      <c r="CQ72" s="607">
        <v>4</v>
      </c>
      <c r="CR72" s="607">
        <v>4</v>
      </c>
      <c r="CS72" s="607">
        <v>12</v>
      </c>
      <c r="CT72" s="607">
        <v>16</v>
      </c>
      <c r="CU72" s="607">
        <v>3</v>
      </c>
      <c r="CV72" s="607"/>
      <c r="CW72" s="607"/>
      <c r="CX72" s="607"/>
      <c r="CY72" s="607"/>
      <c r="CZ72" s="607"/>
      <c r="DA72" s="607"/>
      <c r="DB72" s="607"/>
      <c r="DC72" s="607">
        <v>331</v>
      </c>
      <c r="DD72" s="607">
        <v>233</v>
      </c>
      <c r="DE72" s="607">
        <v>139</v>
      </c>
      <c r="DF72" s="607">
        <v>74</v>
      </c>
      <c r="DG72" s="607">
        <v>20</v>
      </c>
      <c r="DH72" s="607">
        <v>50</v>
      </c>
      <c r="DI72" s="607">
        <v>24</v>
      </c>
      <c r="DJ72" s="607">
        <v>24</v>
      </c>
      <c r="DK72" s="607">
        <v>81</v>
      </c>
      <c r="DL72" s="607">
        <v>10</v>
      </c>
      <c r="DM72" s="607" t="s">
        <v>1</v>
      </c>
      <c r="DN72" s="607">
        <v>2</v>
      </c>
      <c r="DO72" s="607" t="s">
        <v>1</v>
      </c>
      <c r="DP72" s="607">
        <v>36</v>
      </c>
      <c r="DQ72" s="607">
        <v>4</v>
      </c>
      <c r="DR72" s="607">
        <v>13</v>
      </c>
      <c r="DS72" s="607">
        <v>3</v>
      </c>
      <c r="DT72" s="607" t="s">
        <v>1</v>
      </c>
      <c r="DU72" s="607">
        <v>5</v>
      </c>
      <c r="DV72" s="607">
        <v>3</v>
      </c>
      <c r="DW72" s="607">
        <v>1</v>
      </c>
      <c r="DX72" s="607">
        <v>1</v>
      </c>
      <c r="DY72" s="607">
        <v>2</v>
      </c>
      <c r="DZ72" s="607">
        <v>1</v>
      </c>
      <c r="EA72" s="607">
        <v>97</v>
      </c>
      <c r="EB72" s="607">
        <v>7193</v>
      </c>
      <c r="EC72" s="607">
        <v>1519</v>
      </c>
      <c r="ED72" s="607">
        <v>4292</v>
      </c>
      <c r="EE72" s="607">
        <v>1382</v>
      </c>
      <c r="EF72" s="17">
        <v>174</v>
      </c>
      <c r="EG72" s="17">
        <v>155</v>
      </c>
      <c r="EH72" s="17">
        <v>91</v>
      </c>
      <c r="EI72" s="17">
        <v>50</v>
      </c>
      <c r="EJ72" s="17">
        <v>14</v>
      </c>
      <c r="EK72" s="17" t="s">
        <v>1</v>
      </c>
      <c r="EL72" s="17">
        <v>11</v>
      </c>
      <c r="EM72" s="17">
        <v>8</v>
      </c>
      <c r="EN72" s="17">
        <v>157</v>
      </c>
      <c r="EO72" s="17">
        <v>78</v>
      </c>
      <c r="EP72" s="17">
        <v>48</v>
      </c>
      <c r="EQ72" s="17">
        <v>24</v>
      </c>
      <c r="ER72" s="17">
        <v>6</v>
      </c>
      <c r="ES72" s="17">
        <v>50</v>
      </c>
      <c r="ET72" s="17">
        <v>13</v>
      </c>
      <c r="EU72" s="17">
        <v>16</v>
      </c>
    </row>
    <row r="73" spans="1:151" ht="14.25" customHeight="1">
      <c r="A73" s="551" t="s">
        <v>299</v>
      </c>
      <c r="B73" s="551" t="s">
        <v>348</v>
      </c>
      <c r="C73" s="551" t="s">
        <v>356</v>
      </c>
      <c r="D73" s="551"/>
      <c r="E73" s="607">
        <v>122</v>
      </c>
      <c r="F73" s="607">
        <v>54</v>
      </c>
      <c r="G73" s="607">
        <v>26</v>
      </c>
      <c r="H73" s="607">
        <v>24</v>
      </c>
      <c r="I73" s="607">
        <v>12</v>
      </c>
      <c r="J73" s="607">
        <v>8</v>
      </c>
      <c r="K73" s="607">
        <v>16</v>
      </c>
      <c r="L73" s="607">
        <v>68</v>
      </c>
      <c r="M73" s="607">
        <v>130</v>
      </c>
      <c r="N73" s="607" t="s">
        <v>1</v>
      </c>
      <c r="O73" s="607">
        <v>2</v>
      </c>
      <c r="P73" s="607">
        <v>3</v>
      </c>
      <c r="Q73" s="607">
        <v>4</v>
      </c>
      <c r="R73" s="607">
        <v>5</v>
      </c>
      <c r="S73" s="607">
        <v>12</v>
      </c>
      <c r="T73" s="607">
        <v>5</v>
      </c>
      <c r="U73" s="607">
        <v>17</v>
      </c>
      <c r="V73" s="607">
        <v>15</v>
      </c>
      <c r="W73" s="607">
        <v>12</v>
      </c>
      <c r="X73" s="607">
        <v>14</v>
      </c>
      <c r="Y73" s="607">
        <v>10</v>
      </c>
      <c r="Z73" s="607">
        <v>11</v>
      </c>
      <c r="AA73" s="607">
        <v>13</v>
      </c>
      <c r="AB73" s="607">
        <v>7</v>
      </c>
      <c r="AC73" s="608">
        <v>60.3</v>
      </c>
      <c r="AD73" s="608">
        <v>61</v>
      </c>
      <c r="AE73" s="608">
        <v>59.5</v>
      </c>
      <c r="AF73" s="607">
        <v>106</v>
      </c>
      <c r="AG73" s="607" t="s">
        <v>1</v>
      </c>
      <c r="AH73" s="607">
        <v>2</v>
      </c>
      <c r="AI73" s="607">
        <v>2</v>
      </c>
      <c r="AJ73" s="607">
        <v>1</v>
      </c>
      <c r="AK73" s="607">
        <v>5</v>
      </c>
      <c r="AL73" s="607">
        <v>8</v>
      </c>
      <c r="AM73" s="607">
        <v>4</v>
      </c>
      <c r="AN73" s="607">
        <v>15</v>
      </c>
      <c r="AO73" s="607">
        <v>12</v>
      </c>
      <c r="AP73" s="607">
        <v>9</v>
      </c>
      <c r="AQ73" s="607">
        <v>11</v>
      </c>
      <c r="AR73" s="607">
        <v>9</v>
      </c>
      <c r="AS73" s="607">
        <v>9</v>
      </c>
      <c r="AT73" s="607">
        <v>12</v>
      </c>
      <c r="AU73" s="607">
        <v>7</v>
      </c>
      <c r="AV73" s="608">
        <v>61.7</v>
      </c>
      <c r="AW73" s="608">
        <v>63.3</v>
      </c>
      <c r="AX73" s="608">
        <v>59.9</v>
      </c>
      <c r="AY73" s="607">
        <v>91</v>
      </c>
      <c r="AZ73" s="607" t="s">
        <v>1</v>
      </c>
      <c r="BA73" s="607" t="s">
        <v>1</v>
      </c>
      <c r="BB73" s="607">
        <v>2</v>
      </c>
      <c r="BC73" s="607">
        <v>1</v>
      </c>
      <c r="BD73" s="607">
        <v>4</v>
      </c>
      <c r="BE73" s="607">
        <v>7</v>
      </c>
      <c r="BF73" s="607">
        <v>2</v>
      </c>
      <c r="BG73" s="607">
        <v>15</v>
      </c>
      <c r="BH73" s="607">
        <v>11</v>
      </c>
      <c r="BI73" s="607">
        <v>8</v>
      </c>
      <c r="BJ73" s="607">
        <v>8</v>
      </c>
      <c r="BK73" s="607">
        <v>9</v>
      </c>
      <c r="BL73" s="607">
        <v>8</v>
      </c>
      <c r="BM73" s="607">
        <v>10</v>
      </c>
      <c r="BN73" s="607">
        <v>6</v>
      </c>
      <c r="BO73" s="608">
        <v>62.4</v>
      </c>
      <c r="BP73" s="608">
        <v>62.8</v>
      </c>
      <c r="BQ73" s="608">
        <v>61.7</v>
      </c>
      <c r="BR73" s="607">
        <v>54</v>
      </c>
      <c r="BS73" s="607" t="s">
        <v>1</v>
      </c>
      <c r="BT73" s="607" t="s">
        <v>1</v>
      </c>
      <c r="BU73" s="607" t="s">
        <v>1</v>
      </c>
      <c r="BV73" s="607" t="s">
        <v>1</v>
      </c>
      <c r="BW73" s="607" t="s">
        <v>1</v>
      </c>
      <c r="BX73" s="607">
        <v>3</v>
      </c>
      <c r="BY73" s="607" t="s">
        <v>1</v>
      </c>
      <c r="BZ73" s="607">
        <v>7</v>
      </c>
      <c r="CA73" s="607">
        <v>4</v>
      </c>
      <c r="CB73" s="607">
        <v>10</v>
      </c>
      <c r="CC73" s="607">
        <v>7</v>
      </c>
      <c r="CD73" s="607">
        <v>4</v>
      </c>
      <c r="CE73" s="607">
        <v>6</v>
      </c>
      <c r="CF73" s="607">
        <v>8</v>
      </c>
      <c r="CG73" s="607">
        <v>5</v>
      </c>
      <c r="CH73" s="607">
        <v>24</v>
      </c>
      <c r="CI73" s="607" t="s">
        <v>1</v>
      </c>
      <c r="CJ73" s="607" t="s">
        <v>1</v>
      </c>
      <c r="CK73" s="607" t="s">
        <v>1</v>
      </c>
      <c r="CL73" s="607" t="s">
        <v>1</v>
      </c>
      <c r="CM73" s="607" t="s">
        <v>1</v>
      </c>
      <c r="CN73" s="607">
        <v>1</v>
      </c>
      <c r="CO73" s="607">
        <v>2</v>
      </c>
      <c r="CP73" s="607">
        <v>5</v>
      </c>
      <c r="CQ73" s="607">
        <v>4</v>
      </c>
      <c r="CR73" s="607">
        <v>4</v>
      </c>
      <c r="CS73" s="607">
        <v>2</v>
      </c>
      <c r="CT73" s="607">
        <v>2</v>
      </c>
      <c r="CU73" s="607">
        <v>4</v>
      </c>
      <c r="CV73" s="607"/>
      <c r="CW73" s="607"/>
      <c r="CX73" s="607"/>
      <c r="CY73" s="607"/>
      <c r="CZ73" s="607"/>
      <c r="DA73" s="607"/>
      <c r="DB73" s="607"/>
      <c r="DC73" s="607">
        <v>192</v>
      </c>
      <c r="DD73" s="607">
        <v>127</v>
      </c>
      <c r="DE73" s="607">
        <v>91</v>
      </c>
      <c r="DF73" s="607">
        <v>31</v>
      </c>
      <c r="DG73" s="607">
        <v>5</v>
      </c>
      <c r="DH73" s="607">
        <v>23</v>
      </c>
      <c r="DI73" s="607">
        <v>21</v>
      </c>
      <c r="DJ73" s="607">
        <v>21</v>
      </c>
      <c r="DK73" s="607">
        <v>51</v>
      </c>
      <c r="DL73" s="607">
        <v>2</v>
      </c>
      <c r="DM73" s="607" t="s">
        <v>1</v>
      </c>
      <c r="DN73" s="607">
        <v>1</v>
      </c>
      <c r="DO73" s="607">
        <v>1</v>
      </c>
      <c r="DP73" s="607">
        <v>37</v>
      </c>
      <c r="DQ73" s="607" t="s">
        <v>1</v>
      </c>
      <c r="DR73" s="607">
        <v>4</v>
      </c>
      <c r="DS73" s="607">
        <v>1</v>
      </c>
      <c r="DT73" s="607">
        <v>1</v>
      </c>
      <c r="DU73" s="607">
        <v>3</v>
      </c>
      <c r="DV73" s="607" t="s">
        <v>1</v>
      </c>
      <c r="DW73" s="607">
        <v>1</v>
      </c>
      <c r="DX73" s="607" t="s">
        <v>1</v>
      </c>
      <c r="DY73" s="607" t="s">
        <v>1</v>
      </c>
      <c r="DZ73" s="607" t="s">
        <v>1</v>
      </c>
      <c r="EA73" s="607">
        <v>54</v>
      </c>
      <c r="EB73" s="607">
        <v>4831</v>
      </c>
      <c r="EC73" s="607">
        <v>365</v>
      </c>
      <c r="ED73" s="607">
        <v>3890</v>
      </c>
      <c r="EE73" s="607">
        <v>576</v>
      </c>
      <c r="EF73" s="17">
        <v>87</v>
      </c>
      <c r="EG73" s="17">
        <v>78</v>
      </c>
      <c r="EH73" s="17">
        <v>56</v>
      </c>
      <c r="EI73" s="17">
        <v>19</v>
      </c>
      <c r="EJ73" s="17">
        <v>3</v>
      </c>
      <c r="EK73" s="17" t="s">
        <v>1</v>
      </c>
      <c r="EL73" s="17">
        <v>3</v>
      </c>
      <c r="EM73" s="17">
        <v>6</v>
      </c>
      <c r="EN73" s="17">
        <v>105</v>
      </c>
      <c r="EO73" s="17">
        <v>49</v>
      </c>
      <c r="EP73" s="17">
        <v>35</v>
      </c>
      <c r="EQ73" s="17">
        <v>12</v>
      </c>
      <c r="ER73" s="17">
        <v>2</v>
      </c>
      <c r="ES73" s="17">
        <v>23</v>
      </c>
      <c r="ET73" s="17">
        <v>18</v>
      </c>
      <c r="EU73" s="17">
        <v>15</v>
      </c>
    </row>
    <row r="74" spans="1:151" ht="14.25" customHeight="1">
      <c r="A74" s="551" t="s">
        <v>299</v>
      </c>
      <c r="B74" s="551" t="s">
        <v>348</v>
      </c>
      <c r="C74" s="551" t="s">
        <v>356</v>
      </c>
      <c r="D74" s="551" t="s">
        <v>356</v>
      </c>
      <c r="E74" s="607">
        <v>122</v>
      </c>
      <c r="F74" s="607">
        <v>54</v>
      </c>
      <c r="G74" s="607">
        <v>26</v>
      </c>
      <c r="H74" s="607">
        <v>24</v>
      </c>
      <c r="I74" s="607">
        <v>12</v>
      </c>
      <c r="J74" s="607">
        <v>8</v>
      </c>
      <c r="K74" s="607">
        <v>16</v>
      </c>
      <c r="L74" s="607">
        <v>68</v>
      </c>
      <c r="M74" s="607">
        <v>130</v>
      </c>
      <c r="N74" s="607" t="s">
        <v>1</v>
      </c>
      <c r="O74" s="607">
        <v>2</v>
      </c>
      <c r="P74" s="607">
        <v>3</v>
      </c>
      <c r="Q74" s="607">
        <v>4</v>
      </c>
      <c r="R74" s="607">
        <v>5</v>
      </c>
      <c r="S74" s="607">
        <v>12</v>
      </c>
      <c r="T74" s="607">
        <v>5</v>
      </c>
      <c r="U74" s="607">
        <v>17</v>
      </c>
      <c r="V74" s="607">
        <v>15</v>
      </c>
      <c r="W74" s="607">
        <v>12</v>
      </c>
      <c r="X74" s="607">
        <v>14</v>
      </c>
      <c r="Y74" s="607">
        <v>10</v>
      </c>
      <c r="Z74" s="607">
        <v>11</v>
      </c>
      <c r="AA74" s="607">
        <v>13</v>
      </c>
      <c r="AB74" s="607">
        <v>7</v>
      </c>
      <c r="AC74" s="608">
        <v>60.3</v>
      </c>
      <c r="AD74" s="608">
        <v>61</v>
      </c>
      <c r="AE74" s="608">
        <v>59.5</v>
      </c>
      <c r="AF74" s="607">
        <v>106</v>
      </c>
      <c r="AG74" s="607" t="s">
        <v>1</v>
      </c>
      <c r="AH74" s="607">
        <v>2</v>
      </c>
      <c r="AI74" s="607">
        <v>2</v>
      </c>
      <c r="AJ74" s="607">
        <v>1</v>
      </c>
      <c r="AK74" s="607">
        <v>5</v>
      </c>
      <c r="AL74" s="607">
        <v>8</v>
      </c>
      <c r="AM74" s="607">
        <v>4</v>
      </c>
      <c r="AN74" s="607">
        <v>15</v>
      </c>
      <c r="AO74" s="607">
        <v>12</v>
      </c>
      <c r="AP74" s="607">
        <v>9</v>
      </c>
      <c r="AQ74" s="607">
        <v>11</v>
      </c>
      <c r="AR74" s="607">
        <v>9</v>
      </c>
      <c r="AS74" s="607">
        <v>9</v>
      </c>
      <c r="AT74" s="607">
        <v>12</v>
      </c>
      <c r="AU74" s="607">
        <v>7</v>
      </c>
      <c r="AV74" s="608">
        <v>61.7</v>
      </c>
      <c r="AW74" s="608">
        <v>63.3</v>
      </c>
      <c r="AX74" s="608">
        <v>59.9</v>
      </c>
      <c r="AY74" s="607">
        <v>91</v>
      </c>
      <c r="AZ74" s="607" t="s">
        <v>1</v>
      </c>
      <c r="BA74" s="607" t="s">
        <v>1</v>
      </c>
      <c r="BB74" s="607">
        <v>2</v>
      </c>
      <c r="BC74" s="607">
        <v>1</v>
      </c>
      <c r="BD74" s="607">
        <v>4</v>
      </c>
      <c r="BE74" s="607">
        <v>7</v>
      </c>
      <c r="BF74" s="607">
        <v>2</v>
      </c>
      <c r="BG74" s="607">
        <v>15</v>
      </c>
      <c r="BH74" s="607">
        <v>11</v>
      </c>
      <c r="BI74" s="607">
        <v>8</v>
      </c>
      <c r="BJ74" s="607">
        <v>8</v>
      </c>
      <c r="BK74" s="607">
        <v>9</v>
      </c>
      <c r="BL74" s="607">
        <v>8</v>
      </c>
      <c r="BM74" s="607">
        <v>10</v>
      </c>
      <c r="BN74" s="607">
        <v>6</v>
      </c>
      <c r="BO74" s="608">
        <v>62.4</v>
      </c>
      <c r="BP74" s="608">
        <v>62.8</v>
      </c>
      <c r="BQ74" s="608">
        <v>61.7</v>
      </c>
      <c r="BR74" s="607">
        <v>54</v>
      </c>
      <c r="BS74" s="607" t="s">
        <v>1</v>
      </c>
      <c r="BT74" s="607" t="s">
        <v>1</v>
      </c>
      <c r="BU74" s="607" t="s">
        <v>1</v>
      </c>
      <c r="BV74" s="607" t="s">
        <v>1</v>
      </c>
      <c r="BW74" s="607" t="s">
        <v>1</v>
      </c>
      <c r="BX74" s="607">
        <v>3</v>
      </c>
      <c r="BY74" s="607" t="s">
        <v>1</v>
      </c>
      <c r="BZ74" s="607">
        <v>7</v>
      </c>
      <c r="CA74" s="607">
        <v>4</v>
      </c>
      <c r="CB74" s="607">
        <v>10</v>
      </c>
      <c r="CC74" s="607">
        <v>7</v>
      </c>
      <c r="CD74" s="607">
        <v>4</v>
      </c>
      <c r="CE74" s="607">
        <v>6</v>
      </c>
      <c r="CF74" s="607">
        <v>8</v>
      </c>
      <c r="CG74" s="607">
        <v>5</v>
      </c>
      <c r="CH74" s="607">
        <v>24</v>
      </c>
      <c r="CI74" s="607" t="s">
        <v>1</v>
      </c>
      <c r="CJ74" s="607" t="s">
        <v>1</v>
      </c>
      <c r="CK74" s="607" t="s">
        <v>1</v>
      </c>
      <c r="CL74" s="607" t="s">
        <v>1</v>
      </c>
      <c r="CM74" s="607" t="s">
        <v>1</v>
      </c>
      <c r="CN74" s="607">
        <v>1</v>
      </c>
      <c r="CO74" s="607">
        <v>2</v>
      </c>
      <c r="CP74" s="607">
        <v>5</v>
      </c>
      <c r="CQ74" s="607">
        <v>4</v>
      </c>
      <c r="CR74" s="607">
        <v>4</v>
      </c>
      <c r="CS74" s="607">
        <v>2</v>
      </c>
      <c r="CT74" s="607">
        <v>2</v>
      </c>
      <c r="CU74" s="607">
        <v>4</v>
      </c>
      <c r="CV74" s="607"/>
      <c r="CW74" s="607"/>
      <c r="CX74" s="607"/>
      <c r="CY74" s="607"/>
      <c r="CZ74" s="607"/>
      <c r="DA74" s="607"/>
      <c r="DB74" s="607"/>
      <c r="DC74" s="607">
        <v>192</v>
      </c>
      <c r="DD74" s="607">
        <v>127</v>
      </c>
      <c r="DE74" s="607">
        <v>91</v>
      </c>
      <c r="DF74" s="607">
        <v>31</v>
      </c>
      <c r="DG74" s="607">
        <v>5</v>
      </c>
      <c r="DH74" s="607">
        <v>23</v>
      </c>
      <c r="DI74" s="607">
        <v>21</v>
      </c>
      <c r="DJ74" s="607">
        <v>21</v>
      </c>
      <c r="DK74" s="607">
        <v>51</v>
      </c>
      <c r="DL74" s="607">
        <v>2</v>
      </c>
      <c r="DM74" s="607" t="s">
        <v>1</v>
      </c>
      <c r="DN74" s="607">
        <v>1</v>
      </c>
      <c r="DO74" s="607">
        <v>1</v>
      </c>
      <c r="DP74" s="607">
        <v>37</v>
      </c>
      <c r="DQ74" s="607" t="s">
        <v>1</v>
      </c>
      <c r="DR74" s="607">
        <v>4</v>
      </c>
      <c r="DS74" s="607">
        <v>1</v>
      </c>
      <c r="DT74" s="607">
        <v>1</v>
      </c>
      <c r="DU74" s="607">
        <v>3</v>
      </c>
      <c r="DV74" s="607" t="s">
        <v>1</v>
      </c>
      <c r="DW74" s="607">
        <v>1</v>
      </c>
      <c r="DX74" s="607" t="s">
        <v>1</v>
      </c>
      <c r="DY74" s="607" t="s">
        <v>1</v>
      </c>
      <c r="DZ74" s="607" t="s">
        <v>1</v>
      </c>
      <c r="EA74" s="607">
        <v>54</v>
      </c>
      <c r="EB74" s="607">
        <v>4831</v>
      </c>
      <c r="EC74" s="607">
        <v>365</v>
      </c>
      <c r="ED74" s="607">
        <v>3890</v>
      </c>
      <c r="EE74" s="607">
        <v>576</v>
      </c>
      <c r="EF74" s="17">
        <v>87</v>
      </c>
      <c r="EG74" s="17">
        <v>78</v>
      </c>
      <c r="EH74" s="17">
        <v>56</v>
      </c>
      <c r="EI74" s="17">
        <v>19</v>
      </c>
      <c r="EJ74" s="17">
        <v>3</v>
      </c>
      <c r="EK74" s="17" t="s">
        <v>1</v>
      </c>
      <c r="EL74" s="17">
        <v>3</v>
      </c>
      <c r="EM74" s="17">
        <v>6</v>
      </c>
      <c r="EN74" s="17">
        <v>105</v>
      </c>
      <c r="EO74" s="17">
        <v>49</v>
      </c>
      <c r="EP74" s="17">
        <v>35</v>
      </c>
      <c r="EQ74" s="17">
        <v>12</v>
      </c>
      <c r="ER74" s="17">
        <v>2</v>
      </c>
      <c r="ES74" s="17">
        <v>23</v>
      </c>
      <c r="ET74" s="17">
        <v>18</v>
      </c>
      <c r="EU74" s="17">
        <v>15</v>
      </c>
    </row>
    <row r="75" spans="1:151" ht="14.25" customHeight="1">
      <c r="A75" s="551" t="s">
        <v>299</v>
      </c>
      <c r="B75" s="551" t="s">
        <v>348</v>
      </c>
      <c r="C75" s="551" t="s">
        <v>357</v>
      </c>
      <c r="D75" s="551"/>
      <c r="E75" s="607">
        <v>154</v>
      </c>
      <c r="F75" s="607">
        <v>45</v>
      </c>
      <c r="G75" s="607">
        <v>10</v>
      </c>
      <c r="H75" s="607">
        <v>9</v>
      </c>
      <c r="I75" s="607">
        <v>14</v>
      </c>
      <c r="J75" s="607">
        <v>6</v>
      </c>
      <c r="K75" s="607">
        <v>21</v>
      </c>
      <c r="L75" s="607">
        <v>109</v>
      </c>
      <c r="M75" s="607">
        <v>123</v>
      </c>
      <c r="N75" s="607">
        <v>4</v>
      </c>
      <c r="O75" s="607">
        <v>9</v>
      </c>
      <c r="P75" s="607">
        <v>1</v>
      </c>
      <c r="Q75" s="607">
        <v>2</v>
      </c>
      <c r="R75" s="607">
        <v>1</v>
      </c>
      <c r="S75" s="607">
        <v>6</v>
      </c>
      <c r="T75" s="607">
        <v>8</v>
      </c>
      <c r="U75" s="607">
        <v>17</v>
      </c>
      <c r="V75" s="607">
        <v>8</v>
      </c>
      <c r="W75" s="607">
        <v>12</v>
      </c>
      <c r="X75" s="607">
        <v>13</v>
      </c>
      <c r="Y75" s="607">
        <v>10</v>
      </c>
      <c r="Z75" s="607">
        <v>16</v>
      </c>
      <c r="AA75" s="607">
        <v>8</v>
      </c>
      <c r="AB75" s="607">
        <v>8</v>
      </c>
      <c r="AC75" s="608">
        <v>59.2</v>
      </c>
      <c r="AD75" s="608">
        <v>57.3</v>
      </c>
      <c r="AE75" s="608">
        <v>61.3</v>
      </c>
      <c r="AF75" s="607">
        <v>80</v>
      </c>
      <c r="AG75" s="607">
        <v>1</v>
      </c>
      <c r="AH75" s="607">
        <v>2</v>
      </c>
      <c r="AI75" s="607" t="s">
        <v>1</v>
      </c>
      <c r="AJ75" s="607" t="s">
        <v>1</v>
      </c>
      <c r="AK75" s="607" t="s">
        <v>1</v>
      </c>
      <c r="AL75" s="607">
        <v>5</v>
      </c>
      <c r="AM75" s="607">
        <v>5</v>
      </c>
      <c r="AN75" s="607">
        <v>7</v>
      </c>
      <c r="AO75" s="607">
        <v>2</v>
      </c>
      <c r="AP75" s="607">
        <v>8</v>
      </c>
      <c r="AQ75" s="607">
        <v>11</v>
      </c>
      <c r="AR75" s="607">
        <v>9</v>
      </c>
      <c r="AS75" s="607">
        <v>15</v>
      </c>
      <c r="AT75" s="607">
        <v>8</v>
      </c>
      <c r="AU75" s="607">
        <v>7</v>
      </c>
      <c r="AV75" s="608">
        <v>66.3</v>
      </c>
      <c r="AW75" s="608">
        <v>64</v>
      </c>
      <c r="AX75" s="608">
        <v>69.099999999999994</v>
      </c>
      <c r="AY75" s="607">
        <v>64</v>
      </c>
      <c r="AZ75" s="607" t="s">
        <v>1</v>
      </c>
      <c r="BA75" s="607" t="s">
        <v>1</v>
      </c>
      <c r="BB75" s="607" t="s">
        <v>1</v>
      </c>
      <c r="BC75" s="607" t="s">
        <v>1</v>
      </c>
      <c r="BD75" s="607" t="s">
        <v>1</v>
      </c>
      <c r="BE75" s="607">
        <v>5</v>
      </c>
      <c r="BF75" s="607">
        <v>4</v>
      </c>
      <c r="BG75" s="607">
        <v>7</v>
      </c>
      <c r="BH75" s="607">
        <v>2</v>
      </c>
      <c r="BI75" s="607">
        <v>5</v>
      </c>
      <c r="BJ75" s="607">
        <v>10</v>
      </c>
      <c r="BK75" s="607">
        <v>8</v>
      </c>
      <c r="BL75" s="607">
        <v>14</v>
      </c>
      <c r="BM75" s="607">
        <v>4</v>
      </c>
      <c r="BN75" s="607">
        <v>5</v>
      </c>
      <c r="BO75" s="608">
        <v>67.099999999999994</v>
      </c>
      <c r="BP75" s="608">
        <v>66.8</v>
      </c>
      <c r="BQ75" s="608">
        <v>67.400000000000006</v>
      </c>
      <c r="BR75" s="607">
        <v>45</v>
      </c>
      <c r="BS75" s="607" t="s">
        <v>1</v>
      </c>
      <c r="BT75" s="607" t="s">
        <v>1</v>
      </c>
      <c r="BU75" s="607" t="s">
        <v>1</v>
      </c>
      <c r="BV75" s="607" t="s">
        <v>1</v>
      </c>
      <c r="BW75" s="607" t="s">
        <v>1</v>
      </c>
      <c r="BX75" s="607">
        <v>1</v>
      </c>
      <c r="BY75" s="607">
        <v>2</v>
      </c>
      <c r="BZ75" s="607">
        <v>5</v>
      </c>
      <c r="CA75" s="607">
        <v>6</v>
      </c>
      <c r="CB75" s="607">
        <v>4</v>
      </c>
      <c r="CC75" s="607">
        <v>6</v>
      </c>
      <c r="CD75" s="607">
        <v>6</v>
      </c>
      <c r="CE75" s="607">
        <v>10</v>
      </c>
      <c r="CF75" s="607">
        <v>2</v>
      </c>
      <c r="CG75" s="607">
        <v>3</v>
      </c>
      <c r="CH75" s="607">
        <v>25</v>
      </c>
      <c r="CI75" s="607" t="s">
        <v>1</v>
      </c>
      <c r="CJ75" s="607" t="s">
        <v>1</v>
      </c>
      <c r="CK75" s="607" t="s">
        <v>1</v>
      </c>
      <c r="CL75" s="607" t="s">
        <v>1</v>
      </c>
      <c r="CM75" s="607" t="s">
        <v>1</v>
      </c>
      <c r="CN75" s="607">
        <v>1</v>
      </c>
      <c r="CO75" s="607">
        <v>3</v>
      </c>
      <c r="CP75" s="607">
        <v>2</v>
      </c>
      <c r="CQ75" s="607">
        <v>4</v>
      </c>
      <c r="CR75" s="607">
        <v>3</v>
      </c>
      <c r="CS75" s="607">
        <v>7</v>
      </c>
      <c r="CT75" s="607">
        <v>2</v>
      </c>
      <c r="CU75" s="607">
        <v>3</v>
      </c>
      <c r="CV75" s="607"/>
      <c r="CW75" s="607"/>
      <c r="CX75" s="607"/>
      <c r="CY75" s="607"/>
      <c r="CZ75" s="607"/>
      <c r="DA75" s="607"/>
      <c r="DB75" s="607"/>
      <c r="DC75" s="607">
        <v>152</v>
      </c>
      <c r="DD75" s="607">
        <v>101</v>
      </c>
      <c r="DE75" s="607">
        <v>64</v>
      </c>
      <c r="DF75" s="607">
        <v>28</v>
      </c>
      <c r="DG75" s="607">
        <v>9</v>
      </c>
      <c r="DH75" s="607">
        <v>25</v>
      </c>
      <c r="DI75" s="607">
        <v>18</v>
      </c>
      <c r="DJ75" s="607">
        <v>8</v>
      </c>
      <c r="DK75" s="607">
        <v>38</v>
      </c>
      <c r="DL75" s="607" t="s">
        <v>1</v>
      </c>
      <c r="DM75" s="607" t="s">
        <v>1</v>
      </c>
      <c r="DN75" s="607">
        <v>2</v>
      </c>
      <c r="DO75" s="607" t="s">
        <v>1</v>
      </c>
      <c r="DP75" s="607">
        <v>17</v>
      </c>
      <c r="DQ75" s="607">
        <v>1</v>
      </c>
      <c r="DR75" s="607">
        <v>5</v>
      </c>
      <c r="DS75" s="607">
        <v>2</v>
      </c>
      <c r="DT75" s="607">
        <v>4</v>
      </c>
      <c r="DU75" s="607">
        <v>3</v>
      </c>
      <c r="DV75" s="607">
        <v>1</v>
      </c>
      <c r="DW75" s="607" t="s">
        <v>1</v>
      </c>
      <c r="DX75" s="607">
        <v>3</v>
      </c>
      <c r="DY75" s="607" t="s">
        <v>1</v>
      </c>
      <c r="DZ75" s="607" t="s">
        <v>1</v>
      </c>
      <c r="EA75" s="607">
        <v>44</v>
      </c>
      <c r="EB75" s="607">
        <v>2869</v>
      </c>
      <c r="EC75" s="607">
        <v>239</v>
      </c>
      <c r="ED75" s="607">
        <v>2094</v>
      </c>
      <c r="EE75" s="607">
        <v>536</v>
      </c>
      <c r="EF75" s="17">
        <v>78</v>
      </c>
      <c r="EG75" s="17">
        <v>63</v>
      </c>
      <c r="EH75" s="17">
        <v>39</v>
      </c>
      <c r="EI75" s="17">
        <v>16</v>
      </c>
      <c r="EJ75" s="17">
        <v>8</v>
      </c>
      <c r="EK75" s="17">
        <v>1</v>
      </c>
      <c r="EL75" s="17">
        <v>12</v>
      </c>
      <c r="EM75" s="17">
        <v>2</v>
      </c>
      <c r="EN75" s="17">
        <v>74</v>
      </c>
      <c r="EO75" s="17">
        <v>38</v>
      </c>
      <c r="EP75" s="17">
        <v>25</v>
      </c>
      <c r="EQ75" s="17">
        <v>12</v>
      </c>
      <c r="ER75" s="17">
        <v>1</v>
      </c>
      <c r="ES75" s="17">
        <v>24</v>
      </c>
      <c r="ET75" s="17">
        <v>6</v>
      </c>
      <c r="EU75" s="17">
        <v>6</v>
      </c>
    </row>
    <row r="76" spans="1:151" ht="14.25" customHeight="1">
      <c r="A76" s="551" t="s">
        <v>299</v>
      </c>
      <c r="B76" s="551" t="s">
        <v>348</v>
      </c>
      <c r="C76" s="551" t="s">
        <v>357</v>
      </c>
      <c r="D76" s="551" t="s">
        <v>357</v>
      </c>
      <c r="E76" s="607">
        <v>154</v>
      </c>
      <c r="F76" s="607">
        <v>45</v>
      </c>
      <c r="G76" s="607">
        <v>10</v>
      </c>
      <c r="H76" s="607">
        <v>9</v>
      </c>
      <c r="I76" s="607">
        <v>14</v>
      </c>
      <c r="J76" s="607">
        <v>6</v>
      </c>
      <c r="K76" s="607">
        <v>21</v>
      </c>
      <c r="L76" s="607">
        <v>109</v>
      </c>
      <c r="M76" s="607">
        <v>123</v>
      </c>
      <c r="N76" s="607">
        <v>4</v>
      </c>
      <c r="O76" s="607">
        <v>9</v>
      </c>
      <c r="P76" s="607">
        <v>1</v>
      </c>
      <c r="Q76" s="607">
        <v>2</v>
      </c>
      <c r="R76" s="607">
        <v>1</v>
      </c>
      <c r="S76" s="607">
        <v>6</v>
      </c>
      <c r="T76" s="607">
        <v>8</v>
      </c>
      <c r="U76" s="607">
        <v>17</v>
      </c>
      <c r="V76" s="607">
        <v>8</v>
      </c>
      <c r="W76" s="607">
        <v>12</v>
      </c>
      <c r="X76" s="607">
        <v>13</v>
      </c>
      <c r="Y76" s="607">
        <v>10</v>
      </c>
      <c r="Z76" s="607">
        <v>16</v>
      </c>
      <c r="AA76" s="607">
        <v>8</v>
      </c>
      <c r="AB76" s="607">
        <v>8</v>
      </c>
      <c r="AC76" s="608">
        <v>59.2</v>
      </c>
      <c r="AD76" s="608">
        <v>57.3</v>
      </c>
      <c r="AE76" s="608">
        <v>61.3</v>
      </c>
      <c r="AF76" s="607">
        <v>80</v>
      </c>
      <c r="AG76" s="607">
        <v>1</v>
      </c>
      <c r="AH76" s="607">
        <v>2</v>
      </c>
      <c r="AI76" s="607" t="s">
        <v>1</v>
      </c>
      <c r="AJ76" s="607" t="s">
        <v>1</v>
      </c>
      <c r="AK76" s="607" t="s">
        <v>1</v>
      </c>
      <c r="AL76" s="607">
        <v>5</v>
      </c>
      <c r="AM76" s="607">
        <v>5</v>
      </c>
      <c r="AN76" s="607">
        <v>7</v>
      </c>
      <c r="AO76" s="607">
        <v>2</v>
      </c>
      <c r="AP76" s="607">
        <v>8</v>
      </c>
      <c r="AQ76" s="607">
        <v>11</v>
      </c>
      <c r="AR76" s="607">
        <v>9</v>
      </c>
      <c r="AS76" s="607">
        <v>15</v>
      </c>
      <c r="AT76" s="607">
        <v>8</v>
      </c>
      <c r="AU76" s="607">
        <v>7</v>
      </c>
      <c r="AV76" s="608">
        <v>66.3</v>
      </c>
      <c r="AW76" s="608">
        <v>64</v>
      </c>
      <c r="AX76" s="608">
        <v>69.099999999999994</v>
      </c>
      <c r="AY76" s="607">
        <v>64</v>
      </c>
      <c r="AZ76" s="607" t="s">
        <v>1</v>
      </c>
      <c r="BA76" s="607" t="s">
        <v>1</v>
      </c>
      <c r="BB76" s="607" t="s">
        <v>1</v>
      </c>
      <c r="BC76" s="607" t="s">
        <v>1</v>
      </c>
      <c r="BD76" s="607" t="s">
        <v>1</v>
      </c>
      <c r="BE76" s="607">
        <v>5</v>
      </c>
      <c r="BF76" s="607">
        <v>4</v>
      </c>
      <c r="BG76" s="607">
        <v>7</v>
      </c>
      <c r="BH76" s="607">
        <v>2</v>
      </c>
      <c r="BI76" s="607">
        <v>5</v>
      </c>
      <c r="BJ76" s="607">
        <v>10</v>
      </c>
      <c r="BK76" s="607">
        <v>8</v>
      </c>
      <c r="BL76" s="607">
        <v>14</v>
      </c>
      <c r="BM76" s="607">
        <v>4</v>
      </c>
      <c r="BN76" s="607">
        <v>5</v>
      </c>
      <c r="BO76" s="608">
        <v>67.099999999999994</v>
      </c>
      <c r="BP76" s="608">
        <v>66.8</v>
      </c>
      <c r="BQ76" s="608">
        <v>67.400000000000006</v>
      </c>
      <c r="BR76" s="607">
        <v>45</v>
      </c>
      <c r="BS76" s="607" t="s">
        <v>1</v>
      </c>
      <c r="BT76" s="607" t="s">
        <v>1</v>
      </c>
      <c r="BU76" s="607" t="s">
        <v>1</v>
      </c>
      <c r="BV76" s="607" t="s">
        <v>1</v>
      </c>
      <c r="BW76" s="607" t="s">
        <v>1</v>
      </c>
      <c r="BX76" s="607">
        <v>1</v>
      </c>
      <c r="BY76" s="607">
        <v>2</v>
      </c>
      <c r="BZ76" s="607">
        <v>5</v>
      </c>
      <c r="CA76" s="607">
        <v>6</v>
      </c>
      <c r="CB76" s="607">
        <v>4</v>
      </c>
      <c r="CC76" s="607">
        <v>6</v>
      </c>
      <c r="CD76" s="607">
        <v>6</v>
      </c>
      <c r="CE76" s="607">
        <v>10</v>
      </c>
      <c r="CF76" s="607">
        <v>2</v>
      </c>
      <c r="CG76" s="607">
        <v>3</v>
      </c>
      <c r="CH76" s="607">
        <v>25</v>
      </c>
      <c r="CI76" s="607" t="s">
        <v>1</v>
      </c>
      <c r="CJ76" s="607" t="s">
        <v>1</v>
      </c>
      <c r="CK76" s="607" t="s">
        <v>1</v>
      </c>
      <c r="CL76" s="607" t="s">
        <v>1</v>
      </c>
      <c r="CM76" s="607" t="s">
        <v>1</v>
      </c>
      <c r="CN76" s="607">
        <v>1</v>
      </c>
      <c r="CO76" s="607">
        <v>3</v>
      </c>
      <c r="CP76" s="607">
        <v>2</v>
      </c>
      <c r="CQ76" s="607">
        <v>4</v>
      </c>
      <c r="CR76" s="607">
        <v>3</v>
      </c>
      <c r="CS76" s="607">
        <v>7</v>
      </c>
      <c r="CT76" s="607">
        <v>2</v>
      </c>
      <c r="CU76" s="607">
        <v>3</v>
      </c>
      <c r="CV76" s="607"/>
      <c r="CW76" s="607"/>
      <c r="CX76" s="607"/>
      <c r="CY76" s="607"/>
      <c r="CZ76" s="607"/>
      <c r="DA76" s="607"/>
      <c r="DB76" s="607"/>
      <c r="DC76" s="607">
        <v>152</v>
      </c>
      <c r="DD76" s="607">
        <v>101</v>
      </c>
      <c r="DE76" s="607">
        <v>64</v>
      </c>
      <c r="DF76" s="607">
        <v>28</v>
      </c>
      <c r="DG76" s="607">
        <v>9</v>
      </c>
      <c r="DH76" s="607">
        <v>25</v>
      </c>
      <c r="DI76" s="607">
        <v>18</v>
      </c>
      <c r="DJ76" s="607">
        <v>8</v>
      </c>
      <c r="DK76" s="607">
        <v>38</v>
      </c>
      <c r="DL76" s="607" t="s">
        <v>1</v>
      </c>
      <c r="DM76" s="607" t="s">
        <v>1</v>
      </c>
      <c r="DN76" s="607">
        <v>2</v>
      </c>
      <c r="DO76" s="607" t="s">
        <v>1</v>
      </c>
      <c r="DP76" s="607">
        <v>17</v>
      </c>
      <c r="DQ76" s="607">
        <v>1</v>
      </c>
      <c r="DR76" s="607">
        <v>5</v>
      </c>
      <c r="DS76" s="607">
        <v>2</v>
      </c>
      <c r="DT76" s="607">
        <v>4</v>
      </c>
      <c r="DU76" s="607">
        <v>3</v>
      </c>
      <c r="DV76" s="607">
        <v>1</v>
      </c>
      <c r="DW76" s="607" t="s">
        <v>1</v>
      </c>
      <c r="DX76" s="607">
        <v>3</v>
      </c>
      <c r="DY76" s="607" t="s">
        <v>1</v>
      </c>
      <c r="DZ76" s="607" t="s">
        <v>1</v>
      </c>
      <c r="EA76" s="607">
        <v>44</v>
      </c>
      <c r="EB76" s="607">
        <v>2869</v>
      </c>
      <c r="EC76" s="607">
        <v>239</v>
      </c>
      <c r="ED76" s="607">
        <v>2094</v>
      </c>
      <c r="EE76" s="607">
        <v>536</v>
      </c>
      <c r="EF76" s="17">
        <v>78</v>
      </c>
      <c r="EG76" s="17">
        <v>63</v>
      </c>
      <c r="EH76" s="17">
        <v>39</v>
      </c>
      <c r="EI76" s="17">
        <v>16</v>
      </c>
      <c r="EJ76" s="17">
        <v>8</v>
      </c>
      <c r="EK76" s="17">
        <v>1</v>
      </c>
      <c r="EL76" s="17">
        <v>12</v>
      </c>
      <c r="EM76" s="17">
        <v>2</v>
      </c>
      <c r="EN76" s="17">
        <v>74</v>
      </c>
      <c r="EO76" s="17">
        <v>38</v>
      </c>
      <c r="EP76" s="17">
        <v>25</v>
      </c>
      <c r="EQ76" s="17">
        <v>12</v>
      </c>
      <c r="ER76" s="17">
        <v>1</v>
      </c>
      <c r="ES76" s="17">
        <v>24</v>
      </c>
      <c r="ET76" s="17">
        <v>6</v>
      </c>
      <c r="EU76" s="17">
        <v>6</v>
      </c>
    </row>
    <row r="77" spans="1:151" ht="14.25" customHeight="1">
      <c r="A77" s="551" t="s">
        <v>299</v>
      </c>
      <c r="B77" s="551" t="s">
        <v>358</v>
      </c>
      <c r="C77" s="551"/>
      <c r="D77" s="551"/>
      <c r="E77" s="607">
        <v>377</v>
      </c>
      <c r="F77" s="607">
        <v>275</v>
      </c>
      <c r="G77" s="607">
        <v>130</v>
      </c>
      <c r="H77" s="607">
        <v>125</v>
      </c>
      <c r="I77" s="607">
        <v>79</v>
      </c>
      <c r="J77" s="607">
        <v>45</v>
      </c>
      <c r="K77" s="607">
        <v>66</v>
      </c>
      <c r="L77" s="607">
        <v>102</v>
      </c>
      <c r="M77" s="607">
        <v>845</v>
      </c>
      <c r="N77" s="607">
        <v>10</v>
      </c>
      <c r="O77" s="607">
        <v>24</v>
      </c>
      <c r="P77" s="607">
        <v>36</v>
      </c>
      <c r="Q77" s="607">
        <v>35</v>
      </c>
      <c r="R77" s="607">
        <v>52</v>
      </c>
      <c r="S77" s="607">
        <v>71</v>
      </c>
      <c r="T77" s="607">
        <v>69</v>
      </c>
      <c r="U77" s="607">
        <v>72</v>
      </c>
      <c r="V77" s="607">
        <v>82</v>
      </c>
      <c r="W77" s="607">
        <v>84</v>
      </c>
      <c r="X77" s="607">
        <v>81</v>
      </c>
      <c r="Y77" s="607">
        <v>75</v>
      </c>
      <c r="Z77" s="607">
        <v>65</v>
      </c>
      <c r="AA77" s="607">
        <v>43</v>
      </c>
      <c r="AB77" s="607">
        <v>46</v>
      </c>
      <c r="AC77" s="608">
        <v>56.7</v>
      </c>
      <c r="AD77" s="608">
        <v>55.1</v>
      </c>
      <c r="AE77" s="608">
        <v>58.6</v>
      </c>
      <c r="AF77" s="607">
        <v>623</v>
      </c>
      <c r="AG77" s="607">
        <v>4</v>
      </c>
      <c r="AH77" s="607">
        <v>7</v>
      </c>
      <c r="AI77" s="607">
        <v>20</v>
      </c>
      <c r="AJ77" s="607">
        <v>21</v>
      </c>
      <c r="AK77" s="607">
        <v>36</v>
      </c>
      <c r="AL77" s="607">
        <v>48</v>
      </c>
      <c r="AM77" s="607">
        <v>47</v>
      </c>
      <c r="AN77" s="607">
        <v>40</v>
      </c>
      <c r="AO77" s="607">
        <v>62</v>
      </c>
      <c r="AP77" s="607">
        <v>67</v>
      </c>
      <c r="AQ77" s="607">
        <v>69</v>
      </c>
      <c r="AR77" s="607">
        <v>68</v>
      </c>
      <c r="AS77" s="607">
        <v>60</v>
      </c>
      <c r="AT77" s="607">
        <v>38</v>
      </c>
      <c r="AU77" s="607">
        <v>36</v>
      </c>
      <c r="AV77" s="608">
        <v>59.6</v>
      </c>
      <c r="AW77" s="608">
        <v>58.2</v>
      </c>
      <c r="AX77" s="608">
        <v>61.3</v>
      </c>
      <c r="AY77" s="607">
        <v>494</v>
      </c>
      <c r="AZ77" s="607" t="s">
        <v>1</v>
      </c>
      <c r="BA77" s="607" t="s">
        <v>1</v>
      </c>
      <c r="BB77" s="607">
        <v>18</v>
      </c>
      <c r="BC77" s="607">
        <v>19</v>
      </c>
      <c r="BD77" s="607">
        <v>23</v>
      </c>
      <c r="BE77" s="607">
        <v>36</v>
      </c>
      <c r="BF77" s="607">
        <v>39</v>
      </c>
      <c r="BG77" s="607">
        <v>30</v>
      </c>
      <c r="BH77" s="607">
        <v>48</v>
      </c>
      <c r="BI77" s="607">
        <v>58</v>
      </c>
      <c r="BJ77" s="607">
        <v>62</v>
      </c>
      <c r="BK77" s="607">
        <v>53</v>
      </c>
      <c r="BL77" s="607">
        <v>55</v>
      </c>
      <c r="BM77" s="607">
        <v>29</v>
      </c>
      <c r="BN77" s="607">
        <v>24</v>
      </c>
      <c r="BO77" s="608">
        <v>60.3</v>
      </c>
      <c r="BP77" s="608">
        <v>58.6</v>
      </c>
      <c r="BQ77" s="608">
        <v>63.5</v>
      </c>
      <c r="BR77" s="607">
        <v>275</v>
      </c>
      <c r="BS77" s="607" t="s">
        <v>1</v>
      </c>
      <c r="BT77" s="607" t="s">
        <v>1</v>
      </c>
      <c r="BU77" s="607" t="s">
        <v>1</v>
      </c>
      <c r="BV77" s="607" t="s">
        <v>1</v>
      </c>
      <c r="BW77" s="607">
        <v>1</v>
      </c>
      <c r="BX77" s="607">
        <v>8</v>
      </c>
      <c r="BY77" s="607">
        <v>15</v>
      </c>
      <c r="BZ77" s="607">
        <v>19</v>
      </c>
      <c r="CA77" s="607">
        <v>32</v>
      </c>
      <c r="CB77" s="607">
        <v>43</v>
      </c>
      <c r="CC77" s="607">
        <v>41</v>
      </c>
      <c r="CD77" s="607">
        <v>33</v>
      </c>
      <c r="CE77" s="607">
        <v>38</v>
      </c>
      <c r="CF77" s="607">
        <v>24</v>
      </c>
      <c r="CG77" s="607">
        <v>21</v>
      </c>
      <c r="CH77" s="607">
        <v>201</v>
      </c>
      <c r="CI77" s="607" t="s">
        <v>1</v>
      </c>
      <c r="CJ77" s="607" t="s">
        <v>1</v>
      </c>
      <c r="CK77" s="607" t="s">
        <v>1</v>
      </c>
      <c r="CL77" s="607">
        <v>1</v>
      </c>
      <c r="CM77" s="607">
        <v>4</v>
      </c>
      <c r="CN77" s="607">
        <v>12</v>
      </c>
      <c r="CO77" s="607">
        <v>23</v>
      </c>
      <c r="CP77" s="607">
        <v>31</v>
      </c>
      <c r="CQ77" s="607">
        <v>34</v>
      </c>
      <c r="CR77" s="607">
        <v>29</v>
      </c>
      <c r="CS77" s="607">
        <v>29</v>
      </c>
      <c r="CT77" s="607">
        <v>20</v>
      </c>
      <c r="CU77" s="607">
        <v>18</v>
      </c>
      <c r="CV77" s="607"/>
      <c r="CW77" s="607"/>
      <c r="CX77" s="607"/>
      <c r="CY77" s="607"/>
      <c r="CZ77" s="607"/>
      <c r="DA77" s="607"/>
      <c r="DB77" s="607"/>
      <c r="DC77" s="607">
        <v>1089</v>
      </c>
      <c r="DD77" s="607">
        <v>701</v>
      </c>
      <c r="DE77" s="607">
        <v>494</v>
      </c>
      <c r="DF77" s="607">
        <v>167</v>
      </c>
      <c r="DG77" s="607">
        <v>40</v>
      </c>
      <c r="DH77" s="607">
        <v>176</v>
      </c>
      <c r="DI77" s="607">
        <v>106</v>
      </c>
      <c r="DJ77" s="607">
        <v>106</v>
      </c>
      <c r="DK77" s="607">
        <v>252</v>
      </c>
      <c r="DL77" s="607" t="s">
        <v>1</v>
      </c>
      <c r="DM77" s="607" t="s">
        <v>1</v>
      </c>
      <c r="DN77" s="607">
        <v>8</v>
      </c>
      <c r="DO77" s="607">
        <v>2</v>
      </c>
      <c r="DP77" s="607">
        <v>128</v>
      </c>
      <c r="DQ77" s="607">
        <v>10</v>
      </c>
      <c r="DR77" s="607">
        <v>26</v>
      </c>
      <c r="DS77" s="607">
        <v>57</v>
      </c>
      <c r="DT77" s="607">
        <v>11</v>
      </c>
      <c r="DU77" s="607">
        <v>4</v>
      </c>
      <c r="DV77" s="607">
        <v>1</v>
      </c>
      <c r="DW77" s="607">
        <v>2</v>
      </c>
      <c r="DX77" s="607">
        <v>3</v>
      </c>
      <c r="DY77" s="607" t="s">
        <v>1</v>
      </c>
      <c r="DZ77" s="607" t="s">
        <v>1</v>
      </c>
      <c r="EA77" s="607">
        <v>275</v>
      </c>
      <c r="EB77" s="607">
        <v>28686</v>
      </c>
      <c r="EC77" s="607">
        <v>47</v>
      </c>
      <c r="ED77" s="607">
        <v>17551</v>
      </c>
      <c r="EE77" s="607">
        <v>11088</v>
      </c>
      <c r="EF77" s="17">
        <v>543</v>
      </c>
      <c r="EG77" s="17">
        <v>448</v>
      </c>
      <c r="EH77" s="17">
        <v>325</v>
      </c>
      <c r="EI77" s="17">
        <v>97</v>
      </c>
      <c r="EJ77" s="17">
        <v>26</v>
      </c>
      <c r="EK77" s="17">
        <v>1</v>
      </c>
      <c r="EL77" s="17">
        <v>58</v>
      </c>
      <c r="EM77" s="17">
        <v>36</v>
      </c>
      <c r="EN77" s="17">
        <v>546</v>
      </c>
      <c r="EO77" s="17">
        <v>253</v>
      </c>
      <c r="EP77" s="17">
        <v>169</v>
      </c>
      <c r="EQ77" s="17">
        <v>70</v>
      </c>
      <c r="ER77" s="17">
        <v>14</v>
      </c>
      <c r="ES77" s="17">
        <v>175</v>
      </c>
      <c r="ET77" s="17">
        <v>48</v>
      </c>
      <c r="EU77" s="17">
        <v>70</v>
      </c>
    </row>
    <row r="78" spans="1:151" ht="14.25" customHeight="1">
      <c r="A78" s="551" t="s">
        <v>299</v>
      </c>
      <c r="B78" s="551" t="s">
        <v>358</v>
      </c>
      <c r="C78" s="551" t="s">
        <v>358</v>
      </c>
      <c r="D78" s="551"/>
      <c r="E78" s="607">
        <v>18</v>
      </c>
      <c r="F78" s="607">
        <v>8</v>
      </c>
      <c r="G78" s="607">
        <v>2</v>
      </c>
      <c r="H78" s="607">
        <v>2</v>
      </c>
      <c r="I78" s="607">
        <v>2</v>
      </c>
      <c r="J78" s="607">
        <v>1</v>
      </c>
      <c r="K78" s="607">
        <v>4</v>
      </c>
      <c r="L78" s="607">
        <v>10</v>
      </c>
      <c r="M78" s="607">
        <v>26</v>
      </c>
      <c r="N78" s="607" t="s">
        <v>1</v>
      </c>
      <c r="O78" s="607" t="s">
        <v>1</v>
      </c>
      <c r="P78" s="607">
        <v>1</v>
      </c>
      <c r="Q78" s="607" t="s">
        <v>1</v>
      </c>
      <c r="R78" s="607">
        <v>1</v>
      </c>
      <c r="S78" s="607">
        <v>1</v>
      </c>
      <c r="T78" s="607" t="s">
        <v>1</v>
      </c>
      <c r="U78" s="607">
        <v>7</v>
      </c>
      <c r="V78" s="607">
        <v>4</v>
      </c>
      <c r="W78" s="607" t="s">
        <v>1</v>
      </c>
      <c r="X78" s="607">
        <v>2</v>
      </c>
      <c r="Y78" s="607">
        <v>2</v>
      </c>
      <c r="Z78" s="607" t="s">
        <v>1</v>
      </c>
      <c r="AA78" s="607">
        <v>6</v>
      </c>
      <c r="AB78" s="607">
        <v>2</v>
      </c>
      <c r="AC78" s="608">
        <v>63.1</v>
      </c>
      <c r="AD78" s="608">
        <v>58.7</v>
      </c>
      <c r="AE78" s="608">
        <v>68.2</v>
      </c>
      <c r="AF78" s="607">
        <v>14</v>
      </c>
      <c r="AG78" s="607" t="s">
        <v>1</v>
      </c>
      <c r="AH78" s="607" t="s">
        <v>1</v>
      </c>
      <c r="AI78" s="607">
        <v>1</v>
      </c>
      <c r="AJ78" s="607" t="s">
        <v>1</v>
      </c>
      <c r="AK78" s="607" t="s">
        <v>1</v>
      </c>
      <c r="AL78" s="607" t="s">
        <v>1</v>
      </c>
      <c r="AM78" s="607" t="s">
        <v>1</v>
      </c>
      <c r="AN78" s="607">
        <v>3</v>
      </c>
      <c r="AO78" s="607">
        <v>3</v>
      </c>
      <c r="AP78" s="607" t="s">
        <v>1</v>
      </c>
      <c r="AQ78" s="607" t="s">
        <v>1</v>
      </c>
      <c r="AR78" s="607">
        <v>1</v>
      </c>
      <c r="AS78" s="607" t="s">
        <v>1</v>
      </c>
      <c r="AT78" s="607">
        <v>4</v>
      </c>
      <c r="AU78" s="607">
        <v>2</v>
      </c>
      <c r="AV78" s="608">
        <v>66.3</v>
      </c>
      <c r="AW78" s="608">
        <v>63.9</v>
      </c>
      <c r="AX78" s="608">
        <v>70.599999999999994</v>
      </c>
      <c r="AY78" s="607">
        <v>11</v>
      </c>
      <c r="AZ78" s="607" t="s">
        <v>1</v>
      </c>
      <c r="BA78" s="607" t="s">
        <v>1</v>
      </c>
      <c r="BB78" s="607">
        <v>1</v>
      </c>
      <c r="BC78" s="607" t="s">
        <v>1</v>
      </c>
      <c r="BD78" s="607" t="s">
        <v>1</v>
      </c>
      <c r="BE78" s="607" t="s">
        <v>1</v>
      </c>
      <c r="BF78" s="607" t="s">
        <v>1</v>
      </c>
      <c r="BG78" s="607">
        <v>1</v>
      </c>
      <c r="BH78" s="607">
        <v>3</v>
      </c>
      <c r="BI78" s="607" t="s">
        <v>1</v>
      </c>
      <c r="BJ78" s="607" t="s">
        <v>1</v>
      </c>
      <c r="BK78" s="607">
        <v>1</v>
      </c>
      <c r="BL78" s="607" t="s">
        <v>1</v>
      </c>
      <c r="BM78" s="607">
        <v>3</v>
      </c>
      <c r="BN78" s="607">
        <v>2</v>
      </c>
      <c r="BO78" s="608">
        <v>67.5</v>
      </c>
      <c r="BP78" s="608">
        <v>63.9</v>
      </c>
      <c r="BQ78" s="608">
        <v>83.5</v>
      </c>
      <c r="BR78" s="607">
        <v>8</v>
      </c>
      <c r="BS78" s="607" t="s">
        <v>1</v>
      </c>
      <c r="BT78" s="607" t="s">
        <v>1</v>
      </c>
      <c r="BU78" s="607" t="s">
        <v>1</v>
      </c>
      <c r="BV78" s="607" t="s">
        <v>1</v>
      </c>
      <c r="BW78" s="607" t="s">
        <v>1</v>
      </c>
      <c r="BX78" s="607" t="s">
        <v>1</v>
      </c>
      <c r="BY78" s="607" t="s">
        <v>1</v>
      </c>
      <c r="BZ78" s="607">
        <v>1</v>
      </c>
      <c r="CA78" s="607">
        <v>1</v>
      </c>
      <c r="CB78" s="607" t="s">
        <v>1</v>
      </c>
      <c r="CC78" s="607">
        <v>1</v>
      </c>
      <c r="CD78" s="607">
        <v>1</v>
      </c>
      <c r="CE78" s="607" t="s">
        <v>1</v>
      </c>
      <c r="CF78" s="607">
        <v>3</v>
      </c>
      <c r="CG78" s="607">
        <v>1</v>
      </c>
      <c r="CH78" s="607">
        <v>5</v>
      </c>
      <c r="CI78" s="607" t="s">
        <v>1</v>
      </c>
      <c r="CJ78" s="607" t="s">
        <v>1</v>
      </c>
      <c r="CK78" s="607" t="s">
        <v>1</v>
      </c>
      <c r="CL78" s="607" t="s">
        <v>1</v>
      </c>
      <c r="CM78" s="607" t="s">
        <v>1</v>
      </c>
      <c r="CN78" s="607">
        <v>1</v>
      </c>
      <c r="CO78" s="607" t="s">
        <v>1</v>
      </c>
      <c r="CP78" s="607" t="s">
        <v>1</v>
      </c>
      <c r="CQ78" s="607" t="s">
        <v>1</v>
      </c>
      <c r="CR78" s="607" t="s">
        <v>1</v>
      </c>
      <c r="CS78" s="607" t="s">
        <v>1</v>
      </c>
      <c r="CT78" s="607">
        <v>3</v>
      </c>
      <c r="CU78" s="607">
        <v>1</v>
      </c>
      <c r="CV78" s="607"/>
      <c r="CW78" s="607"/>
      <c r="CX78" s="607"/>
      <c r="CY78" s="607"/>
      <c r="CZ78" s="607"/>
      <c r="DA78" s="607"/>
      <c r="DB78" s="607"/>
      <c r="DC78" s="607">
        <v>32</v>
      </c>
      <c r="DD78" s="607">
        <v>19</v>
      </c>
      <c r="DE78" s="607">
        <v>11</v>
      </c>
      <c r="DF78" s="607">
        <v>7</v>
      </c>
      <c r="DG78" s="607">
        <v>1</v>
      </c>
      <c r="DH78" s="607">
        <v>9</v>
      </c>
      <c r="DI78" s="607">
        <v>2</v>
      </c>
      <c r="DJ78" s="607">
        <v>2</v>
      </c>
      <c r="DK78" s="607">
        <v>6</v>
      </c>
      <c r="DL78" s="607" t="s">
        <v>1</v>
      </c>
      <c r="DM78" s="607" t="s">
        <v>1</v>
      </c>
      <c r="DN78" s="607" t="s">
        <v>1</v>
      </c>
      <c r="DO78" s="607" t="s">
        <v>1</v>
      </c>
      <c r="DP78" s="607">
        <v>3</v>
      </c>
      <c r="DQ78" s="607" t="s">
        <v>1</v>
      </c>
      <c r="DR78" s="607">
        <v>2</v>
      </c>
      <c r="DS78" s="607">
        <v>1</v>
      </c>
      <c r="DT78" s="607" t="s">
        <v>1</v>
      </c>
      <c r="DU78" s="607" t="s">
        <v>1</v>
      </c>
      <c r="DV78" s="607" t="s">
        <v>1</v>
      </c>
      <c r="DW78" s="607" t="s">
        <v>1</v>
      </c>
      <c r="DX78" s="607" t="s">
        <v>1</v>
      </c>
      <c r="DY78" s="607" t="s">
        <v>1</v>
      </c>
      <c r="DZ78" s="607" t="s">
        <v>1</v>
      </c>
      <c r="EA78" s="607">
        <v>8</v>
      </c>
      <c r="EB78" s="607">
        <v>497</v>
      </c>
      <c r="EC78" s="607">
        <v>47</v>
      </c>
      <c r="ED78" s="607">
        <v>327</v>
      </c>
      <c r="EE78" s="607">
        <v>123</v>
      </c>
      <c r="EF78" s="17">
        <v>16</v>
      </c>
      <c r="EG78" s="17">
        <v>13</v>
      </c>
      <c r="EH78" s="17">
        <v>9</v>
      </c>
      <c r="EI78" s="17">
        <v>4</v>
      </c>
      <c r="EJ78" s="17" t="s">
        <v>1</v>
      </c>
      <c r="EK78" s="17" t="s">
        <v>1</v>
      </c>
      <c r="EL78" s="17">
        <v>1</v>
      </c>
      <c r="EM78" s="17">
        <v>2</v>
      </c>
      <c r="EN78" s="17">
        <v>16</v>
      </c>
      <c r="EO78" s="17">
        <v>6</v>
      </c>
      <c r="EP78" s="17">
        <v>2</v>
      </c>
      <c r="EQ78" s="17">
        <v>3</v>
      </c>
      <c r="ER78" s="17">
        <v>1</v>
      </c>
      <c r="ES78" s="17">
        <v>9</v>
      </c>
      <c r="ET78" s="17">
        <v>1</v>
      </c>
      <c r="EU78" s="17" t="s">
        <v>1</v>
      </c>
    </row>
    <row r="79" spans="1:151" ht="14.25" customHeight="1">
      <c r="A79" s="551" t="s">
        <v>299</v>
      </c>
      <c r="B79" s="551" t="s">
        <v>358</v>
      </c>
      <c r="C79" s="551" t="s">
        <v>358</v>
      </c>
      <c r="D79" s="551" t="s">
        <v>359</v>
      </c>
      <c r="E79" s="607">
        <v>5</v>
      </c>
      <c r="F79" s="607" t="s">
        <v>1</v>
      </c>
      <c r="G79" s="607" t="s">
        <v>1</v>
      </c>
      <c r="H79" s="607" t="s">
        <v>1</v>
      </c>
      <c r="I79" s="607" t="s">
        <v>1</v>
      </c>
      <c r="J79" s="607" t="s">
        <v>1</v>
      </c>
      <c r="K79" s="607" t="s">
        <v>1</v>
      </c>
      <c r="L79" s="607">
        <v>5</v>
      </c>
      <c r="M79" s="607" t="s">
        <v>1</v>
      </c>
      <c r="N79" s="607" t="s">
        <v>1</v>
      </c>
      <c r="O79" s="607" t="s">
        <v>1</v>
      </c>
      <c r="P79" s="607" t="s">
        <v>1</v>
      </c>
      <c r="Q79" s="607" t="s">
        <v>1</v>
      </c>
      <c r="R79" s="607" t="s">
        <v>1</v>
      </c>
      <c r="S79" s="607" t="s">
        <v>1</v>
      </c>
      <c r="T79" s="607" t="s">
        <v>1</v>
      </c>
      <c r="U79" s="607" t="s">
        <v>1</v>
      </c>
      <c r="V79" s="607" t="s">
        <v>1</v>
      </c>
      <c r="W79" s="607" t="s">
        <v>1</v>
      </c>
      <c r="X79" s="607" t="s">
        <v>1</v>
      </c>
      <c r="Y79" s="607" t="s">
        <v>1</v>
      </c>
      <c r="Z79" s="607" t="s">
        <v>1</v>
      </c>
      <c r="AA79" s="607" t="s">
        <v>1</v>
      </c>
      <c r="AB79" s="607" t="s">
        <v>1</v>
      </c>
      <c r="AC79" s="608" t="s">
        <v>174</v>
      </c>
      <c r="AD79" s="608" t="s">
        <v>174</v>
      </c>
      <c r="AE79" s="608" t="s">
        <v>174</v>
      </c>
      <c r="AF79" s="607" t="s">
        <v>1</v>
      </c>
      <c r="AG79" s="607" t="s">
        <v>1</v>
      </c>
      <c r="AH79" s="607" t="s">
        <v>1</v>
      </c>
      <c r="AI79" s="607" t="s">
        <v>1</v>
      </c>
      <c r="AJ79" s="607" t="s">
        <v>1</v>
      </c>
      <c r="AK79" s="607" t="s">
        <v>1</v>
      </c>
      <c r="AL79" s="607" t="s">
        <v>1</v>
      </c>
      <c r="AM79" s="607" t="s">
        <v>1</v>
      </c>
      <c r="AN79" s="607" t="s">
        <v>1</v>
      </c>
      <c r="AO79" s="607" t="s">
        <v>1</v>
      </c>
      <c r="AP79" s="607" t="s">
        <v>1</v>
      </c>
      <c r="AQ79" s="607" t="s">
        <v>1</v>
      </c>
      <c r="AR79" s="607" t="s">
        <v>1</v>
      </c>
      <c r="AS79" s="607" t="s">
        <v>1</v>
      </c>
      <c r="AT79" s="607" t="s">
        <v>1</v>
      </c>
      <c r="AU79" s="607" t="s">
        <v>1</v>
      </c>
      <c r="AV79" s="608" t="s">
        <v>174</v>
      </c>
      <c r="AW79" s="608" t="s">
        <v>174</v>
      </c>
      <c r="AX79" s="608" t="s">
        <v>174</v>
      </c>
      <c r="AY79" s="607" t="s">
        <v>1</v>
      </c>
      <c r="AZ79" s="607" t="s">
        <v>1</v>
      </c>
      <c r="BA79" s="607" t="s">
        <v>1</v>
      </c>
      <c r="BB79" s="607" t="s">
        <v>1</v>
      </c>
      <c r="BC79" s="607" t="s">
        <v>1</v>
      </c>
      <c r="BD79" s="607" t="s">
        <v>1</v>
      </c>
      <c r="BE79" s="607" t="s">
        <v>1</v>
      </c>
      <c r="BF79" s="607" t="s">
        <v>1</v>
      </c>
      <c r="BG79" s="607" t="s">
        <v>1</v>
      </c>
      <c r="BH79" s="607" t="s">
        <v>1</v>
      </c>
      <c r="BI79" s="607" t="s">
        <v>1</v>
      </c>
      <c r="BJ79" s="607" t="s">
        <v>1</v>
      </c>
      <c r="BK79" s="607" t="s">
        <v>1</v>
      </c>
      <c r="BL79" s="607" t="s">
        <v>1</v>
      </c>
      <c r="BM79" s="607" t="s">
        <v>1</v>
      </c>
      <c r="BN79" s="607" t="s">
        <v>1</v>
      </c>
      <c r="BO79" s="608" t="s">
        <v>174</v>
      </c>
      <c r="BP79" s="608" t="s">
        <v>174</v>
      </c>
      <c r="BQ79" s="608" t="s">
        <v>174</v>
      </c>
      <c r="BR79" s="607" t="s">
        <v>1</v>
      </c>
      <c r="BS79" s="607" t="s">
        <v>1</v>
      </c>
      <c r="BT79" s="607" t="s">
        <v>1</v>
      </c>
      <c r="BU79" s="607" t="s">
        <v>1</v>
      </c>
      <c r="BV79" s="607" t="s">
        <v>1</v>
      </c>
      <c r="BW79" s="607" t="s">
        <v>1</v>
      </c>
      <c r="BX79" s="607" t="s">
        <v>1</v>
      </c>
      <c r="BY79" s="607" t="s">
        <v>1</v>
      </c>
      <c r="BZ79" s="607" t="s">
        <v>1</v>
      </c>
      <c r="CA79" s="607" t="s">
        <v>1</v>
      </c>
      <c r="CB79" s="607" t="s">
        <v>1</v>
      </c>
      <c r="CC79" s="607" t="s">
        <v>1</v>
      </c>
      <c r="CD79" s="607" t="s">
        <v>1</v>
      </c>
      <c r="CE79" s="607" t="s">
        <v>1</v>
      </c>
      <c r="CF79" s="607" t="s">
        <v>1</v>
      </c>
      <c r="CG79" s="607" t="s">
        <v>1</v>
      </c>
      <c r="CH79" s="607" t="s">
        <v>1</v>
      </c>
      <c r="CI79" s="607" t="s">
        <v>1</v>
      </c>
      <c r="CJ79" s="607" t="s">
        <v>1</v>
      </c>
      <c r="CK79" s="607" t="s">
        <v>1</v>
      </c>
      <c r="CL79" s="607" t="s">
        <v>1</v>
      </c>
      <c r="CM79" s="607" t="s">
        <v>1</v>
      </c>
      <c r="CN79" s="607" t="s">
        <v>1</v>
      </c>
      <c r="CO79" s="607" t="s">
        <v>1</v>
      </c>
      <c r="CP79" s="607" t="s">
        <v>1</v>
      </c>
      <c r="CQ79" s="607" t="s">
        <v>1</v>
      </c>
      <c r="CR79" s="607" t="s">
        <v>1</v>
      </c>
      <c r="CS79" s="607" t="s">
        <v>1</v>
      </c>
      <c r="CT79" s="607" t="s">
        <v>1</v>
      </c>
      <c r="CU79" s="607" t="s">
        <v>1</v>
      </c>
      <c r="CV79" s="607"/>
      <c r="CW79" s="607"/>
      <c r="CX79" s="607"/>
      <c r="CY79" s="607"/>
      <c r="CZ79" s="607"/>
      <c r="DA79" s="607"/>
      <c r="DB79" s="607"/>
      <c r="DC79" s="607" t="s">
        <v>1</v>
      </c>
      <c r="DD79" s="607" t="s">
        <v>1</v>
      </c>
      <c r="DE79" s="607" t="s">
        <v>1</v>
      </c>
      <c r="DF79" s="607" t="s">
        <v>1</v>
      </c>
      <c r="DG79" s="607" t="s">
        <v>1</v>
      </c>
      <c r="DH79" s="607" t="s">
        <v>1</v>
      </c>
      <c r="DI79" s="607" t="s">
        <v>1</v>
      </c>
      <c r="DJ79" s="607" t="s">
        <v>1</v>
      </c>
      <c r="DK79" s="607" t="s">
        <v>1</v>
      </c>
      <c r="DL79" s="607" t="s">
        <v>1</v>
      </c>
      <c r="DM79" s="607" t="s">
        <v>1</v>
      </c>
      <c r="DN79" s="607" t="s">
        <v>1</v>
      </c>
      <c r="DO79" s="607" t="s">
        <v>1</v>
      </c>
      <c r="DP79" s="607" t="s">
        <v>1</v>
      </c>
      <c r="DQ79" s="607" t="s">
        <v>1</v>
      </c>
      <c r="DR79" s="607" t="s">
        <v>1</v>
      </c>
      <c r="DS79" s="607" t="s">
        <v>1</v>
      </c>
      <c r="DT79" s="607" t="s">
        <v>1</v>
      </c>
      <c r="DU79" s="607" t="s">
        <v>1</v>
      </c>
      <c r="DV79" s="607" t="s">
        <v>1</v>
      </c>
      <c r="DW79" s="607" t="s">
        <v>1</v>
      </c>
      <c r="DX79" s="607" t="s">
        <v>1</v>
      </c>
      <c r="DY79" s="607" t="s">
        <v>1</v>
      </c>
      <c r="DZ79" s="607" t="s">
        <v>1</v>
      </c>
      <c r="EA79" s="607" t="s">
        <v>1</v>
      </c>
      <c r="EB79" s="607" t="s">
        <v>1</v>
      </c>
      <c r="EC79" s="607" t="s">
        <v>1</v>
      </c>
      <c r="ED79" s="607" t="s">
        <v>1</v>
      </c>
      <c r="EE79" s="607" t="s">
        <v>1</v>
      </c>
      <c r="EF79" s="17" t="s">
        <v>1</v>
      </c>
      <c r="EG79" s="17" t="s">
        <v>1</v>
      </c>
      <c r="EH79" s="17" t="s">
        <v>1</v>
      </c>
      <c r="EI79" s="17" t="s">
        <v>1</v>
      </c>
      <c r="EJ79" s="17" t="s">
        <v>1</v>
      </c>
      <c r="EK79" s="17" t="s">
        <v>1</v>
      </c>
      <c r="EL79" s="17" t="s">
        <v>1</v>
      </c>
      <c r="EM79" s="17" t="s">
        <v>1</v>
      </c>
      <c r="EN79" s="17" t="s">
        <v>1</v>
      </c>
      <c r="EO79" s="17" t="s">
        <v>1</v>
      </c>
      <c r="EP79" s="17" t="s">
        <v>1</v>
      </c>
      <c r="EQ79" s="17" t="s">
        <v>1</v>
      </c>
      <c r="ER79" s="17" t="s">
        <v>1</v>
      </c>
      <c r="ES79" s="17" t="s">
        <v>1</v>
      </c>
      <c r="ET79" s="17" t="s">
        <v>1</v>
      </c>
      <c r="EU79" s="17" t="s">
        <v>1</v>
      </c>
    </row>
    <row r="80" spans="1:151" ht="14.25" customHeight="1">
      <c r="A80" s="551" t="s">
        <v>299</v>
      </c>
      <c r="B80" s="551" t="s">
        <v>358</v>
      </c>
      <c r="C80" s="551" t="s">
        <v>358</v>
      </c>
      <c r="D80" s="551" t="s">
        <v>360</v>
      </c>
      <c r="E80" s="607">
        <v>1</v>
      </c>
      <c r="F80" s="607">
        <v>1</v>
      </c>
      <c r="G80" s="607" t="s">
        <v>190</v>
      </c>
      <c r="H80" s="607" t="s">
        <v>190</v>
      </c>
      <c r="I80" s="607" t="s">
        <v>190</v>
      </c>
      <c r="J80" s="607" t="s">
        <v>190</v>
      </c>
      <c r="K80" s="607" t="s">
        <v>190</v>
      </c>
      <c r="L80" s="607" t="s">
        <v>1</v>
      </c>
      <c r="M80" s="607" t="s">
        <v>190</v>
      </c>
      <c r="N80" s="607" t="s">
        <v>190</v>
      </c>
      <c r="O80" s="607" t="s">
        <v>190</v>
      </c>
      <c r="P80" s="607" t="s">
        <v>190</v>
      </c>
      <c r="Q80" s="607" t="s">
        <v>190</v>
      </c>
      <c r="R80" s="607" t="s">
        <v>190</v>
      </c>
      <c r="S80" s="607" t="s">
        <v>190</v>
      </c>
      <c r="T80" s="607" t="s">
        <v>190</v>
      </c>
      <c r="U80" s="607" t="s">
        <v>190</v>
      </c>
      <c r="V80" s="607" t="s">
        <v>190</v>
      </c>
      <c r="W80" s="607" t="s">
        <v>190</v>
      </c>
      <c r="X80" s="607" t="s">
        <v>190</v>
      </c>
      <c r="Y80" s="607" t="s">
        <v>190</v>
      </c>
      <c r="Z80" s="607" t="s">
        <v>190</v>
      </c>
      <c r="AA80" s="607" t="s">
        <v>190</v>
      </c>
      <c r="AB80" s="607" t="s">
        <v>190</v>
      </c>
      <c r="AC80" s="608">
        <v>52.5</v>
      </c>
      <c r="AD80" s="608">
        <v>48</v>
      </c>
      <c r="AE80" s="608">
        <v>66</v>
      </c>
      <c r="AF80" s="607" t="s">
        <v>190</v>
      </c>
      <c r="AG80" s="607" t="s">
        <v>190</v>
      </c>
      <c r="AH80" s="607" t="s">
        <v>190</v>
      </c>
      <c r="AI80" s="607" t="s">
        <v>190</v>
      </c>
      <c r="AJ80" s="607" t="s">
        <v>190</v>
      </c>
      <c r="AK80" s="607" t="s">
        <v>190</v>
      </c>
      <c r="AL80" s="607" t="s">
        <v>190</v>
      </c>
      <c r="AM80" s="607" t="s">
        <v>190</v>
      </c>
      <c r="AN80" s="607" t="s">
        <v>190</v>
      </c>
      <c r="AO80" s="607" t="s">
        <v>190</v>
      </c>
      <c r="AP80" s="607" t="s">
        <v>190</v>
      </c>
      <c r="AQ80" s="607" t="s">
        <v>190</v>
      </c>
      <c r="AR80" s="607" t="s">
        <v>190</v>
      </c>
      <c r="AS80" s="607" t="s">
        <v>190</v>
      </c>
      <c r="AT80" s="607" t="s">
        <v>190</v>
      </c>
      <c r="AU80" s="607" t="s">
        <v>190</v>
      </c>
      <c r="AV80" s="608" t="s">
        <v>174</v>
      </c>
      <c r="AW80" s="608" t="s">
        <v>174</v>
      </c>
      <c r="AX80" s="608" t="s">
        <v>174</v>
      </c>
      <c r="AY80" s="607" t="s">
        <v>190</v>
      </c>
      <c r="AZ80" s="607" t="s">
        <v>190</v>
      </c>
      <c r="BA80" s="607" t="s">
        <v>190</v>
      </c>
      <c r="BB80" s="607" t="s">
        <v>190</v>
      </c>
      <c r="BC80" s="607" t="s">
        <v>190</v>
      </c>
      <c r="BD80" s="607" t="s">
        <v>190</v>
      </c>
      <c r="BE80" s="607" t="s">
        <v>190</v>
      </c>
      <c r="BF80" s="607" t="s">
        <v>190</v>
      </c>
      <c r="BG80" s="607" t="s">
        <v>190</v>
      </c>
      <c r="BH80" s="607" t="s">
        <v>190</v>
      </c>
      <c r="BI80" s="607" t="s">
        <v>190</v>
      </c>
      <c r="BJ80" s="607" t="s">
        <v>190</v>
      </c>
      <c r="BK80" s="607" t="s">
        <v>190</v>
      </c>
      <c r="BL80" s="607" t="s">
        <v>190</v>
      </c>
      <c r="BM80" s="607" t="s">
        <v>190</v>
      </c>
      <c r="BN80" s="607" t="s">
        <v>190</v>
      </c>
      <c r="BO80" s="608" t="s">
        <v>174</v>
      </c>
      <c r="BP80" s="608" t="s">
        <v>174</v>
      </c>
      <c r="BQ80" s="608" t="s">
        <v>174</v>
      </c>
      <c r="BR80" s="607">
        <v>1</v>
      </c>
      <c r="BS80" s="607" t="s">
        <v>1</v>
      </c>
      <c r="BT80" s="607" t="s">
        <v>1</v>
      </c>
      <c r="BU80" s="607" t="s">
        <v>1</v>
      </c>
      <c r="BV80" s="607" t="s">
        <v>1</v>
      </c>
      <c r="BW80" s="607" t="s">
        <v>1</v>
      </c>
      <c r="BX80" s="607" t="s">
        <v>1</v>
      </c>
      <c r="BY80" s="607" t="s">
        <v>1</v>
      </c>
      <c r="BZ80" s="607" t="s">
        <v>1</v>
      </c>
      <c r="CA80" s="607" t="s">
        <v>1</v>
      </c>
      <c r="CB80" s="607" t="s">
        <v>1</v>
      </c>
      <c r="CC80" s="607">
        <v>1</v>
      </c>
      <c r="CD80" s="607" t="s">
        <v>1</v>
      </c>
      <c r="CE80" s="607" t="s">
        <v>1</v>
      </c>
      <c r="CF80" s="607" t="s">
        <v>1</v>
      </c>
      <c r="CG80" s="607" t="s">
        <v>1</v>
      </c>
      <c r="CH80" s="607" t="s">
        <v>1</v>
      </c>
      <c r="CI80" s="607" t="s">
        <v>1</v>
      </c>
      <c r="CJ80" s="607" t="s">
        <v>1</v>
      </c>
      <c r="CK80" s="607" t="s">
        <v>1</v>
      </c>
      <c r="CL80" s="607" t="s">
        <v>1</v>
      </c>
      <c r="CM80" s="607" t="s">
        <v>1</v>
      </c>
      <c r="CN80" s="607" t="s">
        <v>1</v>
      </c>
      <c r="CO80" s="607" t="s">
        <v>1</v>
      </c>
      <c r="CP80" s="607" t="s">
        <v>1</v>
      </c>
      <c r="CQ80" s="607" t="s">
        <v>1</v>
      </c>
      <c r="CR80" s="607" t="s">
        <v>1</v>
      </c>
      <c r="CS80" s="607" t="s">
        <v>1</v>
      </c>
      <c r="CT80" s="607" t="s">
        <v>1</v>
      </c>
      <c r="CU80" s="607" t="s">
        <v>1</v>
      </c>
      <c r="CV80" s="607"/>
      <c r="CW80" s="607"/>
      <c r="CX80" s="607"/>
      <c r="CY80" s="607"/>
      <c r="CZ80" s="607"/>
      <c r="DA80" s="607"/>
      <c r="DB80" s="607"/>
      <c r="DC80" s="607">
        <v>4</v>
      </c>
      <c r="DD80" s="607">
        <v>2</v>
      </c>
      <c r="DE80" s="607" t="s">
        <v>1</v>
      </c>
      <c r="DF80" s="607">
        <v>2</v>
      </c>
      <c r="DG80" s="607" t="s">
        <v>1</v>
      </c>
      <c r="DH80" s="607">
        <v>1</v>
      </c>
      <c r="DI80" s="607" t="s">
        <v>1</v>
      </c>
      <c r="DJ80" s="607">
        <v>1</v>
      </c>
      <c r="DK80" s="607" t="s">
        <v>1</v>
      </c>
      <c r="DL80" s="607" t="s">
        <v>1</v>
      </c>
      <c r="DM80" s="607" t="s">
        <v>1</v>
      </c>
      <c r="DN80" s="607" t="s">
        <v>1</v>
      </c>
      <c r="DO80" s="607" t="s">
        <v>1</v>
      </c>
      <c r="DP80" s="607" t="s">
        <v>1</v>
      </c>
      <c r="DQ80" s="607" t="s">
        <v>1</v>
      </c>
      <c r="DR80" s="607" t="s">
        <v>1</v>
      </c>
      <c r="DS80" s="607" t="s">
        <v>1</v>
      </c>
      <c r="DT80" s="607" t="s">
        <v>1</v>
      </c>
      <c r="DU80" s="607" t="s">
        <v>1</v>
      </c>
      <c r="DV80" s="607" t="s">
        <v>1</v>
      </c>
      <c r="DW80" s="607" t="s">
        <v>1</v>
      </c>
      <c r="DX80" s="607" t="s">
        <v>1</v>
      </c>
      <c r="DY80" s="607" t="s">
        <v>1</v>
      </c>
      <c r="DZ80" s="607" t="s">
        <v>1</v>
      </c>
      <c r="EA80" s="607">
        <v>1</v>
      </c>
      <c r="EB80" s="607">
        <v>34</v>
      </c>
      <c r="EC80" s="607" t="s">
        <v>1</v>
      </c>
      <c r="ED80" s="607">
        <v>34</v>
      </c>
      <c r="EE80" s="607" t="s">
        <v>1</v>
      </c>
      <c r="EF80" s="17">
        <v>3</v>
      </c>
      <c r="EG80" s="17">
        <v>2</v>
      </c>
      <c r="EH80" s="17" t="s">
        <v>1</v>
      </c>
      <c r="EI80" s="17">
        <v>2</v>
      </c>
      <c r="EJ80" s="17" t="s">
        <v>1</v>
      </c>
      <c r="EK80" s="17" t="s">
        <v>1</v>
      </c>
      <c r="EL80" s="17" t="s">
        <v>1</v>
      </c>
      <c r="EM80" s="17">
        <v>1</v>
      </c>
      <c r="EN80" s="17">
        <v>1</v>
      </c>
      <c r="EO80" s="17" t="s">
        <v>1</v>
      </c>
      <c r="EP80" s="17" t="s">
        <v>1</v>
      </c>
      <c r="EQ80" s="17" t="s">
        <v>1</v>
      </c>
      <c r="ER80" s="17" t="s">
        <v>1</v>
      </c>
      <c r="ES80" s="17">
        <v>1</v>
      </c>
      <c r="ET80" s="17" t="s">
        <v>1</v>
      </c>
      <c r="EU80" s="17" t="s">
        <v>1</v>
      </c>
    </row>
    <row r="81" spans="1:151" ht="14.25" customHeight="1">
      <c r="A81" s="551" t="s">
        <v>299</v>
      </c>
      <c r="B81" s="551" t="s">
        <v>358</v>
      </c>
      <c r="C81" s="551" t="s">
        <v>358</v>
      </c>
      <c r="D81" s="551" t="s">
        <v>361</v>
      </c>
      <c r="E81" s="607">
        <v>3</v>
      </c>
      <c r="F81" s="607">
        <v>2</v>
      </c>
      <c r="G81" s="607" t="s">
        <v>190</v>
      </c>
      <c r="H81" s="607" t="s">
        <v>190</v>
      </c>
      <c r="I81" s="607" t="s">
        <v>190</v>
      </c>
      <c r="J81" s="607" t="s">
        <v>190</v>
      </c>
      <c r="K81" s="607" t="s">
        <v>190</v>
      </c>
      <c r="L81" s="607">
        <v>1</v>
      </c>
      <c r="M81" s="607" t="s">
        <v>190</v>
      </c>
      <c r="N81" s="607" t="s">
        <v>190</v>
      </c>
      <c r="O81" s="607" t="s">
        <v>190</v>
      </c>
      <c r="P81" s="607" t="s">
        <v>190</v>
      </c>
      <c r="Q81" s="607" t="s">
        <v>190</v>
      </c>
      <c r="R81" s="607" t="s">
        <v>190</v>
      </c>
      <c r="S81" s="607" t="s">
        <v>190</v>
      </c>
      <c r="T81" s="607" t="s">
        <v>190</v>
      </c>
      <c r="U81" s="607" t="s">
        <v>190</v>
      </c>
      <c r="V81" s="607" t="s">
        <v>190</v>
      </c>
      <c r="W81" s="607" t="s">
        <v>190</v>
      </c>
      <c r="X81" s="607" t="s">
        <v>190</v>
      </c>
      <c r="Y81" s="607" t="s">
        <v>190</v>
      </c>
      <c r="Z81" s="607" t="s">
        <v>190</v>
      </c>
      <c r="AA81" s="607" t="s">
        <v>190</v>
      </c>
      <c r="AB81" s="607" t="s">
        <v>190</v>
      </c>
      <c r="AC81" s="608">
        <v>54.2</v>
      </c>
      <c r="AD81" s="608">
        <v>45.7</v>
      </c>
      <c r="AE81" s="608">
        <v>67</v>
      </c>
      <c r="AF81" s="607" t="s">
        <v>190</v>
      </c>
      <c r="AG81" s="607" t="s">
        <v>190</v>
      </c>
      <c r="AH81" s="607" t="s">
        <v>190</v>
      </c>
      <c r="AI81" s="607" t="s">
        <v>190</v>
      </c>
      <c r="AJ81" s="607" t="s">
        <v>190</v>
      </c>
      <c r="AK81" s="607" t="s">
        <v>190</v>
      </c>
      <c r="AL81" s="607" t="s">
        <v>190</v>
      </c>
      <c r="AM81" s="607" t="s">
        <v>190</v>
      </c>
      <c r="AN81" s="607" t="s">
        <v>190</v>
      </c>
      <c r="AO81" s="607" t="s">
        <v>190</v>
      </c>
      <c r="AP81" s="607" t="s">
        <v>190</v>
      </c>
      <c r="AQ81" s="607" t="s">
        <v>190</v>
      </c>
      <c r="AR81" s="607" t="s">
        <v>190</v>
      </c>
      <c r="AS81" s="607" t="s">
        <v>190</v>
      </c>
      <c r="AT81" s="607" t="s">
        <v>190</v>
      </c>
      <c r="AU81" s="607" t="s">
        <v>190</v>
      </c>
      <c r="AV81" s="608">
        <v>54.2</v>
      </c>
      <c r="AW81" s="608">
        <v>45.7</v>
      </c>
      <c r="AX81" s="608">
        <v>67</v>
      </c>
      <c r="AY81" s="607" t="s">
        <v>190</v>
      </c>
      <c r="AZ81" s="607" t="s">
        <v>190</v>
      </c>
      <c r="BA81" s="607" t="s">
        <v>190</v>
      </c>
      <c r="BB81" s="607" t="s">
        <v>190</v>
      </c>
      <c r="BC81" s="607" t="s">
        <v>190</v>
      </c>
      <c r="BD81" s="607" t="s">
        <v>190</v>
      </c>
      <c r="BE81" s="607" t="s">
        <v>190</v>
      </c>
      <c r="BF81" s="607" t="s">
        <v>190</v>
      </c>
      <c r="BG81" s="607" t="s">
        <v>190</v>
      </c>
      <c r="BH81" s="607" t="s">
        <v>190</v>
      </c>
      <c r="BI81" s="607" t="s">
        <v>190</v>
      </c>
      <c r="BJ81" s="607" t="s">
        <v>190</v>
      </c>
      <c r="BK81" s="607" t="s">
        <v>190</v>
      </c>
      <c r="BL81" s="607" t="s">
        <v>190</v>
      </c>
      <c r="BM81" s="607" t="s">
        <v>190</v>
      </c>
      <c r="BN81" s="607" t="s">
        <v>190</v>
      </c>
      <c r="BO81" s="608">
        <v>45.7</v>
      </c>
      <c r="BP81" s="608">
        <v>45.7</v>
      </c>
      <c r="BQ81" s="608" t="s">
        <v>174</v>
      </c>
      <c r="BR81" s="607">
        <v>2</v>
      </c>
      <c r="BS81" s="607" t="s">
        <v>1</v>
      </c>
      <c r="BT81" s="607" t="s">
        <v>1</v>
      </c>
      <c r="BU81" s="607" t="s">
        <v>1</v>
      </c>
      <c r="BV81" s="607" t="s">
        <v>1</v>
      </c>
      <c r="BW81" s="607" t="s">
        <v>1</v>
      </c>
      <c r="BX81" s="607" t="s">
        <v>1</v>
      </c>
      <c r="BY81" s="607" t="s">
        <v>1</v>
      </c>
      <c r="BZ81" s="607">
        <v>1</v>
      </c>
      <c r="CA81" s="607">
        <v>1</v>
      </c>
      <c r="CB81" s="607" t="s">
        <v>1</v>
      </c>
      <c r="CC81" s="607" t="s">
        <v>1</v>
      </c>
      <c r="CD81" s="607" t="s">
        <v>1</v>
      </c>
      <c r="CE81" s="607" t="s">
        <v>1</v>
      </c>
      <c r="CF81" s="607" t="s">
        <v>1</v>
      </c>
      <c r="CG81" s="607" t="s">
        <v>1</v>
      </c>
      <c r="CH81" s="607">
        <v>1</v>
      </c>
      <c r="CI81" s="607" t="s">
        <v>1</v>
      </c>
      <c r="CJ81" s="607" t="s">
        <v>1</v>
      </c>
      <c r="CK81" s="607" t="s">
        <v>1</v>
      </c>
      <c r="CL81" s="607" t="s">
        <v>1</v>
      </c>
      <c r="CM81" s="607" t="s">
        <v>1</v>
      </c>
      <c r="CN81" s="607">
        <v>1</v>
      </c>
      <c r="CO81" s="607" t="s">
        <v>1</v>
      </c>
      <c r="CP81" s="607" t="s">
        <v>1</v>
      </c>
      <c r="CQ81" s="607" t="s">
        <v>1</v>
      </c>
      <c r="CR81" s="607" t="s">
        <v>1</v>
      </c>
      <c r="CS81" s="607" t="s">
        <v>1</v>
      </c>
      <c r="CT81" s="607" t="s">
        <v>1</v>
      </c>
      <c r="CU81" s="607" t="s">
        <v>1</v>
      </c>
      <c r="CV81" s="607"/>
      <c r="CW81" s="607"/>
      <c r="CX81" s="607"/>
      <c r="CY81" s="607"/>
      <c r="CZ81" s="607"/>
      <c r="DA81" s="607"/>
      <c r="DB81" s="607"/>
      <c r="DC81" s="607">
        <v>7</v>
      </c>
      <c r="DD81" s="607">
        <v>4</v>
      </c>
      <c r="DE81" s="607">
        <v>3</v>
      </c>
      <c r="DF81" s="607">
        <v>1</v>
      </c>
      <c r="DG81" s="607" t="s">
        <v>1</v>
      </c>
      <c r="DH81" s="607">
        <v>3</v>
      </c>
      <c r="DI81" s="607" t="s">
        <v>1</v>
      </c>
      <c r="DJ81" s="607" t="s">
        <v>1</v>
      </c>
      <c r="DK81" s="607">
        <v>2</v>
      </c>
      <c r="DL81" s="607" t="s">
        <v>1</v>
      </c>
      <c r="DM81" s="607" t="s">
        <v>1</v>
      </c>
      <c r="DN81" s="607" t="s">
        <v>1</v>
      </c>
      <c r="DO81" s="607" t="s">
        <v>1</v>
      </c>
      <c r="DP81" s="607">
        <v>2</v>
      </c>
      <c r="DQ81" s="607" t="s">
        <v>1</v>
      </c>
      <c r="DR81" s="607" t="s">
        <v>1</v>
      </c>
      <c r="DS81" s="607" t="s">
        <v>1</v>
      </c>
      <c r="DT81" s="607" t="s">
        <v>1</v>
      </c>
      <c r="DU81" s="607" t="s">
        <v>1</v>
      </c>
      <c r="DV81" s="607" t="s">
        <v>1</v>
      </c>
      <c r="DW81" s="607" t="s">
        <v>1</v>
      </c>
      <c r="DX81" s="607" t="s">
        <v>1</v>
      </c>
      <c r="DY81" s="607" t="s">
        <v>1</v>
      </c>
      <c r="DZ81" s="607" t="s">
        <v>1</v>
      </c>
      <c r="EA81" s="607">
        <v>2</v>
      </c>
      <c r="EB81" s="607">
        <v>241</v>
      </c>
      <c r="EC81" s="607">
        <v>13</v>
      </c>
      <c r="ED81" s="607">
        <v>228</v>
      </c>
      <c r="EE81" s="607" t="s">
        <v>1</v>
      </c>
      <c r="EF81" s="17">
        <v>3</v>
      </c>
      <c r="EG81" s="17">
        <v>3</v>
      </c>
      <c r="EH81" s="17">
        <v>3</v>
      </c>
      <c r="EI81" s="17" t="s">
        <v>1</v>
      </c>
      <c r="EJ81" s="17" t="s">
        <v>1</v>
      </c>
      <c r="EK81" s="17" t="s">
        <v>1</v>
      </c>
      <c r="EL81" s="17" t="s">
        <v>1</v>
      </c>
      <c r="EM81" s="17" t="s">
        <v>1</v>
      </c>
      <c r="EN81" s="17">
        <v>4</v>
      </c>
      <c r="EO81" s="17">
        <v>1</v>
      </c>
      <c r="EP81" s="17" t="s">
        <v>1</v>
      </c>
      <c r="EQ81" s="17">
        <v>1</v>
      </c>
      <c r="ER81" s="17" t="s">
        <v>1</v>
      </c>
      <c r="ES81" s="17">
        <v>3</v>
      </c>
      <c r="ET81" s="17" t="s">
        <v>1</v>
      </c>
      <c r="EU81" s="17" t="s">
        <v>1</v>
      </c>
    </row>
    <row r="82" spans="1:151" ht="14.25" customHeight="1">
      <c r="A82" s="551" t="s">
        <v>299</v>
      </c>
      <c r="B82" s="551" t="s">
        <v>358</v>
      </c>
      <c r="C82" s="551" t="s">
        <v>358</v>
      </c>
      <c r="D82" s="551" t="s">
        <v>362</v>
      </c>
      <c r="E82" s="607">
        <v>2</v>
      </c>
      <c r="F82" s="607">
        <v>1</v>
      </c>
      <c r="G82" s="607" t="s">
        <v>190</v>
      </c>
      <c r="H82" s="607" t="s">
        <v>190</v>
      </c>
      <c r="I82" s="607" t="s">
        <v>190</v>
      </c>
      <c r="J82" s="607" t="s">
        <v>190</v>
      </c>
      <c r="K82" s="607" t="s">
        <v>190</v>
      </c>
      <c r="L82" s="607">
        <v>1</v>
      </c>
      <c r="M82" s="607" t="s">
        <v>190</v>
      </c>
      <c r="N82" s="607" t="s">
        <v>190</v>
      </c>
      <c r="O82" s="607" t="s">
        <v>190</v>
      </c>
      <c r="P82" s="607" t="s">
        <v>190</v>
      </c>
      <c r="Q82" s="607" t="s">
        <v>190</v>
      </c>
      <c r="R82" s="607" t="s">
        <v>190</v>
      </c>
      <c r="S82" s="607" t="s">
        <v>190</v>
      </c>
      <c r="T82" s="607" t="s">
        <v>190</v>
      </c>
      <c r="U82" s="607" t="s">
        <v>190</v>
      </c>
      <c r="V82" s="607" t="s">
        <v>190</v>
      </c>
      <c r="W82" s="607" t="s">
        <v>190</v>
      </c>
      <c r="X82" s="607" t="s">
        <v>190</v>
      </c>
      <c r="Y82" s="607" t="s">
        <v>190</v>
      </c>
      <c r="Z82" s="607" t="s">
        <v>190</v>
      </c>
      <c r="AA82" s="607" t="s">
        <v>190</v>
      </c>
      <c r="AB82" s="607" t="s">
        <v>190</v>
      </c>
      <c r="AC82" s="608">
        <v>68.8</v>
      </c>
      <c r="AD82" s="608">
        <v>70.5</v>
      </c>
      <c r="AE82" s="608">
        <v>67</v>
      </c>
      <c r="AF82" s="607" t="s">
        <v>190</v>
      </c>
      <c r="AG82" s="607" t="s">
        <v>190</v>
      </c>
      <c r="AH82" s="607" t="s">
        <v>190</v>
      </c>
      <c r="AI82" s="607" t="s">
        <v>190</v>
      </c>
      <c r="AJ82" s="607" t="s">
        <v>190</v>
      </c>
      <c r="AK82" s="607" t="s">
        <v>190</v>
      </c>
      <c r="AL82" s="607" t="s">
        <v>190</v>
      </c>
      <c r="AM82" s="607" t="s">
        <v>190</v>
      </c>
      <c r="AN82" s="607" t="s">
        <v>190</v>
      </c>
      <c r="AO82" s="607" t="s">
        <v>190</v>
      </c>
      <c r="AP82" s="607" t="s">
        <v>190</v>
      </c>
      <c r="AQ82" s="607" t="s">
        <v>190</v>
      </c>
      <c r="AR82" s="607" t="s">
        <v>190</v>
      </c>
      <c r="AS82" s="607" t="s">
        <v>190</v>
      </c>
      <c r="AT82" s="607" t="s">
        <v>190</v>
      </c>
      <c r="AU82" s="607" t="s">
        <v>190</v>
      </c>
      <c r="AV82" s="608">
        <v>68.8</v>
      </c>
      <c r="AW82" s="608">
        <v>70.5</v>
      </c>
      <c r="AX82" s="608">
        <v>67</v>
      </c>
      <c r="AY82" s="607" t="s">
        <v>190</v>
      </c>
      <c r="AZ82" s="607" t="s">
        <v>190</v>
      </c>
      <c r="BA82" s="607" t="s">
        <v>190</v>
      </c>
      <c r="BB82" s="607" t="s">
        <v>190</v>
      </c>
      <c r="BC82" s="607" t="s">
        <v>190</v>
      </c>
      <c r="BD82" s="607" t="s">
        <v>190</v>
      </c>
      <c r="BE82" s="607" t="s">
        <v>190</v>
      </c>
      <c r="BF82" s="607" t="s">
        <v>190</v>
      </c>
      <c r="BG82" s="607" t="s">
        <v>190</v>
      </c>
      <c r="BH82" s="607" t="s">
        <v>190</v>
      </c>
      <c r="BI82" s="607" t="s">
        <v>190</v>
      </c>
      <c r="BJ82" s="607" t="s">
        <v>190</v>
      </c>
      <c r="BK82" s="607" t="s">
        <v>190</v>
      </c>
      <c r="BL82" s="607" t="s">
        <v>190</v>
      </c>
      <c r="BM82" s="607" t="s">
        <v>190</v>
      </c>
      <c r="BN82" s="607" t="s">
        <v>190</v>
      </c>
      <c r="BO82" s="608">
        <v>74.3</v>
      </c>
      <c r="BP82" s="608">
        <v>70.5</v>
      </c>
      <c r="BQ82" s="608">
        <v>82</v>
      </c>
      <c r="BR82" s="607">
        <v>1</v>
      </c>
      <c r="BS82" s="607" t="s">
        <v>1</v>
      </c>
      <c r="BT82" s="607" t="s">
        <v>1</v>
      </c>
      <c r="BU82" s="607" t="s">
        <v>1</v>
      </c>
      <c r="BV82" s="607" t="s">
        <v>1</v>
      </c>
      <c r="BW82" s="607" t="s">
        <v>1</v>
      </c>
      <c r="BX82" s="607" t="s">
        <v>1</v>
      </c>
      <c r="BY82" s="607" t="s">
        <v>1</v>
      </c>
      <c r="BZ82" s="607" t="s">
        <v>1</v>
      </c>
      <c r="CA82" s="607" t="s">
        <v>1</v>
      </c>
      <c r="CB82" s="607" t="s">
        <v>1</v>
      </c>
      <c r="CC82" s="607" t="s">
        <v>1</v>
      </c>
      <c r="CD82" s="607" t="s">
        <v>1</v>
      </c>
      <c r="CE82" s="607" t="s">
        <v>1</v>
      </c>
      <c r="CF82" s="607">
        <v>1</v>
      </c>
      <c r="CG82" s="607" t="s">
        <v>1</v>
      </c>
      <c r="CH82" s="607">
        <v>1</v>
      </c>
      <c r="CI82" s="607" t="s">
        <v>1</v>
      </c>
      <c r="CJ82" s="607" t="s">
        <v>1</v>
      </c>
      <c r="CK82" s="607" t="s">
        <v>1</v>
      </c>
      <c r="CL82" s="607" t="s">
        <v>1</v>
      </c>
      <c r="CM82" s="607" t="s">
        <v>1</v>
      </c>
      <c r="CN82" s="607" t="s">
        <v>1</v>
      </c>
      <c r="CO82" s="607" t="s">
        <v>1</v>
      </c>
      <c r="CP82" s="607" t="s">
        <v>1</v>
      </c>
      <c r="CQ82" s="607" t="s">
        <v>1</v>
      </c>
      <c r="CR82" s="607" t="s">
        <v>1</v>
      </c>
      <c r="CS82" s="607" t="s">
        <v>1</v>
      </c>
      <c r="CT82" s="607">
        <v>1</v>
      </c>
      <c r="CU82" s="607" t="s">
        <v>1</v>
      </c>
      <c r="CV82" s="607"/>
      <c r="CW82" s="607"/>
      <c r="CX82" s="607"/>
      <c r="CY82" s="607"/>
      <c r="CZ82" s="607"/>
      <c r="DA82" s="607"/>
      <c r="DB82" s="607"/>
      <c r="DC82" s="607">
        <v>5</v>
      </c>
      <c r="DD82" s="607">
        <v>3</v>
      </c>
      <c r="DE82" s="607">
        <v>3</v>
      </c>
      <c r="DF82" s="607" t="s">
        <v>1</v>
      </c>
      <c r="DG82" s="607" t="s">
        <v>1</v>
      </c>
      <c r="DH82" s="607">
        <v>1</v>
      </c>
      <c r="DI82" s="607">
        <v>1</v>
      </c>
      <c r="DJ82" s="607" t="s">
        <v>1</v>
      </c>
      <c r="DK82" s="607">
        <v>1</v>
      </c>
      <c r="DL82" s="607" t="s">
        <v>1</v>
      </c>
      <c r="DM82" s="607" t="s">
        <v>1</v>
      </c>
      <c r="DN82" s="607" t="s">
        <v>1</v>
      </c>
      <c r="DO82" s="607" t="s">
        <v>1</v>
      </c>
      <c r="DP82" s="607" t="s">
        <v>1</v>
      </c>
      <c r="DQ82" s="607" t="s">
        <v>1</v>
      </c>
      <c r="DR82" s="607">
        <v>1</v>
      </c>
      <c r="DS82" s="607" t="s">
        <v>1</v>
      </c>
      <c r="DT82" s="607" t="s">
        <v>1</v>
      </c>
      <c r="DU82" s="607" t="s">
        <v>1</v>
      </c>
      <c r="DV82" s="607" t="s">
        <v>1</v>
      </c>
      <c r="DW82" s="607" t="s">
        <v>1</v>
      </c>
      <c r="DX82" s="607" t="s">
        <v>1</v>
      </c>
      <c r="DY82" s="607" t="s">
        <v>1</v>
      </c>
      <c r="DZ82" s="607" t="s">
        <v>1</v>
      </c>
      <c r="EA82" s="607">
        <v>1</v>
      </c>
      <c r="EB82" s="607">
        <v>52</v>
      </c>
      <c r="EC82" s="607">
        <v>22</v>
      </c>
      <c r="ED82" s="607">
        <v>10</v>
      </c>
      <c r="EE82" s="607">
        <v>20</v>
      </c>
      <c r="EF82" s="17">
        <v>2</v>
      </c>
      <c r="EG82" s="17">
        <v>2</v>
      </c>
      <c r="EH82" s="17">
        <v>2</v>
      </c>
      <c r="EI82" s="17" t="s">
        <v>1</v>
      </c>
      <c r="EJ82" s="17" t="s">
        <v>1</v>
      </c>
      <c r="EK82" s="17" t="s">
        <v>1</v>
      </c>
      <c r="EL82" s="17" t="s">
        <v>1</v>
      </c>
      <c r="EM82" s="17" t="s">
        <v>1</v>
      </c>
      <c r="EN82" s="17">
        <v>3</v>
      </c>
      <c r="EO82" s="17">
        <v>1</v>
      </c>
      <c r="EP82" s="17">
        <v>1</v>
      </c>
      <c r="EQ82" s="17" t="s">
        <v>1</v>
      </c>
      <c r="ER82" s="17" t="s">
        <v>1</v>
      </c>
      <c r="ES82" s="17">
        <v>1</v>
      </c>
      <c r="ET82" s="17">
        <v>1</v>
      </c>
      <c r="EU82" s="17" t="s">
        <v>1</v>
      </c>
    </row>
    <row r="83" spans="1:151" ht="14.25" customHeight="1">
      <c r="A83" s="551" t="s">
        <v>299</v>
      </c>
      <c r="B83" s="551" t="s">
        <v>358</v>
      </c>
      <c r="C83" s="551" t="s">
        <v>358</v>
      </c>
      <c r="D83" s="551" t="s">
        <v>363</v>
      </c>
      <c r="E83" s="607">
        <v>1</v>
      </c>
      <c r="F83" s="607" t="s">
        <v>1</v>
      </c>
      <c r="G83" s="607" t="s">
        <v>1</v>
      </c>
      <c r="H83" s="607" t="s">
        <v>1</v>
      </c>
      <c r="I83" s="607" t="s">
        <v>1</v>
      </c>
      <c r="J83" s="607" t="s">
        <v>1</v>
      </c>
      <c r="K83" s="607" t="s">
        <v>1</v>
      </c>
      <c r="L83" s="607">
        <v>1</v>
      </c>
      <c r="M83" s="607" t="s">
        <v>1</v>
      </c>
      <c r="N83" s="607" t="s">
        <v>1</v>
      </c>
      <c r="O83" s="607" t="s">
        <v>1</v>
      </c>
      <c r="P83" s="607" t="s">
        <v>1</v>
      </c>
      <c r="Q83" s="607" t="s">
        <v>1</v>
      </c>
      <c r="R83" s="607" t="s">
        <v>1</v>
      </c>
      <c r="S83" s="607" t="s">
        <v>1</v>
      </c>
      <c r="T83" s="607" t="s">
        <v>1</v>
      </c>
      <c r="U83" s="607" t="s">
        <v>1</v>
      </c>
      <c r="V83" s="607" t="s">
        <v>1</v>
      </c>
      <c r="W83" s="607" t="s">
        <v>1</v>
      </c>
      <c r="X83" s="607" t="s">
        <v>1</v>
      </c>
      <c r="Y83" s="607" t="s">
        <v>1</v>
      </c>
      <c r="Z83" s="607" t="s">
        <v>1</v>
      </c>
      <c r="AA83" s="607" t="s">
        <v>1</v>
      </c>
      <c r="AB83" s="607" t="s">
        <v>1</v>
      </c>
      <c r="AC83" s="608" t="s">
        <v>174</v>
      </c>
      <c r="AD83" s="608" t="s">
        <v>174</v>
      </c>
      <c r="AE83" s="608" t="s">
        <v>174</v>
      </c>
      <c r="AF83" s="607" t="s">
        <v>1</v>
      </c>
      <c r="AG83" s="607" t="s">
        <v>1</v>
      </c>
      <c r="AH83" s="607" t="s">
        <v>1</v>
      </c>
      <c r="AI83" s="607" t="s">
        <v>1</v>
      </c>
      <c r="AJ83" s="607" t="s">
        <v>1</v>
      </c>
      <c r="AK83" s="607" t="s">
        <v>1</v>
      </c>
      <c r="AL83" s="607" t="s">
        <v>1</v>
      </c>
      <c r="AM83" s="607" t="s">
        <v>1</v>
      </c>
      <c r="AN83" s="607" t="s">
        <v>1</v>
      </c>
      <c r="AO83" s="607" t="s">
        <v>1</v>
      </c>
      <c r="AP83" s="607" t="s">
        <v>1</v>
      </c>
      <c r="AQ83" s="607" t="s">
        <v>1</v>
      </c>
      <c r="AR83" s="607" t="s">
        <v>1</v>
      </c>
      <c r="AS83" s="607" t="s">
        <v>1</v>
      </c>
      <c r="AT83" s="607" t="s">
        <v>1</v>
      </c>
      <c r="AU83" s="607" t="s">
        <v>1</v>
      </c>
      <c r="AV83" s="608" t="s">
        <v>174</v>
      </c>
      <c r="AW83" s="608" t="s">
        <v>174</v>
      </c>
      <c r="AX83" s="608" t="s">
        <v>174</v>
      </c>
      <c r="AY83" s="607" t="s">
        <v>1</v>
      </c>
      <c r="AZ83" s="607" t="s">
        <v>1</v>
      </c>
      <c r="BA83" s="607" t="s">
        <v>1</v>
      </c>
      <c r="BB83" s="607" t="s">
        <v>1</v>
      </c>
      <c r="BC83" s="607" t="s">
        <v>1</v>
      </c>
      <c r="BD83" s="607" t="s">
        <v>1</v>
      </c>
      <c r="BE83" s="607" t="s">
        <v>1</v>
      </c>
      <c r="BF83" s="607" t="s">
        <v>1</v>
      </c>
      <c r="BG83" s="607" t="s">
        <v>1</v>
      </c>
      <c r="BH83" s="607" t="s">
        <v>1</v>
      </c>
      <c r="BI83" s="607" t="s">
        <v>1</v>
      </c>
      <c r="BJ83" s="607" t="s">
        <v>1</v>
      </c>
      <c r="BK83" s="607" t="s">
        <v>1</v>
      </c>
      <c r="BL83" s="607" t="s">
        <v>1</v>
      </c>
      <c r="BM83" s="607" t="s">
        <v>1</v>
      </c>
      <c r="BN83" s="607" t="s">
        <v>1</v>
      </c>
      <c r="BO83" s="608" t="s">
        <v>174</v>
      </c>
      <c r="BP83" s="608" t="s">
        <v>174</v>
      </c>
      <c r="BQ83" s="608" t="s">
        <v>174</v>
      </c>
      <c r="BR83" s="607" t="s">
        <v>1</v>
      </c>
      <c r="BS83" s="607" t="s">
        <v>1</v>
      </c>
      <c r="BT83" s="607" t="s">
        <v>1</v>
      </c>
      <c r="BU83" s="607" t="s">
        <v>1</v>
      </c>
      <c r="BV83" s="607" t="s">
        <v>1</v>
      </c>
      <c r="BW83" s="607" t="s">
        <v>1</v>
      </c>
      <c r="BX83" s="607" t="s">
        <v>1</v>
      </c>
      <c r="BY83" s="607" t="s">
        <v>1</v>
      </c>
      <c r="BZ83" s="607" t="s">
        <v>1</v>
      </c>
      <c r="CA83" s="607" t="s">
        <v>1</v>
      </c>
      <c r="CB83" s="607" t="s">
        <v>1</v>
      </c>
      <c r="CC83" s="607" t="s">
        <v>1</v>
      </c>
      <c r="CD83" s="607" t="s">
        <v>1</v>
      </c>
      <c r="CE83" s="607" t="s">
        <v>1</v>
      </c>
      <c r="CF83" s="607" t="s">
        <v>1</v>
      </c>
      <c r="CG83" s="607" t="s">
        <v>1</v>
      </c>
      <c r="CH83" s="607" t="s">
        <v>1</v>
      </c>
      <c r="CI83" s="607" t="s">
        <v>1</v>
      </c>
      <c r="CJ83" s="607" t="s">
        <v>1</v>
      </c>
      <c r="CK83" s="607" t="s">
        <v>1</v>
      </c>
      <c r="CL83" s="607" t="s">
        <v>1</v>
      </c>
      <c r="CM83" s="607" t="s">
        <v>1</v>
      </c>
      <c r="CN83" s="607" t="s">
        <v>1</v>
      </c>
      <c r="CO83" s="607" t="s">
        <v>1</v>
      </c>
      <c r="CP83" s="607" t="s">
        <v>1</v>
      </c>
      <c r="CQ83" s="607" t="s">
        <v>1</v>
      </c>
      <c r="CR83" s="607" t="s">
        <v>1</v>
      </c>
      <c r="CS83" s="607" t="s">
        <v>1</v>
      </c>
      <c r="CT83" s="607" t="s">
        <v>1</v>
      </c>
      <c r="CU83" s="607" t="s">
        <v>1</v>
      </c>
      <c r="CV83" s="607"/>
      <c r="CW83" s="607"/>
      <c r="CX83" s="607"/>
      <c r="CY83" s="607"/>
      <c r="CZ83" s="607"/>
      <c r="DA83" s="607"/>
      <c r="DB83" s="607"/>
      <c r="DC83" s="607" t="s">
        <v>1</v>
      </c>
      <c r="DD83" s="607" t="s">
        <v>1</v>
      </c>
      <c r="DE83" s="607" t="s">
        <v>1</v>
      </c>
      <c r="DF83" s="607" t="s">
        <v>1</v>
      </c>
      <c r="DG83" s="607" t="s">
        <v>1</v>
      </c>
      <c r="DH83" s="607" t="s">
        <v>1</v>
      </c>
      <c r="DI83" s="607" t="s">
        <v>1</v>
      </c>
      <c r="DJ83" s="607" t="s">
        <v>1</v>
      </c>
      <c r="DK83" s="607" t="s">
        <v>1</v>
      </c>
      <c r="DL83" s="607" t="s">
        <v>1</v>
      </c>
      <c r="DM83" s="607" t="s">
        <v>1</v>
      </c>
      <c r="DN83" s="607" t="s">
        <v>1</v>
      </c>
      <c r="DO83" s="607" t="s">
        <v>1</v>
      </c>
      <c r="DP83" s="607" t="s">
        <v>1</v>
      </c>
      <c r="DQ83" s="607" t="s">
        <v>1</v>
      </c>
      <c r="DR83" s="607" t="s">
        <v>1</v>
      </c>
      <c r="DS83" s="607" t="s">
        <v>1</v>
      </c>
      <c r="DT83" s="607" t="s">
        <v>1</v>
      </c>
      <c r="DU83" s="607" t="s">
        <v>1</v>
      </c>
      <c r="DV83" s="607" t="s">
        <v>1</v>
      </c>
      <c r="DW83" s="607" t="s">
        <v>1</v>
      </c>
      <c r="DX83" s="607" t="s">
        <v>1</v>
      </c>
      <c r="DY83" s="607" t="s">
        <v>1</v>
      </c>
      <c r="DZ83" s="607" t="s">
        <v>1</v>
      </c>
      <c r="EA83" s="607" t="s">
        <v>1</v>
      </c>
      <c r="EB83" s="607" t="s">
        <v>1</v>
      </c>
      <c r="EC83" s="607" t="s">
        <v>1</v>
      </c>
      <c r="ED83" s="607" t="s">
        <v>1</v>
      </c>
      <c r="EE83" s="607" t="s">
        <v>1</v>
      </c>
      <c r="EF83" s="17" t="s">
        <v>1</v>
      </c>
      <c r="EG83" s="17" t="s">
        <v>1</v>
      </c>
      <c r="EH83" s="17" t="s">
        <v>1</v>
      </c>
      <c r="EI83" s="17" t="s">
        <v>1</v>
      </c>
      <c r="EJ83" s="17" t="s">
        <v>1</v>
      </c>
      <c r="EK83" s="17" t="s">
        <v>1</v>
      </c>
      <c r="EL83" s="17" t="s">
        <v>1</v>
      </c>
      <c r="EM83" s="17" t="s">
        <v>1</v>
      </c>
      <c r="EN83" s="17" t="s">
        <v>1</v>
      </c>
      <c r="EO83" s="17" t="s">
        <v>1</v>
      </c>
      <c r="EP83" s="17" t="s">
        <v>1</v>
      </c>
      <c r="EQ83" s="17" t="s">
        <v>1</v>
      </c>
      <c r="ER83" s="17" t="s">
        <v>1</v>
      </c>
      <c r="ES83" s="17" t="s">
        <v>1</v>
      </c>
      <c r="ET83" s="17" t="s">
        <v>1</v>
      </c>
      <c r="EU83" s="17" t="s">
        <v>1</v>
      </c>
    </row>
    <row r="84" spans="1:151" ht="14.25" customHeight="1">
      <c r="A84" s="551" t="s">
        <v>299</v>
      </c>
      <c r="B84" s="551" t="s">
        <v>358</v>
      </c>
      <c r="C84" s="551" t="s">
        <v>358</v>
      </c>
      <c r="D84" s="551" t="s">
        <v>364</v>
      </c>
      <c r="E84" s="607">
        <v>5</v>
      </c>
      <c r="F84" s="607">
        <v>4</v>
      </c>
      <c r="G84" s="607" t="s">
        <v>1</v>
      </c>
      <c r="H84" s="607" t="s">
        <v>1</v>
      </c>
      <c r="I84" s="607">
        <v>1</v>
      </c>
      <c r="J84" s="607">
        <v>1</v>
      </c>
      <c r="K84" s="607">
        <v>3</v>
      </c>
      <c r="L84" s="607">
        <v>1</v>
      </c>
      <c r="M84" s="607">
        <v>13</v>
      </c>
      <c r="N84" s="607" t="s">
        <v>1</v>
      </c>
      <c r="O84" s="607" t="s">
        <v>1</v>
      </c>
      <c r="P84" s="607" t="s">
        <v>1</v>
      </c>
      <c r="Q84" s="607" t="s">
        <v>1</v>
      </c>
      <c r="R84" s="607" t="s">
        <v>1</v>
      </c>
      <c r="S84" s="607" t="s">
        <v>1</v>
      </c>
      <c r="T84" s="607" t="s">
        <v>1</v>
      </c>
      <c r="U84" s="607">
        <v>4</v>
      </c>
      <c r="V84" s="607">
        <v>2</v>
      </c>
      <c r="W84" s="607" t="s">
        <v>1</v>
      </c>
      <c r="X84" s="607" t="s">
        <v>1</v>
      </c>
      <c r="Y84" s="607">
        <v>2</v>
      </c>
      <c r="Z84" s="607" t="s">
        <v>1</v>
      </c>
      <c r="AA84" s="607">
        <v>3</v>
      </c>
      <c r="AB84" s="607">
        <v>2</v>
      </c>
      <c r="AC84" s="608">
        <v>68</v>
      </c>
      <c r="AD84" s="608">
        <v>66.7</v>
      </c>
      <c r="AE84" s="608">
        <v>69.099999999999994</v>
      </c>
      <c r="AF84" s="607">
        <v>5</v>
      </c>
      <c r="AG84" s="607" t="s">
        <v>1</v>
      </c>
      <c r="AH84" s="607" t="s">
        <v>1</v>
      </c>
      <c r="AI84" s="607" t="s">
        <v>1</v>
      </c>
      <c r="AJ84" s="607" t="s">
        <v>1</v>
      </c>
      <c r="AK84" s="607" t="s">
        <v>1</v>
      </c>
      <c r="AL84" s="607" t="s">
        <v>1</v>
      </c>
      <c r="AM84" s="607" t="s">
        <v>1</v>
      </c>
      <c r="AN84" s="607" t="s">
        <v>1</v>
      </c>
      <c r="AO84" s="607">
        <v>1</v>
      </c>
      <c r="AP84" s="607" t="s">
        <v>1</v>
      </c>
      <c r="AQ84" s="607" t="s">
        <v>1</v>
      </c>
      <c r="AR84" s="607">
        <v>1</v>
      </c>
      <c r="AS84" s="607" t="s">
        <v>1</v>
      </c>
      <c r="AT84" s="607">
        <v>1</v>
      </c>
      <c r="AU84" s="607">
        <v>2</v>
      </c>
      <c r="AV84" s="608">
        <v>76.400000000000006</v>
      </c>
      <c r="AW84" s="608">
        <v>74.3</v>
      </c>
      <c r="AX84" s="608">
        <v>85</v>
      </c>
      <c r="AY84" s="607">
        <v>5</v>
      </c>
      <c r="AZ84" s="607" t="s">
        <v>1</v>
      </c>
      <c r="BA84" s="607" t="s">
        <v>1</v>
      </c>
      <c r="BB84" s="607" t="s">
        <v>1</v>
      </c>
      <c r="BC84" s="607" t="s">
        <v>1</v>
      </c>
      <c r="BD84" s="607" t="s">
        <v>1</v>
      </c>
      <c r="BE84" s="607" t="s">
        <v>1</v>
      </c>
      <c r="BF84" s="607" t="s">
        <v>1</v>
      </c>
      <c r="BG84" s="607" t="s">
        <v>1</v>
      </c>
      <c r="BH84" s="607">
        <v>1</v>
      </c>
      <c r="BI84" s="607" t="s">
        <v>1</v>
      </c>
      <c r="BJ84" s="607" t="s">
        <v>1</v>
      </c>
      <c r="BK84" s="607">
        <v>1</v>
      </c>
      <c r="BL84" s="607" t="s">
        <v>1</v>
      </c>
      <c r="BM84" s="607">
        <v>1</v>
      </c>
      <c r="BN84" s="607">
        <v>2</v>
      </c>
      <c r="BO84" s="608">
        <v>76.400000000000006</v>
      </c>
      <c r="BP84" s="608">
        <v>74.3</v>
      </c>
      <c r="BQ84" s="608">
        <v>85</v>
      </c>
      <c r="BR84" s="607">
        <v>4</v>
      </c>
      <c r="BS84" s="607" t="s">
        <v>1</v>
      </c>
      <c r="BT84" s="607" t="s">
        <v>1</v>
      </c>
      <c r="BU84" s="607" t="s">
        <v>1</v>
      </c>
      <c r="BV84" s="607" t="s">
        <v>1</v>
      </c>
      <c r="BW84" s="607" t="s">
        <v>1</v>
      </c>
      <c r="BX84" s="607" t="s">
        <v>1</v>
      </c>
      <c r="BY84" s="607" t="s">
        <v>1</v>
      </c>
      <c r="BZ84" s="607" t="s">
        <v>1</v>
      </c>
      <c r="CA84" s="607" t="s">
        <v>1</v>
      </c>
      <c r="CB84" s="607" t="s">
        <v>1</v>
      </c>
      <c r="CC84" s="607" t="s">
        <v>1</v>
      </c>
      <c r="CD84" s="607">
        <v>1</v>
      </c>
      <c r="CE84" s="607" t="s">
        <v>1</v>
      </c>
      <c r="CF84" s="607">
        <v>2</v>
      </c>
      <c r="CG84" s="607">
        <v>1</v>
      </c>
      <c r="CH84" s="607">
        <v>3</v>
      </c>
      <c r="CI84" s="607" t="s">
        <v>1</v>
      </c>
      <c r="CJ84" s="607" t="s">
        <v>1</v>
      </c>
      <c r="CK84" s="607" t="s">
        <v>1</v>
      </c>
      <c r="CL84" s="607" t="s">
        <v>1</v>
      </c>
      <c r="CM84" s="607" t="s">
        <v>1</v>
      </c>
      <c r="CN84" s="607" t="s">
        <v>1</v>
      </c>
      <c r="CO84" s="607" t="s">
        <v>1</v>
      </c>
      <c r="CP84" s="607" t="s">
        <v>1</v>
      </c>
      <c r="CQ84" s="607" t="s">
        <v>1</v>
      </c>
      <c r="CR84" s="607" t="s">
        <v>1</v>
      </c>
      <c r="CS84" s="607" t="s">
        <v>1</v>
      </c>
      <c r="CT84" s="607">
        <v>2</v>
      </c>
      <c r="CU84" s="607">
        <v>1</v>
      </c>
      <c r="CV84" s="607"/>
      <c r="CW84" s="607"/>
      <c r="CX84" s="607"/>
      <c r="CY84" s="607"/>
      <c r="CZ84" s="607"/>
      <c r="DA84" s="607"/>
      <c r="DB84" s="607"/>
      <c r="DC84" s="607">
        <v>16</v>
      </c>
      <c r="DD84" s="607">
        <v>10</v>
      </c>
      <c r="DE84" s="607">
        <v>5</v>
      </c>
      <c r="DF84" s="607">
        <v>4</v>
      </c>
      <c r="DG84" s="607">
        <v>1</v>
      </c>
      <c r="DH84" s="607">
        <v>4</v>
      </c>
      <c r="DI84" s="607">
        <v>1</v>
      </c>
      <c r="DJ84" s="607">
        <v>1</v>
      </c>
      <c r="DK84" s="607">
        <v>3</v>
      </c>
      <c r="DL84" s="607" t="s">
        <v>1</v>
      </c>
      <c r="DM84" s="607" t="s">
        <v>1</v>
      </c>
      <c r="DN84" s="607" t="s">
        <v>1</v>
      </c>
      <c r="DO84" s="607" t="s">
        <v>1</v>
      </c>
      <c r="DP84" s="607">
        <v>1</v>
      </c>
      <c r="DQ84" s="607" t="s">
        <v>1</v>
      </c>
      <c r="DR84" s="607">
        <v>1</v>
      </c>
      <c r="DS84" s="607">
        <v>1</v>
      </c>
      <c r="DT84" s="607" t="s">
        <v>1</v>
      </c>
      <c r="DU84" s="607" t="s">
        <v>1</v>
      </c>
      <c r="DV84" s="607" t="s">
        <v>1</v>
      </c>
      <c r="DW84" s="607" t="s">
        <v>1</v>
      </c>
      <c r="DX84" s="607" t="s">
        <v>1</v>
      </c>
      <c r="DY84" s="607" t="s">
        <v>1</v>
      </c>
      <c r="DZ84" s="607" t="s">
        <v>1</v>
      </c>
      <c r="EA84" s="607">
        <v>4</v>
      </c>
      <c r="EB84" s="607">
        <v>170</v>
      </c>
      <c r="EC84" s="607">
        <v>12</v>
      </c>
      <c r="ED84" s="607">
        <v>55</v>
      </c>
      <c r="EE84" s="607">
        <v>103</v>
      </c>
      <c r="EF84" s="17">
        <v>8</v>
      </c>
      <c r="EG84" s="17">
        <v>6</v>
      </c>
      <c r="EH84" s="17">
        <v>4</v>
      </c>
      <c r="EI84" s="17">
        <v>2</v>
      </c>
      <c r="EJ84" s="17" t="s">
        <v>1</v>
      </c>
      <c r="EK84" s="17" t="s">
        <v>1</v>
      </c>
      <c r="EL84" s="17">
        <v>1</v>
      </c>
      <c r="EM84" s="17">
        <v>1</v>
      </c>
      <c r="EN84" s="17">
        <v>8</v>
      </c>
      <c r="EO84" s="17">
        <v>4</v>
      </c>
      <c r="EP84" s="17">
        <v>1</v>
      </c>
      <c r="EQ84" s="17">
        <v>2</v>
      </c>
      <c r="ER84" s="17">
        <v>1</v>
      </c>
      <c r="ES84" s="17">
        <v>4</v>
      </c>
      <c r="ET84" s="17" t="s">
        <v>1</v>
      </c>
      <c r="EU84" s="17" t="s">
        <v>1</v>
      </c>
    </row>
    <row r="85" spans="1:151" ht="14.25" customHeight="1">
      <c r="A85" s="551" t="s">
        <v>299</v>
      </c>
      <c r="B85" s="551" t="s">
        <v>358</v>
      </c>
      <c r="C85" s="551" t="s">
        <v>358</v>
      </c>
      <c r="D85" s="551" t="s">
        <v>365</v>
      </c>
      <c r="E85" s="607">
        <v>1</v>
      </c>
      <c r="F85" s="607" t="s">
        <v>1</v>
      </c>
      <c r="G85" s="607" t="s">
        <v>1</v>
      </c>
      <c r="H85" s="607" t="s">
        <v>1</v>
      </c>
      <c r="I85" s="607" t="s">
        <v>1</v>
      </c>
      <c r="J85" s="607" t="s">
        <v>1</v>
      </c>
      <c r="K85" s="607" t="s">
        <v>1</v>
      </c>
      <c r="L85" s="607">
        <v>1</v>
      </c>
      <c r="M85" s="607" t="s">
        <v>1</v>
      </c>
      <c r="N85" s="607" t="s">
        <v>1</v>
      </c>
      <c r="O85" s="607" t="s">
        <v>1</v>
      </c>
      <c r="P85" s="607" t="s">
        <v>1</v>
      </c>
      <c r="Q85" s="607" t="s">
        <v>1</v>
      </c>
      <c r="R85" s="607" t="s">
        <v>1</v>
      </c>
      <c r="S85" s="607" t="s">
        <v>1</v>
      </c>
      <c r="T85" s="607" t="s">
        <v>1</v>
      </c>
      <c r="U85" s="607" t="s">
        <v>1</v>
      </c>
      <c r="V85" s="607" t="s">
        <v>1</v>
      </c>
      <c r="W85" s="607" t="s">
        <v>1</v>
      </c>
      <c r="X85" s="607" t="s">
        <v>1</v>
      </c>
      <c r="Y85" s="607" t="s">
        <v>1</v>
      </c>
      <c r="Z85" s="607" t="s">
        <v>1</v>
      </c>
      <c r="AA85" s="607" t="s">
        <v>1</v>
      </c>
      <c r="AB85" s="607" t="s">
        <v>1</v>
      </c>
      <c r="AC85" s="608" t="s">
        <v>174</v>
      </c>
      <c r="AD85" s="608" t="s">
        <v>174</v>
      </c>
      <c r="AE85" s="608" t="s">
        <v>174</v>
      </c>
      <c r="AF85" s="607" t="s">
        <v>1</v>
      </c>
      <c r="AG85" s="607" t="s">
        <v>1</v>
      </c>
      <c r="AH85" s="607" t="s">
        <v>1</v>
      </c>
      <c r="AI85" s="607" t="s">
        <v>1</v>
      </c>
      <c r="AJ85" s="607" t="s">
        <v>1</v>
      </c>
      <c r="AK85" s="607" t="s">
        <v>1</v>
      </c>
      <c r="AL85" s="607" t="s">
        <v>1</v>
      </c>
      <c r="AM85" s="607" t="s">
        <v>1</v>
      </c>
      <c r="AN85" s="607" t="s">
        <v>1</v>
      </c>
      <c r="AO85" s="607" t="s">
        <v>1</v>
      </c>
      <c r="AP85" s="607" t="s">
        <v>1</v>
      </c>
      <c r="AQ85" s="607" t="s">
        <v>1</v>
      </c>
      <c r="AR85" s="607" t="s">
        <v>1</v>
      </c>
      <c r="AS85" s="607" t="s">
        <v>1</v>
      </c>
      <c r="AT85" s="607" t="s">
        <v>1</v>
      </c>
      <c r="AU85" s="607" t="s">
        <v>1</v>
      </c>
      <c r="AV85" s="608" t="s">
        <v>174</v>
      </c>
      <c r="AW85" s="608" t="s">
        <v>174</v>
      </c>
      <c r="AX85" s="608" t="s">
        <v>174</v>
      </c>
      <c r="AY85" s="607" t="s">
        <v>1</v>
      </c>
      <c r="AZ85" s="607" t="s">
        <v>1</v>
      </c>
      <c r="BA85" s="607" t="s">
        <v>1</v>
      </c>
      <c r="BB85" s="607" t="s">
        <v>1</v>
      </c>
      <c r="BC85" s="607" t="s">
        <v>1</v>
      </c>
      <c r="BD85" s="607" t="s">
        <v>1</v>
      </c>
      <c r="BE85" s="607" t="s">
        <v>1</v>
      </c>
      <c r="BF85" s="607" t="s">
        <v>1</v>
      </c>
      <c r="BG85" s="607" t="s">
        <v>1</v>
      </c>
      <c r="BH85" s="607" t="s">
        <v>1</v>
      </c>
      <c r="BI85" s="607" t="s">
        <v>1</v>
      </c>
      <c r="BJ85" s="607" t="s">
        <v>1</v>
      </c>
      <c r="BK85" s="607" t="s">
        <v>1</v>
      </c>
      <c r="BL85" s="607" t="s">
        <v>1</v>
      </c>
      <c r="BM85" s="607" t="s">
        <v>1</v>
      </c>
      <c r="BN85" s="607" t="s">
        <v>1</v>
      </c>
      <c r="BO85" s="608" t="s">
        <v>174</v>
      </c>
      <c r="BP85" s="608" t="s">
        <v>174</v>
      </c>
      <c r="BQ85" s="608" t="s">
        <v>174</v>
      </c>
      <c r="BR85" s="607" t="s">
        <v>1</v>
      </c>
      <c r="BS85" s="607" t="s">
        <v>1</v>
      </c>
      <c r="BT85" s="607" t="s">
        <v>1</v>
      </c>
      <c r="BU85" s="607" t="s">
        <v>1</v>
      </c>
      <c r="BV85" s="607" t="s">
        <v>1</v>
      </c>
      <c r="BW85" s="607" t="s">
        <v>1</v>
      </c>
      <c r="BX85" s="607" t="s">
        <v>1</v>
      </c>
      <c r="BY85" s="607" t="s">
        <v>1</v>
      </c>
      <c r="BZ85" s="607" t="s">
        <v>1</v>
      </c>
      <c r="CA85" s="607" t="s">
        <v>1</v>
      </c>
      <c r="CB85" s="607" t="s">
        <v>1</v>
      </c>
      <c r="CC85" s="607" t="s">
        <v>1</v>
      </c>
      <c r="CD85" s="607" t="s">
        <v>1</v>
      </c>
      <c r="CE85" s="607" t="s">
        <v>1</v>
      </c>
      <c r="CF85" s="607" t="s">
        <v>1</v>
      </c>
      <c r="CG85" s="607" t="s">
        <v>1</v>
      </c>
      <c r="CH85" s="607" t="s">
        <v>1</v>
      </c>
      <c r="CI85" s="607" t="s">
        <v>1</v>
      </c>
      <c r="CJ85" s="607" t="s">
        <v>1</v>
      </c>
      <c r="CK85" s="607" t="s">
        <v>1</v>
      </c>
      <c r="CL85" s="607" t="s">
        <v>1</v>
      </c>
      <c r="CM85" s="607" t="s">
        <v>1</v>
      </c>
      <c r="CN85" s="607" t="s">
        <v>1</v>
      </c>
      <c r="CO85" s="607" t="s">
        <v>1</v>
      </c>
      <c r="CP85" s="607" t="s">
        <v>1</v>
      </c>
      <c r="CQ85" s="607" t="s">
        <v>1</v>
      </c>
      <c r="CR85" s="607" t="s">
        <v>1</v>
      </c>
      <c r="CS85" s="607" t="s">
        <v>1</v>
      </c>
      <c r="CT85" s="607" t="s">
        <v>1</v>
      </c>
      <c r="CU85" s="607" t="s">
        <v>1</v>
      </c>
      <c r="CV85" s="607"/>
      <c r="CW85" s="607"/>
      <c r="CX85" s="607"/>
      <c r="CY85" s="607"/>
      <c r="CZ85" s="607"/>
      <c r="DA85" s="607"/>
      <c r="DB85" s="607"/>
      <c r="DC85" s="607" t="s">
        <v>1</v>
      </c>
      <c r="DD85" s="607" t="s">
        <v>1</v>
      </c>
      <c r="DE85" s="607" t="s">
        <v>1</v>
      </c>
      <c r="DF85" s="607" t="s">
        <v>1</v>
      </c>
      <c r="DG85" s="607" t="s">
        <v>1</v>
      </c>
      <c r="DH85" s="607" t="s">
        <v>1</v>
      </c>
      <c r="DI85" s="607" t="s">
        <v>1</v>
      </c>
      <c r="DJ85" s="607" t="s">
        <v>1</v>
      </c>
      <c r="DK85" s="607" t="s">
        <v>1</v>
      </c>
      <c r="DL85" s="607" t="s">
        <v>1</v>
      </c>
      <c r="DM85" s="607" t="s">
        <v>1</v>
      </c>
      <c r="DN85" s="607" t="s">
        <v>1</v>
      </c>
      <c r="DO85" s="607" t="s">
        <v>1</v>
      </c>
      <c r="DP85" s="607" t="s">
        <v>1</v>
      </c>
      <c r="DQ85" s="607" t="s">
        <v>1</v>
      </c>
      <c r="DR85" s="607" t="s">
        <v>1</v>
      </c>
      <c r="DS85" s="607" t="s">
        <v>1</v>
      </c>
      <c r="DT85" s="607" t="s">
        <v>1</v>
      </c>
      <c r="DU85" s="607" t="s">
        <v>1</v>
      </c>
      <c r="DV85" s="607" t="s">
        <v>1</v>
      </c>
      <c r="DW85" s="607" t="s">
        <v>1</v>
      </c>
      <c r="DX85" s="607" t="s">
        <v>1</v>
      </c>
      <c r="DY85" s="607" t="s">
        <v>1</v>
      </c>
      <c r="DZ85" s="607" t="s">
        <v>1</v>
      </c>
      <c r="EA85" s="607" t="s">
        <v>1</v>
      </c>
      <c r="EB85" s="607" t="s">
        <v>1</v>
      </c>
      <c r="EC85" s="607" t="s">
        <v>1</v>
      </c>
      <c r="ED85" s="607" t="s">
        <v>1</v>
      </c>
      <c r="EE85" s="607" t="s">
        <v>1</v>
      </c>
      <c r="EF85" s="17" t="s">
        <v>1</v>
      </c>
      <c r="EG85" s="17" t="s">
        <v>1</v>
      </c>
      <c r="EH85" s="17" t="s">
        <v>1</v>
      </c>
      <c r="EI85" s="17" t="s">
        <v>1</v>
      </c>
      <c r="EJ85" s="17" t="s">
        <v>1</v>
      </c>
      <c r="EK85" s="17" t="s">
        <v>1</v>
      </c>
      <c r="EL85" s="17" t="s">
        <v>1</v>
      </c>
      <c r="EM85" s="17" t="s">
        <v>1</v>
      </c>
      <c r="EN85" s="17" t="s">
        <v>1</v>
      </c>
      <c r="EO85" s="17" t="s">
        <v>1</v>
      </c>
      <c r="EP85" s="17" t="s">
        <v>1</v>
      </c>
      <c r="EQ85" s="17" t="s">
        <v>1</v>
      </c>
      <c r="ER85" s="17" t="s">
        <v>1</v>
      </c>
      <c r="ES85" s="17" t="s">
        <v>1</v>
      </c>
      <c r="ET85" s="17" t="s">
        <v>1</v>
      </c>
      <c r="EU85" s="17" t="s">
        <v>1</v>
      </c>
    </row>
    <row r="86" spans="1:151" ht="14.25" customHeight="1">
      <c r="A86" s="551" t="s">
        <v>299</v>
      </c>
      <c r="B86" s="551" t="s">
        <v>358</v>
      </c>
      <c r="C86" s="551" t="s">
        <v>366</v>
      </c>
      <c r="D86" s="410"/>
      <c r="E86" s="607">
        <v>359</v>
      </c>
      <c r="F86" s="607">
        <v>267</v>
      </c>
      <c r="G86" s="607">
        <v>128</v>
      </c>
      <c r="H86" s="607">
        <v>123</v>
      </c>
      <c r="I86" s="607">
        <v>77</v>
      </c>
      <c r="J86" s="607">
        <v>44</v>
      </c>
      <c r="K86" s="607">
        <v>62</v>
      </c>
      <c r="L86" s="607">
        <v>92</v>
      </c>
      <c r="M86" s="607">
        <v>819</v>
      </c>
      <c r="N86" s="607">
        <v>10</v>
      </c>
      <c r="O86" s="607">
        <v>24</v>
      </c>
      <c r="P86" s="607">
        <v>35</v>
      </c>
      <c r="Q86" s="607">
        <v>35</v>
      </c>
      <c r="R86" s="607">
        <v>51</v>
      </c>
      <c r="S86" s="607">
        <v>70</v>
      </c>
      <c r="T86" s="607">
        <v>69</v>
      </c>
      <c r="U86" s="607">
        <v>65</v>
      </c>
      <c r="V86" s="607">
        <v>78</v>
      </c>
      <c r="W86" s="607">
        <v>84</v>
      </c>
      <c r="X86" s="607">
        <v>79</v>
      </c>
      <c r="Y86" s="607">
        <v>73</v>
      </c>
      <c r="Z86" s="607">
        <v>65</v>
      </c>
      <c r="AA86" s="607">
        <v>37</v>
      </c>
      <c r="AB86" s="607">
        <v>44</v>
      </c>
      <c r="AC86" s="608">
        <v>56.5</v>
      </c>
      <c r="AD86" s="608">
        <v>55</v>
      </c>
      <c r="AE86" s="608">
        <v>58.3</v>
      </c>
      <c r="AF86" s="607">
        <v>609</v>
      </c>
      <c r="AG86" s="607">
        <v>4</v>
      </c>
      <c r="AH86" s="607">
        <v>7</v>
      </c>
      <c r="AI86" s="607">
        <v>19</v>
      </c>
      <c r="AJ86" s="607">
        <v>21</v>
      </c>
      <c r="AK86" s="607">
        <v>36</v>
      </c>
      <c r="AL86" s="607">
        <v>48</v>
      </c>
      <c r="AM86" s="607">
        <v>47</v>
      </c>
      <c r="AN86" s="607">
        <v>37</v>
      </c>
      <c r="AO86" s="607">
        <v>59</v>
      </c>
      <c r="AP86" s="607">
        <v>67</v>
      </c>
      <c r="AQ86" s="607">
        <v>69</v>
      </c>
      <c r="AR86" s="607">
        <v>67</v>
      </c>
      <c r="AS86" s="607">
        <v>60</v>
      </c>
      <c r="AT86" s="607">
        <v>34</v>
      </c>
      <c r="AU86" s="607">
        <v>34</v>
      </c>
      <c r="AV86" s="608">
        <v>59.4</v>
      </c>
      <c r="AW86" s="608">
        <v>58</v>
      </c>
      <c r="AX86" s="608">
        <v>61.1</v>
      </c>
      <c r="AY86" s="607">
        <v>483</v>
      </c>
      <c r="AZ86" s="607" t="s">
        <v>1</v>
      </c>
      <c r="BA86" s="607" t="s">
        <v>1</v>
      </c>
      <c r="BB86" s="607">
        <v>17</v>
      </c>
      <c r="BC86" s="607">
        <v>19</v>
      </c>
      <c r="BD86" s="607">
        <v>23</v>
      </c>
      <c r="BE86" s="607">
        <v>36</v>
      </c>
      <c r="BF86" s="607">
        <v>39</v>
      </c>
      <c r="BG86" s="607">
        <v>29</v>
      </c>
      <c r="BH86" s="607">
        <v>45</v>
      </c>
      <c r="BI86" s="607">
        <v>58</v>
      </c>
      <c r="BJ86" s="607">
        <v>62</v>
      </c>
      <c r="BK86" s="607">
        <v>52</v>
      </c>
      <c r="BL86" s="607">
        <v>55</v>
      </c>
      <c r="BM86" s="607">
        <v>26</v>
      </c>
      <c r="BN86" s="607">
        <v>22</v>
      </c>
      <c r="BO86" s="608">
        <v>60.1</v>
      </c>
      <c r="BP86" s="608">
        <v>58.5</v>
      </c>
      <c r="BQ86" s="608">
        <v>63.2</v>
      </c>
      <c r="BR86" s="607">
        <v>267</v>
      </c>
      <c r="BS86" s="607" t="s">
        <v>1</v>
      </c>
      <c r="BT86" s="607" t="s">
        <v>1</v>
      </c>
      <c r="BU86" s="607" t="s">
        <v>1</v>
      </c>
      <c r="BV86" s="607" t="s">
        <v>1</v>
      </c>
      <c r="BW86" s="607">
        <v>1</v>
      </c>
      <c r="BX86" s="607">
        <v>8</v>
      </c>
      <c r="BY86" s="607">
        <v>15</v>
      </c>
      <c r="BZ86" s="607">
        <v>18</v>
      </c>
      <c r="CA86" s="607">
        <v>31</v>
      </c>
      <c r="CB86" s="607">
        <v>43</v>
      </c>
      <c r="CC86" s="607">
        <v>40</v>
      </c>
      <c r="CD86" s="607">
        <v>32</v>
      </c>
      <c r="CE86" s="607">
        <v>38</v>
      </c>
      <c r="CF86" s="607">
        <v>21</v>
      </c>
      <c r="CG86" s="607">
        <v>20</v>
      </c>
      <c r="CH86" s="607">
        <v>196</v>
      </c>
      <c r="CI86" s="607" t="s">
        <v>1</v>
      </c>
      <c r="CJ86" s="607" t="s">
        <v>1</v>
      </c>
      <c r="CK86" s="607" t="s">
        <v>1</v>
      </c>
      <c r="CL86" s="607">
        <v>1</v>
      </c>
      <c r="CM86" s="607">
        <v>4</v>
      </c>
      <c r="CN86" s="607">
        <v>11</v>
      </c>
      <c r="CO86" s="607">
        <v>23</v>
      </c>
      <c r="CP86" s="607">
        <v>31</v>
      </c>
      <c r="CQ86" s="607">
        <v>34</v>
      </c>
      <c r="CR86" s="607">
        <v>29</v>
      </c>
      <c r="CS86" s="607">
        <v>29</v>
      </c>
      <c r="CT86" s="607">
        <v>17</v>
      </c>
      <c r="CU86" s="607">
        <v>17</v>
      </c>
      <c r="CV86" s="607"/>
      <c r="CW86" s="607"/>
      <c r="CX86" s="607"/>
      <c r="CY86" s="607"/>
      <c r="CZ86" s="607"/>
      <c r="DA86" s="607"/>
      <c r="DB86" s="607"/>
      <c r="DC86" s="607">
        <v>1057</v>
      </c>
      <c r="DD86" s="607">
        <v>682</v>
      </c>
      <c r="DE86" s="607">
        <v>483</v>
      </c>
      <c r="DF86" s="607">
        <v>160</v>
      </c>
      <c r="DG86" s="607">
        <v>39</v>
      </c>
      <c r="DH86" s="607">
        <v>167</v>
      </c>
      <c r="DI86" s="607">
        <v>104</v>
      </c>
      <c r="DJ86" s="607">
        <v>104</v>
      </c>
      <c r="DK86" s="607">
        <v>246</v>
      </c>
      <c r="DL86" s="607" t="s">
        <v>1</v>
      </c>
      <c r="DM86" s="607" t="s">
        <v>1</v>
      </c>
      <c r="DN86" s="607">
        <v>8</v>
      </c>
      <c r="DO86" s="607">
        <v>2</v>
      </c>
      <c r="DP86" s="607">
        <v>125</v>
      </c>
      <c r="DQ86" s="607">
        <v>10</v>
      </c>
      <c r="DR86" s="607">
        <v>24</v>
      </c>
      <c r="DS86" s="607">
        <v>56</v>
      </c>
      <c r="DT86" s="607">
        <v>11</v>
      </c>
      <c r="DU86" s="607">
        <v>4</v>
      </c>
      <c r="DV86" s="607">
        <v>1</v>
      </c>
      <c r="DW86" s="607">
        <v>2</v>
      </c>
      <c r="DX86" s="607">
        <v>3</v>
      </c>
      <c r="DY86" s="607" t="s">
        <v>1</v>
      </c>
      <c r="DZ86" s="607" t="s">
        <v>1</v>
      </c>
      <c r="EA86" s="607">
        <v>267</v>
      </c>
      <c r="EB86" s="607">
        <v>28189</v>
      </c>
      <c r="EC86" s="607" t="s">
        <v>1</v>
      </c>
      <c r="ED86" s="607">
        <v>17224</v>
      </c>
      <c r="EE86" s="607">
        <v>10965</v>
      </c>
      <c r="EF86" s="17">
        <v>527</v>
      </c>
      <c r="EG86" s="17">
        <v>435</v>
      </c>
      <c r="EH86" s="17">
        <v>316</v>
      </c>
      <c r="EI86" s="17">
        <v>93</v>
      </c>
      <c r="EJ86" s="17">
        <v>26</v>
      </c>
      <c r="EK86" s="17">
        <v>1</v>
      </c>
      <c r="EL86" s="17">
        <v>57</v>
      </c>
      <c r="EM86" s="17">
        <v>34</v>
      </c>
      <c r="EN86" s="17">
        <v>530</v>
      </c>
      <c r="EO86" s="17">
        <v>247</v>
      </c>
      <c r="EP86" s="17">
        <v>167</v>
      </c>
      <c r="EQ86" s="17">
        <v>67</v>
      </c>
      <c r="ER86" s="17">
        <v>13</v>
      </c>
      <c r="ES86" s="17">
        <v>166</v>
      </c>
      <c r="ET86" s="17">
        <v>47</v>
      </c>
      <c r="EU86" s="17">
        <v>70</v>
      </c>
    </row>
    <row r="87" spans="1:151" ht="14.25" customHeight="1">
      <c r="A87" s="551" t="s">
        <v>299</v>
      </c>
      <c r="B87" s="551" t="s">
        <v>358</v>
      </c>
      <c r="C87" s="551" t="s">
        <v>366</v>
      </c>
      <c r="D87" s="411" t="s">
        <v>192</v>
      </c>
      <c r="E87" s="607">
        <v>44</v>
      </c>
      <c r="F87" s="607">
        <v>33</v>
      </c>
      <c r="G87" s="607">
        <v>14</v>
      </c>
      <c r="H87" s="607">
        <v>13</v>
      </c>
      <c r="I87" s="607">
        <v>7</v>
      </c>
      <c r="J87" s="607">
        <v>4</v>
      </c>
      <c r="K87" s="607">
        <v>12</v>
      </c>
      <c r="L87" s="607">
        <v>11</v>
      </c>
      <c r="M87" s="607">
        <v>98</v>
      </c>
      <c r="N87" s="607">
        <v>2</v>
      </c>
      <c r="O87" s="607" t="s">
        <v>1</v>
      </c>
      <c r="P87" s="607">
        <v>1</v>
      </c>
      <c r="Q87" s="607">
        <v>5</v>
      </c>
      <c r="R87" s="607">
        <v>8</v>
      </c>
      <c r="S87" s="607">
        <v>9</v>
      </c>
      <c r="T87" s="607">
        <v>12</v>
      </c>
      <c r="U87" s="607">
        <v>9</v>
      </c>
      <c r="V87" s="607">
        <v>3</v>
      </c>
      <c r="W87" s="607">
        <v>8</v>
      </c>
      <c r="X87" s="607">
        <v>10</v>
      </c>
      <c r="Y87" s="607">
        <v>15</v>
      </c>
      <c r="Z87" s="607">
        <v>7</v>
      </c>
      <c r="AA87" s="607">
        <v>6</v>
      </c>
      <c r="AB87" s="607">
        <v>3</v>
      </c>
      <c r="AC87" s="608">
        <v>57.3</v>
      </c>
      <c r="AD87" s="608">
        <v>56.8</v>
      </c>
      <c r="AE87" s="608">
        <v>57.8</v>
      </c>
      <c r="AF87" s="607">
        <v>65</v>
      </c>
      <c r="AG87" s="607">
        <v>1</v>
      </c>
      <c r="AH87" s="607" t="s">
        <v>1</v>
      </c>
      <c r="AI87" s="607">
        <v>1</v>
      </c>
      <c r="AJ87" s="607">
        <v>2</v>
      </c>
      <c r="AK87" s="607">
        <v>3</v>
      </c>
      <c r="AL87" s="607">
        <v>5</v>
      </c>
      <c r="AM87" s="607">
        <v>9</v>
      </c>
      <c r="AN87" s="607">
        <v>4</v>
      </c>
      <c r="AO87" s="607">
        <v>2</v>
      </c>
      <c r="AP87" s="607">
        <v>5</v>
      </c>
      <c r="AQ87" s="607">
        <v>6</v>
      </c>
      <c r="AR87" s="607">
        <v>14</v>
      </c>
      <c r="AS87" s="607">
        <v>7</v>
      </c>
      <c r="AT87" s="607">
        <v>5</v>
      </c>
      <c r="AU87" s="607">
        <v>1</v>
      </c>
      <c r="AV87" s="608">
        <v>60.3</v>
      </c>
      <c r="AW87" s="608">
        <v>58.9</v>
      </c>
      <c r="AX87" s="608">
        <v>61.8</v>
      </c>
      <c r="AY87" s="607">
        <v>58</v>
      </c>
      <c r="AZ87" s="607" t="s">
        <v>1</v>
      </c>
      <c r="BA87" s="607" t="s">
        <v>1</v>
      </c>
      <c r="BB87" s="607">
        <v>1</v>
      </c>
      <c r="BC87" s="607">
        <v>2</v>
      </c>
      <c r="BD87" s="607">
        <v>3</v>
      </c>
      <c r="BE87" s="607">
        <v>5</v>
      </c>
      <c r="BF87" s="607">
        <v>8</v>
      </c>
      <c r="BG87" s="607">
        <v>4</v>
      </c>
      <c r="BH87" s="607">
        <v>1</v>
      </c>
      <c r="BI87" s="607">
        <v>4</v>
      </c>
      <c r="BJ87" s="607">
        <v>5</v>
      </c>
      <c r="BK87" s="607">
        <v>13</v>
      </c>
      <c r="BL87" s="607">
        <v>7</v>
      </c>
      <c r="BM87" s="607">
        <v>4</v>
      </c>
      <c r="BN87" s="607">
        <v>1</v>
      </c>
      <c r="BO87" s="608">
        <v>60.6</v>
      </c>
      <c r="BP87" s="608">
        <v>58.9</v>
      </c>
      <c r="BQ87" s="608">
        <v>63.1</v>
      </c>
      <c r="BR87" s="607">
        <v>33</v>
      </c>
      <c r="BS87" s="607" t="s">
        <v>1</v>
      </c>
      <c r="BT87" s="607" t="s">
        <v>1</v>
      </c>
      <c r="BU87" s="607" t="s">
        <v>1</v>
      </c>
      <c r="BV87" s="607" t="s">
        <v>1</v>
      </c>
      <c r="BW87" s="607" t="s">
        <v>1</v>
      </c>
      <c r="BX87" s="607">
        <v>2</v>
      </c>
      <c r="BY87" s="607">
        <v>3</v>
      </c>
      <c r="BZ87" s="607">
        <v>2</v>
      </c>
      <c r="CA87" s="607">
        <v>1</v>
      </c>
      <c r="CB87" s="607">
        <v>4</v>
      </c>
      <c r="CC87" s="607">
        <v>5</v>
      </c>
      <c r="CD87" s="607">
        <v>7</v>
      </c>
      <c r="CE87" s="607">
        <v>2</v>
      </c>
      <c r="CF87" s="607">
        <v>5</v>
      </c>
      <c r="CG87" s="607">
        <v>2</v>
      </c>
      <c r="CH87" s="607">
        <v>20</v>
      </c>
      <c r="CI87" s="607" t="s">
        <v>1</v>
      </c>
      <c r="CJ87" s="607" t="s">
        <v>1</v>
      </c>
      <c r="CK87" s="607" t="s">
        <v>1</v>
      </c>
      <c r="CL87" s="607" t="s">
        <v>1</v>
      </c>
      <c r="CM87" s="607">
        <v>1</v>
      </c>
      <c r="CN87" s="607">
        <v>1</v>
      </c>
      <c r="CO87" s="607" t="s">
        <v>1</v>
      </c>
      <c r="CP87" s="607">
        <v>2</v>
      </c>
      <c r="CQ87" s="607">
        <v>4</v>
      </c>
      <c r="CR87" s="607">
        <v>6</v>
      </c>
      <c r="CS87" s="607">
        <v>1</v>
      </c>
      <c r="CT87" s="607">
        <v>3</v>
      </c>
      <c r="CU87" s="607">
        <v>2</v>
      </c>
      <c r="CV87" s="607"/>
      <c r="CW87" s="607"/>
      <c r="CX87" s="607"/>
      <c r="CY87" s="607"/>
      <c r="CZ87" s="607"/>
      <c r="DA87" s="607"/>
      <c r="DB87" s="607"/>
      <c r="DC87" s="607">
        <v>123</v>
      </c>
      <c r="DD87" s="607">
        <v>85</v>
      </c>
      <c r="DE87" s="607">
        <v>58</v>
      </c>
      <c r="DF87" s="607">
        <v>22</v>
      </c>
      <c r="DG87" s="607">
        <v>5</v>
      </c>
      <c r="DH87" s="607">
        <v>19</v>
      </c>
      <c r="DI87" s="607">
        <v>12</v>
      </c>
      <c r="DJ87" s="607">
        <v>7</v>
      </c>
      <c r="DK87" s="607">
        <v>28</v>
      </c>
      <c r="DL87" s="607" t="s">
        <v>1</v>
      </c>
      <c r="DM87" s="607" t="s">
        <v>1</v>
      </c>
      <c r="DN87" s="607">
        <v>1</v>
      </c>
      <c r="DO87" s="607" t="s">
        <v>1</v>
      </c>
      <c r="DP87" s="607">
        <v>15</v>
      </c>
      <c r="DQ87" s="607">
        <v>1</v>
      </c>
      <c r="DR87" s="607">
        <v>1</v>
      </c>
      <c r="DS87" s="607">
        <v>5</v>
      </c>
      <c r="DT87" s="607" t="s">
        <v>1</v>
      </c>
      <c r="DU87" s="607">
        <v>3</v>
      </c>
      <c r="DV87" s="607">
        <v>1</v>
      </c>
      <c r="DW87" s="607">
        <v>1</v>
      </c>
      <c r="DX87" s="607" t="s">
        <v>1</v>
      </c>
      <c r="DY87" s="607" t="s">
        <v>1</v>
      </c>
      <c r="DZ87" s="607" t="s">
        <v>1</v>
      </c>
      <c r="EA87" s="607">
        <v>33</v>
      </c>
      <c r="EB87" s="607">
        <v>3008</v>
      </c>
      <c r="EC87" s="607" t="s">
        <v>1</v>
      </c>
      <c r="ED87" s="607">
        <v>2395</v>
      </c>
      <c r="EE87" s="607">
        <v>613</v>
      </c>
      <c r="EF87" s="17">
        <v>61</v>
      </c>
      <c r="EG87" s="17">
        <v>52</v>
      </c>
      <c r="EH87" s="17">
        <v>34</v>
      </c>
      <c r="EI87" s="17">
        <v>14</v>
      </c>
      <c r="EJ87" s="17">
        <v>4</v>
      </c>
      <c r="EK87" s="17" t="s">
        <v>1</v>
      </c>
      <c r="EL87" s="17">
        <v>4</v>
      </c>
      <c r="EM87" s="17">
        <v>5</v>
      </c>
      <c r="EN87" s="17">
        <v>62</v>
      </c>
      <c r="EO87" s="17">
        <v>33</v>
      </c>
      <c r="EP87" s="17">
        <v>24</v>
      </c>
      <c r="EQ87" s="17">
        <v>8</v>
      </c>
      <c r="ER87" s="17">
        <v>1</v>
      </c>
      <c r="ES87" s="17">
        <v>19</v>
      </c>
      <c r="ET87" s="17">
        <v>8</v>
      </c>
      <c r="EU87" s="17">
        <v>2</v>
      </c>
    </row>
    <row r="88" spans="1:151" ht="14.25" customHeight="1">
      <c r="A88" s="551" t="s">
        <v>299</v>
      </c>
      <c r="B88" s="551" t="s">
        <v>358</v>
      </c>
      <c r="C88" s="551" t="s">
        <v>366</v>
      </c>
      <c r="D88" s="551" t="s">
        <v>200</v>
      </c>
      <c r="E88" s="607">
        <v>18</v>
      </c>
      <c r="F88" s="607">
        <v>18</v>
      </c>
      <c r="G88" s="607">
        <v>10</v>
      </c>
      <c r="H88" s="607">
        <v>10</v>
      </c>
      <c r="I88" s="607">
        <v>5</v>
      </c>
      <c r="J88" s="607">
        <v>5</v>
      </c>
      <c r="K88" s="607">
        <v>3</v>
      </c>
      <c r="L88" s="607" t="s">
        <v>1</v>
      </c>
      <c r="M88" s="607">
        <v>55</v>
      </c>
      <c r="N88" s="607" t="s">
        <v>1</v>
      </c>
      <c r="O88" s="607">
        <v>2</v>
      </c>
      <c r="P88" s="607">
        <v>5</v>
      </c>
      <c r="Q88" s="607">
        <v>1</v>
      </c>
      <c r="R88" s="607">
        <v>1</v>
      </c>
      <c r="S88" s="607">
        <v>4</v>
      </c>
      <c r="T88" s="607">
        <v>2</v>
      </c>
      <c r="U88" s="607">
        <v>3</v>
      </c>
      <c r="V88" s="607">
        <v>10</v>
      </c>
      <c r="W88" s="607">
        <v>7</v>
      </c>
      <c r="X88" s="607">
        <v>5</v>
      </c>
      <c r="Y88" s="607">
        <v>5</v>
      </c>
      <c r="Z88" s="607">
        <v>4</v>
      </c>
      <c r="AA88" s="607">
        <v>2</v>
      </c>
      <c r="AB88" s="607">
        <v>4</v>
      </c>
      <c r="AC88" s="608">
        <v>57.8</v>
      </c>
      <c r="AD88" s="608">
        <v>53</v>
      </c>
      <c r="AE88" s="608">
        <v>64.5</v>
      </c>
      <c r="AF88" s="607">
        <v>44</v>
      </c>
      <c r="AG88" s="607" t="s">
        <v>1</v>
      </c>
      <c r="AH88" s="607">
        <v>2</v>
      </c>
      <c r="AI88" s="607">
        <v>3</v>
      </c>
      <c r="AJ88" s="607" t="s">
        <v>1</v>
      </c>
      <c r="AK88" s="607">
        <v>1</v>
      </c>
      <c r="AL88" s="607">
        <v>3</v>
      </c>
      <c r="AM88" s="607">
        <v>1</v>
      </c>
      <c r="AN88" s="607">
        <v>2</v>
      </c>
      <c r="AO88" s="607">
        <v>8</v>
      </c>
      <c r="AP88" s="607">
        <v>6</v>
      </c>
      <c r="AQ88" s="607">
        <v>4</v>
      </c>
      <c r="AR88" s="607">
        <v>5</v>
      </c>
      <c r="AS88" s="607">
        <v>4</v>
      </c>
      <c r="AT88" s="607">
        <v>2</v>
      </c>
      <c r="AU88" s="607">
        <v>3</v>
      </c>
      <c r="AV88" s="608">
        <v>59.5</v>
      </c>
      <c r="AW88" s="608">
        <v>55</v>
      </c>
      <c r="AX88" s="608">
        <v>64.900000000000006</v>
      </c>
      <c r="AY88" s="607">
        <v>38</v>
      </c>
      <c r="AZ88" s="607" t="s">
        <v>1</v>
      </c>
      <c r="BA88" s="607" t="s">
        <v>1</v>
      </c>
      <c r="BB88" s="607">
        <v>3</v>
      </c>
      <c r="BC88" s="607" t="s">
        <v>1</v>
      </c>
      <c r="BD88" s="607">
        <v>1</v>
      </c>
      <c r="BE88" s="607">
        <v>2</v>
      </c>
      <c r="BF88" s="607">
        <v>1</v>
      </c>
      <c r="BG88" s="607">
        <v>2</v>
      </c>
      <c r="BH88" s="607">
        <v>7</v>
      </c>
      <c r="BI88" s="607">
        <v>5</v>
      </c>
      <c r="BJ88" s="607">
        <v>4</v>
      </c>
      <c r="BK88" s="607">
        <v>4</v>
      </c>
      <c r="BL88" s="607">
        <v>4</v>
      </c>
      <c r="BM88" s="607">
        <v>2</v>
      </c>
      <c r="BN88" s="607">
        <v>3</v>
      </c>
      <c r="BO88" s="608">
        <v>61.5</v>
      </c>
      <c r="BP88" s="608">
        <v>58</v>
      </c>
      <c r="BQ88" s="608">
        <v>66.400000000000006</v>
      </c>
      <c r="BR88" s="607">
        <v>18</v>
      </c>
      <c r="BS88" s="607" t="s">
        <v>1</v>
      </c>
      <c r="BT88" s="607" t="s">
        <v>1</v>
      </c>
      <c r="BU88" s="607" t="s">
        <v>1</v>
      </c>
      <c r="BV88" s="607" t="s">
        <v>1</v>
      </c>
      <c r="BW88" s="607" t="s">
        <v>1</v>
      </c>
      <c r="BX88" s="607" t="s">
        <v>1</v>
      </c>
      <c r="BY88" s="607" t="s">
        <v>1</v>
      </c>
      <c r="BZ88" s="607" t="s">
        <v>1</v>
      </c>
      <c r="CA88" s="607">
        <v>5</v>
      </c>
      <c r="CB88" s="607">
        <v>4</v>
      </c>
      <c r="CC88" s="607">
        <v>3</v>
      </c>
      <c r="CD88" s="607">
        <v>2</v>
      </c>
      <c r="CE88" s="607">
        <v>3</v>
      </c>
      <c r="CF88" s="607" t="s">
        <v>1</v>
      </c>
      <c r="CG88" s="607">
        <v>1</v>
      </c>
      <c r="CH88" s="607">
        <v>11</v>
      </c>
      <c r="CI88" s="607" t="s">
        <v>1</v>
      </c>
      <c r="CJ88" s="607" t="s">
        <v>1</v>
      </c>
      <c r="CK88" s="607" t="s">
        <v>1</v>
      </c>
      <c r="CL88" s="607" t="s">
        <v>1</v>
      </c>
      <c r="CM88" s="607" t="s">
        <v>1</v>
      </c>
      <c r="CN88" s="607" t="s">
        <v>1</v>
      </c>
      <c r="CO88" s="607">
        <v>2</v>
      </c>
      <c r="CP88" s="607">
        <v>1</v>
      </c>
      <c r="CQ88" s="607">
        <v>2</v>
      </c>
      <c r="CR88" s="607">
        <v>2</v>
      </c>
      <c r="CS88" s="607">
        <v>3</v>
      </c>
      <c r="CT88" s="607" t="s">
        <v>1</v>
      </c>
      <c r="CU88" s="607">
        <v>1</v>
      </c>
      <c r="CV88" s="607"/>
      <c r="CW88" s="607"/>
      <c r="CX88" s="607"/>
      <c r="CY88" s="607"/>
      <c r="CZ88" s="607"/>
      <c r="DA88" s="607"/>
      <c r="DB88" s="607"/>
      <c r="DC88" s="607">
        <v>69</v>
      </c>
      <c r="DD88" s="607">
        <v>51</v>
      </c>
      <c r="DE88" s="607">
        <v>38</v>
      </c>
      <c r="DF88" s="607">
        <v>9</v>
      </c>
      <c r="DG88" s="607">
        <v>4</v>
      </c>
      <c r="DH88" s="607">
        <v>6</v>
      </c>
      <c r="DI88" s="607">
        <v>7</v>
      </c>
      <c r="DJ88" s="607">
        <v>5</v>
      </c>
      <c r="DK88" s="607">
        <v>17</v>
      </c>
      <c r="DL88" s="607" t="s">
        <v>1</v>
      </c>
      <c r="DM88" s="607" t="s">
        <v>1</v>
      </c>
      <c r="DN88" s="607">
        <v>1</v>
      </c>
      <c r="DO88" s="607" t="s">
        <v>1</v>
      </c>
      <c r="DP88" s="607">
        <v>10</v>
      </c>
      <c r="DQ88" s="607" t="s">
        <v>1</v>
      </c>
      <c r="DR88" s="607" t="s">
        <v>1</v>
      </c>
      <c r="DS88" s="607">
        <v>1</v>
      </c>
      <c r="DT88" s="607">
        <v>3</v>
      </c>
      <c r="DU88" s="607" t="s">
        <v>1</v>
      </c>
      <c r="DV88" s="607" t="s">
        <v>1</v>
      </c>
      <c r="DW88" s="607" t="s">
        <v>1</v>
      </c>
      <c r="DX88" s="607">
        <v>2</v>
      </c>
      <c r="DY88" s="607" t="s">
        <v>1</v>
      </c>
      <c r="DZ88" s="607" t="s">
        <v>1</v>
      </c>
      <c r="EA88" s="607">
        <v>18</v>
      </c>
      <c r="EB88" s="607">
        <v>1852</v>
      </c>
      <c r="EC88" s="607" t="s">
        <v>1</v>
      </c>
      <c r="ED88" s="607">
        <v>1630</v>
      </c>
      <c r="EE88" s="607">
        <v>222</v>
      </c>
      <c r="EF88" s="17">
        <v>41</v>
      </c>
      <c r="EG88" s="17">
        <v>33</v>
      </c>
      <c r="EH88" s="17">
        <v>22</v>
      </c>
      <c r="EI88" s="17">
        <v>7</v>
      </c>
      <c r="EJ88" s="17">
        <v>4</v>
      </c>
      <c r="EK88" s="17" t="s">
        <v>1</v>
      </c>
      <c r="EL88" s="17">
        <v>7</v>
      </c>
      <c r="EM88" s="17">
        <v>1</v>
      </c>
      <c r="EN88" s="17">
        <v>28</v>
      </c>
      <c r="EO88" s="17">
        <v>18</v>
      </c>
      <c r="EP88" s="17">
        <v>16</v>
      </c>
      <c r="EQ88" s="17">
        <v>2</v>
      </c>
      <c r="ER88" s="17" t="s">
        <v>1</v>
      </c>
      <c r="ES88" s="17">
        <v>6</v>
      </c>
      <c r="ET88" s="17" t="s">
        <v>1</v>
      </c>
      <c r="EU88" s="17">
        <v>4</v>
      </c>
    </row>
    <row r="89" spans="1:151" ht="14.25" customHeight="1">
      <c r="A89" s="551" t="s">
        <v>299</v>
      </c>
      <c r="B89" s="551" t="s">
        <v>358</v>
      </c>
      <c r="C89" s="551" t="s">
        <v>366</v>
      </c>
      <c r="D89" s="551" t="s">
        <v>367</v>
      </c>
      <c r="E89" s="607">
        <v>24</v>
      </c>
      <c r="F89" s="607">
        <v>23</v>
      </c>
      <c r="G89" s="607">
        <v>12</v>
      </c>
      <c r="H89" s="607">
        <v>12</v>
      </c>
      <c r="I89" s="607">
        <v>6</v>
      </c>
      <c r="J89" s="607">
        <v>3</v>
      </c>
      <c r="K89" s="607">
        <v>5</v>
      </c>
      <c r="L89" s="607">
        <v>1</v>
      </c>
      <c r="M89" s="607">
        <v>69</v>
      </c>
      <c r="N89" s="607" t="s">
        <v>1</v>
      </c>
      <c r="O89" s="607">
        <v>1</v>
      </c>
      <c r="P89" s="607">
        <v>3</v>
      </c>
      <c r="Q89" s="607">
        <v>3</v>
      </c>
      <c r="R89" s="607">
        <v>3</v>
      </c>
      <c r="S89" s="607">
        <v>2</v>
      </c>
      <c r="T89" s="607">
        <v>4</v>
      </c>
      <c r="U89" s="607">
        <v>12</v>
      </c>
      <c r="V89" s="607">
        <v>7</v>
      </c>
      <c r="W89" s="607">
        <v>10</v>
      </c>
      <c r="X89" s="607">
        <v>6</v>
      </c>
      <c r="Y89" s="607">
        <v>2</v>
      </c>
      <c r="Z89" s="607">
        <v>3</v>
      </c>
      <c r="AA89" s="607">
        <v>7</v>
      </c>
      <c r="AB89" s="607">
        <v>6</v>
      </c>
      <c r="AC89" s="608">
        <v>59.4</v>
      </c>
      <c r="AD89" s="608">
        <v>55.9</v>
      </c>
      <c r="AE89" s="608">
        <v>64.2</v>
      </c>
      <c r="AF89" s="607">
        <v>49</v>
      </c>
      <c r="AG89" s="607" t="s">
        <v>1</v>
      </c>
      <c r="AH89" s="607">
        <v>1</v>
      </c>
      <c r="AI89" s="607">
        <v>1</v>
      </c>
      <c r="AJ89" s="607">
        <v>3</v>
      </c>
      <c r="AK89" s="607">
        <v>1</v>
      </c>
      <c r="AL89" s="607">
        <v>1</v>
      </c>
      <c r="AM89" s="607">
        <v>2</v>
      </c>
      <c r="AN89" s="607">
        <v>5</v>
      </c>
      <c r="AO89" s="607">
        <v>3</v>
      </c>
      <c r="AP89" s="607">
        <v>10</v>
      </c>
      <c r="AQ89" s="607">
        <v>6</v>
      </c>
      <c r="AR89" s="607">
        <v>2</v>
      </c>
      <c r="AS89" s="607">
        <v>3</v>
      </c>
      <c r="AT89" s="607">
        <v>7</v>
      </c>
      <c r="AU89" s="607">
        <v>4</v>
      </c>
      <c r="AV89" s="608">
        <v>62.5</v>
      </c>
      <c r="AW89" s="608">
        <v>59.6</v>
      </c>
      <c r="AX89" s="608">
        <v>66</v>
      </c>
      <c r="AY89" s="607">
        <v>38</v>
      </c>
      <c r="AZ89" s="607" t="s">
        <v>1</v>
      </c>
      <c r="BA89" s="607" t="s">
        <v>1</v>
      </c>
      <c r="BB89" s="607">
        <v>1</v>
      </c>
      <c r="BC89" s="607">
        <v>2</v>
      </c>
      <c r="BD89" s="607">
        <v>1</v>
      </c>
      <c r="BE89" s="607" t="s">
        <v>1</v>
      </c>
      <c r="BF89" s="607">
        <v>1</v>
      </c>
      <c r="BG89" s="607">
        <v>4</v>
      </c>
      <c r="BH89" s="607">
        <v>3</v>
      </c>
      <c r="BI89" s="607">
        <v>8</v>
      </c>
      <c r="BJ89" s="607">
        <v>6</v>
      </c>
      <c r="BK89" s="607">
        <v>2</v>
      </c>
      <c r="BL89" s="607">
        <v>2</v>
      </c>
      <c r="BM89" s="607">
        <v>6</v>
      </c>
      <c r="BN89" s="607">
        <v>2</v>
      </c>
      <c r="BO89" s="608">
        <v>63.3</v>
      </c>
      <c r="BP89" s="608">
        <v>61</v>
      </c>
      <c r="BQ89" s="608">
        <v>68.2</v>
      </c>
      <c r="BR89" s="607">
        <v>23</v>
      </c>
      <c r="BS89" s="607" t="s">
        <v>1</v>
      </c>
      <c r="BT89" s="607" t="s">
        <v>1</v>
      </c>
      <c r="BU89" s="607" t="s">
        <v>1</v>
      </c>
      <c r="BV89" s="607" t="s">
        <v>1</v>
      </c>
      <c r="BW89" s="607" t="s">
        <v>1</v>
      </c>
      <c r="BX89" s="607" t="s">
        <v>1</v>
      </c>
      <c r="BY89" s="607">
        <v>1</v>
      </c>
      <c r="BZ89" s="607">
        <v>2</v>
      </c>
      <c r="CA89" s="607">
        <v>3</v>
      </c>
      <c r="CB89" s="607">
        <v>3</v>
      </c>
      <c r="CC89" s="607">
        <v>3</v>
      </c>
      <c r="CD89" s="607">
        <v>2</v>
      </c>
      <c r="CE89" s="607">
        <v>1</v>
      </c>
      <c r="CF89" s="607">
        <v>4</v>
      </c>
      <c r="CG89" s="607">
        <v>4</v>
      </c>
      <c r="CH89" s="607">
        <v>19</v>
      </c>
      <c r="CI89" s="607" t="s">
        <v>1</v>
      </c>
      <c r="CJ89" s="607" t="s">
        <v>1</v>
      </c>
      <c r="CK89" s="607" t="s">
        <v>1</v>
      </c>
      <c r="CL89" s="607" t="s">
        <v>1</v>
      </c>
      <c r="CM89" s="607" t="s">
        <v>1</v>
      </c>
      <c r="CN89" s="607" t="s">
        <v>1</v>
      </c>
      <c r="CO89" s="607">
        <v>3</v>
      </c>
      <c r="CP89" s="607">
        <v>3</v>
      </c>
      <c r="CQ89" s="607">
        <v>3</v>
      </c>
      <c r="CR89" s="607">
        <v>2</v>
      </c>
      <c r="CS89" s="607" t="s">
        <v>1</v>
      </c>
      <c r="CT89" s="607">
        <v>4</v>
      </c>
      <c r="CU89" s="607">
        <v>4</v>
      </c>
      <c r="CV89" s="607"/>
      <c r="CW89" s="607"/>
      <c r="CX89" s="607"/>
      <c r="CY89" s="607"/>
      <c r="CZ89" s="607"/>
      <c r="DA89" s="607"/>
      <c r="DB89" s="607"/>
      <c r="DC89" s="607">
        <v>96</v>
      </c>
      <c r="DD89" s="607">
        <v>63</v>
      </c>
      <c r="DE89" s="607">
        <v>38</v>
      </c>
      <c r="DF89" s="607">
        <v>19</v>
      </c>
      <c r="DG89" s="607">
        <v>6</v>
      </c>
      <c r="DH89" s="607">
        <v>11</v>
      </c>
      <c r="DI89" s="607">
        <v>12</v>
      </c>
      <c r="DJ89" s="607">
        <v>10</v>
      </c>
      <c r="DK89" s="607">
        <v>21</v>
      </c>
      <c r="DL89" s="607" t="s">
        <v>1</v>
      </c>
      <c r="DM89" s="607" t="s">
        <v>1</v>
      </c>
      <c r="DN89" s="607" t="s">
        <v>1</v>
      </c>
      <c r="DO89" s="607">
        <v>1</v>
      </c>
      <c r="DP89" s="607">
        <v>11</v>
      </c>
      <c r="DQ89" s="607">
        <v>1</v>
      </c>
      <c r="DR89" s="607">
        <v>1</v>
      </c>
      <c r="DS89" s="607">
        <v>5</v>
      </c>
      <c r="DT89" s="607" t="s">
        <v>1</v>
      </c>
      <c r="DU89" s="607">
        <v>1</v>
      </c>
      <c r="DV89" s="607" t="s">
        <v>1</v>
      </c>
      <c r="DW89" s="607">
        <v>1</v>
      </c>
      <c r="DX89" s="607" t="s">
        <v>1</v>
      </c>
      <c r="DY89" s="607" t="s">
        <v>1</v>
      </c>
      <c r="DZ89" s="607" t="s">
        <v>1</v>
      </c>
      <c r="EA89" s="607">
        <v>23</v>
      </c>
      <c r="EB89" s="607">
        <v>2828</v>
      </c>
      <c r="EC89" s="607" t="s">
        <v>1</v>
      </c>
      <c r="ED89" s="607">
        <v>1859</v>
      </c>
      <c r="EE89" s="607">
        <v>969</v>
      </c>
      <c r="EF89" s="17">
        <v>52</v>
      </c>
      <c r="EG89" s="17">
        <v>41</v>
      </c>
      <c r="EH89" s="17">
        <v>26</v>
      </c>
      <c r="EI89" s="17">
        <v>11</v>
      </c>
      <c r="EJ89" s="17">
        <v>4</v>
      </c>
      <c r="EK89" s="17" t="s">
        <v>1</v>
      </c>
      <c r="EL89" s="17">
        <v>8</v>
      </c>
      <c r="EM89" s="17">
        <v>3</v>
      </c>
      <c r="EN89" s="17">
        <v>44</v>
      </c>
      <c r="EO89" s="17">
        <v>22</v>
      </c>
      <c r="EP89" s="17">
        <v>12</v>
      </c>
      <c r="EQ89" s="17">
        <v>8</v>
      </c>
      <c r="ER89" s="17">
        <v>2</v>
      </c>
      <c r="ES89" s="17">
        <v>11</v>
      </c>
      <c r="ET89" s="17">
        <v>4</v>
      </c>
      <c r="EU89" s="17">
        <v>7</v>
      </c>
    </row>
    <row r="90" spans="1:151" ht="14.25" customHeight="1">
      <c r="A90" s="551" t="s">
        <v>299</v>
      </c>
      <c r="B90" s="551" t="s">
        <v>358</v>
      </c>
      <c r="C90" s="551" t="s">
        <v>366</v>
      </c>
      <c r="D90" s="551" t="s">
        <v>368</v>
      </c>
      <c r="E90" s="607">
        <v>56</v>
      </c>
      <c r="F90" s="607">
        <v>40</v>
      </c>
      <c r="G90" s="607">
        <v>20</v>
      </c>
      <c r="H90" s="607">
        <v>19</v>
      </c>
      <c r="I90" s="607">
        <v>10</v>
      </c>
      <c r="J90" s="607">
        <v>4</v>
      </c>
      <c r="K90" s="607">
        <v>10</v>
      </c>
      <c r="L90" s="607">
        <v>16</v>
      </c>
      <c r="M90" s="607">
        <v>123</v>
      </c>
      <c r="N90" s="607">
        <v>1</v>
      </c>
      <c r="O90" s="607">
        <v>3</v>
      </c>
      <c r="P90" s="607">
        <v>7</v>
      </c>
      <c r="Q90" s="607">
        <v>5</v>
      </c>
      <c r="R90" s="607">
        <v>8</v>
      </c>
      <c r="S90" s="607">
        <v>6</v>
      </c>
      <c r="T90" s="607">
        <v>11</v>
      </c>
      <c r="U90" s="607">
        <v>11</v>
      </c>
      <c r="V90" s="607">
        <v>8</v>
      </c>
      <c r="W90" s="607">
        <v>17</v>
      </c>
      <c r="X90" s="607">
        <v>9</v>
      </c>
      <c r="Y90" s="607">
        <v>10</v>
      </c>
      <c r="Z90" s="607">
        <v>16</v>
      </c>
      <c r="AA90" s="607">
        <v>2</v>
      </c>
      <c r="AB90" s="607">
        <v>9</v>
      </c>
      <c r="AC90" s="608">
        <v>57.7</v>
      </c>
      <c r="AD90" s="608">
        <v>57</v>
      </c>
      <c r="AE90" s="608">
        <v>58.6</v>
      </c>
      <c r="AF90" s="607">
        <v>93</v>
      </c>
      <c r="AG90" s="607" t="s">
        <v>1</v>
      </c>
      <c r="AH90" s="607" t="s">
        <v>1</v>
      </c>
      <c r="AI90" s="607">
        <v>2</v>
      </c>
      <c r="AJ90" s="607">
        <v>3</v>
      </c>
      <c r="AK90" s="607">
        <v>6</v>
      </c>
      <c r="AL90" s="607">
        <v>4</v>
      </c>
      <c r="AM90" s="607">
        <v>10</v>
      </c>
      <c r="AN90" s="607">
        <v>7</v>
      </c>
      <c r="AO90" s="607">
        <v>6</v>
      </c>
      <c r="AP90" s="607">
        <v>13</v>
      </c>
      <c r="AQ90" s="607">
        <v>8</v>
      </c>
      <c r="AR90" s="607">
        <v>10</v>
      </c>
      <c r="AS90" s="607">
        <v>15</v>
      </c>
      <c r="AT90" s="607">
        <v>2</v>
      </c>
      <c r="AU90" s="607">
        <v>7</v>
      </c>
      <c r="AV90" s="608">
        <v>61.5</v>
      </c>
      <c r="AW90" s="608">
        <v>60.7</v>
      </c>
      <c r="AX90" s="608">
        <v>62.5</v>
      </c>
      <c r="AY90" s="607">
        <v>72</v>
      </c>
      <c r="AZ90" s="607" t="s">
        <v>1</v>
      </c>
      <c r="BA90" s="607" t="s">
        <v>1</v>
      </c>
      <c r="BB90" s="607">
        <v>1</v>
      </c>
      <c r="BC90" s="607">
        <v>3</v>
      </c>
      <c r="BD90" s="607">
        <v>4</v>
      </c>
      <c r="BE90" s="607">
        <v>3</v>
      </c>
      <c r="BF90" s="607">
        <v>9</v>
      </c>
      <c r="BG90" s="607">
        <v>4</v>
      </c>
      <c r="BH90" s="607">
        <v>4</v>
      </c>
      <c r="BI90" s="607">
        <v>11</v>
      </c>
      <c r="BJ90" s="607">
        <v>8</v>
      </c>
      <c r="BK90" s="607">
        <v>7</v>
      </c>
      <c r="BL90" s="607">
        <v>13</v>
      </c>
      <c r="BM90" s="607">
        <v>2</v>
      </c>
      <c r="BN90" s="607">
        <v>3</v>
      </c>
      <c r="BO90" s="608">
        <v>61.1</v>
      </c>
      <c r="BP90" s="608">
        <v>60.1</v>
      </c>
      <c r="BQ90" s="608">
        <v>63.7</v>
      </c>
      <c r="BR90" s="607">
        <v>40</v>
      </c>
      <c r="BS90" s="607" t="s">
        <v>1</v>
      </c>
      <c r="BT90" s="607" t="s">
        <v>1</v>
      </c>
      <c r="BU90" s="607" t="s">
        <v>1</v>
      </c>
      <c r="BV90" s="607" t="s">
        <v>1</v>
      </c>
      <c r="BW90" s="607" t="s">
        <v>1</v>
      </c>
      <c r="BX90" s="607" t="s">
        <v>1</v>
      </c>
      <c r="BY90" s="607">
        <v>2</v>
      </c>
      <c r="BZ90" s="607">
        <v>3</v>
      </c>
      <c r="CA90" s="607">
        <v>2</v>
      </c>
      <c r="CB90" s="607">
        <v>9</v>
      </c>
      <c r="CC90" s="607">
        <v>5</v>
      </c>
      <c r="CD90" s="607">
        <v>3</v>
      </c>
      <c r="CE90" s="607">
        <v>10</v>
      </c>
      <c r="CF90" s="607">
        <v>2</v>
      </c>
      <c r="CG90" s="607">
        <v>4</v>
      </c>
      <c r="CH90" s="607">
        <v>29</v>
      </c>
      <c r="CI90" s="607" t="s">
        <v>1</v>
      </c>
      <c r="CJ90" s="607" t="s">
        <v>1</v>
      </c>
      <c r="CK90" s="607" t="s">
        <v>1</v>
      </c>
      <c r="CL90" s="607" t="s">
        <v>1</v>
      </c>
      <c r="CM90" s="607">
        <v>1</v>
      </c>
      <c r="CN90" s="607">
        <v>1</v>
      </c>
      <c r="CO90" s="607">
        <v>2</v>
      </c>
      <c r="CP90" s="607">
        <v>6</v>
      </c>
      <c r="CQ90" s="607">
        <v>3</v>
      </c>
      <c r="CR90" s="607">
        <v>3</v>
      </c>
      <c r="CS90" s="607">
        <v>9</v>
      </c>
      <c r="CT90" s="607">
        <v>2</v>
      </c>
      <c r="CU90" s="607">
        <v>2</v>
      </c>
      <c r="CV90" s="607"/>
      <c r="CW90" s="607"/>
      <c r="CX90" s="607"/>
      <c r="CY90" s="607"/>
      <c r="CZ90" s="607"/>
      <c r="DA90" s="607"/>
      <c r="DB90" s="607"/>
      <c r="DC90" s="607">
        <v>157</v>
      </c>
      <c r="DD90" s="607">
        <v>100</v>
      </c>
      <c r="DE90" s="607">
        <v>72</v>
      </c>
      <c r="DF90" s="607">
        <v>21</v>
      </c>
      <c r="DG90" s="607">
        <v>7</v>
      </c>
      <c r="DH90" s="607">
        <v>24</v>
      </c>
      <c r="DI90" s="607">
        <v>13</v>
      </c>
      <c r="DJ90" s="607">
        <v>20</v>
      </c>
      <c r="DK90" s="607">
        <v>37</v>
      </c>
      <c r="DL90" s="607" t="s">
        <v>1</v>
      </c>
      <c r="DM90" s="607" t="s">
        <v>1</v>
      </c>
      <c r="DN90" s="607">
        <v>2</v>
      </c>
      <c r="DO90" s="607">
        <v>1</v>
      </c>
      <c r="DP90" s="607">
        <v>23</v>
      </c>
      <c r="DQ90" s="607">
        <v>1</v>
      </c>
      <c r="DR90" s="607">
        <v>3</v>
      </c>
      <c r="DS90" s="607">
        <v>5</v>
      </c>
      <c r="DT90" s="607">
        <v>2</v>
      </c>
      <c r="DU90" s="607" t="s">
        <v>1</v>
      </c>
      <c r="DV90" s="607" t="s">
        <v>1</v>
      </c>
      <c r="DW90" s="607" t="s">
        <v>1</v>
      </c>
      <c r="DX90" s="607" t="s">
        <v>1</v>
      </c>
      <c r="DY90" s="607" t="s">
        <v>1</v>
      </c>
      <c r="DZ90" s="607" t="s">
        <v>1</v>
      </c>
      <c r="EA90" s="607">
        <v>40</v>
      </c>
      <c r="EB90" s="607">
        <v>4204</v>
      </c>
      <c r="EC90" s="607" t="s">
        <v>1</v>
      </c>
      <c r="ED90" s="607">
        <v>3270</v>
      </c>
      <c r="EE90" s="607">
        <v>934</v>
      </c>
      <c r="EF90" s="17">
        <v>76</v>
      </c>
      <c r="EG90" s="17">
        <v>63</v>
      </c>
      <c r="EH90" s="17">
        <v>51</v>
      </c>
      <c r="EI90" s="17">
        <v>9</v>
      </c>
      <c r="EJ90" s="17">
        <v>3</v>
      </c>
      <c r="EK90" s="17" t="s">
        <v>1</v>
      </c>
      <c r="EL90" s="17">
        <v>5</v>
      </c>
      <c r="EM90" s="17">
        <v>8</v>
      </c>
      <c r="EN90" s="17">
        <v>81</v>
      </c>
      <c r="EO90" s="17">
        <v>37</v>
      </c>
      <c r="EP90" s="17">
        <v>21</v>
      </c>
      <c r="EQ90" s="17">
        <v>12</v>
      </c>
      <c r="ER90" s="17">
        <v>4</v>
      </c>
      <c r="ES90" s="17">
        <v>24</v>
      </c>
      <c r="ET90" s="17">
        <v>8</v>
      </c>
      <c r="EU90" s="17">
        <v>12</v>
      </c>
    </row>
    <row r="91" spans="1:151" ht="14.25" customHeight="1">
      <c r="A91" s="551" t="s">
        <v>299</v>
      </c>
      <c r="B91" s="551" t="s">
        <v>358</v>
      </c>
      <c r="C91" s="551" t="s">
        <v>366</v>
      </c>
      <c r="D91" s="551" t="s">
        <v>369</v>
      </c>
      <c r="E91" s="607">
        <v>41</v>
      </c>
      <c r="F91" s="607">
        <v>36</v>
      </c>
      <c r="G91" s="607">
        <v>19</v>
      </c>
      <c r="H91" s="607">
        <v>18</v>
      </c>
      <c r="I91" s="607">
        <v>10</v>
      </c>
      <c r="J91" s="607">
        <v>7</v>
      </c>
      <c r="K91" s="607">
        <v>7</v>
      </c>
      <c r="L91" s="607">
        <v>5</v>
      </c>
      <c r="M91" s="607">
        <v>125</v>
      </c>
      <c r="N91" s="607">
        <v>1</v>
      </c>
      <c r="O91" s="607">
        <v>6</v>
      </c>
      <c r="P91" s="607">
        <v>6</v>
      </c>
      <c r="Q91" s="607">
        <v>6</v>
      </c>
      <c r="R91" s="607">
        <v>7</v>
      </c>
      <c r="S91" s="607">
        <v>16</v>
      </c>
      <c r="T91" s="607">
        <v>9</v>
      </c>
      <c r="U91" s="607">
        <v>9</v>
      </c>
      <c r="V91" s="607">
        <v>9</v>
      </c>
      <c r="W91" s="607">
        <v>8</v>
      </c>
      <c r="X91" s="607">
        <v>19</v>
      </c>
      <c r="Y91" s="607">
        <v>11</v>
      </c>
      <c r="Z91" s="607">
        <v>5</v>
      </c>
      <c r="AA91" s="607">
        <v>6</v>
      </c>
      <c r="AB91" s="607">
        <v>7</v>
      </c>
      <c r="AC91" s="608">
        <v>54.9</v>
      </c>
      <c r="AD91" s="608">
        <v>55.6</v>
      </c>
      <c r="AE91" s="608">
        <v>54.1</v>
      </c>
      <c r="AF91" s="607">
        <v>98</v>
      </c>
      <c r="AG91" s="607" t="s">
        <v>1</v>
      </c>
      <c r="AH91" s="607">
        <v>2</v>
      </c>
      <c r="AI91" s="607">
        <v>3</v>
      </c>
      <c r="AJ91" s="607">
        <v>5</v>
      </c>
      <c r="AK91" s="607">
        <v>6</v>
      </c>
      <c r="AL91" s="607">
        <v>9</v>
      </c>
      <c r="AM91" s="607">
        <v>8</v>
      </c>
      <c r="AN91" s="607">
        <v>8</v>
      </c>
      <c r="AO91" s="607">
        <v>7</v>
      </c>
      <c r="AP91" s="607">
        <v>7</v>
      </c>
      <c r="AQ91" s="607">
        <v>18</v>
      </c>
      <c r="AR91" s="607">
        <v>8</v>
      </c>
      <c r="AS91" s="607">
        <v>4</v>
      </c>
      <c r="AT91" s="607">
        <v>6</v>
      </c>
      <c r="AU91" s="607">
        <v>7</v>
      </c>
      <c r="AV91" s="608">
        <v>58</v>
      </c>
      <c r="AW91" s="608">
        <v>58.6</v>
      </c>
      <c r="AX91" s="608">
        <v>57.3</v>
      </c>
      <c r="AY91" s="607">
        <v>73</v>
      </c>
      <c r="AZ91" s="607" t="s">
        <v>1</v>
      </c>
      <c r="BA91" s="607" t="s">
        <v>1</v>
      </c>
      <c r="BB91" s="607">
        <v>3</v>
      </c>
      <c r="BC91" s="607">
        <v>4</v>
      </c>
      <c r="BD91" s="607">
        <v>3</v>
      </c>
      <c r="BE91" s="607">
        <v>7</v>
      </c>
      <c r="BF91" s="607">
        <v>6</v>
      </c>
      <c r="BG91" s="607">
        <v>6</v>
      </c>
      <c r="BH91" s="607">
        <v>4</v>
      </c>
      <c r="BI91" s="607">
        <v>6</v>
      </c>
      <c r="BJ91" s="607">
        <v>16</v>
      </c>
      <c r="BK91" s="607">
        <v>5</v>
      </c>
      <c r="BL91" s="607">
        <v>4</v>
      </c>
      <c r="BM91" s="607">
        <v>5</v>
      </c>
      <c r="BN91" s="607">
        <v>4</v>
      </c>
      <c r="BO91" s="608">
        <v>58.7</v>
      </c>
      <c r="BP91" s="608">
        <v>58.8</v>
      </c>
      <c r="BQ91" s="608">
        <v>58.6</v>
      </c>
      <c r="BR91" s="607">
        <v>36</v>
      </c>
      <c r="BS91" s="607" t="s">
        <v>1</v>
      </c>
      <c r="BT91" s="607" t="s">
        <v>1</v>
      </c>
      <c r="BU91" s="607" t="s">
        <v>1</v>
      </c>
      <c r="BV91" s="607" t="s">
        <v>1</v>
      </c>
      <c r="BW91" s="607" t="s">
        <v>1</v>
      </c>
      <c r="BX91" s="607">
        <v>2</v>
      </c>
      <c r="BY91" s="607">
        <v>2</v>
      </c>
      <c r="BZ91" s="607">
        <v>2</v>
      </c>
      <c r="CA91" s="607">
        <v>3</v>
      </c>
      <c r="CB91" s="607">
        <v>2</v>
      </c>
      <c r="CC91" s="607">
        <v>10</v>
      </c>
      <c r="CD91" s="607">
        <v>5</v>
      </c>
      <c r="CE91" s="607">
        <v>4</v>
      </c>
      <c r="CF91" s="607">
        <v>2</v>
      </c>
      <c r="CG91" s="607">
        <v>4</v>
      </c>
      <c r="CH91" s="607">
        <v>32</v>
      </c>
      <c r="CI91" s="607" t="s">
        <v>1</v>
      </c>
      <c r="CJ91" s="607" t="s">
        <v>1</v>
      </c>
      <c r="CK91" s="607" t="s">
        <v>1</v>
      </c>
      <c r="CL91" s="607">
        <v>1</v>
      </c>
      <c r="CM91" s="607">
        <v>1</v>
      </c>
      <c r="CN91" s="607">
        <v>2</v>
      </c>
      <c r="CO91" s="607">
        <v>3</v>
      </c>
      <c r="CP91" s="607">
        <v>2</v>
      </c>
      <c r="CQ91" s="607">
        <v>10</v>
      </c>
      <c r="CR91" s="607">
        <v>4</v>
      </c>
      <c r="CS91" s="607">
        <v>4</v>
      </c>
      <c r="CT91" s="607">
        <v>1</v>
      </c>
      <c r="CU91" s="607">
        <v>4</v>
      </c>
      <c r="CV91" s="607"/>
      <c r="CW91" s="607"/>
      <c r="CX91" s="607"/>
      <c r="CY91" s="607"/>
      <c r="CZ91" s="607"/>
      <c r="DA91" s="607"/>
      <c r="DB91" s="607"/>
      <c r="DC91" s="607">
        <v>158</v>
      </c>
      <c r="DD91" s="607">
        <v>94</v>
      </c>
      <c r="DE91" s="607">
        <v>73</v>
      </c>
      <c r="DF91" s="607">
        <v>18</v>
      </c>
      <c r="DG91" s="607">
        <v>3</v>
      </c>
      <c r="DH91" s="607">
        <v>34</v>
      </c>
      <c r="DI91" s="607">
        <v>14</v>
      </c>
      <c r="DJ91" s="607">
        <v>16</v>
      </c>
      <c r="DK91" s="607">
        <v>33</v>
      </c>
      <c r="DL91" s="607" t="s">
        <v>1</v>
      </c>
      <c r="DM91" s="607" t="s">
        <v>1</v>
      </c>
      <c r="DN91" s="607">
        <v>1</v>
      </c>
      <c r="DO91" s="607" t="s">
        <v>1</v>
      </c>
      <c r="DP91" s="607">
        <v>11</v>
      </c>
      <c r="DQ91" s="607" t="s">
        <v>1</v>
      </c>
      <c r="DR91" s="607">
        <v>3</v>
      </c>
      <c r="DS91" s="607">
        <v>15</v>
      </c>
      <c r="DT91" s="607">
        <v>2</v>
      </c>
      <c r="DU91" s="607" t="s">
        <v>1</v>
      </c>
      <c r="DV91" s="607" t="s">
        <v>1</v>
      </c>
      <c r="DW91" s="607" t="s">
        <v>1</v>
      </c>
      <c r="DX91" s="607">
        <v>1</v>
      </c>
      <c r="DY91" s="607" t="s">
        <v>1</v>
      </c>
      <c r="DZ91" s="607" t="s">
        <v>1</v>
      </c>
      <c r="EA91" s="607">
        <v>36</v>
      </c>
      <c r="EB91" s="607">
        <v>4385</v>
      </c>
      <c r="EC91" s="607" t="s">
        <v>1</v>
      </c>
      <c r="ED91" s="607">
        <v>1927</v>
      </c>
      <c r="EE91" s="607">
        <v>2458</v>
      </c>
      <c r="EF91" s="17">
        <v>72</v>
      </c>
      <c r="EG91" s="17">
        <v>64</v>
      </c>
      <c r="EH91" s="17">
        <v>53</v>
      </c>
      <c r="EI91" s="17">
        <v>9</v>
      </c>
      <c r="EJ91" s="17">
        <v>2</v>
      </c>
      <c r="EK91" s="17" t="s">
        <v>1</v>
      </c>
      <c r="EL91" s="17">
        <v>5</v>
      </c>
      <c r="EM91" s="17">
        <v>3</v>
      </c>
      <c r="EN91" s="17">
        <v>86</v>
      </c>
      <c r="EO91" s="17">
        <v>30</v>
      </c>
      <c r="EP91" s="17">
        <v>20</v>
      </c>
      <c r="EQ91" s="17">
        <v>9</v>
      </c>
      <c r="ER91" s="17">
        <v>1</v>
      </c>
      <c r="ES91" s="17">
        <v>34</v>
      </c>
      <c r="ET91" s="17">
        <v>9</v>
      </c>
      <c r="EU91" s="17">
        <v>13</v>
      </c>
    </row>
    <row r="92" spans="1:151" ht="14.25" customHeight="1">
      <c r="A92" s="551" t="s">
        <v>299</v>
      </c>
      <c r="B92" s="551" t="s">
        <v>358</v>
      </c>
      <c r="C92" s="551" t="s">
        <v>366</v>
      </c>
      <c r="D92" s="551" t="s">
        <v>370</v>
      </c>
      <c r="E92" s="607">
        <v>24</v>
      </c>
      <c r="F92" s="607">
        <v>12</v>
      </c>
      <c r="G92" s="607">
        <v>5</v>
      </c>
      <c r="H92" s="607">
        <v>4</v>
      </c>
      <c r="I92" s="607">
        <v>3</v>
      </c>
      <c r="J92" s="607">
        <v>2</v>
      </c>
      <c r="K92" s="607">
        <v>4</v>
      </c>
      <c r="L92" s="607">
        <v>12</v>
      </c>
      <c r="M92" s="607">
        <v>32</v>
      </c>
      <c r="N92" s="607" t="s">
        <v>1</v>
      </c>
      <c r="O92" s="607">
        <v>2</v>
      </c>
      <c r="P92" s="607">
        <v>2</v>
      </c>
      <c r="Q92" s="607" t="s">
        <v>1</v>
      </c>
      <c r="R92" s="607">
        <v>2</v>
      </c>
      <c r="S92" s="607">
        <v>3</v>
      </c>
      <c r="T92" s="607">
        <v>2</v>
      </c>
      <c r="U92" s="607">
        <v>3</v>
      </c>
      <c r="V92" s="607">
        <v>4</v>
      </c>
      <c r="W92" s="607">
        <v>2</v>
      </c>
      <c r="X92" s="607">
        <v>4</v>
      </c>
      <c r="Y92" s="607">
        <v>4</v>
      </c>
      <c r="Z92" s="607" t="s">
        <v>1</v>
      </c>
      <c r="AA92" s="607">
        <v>3</v>
      </c>
      <c r="AB92" s="607">
        <v>1</v>
      </c>
      <c r="AC92" s="608">
        <v>55.8</v>
      </c>
      <c r="AD92" s="608">
        <v>56.5</v>
      </c>
      <c r="AE92" s="608">
        <v>54.9</v>
      </c>
      <c r="AF92" s="607">
        <v>25</v>
      </c>
      <c r="AG92" s="607" t="s">
        <v>1</v>
      </c>
      <c r="AH92" s="607" t="s">
        <v>1</v>
      </c>
      <c r="AI92" s="607">
        <v>2</v>
      </c>
      <c r="AJ92" s="607" t="s">
        <v>1</v>
      </c>
      <c r="AK92" s="607">
        <v>2</v>
      </c>
      <c r="AL92" s="607">
        <v>3</v>
      </c>
      <c r="AM92" s="607" t="s">
        <v>1</v>
      </c>
      <c r="AN92" s="607">
        <v>1</v>
      </c>
      <c r="AO92" s="607">
        <v>4</v>
      </c>
      <c r="AP92" s="607">
        <v>1</v>
      </c>
      <c r="AQ92" s="607">
        <v>4</v>
      </c>
      <c r="AR92" s="607">
        <v>4</v>
      </c>
      <c r="AS92" s="607" t="s">
        <v>1</v>
      </c>
      <c r="AT92" s="607">
        <v>3</v>
      </c>
      <c r="AU92" s="607">
        <v>1</v>
      </c>
      <c r="AV92" s="608">
        <v>59</v>
      </c>
      <c r="AW92" s="608">
        <v>57.5</v>
      </c>
      <c r="AX92" s="608">
        <v>60.5</v>
      </c>
      <c r="AY92" s="607">
        <v>24</v>
      </c>
      <c r="AZ92" s="607" t="s">
        <v>1</v>
      </c>
      <c r="BA92" s="607" t="s">
        <v>1</v>
      </c>
      <c r="BB92" s="607">
        <v>2</v>
      </c>
      <c r="BC92" s="607" t="s">
        <v>1</v>
      </c>
      <c r="BD92" s="607">
        <v>2</v>
      </c>
      <c r="BE92" s="607">
        <v>3</v>
      </c>
      <c r="BF92" s="607" t="s">
        <v>1</v>
      </c>
      <c r="BG92" s="607">
        <v>1</v>
      </c>
      <c r="BH92" s="607">
        <v>3</v>
      </c>
      <c r="BI92" s="607">
        <v>1</v>
      </c>
      <c r="BJ92" s="607">
        <v>4</v>
      </c>
      <c r="BK92" s="607">
        <v>4</v>
      </c>
      <c r="BL92" s="607" t="s">
        <v>1</v>
      </c>
      <c r="BM92" s="607">
        <v>3</v>
      </c>
      <c r="BN92" s="607">
        <v>1</v>
      </c>
      <c r="BO92" s="608">
        <v>59</v>
      </c>
      <c r="BP92" s="608">
        <v>57.5</v>
      </c>
      <c r="BQ92" s="608">
        <v>60.8</v>
      </c>
      <c r="BR92" s="607">
        <v>12</v>
      </c>
      <c r="BS92" s="607" t="s">
        <v>1</v>
      </c>
      <c r="BT92" s="607" t="s">
        <v>1</v>
      </c>
      <c r="BU92" s="607" t="s">
        <v>1</v>
      </c>
      <c r="BV92" s="607" t="s">
        <v>1</v>
      </c>
      <c r="BW92" s="607" t="s">
        <v>1</v>
      </c>
      <c r="BX92" s="607" t="s">
        <v>1</v>
      </c>
      <c r="BY92" s="607">
        <v>1</v>
      </c>
      <c r="BZ92" s="607">
        <v>1</v>
      </c>
      <c r="CA92" s="607">
        <v>2</v>
      </c>
      <c r="CB92" s="607">
        <v>1</v>
      </c>
      <c r="CC92" s="607">
        <v>2</v>
      </c>
      <c r="CD92" s="607">
        <v>2</v>
      </c>
      <c r="CE92" s="607" t="s">
        <v>1</v>
      </c>
      <c r="CF92" s="607">
        <v>1</v>
      </c>
      <c r="CG92" s="607">
        <v>2</v>
      </c>
      <c r="CH92" s="607">
        <v>8</v>
      </c>
      <c r="CI92" s="607" t="s">
        <v>1</v>
      </c>
      <c r="CJ92" s="607" t="s">
        <v>1</v>
      </c>
      <c r="CK92" s="607" t="s">
        <v>1</v>
      </c>
      <c r="CL92" s="607" t="s">
        <v>1</v>
      </c>
      <c r="CM92" s="607" t="s">
        <v>1</v>
      </c>
      <c r="CN92" s="607">
        <v>1</v>
      </c>
      <c r="CO92" s="607">
        <v>1</v>
      </c>
      <c r="CP92" s="607">
        <v>1</v>
      </c>
      <c r="CQ92" s="607">
        <v>1</v>
      </c>
      <c r="CR92" s="607">
        <v>1</v>
      </c>
      <c r="CS92" s="607" t="s">
        <v>1</v>
      </c>
      <c r="CT92" s="607">
        <v>1</v>
      </c>
      <c r="CU92" s="607">
        <v>2</v>
      </c>
      <c r="CV92" s="607"/>
      <c r="CW92" s="607"/>
      <c r="CX92" s="607"/>
      <c r="CY92" s="607"/>
      <c r="CZ92" s="607"/>
      <c r="DA92" s="607"/>
      <c r="DB92" s="607"/>
      <c r="DC92" s="607">
        <v>46</v>
      </c>
      <c r="DD92" s="607">
        <v>30</v>
      </c>
      <c r="DE92" s="607">
        <v>24</v>
      </c>
      <c r="DF92" s="607">
        <v>6</v>
      </c>
      <c r="DG92" s="607" t="s">
        <v>1</v>
      </c>
      <c r="DH92" s="607">
        <v>6</v>
      </c>
      <c r="DI92" s="607">
        <v>3</v>
      </c>
      <c r="DJ92" s="607">
        <v>7</v>
      </c>
      <c r="DK92" s="607">
        <v>11</v>
      </c>
      <c r="DL92" s="607" t="s">
        <v>1</v>
      </c>
      <c r="DM92" s="607" t="s">
        <v>1</v>
      </c>
      <c r="DN92" s="607" t="s">
        <v>1</v>
      </c>
      <c r="DO92" s="607" t="s">
        <v>1</v>
      </c>
      <c r="DP92" s="607">
        <v>7</v>
      </c>
      <c r="DQ92" s="607" t="s">
        <v>1</v>
      </c>
      <c r="DR92" s="607">
        <v>2</v>
      </c>
      <c r="DS92" s="607">
        <v>2</v>
      </c>
      <c r="DT92" s="607" t="s">
        <v>1</v>
      </c>
      <c r="DU92" s="607" t="s">
        <v>1</v>
      </c>
      <c r="DV92" s="607" t="s">
        <v>1</v>
      </c>
      <c r="DW92" s="607" t="s">
        <v>1</v>
      </c>
      <c r="DX92" s="607" t="s">
        <v>1</v>
      </c>
      <c r="DY92" s="607" t="s">
        <v>1</v>
      </c>
      <c r="DZ92" s="607" t="s">
        <v>1</v>
      </c>
      <c r="EA92" s="607">
        <v>12</v>
      </c>
      <c r="EB92" s="607">
        <v>1854</v>
      </c>
      <c r="EC92" s="607" t="s">
        <v>1</v>
      </c>
      <c r="ED92" s="607">
        <v>608</v>
      </c>
      <c r="EE92" s="607">
        <v>1246</v>
      </c>
      <c r="EF92" s="17">
        <v>22</v>
      </c>
      <c r="EG92" s="17">
        <v>18</v>
      </c>
      <c r="EH92" s="17">
        <v>13</v>
      </c>
      <c r="EI92" s="17">
        <v>5</v>
      </c>
      <c r="EJ92" s="17" t="s">
        <v>1</v>
      </c>
      <c r="EK92" s="17" t="s">
        <v>1</v>
      </c>
      <c r="EL92" s="17">
        <v>2</v>
      </c>
      <c r="EM92" s="17">
        <v>2</v>
      </c>
      <c r="EN92" s="17">
        <v>24</v>
      </c>
      <c r="EO92" s="17">
        <v>12</v>
      </c>
      <c r="EP92" s="17">
        <v>11</v>
      </c>
      <c r="EQ92" s="17">
        <v>1</v>
      </c>
      <c r="ER92" s="17" t="s">
        <v>1</v>
      </c>
      <c r="ES92" s="17">
        <v>6</v>
      </c>
      <c r="ET92" s="17">
        <v>1</v>
      </c>
      <c r="EU92" s="17">
        <v>5</v>
      </c>
    </row>
    <row r="93" spans="1:151" ht="14.25" customHeight="1">
      <c r="A93" s="551" t="s">
        <v>299</v>
      </c>
      <c r="B93" s="551" t="s">
        <v>358</v>
      </c>
      <c r="C93" s="551" t="s">
        <v>366</v>
      </c>
      <c r="D93" s="551" t="s">
        <v>371</v>
      </c>
      <c r="E93" s="607">
        <v>14</v>
      </c>
      <c r="F93" s="607">
        <v>8</v>
      </c>
      <c r="G93" s="607">
        <v>1</v>
      </c>
      <c r="H93" s="607">
        <v>1</v>
      </c>
      <c r="I93" s="607">
        <v>5</v>
      </c>
      <c r="J93" s="607">
        <v>4</v>
      </c>
      <c r="K93" s="607">
        <v>2</v>
      </c>
      <c r="L93" s="607">
        <v>6</v>
      </c>
      <c r="M93" s="607">
        <v>22</v>
      </c>
      <c r="N93" s="607">
        <v>1</v>
      </c>
      <c r="O93" s="607">
        <v>1</v>
      </c>
      <c r="P93" s="607" t="s">
        <v>1</v>
      </c>
      <c r="Q93" s="607" t="s">
        <v>1</v>
      </c>
      <c r="R93" s="607" t="s">
        <v>1</v>
      </c>
      <c r="S93" s="607">
        <v>2</v>
      </c>
      <c r="T93" s="607">
        <v>5</v>
      </c>
      <c r="U93" s="607">
        <v>1</v>
      </c>
      <c r="V93" s="607">
        <v>3</v>
      </c>
      <c r="W93" s="607">
        <v>2</v>
      </c>
      <c r="X93" s="607">
        <v>1</v>
      </c>
      <c r="Y93" s="607">
        <v>2</v>
      </c>
      <c r="Z93" s="607">
        <v>1</v>
      </c>
      <c r="AA93" s="607">
        <v>2</v>
      </c>
      <c r="AB93" s="607">
        <v>1</v>
      </c>
      <c r="AC93" s="608">
        <v>56.9</v>
      </c>
      <c r="AD93" s="608">
        <v>52.9</v>
      </c>
      <c r="AE93" s="608">
        <v>60.9</v>
      </c>
      <c r="AF93" s="607">
        <v>14</v>
      </c>
      <c r="AG93" s="607" t="s">
        <v>1</v>
      </c>
      <c r="AH93" s="607" t="s">
        <v>1</v>
      </c>
      <c r="AI93" s="607" t="s">
        <v>1</v>
      </c>
      <c r="AJ93" s="607" t="s">
        <v>1</v>
      </c>
      <c r="AK93" s="607" t="s">
        <v>1</v>
      </c>
      <c r="AL93" s="607">
        <v>2</v>
      </c>
      <c r="AM93" s="607">
        <v>4</v>
      </c>
      <c r="AN93" s="607" t="s">
        <v>1</v>
      </c>
      <c r="AO93" s="607">
        <v>1</v>
      </c>
      <c r="AP93" s="607">
        <v>2</v>
      </c>
      <c r="AQ93" s="607">
        <v>1</v>
      </c>
      <c r="AR93" s="607">
        <v>2</v>
      </c>
      <c r="AS93" s="607">
        <v>1</v>
      </c>
      <c r="AT93" s="607">
        <v>1</v>
      </c>
      <c r="AU93" s="607" t="s">
        <v>1</v>
      </c>
      <c r="AV93" s="608">
        <v>59</v>
      </c>
      <c r="AW93" s="608">
        <v>58.3</v>
      </c>
      <c r="AX93" s="608">
        <v>59.5</v>
      </c>
      <c r="AY93" s="607">
        <v>9</v>
      </c>
      <c r="AZ93" s="607" t="s">
        <v>1</v>
      </c>
      <c r="BA93" s="607" t="s">
        <v>1</v>
      </c>
      <c r="BB93" s="607" t="s">
        <v>1</v>
      </c>
      <c r="BC93" s="607" t="s">
        <v>1</v>
      </c>
      <c r="BD93" s="607" t="s">
        <v>1</v>
      </c>
      <c r="BE93" s="607">
        <v>1</v>
      </c>
      <c r="BF93" s="607">
        <v>4</v>
      </c>
      <c r="BG93" s="607" t="s">
        <v>1</v>
      </c>
      <c r="BH93" s="607">
        <v>1</v>
      </c>
      <c r="BI93" s="607">
        <v>1</v>
      </c>
      <c r="BJ93" s="607">
        <v>1</v>
      </c>
      <c r="BK93" s="607" t="s">
        <v>1</v>
      </c>
      <c r="BL93" s="607">
        <v>1</v>
      </c>
      <c r="BM93" s="607" t="s">
        <v>1</v>
      </c>
      <c r="BN93" s="607" t="s">
        <v>1</v>
      </c>
      <c r="BO93" s="608">
        <v>55.4</v>
      </c>
      <c r="BP93" s="608">
        <v>55.6</v>
      </c>
      <c r="BQ93" s="608">
        <v>55.3</v>
      </c>
      <c r="BR93" s="607">
        <v>8</v>
      </c>
      <c r="BS93" s="607" t="s">
        <v>1</v>
      </c>
      <c r="BT93" s="607" t="s">
        <v>1</v>
      </c>
      <c r="BU93" s="607" t="s">
        <v>1</v>
      </c>
      <c r="BV93" s="607" t="s">
        <v>1</v>
      </c>
      <c r="BW93" s="607" t="s">
        <v>1</v>
      </c>
      <c r="BX93" s="607" t="s">
        <v>1</v>
      </c>
      <c r="BY93" s="607">
        <v>1</v>
      </c>
      <c r="BZ93" s="607">
        <v>1</v>
      </c>
      <c r="CA93" s="607">
        <v>2</v>
      </c>
      <c r="CB93" s="607" t="s">
        <v>1</v>
      </c>
      <c r="CC93" s="607" t="s">
        <v>1</v>
      </c>
      <c r="CD93" s="607">
        <v>1</v>
      </c>
      <c r="CE93" s="607">
        <v>1</v>
      </c>
      <c r="CF93" s="607">
        <v>1</v>
      </c>
      <c r="CG93" s="607">
        <v>1</v>
      </c>
      <c r="CH93" s="607">
        <v>6</v>
      </c>
      <c r="CI93" s="607" t="s">
        <v>1</v>
      </c>
      <c r="CJ93" s="607" t="s">
        <v>1</v>
      </c>
      <c r="CK93" s="607" t="s">
        <v>1</v>
      </c>
      <c r="CL93" s="607" t="s">
        <v>1</v>
      </c>
      <c r="CM93" s="607">
        <v>1</v>
      </c>
      <c r="CN93" s="607">
        <v>1</v>
      </c>
      <c r="CO93" s="607">
        <v>1</v>
      </c>
      <c r="CP93" s="607" t="s">
        <v>1</v>
      </c>
      <c r="CQ93" s="607" t="s">
        <v>1</v>
      </c>
      <c r="CR93" s="607">
        <v>1</v>
      </c>
      <c r="CS93" s="607" t="s">
        <v>1</v>
      </c>
      <c r="CT93" s="607">
        <v>1</v>
      </c>
      <c r="CU93" s="607">
        <v>1</v>
      </c>
      <c r="CV93" s="607"/>
      <c r="CW93" s="607"/>
      <c r="CX93" s="607"/>
      <c r="CY93" s="607"/>
      <c r="CZ93" s="607"/>
      <c r="DA93" s="607"/>
      <c r="DB93" s="607"/>
      <c r="DC93" s="607">
        <v>34</v>
      </c>
      <c r="DD93" s="607">
        <v>14</v>
      </c>
      <c r="DE93" s="607">
        <v>9</v>
      </c>
      <c r="DF93" s="607">
        <v>3</v>
      </c>
      <c r="DG93" s="607">
        <v>2</v>
      </c>
      <c r="DH93" s="607">
        <v>4</v>
      </c>
      <c r="DI93" s="607">
        <v>8</v>
      </c>
      <c r="DJ93" s="607">
        <v>8</v>
      </c>
      <c r="DK93" s="607">
        <v>7</v>
      </c>
      <c r="DL93" s="607" t="s">
        <v>1</v>
      </c>
      <c r="DM93" s="607" t="s">
        <v>1</v>
      </c>
      <c r="DN93" s="607">
        <v>1</v>
      </c>
      <c r="DO93" s="607" t="s">
        <v>1</v>
      </c>
      <c r="DP93" s="607">
        <v>4</v>
      </c>
      <c r="DQ93" s="607" t="s">
        <v>1</v>
      </c>
      <c r="DR93" s="607">
        <v>1</v>
      </c>
      <c r="DS93" s="607">
        <v>1</v>
      </c>
      <c r="DT93" s="607" t="s">
        <v>1</v>
      </c>
      <c r="DU93" s="607" t="s">
        <v>1</v>
      </c>
      <c r="DV93" s="607" t="s">
        <v>1</v>
      </c>
      <c r="DW93" s="607" t="s">
        <v>1</v>
      </c>
      <c r="DX93" s="607" t="s">
        <v>1</v>
      </c>
      <c r="DY93" s="607" t="s">
        <v>1</v>
      </c>
      <c r="DZ93" s="607" t="s">
        <v>1</v>
      </c>
      <c r="EA93" s="607">
        <v>8</v>
      </c>
      <c r="EB93" s="607">
        <v>693</v>
      </c>
      <c r="EC93" s="607" t="s">
        <v>1</v>
      </c>
      <c r="ED93" s="607">
        <v>261</v>
      </c>
      <c r="EE93" s="607">
        <v>432</v>
      </c>
      <c r="EF93" s="17">
        <v>15</v>
      </c>
      <c r="EG93" s="17">
        <v>9</v>
      </c>
      <c r="EH93" s="17">
        <v>5</v>
      </c>
      <c r="EI93" s="17">
        <v>2</v>
      </c>
      <c r="EJ93" s="17">
        <v>2</v>
      </c>
      <c r="EK93" s="17" t="s">
        <v>1</v>
      </c>
      <c r="EL93" s="17">
        <v>4</v>
      </c>
      <c r="EM93" s="17">
        <v>2</v>
      </c>
      <c r="EN93" s="17">
        <v>19</v>
      </c>
      <c r="EO93" s="17">
        <v>5</v>
      </c>
      <c r="EP93" s="17">
        <v>4</v>
      </c>
      <c r="EQ93" s="17">
        <v>1</v>
      </c>
      <c r="ER93" s="17" t="s">
        <v>1</v>
      </c>
      <c r="ES93" s="17">
        <v>4</v>
      </c>
      <c r="ET93" s="17">
        <v>4</v>
      </c>
      <c r="EU93" s="17">
        <v>6</v>
      </c>
    </row>
    <row r="94" spans="1:151" ht="14.25" customHeight="1">
      <c r="A94" s="551" t="s">
        <v>299</v>
      </c>
      <c r="B94" s="551" t="s">
        <v>358</v>
      </c>
      <c r="C94" s="551" t="s">
        <v>366</v>
      </c>
      <c r="D94" s="551" t="s">
        <v>372</v>
      </c>
      <c r="E94" s="607">
        <v>27</v>
      </c>
      <c r="F94" s="607">
        <v>15</v>
      </c>
      <c r="G94" s="607">
        <v>5</v>
      </c>
      <c r="H94" s="607">
        <v>5</v>
      </c>
      <c r="I94" s="607">
        <v>6</v>
      </c>
      <c r="J94" s="607">
        <v>5</v>
      </c>
      <c r="K94" s="607">
        <v>4</v>
      </c>
      <c r="L94" s="607">
        <v>12</v>
      </c>
      <c r="M94" s="607">
        <v>44</v>
      </c>
      <c r="N94" s="607" t="s">
        <v>1</v>
      </c>
      <c r="O94" s="607">
        <v>2</v>
      </c>
      <c r="P94" s="607">
        <v>3</v>
      </c>
      <c r="Q94" s="607">
        <v>1</v>
      </c>
      <c r="R94" s="607">
        <v>4</v>
      </c>
      <c r="S94" s="607">
        <v>7</v>
      </c>
      <c r="T94" s="607">
        <v>2</v>
      </c>
      <c r="U94" s="607">
        <v>3</v>
      </c>
      <c r="V94" s="607">
        <v>4</v>
      </c>
      <c r="W94" s="607">
        <v>4</v>
      </c>
      <c r="X94" s="607">
        <v>2</v>
      </c>
      <c r="Y94" s="607">
        <v>8</v>
      </c>
      <c r="Z94" s="607">
        <v>2</v>
      </c>
      <c r="AA94" s="607" t="s">
        <v>1</v>
      </c>
      <c r="AB94" s="607">
        <v>2</v>
      </c>
      <c r="AC94" s="608">
        <v>53.8</v>
      </c>
      <c r="AD94" s="608">
        <v>49.7</v>
      </c>
      <c r="AE94" s="608">
        <v>58.3</v>
      </c>
      <c r="AF94" s="607">
        <v>31</v>
      </c>
      <c r="AG94" s="607" t="s">
        <v>1</v>
      </c>
      <c r="AH94" s="607" t="s">
        <v>1</v>
      </c>
      <c r="AI94" s="607">
        <v>1</v>
      </c>
      <c r="AJ94" s="607">
        <v>1</v>
      </c>
      <c r="AK94" s="607">
        <v>3</v>
      </c>
      <c r="AL94" s="607">
        <v>5</v>
      </c>
      <c r="AM94" s="607">
        <v>2</v>
      </c>
      <c r="AN94" s="607" t="s">
        <v>1</v>
      </c>
      <c r="AO94" s="607">
        <v>4</v>
      </c>
      <c r="AP94" s="607">
        <v>3</v>
      </c>
      <c r="AQ94" s="607">
        <v>2</v>
      </c>
      <c r="AR94" s="607">
        <v>7</v>
      </c>
      <c r="AS94" s="607">
        <v>1</v>
      </c>
      <c r="AT94" s="607" t="s">
        <v>1</v>
      </c>
      <c r="AU94" s="607">
        <v>2</v>
      </c>
      <c r="AV94" s="608">
        <v>57.3</v>
      </c>
      <c r="AW94" s="608">
        <v>55.6</v>
      </c>
      <c r="AX94" s="608">
        <v>59.1</v>
      </c>
      <c r="AY94" s="607">
        <v>23</v>
      </c>
      <c r="AZ94" s="607" t="s">
        <v>1</v>
      </c>
      <c r="BA94" s="607" t="s">
        <v>1</v>
      </c>
      <c r="BB94" s="607">
        <v>1</v>
      </c>
      <c r="BC94" s="607">
        <v>1</v>
      </c>
      <c r="BD94" s="607">
        <v>1</v>
      </c>
      <c r="BE94" s="607">
        <v>5</v>
      </c>
      <c r="BF94" s="607">
        <v>1</v>
      </c>
      <c r="BG94" s="607" t="s">
        <v>1</v>
      </c>
      <c r="BH94" s="607">
        <v>3</v>
      </c>
      <c r="BI94" s="607">
        <v>3</v>
      </c>
      <c r="BJ94" s="607">
        <v>2</v>
      </c>
      <c r="BK94" s="607">
        <v>5</v>
      </c>
      <c r="BL94" s="607">
        <v>1</v>
      </c>
      <c r="BM94" s="607" t="s">
        <v>1</v>
      </c>
      <c r="BN94" s="607" t="s">
        <v>1</v>
      </c>
      <c r="BO94" s="608">
        <v>55.6</v>
      </c>
      <c r="BP94" s="608">
        <v>55.1</v>
      </c>
      <c r="BQ94" s="608">
        <v>56.4</v>
      </c>
      <c r="BR94" s="607">
        <v>15</v>
      </c>
      <c r="BS94" s="607" t="s">
        <v>1</v>
      </c>
      <c r="BT94" s="607" t="s">
        <v>1</v>
      </c>
      <c r="BU94" s="607" t="s">
        <v>1</v>
      </c>
      <c r="BV94" s="607" t="s">
        <v>1</v>
      </c>
      <c r="BW94" s="607" t="s">
        <v>1</v>
      </c>
      <c r="BX94" s="607">
        <v>2</v>
      </c>
      <c r="BY94" s="607">
        <v>1</v>
      </c>
      <c r="BZ94" s="607">
        <v>1</v>
      </c>
      <c r="CA94" s="607">
        <v>2</v>
      </c>
      <c r="CB94" s="607">
        <v>4</v>
      </c>
      <c r="CC94" s="607">
        <v>1</v>
      </c>
      <c r="CD94" s="607">
        <v>3</v>
      </c>
      <c r="CE94" s="607">
        <v>1</v>
      </c>
      <c r="CF94" s="607" t="s">
        <v>1</v>
      </c>
      <c r="CG94" s="607" t="s">
        <v>1</v>
      </c>
      <c r="CH94" s="607">
        <v>9</v>
      </c>
      <c r="CI94" s="607" t="s">
        <v>1</v>
      </c>
      <c r="CJ94" s="607" t="s">
        <v>1</v>
      </c>
      <c r="CK94" s="607" t="s">
        <v>1</v>
      </c>
      <c r="CL94" s="607" t="s">
        <v>1</v>
      </c>
      <c r="CM94" s="607" t="s">
        <v>1</v>
      </c>
      <c r="CN94" s="607">
        <v>1</v>
      </c>
      <c r="CO94" s="607">
        <v>2</v>
      </c>
      <c r="CP94" s="607">
        <v>2</v>
      </c>
      <c r="CQ94" s="607">
        <v>1</v>
      </c>
      <c r="CR94" s="607">
        <v>3</v>
      </c>
      <c r="CS94" s="607" t="s">
        <v>1</v>
      </c>
      <c r="CT94" s="607" t="s">
        <v>1</v>
      </c>
      <c r="CU94" s="607" t="s">
        <v>1</v>
      </c>
      <c r="CV94" s="607"/>
      <c r="CW94" s="607"/>
      <c r="CX94" s="607"/>
      <c r="CY94" s="607"/>
      <c r="CZ94" s="607"/>
      <c r="DA94" s="607"/>
      <c r="DB94" s="607"/>
      <c r="DC94" s="607">
        <v>50</v>
      </c>
      <c r="DD94" s="607">
        <v>32</v>
      </c>
      <c r="DE94" s="607">
        <v>23</v>
      </c>
      <c r="DF94" s="607">
        <v>9</v>
      </c>
      <c r="DG94" s="607" t="s">
        <v>1</v>
      </c>
      <c r="DH94" s="607">
        <v>7</v>
      </c>
      <c r="DI94" s="607">
        <v>4</v>
      </c>
      <c r="DJ94" s="607">
        <v>7</v>
      </c>
      <c r="DK94" s="607">
        <v>14</v>
      </c>
      <c r="DL94" s="607" t="s">
        <v>1</v>
      </c>
      <c r="DM94" s="607" t="s">
        <v>1</v>
      </c>
      <c r="DN94" s="607">
        <v>1</v>
      </c>
      <c r="DO94" s="607" t="s">
        <v>1</v>
      </c>
      <c r="DP94" s="607">
        <v>8</v>
      </c>
      <c r="DQ94" s="607">
        <v>1</v>
      </c>
      <c r="DR94" s="607">
        <v>2</v>
      </c>
      <c r="DS94" s="607">
        <v>1</v>
      </c>
      <c r="DT94" s="607">
        <v>1</v>
      </c>
      <c r="DU94" s="607" t="s">
        <v>1</v>
      </c>
      <c r="DV94" s="607" t="s">
        <v>1</v>
      </c>
      <c r="DW94" s="607" t="s">
        <v>1</v>
      </c>
      <c r="DX94" s="607" t="s">
        <v>1</v>
      </c>
      <c r="DY94" s="607" t="s">
        <v>1</v>
      </c>
      <c r="DZ94" s="607" t="s">
        <v>1</v>
      </c>
      <c r="EA94" s="607">
        <v>15</v>
      </c>
      <c r="EB94" s="607">
        <v>1089</v>
      </c>
      <c r="EC94" s="607" t="s">
        <v>1</v>
      </c>
      <c r="ED94" s="607">
        <v>921</v>
      </c>
      <c r="EE94" s="607">
        <v>168</v>
      </c>
      <c r="EF94" s="17">
        <v>27</v>
      </c>
      <c r="EG94" s="17">
        <v>21</v>
      </c>
      <c r="EH94" s="17">
        <v>14</v>
      </c>
      <c r="EI94" s="17">
        <v>7</v>
      </c>
      <c r="EJ94" s="17" t="s">
        <v>1</v>
      </c>
      <c r="EK94" s="17" t="s">
        <v>1</v>
      </c>
      <c r="EL94" s="17">
        <v>3</v>
      </c>
      <c r="EM94" s="17">
        <v>3</v>
      </c>
      <c r="EN94" s="17">
        <v>23</v>
      </c>
      <c r="EO94" s="17">
        <v>11</v>
      </c>
      <c r="EP94" s="17">
        <v>9</v>
      </c>
      <c r="EQ94" s="17">
        <v>2</v>
      </c>
      <c r="ER94" s="17" t="s">
        <v>1</v>
      </c>
      <c r="ES94" s="17">
        <v>7</v>
      </c>
      <c r="ET94" s="17">
        <v>1</v>
      </c>
      <c r="EU94" s="17">
        <v>4</v>
      </c>
    </row>
    <row r="95" spans="1:151" ht="14.25" customHeight="1">
      <c r="A95" s="551" t="s">
        <v>299</v>
      </c>
      <c r="B95" s="551" t="s">
        <v>358</v>
      </c>
      <c r="C95" s="551" t="s">
        <v>366</v>
      </c>
      <c r="D95" s="551" t="s">
        <v>373</v>
      </c>
      <c r="E95" s="607">
        <v>16</v>
      </c>
      <c r="F95" s="607">
        <v>15</v>
      </c>
      <c r="G95" s="607">
        <v>9</v>
      </c>
      <c r="H95" s="607">
        <v>9</v>
      </c>
      <c r="I95" s="607">
        <v>4</v>
      </c>
      <c r="J95" s="607">
        <v>1</v>
      </c>
      <c r="K95" s="607">
        <v>2</v>
      </c>
      <c r="L95" s="607">
        <v>1</v>
      </c>
      <c r="M95" s="607">
        <v>51</v>
      </c>
      <c r="N95" s="607">
        <v>2</v>
      </c>
      <c r="O95" s="607">
        <v>3</v>
      </c>
      <c r="P95" s="607">
        <v>1</v>
      </c>
      <c r="Q95" s="607">
        <v>1</v>
      </c>
      <c r="R95" s="607">
        <v>4</v>
      </c>
      <c r="S95" s="607">
        <v>7</v>
      </c>
      <c r="T95" s="607">
        <v>3</v>
      </c>
      <c r="U95" s="607">
        <v>2</v>
      </c>
      <c r="V95" s="607">
        <v>4</v>
      </c>
      <c r="W95" s="607">
        <v>6</v>
      </c>
      <c r="X95" s="607">
        <v>5</v>
      </c>
      <c r="Y95" s="607">
        <v>4</v>
      </c>
      <c r="Z95" s="607">
        <v>7</v>
      </c>
      <c r="AA95" s="607" t="s">
        <v>1</v>
      </c>
      <c r="AB95" s="607">
        <v>2</v>
      </c>
      <c r="AC95" s="608">
        <v>54.6</v>
      </c>
      <c r="AD95" s="608">
        <v>53.5</v>
      </c>
      <c r="AE95" s="608">
        <v>56</v>
      </c>
      <c r="AF95" s="607">
        <v>39</v>
      </c>
      <c r="AG95" s="607">
        <v>1</v>
      </c>
      <c r="AH95" s="607" t="s">
        <v>1</v>
      </c>
      <c r="AI95" s="607">
        <v>1</v>
      </c>
      <c r="AJ95" s="607">
        <v>1</v>
      </c>
      <c r="AK95" s="607">
        <v>4</v>
      </c>
      <c r="AL95" s="607">
        <v>7</v>
      </c>
      <c r="AM95" s="607" t="s">
        <v>1</v>
      </c>
      <c r="AN95" s="607">
        <v>1</v>
      </c>
      <c r="AO95" s="607">
        <v>1</v>
      </c>
      <c r="AP95" s="607">
        <v>5</v>
      </c>
      <c r="AQ95" s="607">
        <v>5</v>
      </c>
      <c r="AR95" s="607">
        <v>4</v>
      </c>
      <c r="AS95" s="607">
        <v>7</v>
      </c>
      <c r="AT95" s="607" t="s">
        <v>1</v>
      </c>
      <c r="AU95" s="607">
        <v>2</v>
      </c>
      <c r="AV95" s="608">
        <v>58.3</v>
      </c>
      <c r="AW95" s="608">
        <v>56.6</v>
      </c>
      <c r="AX95" s="608">
        <v>60.2</v>
      </c>
      <c r="AY95" s="607">
        <v>32</v>
      </c>
      <c r="AZ95" s="607" t="s">
        <v>1</v>
      </c>
      <c r="BA95" s="607" t="s">
        <v>1</v>
      </c>
      <c r="BB95" s="607">
        <v>1</v>
      </c>
      <c r="BC95" s="607">
        <v>1</v>
      </c>
      <c r="BD95" s="607">
        <v>3</v>
      </c>
      <c r="BE95" s="607">
        <v>4</v>
      </c>
      <c r="BF95" s="607" t="s">
        <v>1</v>
      </c>
      <c r="BG95" s="607">
        <v>1</v>
      </c>
      <c r="BH95" s="607">
        <v>1</v>
      </c>
      <c r="BI95" s="607">
        <v>5</v>
      </c>
      <c r="BJ95" s="607">
        <v>3</v>
      </c>
      <c r="BK95" s="607">
        <v>4</v>
      </c>
      <c r="BL95" s="607">
        <v>7</v>
      </c>
      <c r="BM95" s="607" t="s">
        <v>1</v>
      </c>
      <c r="BN95" s="607">
        <v>2</v>
      </c>
      <c r="BO95" s="608">
        <v>61.1</v>
      </c>
      <c r="BP95" s="608">
        <v>56.6</v>
      </c>
      <c r="BQ95" s="608">
        <v>68.8</v>
      </c>
      <c r="BR95" s="607">
        <v>15</v>
      </c>
      <c r="BS95" s="607" t="s">
        <v>1</v>
      </c>
      <c r="BT95" s="607" t="s">
        <v>1</v>
      </c>
      <c r="BU95" s="607" t="s">
        <v>1</v>
      </c>
      <c r="BV95" s="607" t="s">
        <v>1</v>
      </c>
      <c r="BW95" s="607" t="s">
        <v>1</v>
      </c>
      <c r="BX95" s="607" t="s">
        <v>1</v>
      </c>
      <c r="BY95" s="607" t="s">
        <v>1</v>
      </c>
      <c r="BZ95" s="607">
        <v>1</v>
      </c>
      <c r="CA95" s="607">
        <v>2</v>
      </c>
      <c r="CB95" s="607">
        <v>4</v>
      </c>
      <c r="CC95" s="607">
        <v>1</v>
      </c>
      <c r="CD95" s="607">
        <v>2</v>
      </c>
      <c r="CE95" s="607">
        <v>5</v>
      </c>
      <c r="CF95" s="607" t="s">
        <v>1</v>
      </c>
      <c r="CG95" s="607" t="s">
        <v>1</v>
      </c>
      <c r="CH95" s="607">
        <v>13</v>
      </c>
      <c r="CI95" s="607" t="s">
        <v>1</v>
      </c>
      <c r="CJ95" s="607" t="s">
        <v>1</v>
      </c>
      <c r="CK95" s="607" t="s">
        <v>1</v>
      </c>
      <c r="CL95" s="607" t="s">
        <v>1</v>
      </c>
      <c r="CM95" s="607" t="s">
        <v>1</v>
      </c>
      <c r="CN95" s="607" t="s">
        <v>1</v>
      </c>
      <c r="CO95" s="607">
        <v>1</v>
      </c>
      <c r="CP95" s="607">
        <v>4</v>
      </c>
      <c r="CQ95" s="607">
        <v>1</v>
      </c>
      <c r="CR95" s="607">
        <v>2</v>
      </c>
      <c r="CS95" s="607">
        <v>5</v>
      </c>
      <c r="CT95" s="607" t="s">
        <v>1</v>
      </c>
      <c r="CU95" s="607" t="s">
        <v>1</v>
      </c>
      <c r="CV95" s="607"/>
      <c r="CW95" s="607"/>
      <c r="CX95" s="607"/>
      <c r="CY95" s="607"/>
      <c r="CZ95" s="607"/>
      <c r="DA95" s="607"/>
      <c r="DB95" s="607"/>
      <c r="DC95" s="607">
        <v>67</v>
      </c>
      <c r="DD95" s="607">
        <v>42</v>
      </c>
      <c r="DE95" s="607">
        <v>32</v>
      </c>
      <c r="DF95" s="607">
        <v>10</v>
      </c>
      <c r="DG95" s="607" t="s">
        <v>1</v>
      </c>
      <c r="DH95" s="607">
        <v>13</v>
      </c>
      <c r="DI95" s="607">
        <v>6</v>
      </c>
      <c r="DJ95" s="607">
        <v>6</v>
      </c>
      <c r="DK95" s="607">
        <v>14</v>
      </c>
      <c r="DL95" s="607" t="s">
        <v>1</v>
      </c>
      <c r="DM95" s="607" t="s">
        <v>1</v>
      </c>
      <c r="DN95" s="607" t="s">
        <v>1</v>
      </c>
      <c r="DO95" s="607" t="s">
        <v>1</v>
      </c>
      <c r="DP95" s="607">
        <v>11</v>
      </c>
      <c r="DQ95" s="607" t="s">
        <v>1</v>
      </c>
      <c r="DR95" s="607">
        <v>2</v>
      </c>
      <c r="DS95" s="607">
        <v>1</v>
      </c>
      <c r="DT95" s="607" t="s">
        <v>1</v>
      </c>
      <c r="DU95" s="607" t="s">
        <v>1</v>
      </c>
      <c r="DV95" s="607" t="s">
        <v>1</v>
      </c>
      <c r="DW95" s="607" t="s">
        <v>1</v>
      </c>
      <c r="DX95" s="607" t="s">
        <v>1</v>
      </c>
      <c r="DY95" s="607" t="s">
        <v>1</v>
      </c>
      <c r="DZ95" s="607" t="s">
        <v>1</v>
      </c>
      <c r="EA95" s="607">
        <v>15</v>
      </c>
      <c r="EB95" s="607">
        <v>1901</v>
      </c>
      <c r="EC95" s="607" t="s">
        <v>1</v>
      </c>
      <c r="ED95" s="607">
        <v>1102</v>
      </c>
      <c r="EE95" s="607">
        <v>799</v>
      </c>
      <c r="EF95" s="17">
        <v>31</v>
      </c>
      <c r="EG95" s="17">
        <v>27</v>
      </c>
      <c r="EH95" s="17">
        <v>20</v>
      </c>
      <c r="EI95" s="17">
        <v>7</v>
      </c>
      <c r="EJ95" s="17" t="s">
        <v>1</v>
      </c>
      <c r="EK95" s="17" t="s">
        <v>1</v>
      </c>
      <c r="EL95" s="17">
        <v>3</v>
      </c>
      <c r="EM95" s="17">
        <v>1</v>
      </c>
      <c r="EN95" s="17">
        <v>36</v>
      </c>
      <c r="EO95" s="17">
        <v>15</v>
      </c>
      <c r="EP95" s="17">
        <v>12</v>
      </c>
      <c r="EQ95" s="17">
        <v>3</v>
      </c>
      <c r="ER95" s="17" t="s">
        <v>1</v>
      </c>
      <c r="ES95" s="17">
        <v>13</v>
      </c>
      <c r="ET95" s="17">
        <v>3</v>
      </c>
      <c r="EU95" s="17">
        <v>5</v>
      </c>
    </row>
    <row r="96" spans="1:151" ht="14.25" customHeight="1">
      <c r="A96" s="551" t="s">
        <v>299</v>
      </c>
      <c r="B96" s="551" t="s">
        <v>358</v>
      </c>
      <c r="C96" s="551" t="s">
        <v>366</v>
      </c>
      <c r="D96" s="551" t="s">
        <v>374</v>
      </c>
      <c r="E96" s="607">
        <v>11</v>
      </c>
      <c r="F96" s="607">
        <v>5</v>
      </c>
      <c r="G96" s="607">
        <v>3</v>
      </c>
      <c r="H96" s="607">
        <v>3</v>
      </c>
      <c r="I96" s="607">
        <v>2</v>
      </c>
      <c r="J96" s="607">
        <v>1</v>
      </c>
      <c r="K96" s="607" t="s">
        <v>1</v>
      </c>
      <c r="L96" s="607">
        <v>6</v>
      </c>
      <c r="M96" s="607">
        <v>17</v>
      </c>
      <c r="N96" s="607" t="s">
        <v>1</v>
      </c>
      <c r="O96" s="607" t="s">
        <v>1</v>
      </c>
      <c r="P96" s="607" t="s">
        <v>1</v>
      </c>
      <c r="Q96" s="607" t="s">
        <v>1</v>
      </c>
      <c r="R96" s="607">
        <v>2</v>
      </c>
      <c r="S96" s="607">
        <v>3</v>
      </c>
      <c r="T96" s="607">
        <v>3</v>
      </c>
      <c r="U96" s="607">
        <v>1</v>
      </c>
      <c r="V96" s="607" t="s">
        <v>1</v>
      </c>
      <c r="W96" s="607">
        <v>1</v>
      </c>
      <c r="X96" s="607">
        <v>1</v>
      </c>
      <c r="Y96" s="607">
        <v>1</v>
      </c>
      <c r="Z96" s="607">
        <v>4</v>
      </c>
      <c r="AA96" s="607">
        <v>1</v>
      </c>
      <c r="AB96" s="607" t="s">
        <v>1</v>
      </c>
      <c r="AC96" s="608">
        <v>57.8</v>
      </c>
      <c r="AD96" s="608">
        <v>58.8</v>
      </c>
      <c r="AE96" s="608">
        <v>56.8</v>
      </c>
      <c r="AF96" s="607">
        <v>12</v>
      </c>
      <c r="AG96" s="607" t="s">
        <v>1</v>
      </c>
      <c r="AH96" s="607" t="s">
        <v>1</v>
      </c>
      <c r="AI96" s="607" t="s">
        <v>1</v>
      </c>
      <c r="AJ96" s="607" t="s">
        <v>1</v>
      </c>
      <c r="AK96" s="607">
        <v>2</v>
      </c>
      <c r="AL96" s="607">
        <v>2</v>
      </c>
      <c r="AM96" s="607">
        <v>1</v>
      </c>
      <c r="AN96" s="607">
        <v>1</v>
      </c>
      <c r="AO96" s="607" t="s">
        <v>1</v>
      </c>
      <c r="AP96" s="607">
        <v>1</v>
      </c>
      <c r="AQ96" s="607">
        <v>1</v>
      </c>
      <c r="AR96" s="607" t="s">
        <v>1</v>
      </c>
      <c r="AS96" s="607">
        <v>3</v>
      </c>
      <c r="AT96" s="607">
        <v>1</v>
      </c>
      <c r="AU96" s="607" t="s">
        <v>1</v>
      </c>
      <c r="AV96" s="608">
        <v>58.6</v>
      </c>
      <c r="AW96" s="608">
        <v>62.6</v>
      </c>
      <c r="AX96" s="608">
        <v>53</v>
      </c>
      <c r="AY96" s="607">
        <v>7</v>
      </c>
      <c r="AZ96" s="607" t="s">
        <v>1</v>
      </c>
      <c r="BA96" s="607" t="s">
        <v>1</v>
      </c>
      <c r="BB96" s="607" t="s">
        <v>1</v>
      </c>
      <c r="BC96" s="607" t="s">
        <v>1</v>
      </c>
      <c r="BD96" s="607">
        <v>1</v>
      </c>
      <c r="BE96" s="607">
        <v>1</v>
      </c>
      <c r="BF96" s="607">
        <v>1</v>
      </c>
      <c r="BG96" s="607">
        <v>1</v>
      </c>
      <c r="BH96" s="607" t="s">
        <v>1</v>
      </c>
      <c r="BI96" s="607" t="s">
        <v>1</v>
      </c>
      <c r="BJ96" s="607">
        <v>1</v>
      </c>
      <c r="BK96" s="607" t="s">
        <v>1</v>
      </c>
      <c r="BL96" s="607">
        <v>2</v>
      </c>
      <c r="BM96" s="607" t="s">
        <v>1</v>
      </c>
      <c r="BN96" s="607" t="s">
        <v>1</v>
      </c>
      <c r="BO96" s="608">
        <v>57.6</v>
      </c>
      <c r="BP96" s="608">
        <v>59.2</v>
      </c>
      <c r="BQ96" s="608">
        <v>48</v>
      </c>
      <c r="BR96" s="607">
        <v>5</v>
      </c>
      <c r="BS96" s="607" t="s">
        <v>1</v>
      </c>
      <c r="BT96" s="607" t="s">
        <v>1</v>
      </c>
      <c r="BU96" s="607" t="s">
        <v>1</v>
      </c>
      <c r="BV96" s="607" t="s">
        <v>1</v>
      </c>
      <c r="BW96" s="607">
        <v>1</v>
      </c>
      <c r="BX96" s="607">
        <v>1</v>
      </c>
      <c r="BY96" s="607" t="s">
        <v>1</v>
      </c>
      <c r="BZ96" s="607" t="s">
        <v>1</v>
      </c>
      <c r="CA96" s="607" t="s">
        <v>1</v>
      </c>
      <c r="CB96" s="607" t="s">
        <v>1</v>
      </c>
      <c r="CC96" s="607" t="s">
        <v>1</v>
      </c>
      <c r="CD96" s="607" t="s">
        <v>1</v>
      </c>
      <c r="CE96" s="607">
        <v>2</v>
      </c>
      <c r="CF96" s="607">
        <v>1</v>
      </c>
      <c r="CG96" s="607" t="s">
        <v>1</v>
      </c>
      <c r="CH96" s="607">
        <v>3</v>
      </c>
      <c r="CI96" s="607" t="s">
        <v>1</v>
      </c>
      <c r="CJ96" s="607" t="s">
        <v>1</v>
      </c>
      <c r="CK96" s="607" t="s">
        <v>1</v>
      </c>
      <c r="CL96" s="607" t="s">
        <v>1</v>
      </c>
      <c r="CM96" s="607" t="s">
        <v>1</v>
      </c>
      <c r="CN96" s="607" t="s">
        <v>1</v>
      </c>
      <c r="CO96" s="607" t="s">
        <v>1</v>
      </c>
      <c r="CP96" s="607" t="s">
        <v>1</v>
      </c>
      <c r="CQ96" s="607" t="s">
        <v>1</v>
      </c>
      <c r="CR96" s="607" t="s">
        <v>1</v>
      </c>
      <c r="CS96" s="607">
        <v>2</v>
      </c>
      <c r="CT96" s="607">
        <v>1</v>
      </c>
      <c r="CU96" s="607" t="s">
        <v>1</v>
      </c>
      <c r="CV96" s="607"/>
      <c r="CW96" s="607"/>
      <c r="CX96" s="607"/>
      <c r="CY96" s="607"/>
      <c r="CZ96" s="607"/>
      <c r="DA96" s="607"/>
      <c r="DB96" s="607"/>
      <c r="DC96" s="607">
        <v>18</v>
      </c>
      <c r="DD96" s="607">
        <v>9</v>
      </c>
      <c r="DE96" s="607">
        <v>7</v>
      </c>
      <c r="DF96" s="607">
        <v>2</v>
      </c>
      <c r="DG96" s="607" t="s">
        <v>1</v>
      </c>
      <c r="DH96" s="607">
        <v>6</v>
      </c>
      <c r="DI96" s="607">
        <v>1</v>
      </c>
      <c r="DJ96" s="607">
        <v>2</v>
      </c>
      <c r="DK96" s="607">
        <v>5</v>
      </c>
      <c r="DL96" s="607" t="s">
        <v>1</v>
      </c>
      <c r="DM96" s="607" t="s">
        <v>1</v>
      </c>
      <c r="DN96" s="607" t="s">
        <v>1</v>
      </c>
      <c r="DO96" s="607" t="s">
        <v>1</v>
      </c>
      <c r="DP96" s="607">
        <v>4</v>
      </c>
      <c r="DQ96" s="607" t="s">
        <v>1</v>
      </c>
      <c r="DR96" s="607" t="s">
        <v>1</v>
      </c>
      <c r="DS96" s="607">
        <v>1</v>
      </c>
      <c r="DT96" s="607" t="s">
        <v>1</v>
      </c>
      <c r="DU96" s="607" t="s">
        <v>1</v>
      </c>
      <c r="DV96" s="607" t="s">
        <v>1</v>
      </c>
      <c r="DW96" s="607" t="s">
        <v>1</v>
      </c>
      <c r="DX96" s="607" t="s">
        <v>1</v>
      </c>
      <c r="DY96" s="607" t="s">
        <v>1</v>
      </c>
      <c r="DZ96" s="607" t="s">
        <v>1</v>
      </c>
      <c r="EA96" s="607">
        <v>5</v>
      </c>
      <c r="EB96" s="607">
        <v>315</v>
      </c>
      <c r="EC96" s="607" t="s">
        <v>1</v>
      </c>
      <c r="ED96" s="607">
        <v>272</v>
      </c>
      <c r="EE96" s="607">
        <v>43</v>
      </c>
      <c r="EF96" s="17">
        <v>10</v>
      </c>
      <c r="EG96" s="17">
        <v>8</v>
      </c>
      <c r="EH96" s="17">
        <v>6</v>
      </c>
      <c r="EI96" s="17">
        <v>2</v>
      </c>
      <c r="EJ96" s="17" t="s">
        <v>1</v>
      </c>
      <c r="EK96" s="17" t="s">
        <v>1</v>
      </c>
      <c r="EL96" s="17">
        <v>1</v>
      </c>
      <c r="EM96" s="17">
        <v>1</v>
      </c>
      <c r="EN96" s="17">
        <v>8</v>
      </c>
      <c r="EO96" s="17">
        <v>1</v>
      </c>
      <c r="EP96" s="17">
        <v>1</v>
      </c>
      <c r="EQ96" s="17" t="s">
        <v>1</v>
      </c>
      <c r="ER96" s="17" t="s">
        <v>1</v>
      </c>
      <c r="ES96" s="17">
        <v>6</v>
      </c>
      <c r="ET96" s="17" t="s">
        <v>1</v>
      </c>
      <c r="EU96" s="17">
        <v>1</v>
      </c>
    </row>
    <row r="97" spans="1:151" ht="14.25" customHeight="1">
      <c r="A97" s="551" t="s">
        <v>299</v>
      </c>
      <c r="B97" s="551" t="s">
        <v>358</v>
      </c>
      <c r="C97" s="551" t="s">
        <v>366</v>
      </c>
      <c r="D97" s="551" t="s">
        <v>375</v>
      </c>
      <c r="E97" s="607">
        <v>24</v>
      </c>
      <c r="F97" s="607">
        <v>19</v>
      </c>
      <c r="G97" s="607">
        <v>11</v>
      </c>
      <c r="H97" s="607">
        <v>11</v>
      </c>
      <c r="I97" s="607">
        <v>3</v>
      </c>
      <c r="J97" s="607">
        <v>1</v>
      </c>
      <c r="K97" s="607">
        <v>5</v>
      </c>
      <c r="L97" s="607">
        <v>5</v>
      </c>
      <c r="M97" s="607">
        <v>57</v>
      </c>
      <c r="N97" s="607" t="s">
        <v>1</v>
      </c>
      <c r="O97" s="607">
        <v>1</v>
      </c>
      <c r="P97" s="607">
        <v>4</v>
      </c>
      <c r="Q97" s="607">
        <v>2</v>
      </c>
      <c r="R97" s="607">
        <v>6</v>
      </c>
      <c r="S97" s="607">
        <v>2</v>
      </c>
      <c r="T97" s="607">
        <v>6</v>
      </c>
      <c r="U97" s="607">
        <v>5</v>
      </c>
      <c r="V97" s="607">
        <v>9</v>
      </c>
      <c r="W97" s="607">
        <v>5</v>
      </c>
      <c r="X97" s="607">
        <v>3</v>
      </c>
      <c r="Y97" s="607">
        <v>5</v>
      </c>
      <c r="Z97" s="607">
        <v>5</v>
      </c>
      <c r="AA97" s="607">
        <v>3</v>
      </c>
      <c r="AB97" s="607">
        <v>1</v>
      </c>
      <c r="AC97" s="608">
        <v>55.1</v>
      </c>
      <c r="AD97" s="608">
        <v>53</v>
      </c>
      <c r="AE97" s="608">
        <v>58</v>
      </c>
      <c r="AF97" s="607">
        <v>40</v>
      </c>
      <c r="AG97" s="607" t="s">
        <v>1</v>
      </c>
      <c r="AH97" s="607" t="s">
        <v>1</v>
      </c>
      <c r="AI97" s="607">
        <v>2</v>
      </c>
      <c r="AJ97" s="607">
        <v>1</v>
      </c>
      <c r="AK97" s="607">
        <v>5</v>
      </c>
      <c r="AL97" s="607">
        <v>1</v>
      </c>
      <c r="AM97" s="607">
        <v>2</v>
      </c>
      <c r="AN97" s="607">
        <v>3</v>
      </c>
      <c r="AO97" s="607">
        <v>7</v>
      </c>
      <c r="AP97" s="607">
        <v>5</v>
      </c>
      <c r="AQ97" s="607">
        <v>3</v>
      </c>
      <c r="AR97" s="607">
        <v>5</v>
      </c>
      <c r="AS97" s="607">
        <v>4</v>
      </c>
      <c r="AT97" s="607">
        <v>2</v>
      </c>
      <c r="AU97" s="607" t="s">
        <v>1</v>
      </c>
      <c r="AV97" s="608">
        <v>57.4</v>
      </c>
      <c r="AW97" s="608">
        <v>56.5</v>
      </c>
      <c r="AX97" s="608">
        <v>58.5</v>
      </c>
      <c r="AY97" s="607">
        <v>29</v>
      </c>
      <c r="AZ97" s="607" t="s">
        <v>1</v>
      </c>
      <c r="BA97" s="607" t="s">
        <v>1</v>
      </c>
      <c r="BB97" s="607">
        <v>1</v>
      </c>
      <c r="BC97" s="607">
        <v>1</v>
      </c>
      <c r="BD97" s="607">
        <v>2</v>
      </c>
      <c r="BE97" s="607">
        <v>1</v>
      </c>
      <c r="BF97" s="607">
        <v>1</v>
      </c>
      <c r="BG97" s="607">
        <v>2</v>
      </c>
      <c r="BH97" s="607">
        <v>5</v>
      </c>
      <c r="BI97" s="607">
        <v>5</v>
      </c>
      <c r="BJ97" s="607">
        <v>3</v>
      </c>
      <c r="BK97" s="607">
        <v>3</v>
      </c>
      <c r="BL97" s="607">
        <v>4</v>
      </c>
      <c r="BM97" s="607">
        <v>1</v>
      </c>
      <c r="BN97" s="607" t="s">
        <v>1</v>
      </c>
      <c r="BO97" s="608">
        <v>59.1</v>
      </c>
      <c r="BP97" s="608">
        <v>56.5</v>
      </c>
      <c r="BQ97" s="608">
        <v>67.099999999999994</v>
      </c>
      <c r="BR97" s="607">
        <v>19</v>
      </c>
      <c r="BS97" s="607" t="s">
        <v>1</v>
      </c>
      <c r="BT97" s="607" t="s">
        <v>1</v>
      </c>
      <c r="BU97" s="607" t="s">
        <v>1</v>
      </c>
      <c r="BV97" s="607" t="s">
        <v>1</v>
      </c>
      <c r="BW97" s="607" t="s">
        <v>1</v>
      </c>
      <c r="BX97" s="607" t="s">
        <v>1</v>
      </c>
      <c r="BY97" s="607">
        <v>2</v>
      </c>
      <c r="BZ97" s="607">
        <v>3</v>
      </c>
      <c r="CA97" s="607">
        <v>2</v>
      </c>
      <c r="CB97" s="607">
        <v>4</v>
      </c>
      <c r="CC97" s="607">
        <v>2</v>
      </c>
      <c r="CD97" s="607">
        <v>2</v>
      </c>
      <c r="CE97" s="607">
        <v>3</v>
      </c>
      <c r="CF97" s="607">
        <v>1</v>
      </c>
      <c r="CG97" s="607" t="s">
        <v>1</v>
      </c>
      <c r="CH97" s="607">
        <v>15</v>
      </c>
      <c r="CI97" s="607" t="s">
        <v>1</v>
      </c>
      <c r="CJ97" s="607" t="s">
        <v>1</v>
      </c>
      <c r="CK97" s="607" t="s">
        <v>1</v>
      </c>
      <c r="CL97" s="607" t="s">
        <v>1</v>
      </c>
      <c r="CM97" s="607" t="s">
        <v>1</v>
      </c>
      <c r="CN97" s="607">
        <v>2</v>
      </c>
      <c r="CO97" s="607">
        <v>2</v>
      </c>
      <c r="CP97" s="607">
        <v>4</v>
      </c>
      <c r="CQ97" s="607">
        <v>2</v>
      </c>
      <c r="CR97" s="607">
        <v>2</v>
      </c>
      <c r="CS97" s="607">
        <v>2</v>
      </c>
      <c r="CT97" s="607">
        <v>1</v>
      </c>
      <c r="CU97" s="607" t="s">
        <v>1</v>
      </c>
      <c r="CV97" s="607"/>
      <c r="CW97" s="607"/>
      <c r="CX97" s="607"/>
      <c r="CY97" s="607"/>
      <c r="CZ97" s="607"/>
      <c r="DA97" s="607"/>
      <c r="DB97" s="607"/>
      <c r="DC97" s="607">
        <v>78</v>
      </c>
      <c r="DD97" s="607">
        <v>52</v>
      </c>
      <c r="DE97" s="607">
        <v>29</v>
      </c>
      <c r="DF97" s="607">
        <v>18</v>
      </c>
      <c r="DG97" s="607">
        <v>5</v>
      </c>
      <c r="DH97" s="607">
        <v>15</v>
      </c>
      <c r="DI97" s="607">
        <v>4</v>
      </c>
      <c r="DJ97" s="607">
        <v>7</v>
      </c>
      <c r="DK97" s="607">
        <v>18</v>
      </c>
      <c r="DL97" s="607" t="s">
        <v>1</v>
      </c>
      <c r="DM97" s="607" t="s">
        <v>1</v>
      </c>
      <c r="DN97" s="607">
        <v>1</v>
      </c>
      <c r="DO97" s="607" t="s">
        <v>1</v>
      </c>
      <c r="DP97" s="607">
        <v>4</v>
      </c>
      <c r="DQ97" s="607">
        <v>2</v>
      </c>
      <c r="DR97" s="607" t="s">
        <v>1</v>
      </c>
      <c r="DS97" s="607">
        <v>11</v>
      </c>
      <c r="DT97" s="607" t="s">
        <v>1</v>
      </c>
      <c r="DU97" s="607" t="s">
        <v>1</v>
      </c>
      <c r="DV97" s="607" t="s">
        <v>1</v>
      </c>
      <c r="DW97" s="607" t="s">
        <v>1</v>
      </c>
      <c r="DX97" s="607" t="s">
        <v>1</v>
      </c>
      <c r="DY97" s="607" t="s">
        <v>1</v>
      </c>
      <c r="DZ97" s="607" t="s">
        <v>1</v>
      </c>
      <c r="EA97" s="607">
        <v>19</v>
      </c>
      <c r="EB97" s="607">
        <v>2492</v>
      </c>
      <c r="EC97" s="607" t="s">
        <v>1</v>
      </c>
      <c r="ED97" s="607">
        <v>943</v>
      </c>
      <c r="EE97" s="607">
        <v>1549</v>
      </c>
      <c r="EF97" s="17">
        <v>37</v>
      </c>
      <c r="EG97" s="17">
        <v>33</v>
      </c>
      <c r="EH97" s="17">
        <v>22</v>
      </c>
      <c r="EI97" s="17">
        <v>8</v>
      </c>
      <c r="EJ97" s="17">
        <v>3</v>
      </c>
      <c r="EK97" s="17" t="s">
        <v>1</v>
      </c>
      <c r="EL97" s="17">
        <v>2</v>
      </c>
      <c r="EM97" s="17">
        <v>2</v>
      </c>
      <c r="EN97" s="17">
        <v>41</v>
      </c>
      <c r="EO97" s="17">
        <v>19</v>
      </c>
      <c r="EP97" s="17">
        <v>7</v>
      </c>
      <c r="EQ97" s="17">
        <v>10</v>
      </c>
      <c r="ER97" s="17">
        <v>2</v>
      </c>
      <c r="ES97" s="17">
        <v>15</v>
      </c>
      <c r="ET97" s="17">
        <v>2</v>
      </c>
      <c r="EU97" s="17">
        <v>5</v>
      </c>
    </row>
    <row r="98" spans="1:151" ht="14.25" customHeight="1">
      <c r="A98" s="551" t="s">
        <v>299</v>
      </c>
      <c r="B98" s="551" t="s">
        <v>358</v>
      </c>
      <c r="C98" s="551" t="s">
        <v>366</v>
      </c>
      <c r="D98" s="551" t="s">
        <v>376</v>
      </c>
      <c r="E98" s="607">
        <v>1</v>
      </c>
      <c r="F98" s="607" t="s">
        <v>1</v>
      </c>
      <c r="G98" s="607" t="s">
        <v>1</v>
      </c>
      <c r="H98" s="607" t="s">
        <v>1</v>
      </c>
      <c r="I98" s="607" t="s">
        <v>1</v>
      </c>
      <c r="J98" s="607" t="s">
        <v>1</v>
      </c>
      <c r="K98" s="607" t="s">
        <v>1</v>
      </c>
      <c r="L98" s="607">
        <v>1</v>
      </c>
      <c r="M98" s="607" t="s">
        <v>1</v>
      </c>
      <c r="N98" s="607" t="s">
        <v>1</v>
      </c>
      <c r="O98" s="607" t="s">
        <v>1</v>
      </c>
      <c r="P98" s="607" t="s">
        <v>1</v>
      </c>
      <c r="Q98" s="607" t="s">
        <v>1</v>
      </c>
      <c r="R98" s="607" t="s">
        <v>1</v>
      </c>
      <c r="S98" s="607" t="s">
        <v>1</v>
      </c>
      <c r="T98" s="607" t="s">
        <v>1</v>
      </c>
      <c r="U98" s="607" t="s">
        <v>1</v>
      </c>
      <c r="V98" s="607" t="s">
        <v>1</v>
      </c>
      <c r="W98" s="607" t="s">
        <v>1</v>
      </c>
      <c r="X98" s="607" t="s">
        <v>1</v>
      </c>
      <c r="Y98" s="607" t="s">
        <v>1</v>
      </c>
      <c r="Z98" s="607" t="s">
        <v>1</v>
      </c>
      <c r="AA98" s="607" t="s">
        <v>1</v>
      </c>
      <c r="AB98" s="607" t="s">
        <v>1</v>
      </c>
      <c r="AC98" s="608" t="s">
        <v>174</v>
      </c>
      <c r="AD98" s="608" t="s">
        <v>174</v>
      </c>
      <c r="AE98" s="608" t="s">
        <v>174</v>
      </c>
      <c r="AF98" s="607" t="s">
        <v>1</v>
      </c>
      <c r="AG98" s="607" t="s">
        <v>1</v>
      </c>
      <c r="AH98" s="607" t="s">
        <v>1</v>
      </c>
      <c r="AI98" s="607" t="s">
        <v>1</v>
      </c>
      <c r="AJ98" s="607" t="s">
        <v>1</v>
      </c>
      <c r="AK98" s="607" t="s">
        <v>1</v>
      </c>
      <c r="AL98" s="607" t="s">
        <v>1</v>
      </c>
      <c r="AM98" s="607" t="s">
        <v>1</v>
      </c>
      <c r="AN98" s="607" t="s">
        <v>1</v>
      </c>
      <c r="AO98" s="607" t="s">
        <v>1</v>
      </c>
      <c r="AP98" s="607" t="s">
        <v>1</v>
      </c>
      <c r="AQ98" s="607" t="s">
        <v>1</v>
      </c>
      <c r="AR98" s="607" t="s">
        <v>1</v>
      </c>
      <c r="AS98" s="607" t="s">
        <v>1</v>
      </c>
      <c r="AT98" s="607" t="s">
        <v>1</v>
      </c>
      <c r="AU98" s="607" t="s">
        <v>1</v>
      </c>
      <c r="AV98" s="608" t="s">
        <v>174</v>
      </c>
      <c r="AW98" s="608" t="s">
        <v>174</v>
      </c>
      <c r="AX98" s="608" t="s">
        <v>174</v>
      </c>
      <c r="AY98" s="607" t="s">
        <v>1</v>
      </c>
      <c r="AZ98" s="607" t="s">
        <v>1</v>
      </c>
      <c r="BA98" s="607" t="s">
        <v>1</v>
      </c>
      <c r="BB98" s="607" t="s">
        <v>1</v>
      </c>
      <c r="BC98" s="607" t="s">
        <v>1</v>
      </c>
      <c r="BD98" s="607" t="s">
        <v>1</v>
      </c>
      <c r="BE98" s="607" t="s">
        <v>1</v>
      </c>
      <c r="BF98" s="607" t="s">
        <v>1</v>
      </c>
      <c r="BG98" s="607" t="s">
        <v>1</v>
      </c>
      <c r="BH98" s="607" t="s">
        <v>1</v>
      </c>
      <c r="BI98" s="607" t="s">
        <v>1</v>
      </c>
      <c r="BJ98" s="607" t="s">
        <v>1</v>
      </c>
      <c r="BK98" s="607" t="s">
        <v>1</v>
      </c>
      <c r="BL98" s="607" t="s">
        <v>1</v>
      </c>
      <c r="BM98" s="607" t="s">
        <v>1</v>
      </c>
      <c r="BN98" s="607" t="s">
        <v>1</v>
      </c>
      <c r="BO98" s="608" t="s">
        <v>174</v>
      </c>
      <c r="BP98" s="608" t="s">
        <v>174</v>
      </c>
      <c r="BQ98" s="608" t="s">
        <v>174</v>
      </c>
      <c r="BR98" s="607" t="s">
        <v>1</v>
      </c>
      <c r="BS98" s="607" t="s">
        <v>1</v>
      </c>
      <c r="BT98" s="607" t="s">
        <v>1</v>
      </c>
      <c r="BU98" s="607" t="s">
        <v>1</v>
      </c>
      <c r="BV98" s="607" t="s">
        <v>1</v>
      </c>
      <c r="BW98" s="607" t="s">
        <v>1</v>
      </c>
      <c r="BX98" s="607" t="s">
        <v>1</v>
      </c>
      <c r="BY98" s="607" t="s">
        <v>1</v>
      </c>
      <c r="BZ98" s="607" t="s">
        <v>1</v>
      </c>
      <c r="CA98" s="607" t="s">
        <v>1</v>
      </c>
      <c r="CB98" s="607" t="s">
        <v>1</v>
      </c>
      <c r="CC98" s="607" t="s">
        <v>1</v>
      </c>
      <c r="CD98" s="607" t="s">
        <v>1</v>
      </c>
      <c r="CE98" s="607" t="s">
        <v>1</v>
      </c>
      <c r="CF98" s="607" t="s">
        <v>1</v>
      </c>
      <c r="CG98" s="607" t="s">
        <v>1</v>
      </c>
      <c r="CH98" s="607" t="s">
        <v>1</v>
      </c>
      <c r="CI98" s="607" t="s">
        <v>1</v>
      </c>
      <c r="CJ98" s="607" t="s">
        <v>1</v>
      </c>
      <c r="CK98" s="607" t="s">
        <v>1</v>
      </c>
      <c r="CL98" s="607" t="s">
        <v>1</v>
      </c>
      <c r="CM98" s="607" t="s">
        <v>1</v>
      </c>
      <c r="CN98" s="607" t="s">
        <v>1</v>
      </c>
      <c r="CO98" s="607" t="s">
        <v>1</v>
      </c>
      <c r="CP98" s="607" t="s">
        <v>1</v>
      </c>
      <c r="CQ98" s="607" t="s">
        <v>1</v>
      </c>
      <c r="CR98" s="607" t="s">
        <v>1</v>
      </c>
      <c r="CS98" s="607" t="s">
        <v>1</v>
      </c>
      <c r="CT98" s="607" t="s">
        <v>1</v>
      </c>
      <c r="CU98" s="607" t="s">
        <v>1</v>
      </c>
      <c r="CV98" s="607"/>
      <c r="CW98" s="607"/>
      <c r="CX98" s="607"/>
      <c r="CY98" s="607"/>
      <c r="CZ98" s="607"/>
      <c r="DA98" s="607"/>
      <c r="DB98" s="607"/>
      <c r="DC98" s="607" t="s">
        <v>1</v>
      </c>
      <c r="DD98" s="607" t="s">
        <v>1</v>
      </c>
      <c r="DE98" s="607" t="s">
        <v>1</v>
      </c>
      <c r="DF98" s="607" t="s">
        <v>1</v>
      </c>
      <c r="DG98" s="607" t="s">
        <v>1</v>
      </c>
      <c r="DH98" s="607" t="s">
        <v>1</v>
      </c>
      <c r="DI98" s="607" t="s">
        <v>1</v>
      </c>
      <c r="DJ98" s="607" t="s">
        <v>1</v>
      </c>
      <c r="DK98" s="607" t="s">
        <v>1</v>
      </c>
      <c r="DL98" s="607" t="s">
        <v>1</v>
      </c>
      <c r="DM98" s="607" t="s">
        <v>1</v>
      </c>
      <c r="DN98" s="607" t="s">
        <v>1</v>
      </c>
      <c r="DO98" s="607" t="s">
        <v>1</v>
      </c>
      <c r="DP98" s="607" t="s">
        <v>1</v>
      </c>
      <c r="DQ98" s="607" t="s">
        <v>1</v>
      </c>
      <c r="DR98" s="607" t="s">
        <v>1</v>
      </c>
      <c r="DS98" s="607" t="s">
        <v>1</v>
      </c>
      <c r="DT98" s="607" t="s">
        <v>1</v>
      </c>
      <c r="DU98" s="607" t="s">
        <v>1</v>
      </c>
      <c r="DV98" s="607" t="s">
        <v>1</v>
      </c>
      <c r="DW98" s="607" t="s">
        <v>1</v>
      </c>
      <c r="DX98" s="607" t="s">
        <v>1</v>
      </c>
      <c r="DY98" s="607" t="s">
        <v>1</v>
      </c>
      <c r="DZ98" s="607" t="s">
        <v>1</v>
      </c>
      <c r="EA98" s="607" t="s">
        <v>1</v>
      </c>
      <c r="EB98" s="607" t="s">
        <v>1</v>
      </c>
      <c r="EC98" s="607" t="s">
        <v>1</v>
      </c>
      <c r="ED98" s="607" t="s">
        <v>1</v>
      </c>
      <c r="EE98" s="607" t="s">
        <v>1</v>
      </c>
      <c r="EF98" s="17" t="s">
        <v>1</v>
      </c>
      <c r="EG98" s="17" t="s">
        <v>1</v>
      </c>
      <c r="EH98" s="17" t="s">
        <v>1</v>
      </c>
      <c r="EI98" s="17" t="s">
        <v>1</v>
      </c>
      <c r="EJ98" s="17" t="s">
        <v>1</v>
      </c>
      <c r="EK98" s="17" t="s">
        <v>1</v>
      </c>
      <c r="EL98" s="17" t="s">
        <v>1</v>
      </c>
      <c r="EM98" s="17" t="s">
        <v>1</v>
      </c>
      <c r="EN98" s="17" t="s">
        <v>1</v>
      </c>
      <c r="EO98" s="17" t="s">
        <v>1</v>
      </c>
      <c r="EP98" s="17" t="s">
        <v>1</v>
      </c>
      <c r="EQ98" s="17" t="s">
        <v>1</v>
      </c>
      <c r="ER98" s="17" t="s">
        <v>1</v>
      </c>
      <c r="ES98" s="17" t="s">
        <v>1</v>
      </c>
      <c r="ET98" s="17" t="s">
        <v>1</v>
      </c>
      <c r="EU98" s="17" t="s">
        <v>1</v>
      </c>
    </row>
    <row r="99" spans="1:151" ht="14.25" customHeight="1">
      <c r="A99" s="551" t="s">
        <v>299</v>
      </c>
      <c r="B99" s="551" t="s">
        <v>358</v>
      </c>
      <c r="C99" s="551" t="s">
        <v>366</v>
      </c>
      <c r="D99" s="551" t="s">
        <v>377</v>
      </c>
      <c r="E99" s="607">
        <v>20</v>
      </c>
      <c r="F99" s="607">
        <v>12</v>
      </c>
      <c r="G99" s="607">
        <v>5</v>
      </c>
      <c r="H99" s="607">
        <v>5</v>
      </c>
      <c r="I99" s="607">
        <v>2</v>
      </c>
      <c r="J99" s="607">
        <v>1</v>
      </c>
      <c r="K99" s="607">
        <v>5</v>
      </c>
      <c r="L99" s="607">
        <v>8</v>
      </c>
      <c r="M99" s="607">
        <v>32</v>
      </c>
      <c r="N99" s="607">
        <v>1</v>
      </c>
      <c r="O99" s="607">
        <v>1</v>
      </c>
      <c r="P99" s="607">
        <v>1</v>
      </c>
      <c r="Q99" s="607">
        <v>3</v>
      </c>
      <c r="R99" s="607">
        <v>4</v>
      </c>
      <c r="S99" s="607">
        <v>1</v>
      </c>
      <c r="T99" s="607">
        <v>1</v>
      </c>
      <c r="U99" s="607">
        <v>2</v>
      </c>
      <c r="V99" s="607">
        <v>4</v>
      </c>
      <c r="W99" s="607">
        <v>2</v>
      </c>
      <c r="X99" s="607">
        <v>3</v>
      </c>
      <c r="Y99" s="607">
        <v>2</v>
      </c>
      <c r="Z99" s="607">
        <v>6</v>
      </c>
      <c r="AA99" s="607" t="s">
        <v>1</v>
      </c>
      <c r="AB99" s="607">
        <v>1</v>
      </c>
      <c r="AC99" s="608">
        <v>55.3</v>
      </c>
      <c r="AD99" s="608">
        <v>57.5</v>
      </c>
      <c r="AE99" s="608">
        <v>51.6</v>
      </c>
      <c r="AF99" s="607">
        <v>24</v>
      </c>
      <c r="AG99" s="607">
        <v>1</v>
      </c>
      <c r="AH99" s="607" t="s">
        <v>1</v>
      </c>
      <c r="AI99" s="607">
        <v>1</v>
      </c>
      <c r="AJ99" s="607">
        <v>1</v>
      </c>
      <c r="AK99" s="607">
        <v>1</v>
      </c>
      <c r="AL99" s="607">
        <v>1</v>
      </c>
      <c r="AM99" s="607">
        <v>1</v>
      </c>
      <c r="AN99" s="607">
        <v>2</v>
      </c>
      <c r="AO99" s="607">
        <v>4</v>
      </c>
      <c r="AP99" s="607">
        <v>2</v>
      </c>
      <c r="AQ99" s="607">
        <v>1</v>
      </c>
      <c r="AR99" s="607">
        <v>2</v>
      </c>
      <c r="AS99" s="607">
        <v>6</v>
      </c>
      <c r="AT99" s="607" t="s">
        <v>1</v>
      </c>
      <c r="AU99" s="607">
        <v>1</v>
      </c>
      <c r="AV99" s="608">
        <v>59.8</v>
      </c>
      <c r="AW99" s="608">
        <v>61.8</v>
      </c>
      <c r="AX99" s="608">
        <v>55.1</v>
      </c>
      <c r="AY99" s="607">
        <v>21</v>
      </c>
      <c r="AZ99" s="607" t="s">
        <v>1</v>
      </c>
      <c r="BA99" s="607" t="s">
        <v>1</v>
      </c>
      <c r="BB99" s="607">
        <v>1</v>
      </c>
      <c r="BC99" s="607">
        <v>1</v>
      </c>
      <c r="BD99" s="607">
        <v>1</v>
      </c>
      <c r="BE99" s="607" t="s">
        <v>1</v>
      </c>
      <c r="BF99" s="607">
        <v>1</v>
      </c>
      <c r="BG99" s="607">
        <v>1</v>
      </c>
      <c r="BH99" s="607">
        <v>4</v>
      </c>
      <c r="BI99" s="607">
        <v>2</v>
      </c>
      <c r="BJ99" s="607">
        <v>1</v>
      </c>
      <c r="BK99" s="607">
        <v>2</v>
      </c>
      <c r="BL99" s="607">
        <v>6</v>
      </c>
      <c r="BM99" s="607" t="s">
        <v>1</v>
      </c>
      <c r="BN99" s="607">
        <v>1</v>
      </c>
      <c r="BO99" s="608">
        <v>62.9</v>
      </c>
      <c r="BP99" s="608">
        <v>63</v>
      </c>
      <c r="BQ99" s="608">
        <v>62.6</v>
      </c>
      <c r="BR99" s="607">
        <v>12</v>
      </c>
      <c r="BS99" s="607" t="s">
        <v>1</v>
      </c>
      <c r="BT99" s="607" t="s">
        <v>1</v>
      </c>
      <c r="BU99" s="607" t="s">
        <v>1</v>
      </c>
      <c r="BV99" s="607" t="s">
        <v>1</v>
      </c>
      <c r="BW99" s="607" t="s">
        <v>1</v>
      </c>
      <c r="BX99" s="607" t="s">
        <v>1</v>
      </c>
      <c r="BY99" s="607" t="s">
        <v>1</v>
      </c>
      <c r="BZ99" s="607">
        <v>1</v>
      </c>
      <c r="CA99" s="607">
        <v>2</v>
      </c>
      <c r="CB99" s="607">
        <v>2</v>
      </c>
      <c r="CC99" s="607">
        <v>1</v>
      </c>
      <c r="CD99" s="607">
        <v>1</v>
      </c>
      <c r="CE99" s="607">
        <v>4</v>
      </c>
      <c r="CF99" s="607" t="s">
        <v>1</v>
      </c>
      <c r="CG99" s="607">
        <v>1</v>
      </c>
      <c r="CH99" s="607">
        <v>8</v>
      </c>
      <c r="CI99" s="607" t="s">
        <v>1</v>
      </c>
      <c r="CJ99" s="607" t="s">
        <v>1</v>
      </c>
      <c r="CK99" s="607" t="s">
        <v>1</v>
      </c>
      <c r="CL99" s="607" t="s">
        <v>1</v>
      </c>
      <c r="CM99" s="607" t="s">
        <v>1</v>
      </c>
      <c r="CN99" s="607">
        <v>1</v>
      </c>
      <c r="CO99" s="607">
        <v>2</v>
      </c>
      <c r="CP99" s="607">
        <v>2</v>
      </c>
      <c r="CQ99" s="607">
        <v>1</v>
      </c>
      <c r="CR99" s="607">
        <v>1</v>
      </c>
      <c r="CS99" s="607">
        <v>1</v>
      </c>
      <c r="CT99" s="607" t="s">
        <v>1</v>
      </c>
      <c r="CU99" s="607" t="s">
        <v>1</v>
      </c>
      <c r="CV99" s="607"/>
      <c r="CW99" s="607"/>
      <c r="CX99" s="607"/>
      <c r="CY99" s="607"/>
      <c r="CZ99" s="607"/>
      <c r="DA99" s="607"/>
      <c r="DB99" s="607"/>
      <c r="DC99" s="607">
        <v>43</v>
      </c>
      <c r="DD99" s="607">
        <v>29</v>
      </c>
      <c r="DE99" s="607">
        <v>21</v>
      </c>
      <c r="DF99" s="607">
        <v>6</v>
      </c>
      <c r="DG99" s="607">
        <v>2</v>
      </c>
      <c r="DH99" s="607">
        <v>6</v>
      </c>
      <c r="DI99" s="607">
        <v>7</v>
      </c>
      <c r="DJ99" s="607">
        <v>1</v>
      </c>
      <c r="DK99" s="607">
        <v>11</v>
      </c>
      <c r="DL99" s="607" t="s">
        <v>1</v>
      </c>
      <c r="DM99" s="607" t="s">
        <v>1</v>
      </c>
      <c r="DN99" s="607" t="s">
        <v>1</v>
      </c>
      <c r="DO99" s="607" t="s">
        <v>1</v>
      </c>
      <c r="DP99" s="607">
        <v>7</v>
      </c>
      <c r="DQ99" s="607">
        <v>1</v>
      </c>
      <c r="DR99" s="607">
        <v>2</v>
      </c>
      <c r="DS99" s="607">
        <v>1</v>
      </c>
      <c r="DT99" s="607" t="s">
        <v>1</v>
      </c>
      <c r="DU99" s="607" t="s">
        <v>1</v>
      </c>
      <c r="DV99" s="607" t="s">
        <v>1</v>
      </c>
      <c r="DW99" s="607" t="s">
        <v>1</v>
      </c>
      <c r="DX99" s="607" t="s">
        <v>1</v>
      </c>
      <c r="DY99" s="607" t="s">
        <v>1</v>
      </c>
      <c r="DZ99" s="607" t="s">
        <v>1</v>
      </c>
      <c r="EA99" s="607">
        <v>12</v>
      </c>
      <c r="EB99" s="607">
        <v>884</v>
      </c>
      <c r="EC99" s="607" t="s">
        <v>1</v>
      </c>
      <c r="ED99" s="607">
        <v>665</v>
      </c>
      <c r="EE99" s="607">
        <v>219</v>
      </c>
      <c r="EF99" s="17">
        <v>25</v>
      </c>
      <c r="EG99" s="17">
        <v>20</v>
      </c>
      <c r="EH99" s="17">
        <v>16</v>
      </c>
      <c r="EI99" s="17">
        <v>3</v>
      </c>
      <c r="EJ99" s="17">
        <v>1</v>
      </c>
      <c r="EK99" s="17">
        <v>1</v>
      </c>
      <c r="EL99" s="17">
        <v>4</v>
      </c>
      <c r="EM99" s="17" t="s">
        <v>1</v>
      </c>
      <c r="EN99" s="17">
        <v>18</v>
      </c>
      <c r="EO99" s="17">
        <v>9</v>
      </c>
      <c r="EP99" s="17">
        <v>5</v>
      </c>
      <c r="EQ99" s="17">
        <v>3</v>
      </c>
      <c r="ER99" s="17">
        <v>1</v>
      </c>
      <c r="ES99" s="17">
        <v>5</v>
      </c>
      <c r="ET99" s="17">
        <v>3</v>
      </c>
      <c r="EU99" s="17">
        <v>1</v>
      </c>
    </row>
    <row r="100" spans="1:151" ht="14.25" customHeight="1">
      <c r="A100" s="551" t="s">
        <v>299</v>
      </c>
      <c r="B100" s="551" t="s">
        <v>358</v>
      </c>
      <c r="C100" s="551" t="s">
        <v>366</v>
      </c>
      <c r="D100" s="551" t="s">
        <v>378</v>
      </c>
      <c r="E100" s="607">
        <v>19</v>
      </c>
      <c r="F100" s="607">
        <v>17</v>
      </c>
      <c r="G100" s="607">
        <v>9</v>
      </c>
      <c r="H100" s="607">
        <v>8</v>
      </c>
      <c r="I100" s="607">
        <v>7</v>
      </c>
      <c r="J100" s="607">
        <v>4</v>
      </c>
      <c r="K100" s="607">
        <v>1</v>
      </c>
      <c r="L100" s="607">
        <v>2</v>
      </c>
      <c r="M100" s="607">
        <v>50</v>
      </c>
      <c r="N100" s="607" t="s">
        <v>1</v>
      </c>
      <c r="O100" s="607" t="s">
        <v>1</v>
      </c>
      <c r="P100" s="607">
        <v>1</v>
      </c>
      <c r="Q100" s="607">
        <v>3</v>
      </c>
      <c r="R100" s="607" t="s">
        <v>1</v>
      </c>
      <c r="S100" s="607">
        <v>6</v>
      </c>
      <c r="T100" s="607">
        <v>3</v>
      </c>
      <c r="U100" s="607">
        <v>4</v>
      </c>
      <c r="V100" s="607">
        <v>10</v>
      </c>
      <c r="W100" s="607">
        <v>5</v>
      </c>
      <c r="X100" s="607">
        <v>4</v>
      </c>
      <c r="Y100" s="607">
        <v>2</v>
      </c>
      <c r="Z100" s="607">
        <v>5</v>
      </c>
      <c r="AA100" s="607">
        <v>2</v>
      </c>
      <c r="AB100" s="607">
        <v>5</v>
      </c>
      <c r="AC100" s="608">
        <v>59.9</v>
      </c>
      <c r="AD100" s="608">
        <v>55.3</v>
      </c>
      <c r="AE100" s="608">
        <v>63.9</v>
      </c>
      <c r="AF100" s="607">
        <v>41</v>
      </c>
      <c r="AG100" s="607" t="s">
        <v>1</v>
      </c>
      <c r="AH100" s="607" t="s">
        <v>1</v>
      </c>
      <c r="AI100" s="607">
        <v>1</v>
      </c>
      <c r="AJ100" s="607">
        <v>2</v>
      </c>
      <c r="AK100" s="607" t="s">
        <v>1</v>
      </c>
      <c r="AL100" s="607">
        <v>4</v>
      </c>
      <c r="AM100" s="607">
        <v>2</v>
      </c>
      <c r="AN100" s="607">
        <v>3</v>
      </c>
      <c r="AO100" s="607">
        <v>9</v>
      </c>
      <c r="AP100" s="607">
        <v>4</v>
      </c>
      <c r="AQ100" s="607">
        <v>3</v>
      </c>
      <c r="AR100" s="607">
        <v>2</v>
      </c>
      <c r="AS100" s="607">
        <v>5</v>
      </c>
      <c r="AT100" s="607">
        <v>2</v>
      </c>
      <c r="AU100" s="607">
        <v>4</v>
      </c>
      <c r="AV100" s="608">
        <v>61.2</v>
      </c>
      <c r="AW100" s="608">
        <v>57.2</v>
      </c>
      <c r="AX100" s="608">
        <v>64.599999999999994</v>
      </c>
      <c r="AY100" s="607">
        <v>35</v>
      </c>
      <c r="AZ100" s="607" t="s">
        <v>1</v>
      </c>
      <c r="BA100" s="607" t="s">
        <v>1</v>
      </c>
      <c r="BB100" s="607">
        <v>1</v>
      </c>
      <c r="BC100" s="607">
        <v>2</v>
      </c>
      <c r="BD100" s="607" t="s">
        <v>1</v>
      </c>
      <c r="BE100" s="607">
        <v>3</v>
      </c>
      <c r="BF100" s="607">
        <v>2</v>
      </c>
      <c r="BG100" s="607">
        <v>3</v>
      </c>
      <c r="BH100" s="607">
        <v>7</v>
      </c>
      <c r="BI100" s="607">
        <v>4</v>
      </c>
      <c r="BJ100" s="607">
        <v>2</v>
      </c>
      <c r="BK100" s="607">
        <v>2</v>
      </c>
      <c r="BL100" s="607">
        <v>4</v>
      </c>
      <c r="BM100" s="607">
        <v>1</v>
      </c>
      <c r="BN100" s="607">
        <v>4</v>
      </c>
      <c r="BO100" s="608">
        <v>60.7</v>
      </c>
      <c r="BP100" s="608">
        <v>57.2</v>
      </c>
      <c r="BQ100" s="608">
        <v>64.8</v>
      </c>
      <c r="BR100" s="607">
        <v>17</v>
      </c>
      <c r="BS100" s="607" t="s">
        <v>1</v>
      </c>
      <c r="BT100" s="607" t="s">
        <v>1</v>
      </c>
      <c r="BU100" s="607" t="s">
        <v>1</v>
      </c>
      <c r="BV100" s="607" t="s">
        <v>1</v>
      </c>
      <c r="BW100" s="607" t="s">
        <v>1</v>
      </c>
      <c r="BX100" s="607">
        <v>1</v>
      </c>
      <c r="BY100" s="607" t="s">
        <v>1</v>
      </c>
      <c r="BZ100" s="607">
        <v>1</v>
      </c>
      <c r="CA100" s="607">
        <v>4</v>
      </c>
      <c r="CB100" s="607">
        <v>3</v>
      </c>
      <c r="CC100" s="607">
        <v>2</v>
      </c>
      <c r="CD100" s="607">
        <v>1</v>
      </c>
      <c r="CE100" s="607">
        <v>2</v>
      </c>
      <c r="CF100" s="607">
        <v>2</v>
      </c>
      <c r="CG100" s="607">
        <v>1</v>
      </c>
      <c r="CH100" s="607">
        <v>13</v>
      </c>
      <c r="CI100" s="607" t="s">
        <v>1</v>
      </c>
      <c r="CJ100" s="607" t="s">
        <v>1</v>
      </c>
      <c r="CK100" s="607" t="s">
        <v>1</v>
      </c>
      <c r="CL100" s="607" t="s">
        <v>1</v>
      </c>
      <c r="CM100" s="607" t="s">
        <v>1</v>
      </c>
      <c r="CN100" s="607">
        <v>1</v>
      </c>
      <c r="CO100" s="607">
        <v>3</v>
      </c>
      <c r="CP100" s="607">
        <v>2</v>
      </c>
      <c r="CQ100" s="607">
        <v>2</v>
      </c>
      <c r="CR100" s="607">
        <v>1</v>
      </c>
      <c r="CS100" s="607">
        <v>2</v>
      </c>
      <c r="CT100" s="607">
        <v>1</v>
      </c>
      <c r="CU100" s="607">
        <v>1</v>
      </c>
      <c r="CV100" s="607"/>
      <c r="CW100" s="607"/>
      <c r="CX100" s="607"/>
      <c r="CY100" s="607"/>
      <c r="CZ100" s="607"/>
      <c r="DA100" s="607"/>
      <c r="DB100" s="607"/>
      <c r="DC100" s="607">
        <v>65</v>
      </c>
      <c r="DD100" s="607">
        <v>46</v>
      </c>
      <c r="DE100" s="607">
        <v>35</v>
      </c>
      <c r="DF100" s="607">
        <v>9</v>
      </c>
      <c r="DG100" s="607">
        <v>2</v>
      </c>
      <c r="DH100" s="607">
        <v>8</v>
      </c>
      <c r="DI100" s="607">
        <v>9</v>
      </c>
      <c r="DJ100" s="607">
        <v>2</v>
      </c>
      <c r="DK100" s="607">
        <v>17</v>
      </c>
      <c r="DL100" s="607" t="s">
        <v>1</v>
      </c>
      <c r="DM100" s="607" t="s">
        <v>1</v>
      </c>
      <c r="DN100" s="607" t="s">
        <v>1</v>
      </c>
      <c r="DO100" s="607" t="s">
        <v>1</v>
      </c>
      <c r="DP100" s="607">
        <v>4</v>
      </c>
      <c r="DQ100" s="607">
        <v>1</v>
      </c>
      <c r="DR100" s="607">
        <v>5</v>
      </c>
      <c r="DS100" s="607">
        <v>6</v>
      </c>
      <c r="DT100" s="607">
        <v>1</v>
      </c>
      <c r="DU100" s="607" t="s">
        <v>1</v>
      </c>
      <c r="DV100" s="607" t="s">
        <v>1</v>
      </c>
      <c r="DW100" s="607" t="s">
        <v>1</v>
      </c>
      <c r="DX100" s="607" t="s">
        <v>1</v>
      </c>
      <c r="DY100" s="607" t="s">
        <v>1</v>
      </c>
      <c r="DZ100" s="607" t="s">
        <v>1</v>
      </c>
      <c r="EA100" s="607">
        <v>17</v>
      </c>
      <c r="EB100" s="607">
        <v>1670</v>
      </c>
      <c r="EC100" s="607" t="s">
        <v>1</v>
      </c>
      <c r="ED100" s="607">
        <v>720</v>
      </c>
      <c r="EE100" s="607">
        <v>950</v>
      </c>
      <c r="EF100" s="17">
        <v>31</v>
      </c>
      <c r="EG100" s="17">
        <v>24</v>
      </c>
      <c r="EH100" s="17">
        <v>19</v>
      </c>
      <c r="EI100" s="17">
        <v>3</v>
      </c>
      <c r="EJ100" s="17">
        <v>2</v>
      </c>
      <c r="EK100" s="17" t="s">
        <v>1</v>
      </c>
      <c r="EL100" s="17">
        <v>6</v>
      </c>
      <c r="EM100" s="17">
        <v>1</v>
      </c>
      <c r="EN100" s="17">
        <v>34</v>
      </c>
      <c r="EO100" s="17">
        <v>22</v>
      </c>
      <c r="EP100" s="17">
        <v>16</v>
      </c>
      <c r="EQ100" s="17">
        <v>6</v>
      </c>
      <c r="ER100" s="17" t="s">
        <v>1</v>
      </c>
      <c r="ES100" s="17">
        <v>8</v>
      </c>
      <c r="ET100" s="17">
        <v>3</v>
      </c>
      <c r="EU100" s="17">
        <v>1</v>
      </c>
    </row>
    <row r="101" spans="1:151" ht="14.25" customHeight="1">
      <c r="A101" s="551" t="s">
        <v>299</v>
      </c>
      <c r="B101" s="551" t="s">
        <v>358</v>
      </c>
      <c r="C101" s="551" t="s">
        <v>366</v>
      </c>
      <c r="D101" s="551" t="s">
        <v>379</v>
      </c>
      <c r="E101" s="607">
        <v>20</v>
      </c>
      <c r="F101" s="607">
        <v>14</v>
      </c>
      <c r="G101" s="607">
        <v>5</v>
      </c>
      <c r="H101" s="607">
        <v>5</v>
      </c>
      <c r="I101" s="607">
        <v>7</v>
      </c>
      <c r="J101" s="607">
        <v>2</v>
      </c>
      <c r="K101" s="607">
        <v>2</v>
      </c>
      <c r="L101" s="607">
        <v>6</v>
      </c>
      <c r="M101" s="607">
        <v>44</v>
      </c>
      <c r="N101" s="607">
        <v>2</v>
      </c>
      <c r="O101" s="607">
        <v>2</v>
      </c>
      <c r="P101" s="607">
        <v>1</v>
      </c>
      <c r="Q101" s="607">
        <v>5</v>
      </c>
      <c r="R101" s="607">
        <v>2</v>
      </c>
      <c r="S101" s="607">
        <v>2</v>
      </c>
      <c r="T101" s="607">
        <v>6</v>
      </c>
      <c r="U101" s="607" t="s">
        <v>1</v>
      </c>
      <c r="V101" s="607">
        <v>3</v>
      </c>
      <c r="W101" s="607">
        <v>7</v>
      </c>
      <c r="X101" s="607">
        <v>7</v>
      </c>
      <c r="Y101" s="607">
        <v>2</v>
      </c>
      <c r="Z101" s="607" t="s">
        <v>1</v>
      </c>
      <c r="AA101" s="607">
        <v>3</v>
      </c>
      <c r="AB101" s="607">
        <v>2</v>
      </c>
      <c r="AC101" s="608">
        <v>53.2</v>
      </c>
      <c r="AD101" s="608">
        <v>50</v>
      </c>
      <c r="AE101" s="608">
        <v>57</v>
      </c>
      <c r="AF101" s="607">
        <v>34</v>
      </c>
      <c r="AG101" s="607">
        <v>1</v>
      </c>
      <c r="AH101" s="607">
        <v>2</v>
      </c>
      <c r="AI101" s="607">
        <v>1</v>
      </c>
      <c r="AJ101" s="607">
        <v>2</v>
      </c>
      <c r="AK101" s="607">
        <v>2</v>
      </c>
      <c r="AL101" s="607">
        <v>1</v>
      </c>
      <c r="AM101" s="607">
        <v>5</v>
      </c>
      <c r="AN101" s="607" t="s">
        <v>1</v>
      </c>
      <c r="AO101" s="607">
        <v>3</v>
      </c>
      <c r="AP101" s="607">
        <v>3</v>
      </c>
      <c r="AQ101" s="607">
        <v>7</v>
      </c>
      <c r="AR101" s="607">
        <v>2</v>
      </c>
      <c r="AS101" s="607" t="s">
        <v>1</v>
      </c>
      <c r="AT101" s="607">
        <v>3</v>
      </c>
      <c r="AU101" s="607">
        <v>2</v>
      </c>
      <c r="AV101" s="608">
        <v>55.4</v>
      </c>
      <c r="AW101" s="608">
        <v>50.1</v>
      </c>
      <c r="AX101" s="608">
        <v>62</v>
      </c>
      <c r="AY101" s="607">
        <v>24</v>
      </c>
      <c r="AZ101" s="607" t="s">
        <v>1</v>
      </c>
      <c r="BA101" s="607" t="s">
        <v>1</v>
      </c>
      <c r="BB101" s="607">
        <v>1</v>
      </c>
      <c r="BC101" s="607">
        <v>2</v>
      </c>
      <c r="BD101" s="607">
        <v>1</v>
      </c>
      <c r="BE101" s="607">
        <v>1</v>
      </c>
      <c r="BF101" s="607">
        <v>4</v>
      </c>
      <c r="BG101" s="607" t="s">
        <v>1</v>
      </c>
      <c r="BH101" s="607">
        <v>2</v>
      </c>
      <c r="BI101" s="607">
        <v>3</v>
      </c>
      <c r="BJ101" s="607">
        <v>6</v>
      </c>
      <c r="BK101" s="607">
        <v>1</v>
      </c>
      <c r="BL101" s="607" t="s">
        <v>1</v>
      </c>
      <c r="BM101" s="607">
        <v>2</v>
      </c>
      <c r="BN101" s="607">
        <v>1</v>
      </c>
      <c r="BO101" s="608">
        <v>57.3</v>
      </c>
      <c r="BP101" s="608">
        <v>54.1</v>
      </c>
      <c r="BQ101" s="608">
        <v>62.6</v>
      </c>
      <c r="BR101" s="607">
        <v>14</v>
      </c>
      <c r="BS101" s="607" t="s">
        <v>1</v>
      </c>
      <c r="BT101" s="607" t="s">
        <v>1</v>
      </c>
      <c r="BU101" s="607" t="s">
        <v>1</v>
      </c>
      <c r="BV101" s="607" t="s">
        <v>1</v>
      </c>
      <c r="BW101" s="607" t="s">
        <v>1</v>
      </c>
      <c r="BX101" s="607" t="s">
        <v>1</v>
      </c>
      <c r="BY101" s="607">
        <v>2</v>
      </c>
      <c r="BZ101" s="607" t="s">
        <v>1</v>
      </c>
      <c r="CA101" s="607">
        <v>1</v>
      </c>
      <c r="CB101" s="607">
        <v>3</v>
      </c>
      <c r="CC101" s="607">
        <v>5</v>
      </c>
      <c r="CD101" s="607">
        <v>1</v>
      </c>
      <c r="CE101" s="607" t="s">
        <v>1</v>
      </c>
      <c r="CF101" s="607">
        <v>2</v>
      </c>
      <c r="CG101" s="607" t="s">
        <v>1</v>
      </c>
      <c r="CH101" s="607">
        <v>10</v>
      </c>
      <c r="CI101" s="607" t="s">
        <v>1</v>
      </c>
      <c r="CJ101" s="607" t="s">
        <v>1</v>
      </c>
      <c r="CK101" s="607" t="s">
        <v>1</v>
      </c>
      <c r="CL101" s="607" t="s">
        <v>1</v>
      </c>
      <c r="CM101" s="607" t="s">
        <v>1</v>
      </c>
      <c r="CN101" s="607" t="s">
        <v>1</v>
      </c>
      <c r="CO101" s="607">
        <v>1</v>
      </c>
      <c r="CP101" s="607">
        <v>2</v>
      </c>
      <c r="CQ101" s="607">
        <v>4</v>
      </c>
      <c r="CR101" s="607">
        <v>1</v>
      </c>
      <c r="CS101" s="607" t="s">
        <v>1</v>
      </c>
      <c r="CT101" s="607">
        <v>2</v>
      </c>
      <c r="CU101" s="607" t="s">
        <v>1</v>
      </c>
      <c r="CV101" s="607"/>
      <c r="CW101" s="607"/>
      <c r="CX101" s="607"/>
      <c r="CY101" s="607"/>
      <c r="CZ101" s="607"/>
      <c r="DA101" s="607"/>
      <c r="DB101" s="607"/>
      <c r="DC101" s="607">
        <v>53</v>
      </c>
      <c r="DD101" s="607">
        <v>35</v>
      </c>
      <c r="DE101" s="607">
        <v>24</v>
      </c>
      <c r="DF101" s="607">
        <v>8</v>
      </c>
      <c r="DG101" s="607">
        <v>3</v>
      </c>
      <c r="DH101" s="607">
        <v>8</v>
      </c>
      <c r="DI101" s="607">
        <v>4</v>
      </c>
      <c r="DJ101" s="607">
        <v>6</v>
      </c>
      <c r="DK101" s="607">
        <v>13</v>
      </c>
      <c r="DL101" s="607" t="s">
        <v>1</v>
      </c>
      <c r="DM101" s="607" t="s">
        <v>1</v>
      </c>
      <c r="DN101" s="607" t="s">
        <v>1</v>
      </c>
      <c r="DO101" s="607" t="s">
        <v>1</v>
      </c>
      <c r="DP101" s="607">
        <v>6</v>
      </c>
      <c r="DQ101" s="607">
        <v>2</v>
      </c>
      <c r="DR101" s="607">
        <v>2</v>
      </c>
      <c r="DS101" s="607">
        <v>1</v>
      </c>
      <c r="DT101" s="607">
        <v>2</v>
      </c>
      <c r="DU101" s="607" t="s">
        <v>1</v>
      </c>
      <c r="DV101" s="607" t="s">
        <v>1</v>
      </c>
      <c r="DW101" s="607" t="s">
        <v>1</v>
      </c>
      <c r="DX101" s="607" t="s">
        <v>1</v>
      </c>
      <c r="DY101" s="607" t="s">
        <v>1</v>
      </c>
      <c r="DZ101" s="607" t="s">
        <v>1</v>
      </c>
      <c r="EA101" s="607">
        <v>14</v>
      </c>
      <c r="EB101" s="607">
        <v>1014</v>
      </c>
      <c r="EC101" s="607" t="s">
        <v>1</v>
      </c>
      <c r="ED101" s="607">
        <v>651</v>
      </c>
      <c r="EE101" s="607">
        <v>363</v>
      </c>
      <c r="EF101" s="17">
        <v>27</v>
      </c>
      <c r="EG101" s="17">
        <v>22</v>
      </c>
      <c r="EH101" s="17">
        <v>15</v>
      </c>
      <c r="EI101" s="17">
        <v>6</v>
      </c>
      <c r="EJ101" s="17">
        <v>1</v>
      </c>
      <c r="EK101" s="17" t="s">
        <v>1</v>
      </c>
      <c r="EL101" s="17">
        <v>3</v>
      </c>
      <c r="EM101" s="17">
        <v>2</v>
      </c>
      <c r="EN101" s="17">
        <v>26</v>
      </c>
      <c r="EO101" s="17">
        <v>13</v>
      </c>
      <c r="EP101" s="17">
        <v>9</v>
      </c>
      <c r="EQ101" s="17">
        <v>2</v>
      </c>
      <c r="ER101" s="17">
        <v>2</v>
      </c>
      <c r="ES101" s="17">
        <v>8</v>
      </c>
      <c r="ET101" s="17">
        <v>1</v>
      </c>
      <c r="EU101" s="17">
        <v>4</v>
      </c>
    </row>
    <row r="102" spans="1:151" ht="14.25" customHeight="1">
      <c r="A102" s="551" t="s">
        <v>299</v>
      </c>
      <c r="B102" s="551" t="s">
        <v>358</v>
      </c>
      <c r="C102" s="551" t="s">
        <v>366</v>
      </c>
      <c r="D102" s="551"/>
      <c r="E102" s="607" t="s">
        <v>1</v>
      </c>
      <c r="F102" s="607" t="s">
        <v>1</v>
      </c>
      <c r="G102" s="607" t="s">
        <v>1</v>
      </c>
      <c r="H102" s="607" t="s">
        <v>1</v>
      </c>
      <c r="I102" s="607" t="s">
        <v>1</v>
      </c>
      <c r="J102" s="607" t="s">
        <v>1</v>
      </c>
      <c r="K102" s="607" t="s">
        <v>1</v>
      </c>
      <c r="L102" s="607" t="s">
        <v>1</v>
      </c>
      <c r="M102" s="607" t="s">
        <v>1</v>
      </c>
      <c r="N102" s="607" t="s">
        <v>1</v>
      </c>
      <c r="O102" s="607" t="s">
        <v>1</v>
      </c>
      <c r="P102" s="607" t="s">
        <v>1</v>
      </c>
      <c r="Q102" s="607" t="s">
        <v>1</v>
      </c>
      <c r="R102" s="607" t="s">
        <v>1</v>
      </c>
      <c r="S102" s="607" t="s">
        <v>1</v>
      </c>
      <c r="T102" s="607" t="s">
        <v>1</v>
      </c>
      <c r="U102" s="607" t="s">
        <v>1</v>
      </c>
      <c r="V102" s="607" t="s">
        <v>1</v>
      </c>
      <c r="W102" s="607" t="s">
        <v>1</v>
      </c>
      <c r="X102" s="607" t="s">
        <v>1</v>
      </c>
      <c r="Y102" s="607" t="s">
        <v>1</v>
      </c>
      <c r="Z102" s="607" t="s">
        <v>1</v>
      </c>
      <c r="AA102" s="607" t="s">
        <v>1</v>
      </c>
      <c r="AB102" s="607" t="s">
        <v>1</v>
      </c>
      <c r="AC102" s="607" t="s">
        <v>1</v>
      </c>
      <c r="AD102" s="607" t="s">
        <v>1</v>
      </c>
      <c r="AE102" s="607" t="s">
        <v>1</v>
      </c>
      <c r="AF102" s="607" t="s">
        <v>1</v>
      </c>
      <c r="AG102" s="607" t="s">
        <v>1</v>
      </c>
      <c r="AH102" s="607" t="s">
        <v>1</v>
      </c>
      <c r="AI102" s="607" t="s">
        <v>1</v>
      </c>
      <c r="AJ102" s="607" t="s">
        <v>1</v>
      </c>
      <c r="AK102" s="607" t="s">
        <v>1</v>
      </c>
      <c r="AL102" s="607" t="s">
        <v>1</v>
      </c>
      <c r="AM102" s="607" t="s">
        <v>1</v>
      </c>
      <c r="AN102" s="607" t="s">
        <v>1</v>
      </c>
      <c r="AO102" s="607" t="s">
        <v>1</v>
      </c>
      <c r="AP102" s="607" t="s">
        <v>1</v>
      </c>
      <c r="AQ102" s="607" t="s">
        <v>1</v>
      </c>
      <c r="AR102" s="607" t="s">
        <v>1</v>
      </c>
      <c r="AS102" s="607" t="s">
        <v>1</v>
      </c>
      <c r="AT102" s="607" t="s">
        <v>1</v>
      </c>
      <c r="AU102" s="607" t="s">
        <v>1</v>
      </c>
      <c r="AV102" s="607" t="s">
        <v>1</v>
      </c>
      <c r="AW102" s="607" t="s">
        <v>1</v>
      </c>
      <c r="AX102" s="607" t="s">
        <v>1</v>
      </c>
      <c r="AY102" s="607" t="s">
        <v>1</v>
      </c>
      <c r="AZ102" s="607" t="s">
        <v>1</v>
      </c>
      <c r="BA102" s="607" t="s">
        <v>1</v>
      </c>
      <c r="BB102" s="607" t="s">
        <v>1</v>
      </c>
      <c r="BC102" s="607" t="s">
        <v>1</v>
      </c>
      <c r="BD102" s="607" t="s">
        <v>1</v>
      </c>
      <c r="BE102" s="607" t="s">
        <v>1</v>
      </c>
      <c r="BF102" s="607" t="s">
        <v>1</v>
      </c>
      <c r="BG102" s="607" t="s">
        <v>1</v>
      </c>
      <c r="BH102" s="607" t="s">
        <v>1</v>
      </c>
      <c r="BI102" s="607" t="s">
        <v>1</v>
      </c>
      <c r="BJ102" s="607" t="s">
        <v>1</v>
      </c>
      <c r="BK102" s="607" t="s">
        <v>1</v>
      </c>
      <c r="BL102" s="607" t="s">
        <v>1</v>
      </c>
      <c r="BM102" s="607" t="s">
        <v>1</v>
      </c>
      <c r="BN102" s="607" t="s">
        <v>1</v>
      </c>
      <c r="BO102" s="607" t="s">
        <v>1</v>
      </c>
      <c r="BP102" s="607" t="s">
        <v>1</v>
      </c>
      <c r="BQ102" s="607" t="s">
        <v>1</v>
      </c>
      <c r="BR102" s="607" t="s">
        <v>1</v>
      </c>
      <c r="BS102" s="607" t="s">
        <v>1</v>
      </c>
      <c r="BT102" s="607" t="s">
        <v>1</v>
      </c>
      <c r="BU102" s="607" t="s">
        <v>1</v>
      </c>
      <c r="BV102" s="607" t="s">
        <v>1</v>
      </c>
      <c r="BW102" s="607" t="s">
        <v>1</v>
      </c>
      <c r="BX102" s="607" t="s">
        <v>1</v>
      </c>
      <c r="BY102" s="607" t="s">
        <v>1</v>
      </c>
      <c r="BZ102" s="607" t="s">
        <v>1</v>
      </c>
      <c r="CA102" s="607" t="s">
        <v>1</v>
      </c>
      <c r="CB102" s="607" t="s">
        <v>1</v>
      </c>
      <c r="CC102" s="607" t="s">
        <v>1</v>
      </c>
      <c r="CD102" s="607" t="s">
        <v>1</v>
      </c>
      <c r="CE102" s="607" t="s">
        <v>1</v>
      </c>
      <c r="CF102" s="607" t="s">
        <v>1</v>
      </c>
      <c r="CG102" s="607" t="s">
        <v>1</v>
      </c>
      <c r="CH102" s="607" t="s">
        <v>1</v>
      </c>
      <c r="CI102" s="607" t="s">
        <v>1</v>
      </c>
      <c r="CJ102" s="607" t="s">
        <v>1</v>
      </c>
      <c r="CK102" s="607" t="s">
        <v>1</v>
      </c>
      <c r="CL102" s="607" t="s">
        <v>1</v>
      </c>
      <c r="CM102" s="607" t="s">
        <v>1</v>
      </c>
      <c r="CN102" s="607" t="s">
        <v>1</v>
      </c>
      <c r="CO102" s="607" t="s">
        <v>1</v>
      </c>
      <c r="CP102" s="607" t="s">
        <v>1</v>
      </c>
      <c r="CQ102" s="607" t="s">
        <v>1</v>
      </c>
      <c r="CR102" s="607" t="s">
        <v>1</v>
      </c>
      <c r="CS102" s="607" t="s">
        <v>1</v>
      </c>
      <c r="CT102" s="607" t="s">
        <v>1</v>
      </c>
      <c r="CU102" s="607" t="s">
        <v>1</v>
      </c>
      <c r="CV102" s="607"/>
      <c r="CW102" s="607"/>
      <c r="CX102" s="607"/>
      <c r="CY102" s="607"/>
      <c r="CZ102" s="607"/>
      <c r="DA102" s="607"/>
      <c r="DB102" s="607"/>
      <c r="DC102" s="607" t="s">
        <v>1</v>
      </c>
      <c r="DD102" s="607" t="s">
        <v>1</v>
      </c>
      <c r="DE102" s="607" t="s">
        <v>1</v>
      </c>
      <c r="DF102" s="607" t="s">
        <v>1</v>
      </c>
      <c r="DG102" s="607" t="s">
        <v>1</v>
      </c>
      <c r="DH102" s="607" t="s">
        <v>1</v>
      </c>
      <c r="DI102" s="607" t="s">
        <v>1</v>
      </c>
      <c r="DJ102" s="607" t="s">
        <v>1</v>
      </c>
      <c r="DK102" s="607" t="s">
        <v>1</v>
      </c>
      <c r="DL102" s="607" t="s">
        <v>1</v>
      </c>
      <c r="DM102" s="607" t="s">
        <v>1</v>
      </c>
      <c r="DN102" s="607" t="s">
        <v>1</v>
      </c>
      <c r="DO102" s="607" t="s">
        <v>1</v>
      </c>
      <c r="DP102" s="607" t="s">
        <v>1</v>
      </c>
      <c r="DQ102" s="607" t="s">
        <v>1</v>
      </c>
      <c r="DR102" s="607" t="s">
        <v>1</v>
      </c>
      <c r="DS102" s="607" t="s">
        <v>1</v>
      </c>
      <c r="DT102" s="607" t="s">
        <v>1</v>
      </c>
      <c r="DU102" s="607" t="s">
        <v>1</v>
      </c>
      <c r="DV102" s="607" t="s">
        <v>1</v>
      </c>
      <c r="DW102" s="607" t="s">
        <v>1</v>
      </c>
      <c r="DX102" s="607" t="s">
        <v>1</v>
      </c>
      <c r="DY102" s="607" t="s">
        <v>1</v>
      </c>
      <c r="DZ102" s="607" t="s">
        <v>1</v>
      </c>
      <c r="EA102" s="607" t="s">
        <v>1</v>
      </c>
      <c r="EB102" s="607" t="s">
        <v>1</v>
      </c>
      <c r="EC102" s="607" t="s">
        <v>1</v>
      </c>
      <c r="ED102" s="607" t="s">
        <v>1</v>
      </c>
      <c r="EE102" s="607" t="s">
        <v>1</v>
      </c>
      <c r="EF102" s="17" t="s">
        <v>1</v>
      </c>
      <c r="EG102" s="17" t="s">
        <v>1</v>
      </c>
      <c r="EH102" s="17" t="s">
        <v>1</v>
      </c>
      <c r="EI102" s="17" t="s">
        <v>1</v>
      </c>
      <c r="EJ102" s="17" t="s">
        <v>1</v>
      </c>
      <c r="EK102" s="17" t="s">
        <v>1</v>
      </c>
      <c r="EL102" s="17" t="s">
        <v>1</v>
      </c>
      <c r="EM102" s="17" t="s">
        <v>1</v>
      </c>
      <c r="EN102" s="17" t="s">
        <v>1</v>
      </c>
      <c r="EO102" s="17" t="s">
        <v>1</v>
      </c>
      <c r="EP102" s="17" t="s">
        <v>1</v>
      </c>
      <c r="EQ102" s="17" t="s">
        <v>1</v>
      </c>
      <c r="ER102" s="17" t="s">
        <v>1</v>
      </c>
      <c r="ES102" s="17" t="s">
        <v>1</v>
      </c>
      <c r="ET102" s="17" t="s">
        <v>1</v>
      </c>
      <c r="EU102" s="17" t="s">
        <v>1</v>
      </c>
    </row>
    <row r="103" spans="1:151" ht="14.25" customHeight="1">
      <c r="A103" s="551" t="s">
        <v>299</v>
      </c>
      <c r="B103" s="551" t="s">
        <v>358</v>
      </c>
      <c r="C103" s="551" t="s">
        <v>366</v>
      </c>
      <c r="D103" s="551"/>
      <c r="E103" s="607" t="s">
        <v>1</v>
      </c>
      <c r="F103" s="607" t="s">
        <v>1</v>
      </c>
      <c r="G103" s="607" t="s">
        <v>1</v>
      </c>
      <c r="H103" s="607" t="s">
        <v>1</v>
      </c>
      <c r="I103" s="607" t="s">
        <v>1</v>
      </c>
      <c r="J103" s="607" t="s">
        <v>1</v>
      </c>
      <c r="K103" s="607" t="s">
        <v>1</v>
      </c>
      <c r="L103" s="607" t="s">
        <v>1</v>
      </c>
      <c r="M103" s="607" t="s">
        <v>1</v>
      </c>
      <c r="N103" s="607" t="s">
        <v>1</v>
      </c>
      <c r="O103" s="607" t="s">
        <v>1</v>
      </c>
      <c r="P103" s="607" t="s">
        <v>1</v>
      </c>
      <c r="Q103" s="607" t="s">
        <v>1</v>
      </c>
      <c r="R103" s="607" t="s">
        <v>1</v>
      </c>
      <c r="S103" s="607" t="s">
        <v>1</v>
      </c>
      <c r="T103" s="607" t="s">
        <v>1</v>
      </c>
      <c r="U103" s="607" t="s">
        <v>1</v>
      </c>
      <c r="V103" s="607" t="s">
        <v>1</v>
      </c>
      <c r="W103" s="607" t="s">
        <v>1</v>
      </c>
      <c r="X103" s="607" t="s">
        <v>1</v>
      </c>
      <c r="Y103" s="607" t="s">
        <v>1</v>
      </c>
      <c r="Z103" s="607" t="s">
        <v>1</v>
      </c>
      <c r="AA103" s="607" t="s">
        <v>1</v>
      </c>
      <c r="AB103" s="607" t="s">
        <v>1</v>
      </c>
      <c r="AC103" s="607" t="s">
        <v>1</v>
      </c>
      <c r="AD103" s="607" t="s">
        <v>1</v>
      </c>
      <c r="AE103" s="607" t="s">
        <v>1</v>
      </c>
      <c r="AF103" s="607" t="s">
        <v>1</v>
      </c>
      <c r="AG103" s="607" t="s">
        <v>1</v>
      </c>
      <c r="AH103" s="607" t="s">
        <v>1</v>
      </c>
      <c r="AI103" s="607" t="s">
        <v>1</v>
      </c>
      <c r="AJ103" s="607" t="s">
        <v>1</v>
      </c>
      <c r="AK103" s="607" t="s">
        <v>1</v>
      </c>
      <c r="AL103" s="607" t="s">
        <v>1</v>
      </c>
      <c r="AM103" s="607" t="s">
        <v>1</v>
      </c>
      <c r="AN103" s="607" t="s">
        <v>1</v>
      </c>
      <c r="AO103" s="607" t="s">
        <v>1</v>
      </c>
      <c r="AP103" s="607" t="s">
        <v>1</v>
      </c>
      <c r="AQ103" s="607" t="s">
        <v>1</v>
      </c>
      <c r="AR103" s="607" t="s">
        <v>1</v>
      </c>
      <c r="AS103" s="607" t="s">
        <v>1</v>
      </c>
      <c r="AT103" s="607" t="s">
        <v>1</v>
      </c>
      <c r="AU103" s="607" t="s">
        <v>1</v>
      </c>
      <c r="AV103" s="607" t="s">
        <v>1</v>
      </c>
      <c r="AW103" s="607" t="s">
        <v>1</v>
      </c>
      <c r="AX103" s="607" t="s">
        <v>1</v>
      </c>
      <c r="AY103" s="607" t="s">
        <v>1</v>
      </c>
      <c r="AZ103" s="607" t="s">
        <v>1</v>
      </c>
      <c r="BA103" s="607" t="s">
        <v>1</v>
      </c>
      <c r="BB103" s="607" t="s">
        <v>1</v>
      </c>
      <c r="BC103" s="607" t="s">
        <v>1</v>
      </c>
      <c r="BD103" s="607" t="s">
        <v>1</v>
      </c>
      <c r="BE103" s="607" t="s">
        <v>1</v>
      </c>
      <c r="BF103" s="607" t="s">
        <v>1</v>
      </c>
      <c r="BG103" s="607" t="s">
        <v>1</v>
      </c>
      <c r="BH103" s="607" t="s">
        <v>1</v>
      </c>
      <c r="BI103" s="607" t="s">
        <v>1</v>
      </c>
      <c r="BJ103" s="607" t="s">
        <v>1</v>
      </c>
      <c r="BK103" s="607" t="s">
        <v>1</v>
      </c>
      <c r="BL103" s="607" t="s">
        <v>1</v>
      </c>
      <c r="BM103" s="607" t="s">
        <v>1</v>
      </c>
      <c r="BN103" s="607" t="s">
        <v>1</v>
      </c>
      <c r="BO103" s="607" t="s">
        <v>1</v>
      </c>
      <c r="BP103" s="607" t="s">
        <v>1</v>
      </c>
      <c r="BQ103" s="607" t="s">
        <v>1</v>
      </c>
      <c r="BR103" s="607" t="s">
        <v>1</v>
      </c>
      <c r="BS103" s="607" t="s">
        <v>1</v>
      </c>
      <c r="BT103" s="607" t="s">
        <v>1</v>
      </c>
      <c r="BU103" s="607" t="s">
        <v>1</v>
      </c>
      <c r="BV103" s="607" t="s">
        <v>1</v>
      </c>
      <c r="BW103" s="607" t="s">
        <v>1</v>
      </c>
      <c r="BX103" s="607" t="s">
        <v>1</v>
      </c>
      <c r="BY103" s="607" t="s">
        <v>1</v>
      </c>
      <c r="BZ103" s="607" t="s">
        <v>1</v>
      </c>
      <c r="CA103" s="607" t="s">
        <v>1</v>
      </c>
      <c r="CB103" s="607" t="s">
        <v>1</v>
      </c>
      <c r="CC103" s="607" t="s">
        <v>1</v>
      </c>
      <c r="CD103" s="607" t="s">
        <v>1</v>
      </c>
      <c r="CE103" s="607" t="s">
        <v>1</v>
      </c>
      <c r="CF103" s="607" t="s">
        <v>1</v>
      </c>
      <c r="CG103" s="607" t="s">
        <v>1</v>
      </c>
      <c r="CH103" s="607" t="s">
        <v>1</v>
      </c>
      <c r="CI103" s="607" t="s">
        <v>1</v>
      </c>
      <c r="CJ103" s="607" t="s">
        <v>1</v>
      </c>
      <c r="CK103" s="607" t="s">
        <v>1</v>
      </c>
      <c r="CL103" s="607" t="s">
        <v>1</v>
      </c>
      <c r="CM103" s="607" t="s">
        <v>1</v>
      </c>
      <c r="CN103" s="607" t="s">
        <v>1</v>
      </c>
      <c r="CO103" s="607" t="s">
        <v>1</v>
      </c>
      <c r="CP103" s="607" t="s">
        <v>1</v>
      </c>
      <c r="CQ103" s="607" t="s">
        <v>1</v>
      </c>
      <c r="CR103" s="607" t="s">
        <v>1</v>
      </c>
      <c r="CS103" s="607" t="s">
        <v>1</v>
      </c>
      <c r="CT103" s="607" t="s">
        <v>1</v>
      </c>
      <c r="CU103" s="607" t="s">
        <v>1</v>
      </c>
      <c r="CV103" s="607"/>
      <c r="CW103" s="607"/>
      <c r="CX103" s="607"/>
      <c r="CY103" s="607"/>
      <c r="CZ103" s="607"/>
      <c r="DA103" s="607"/>
      <c r="DB103" s="607"/>
      <c r="DC103" s="607" t="s">
        <v>1</v>
      </c>
      <c r="DD103" s="607" t="s">
        <v>1</v>
      </c>
      <c r="DE103" s="607" t="s">
        <v>1</v>
      </c>
      <c r="DF103" s="607" t="s">
        <v>1</v>
      </c>
      <c r="DG103" s="607" t="s">
        <v>1</v>
      </c>
      <c r="DH103" s="607" t="s">
        <v>1</v>
      </c>
      <c r="DI103" s="607" t="s">
        <v>1</v>
      </c>
      <c r="DJ103" s="607" t="s">
        <v>1</v>
      </c>
      <c r="DK103" s="607" t="s">
        <v>1</v>
      </c>
      <c r="DL103" s="607" t="s">
        <v>1</v>
      </c>
      <c r="DM103" s="607" t="s">
        <v>1</v>
      </c>
      <c r="DN103" s="607" t="s">
        <v>1</v>
      </c>
      <c r="DO103" s="607" t="s">
        <v>1</v>
      </c>
      <c r="DP103" s="607" t="s">
        <v>1</v>
      </c>
      <c r="DQ103" s="607" t="s">
        <v>1</v>
      </c>
      <c r="DR103" s="607" t="s">
        <v>1</v>
      </c>
      <c r="DS103" s="607" t="s">
        <v>1</v>
      </c>
      <c r="DT103" s="607" t="s">
        <v>1</v>
      </c>
      <c r="DU103" s="607" t="s">
        <v>1</v>
      </c>
      <c r="DV103" s="607" t="s">
        <v>1</v>
      </c>
      <c r="DW103" s="607" t="s">
        <v>1</v>
      </c>
      <c r="DX103" s="607" t="s">
        <v>1</v>
      </c>
      <c r="DY103" s="607" t="s">
        <v>1</v>
      </c>
      <c r="DZ103" s="607" t="s">
        <v>1</v>
      </c>
      <c r="EA103" s="607" t="s">
        <v>1</v>
      </c>
      <c r="EB103" s="607" t="s">
        <v>1</v>
      </c>
      <c r="EC103" s="607" t="s">
        <v>1</v>
      </c>
      <c r="ED103" s="607" t="s">
        <v>1</v>
      </c>
      <c r="EE103" s="607" t="s">
        <v>1</v>
      </c>
      <c r="EF103" s="17" t="s">
        <v>1</v>
      </c>
      <c r="EG103" s="17" t="s">
        <v>1</v>
      </c>
      <c r="EH103" s="17" t="s">
        <v>1</v>
      </c>
      <c r="EI103" s="17" t="s">
        <v>1</v>
      </c>
      <c r="EJ103" s="17" t="s">
        <v>1</v>
      </c>
      <c r="EK103" s="17" t="s">
        <v>1</v>
      </c>
      <c r="EL103" s="17" t="s">
        <v>1</v>
      </c>
      <c r="EM103" s="17" t="s">
        <v>1</v>
      </c>
      <c r="EN103" s="17" t="s">
        <v>1</v>
      </c>
      <c r="EO103" s="17" t="s">
        <v>1</v>
      </c>
      <c r="EP103" s="17" t="s">
        <v>1</v>
      </c>
      <c r="EQ103" s="17" t="s">
        <v>1</v>
      </c>
      <c r="ER103" s="17" t="s">
        <v>1</v>
      </c>
      <c r="ES103" s="17" t="s">
        <v>1</v>
      </c>
      <c r="ET103" s="17" t="s">
        <v>1</v>
      </c>
      <c r="EU103" s="17" t="s">
        <v>1</v>
      </c>
    </row>
    <row r="104" spans="1:151" ht="14.25" customHeight="1">
      <c r="A104" s="551" t="s">
        <v>299</v>
      </c>
      <c r="B104" s="551" t="s">
        <v>358</v>
      </c>
      <c r="C104" s="551" t="s">
        <v>366</v>
      </c>
      <c r="D104" s="551"/>
      <c r="E104" s="607" t="s">
        <v>1</v>
      </c>
      <c r="F104" s="607" t="s">
        <v>1</v>
      </c>
      <c r="G104" s="607" t="s">
        <v>1</v>
      </c>
      <c r="H104" s="607" t="s">
        <v>1</v>
      </c>
      <c r="I104" s="607" t="s">
        <v>1</v>
      </c>
      <c r="J104" s="607" t="s">
        <v>1</v>
      </c>
      <c r="K104" s="607" t="s">
        <v>1</v>
      </c>
      <c r="L104" s="607" t="s">
        <v>1</v>
      </c>
      <c r="M104" s="607" t="s">
        <v>1</v>
      </c>
      <c r="N104" s="607" t="s">
        <v>1</v>
      </c>
      <c r="O104" s="607" t="s">
        <v>1</v>
      </c>
      <c r="P104" s="607" t="s">
        <v>1</v>
      </c>
      <c r="Q104" s="607" t="s">
        <v>1</v>
      </c>
      <c r="R104" s="607" t="s">
        <v>1</v>
      </c>
      <c r="S104" s="607" t="s">
        <v>1</v>
      </c>
      <c r="T104" s="607" t="s">
        <v>1</v>
      </c>
      <c r="U104" s="607" t="s">
        <v>1</v>
      </c>
      <c r="V104" s="607" t="s">
        <v>1</v>
      </c>
      <c r="W104" s="607" t="s">
        <v>1</v>
      </c>
      <c r="X104" s="607" t="s">
        <v>1</v>
      </c>
      <c r="Y104" s="607" t="s">
        <v>1</v>
      </c>
      <c r="Z104" s="607" t="s">
        <v>1</v>
      </c>
      <c r="AA104" s="607" t="s">
        <v>1</v>
      </c>
      <c r="AB104" s="607" t="s">
        <v>1</v>
      </c>
      <c r="AC104" s="607" t="s">
        <v>1</v>
      </c>
      <c r="AD104" s="607" t="s">
        <v>1</v>
      </c>
      <c r="AE104" s="607" t="s">
        <v>1</v>
      </c>
      <c r="AF104" s="607" t="s">
        <v>1</v>
      </c>
      <c r="AG104" s="607" t="s">
        <v>1</v>
      </c>
      <c r="AH104" s="607" t="s">
        <v>1</v>
      </c>
      <c r="AI104" s="607" t="s">
        <v>1</v>
      </c>
      <c r="AJ104" s="607" t="s">
        <v>1</v>
      </c>
      <c r="AK104" s="607" t="s">
        <v>1</v>
      </c>
      <c r="AL104" s="607" t="s">
        <v>1</v>
      </c>
      <c r="AM104" s="607" t="s">
        <v>1</v>
      </c>
      <c r="AN104" s="607" t="s">
        <v>1</v>
      </c>
      <c r="AO104" s="607" t="s">
        <v>1</v>
      </c>
      <c r="AP104" s="607" t="s">
        <v>1</v>
      </c>
      <c r="AQ104" s="607" t="s">
        <v>1</v>
      </c>
      <c r="AR104" s="607" t="s">
        <v>1</v>
      </c>
      <c r="AS104" s="607" t="s">
        <v>1</v>
      </c>
      <c r="AT104" s="607" t="s">
        <v>1</v>
      </c>
      <c r="AU104" s="607" t="s">
        <v>1</v>
      </c>
      <c r="AV104" s="607" t="s">
        <v>1</v>
      </c>
      <c r="AW104" s="607" t="s">
        <v>1</v>
      </c>
      <c r="AX104" s="607" t="s">
        <v>1</v>
      </c>
      <c r="AY104" s="607" t="s">
        <v>1</v>
      </c>
      <c r="AZ104" s="607" t="s">
        <v>1</v>
      </c>
      <c r="BA104" s="607" t="s">
        <v>1</v>
      </c>
      <c r="BB104" s="607" t="s">
        <v>1</v>
      </c>
      <c r="BC104" s="607" t="s">
        <v>1</v>
      </c>
      <c r="BD104" s="607" t="s">
        <v>1</v>
      </c>
      <c r="BE104" s="607" t="s">
        <v>1</v>
      </c>
      <c r="BF104" s="607" t="s">
        <v>1</v>
      </c>
      <c r="BG104" s="607" t="s">
        <v>1</v>
      </c>
      <c r="BH104" s="607" t="s">
        <v>1</v>
      </c>
      <c r="BI104" s="607" t="s">
        <v>1</v>
      </c>
      <c r="BJ104" s="607" t="s">
        <v>1</v>
      </c>
      <c r="BK104" s="607" t="s">
        <v>1</v>
      </c>
      <c r="BL104" s="607" t="s">
        <v>1</v>
      </c>
      <c r="BM104" s="607" t="s">
        <v>1</v>
      </c>
      <c r="BN104" s="607" t="s">
        <v>1</v>
      </c>
      <c r="BO104" s="607" t="s">
        <v>1</v>
      </c>
      <c r="BP104" s="607" t="s">
        <v>1</v>
      </c>
      <c r="BQ104" s="607" t="s">
        <v>1</v>
      </c>
      <c r="BR104" s="607" t="s">
        <v>1</v>
      </c>
      <c r="BS104" s="607" t="s">
        <v>1</v>
      </c>
      <c r="BT104" s="607" t="s">
        <v>1</v>
      </c>
      <c r="BU104" s="607" t="s">
        <v>1</v>
      </c>
      <c r="BV104" s="607" t="s">
        <v>1</v>
      </c>
      <c r="BW104" s="607" t="s">
        <v>1</v>
      </c>
      <c r="BX104" s="607" t="s">
        <v>1</v>
      </c>
      <c r="BY104" s="607" t="s">
        <v>1</v>
      </c>
      <c r="BZ104" s="607" t="s">
        <v>1</v>
      </c>
      <c r="CA104" s="607" t="s">
        <v>1</v>
      </c>
      <c r="CB104" s="607" t="s">
        <v>1</v>
      </c>
      <c r="CC104" s="607" t="s">
        <v>1</v>
      </c>
      <c r="CD104" s="607" t="s">
        <v>1</v>
      </c>
      <c r="CE104" s="607" t="s">
        <v>1</v>
      </c>
      <c r="CF104" s="607" t="s">
        <v>1</v>
      </c>
      <c r="CG104" s="607" t="s">
        <v>1</v>
      </c>
      <c r="CH104" s="607" t="s">
        <v>1</v>
      </c>
      <c r="CI104" s="607" t="s">
        <v>1</v>
      </c>
      <c r="CJ104" s="607" t="s">
        <v>1</v>
      </c>
      <c r="CK104" s="607" t="s">
        <v>1</v>
      </c>
      <c r="CL104" s="607" t="s">
        <v>1</v>
      </c>
      <c r="CM104" s="607" t="s">
        <v>1</v>
      </c>
      <c r="CN104" s="607" t="s">
        <v>1</v>
      </c>
      <c r="CO104" s="607" t="s">
        <v>1</v>
      </c>
      <c r="CP104" s="607" t="s">
        <v>1</v>
      </c>
      <c r="CQ104" s="607" t="s">
        <v>1</v>
      </c>
      <c r="CR104" s="607" t="s">
        <v>1</v>
      </c>
      <c r="CS104" s="607" t="s">
        <v>1</v>
      </c>
      <c r="CT104" s="607" t="s">
        <v>1</v>
      </c>
      <c r="CU104" s="607" t="s">
        <v>1</v>
      </c>
      <c r="CV104" s="607"/>
      <c r="CW104" s="607"/>
      <c r="CX104" s="607"/>
      <c r="CY104" s="607"/>
      <c r="CZ104" s="607"/>
      <c r="DA104" s="607"/>
      <c r="DB104" s="607"/>
      <c r="DC104" s="607" t="s">
        <v>1</v>
      </c>
      <c r="DD104" s="607" t="s">
        <v>1</v>
      </c>
      <c r="DE104" s="607" t="s">
        <v>1</v>
      </c>
      <c r="DF104" s="607" t="s">
        <v>1</v>
      </c>
      <c r="DG104" s="607" t="s">
        <v>1</v>
      </c>
      <c r="DH104" s="607" t="s">
        <v>1</v>
      </c>
      <c r="DI104" s="607" t="s">
        <v>1</v>
      </c>
      <c r="DJ104" s="607" t="s">
        <v>1</v>
      </c>
      <c r="DK104" s="607" t="s">
        <v>1</v>
      </c>
      <c r="DL104" s="607" t="s">
        <v>1</v>
      </c>
      <c r="DM104" s="607" t="s">
        <v>1</v>
      </c>
      <c r="DN104" s="607" t="s">
        <v>1</v>
      </c>
      <c r="DO104" s="607" t="s">
        <v>1</v>
      </c>
      <c r="DP104" s="607" t="s">
        <v>1</v>
      </c>
      <c r="DQ104" s="607" t="s">
        <v>1</v>
      </c>
      <c r="DR104" s="607" t="s">
        <v>1</v>
      </c>
      <c r="DS104" s="607" t="s">
        <v>1</v>
      </c>
      <c r="DT104" s="607" t="s">
        <v>1</v>
      </c>
      <c r="DU104" s="607" t="s">
        <v>1</v>
      </c>
      <c r="DV104" s="607" t="s">
        <v>1</v>
      </c>
      <c r="DW104" s="607" t="s">
        <v>1</v>
      </c>
      <c r="DX104" s="607" t="s">
        <v>1</v>
      </c>
      <c r="DY104" s="607" t="s">
        <v>1</v>
      </c>
      <c r="DZ104" s="607" t="s">
        <v>1</v>
      </c>
      <c r="EA104" s="607" t="s">
        <v>1</v>
      </c>
      <c r="EB104" s="607" t="s">
        <v>1</v>
      </c>
      <c r="EC104" s="607" t="s">
        <v>1</v>
      </c>
      <c r="ED104" s="607" t="s">
        <v>1</v>
      </c>
      <c r="EE104" s="607" t="s">
        <v>1</v>
      </c>
      <c r="EF104" s="17" t="s">
        <v>1</v>
      </c>
      <c r="EG104" s="17" t="s">
        <v>1</v>
      </c>
      <c r="EH104" s="17" t="s">
        <v>1</v>
      </c>
      <c r="EI104" s="17" t="s">
        <v>1</v>
      </c>
      <c r="EJ104" s="17" t="s">
        <v>1</v>
      </c>
      <c r="EK104" s="17" t="s">
        <v>1</v>
      </c>
      <c r="EL104" s="17" t="s">
        <v>1</v>
      </c>
      <c r="EM104" s="17" t="s">
        <v>1</v>
      </c>
      <c r="EN104" s="17" t="s">
        <v>1</v>
      </c>
      <c r="EO104" s="17" t="s">
        <v>1</v>
      </c>
      <c r="EP104" s="17" t="s">
        <v>1</v>
      </c>
      <c r="EQ104" s="17" t="s">
        <v>1</v>
      </c>
      <c r="ER104" s="17" t="s">
        <v>1</v>
      </c>
      <c r="ES104" s="17" t="s">
        <v>1</v>
      </c>
      <c r="ET104" s="17" t="s">
        <v>1</v>
      </c>
      <c r="EU104" s="17" t="s">
        <v>1</v>
      </c>
    </row>
    <row r="105" spans="1:151" ht="14.25" customHeight="1">
      <c r="A105" s="551" t="s">
        <v>299</v>
      </c>
      <c r="B105" s="551" t="s">
        <v>358</v>
      </c>
      <c r="C105" s="551" t="s">
        <v>366</v>
      </c>
      <c r="D105" s="551"/>
      <c r="E105" s="607" t="s">
        <v>1</v>
      </c>
      <c r="F105" s="607" t="s">
        <v>1</v>
      </c>
      <c r="G105" s="607" t="s">
        <v>1</v>
      </c>
      <c r="H105" s="607" t="s">
        <v>1</v>
      </c>
      <c r="I105" s="607" t="s">
        <v>1</v>
      </c>
      <c r="J105" s="607" t="s">
        <v>1</v>
      </c>
      <c r="K105" s="607" t="s">
        <v>1</v>
      </c>
      <c r="L105" s="607" t="s">
        <v>1</v>
      </c>
      <c r="M105" s="607" t="s">
        <v>1</v>
      </c>
      <c r="N105" s="607" t="s">
        <v>1</v>
      </c>
      <c r="O105" s="607" t="s">
        <v>1</v>
      </c>
      <c r="P105" s="607" t="s">
        <v>1</v>
      </c>
      <c r="Q105" s="607" t="s">
        <v>1</v>
      </c>
      <c r="R105" s="607" t="s">
        <v>1</v>
      </c>
      <c r="S105" s="607" t="s">
        <v>1</v>
      </c>
      <c r="T105" s="607" t="s">
        <v>1</v>
      </c>
      <c r="U105" s="607" t="s">
        <v>1</v>
      </c>
      <c r="V105" s="607" t="s">
        <v>1</v>
      </c>
      <c r="W105" s="607" t="s">
        <v>1</v>
      </c>
      <c r="X105" s="607" t="s">
        <v>1</v>
      </c>
      <c r="Y105" s="607" t="s">
        <v>1</v>
      </c>
      <c r="Z105" s="607" t="s">
        <v>1</v>
      </c>
      <c r="AA105" s="607" t="s">
        <v>1</v>
      </c>
      <c r="AB105" s="607" t="s">
        <v>1</v>
      </c>
      <c r="AC105" s="607" t="s">
        <v>1</v>
      </c>
      <c r="AD105" s="607" t="s">
        <v>1</v>
      </c>
      <c r="AE105" s="607" t="s">
        <v>1</v>
      </c>
      <c r="AF105" s="607" t="s">
        <v>1</v>
      </c>
      <c r="AG105" s="607" t="s">
        <v>1</v>
      </c>
      <c r="AH105" s="607" t="s">
        <v>1</v>
      </c>
      <c r="AI105" s="607" t="s">
        <v>1</v>
      </c>
      <c r="AJ105" s="607" t="s">
        <v>1</v>
      </c>
      <c r="AK105" s="607" t="s">
        <v>1</v>
      </c>
      <c r="AL105" s="607" t="s">
        <v>1</v>
      </c>
      <c r="AM105" s="607" t="s">
        <v>1</v>
      </c>
      <c r="AN105" s="607" t="s">
        <v>1</v>
      </c>
      <c r="AO105" s="607" t="s">
        <v>1</v>
      </c>
      <c r="AP105" s="607" t="s">
        <v>1</v>
      </c>
      <c r="AQ105" s="607" t="s">
        <v>1</v>
      </c>
      <c r="AR105" s="607" t="s">
        <v>1</v>
      </c>
      <c r="AS105" s="607" t="s">
        <v>1</v>
      </c>
      <c r="AT105" s="607" t="s">
        <v>1</v>
      </c>
      <c r="AU105" s="607" t="s">
        <v>1</v>
      </c>
      <c r="AV105" s="607" t="s">
        <v>1</v>
      </c>
      <c r="AW105" s="607" t="s">
        <v>1</v>
      </c>
      <c r="AX105" s="607" t="s">
        <v>1</v>
      </c>
      <c r="AY105" s="607" t="s">
        <v>1</v>
      </c>
      <c r="AZ105" s="607" t="s">
        <v>1</v>
      </c>
      <c r="BA105" s="607" t="s">
        <v>1</v>
      </c>
      <c r="BB105" s="607" t="s">
        <v>1</v>
      </c>
      <c r="BC105" s="607" t="s">
        <v>1</v>
      </c>
      <c r="BD105" s="607" t="s">
        <v>1</v>
      </c>
      <c r="BE105" s="607" t="s">
        <v>1</v>
      </c>
      <c r="BF105" s="607" t="s">
        <v>1</v>
      </c>
      <c r="BG105" s="607" t="s">
        <v>1</v>
      </c>
      <c r="BH105" s="607" t="s">
        <v>1</v>
      </c>
      <c r="BI105" s="607" t="s">
        <v>1</v>
      </c>
      <c r="BJ105" s="607" t="s">
        <v>1</v>
      </c>
      <c r="BK105" s="607" t="s">
        <v>1</v>
      </c>
      <c r="BL105" s="607" t="s">
        <v>1</v>
      </c>
      <c r="BM105" s="607" t="s">
        <v>1</v>
      </c>
      <c r="BN105" s="607" t="s">
        <v>1</v>
      </c>
      <c r="BO105" s="607" t="s">
        <v>1</v>
      </c>
      <c r="BP105" s="607" t="s">
        <v>1</v>
      </c>
      <c r="BQ105" s="607" t="s">
        <v>1</v>
      </c>
      <c r="BR105" s="607" t="s">
        <v>1</v>
      </c>
      <c r="BS105" s="607" t="s">
        <v>1</v>
      </c>
      <c r="BT105" s="607" t="s">
        <v>1</v>
      </c>
      <c r="BU105" s="607" t="s">
        <v>1</v>
      </c>
      <c r="BV105" s="607" t="s">
        <v>1</v>
      </c>
      <c r="BW105" s="607" t="s">
        <v>1</v>
      </c>
      <c r="BX105" s="607" t="s">
        <v>1</v>
      </c>
      <c r="BY105" s="607" t="s">
        <v>1</v>
      </c>
      <c r="BZ105" s="607" t="s">
        <v>1</v>
      </c>
      <c r="CA105" s="607" t="s">
        <v>1</v>
      </c>
      <c r="CB105" s="607" t="s">
        <v>1</v>
      </c>
      <c r="CC105" s="607" t="s">
        <v>1</v>
      </c>
      <c r="CD105" s="607" t="s">
        <v>1</v>
      </c>
      <c r="CE105" s="607" t="s">
        <v>1</v>
      </c>
      <c r="CF105" s="607" t="s">
        <v>1</v>
      </c>
      <c r="CG105" s="607" t="s">
        <v>1</v>
      </c>
      <c r="CH105" s="607" t="s">
        <v>1</v>
      </c>
      <c r="CI105" s="607" t="s">
        <v>1</v>
      </c>
      <c r="CJ105" s="607" t="s">
        <v>1</v>
      </c>
      <c r="CK105" s="607" t="s">
        <v>1</v>
      </c>
      <c r="CL105" s="607" t="s">
        <v>1</v>
      </c>
      <c r="CM105" s="607" t="s">
        <v>1</v>
      </c>
      <c r="CN105" s="607" t="s">
        <v>1</v>
      </c>
      <c r="CO105" s="607" t="s">
        <v>1</v>
      </c>
      <c r="CP105" s="607" t="s">
        <v>1</v>
      </c>
      <c r="CQ105" s="607" t="s">
        <v>1</v>
      </c>
      <c r="CR105" s="607" t="s">
        <v>1</v>
      </c>
      <c r="CS105" s="607" t="s">
        <v>1</v>
      </c>
      <c r="CT105" s="607" t="s">
        <v>1</v>
      </c>
      <c r="CU105" s="607" t="s">
        <v>1</v>
      </c>
      <c r="CV105" s="607"/>
      <c r="CW105" s="607"/>
      <c r="CX105" s="607"/>
      <c r="CY105" s="607"/>
      <c r="CZ105" s="607"/>
      <c r="DA105" s="607"/>
      <c r="DB105" s="607"/>
      <c r="DC105" s="607" t="s">
        <v>1</v>
      </c>
      <c r="DD105" s="607" t="s">
        <v>1</v>
      </c>
      <c r="DE105" s="607" t="s">
        <v>1</v>
      </c>
      <c r="DF105" s="607" t="s">
        <v>1</v>
      </c>
      <c r="DG105" s="607" t="s">
        <v>1</v>
      </c>
      <c r="DH105" s="607" t="s">
        <v>1</v>
      </c>
      <c r="DI105" s="607" t="s">
        <v>1</v>
      </c>
      <c r="DJ105" s="607" t="s">
        <v>1</v>
      </c>
      <c r="DK105" s="607" t="s">
        <v>1</v>
      </c>
      <c r="DL105" s="607" t="s">
        <v>1</v>
      </c>
      <c r="DM105" s="607" t="s">
        <v>1</v>
      </c>
      <c r="DN105" s="607" t="s">
        <v>1</v>
      </c>
      <c r="DO105" s="607" t="s">
        <v>1</v>
      </c>
      <c r="DP105" s="607" t="s">
        <v>1</v>
      </c>
      <c r="DQ105" s="607" t="s">
        <v>1</v>
      </c>
      <c r="DR105" s="607" t="s">
        <v>1</v>
      </c>
      <c r="DS105" s="607" t="s">
        <v>1</v>
      </c>
      <c r="DT105" s="607" t="s">
        <v>1</v>
      </c>
      <c r="DU105" s="607" t="s">
        <v>1</v>
      </c>
      <c r="DV105" s="607" t="s">
        <v>1</v>
      </c>
      <c r="DW105" s="607" t="s">
        <v>1</v>
      </c>
      <c r="DX105" s="607" t="s">
        <v>1</v>
      </c>
      <c r="DY105" s="607" t="s">
        <v>1</v>
      </c>
      <c r="DZ105" s="607" t="s">
        <v>1</v>
      </c>
      <c r="EA105" s="607" t="s">
        <v>1</v>
      </c>
      <c r="EB105" s="607" t="s">
        <v>1</v>
      </c>
      <c r="EC105" s="607" t="s">
        <v>1</v>
      </c>
      <c r="ED105" s="607" t="s">
        <v>1</v>
      </c>
      <c r="EE105" s="607" t="s">
        <v>1</v>
      </c>
      <c r="EF105" s="17" t="s">
        <v>1</v>
      </c>
      <c r="EG105" s="17" t="s">
        <v>1</v>
      </c>
      <c r="EH105" s="17" t="s">
        <v>1</v>
      </c>
      <c r="EI105" s="17" t="s">
        <v>1</v>
      </c>
      <c r="EJ105" s="17" t="s">
        <v>1</v>
      </c>
      <c r="EK105" s="17" t="s">
        <v>1</v>
      </c>
      <c r="EL105" s="17" t="s">
        <v>1</v>
      </c>
      <c r="EM105" s="17" t="s">
        <v>1</v>
      </c>
      <c r="EN105" s="17" t="s">
        <v>1</v>
      </c>
      <c r="EO105" s="17" t="s">
        <v>1</v>
      </c>
      <c r="EP105" s="17" t="s">
        <v>1</v>
      </c>
      <c r="EQ105" s="17" t="s">
        <v>1</v>
      </c>
      <c r="ER105" s="17" t="s">
        <v>1</v>
      </c>
      <c r="ES105" s="17" t="s">
        <v>1</v>
      </c>
      <c r="ET105" s="17" t="s">
        <v>1</v>
      </c>
      <c r="EU105" s="17" t="s">
        <v>1</v>
      </c>
    </row>
    <row r="106" spans="1:151" ht="14.25" customHeight="1">
      <c r="A106" s="551" t="s">
        <v>299</v>
      </c>
      <c r="B106" s="551" t="s">
        <v>358</v>
      </c>
      <c r="C106" s="551" t="s">
        <v>366</v>
      </c>
      <c r="D106" s="551"/>
      <c r="E106" s="607" t="s">
        <v>1</v>
      </c>
      <c r="F106" s="607" t="s">
        <v>1</v>
      </c>
      <c r="G106" s="607" t="s">
        <v>1</v>
      </c>
      <c r="H106" s="607" t="s">
        <v>1</v>
      </c>
      <c r="I106" s="607" t="s">
        <v>1</v>
      </c>
      <c r="J106" s="607" t="s">
        <v>1</v>
      </c>
      <c r="K106" s="607" t="s">
        <v>1</v>
      </c>
      <c r="L106" s="607" t="s">
        <v>1</v>
      </c>
      <c r="M106" s="607" t="s">
        <v>1</v>
      </c>
      <c r="N106" s="607" t="s">
        <v>1</v>
      </c>
      <c r="O106" s="607" t="s">
        <v>1</v>
      </c>
      <c r="P106" s="607" t="s">
        <v>1</v>
      </c>
      <c r="Q106" s="607" t="s">
        <v>1</v>
      </c>
      <c r="R106" s="607" t="s">
        <v>1</v>
      </c>
      <c r="S106" s="607" t="s">
        <v>1</v>
      </c>
      <c r="T106" s="607" t="s">
        <v>1</v>
      </c>
      <c r="U106" s="607" t="s">
        <v>1</v>
      </c>
      <c r="V106" s="607" t="s">
        <v>1</v>
      </c>
      <c r="W106" s="607" t="s">
        <v>1</v>
      </c>
      <c r="X106" s="607" t="s">
        <v>1</v>
      </c>
      <c r="Y106" s="607" t="s">
        <v>1</v>
      </c>
      <c r="Z106" s="607" t="s">
        <v>1</v>
      </c>
      <c r="AA106" s="607" t="s">
        <v>1</v>
      </c>
      <c r="AB106" s="607" t="s">
        <v>1</v>
      </c>
      <c r="AC106" s="607" t="s">
        <v>1</v>
      </c>
      <c r="AD106" s="607" t="s">
        <v>1</v>
      </c>
      <c r="AE106" s="607" t="s">
        <v>1</v>
      </c>
      <c r="AF106" s="607" t="s">
        <v>1</v>
      </c>
      <c r="AG106" s="607" t="s">
        <v>1</v>
      </c>
      <c r="AH106" s="607" t="s">
        <v>1</v>
      </c>
      <c r="AI106" s="607" t="s">
        <v>1</v>
      </c>
      <c r="AJ106" s="607" t="s">
        <v>1</v>
      </c>
      <c r="AK106" s="607" t="s">
        <v>1</v>
      </c>
      <c r="AL106" s="607" t="s">
        <v>1</v>
      </c>
      <c r="AM106" s="607" t="s">
        <v>1</v>
      </c>
      <c r="AN106" s="607" t="s">
        <v>1</v>
      </c>
      <c r="AO106" s="607" t="s">
        <v>1</v>
      </c>
      <c r="AP106" s="607" t="s">
        <v>1</v>
      </c>
      <c r="AQ106" s="607" t="s">
        <v>1</v>
      </c>
      <c r="AR106" s="607" t="s">
        <v>1</v>
      </c>
      <c r="AS106" s="607" t="s">
        <v>1</v>
      </c>
      <c r="AT106" s="607" t="s">
        <v>1</v>
      </c>
      <c r="AU106" s="607" t="s">
        <v>1</v>
      </c>
      <c r="AV106" s="607" t="s">
        <v>1</v>
      </c>
      <c r="AW106" s="607" t="s">
        <v>1</v>
      </c>
      <c r="AX106" s="607" t="s">
        <v>1</v>
      </c>
      <c r="AY106" s="607" t="s">
        <v>1</v>
      </c>
      <c r="AZ106" s="607" t="s">
        <v>1</v>
      </c>
      <c r="BA106" s="607" t="s">
        <v>1</v>
      </c>
      <c r="BB106" s="607" t="s">
        <v>1</v>
      </c>
      <c r="BC106" s="607" t="s">
        <v>1</v>
      </c>
      <c r="BD106" s="607" t="s">
        <v>1</v>
      </c>
      <c r="BE106" s="607" t="s">
        <v>1</v>
      </c>
      <c r="BF106" s="607" t="s">
        <v>1</v>
      </c>
      <c r="BG106" s="607" t="s">
        <v>1</v>
      </c>
      <c r="BH106" s="607" t="s">
        <v>1</v>
      </c>
      <c r="BI106" s="607" t="s">
        <v>1</v>
      </c>
      <c r="BJ106" s="607" t="s">
        <v>1</v>
      </c>
      <c r="BK106" s="607" t="s">
        <v>1</v>
      </c>
      <c r="BL106" s="607" t="s">
        <v>1</v>
      </c>
      <c r="BM106" s="607" t="s">
        <v>1</v>
      </c>
      <c r="BN106" s="607" t="s">
        <v>1</v>
      </c>
      <c r="BO106" s="607" t="s">
        <v>1</v>
      </c>
      <c r="BP106" s="607" t="s">
        <v>1</v>
      </c>
      <c r="BQ106" s="607" t="s">
        <v>1</v>
      </c>
      <c r="BR106" s="607" t="s">
        <v>1</v>
      </c>
      <c r="BS106" s="607" t="s">
        <v>1</v>
      </c>
      <c r="BT106" s="607" t="s">
        <v>1</v>
      </c>
      <c r="BU106" s="607" t="s">
        <v>1</v>
      </c>
      <c r="BV106" s="607" t="s">
        <v>1</v>
      </c>
      <c r="BW106" s="607" t="s">
        <v>1</v>
      </c>
      <c r="BX106" s="607" t="s">
        <v>1</v>
      </c>
      <c r="BY106" s="607" t="s">
        <v>1</v>
      </c>
      <c r="BZ106" s="607" t="s">
        <v>1</v>
      </c>
      <c r="CA106" s="607" t="s">
        <v>1</v>
      </c>
      <c r="CB106" s="607" t="s">
        <v>1</v>
      </c>
      <c r="CC106" s="607" t="s">
        <v>1</v>
      </c>
      <c r="CD106" s="607" t="s">
        <v>1</v>
      </c>
      <c r="CE106" s="607" t="s">
        <v>1</v>
      </c>
      <c r="CF106" s="607" t="s">
        <v>1</v>
      </c>
      <c r="CG106" s="607" t="s">
        <v>1</v>
      </c>
      <c r="CH106" s="607" t="s">
        <v>1</v>
      </c>
      <c r="CI106" s="607" t="s">
        <v>1</v>
      </c>
      <c r="CJ106" s="607" t="s">
        <v>1</v>
      </c>
      <c r="CK106" s="607" t="s">
        <v>1</v>
      </c>
      <c r="CL106" s="607" t="s">
        <v>1</v>
      </c>
      <c r="CM106" s="607" t="s">
        <v>1</v>
      </c>
      <c r="CN106" s="607" t="s">
        <v>1</v>
      </c>
      <c r="CO106" s="607" t="s">
        <v>1</v>
      </c>
      <c r="CP106" s="607" t="s">
        <v>1</v>
      </c>
      <c r="CQ106" s="607" t="s">
        <v>1</v>
      </c>
      <c r="CR106" s="607" t="s">
        <v>1</v>
      </c>
      <c r="CS106" s="607" t="s">
        <v>1</v>
      </c>
      <c r="CT106" s="607" t="s">
        <v>1</v>
      </c>
      <c r="CU106" s="607" t="s">
        <v>1</v>
      </c>
      <c r="CV106" s="607"/>
      <c r="CW106" s="607"/>
      <c r="CX106" s="607"/>
      <c r="CY106" s="607"/>
      <c r="CZ106" s="607"/>
      <c r="DA106" s="607"/>
      <c r="DB106" s="607"/>
      <c r="DC106" s="607" t="s">
        <v>1</v>
      </c>
      <c r="DD106" s="607" t="s">
        <v>1</v>
      </c>
      <c r="DE106" s="607" t="s">
        <v>1</v>
      </c>
      <c r="DF106" s="607" t="s">
        <v>1</v>
      </c>
      <c r="DG106" s="607" t="s">
        <v>1</v>
      </c>
      <c r="DH106" s="607" t="s">
        <v>1</v>
      </c>
      <c r="DI106" s="607" t="s">
        <v>1</v>
      </c>
      <c r="DJ106" s="607" t="s">
        <v>1</v>
      </c>
      <c r="DK106" s="607" t="s">
        <v>1</v>
      </c>
      <c r="DL106" s="607" t="s">
        <v>1</v>
      </c>
      <c r="DM106" s="607" t="s">
        <v>1</v>
      </c>
      <c r="DN106" s="607" t="s">
        <v>1</v>
      </c>
      <c r="DO106" s="607" t="s">
        <v>1</v>
      </c>
      <c r="DP106" s="607" t="s">
        <v>1</v>
      </c>
      <c r="DQ106" s="607" t="s">
        <v>1</v>
      </c>
      <c r="DR106" s="607" t="s">
        <v>1</v>
      </c>
      <c r="DS106" s="607" t="s">
        <v>1</v>
      </c>
      <c r="DT106" s="607" t="s">
        <v>1</v>
      </c>
      <c r="DU106" s="607" t="s">
        <v>1</v>
      </c>
      <c r="DV106" s="607" t="s">
        <v>1</v>
      </c>
      <c r="DW106" s="607" t="s">
        <v>1</v>
      </c>
      <c r="DX106" s="607" t="s">
        <v>1</v>
      </c>
      <c r="DY106" s="607" t="s">
        <v>1</v>
      </c>
      <c r="DZ106" s="607" t="s">
        <v>1</v>
      </c>
      <c r="EA106" s="607" t="s">
        <v>1</v>
      </c>
      <c r="EB106" s="607" t="s">
        <v>1</v>
      </c>
      <c r="EC106" s="607" t="s">
        <v>1</v>
      </c>
      <c r="ED106" s="607" t="s">
        <v>1</v>
      </c>
      <c r="EE106" s="607" t="s">
        <v>1</v>
      </c>
      <c r="EF106" s="17" t="s">
        <v>1</v>
      </c>
      <c r="EG106" s="17" t="s">
        <v>1</v>
      </c>
      <c r="EH106" s="17" t="s">
        <v>1</v>
      </c>
      <c r="EI106" s="17" t="s">
        <v>1</v>
      </c>
      <c r="EJ106" s="17" t="s">
        <v>1</v>
      </c>
      <c r="EK106" s="17" t="s">
        <v>1</v>
      </c>
      <c r="EL106" s="17" t="s">
        <v>1</v>
      </c>
      <c r="EM106" s="17" t="s">
        <v>1</v>
      </c>
      <c r="EN106" s="17" t="s">
        <v>1</v>
      </c>
      <c r="EO106" s="17" t="s">
        <v>1</v>
      </c>
      <c r="EP106" s="17" t="s">
        <v>1</v>
      </c>
      <c r="EQ106" s="17" t="s">
        <v>1</v>
      </c>
      <c r="ER106" s="17" t="s">
        <v>1</v>
      </c>
      <c r="ES106" s="17" t="s">
        <v>1</v>
      </c>
      <c r="ET106" s="17" t="s">
        <v>1</v>
      </c>
      <c r="EU106" s="17" t="s">
        <v>1</v>
      </c>
    </row>
    <row r="107" spans="1:151" ht="14.25" customHeight="1">
      <c r="A107" s="551" t="s">
        <v>299</v>
      </c>
      <c r="B107" s="551" t="s">
        <v>380</v>
      </c>
      <c r="C107" s="551" t="s">
        <v>380</v>
      </c>
      <c r="D107" s="551"/>
      <c r="E107" s="607">
        <v>79</v>
      </c>
      <c r="F107" s="607">
        <v>61</v>
      </c>
      <c r="G107" s="607">
        <v>23</v>
      </c>
      <c r="H107" s="607">
        <v>22</v>
      </c>
      <c r="I107" s="607">
        <v>23</v>
      </c>
      <c r="J107" s="607">
        <v>21</v>
      </c>
      <c r="K107" s="607">
        <v>15</v>
      </c>
      <c r="L107" s="607">
        <v>18</v>
      </c>
      <c r="M107" s="607">
        <v>184</v>
      </c>
      <c r="N107" s="607">
        <v>5</v>
      </c>
      <c r="O107" s="607">
        <v>7</v>
      </c>
      <c r="P107" s="607">
        <v>2</v>
      </c>
      <c r="Q107" s="607">
        <v>9</v>
      </c>
      <c r="R107" s="607">
        <v>9</v>
      </c>
      <c r="S107" s="607">
        <v>5</v>
      </c>
      <c r="T107" s="607">
        <v>16</v>
      </c>
      <c r="U107" s="607">
        <v>20</v>
      </c>
      <c r="V107" s="607">
        <v>24</v>
      </c>
      <c r="W107" s="607">
        <v>13</v>
      </c>
      <c r="X107" s="607">
        <v>10</v>
      </c>
      <c r="Y107" s="607">
        <v>20</v>
      </c>
      <c r="Z107" s="607">
        <v>22</v>
      </c>
      <c r="AA107" s="607">
        <v>19</v>
      </c>
      <c r="AB107" s="607">
        <v>3</v>
      </c>
      <c r="AC107" s="608">
        <v>58.1</v>
      </c>
      <c r="AD107" s="608">
        <v>57.4</v>
      </c>
      <c r="AE107" s="608">
        <v>58.9</v>
      </c>
      <c r="AF107" s="607">
        <v>117</v>
      </c>
      <c r="AG107" s="607" t="s">
        <v>1</v>
      </c>
      <c r="AH107" s="607">
        <v>1</v>
      </c>
      <c r="AI107" s="607" t="s">
        <v>1</v>
      </c>
      <c r="AJ107" s="607">
        <v>3</v>
      </c>
      <c r="AK107" s="607">
        <v>4</v>
      </c>
      <c r="AL107" s="607">
        <v>2</v>
      </c>
      <c r="AM107" s="607">
        <v>10</v>
      </c>
      <c r="AN107" s="607">
        <v>11</v>
      </c>
      <c r="AO107" s="607">
        <v>21</v>
      </c>
      <c r="AP107" s="607">
        <v>7</v>
      </c>
      <c r="AQ107" s="607">
        <v>8</v>
      </c>
      <c r="AR107" s="607">
        <v>17</v>
      </c>
      <c r="AS107" s="607">
        <v>17</v>
      </c>
      <c r="AT107" s="607">
        <v>14</v>
      </c>
      <c r="AU107" s="607">
        <v>2</v>
      </c>
      <c r="AV107" s="608">
        <v>63.3</v>
      </c>
      <c r="AW107" s="608">
        <v>60.4</v>
      </c>
      <c r="AX107" s="608">
        <v>69</v>
      </c>
      <c r="AY107" s="607">
        <v>110</v>
      </c>
      <c r="AZ107" s="607" t="s">
        <v>1</v>
      </c>
      <c r="BA107" s="607">
        <v>1</v>
      </c>
      <c r="BB107" s="607" t="s">
        <v>1</v>
      </c>
      <c r="BC107" s="607">
        <v>3</v>
      </c>
      <c r="BD107" s="607">
        <v>4</v>
      </c>
      <c r="BE107" s="607">
        <v>2</v>
      </c>
      <c r="BF107" s="607">
        <v>10</v>
      </c>
      <c r="BG107" s="607">
        <v>10</v>
      </c>
      <c r="BH107" s="607">
        <v>20</v>
      </c>
      <c r="BI107" s="607">
        <v>7</v>
      </c>
      <c r="BJ107" s="607">
        <v>8</v>
      </c>
      <c r="BK107" s="607">
        <v>14</v>
      </c>
      <c r="BL107" s="607">
        <v>17</v>
      </c>
      <c r="BM107" s="607">
        <v>13</v>
      </c>
      <c r="BN107" s="607">
        <v>1</v>
      </c>
      <c r="BO107" s="608">
        <v>62.8</v>
      </c>
      <c r="BP107" s="608">
        <v>60.3</v>
      </c>
      <c r="BQ107" s="608">
        <v>68.599999999999994</v>
      </c>
      <c r="BR107" s="607">
        <v>61</v>
      </c>
      <c r="BS107" s="607" t="s">
        <v>1</v>
      </c>
      <c r="BT107" s="607" t="s">
        <v>1</v>
      </c>
      <c r="BU107" s="607" t="s">
        <v>1</v>
      </c>
      <c r="BV107" s="607" t="s">
        <v>1</v>
      </c>
      <c r="BW107" s="607" t="s">
        <v>1</v>
      </c>
      <c r="BX107" s="607" t="s">
        <v>1</v>
      </c>
      <c r="BY107" s="607">
        <v>2</v>
      </c>
      <c r="BZ107" s="607">
        <v>5</v>
      </c>
      <c r="CA107" s="607">
        <v>12</v>
      </c>
      <c r="CB107" s="607">
        <v>5</v>
      </c>
      <c r="CC107" s="607">
        <v>6</v>
      </c>
      <c r="CD107" s="607">
        <v>11</v>
      </c>
      <c r="CE107" s="607">
        <v>11</v>
      </c>
      <c r="CF107" s="607">
        <v>7</v>
      </c>
      <c r="CG107" s="607">
        <v>2</v>
      </c>
      <c r="CH107" s="607">
        <v>48</v>
      </c>
      <c r="CI107" s="607" t="s">
        <v>1</v>
      </c>
      <c r="CJ107" s="607" t="s">
        <v>1</v>
      </c>
      <c r="CK107" s="607" t="s">
        <v>1</v>
      </c>
      <c r="CL107" s="607" t="s">
        <v>1</v>
      </c>
      <c r="CM107" s="607">
        <v>1</v>
      </c>
      <c r="CN107" s="607">
        <v>4</v>
      </c>
      <c r="CO107" s="607">
        <v>8</v>
      </c>
      <c r="CP107" s="607">
        <v>3</v>
      </c>
      <c r="CQ107" s="607">
        <v>6</v>
      </c>
      <c r="CR107" s="607">
        <v>10</v>
      </c>
      <c r="CS107" s="607">
        <v>9</v>
      </c>
      <c r="CT107" s="607">
        <v>6</v>
      </c>
      <c r="CU107" s="607">
        <v>1</v>
      </c>
      <c r="CV107" s="607"/>
      <c r="CW107" s="607"/>
      <c r="CX107" s="607"/>
      <c r="CY107" s="607"/>
      <c r="CZ107" s="607"/>
      <c r="DA107" s="607"/>
      <c r="DB107" s="607"/>
      <c r="DC107" s="607">
        <v>234</v>
      </c>
      <c r="DD107" s="607">
        <v>152</v>
      </c>
      <c r="DE107" s="607">
        <v>110</v>
      </c>
      <c r="DF107" s="607">
        <v>30</v>
      </c>
      <c r="DG107" s="607">
        <v>12</v>
      </c>
      <c r="DH107" s="607">
        <v>42</v>
      </c>
      <c r="DI107" s="607">
        <v>28</v>
      </c>
      <c r="DJ107" s="607">
        <v>12</v>
      </c>
      <c r="DK107" s="607">
        <v>61</v>
      </c>
      <c r="DL107" s="607">
        <v>1</v>
      </c>
      <c r="DM107" s="607" t="s">
        <v>1</v>
      </c>
      <c r="DN107" s="607">
        <v>1</v>
      </c>
      <c r="DO107" s="607" t="s">
        <v>1</v>
      </c>
      <c r="DP107" s="607">
        <v>41</v>
      </c>
      <c r="DQ107" s="607">
        <v>1</v>
      </c>
      <c r="DR107" s="607">
        <v>10</v>
      </c>
      <c r="DS107" s="607">
        <v>7</v>
      </c>
      <c r="DT107" s="607" t="s">
        <v>1</v>
      </c>
      <c r="DU107" s="607" t="s">
        <v>1</v>
      </c>
      <c r="DV107" s="607" t="s">
        <v>1</v>
      </c>
      <c r="DW107" s="607" t="s">
        <v>1</v>
      </c>
      <c r="DX107" s="607" t="s">
        <v>1</v>
      </c>
      <c r="DY107" s="607" t="s">
        <v>1</v>
      </c>
      <c r="DZ107" s="607" t="s">
        <v>1</v>
      </c>
      <c r="EA107" s="607">
        <v>61</v>
      </c>
      <c r="EB107" s="607">
        <v>4380</v>
      </c>
      <c r="EC107" s="607">
        <v>290</v>
      </c>
      <c r="ED107" s="607">
        <v>3212</v>
      </c>
      <c r="EE107" s="607">
        <v>878</v>
      </c>
      <c r="EF107" s="17">
        <v>116</v>
      </c>
      <c r="EG107" s="17">
        <v>97</v>
      </c>
      <c r="EH107" s="17">
        <v>77</v>
      </c>
      <c r="EI107" s="17">
        <v>15</v>
      </c>
      <c r="EJ107" s="17">
        <v>5</v>
      </c>
      <c r="EK107" s="17" t="s">
        <v>1</v>
      </c>
      <c r="EL107" s="17">
        <v>15</v>
      </c>
      <c r="EM107" s="17">
        <v>4</v>
      </c>
      <c r="EN107" s="17">
        <v>118</v>
      </c>
      <c r="EO107" s="17">
        <v>55</v>
      </c>
      <c r="EP107" s="17">
        <v>33</v>
      </c>
      <c r="EQ107" s="17">
        <v>15</v>
      </c>
      <c r="ER107" s="17">
        <v>7</v>
      </c>
      <c r="ES107" s="17">
        <v>42</v>
      </c>
      <c r="ET107" s="17">
        <v>13</v>
      </c>
      <c r="EU107" s="17">
        <v>8</v>
      </c>
    </row>
    <row r="108" spans="1:151" ht="14.25" customHeight="1">
      <c r="A108" s="551" t="s">
        <v>299</v>
      </c>
      <c r="B108" s="551" t="s">
        <v>380</v>
      </c>
      <c r="C108" s="551" t="s">
        <v>380</v>
      </c>
      <c r="D108" s="551" t="s">
        <v>199</v>
      </c>
      <c r="E108" s="607" t="s">
        <v>1</v>
      </c>
      <c r="F108" s="607" t="s">
        <v>1</v>
      </c>
      <c r="G108" s="607" t="s">
        <v>1</v>
      </c>
      <c r="H108" s="607" t="s">
        <v>1</v>
      </c>
      <c r="I108" s="607" t="s">
        <v>1</v>
      </c>
      <c r="J108" s="607" t="s">
        <v>1</v>
      </c>
      <c r="K108" s="607" t="s">
        <v>1</v>
      </c>
      <c r="L108" s="607" t="s">
        <v>1</v>
      </c>
      <c r="M108" s="607" t="s">
        <v>1</v>
      </c>
      <c r="N108" s="607" t="s">
        <v>1</v>
      </c>
      <c r="O108" s="607" t="s">
        <v>1</v>
      </c>
      <c r="P108" s="607" t="s">
        <v>1</v>
      </c>
      <c r="Q108" s="607" t="s">
        <v>1</v>
      </c>
      <c r="R108" s="607" t="s">
        <v>1</v>
      </c>
      <c r="S108" s="607" t="s">
        <v>1</v>
      </c>
      <c r="T108" s="607" t="s">
        <v>1</v>
      </c>
      <c r="U108" s="607" t="s">
        <v>1</v>
      </c>
      <c r="V108" s="607" t="s">
        <v>1</v>
      </c>
      <c r="W108" s="607" t="s">
        <v>1</v>
      </c>
      <c r="X108" s="607" t="s">
        <v>1</v>
      </c>
      <c r="Y108" s="607" t="s">
        <v>1</v>
      </c>
      <c r="Z108" s="607" t="s">
        <v>1</v>
      </c>
      <c r="AA108" s="607" t="s">
        <v>1</v>
      </c>
      <c r="AB108" s="607" t="s">
        <v>1</v>
      </c>
      <c r="AC108" s="608" t="s">
        <v>174</v>
      </c>
      <c r="AD108" s="608" t="s">
        <v>174</v>
      </c>
      <c r="AE108" s="608" t="s">
        <v>174</v>
      </c>
      <c r="AF108" s="607" t="s">
        <v>1</v>
      </c>
      <c r="AG108" s="607" t="s">
        <v>1</v>
      </c>
      <c r="AH108" s="607" t="s">
        <v>1</v>
      </c>
      <c r="AI108" s="607" t="s">
        <v>1</v>
      </c>
      <c r="AJ108" s="607" t="s">
        <v>1</v>
      </c>
      <c r="AK108" s="607" t="s">
        <v>1</v>
      </c>
      <c r="AL108" s="607" t="s">
        <v>1</v>
      </c>
      <c r="AM108" s="607" t="s">
        <v>1</v>
      </c>
      <c r="AN108" s="607" t="s">
        <v>1</v>
      </c>
      <c r="AO108" s="607" t="s">
        <v>1</v>
      </c>
      <c r="AP108" s="607" t="s">
        <v>1</v>
      </c>
      <c r="AQ108" s="607" t="s">
        <v>1</v>
      </c>
      <c r="AR108" s="607" t="s">
        <v>1</v>
      </c>
      <c r="AS108" s="607" t="s">
        <v>1</v>
      </c>
      <c r="AT108" s="607" t="s">
        <v>1</v>
      </c>
      <c r="AU108" s="607" t="s">
        <v>1</v>
      </c>
      <c r="AV108" s="608" t="s">
        <v>174</v>
      </c>
      <c r="AW108" s="608" t="s">
        <v>174</v>
      </c>
      <c r="AX108" s="608" t="s">
        <v>174</v>
      </c>
      <c r="AY108" s="607" t="s">
        <v>1</v>
      </c>
      <c r="AZ108" s="607" t="s">
        <v>1</v>
      </c>
      <c r="BA108" s="607" t="s">
        <v>1</v>
      </c>
      <c r="BB108" s="607" t="s">
        <v>1</v>
      </c>
      <c r="BC108" s="607" t="s">
        <v>1</v>
      </c>
      <c r="BD108" s="607" t="s">
        <v>1</v>
      </c>
      <c r="BE108" s="607" t="s">
        <v>1</v>
      </c>
      <c r="BF108" s="607" t="s">
        <v>1</v>
      </c>
      <c r="BG108" s="607" t="s">
        <v>1</v>
      </c>
      <c r="BH108" s="607" t="s">
        <v>1</v>
      </c>
      <c r="BI108" s="607" t="s">
        <v>1</v>
      </c>
      <c r="BJ108" s="607" t="s">
        <v>1</v>
      </c>
      <c r="BK108" s="607" t="s">
        <v>1</v>
      </c>
      <c r="BL108" s="607" t="s">
        <v>1</v>
      </c>
      <c r="BM108" s="607" t="s">
        <v>1</v>
      </c>
      <c r="BN108" s="607" t="s">
        <v>1</v>
      </c>
      <c r="BO108" s="608" t="s">
        <v>174</v>
      </c>
      <c r="BP108" s="608" t="s">
        <v>174</v>
      </c>
      <c r="BQ108" s="608" t="s">
        <v>174</v>
      </c>
      <c r="BR108" s="607" t="s">
        <v>1</v>
      </c>
      <c r="BS108" s="607" t="s">
        <v>1</v>
      </c>
      <c r="BT108" s="607" t="s">
        <v>1</v>
      </c>
      <c r="BU108" s="607" t="s">
        <v>1</v>
      </c>
      <c r="BV108" s="607" t="s">
        <v>1</v>
      </c>
      <c r="BW108" s="607" t="s">
        <v>1</v>
      </c>
      <c r="BX108" s="607" t="s">
        <v>1</v>
      </c>
      <c r="BY108" s="607" t="s">
        <v>1</v>
      </c>
      <c r="BZ108" s="607" t="s">
        <v>1</v>
      </c>
      <c r="CA108" s="607" t="s">
        <v>1</v>
      </c>
      <c r="CB108" s="607" t="s">
        <v>1</v>
      </c>
      <c r="CC108" s="607" t="s">
        <v>1</v>
      </c>
      <c r="CD108" s="607" t="s">
        <v>1</v>
      </c>
      <c r="CE108" s="607" t="s">
        <v>1</v>
      </c>
      <c r="CF108" s="607" t="s">
        <v>1</v>
      </c>
      <c r="CG108" s="607" t="s">
        <v>1</v>
      </c>
      <c r="CH108" s="607" t="s">
        <v>1</v>
      </c>
      <c r="CI108" s="607" t="s">
        <v>1</v>
      </c>
      <c r="CJ108" s="607" t="s">
        <v>1</v>
      </c>
      <c r="CK108" s="607" t="s">
        <v>1</v>
      </c>
      <c r="CL108" s="607" t="s">
        <v>1</v>
      </c>
      <c r="CM108" s="607" t="s">
        <v>1</v>
      </c>
      <c r="CN108" s="607" t="s">
        <v>1</v>
      </c>
      <c r="CO108" s="607" t="s">
        <v>1</v>
      </c>
      <c r="CP108" s="607" t="s">
        <v>1</v>
      </c>
      <c r="CQ108" s="607" t="s">
        <v>1</v>
      </c>
      <c r="CR108" s="607" t="s">
        <v>1</v>
      </c>
      <c r="CS108" s="607" t="s">
        <v>1</v>
      </c>
      <c r="CT108" s="607" t="s">
        <v>1</v>
      </c>
      <c r="CU108" s="607" t="s">
        <v>1</v>
      </c>
      <c r="CV108" s="607"/>
      <c r="CW108" s="607"/>
      <c r="CX108" s="607"/>
      <c r="CY108" s="607"/>
      <c r="CZ108" s="607"/>
      <c r="DA108" s="607"/>
      <c r="DB108" s="607"/>
      <c r="DC108" s="607" t="s">
        <v>1</v>
      </c>
      <c r="DD108" s="607" t="s">
        <v>1</v>
      </c>
      <c r="DE108" s="607" t="s">
        <v>1</v>
      </c>
      <c r="DF108" s="607" t="s">
        <v>1</v>
      </c>
      <c r="DG108" s="607" t="s">
        <v>1</v>
      </c>
      <c r="DH108" s="607" t="s">
        <v>1</v>
      </c>
      <c r="DI108" s="607" t="s">
        <v>1</v>
      </c>
      <c r="DJ108" s="607" t="s">
        <v>1</v>
      </c>
      <c r="DK108" s="607" t="s">
        <v>1</v>
      </c>
      <c r="DL108" s="607" t="s">
        <v>1</v>
      </c>
      <c r="DM108" s="607" t="s">
        <v>1</v>
      </c>
      <c r="DN108" s="607" t="s">
        <v>1</v>
      </c>
      <c r="DO108" s="607" t="s">
        <v>1</v>
      </c>
      <c r="DP108" s="607" t="s">
        <v>1</v>
      </c>
      <c r="DQ108" s="607" t="s">
        <v>1</v>
      </c>
      <c r="DR108" s="607" t="s">
        <v>1</v>
      </c>
      <c r="DS108" s="607" t="s">
        <v>1</v>
      </c>
      <c r="DT108" s="607" t="s">
        <v>1</v>
      </c>
      <c r="DU108" s="607" t="s">
        <v>1</v>
      </c>
      <c r="DV108" s="607" t="s">
        <v>1</v>
      </c>
      <c r="DW108" s="607" t="s">
        <v>1</v>
      </c>
      <c r="DX108" s="607" t="s">
        <v>1</v>
      </c>
      <c r="DY108" s="607" t="s">
        <v>1</v>
      </c>
      <c r="DZ108" s="607" t="s">
        <v>1</v>
      </c>
      <c r="EA108" s="607" t="s">
        <v>1</v>
      </c>
      <c r="EB108" s="607" t="s">
        <v>1</v>
      </c>
      <c r="EC108" s="607" t="s">
        <v>1</v>
      </c>
      <c r="ED108" s="607" t="s">
        <v>1</v>
      </c>
      <c r="EE108" s="607" t="s">
        <v>1</v>
      </c>
      <c r="EF108" s="17" t="s">
        <v>1</v>
      </c>
      <c r="EG108" s="17" t="s">
        <v>1</v>
      </c>
      <c r="EH108" s="17" t="s">
        <v>1</v>
      </c>
      <c r="EI108" s="17" t="s">
        <v>1</v>
      </c>
      <c r="EJ108" s="17" t="s">
        <v>1</v>
      </c>
      <c r="EK108" s="17" t="s">
        <v>1</v>
      </c>
      <c r="EL108" s="17" t="s">
        <v>1</v>
      </c>
      <c r="EM108" s="17" t="s">
        <v>1</v>
      </c>
      <c r="EN108" s="17" t="s">
        <v>1</v>
      </c>
      <c r="EO108" s="17" t="s">
        <v>1</v>
      </c>
      <c r="EP108" s="17" t="s">
        <v>1</v>
      </c>
      <c r="EQ108" s="17" t="s">
        <v>1</v>
      </c>
      <c r="ER108" s="17" t="s">
        <v>1</v>
      </c>
      <c r="ES108" s="17" t="s">
        <v>1</v>
      </c>
      <c r="ET108" s="17" t="s">
        <v>1</v>
      </c>
      <c r="EU108" s="17" t="s">
        <v>1</v>
      </c>
    </row>
    <row r="109" spans="1:151" ht="14.25" customHeight="1">
      <c r="A109" s="551" t="s">
        <v>299</v>
      </c>
      <c r="B109" s="551" t="s">
        <v>380</v>
      </c>
      <c r="C109" s="551" t="s">
        <v>380</v>
      </c>
      <c r="D109" s="551" t="s">
        <v>381</v>
      </c>
      <c r="E109" s="607">
        <v>12</v>
      </c>
      <c r="F109" s="607">
        <v>9</v>
      </c>
      <c r="G109" s="607">
        <v>4</v>
      </c>
      <c r="H109" s="607">
        <v>4</v>
      </c>
      <c r="I109" s="607">
        <v>1</v>
      </c>
      <c r="J109" s="607">
        <v>1</v>
      </c>
      <c r="K109" s="607">
        <v>4</v>
      </c>
      <c r="L109" s="607">
        <v>3</v>
      </c>
      <c r="M109" s="607">
        <v>28</v>
      </c>
      <c r="N109" s="607">
        <v>1</v>
      </c>
      <c r="O109" s="607">
        <v>2</v>
      </c>
      <c r="P109" s="607" t="s">
        <v>1</v>
      </c>
      <c r="Q109" s="607">
        <v>1</v>
      </c>
      <c r="R109" s="607">
        <v>1</v>
      </c>
      <c r="S109" s="607">
        <v>1</v>
      </c>
      <c r="T109" s="607">
        <v>4</v>
      </c>
      <c r="U109" s="607">
        <v>2</v>
      </c>
      <c r="V109" s="607">
        <v>1</v>
      </c>
      <c r="W109" s="607">
        <v>1</v>
      </c>
      <c r="X109" s="607" t="s">
        <v>1</v>
      </c>
      <c r="Y109" s="607">
        <v>6</v>
      </c>
      <c r="Z109" s="607">
        <v>5</v>
      </c>
      <c r="AA109" s="607">
        <v>3</v>
      </c>
      <c r="AB109" s="607" t="s">
        <v>1</v>
      </c>
      <c r="AC109" s="608">
        <v>59</v>
      </c>
      <c r="AD109" s="608">
        <v>53.3</v>
      </c>
      <c r="AE109" s="608">
        <v>64.599999999999994</v>
      </c>
      <c r="AF109" s="607">
        <v>18</v>
      </c>
      <c r="AG109" s="607" t="s">
        <v>1</v>
      </c>
      <c r="AH109" s="607" t="s">
        <v>1</v>
      </c>
      <c r="AI109" s="607" t="s">
        <v>1</v>
      </c>
      <c r="AJ109" s="607" t="s">
        <v>1</v>
      </c>
      <c r="AK109" s="607">
        <v>1</v>
      </c>
      <c r="AL109" s="607" t="s">
        <v>1</v>
      </c>
      <c r="AM109" s="607">
        <v>2</v>
      </c>
      <c r="AN109" s="607">
        <v>2</v>
      </c>
      <c r="AO109" s="607" t="s">
        <v>1</v>
      </c>
      <c r="AP109" s="607">
        <v>1</v>
      </c>
      <c r="AQ109" s="607" t="s">
        <v>1</v>
      </c>
      <c r="AR109" s="607">
        <v>5</v>
      </c>
      <c r="AS109" s="607">
        <v>5</v>
      </c>
      <c r="AT109" s="607">
        <v>2</v>
      </c>
      <c r="AU109" s="607" t="s">
        <v>1</v>
      </c>
      <c r="AV109" s="608">
        <v>67.099999999999994</v>
      </c>
      <c r="AW109" s="608">
        <v>62.8</v>
      </c>
      <c r="AX109" s="608">
        <v>72.400000000000006</v>
      </c>
      <c r="AY109" s="607">
        <v>18</v>
      </c>
      <c r="AZ109" s="607" t="s">
        <v>1</v>
      </c>
      <c r="BA109" s="607" t="s">
        <v>1</v>
      </c>
      <c r="BB109" s="607" t="s">
        <v>1</v>
      </c>
      <c r="BC109" s="607" t="s">
        <v>1</v>
      </c>
      <c r="BD109" s="607">
        <v>1</v>
      </c>
      <c r="BE109" s="607" t="s">
        <v>1</v>
      </c>
      <c r="BF109" s="607">
        <v>2</v>
      </c>
      <c r="BG109" s="607">
        <v>2</v>
      </c>
      <c r="BH109" s="607" t="s">
        <v>1</v>
      </c>
      <c r="BI109" s="607">
        <v>1</v>
      </c>
      <c r="BJ109" s="607" t="s">
        <v>1</v>
      </c>
      <c r="BK109" s="607">
        <v>5</v>
      </c>
      <c r="BL109" s="607">
        <v>5</v>
      </c>
      <c r="BM109" s="607">
        <v>2</v>
      </c>
      <c r="BN109" s="607" t="s">
        <v>1</v>
      </c>
      <c r="BO109" s="608">
        <v>67.099999999999994</v>
      </c>
      <c r="BP109" s="608">
        <v>62.8</v>
      </c>
      <c r="BQ109" s="608">
        <v>72.400000000000006</v>
      </c>
      <c r="BR109" s="607">
        <v>9</v>
      </c>
      <c r="BS109" s="607" t="s">
        <v>1</v>
      </c>
      <c r="BT109" s="607" t="s">
        <v>1</v>
      </c>
      <c r="BU109" s="607" t="s">
        <v>1</v>
      </c>
      <c r="BV109" s="607" t="s">
        <v>1</v>
      </c>
      <c r="BW109" s="607" t="s">
        <v>1</v>
      </c>
      <c r="BX109" s="607" t="s">
        <v>1</v>
      </c>
      <c r="BY109" s="607" t="s">
        <v>1</v>
      </c>
      <c r="BZ109" s="607">
        <v>1</v>
      </c>
      <c r="CA109" s="607" t="s">
        <v>1</v>
      </c>
      <c r="CB109" s="607">
        <v>1</v>
      </c>
      <c r="CC109" s="607" t="s">
        <v>1</v>
      </c>
      <c r="CD109" s="607">
        <v>3</v>
      </c>
      <c r="CE109" s="607">
        <v>2</v>
      </c>
      <c r="CF109" s="607">
        <v>2</v>
      </c>
      <c r="CG109" s="607" t="s">
        <v>1</v>
      </c>
      <c r="CH109" s="607">
        <v>7</v>
      </c>
      <c r="CI109" s="607" t="s">
        <v>1</v>
      </c>
      <c r="CJ109" s="607" t="s">
        <v>1</v>
      </c>
      <c r="CK109" s="607" t="s">
        <v>1</v>
      </c>
      <c r="CL109" s="607" t="s">
        <v>1</v>
      </c>
      <c r="CM109" s="607" t="s">
        <v>1</v>
      </c>
      <c r="CN109" s="607">
        <v>1</v>
      </c>
      <c r="CO109" s="607" t="s">
        <v>1</v>
      </c>
      <c r="CP109" s="607">
        <v>1</v>
      </c>
      <c r="CQ109" s="607" t="s">
        <v>1</v>
      </c>
      <c r="CR109" s="607">
        <v>2</v>
      </c>
      <c r="CS109" s="607">
        <v>2</v>
      </c>
      <c r="CT109" s="607">
        <v>1</v>
      </c>
      <c r="CU109" s="607" t="s">
        <v>1</v>
      </c>
      <c r="CV109" s="607"/>
      <c r="CW109" s="607"/>
      <c r="CX109" s="607"/>
      <c r="CY109" s="607"/>
      <c r="CZ109" s="607"/>
      <c r="DA109" s="607"/>
      <c r="DB109" s="607"/>
      <c r="DC109" s="607">
        <v>32</v>
      </c>
      <c r="DD109" s="607">
        <v>22</v>
      </c>
      <c r="DE109" s="607">
        <v>18</v>
      </c>
      <c r="DF109" s="607">
        <v>3</v>
      </c>
      <c r="DG109" s="607">
        <v>1</v>
      </c>
      <c r="DH109" s="607">
        <v>6</v>
      </c>
      <c r="DI109" s="607">
        <v>4</v>
      </c>
      <c r="DJ109" s="607" t="s">
        <v>1</v>
      </c>
      <c r="DK109" s="607">
        <v>9</v>
      </c>
      <c r="DL109" s="607" t="s">
        <v>1</v>
      </c>
      <c r="DM109" s="607" t="s">
        <v>1</v>
      </c>
      <c r="DN109" s="607">
        <v>1</v>
      </c>
      <c r="DO109" s="607" t="s">
        <v>1</v>
      </c>
      <c r="DP109" s="607">
        <v>7</v>
      </c>
      <c r="DQ109" s="607" t="s">
        <v>1</v>
      </c>
      <c r="DR109" s="607" t="s">
        <v>1</v>
      </c>
      <c r="DS109" s="607">
        <v>1</v>
      </c>
      <c r="DT109" s="607" t="s">
        <v>1</v>
      </c>
      <c r="DU109" s="607" t="s">
        <v>1</v>
      </c>
      <c r="DV109" s="607" t="s">
        <v>1</v>
      </c>
      <c r="DW109" s="607" t="s">
        <v>1</v>
      </c>
      <c r="DX109" s="607" t="s">
        <v>1</v>
      </c>
      <c r="DY109" s="607" t="s">
        <v>1</v>
      </c>
      <c r="DZ109" s="607" t="s">
        <v>1</v>
      </c>
      <c r="EA109" s="607">
        <v>9</v>
      </c>
      <c r="EB109" s="607">
        <v>449</v>
      </c>
      <c r="EC109" s="607" t="s">
        <v>1</v>
      </c>
      <c r="ED109" s="607">
        <v>448</v>
      </c>
      <c r="EE109" s="607">
        <v>1</v>
      </c>
      <c r="EF109" s="17">
        <v>15</v>
      </c>
      <c r="EG109" s="17">
        <v>12</v>
      </c>
      <c r="EH109" s="17">
        <v>10</v>
      </c>
      <c r="EI109" s="17">
        <v>2</v>
      </c>
      <c r="EJ109" s="17" t="s">
        <v>1</v>
      </c>
      <c r="EK109" s="17" t="s">
        <v>1</v>
      </c>
      <c r="EL109" s="17">
        <v>3</v>
      </c>
      <c r="EM109" s="17" t="s">
        <v>1</v>
      </c>
      <c r="EN109" s="17">
        <v>17</v>
      </c>
      <c r="EO109" s="17">
        <v>10</v>
      </c>
      <c r="EP109" s="17">
        <v>8</v>
      </c>
      <c r="EQ109" s="17">
        <v>1</v>
      </c>
      <c r="ER109" s="17">
        <v>1</v>
      </c>
      <c r="ES109" s="17">
        <v>6</v>
      </c>
      <c r="ET109" s="17">
        <v>1</v>
      </c>
      <c r="EU109" s="17" t="s">
        <v>1</v>
      </c>
    </row>
    <row r="110" spans="1:151" ht="14.25" customHeight="1">
      <c r="A110" s="551" t="s">
        <v>299</v>
      </c>
      <c r="B110" s="551" t="s">
        <v>380</v>
      </c>
      <c r="C110" s="551" t="s">
        <v>380</v>
      </c>
      <c r="D110" s="551" t="s">
        <v>382</v>
      </c>
      <c r="E110" s="607">
        <v>2</v>
      </c>
      <c r="F110" s="607" t="s">
        <v>1</v>
      </c>
      <c r="G110" s="607" t="s">
        <v>1</v>
      </c>
      <c r="H110" s="607" t="s">
        <v>1</v>
      </c>
      <c r="I110" s="607" t="s">
        <v>1</v>
      </c>
      <c r="J110" s="607" t="s">
        <v>1</v>
      </c>
      <c r="K110" s="607" t="s">
        <v>1</v>
      </c>
      <c r="L110" s="607">
        <v>2</v>
      </c>
      <c r="M110" s="607" t="s">
        <v>1</v>
      </c>
      <c r="N110" s="607" t="s">
        <v>1</v>
      </c>
      <c r="O110" s="607" t="s">
        <v>1</v>
      </c>
      <c r="P110" s="607" t="s">
        <v>1</v>
      </c>
      <c r="Q110" s="607" t="s">
        <v>1</v>
      </c>
      <c r="R110" s="607" t="s">
        <v>1</v>
      </c>
      <c r="S110" s="607" t="s">
        <v>1</v>
      </c>
      <c r="T110" s="607" t="s">
        <v>1</v>
      </c>
      <c r="U110" s="607" t="s">
        <v>1</v>
      </c>
      <c r="V110" s="607" t="s">
        <v>1</v>
      </c>
      <c r="W110" s="607" t="s">
        <v>1</v>
      </c>
      <c r="X110" s="607" t="s">
        <v>1</v>
      </c>
      <c r="Y110" s="607" t="s">
        <v>1</v>
      </c>
      <c r="Z110" s="607" t="s">
        <v>1</v>
      </c>
      <c r="AA110" s="607" t="s">
        <v>1</v>
      </c>
      <c r="AB110" s="607" t="s">
        <v>1</v>
      </c>
      <c r="AC110" s="608" t="s">
        <v>174</v>
      </c>
      <c r="AD110" s="608" t="s">
        <v>174</v>
      </c>
      <c r="AE110" s="608" t="s">
        <v>174</v>
      </c>
      <c r="AF110" s="607" t="s">
        <v>1</v>
      </c>
      <c r="AG110" s="607" t="s">
        <v>1</v>
      </c>
      <c r="AH110" s="607" t="s">
        <v>1</v>
      </c>
      <c r="AI110" s="607" t="s">
        <v>1</v>
      </c>
      <c r="AJ110" s="607" t="s">
        <v>1</v>
      </c>
      <c r="AK110" s="607" t="s">
        <v>1</v>
      </c>
      <c r="AL110" s="607" t="s">
        <v>1</v>
      </c>
      <c r="AM110" s="607" t="s">
        <v>1</v>
      </c>
      <c r="AN110" s="607" t="s">
        <v>1</v>
      </c>
      <c r="AO110" s="607" t="s">
        <v>1</v>
      </c>
      <c r="AP110" s="607" t="s">
        <v>1</v>
      </c>
      <c r="AQ110" s="607" t="s">
        <v>1</v>
      </c>
      <c r="AR110" s="607" t="s">
        <v>1</v>
      </c>
      <c r="AS110" s="607" t="s">
        <v>1</v>
      </c>
      <c r="AT110" s="607" t="s">
        <v>1</v>
      </c>
      <c r="AU110" s="607" t="s">
        <v>1</v>
      </c>
      <c r="AV110" s="608" t="s">
        <v>174</v>
      </c>
      <c r="AW110" s="608" t="s">
        <v>174</v>
      </c>
      <c r="AX110" s="608" t="s">
        <v>174</v>
      </c>
      <c r="AY110" s="607" t="s">
        <v>1</v>
      </c>
      <c r="AZ110" s="607" t="s">
        <v>1</v>
      </c>
      <c r="BA110" s="607" t="s">
        <v>1</v>
      </c>
      <c r="BB110" s="607" t="s">
        <v>1</v>
      </c>
      <c r="BC110" s="607" t="s">
        <v>1</v>
      </c>
      <c r="BD110" s="607" t="s">
        <v>1</v>
      </c>
      <c r="BE110" s="607" t="s">
        <v>1</v>
      </c>
      <c r="BF110" s="607" t="s">
        <v>1</v>
      </c>
      <c r="BG110" s="607" t="s">
        <v>1</v>
      </c>
      <c r="BH110" s="607" t="s">
        <v>1</v>
      </c>
      <c r="BI110" s="607" t="s">
        <v>1</v>
      </c>
      <c r="BJ110" s="607" t="s">
        <v>1</v>
      </c>
      <c r="BK110" s="607" t="s">
        <v>1</v>
      </c>
      <c r="BL110" s="607" t="s">
        <v>1</v>
      </c>
      <c r="BM110" s="607" t="s">
        <v>1</v>
      </c>
      <c r="BN110" s="607" t="s">
        <v>1</v>
      </c>
      <c r="BO110" s="608" t="s">
        <v>174</v>
      </c>
      <c r="BP110" s="608" t="s">
        <v>174</v>
      </c>
      <c r="BQ110" s="608" t="s">
        <v>174</v>
      </c>
      <c r="BR110" s="607" t="s">
        <v>1</v>
      </c>
      <c r="BS110" s="607" t="s">
        <v>1</v>
      </c>
      <c r="BT110" s="607" t="s">
        <v>1</v>
      </c>
      <c r="BU110" s="607" t="s">
        <v>1</v>
      </c>
      <c r="BV110" s="607" t="s">
        <v>1</v>
      </c>
      <c r="BW110" s="607" t="s">
        <v>1</v>
      </c>
      <c r="BX110" s="607" t="s">
        <v>1</v>
      </c>
      <c r="BY110" s="607" t="s">
        <v>1</v>
      </c>
      <c r="BZ110" s="607" t="s">
        <v>1</v>
      </c>
      <c r="CA110" s="607" t="s">
        <v>1</v>
      </c>
      <c r="CB110" s="607" t="s">
        <v>1</v>
      </c>
      <c r="CC110" s="607" t="s">
        <v>1</v>
      </c>
      <c r="CD110" s="607" t="s">
        <v>1</v>
      </c>
      <c r="CE110" s="607" t="s">
        <v>1</v>
      </c>
      <c r="CF110" s="607" t="s">
        <v>1</v>
      </c>
      <c r="CG110" s="607" t="s">
        <v>1</v>
      </c>
      <c r="CH110" s="607" t="s">
        <v>1</v>
      </c>
      <c r="CI110" s="607" t="s">
        <v>1</v>
      </c>
      <c r="CJ110" s="607" t="s">
        <v>1</v>
      </c>
      <c r="CK110" s="607" t="s">
        <v>1</v>
      </c>
      <c r="CL110" s="607" t="s">
        <v>1</v>
      </c>
      <c r="CM110" s="607" t="s">
        <v>1</v>
      </c>
      <c r="CN110" s="607" t="s">
        <v>1</v>
      </c>
      <c r="CO110" s="607" t="s">
        <v>1</v>
      </c>
      <c r="CP110" s="607" t="s">
        <v>1</v>
      </c>
      <c r="CQ110" s="607" t="s">
        <v>1</v>
      </c>
      <c r="CR110" s="607" t="s">
        <v>1</v>
      </c>
      <c r="CS110" s="607" t="s">
        <v>1</v>
      </c>
      <c r="CT110" s="607" t="s">
        <v>1</v>
      </c>
      <c r="CU110" s="607" t="s">
        <v>1</v>
      </c>
      <c r="CV110" s="607"/>
      <c r="CW110" s="607"/>
      <c r="CX110" s="607"/>
      <c r="CY110" s="607"/>
      <c r="CZ110" s="607"/>
      <c r="DA110" s="607"/>
      <c r="DB110" s="607"/>
      <c r="DC110" s="607" t="s">
        <v>1</v>
      </c>
      <c r="DD110" s="607" t="s">
        <v>1</v>
      </c>
      <c r="DE110" s="607" t="s">
        <v>1</v>
      </c>
      <c r="DF110" s="607" t="s">
        <v>1</v>
      </c>
      <c r="DG110" s="607" t="s">
        <v>1</v>
      </c>
      <c r="DH110" s="607" t="s">
        <v>1</v>
      </c>
      <c r="DI110" s="607" t="s">
        <v>1</v>
      </c>
      <c r="DJ110" s="607" t="s">
        <v>1</v>
      </c>
      <c r="DK110" s="607" t="s">
        <v>1</v>
      </c>
      <c r="DL110" s="607" t="s">
        <v>1</v>
      </c>
      <c r="DM110" s="607" t="s">
        <v>1</v>
      </c>
      <c r="DN110" s="607" t="s">
        <v>1</v>
      </c>
      <c r="DO110" s="607" t="s">
        <v>1</v>
      </c>
      <c r="DP110" s="607" t="s">
        <v>1</v>
      </c>
      <c r="DQ110" s="607" t="s">
        <v>1</v>
      </c>
      <c r="DR110" s="607" t="s">
        <v>1</v>
      </c>
      <c r="DS110" s="607" t="s">
        <v>1</v>
      </c>
      <c r="DT110" s="607" t="s">
        <v>1</v>
      </c>
      <c r="DU110" s="607" t="s">
        <v>1</v>
      </c>
      <c r="DV110" s="607" t="s">
        <v>1</v>
      </c>
      <c r="DW110" s="607" t="s">
        <v>1</v>
      </c>
      <c r="DX110" s="607" t="s">
        <v>1</v>
      </c>
      <c r="DY110" s="607" t="s">
        <v>1</v>
      </c>
      <c r="DZ110" s="607" t="s">
        <v>1</v>
      </c>
      <c r="EA110" s="607" t="s">
        <v>1</v>
      </c>
      <c r="EB110" s="607" t="s">
        <v>1</v>
      </c>
      <c r="EC110" s="607" t="s">
        <v>1</v>
      </c>
      <c r="ED110" s="607" t="s">
        <v>1</v>
      </c>
      <c r="EE110" s="607" t="s">
        <v>1</v>
      </c>
      <c r="EF110" s="17" t="s">
        <v>1</v>
      </c>
      <c r="EG110" s="17" t="s">
        <v>1</v>
      </c>
      <c r="EH110" s="17" t="s">
        <v>1</v>
      </c>
      <c r="EI110" s="17" t="s">
        <v>1</v>
      </c>
      <c r="EJ110" s="17" t="s">
        <v>1</v>
      </c>
      <c r="EK110" s="17" t="s">
        <v>1</v>
      </c>
      <c r="EL110" s="17" t="s">
        <v>1</v>
      </c>
      <c r="EM110" s="17" t="s">
        <v>1</v>
      </c>
      <c r="EN110" s="17" t="s">
        <v>1</v>
      </c>
      <c r="EO110" s="17" t="s">
        <v>1</v>
      </c>
      <c r="EP110" s="17" t="s">
        <v>1</v>
      </c>
      <c r="EQ110" s="17" t="s">
        <v>1</v>
      </c>
      <c r="ER110" s="17" t="s">
        <v>1</v>
      </c>
      <c r="ES110" s="17" t="s">
        <v>1</v>
      </c>
      <c r="ET110" s="17" t="s">
        <v>1</v>
      </c>
      <c r="EU110" s="17" t="s">
        <v>1</v>
      </c>
    </row>
    <row r="111" spans="1:151" ht="14.25" customHeight="1">
      <c r="A111" s="551" t="s">
        <v>299</v>
      </c>
      <c r="B111" s="551" t="s">
        <v>380</v>
      </c>
      <c r="C111" s="551" t="s">
        <v>380</v>
      </c>
      <c r="D111" s="551" t="s">
        <v>383</v>
      </c>
      <c r="E111" s="607">
        <v>8</v>
      </c>
      <c r="F111" s="607">
        <v>6</v>
      </c>
      <c r="G111" s="607">
        <v>2</v>
      </c>
      <c r="H111" s="607">
        <v>2</v>
      </c>
      <c r="I111" s="607">
        <v>2</v>
      </c>
      <c r="J111" s="607">
        <v>2</v>
      </c>
      <c r="K111" s="607">
        <v>2</v>
      </c>
      <c r="L111" s="607">
        <v>2</v>
      </c>
      <c r="M111" s="607">
        <v>16</v>
      </c>
      <c r="N111" s="607" t="s">
        <v>1</v>
      </c>
      <c r="O111" s="607" t="s">
        <v>1</v>
      </c>
      <c r="P111" s="607" t="s">
        <v>1</v>
      </c>
      <c r="Q111" s="607">
        <v>1</v>
      </c>
      <c r="R111" s="607">
        <v>2</v>
      </c>
      <c r="S111" s="607">
        <v>1</v>
      </c>
      <c r="T111" s="607">
        <v>1</v>
      </c>
      <c r="U111" s="607">
        <v>1</v>
      </c>
      <c r="V111" s="607">
        <v>1</v>
      </c>
      <c r="W111" s="607">
        <v>3</v>
      </c>
      <c r="X111" s="607">
        <v>2</v>
      </c>
      <c r="Y111" s="607">
        <v>2</v>
      </c>
      <c r="Z111" s="607">
        <v>1</v>
      </c>
      <c r="AA111" s="607" t="s">
        <v>1</v>
      </c>
      <c r="AB111" s="607">
        <v>1</v>
      </c>
      <c r="AC111" s="608">
        <v>57.9</v>
      </c>
      <c r="AD111" s="608">
        <v>57.6</v>
      </c>
      <c r="AE111" s="608">
        <v>58.3</v>
      </c>
      <c r="AF111" s="607">
        <v>12</v>
      </c>
      <c r="AG111" s="607" t="s">
        <v>1</v>
      </c>
      <c r="AH111" s="607" t="s">
        <v>1</v>
      </c>
      <c r="AI111" s="607" t="s">
        <v>1</v>
      </c>
      <c r="AJ111" s="607" t="s">
        <v>1</v>
      </c>
      <c r="AK111" s="607">
        <v>1</v>
      </c>
      <c r="AL111" s="607">
        <v>1</v>
      </c>
      <c r="AM111" s="607">
        <v>1</v>
      </c>
      <c r="AN111" s="607" t="s">
        <v>1</v>
      </c>
      <c r="AO111" s="607">
        <v>1</v>
      </c>
      <c r="AP111" s="607">
        <v>2</v>
      </c>
      <c r="AQ111" s="607">
        <v>2</v>
      </c>
      <c r="AR111" s="607">
        <v>2</v>
      </c>
      <c r="AS111" s="607">
        <v>1</v>
      </c>
      <c r="AT111" s="607" t="s">
        <v>1</v>
      </c>
      <c r="AU111" s="607">
        <v>1</v>
      </c>
      <c r="AV111" s="608">
        <v>62.3</v>
      </c>
      <c r="AW111" s="608">
        <v>63.9</v>
      </c>
      <c r="AX111" s="608">
        <v>59.3</v>
      </c>
      <c r="AY111" s="607">
        <v>12</v>
      </c>
      <c r="AZ111" s="607" t="s">
        <v>1</v>
      </c>
      <c r="BA111" s="607" t="s">
        <v>1</v>
      </c>
      <c r="BB111" s="607" t="s">
        <v>1</v>
      </c>
      <c r="BC111" s="607" t="s">
        <v>1</v>
      </c>
      <c r="BD111" s="607">
        <v>1</v>
      </c>
      <c r="BE111" s="607">
        <v>1</v>
      </c>
      <c r="BF111" s="607">
        <v>1</v>
      </c>
      <c r="BG111" s="607" t="s">
        <v>1</v>
      </c>
      <c r="BH111" s="607">
        <v>1</v>
      </c>
      <c r="BI111" s="607">
        <v>2</v>
      </c>
      <c r="BJ111" s="607">
        <v>2</v>
      </c>
      <c r="BK111" s="607">
        <v>2</v>
      </c>
      <c r="BL111" s="607">
        <v>1</v>
      </c>
      <c r="BM111" s="607" t="s">
        <v>1</v>
      </c>
      <c r="BN111" s="607">
        <v>1</v>
      </c>
      <c r="BO111" s="608">
        <v>62.3</v>
      </c>
      <c r="BP111" s="608">
        <v>63.9</v>
      </c>
      <c r="BQ111" s="608">
        <v>59.3</v>
      </c>
      <c r="BR111" s="607">
        <v>6</v>
      </c>
      <c r="BS111" s="607" t="s">
        <v>1</v>
      </c>
      <c r="BT111" s="607" t="s">
        <v>1</v>
      </c>
      <c r="BU111" s="607" t="s">
        <v>1</v>
      </c>
      <c r="BV111" s="607" t="s">
        <v>1</v>
      </c>
      <c r="BW111" s="607" t="s">
        <v>1</v>
      </c>
      <c r="BX111" s="607" t="s">
        <v>1</v>
      </c>
      <c r="BY111" s="607" t="s">
        <v>1</v>
      </c>
      <c r="BZ111" s="607" t="s">
        <v>1</v>
      </c>
      <c r="CA111" s="607" t="s">
        <v>1</v>
      </c>
      <c r="CB111" s="607" t="s">
        <v>1</v>
      </c>
      <c r="CC111" s="607">
        <v>2</v>
      </c>
      <c r="CD111" s="607">
        <v>1</v>
      </c>
      <c r="CE111" s="607">
        <v>1</v>
      </c>
      <c r="CF111" s="607" t="s">
        <v>1</v>
      </c>
      <c r="CG111" s="607">
        <v>2</v>
      </c>
      <c r="CH111" s="607">
        <v>5</v>
      </c>
      <c r="CI111" s="607" t="s">
        <v>1</v>
      </c>
      <c r="CJ111" s="607" t="s">
        <v>1</v>
      </c>
      <c r="CK111" s="607" t="s">
        <v>1</v>
      </c>
      <c r="CL111" s="607" t="s">
        <v>1</v>
      </c>
      <c r="CM111" s="607" t="s">
        <v>1</v>
      </c>
      <c r="CN111" s="607" t="s">
        <v>1</v>
      </c>
      <c r="CO111" s="607" t="s">
        <v>1</v>
      </c>
      <c r="CP111" s="607" t="s">
        <v>1</v>
      </c>
      <c r="CQ111" s="607">
        <v>2</v>
      </c>
      <c r="CR111" s="607">
        <v>1</v>
      </c>
      <c r="CS111" s="607">
        <v>1</v>
      </c>
      <c r="CT111" s="607" t="s">
        <v>1</v>
      </c>
      <c r="CU111" s="607">
        <v>1</v>
      </c>
      <c r="CV111" s="607"/>
      <c r="CW111" s="607"/>
      <c r="CX111" s="607"/>
      <c r="CY111" s="607"/>
      <c r="CZ111" s="607"/>
      <c r="DA111" s="607"/>
      <c r="DB111" s="607"/>
      <c r="DC111" s="607">
        <v>20</v>
      </c>
      <c r="DD111" s="607">
        <v>17</v>
      </c>
      <c r="DE111" s="607">
        <v>12</v>
      </c>
      <c r="DF111" s="607">
        <v>5</v>
      </c>
      <c r="DG111" s="607" t="s">
        <v>1</v>
      </c>
      <c r="DH111" s="607">
        <v>2</v>
      </c>
      <c r="DI111" s="607" t="s">
        <v>1</v>
      </c>
      <c r="DJ111" s="607">
        <v>1</v>
      </c>
      <c r="DK111" s="607">
        <v>6</v>
      </c>
      <c r="DL111" s="607">
        <v>1</v>
      </c>
      <c r="DM111" s="607" t="s">
        <v>1</v>
      </c>
      <c r="DN111" s="607" t="s">
        <v>1</v>
      </c>
      <c r="DO111" s="607" t="s">
        <v>1</v>
      </c>
      <c r="DP111" s="607">
        <v>5</v>
      </c>
      <c r="DQ111" s="607" t="s">
        <v>1</v>
      </c>
      <c r="DR111" s="607" t="s">
        <v>1</v>
      </c>
      <c r="DS111" s="607" t="s">
        <v>1</v>
      </c>
      <c r="DT111" s="607" t="s">
        <v>1</v>
      </c>
      <c r="DU111" s="607" t="s">
        <v>1</v>
      </c>
      <c r="DV111" s="607" t="s">
        <v>1</v>
      </c>
      <c r="DW111" s="607" t="s">
        <v>1</v>
      </c>
      <c r="DX111" s="607" t="s">
        <v>1</v>
      </c>
      <c r="DY111" s="607" t="s">
        <v>1</v>
      </c>
      <c r="DZ111" s="607" t="s">
        <v>1</v>
      </c>
      <c r="EA111" s="607">
        <v>6</v>
      </c>
      <c r="EB111" s="607">
        <v>977</v>
      </c>
      <c r="EC111" s="607">
        <v>290</v>
      </c>
      <c r="ED111" s="607">
        <v>687</v>
      </c>
      <c r="EE111" s="607" t="s">
        <v>1</v>
      </c>
      <c r="EF111" s="17">
        <v>12</v>
      </c>
      <c r="EG111" s="17">
        <v>11</v>
      </c>
      <c r="EH111" s="17">
        <v>8</v>
      </c>
      <c r="EI111" s="17">
        <v>3</v>
      </c>
      <c r="EJ111" s="17" t="s">
        <v>1</v>
      </c>
      <c r="EK111" s="17" t="s">
        <v>1</v>
      </c>
      <c r="EL111" s="17" t="s">
        <v>1</v>
      </c>
      <c r="EM111" s="17">
        <v>1</v>
      </c>
      <c r="EN111" s="17">
        <v>8</v>
      </c>
      <c r="EO111" s="17">
        <v>6</v>
      </c>
      <c r="EP111" s="17">
        <v>4</v>
      </c>
      <c r="EQ111" s="17">
        <v>2</v>
      </c>
      <c r="ER111" s="17" t="s">
        <v>1</v>
      </c>
      <c r="ES111" s="17">
        <v>2</v>
      </c>
      <c r="ET111" s="17" t="s">
        <v>1</v>
      </c>
      <c r="EU111" s="17" t="s">
        <v>1</v>
      </c>
    </row>
    <row r="112" spans="1:151" ht="14.25" customHeight="1">
      <c r="A112" s="551" t="s">
        <v>299</v>
      </c>
      <c r="B112" s="551" t="s">
        <v>380</v>
      </c>
      <c r="C112" s="551" t="s">
        <v>380</v>
      </c>
      <c r="D112" s="551" t="s">
        <v>384</v>
      </c>
      <c r="E112" s="607">
        <v>7</v>
      </c>
      <c r="F112" s="607">
        <v>5</v>
      </c>
      <c r="G112" s="607">
        <v>4</v>
      </c>
      <c r="H112" s="607">
        <v>4</v>
      </c>
      <c r="I112" s="607" t="s">
        <v>1</v>
      </c>
      <c r="J112" s="607" t="s">
        <v>1</v>
      </c>
      <c r="K112" s="607">
        <v>1</v>
      </c>
      <c r="L112" s="607">
        <v>2</v>
      </c>
      <c r="M112" s="607">
        <v>17</v>
      </c>
      <c r="N112" s="607" t="s">
        <v>1</v>
      </c>
      <c r="O112" s="607" t="s">
        <v>1</v>
      </c>
      <c r="P112" s="607" t="s">
        <v>1</v>
      </c>
      <c r="Q112" s="607">
        <v>5</v>
      </c>
      <c r="R112" s="607" t="s">
        <v>1</v>
      </c>
      <c r="S112" s="607" t="s">
        <v>1</v>
      </c>
      <c r="T112" s="607">
        <v>2</v>
      </c>
      <c r="U112" s="607">
        <v>1</v>
      </c>
      <c r="V112" s="607" t="s">
        <v>1</v>
      </c>
      <c r="W112" s="607">
        <v>1</v>
      </c>
      <c r="X112" s="607">
        <v>2</v>
      </c>
      <c r="Y112" s="607">
        <v>3</v>
      </c>
      <c r="Z112" s="607" t="s">
        <v>1</v>
      </c>
      <c r="AA112" s="607">
        <v>2</v>
      </c>
      <c r="AB112" s="607">
        <v>1</v>
      </c>
      <c r="AC112" s="608">
        <v>57.9</v>
      </c>
      <c r="AD112" s="608">
        <v>56.5</v>
      </c>
      <c r="AE112" s="608">
        <v>59.9</v>
      </c>
      <c r="AF112" s="607">
        <v>12</v>
      </c>
      <c r="AG112" s="607" t="s">
        <v>1</v>
      </c>
      <c r="AH112" s="607" t="s">
        <v>1</v>
      </c>
      <c r="AI112" s="607" t="s">
        <v>1</v>
      </c>
      <c r="AJ112" s="607">
        <v>2</v>
      </c>
      <c r="AK112" s="607" t="s">
        <v>1</v>
      </c>
      <c r="AL112" s="607" t="s">
        <v>1</v>
      </c>
      <c r="AM112" s="607">
        <v>1</v>
      </c>
      <c r="AN112" s="607">
        <v>1</v>
      </c>
      <c r="AO112" s="607" t="s">
        <v>1</v>
      </c>
      <c r="AP112" s="607">
        <v>1</v>
      </c>
      <c r="AQ112" s="607">
        <v>2</v>
      </c>
      <c r="AR112" s="607">
        <v>2</v>
      </c>
      <c r="AS112" s="607" t="s">
        <v>1</v>
      </c>
      <c r="AT112" s="607">
        <v>2</v>
      </c>
      <c r="AU112" s="607">
        <v>1</v>
      </c>
      <c r="AV112" s="608">
        <v>64.3</v>
      </c>
      <c r="AW112" s="608">
        <v>59.4</v>
      </c>
      <c r="AX112" s="608">
        <v>78.7</v>
      </c>
      <c r="AY112" s="607">
        <v>11</v>
      </c>
      <c r="AZ112" s="607" t="s">
        <v>1</v>
      </c>
      <c r="BA112" s="607" t="s">
        <v>1</v>
      </c>
      <c r="BB112" s="607" t="s">
        <v>1</v>
      </c>
      <c r="BC112" s="607">
        <v>2</v>
      </c>
      <c r="BD112" s="607" t="s">
        <v>1</v>
      </c>
      <c r="BE112" s="607" t="s">
        <v>1</v>
      </c>
      <c r="BF112" s="607">
        <v>1</v>
      </c>
      <c r="BG112" s="607">
        <v>1</v>
      </c>
      <c r="BH112" s="607" t="s">
        <v>1</v>
      </c>
      <c r="BI112" s="607">
        <v>1</v>
      </c>
      <c r="BJ112" s="607">
        <v>2</v>
      </c>
      <c r="BK112" s="607">
        <v>2</v>
      </c>
      <c r="BL112" s="607" t="s">
        <v>1</v>
      </c>
      <c r="BM112" s="607">
        <v>2</v>
      </c>
      <c r="BN112" s="607" t="s">
        <v>1</v>
      </c>
      <c r="BO112" s="608">
        <v>61.6</v>
      </c>
      <c r="BP112" s="608">
        <v>59.4</v>
      </c>
      <c r="BQ112" s="608">
        <v>71.5</v>
      </c>
      <c r="BR112" s="607">
        <v>5</v>
      </c>
      <c r="BS112" s="607" t="s">
        <v>1</v>
      </c>
      <c r="BT112" s="607" t="s">
        <v>1</v>
      </c>
      <c r="BU112" s="607" t="s">
        <v>1</v>
      </c>
      <c r="BV112" s="607" t="s">
        <v>1</v>
      </c>
      <c r="BW112" s="607" t="s">
        <v>1</v>
      </c>
      <c r="BX112" s="607" t="s">
        <v>1</v>
      </c>
      <c r="BY112" s="607" t="s">
        <v>1</v>
      </c>
      <c r="BZ112" s="607" t="s">
        <v>1</v>
      </c>
      <c r="CA112" s="607" t="s">
        <v>1</v>
      </c>
      <c r="CB112" s="607" t="s">
        <v>1</v>
      </c>
      <c r="CC112" s="607">
        <v>2</v>
      </c>
      <c r="CD112" s="607">
        <v>2</v>
      </c>
      <c r="CE112" s="607" t="s">
        <v>1</v>
      </c>
      <c r="CF112" s="607">
        <v>1</v>
      </c>
      <c r="CG112" s="607" t="s">
        <v>1</v>
      </c>
      <c r="CH112" s="607">
        <v>5</v>
      </c>
      <c r="CI112" s="607" t="s">
        <v>1</v>
      </c>
      <c r="CJ112" s="607" t="s">
        <v>1</v>
      </c>
      <c r="CK112" s="607" t="s">
        <v>1</v>
      </c>
      <c r="CL112" s="607" t="s">
        <v>1</v>
      </c>
      <c r="CM112" s="607" t="s">
        <v>1</v>
      </c>
      <c r="CN112" s="607" t="s">
        <v>1</v>
      </c>
      <c r="CO112" s="607" t="s">
        <v>1</v>
      </c>
      <c r="CP112" s="607" t="s">
        <v>1</v>
      </c>
      <c r="CQ112" s="607">
        <v>2</v>
      </c>
      <c r="CR112" s="607">
        <v>2</v>
      </c>
      <c r="CS112" s="607" t="s">
        <v>1</v>
      </c>
      <c r="CT112" s="607">
        <v>1</v>
      </c>
      <c r="CU112" s="607" t="s">
        <v>1</v>
      </c>
      <c r="CV112" s="607"/>
      <c r="CW112" s="607"/>
      <c r="CX112" s="607"/>
      <c r="CY112" s="607"/>
      <c r="CZ112" s="607"/>
      <c r="DA112" s="607"/>
      <c r="DB112" s="607"/>
      <c r="DC112" s="607">
        <v>22</v>
      </c>
      <c r="DD112" s="607">
        <v>12</v>
      </c>
      <c r="DE112" s="607">
        <v>11</v>
      </c>
      <c r="DF112" s="607" t="s">
        <v>1</v>
      </c>
      <c r="DG112" s="607">
        <v>1</v>
      </c>
      <c r="DH112" s="607">
        <v>5</v>
      </c>
      <c r="DI112" s="607">
        <v>4</v>
      </c>
      <c r="DJ112" s="607">
        <v>1</v>
      </c>
      <c r="DK112" s="607">
        <v>5</v>
      </c>
      <c r="DL112" s="607" t="s">
        <v>1</v>
      </c>
      <c r="DM112" s="607" t="s">
        <v>1</v>
      </c>
      <c r="DN112" s="607" t="s">
        <v>1</v>
      </c>
      <c r="DO112" s="607" t="s">
        <v>1</v>
      </c>
      <c r="DP112" s="607">
        <v>5</v>
      </c>
      <c r="DQ112" s="607" t="s">
        <v>1</v>
      </c>
      <c r="DR112" s="607" t="s">
        <v>1</v>
      </c>
      <c r="DS112" s="607" t="s">
        <v>1</v>
      </c>
      <c r="DT112" s="607" t="s">
        <v>1</v>
      </c>
      <c r="DU112" s="607" t="s">
        <v>1</v>
      </c>
      <c r="DV112" s="607" t="s">
        <v>1</v>
      </c>
      <c r="DW112" s="607" t="s">
        <v>1</v>
      </c>
      <c r="DX112" s="607" t="s">
        <v>1</v>
      </c>
      <c r="DY112" s="607" t="s">
        <v>1</v>
      </c>
      <c r="DZ112" s="607" t="s">
        <v>1</v>
      </c>
      <c r="EA112" s="607">
        <v>5</v>
      </c>
      <c r="EB112" s="607">
        <v>397</v>
      </c>
      <c r="EC112" s="607" t="s">
        <v>1</v>
      </c>
      <c r="ED112" s="607">
        <v>387</v>
      </c>
      <c r="EE112" s="607">
        <v>10</v>
      </c>
      <c r="EF112" s="17">
        <v>12</v>
      </c>
      <c r="EG112" s="17">
        <v>10</v>
      </c>
      <c r="EH112" s="17">
        <v>9</v>
      </c>
      <c r="EI112" s="17" t="s">
        <v>1</v>
      </c>
      <c r="EJ112" s="17">
        <v>1</v>
      </c>
      <c r="EK112" s="17" t="s">
        <v>1</v>
      </c>
      <c r="EL112" s="17">
        <v>2</v>
      </c>
      <c r="EM112" s="17" t="s">
        <v>1</v>
      </c>
      <c r="EN112" s="17">
        <v>10</v>
      </c>
      <c r="EO112" s="17">
        <v>2</v>
      </c>
      <c r="EP112" s="17">
        <v>2</v>
      </c>
      <c r="EQ112" s="17" t="s">
        <v>1</v>
      </c>
      <c r="ER112" s="17" t="s">
        <v>1</v>
      </c>
      <c r="ES112" s="17">
        <v>5</v>
      </c>
      <c r="ET112" s="17">
        <v>2</v>
      </c>
      <c r="EU112" s="17">
        <v>1</v>
      </c>
    </row>
    <row r="113" spans="1:151" ht="14.25" customHeight="1">
      <c r="A113" s="551" t="s">
        <v>299</v>
      </c>
      <c r="B113" s="551" t="s">
        <v>380</v>
      </c>
      <c r="C113" s="551" t="s">
        <v>380</v>
      </c>
      <c r="D113" s="551" t="s">
        <v>385</v>
      </c>
      <c r="E113" s="607">
        <v>22</v>
      </c>
      <c r="F113" s="607">
        <v>18</v>
      </c>
      <c r="G113" s="607">
        <v>8</v>
      </c>
      <c r="H113" s="607">
        <v>7</v>
      </c>
      <c r="I113" s="607">
        <v>6</v>
      </c>
      <c r="J113" s="607">
        <v>5</v>
      </c>
      <c r="K113" s="607">
        <v>4</v>
      </c>
      <c r="L113" s="607">
        <v>4</v>
      </c>
      <c r="M113" s="607">
        <v>47</v>
      </c>
      <c r="N113" s="607">
        <v>1</v>
      </c>
      <c r="O113" s="607">
        <v>2</v>
      </c>
      <c r="P113" s="607" t="s">
        <v>1</v>
      </c>
      <c r="Q113" s="607" t="s">
        <v>1</v>
      </c>
      <c r="R113" s="607">
        <v>2</v>
      </c>
      <c r="S113" s="607" t="s">
        <v>1</v>
      </c>
      <c r="T113" s="607">
        <v>3</v>
      </c>
      <c r="U113" s="607">
        <v>8</v>
      </c>
      <c r="V113" s="607">
        <v>8</v>
      </c>
      <c r="W113" s="607">
        <v>3</v>
      </c>
      <c r="X113" s="607">
        <v>2</v>
      </c>
      <c r="Y113" s="607">
        <v>6</v>
      </c>
      <c r="Z113" s="607">
        <v>6</v>
      </c>
      <c r="AA113" s="607">
        <v>6</v>
      </c>
      <c r="AB113" s="607" t="s">
        <v>1</v>
      </c>
      <c r="AC113" s="608">
        <v>60.5</v>
      </c>
      <c r="AD113" s="608">
        <v>59.7</v>
      </c>
      <c r="AE113" s="608">
        <v>61.5</v>
      </c>
      <c r="AF113" s="607">
        <v>37</v>
      </c>
      <c r="AG113" s="607" t="s">
        <v>1</v>
      </c>
      <c r="AH113" s="607">
        <v>1</v>
      </c>
      <c r="AI113" s="607" t="s">
        <v>1</v>
      </c>
      <c r="AJ113" s="607" t="s">
        <v>1</v>
      </c>
      <c r="AK113" s="607">
        <v>1</v>
      </c>
      <c r="AL113" s="607" t="s">
        <v>1</v>
      </c>
      <c r="AM113" s="607">
        <v>3</v>
      </c>
      <c r="AN113" s="607">
        <v>6</v>
      </c>
      <c r="AO113" s="607">
        <v>8</v>
      </c>
      <c r="AP113" s="607">
        <v>1</v>
      </c>
      <c r="AQ113" s="607">
        <v>2</v>
      </c>
      <c r="AR113" s="607">
        <v>6</v>
      </c>
      <c r="AS113" s="607">
        <v>5</v>
      </c>
      <c r="AT113" s="607">
        <v>4</v>
      </c>
      <c r="AU113" s="607" t="s">
        <v>1</v>
      </c>
      <c r="AV113" s="608">
        <v>62.1</v>
      </c>
      <c r="AW113" s="608">
        <v>59.6</v>
      </c>
      <c r="AX113" s="608">
        <v>66.2</v>
      </c>
      <c r="AY113" s="607">
        <v>31</v>
      </c>
      <c r="AZ113" s="607" t="s">
        <v>1</v>
      </c>
      <c r="BA113" s="607">
        <v>1</v>
      </c>
      <c r="BB113" s="607" t="s">
        <v>1</v>
      </c>
      <c r="BC113" s="607" t="s">
        <v>1</v>
      </c>
      <c r="BD113" s="607">
        <v>1</v>
      </c>
      <c r="BE113" s="607" t="s">
        <v>1</v>
      </c>
      <c r="BF113" s="607">
        <v>3</v>
      </c>
      <c r="BG113" s="607">
        <v>5</v>
      </c>
      <c r="BH113" s="607">
        <v>7</v>
      </c>
      <c r="BI113" s="607">
        <v>1</v>
      </c>
      <c r="BJ113" s="607">
        <v>2</v>
      </c>
      <c r="BK113" s="607">
        <v>3</v>
      </c>
      <c r="BL113" s="607">
        <v>5</v>
      </c>
      <c r="BM113" s="607">
        <v>3</v>
      </c>
      <c r="BN113" s="607" t="s">
        <v>1</v>
      </c>
      <c r="BO113" s="608">
        <v>61.1</v>
      </c>
      <c r="BP113" s="608">
        <v>59.1</v>
      </c>
      <c r="BQ113" s="608">
        <v>66</v>
      </c>
      <c r="BR113" s="607">
        <v>18</v>
      </c>
      <c r="BS113" s="607" t="s">
        <v>1</v>
      </c>
      <c r="BT113" s="607" t="s">
        <v>1</v>
      </c>
      <c r="BU113" s="607" t="s">
        <v>1</v>
      </c>
      <c r="BV113" s="607" t="s">
        <v>1</v>
      </c>
      <c r="BW113" s="607" t="s">
        <v>1</v>
      </c>
      <c r="BX113" s="607" t="s">
        <v>1</v>
      </c>
      <c r="BY113" s="607">
        <v>1</v>
      </c>
      <c r="BZ113" s="607">
        <v>1</v>
      </c>
      <c r="CA113" s="607">
        <v>6</v>
      </c>
      <c r="CB113" s="607">
        <v>1</v>
      </c>
      <c r="CC113" s="607">
        <v>1</v>
      </c>
      <c r="CD113" s="607">
        <v>3</v>
      </c>
      <c r="CE113" s="607">
        <v>3</v>
      </c>
      <c r="CF113" s="607">
        <v>2</v>
      </c>
      <c r="CG113" s="607" t="s">
        <v>1</v>
      </c>
      <c r="CH113" s="607">
        <v>14</v>
      </c>
      <c r="CI113" s="607" t="s">
        <v>1</v>
      </c>
      <c r="CJ113" s="607" t="s">
        <v>1</v>
      </c>
      <c r="CK113" s="607" t="s">
        <v>1</v>
      </c>
      <c r="CL113" s="607" t="s">
        <v>1</v>
      </c>
      <c r="CM113" s="607" t="s">
        <v>1</v>
      </c>
      <c r="CN113" s="607">
        <v>1</v>
      </c>
      <c r="CO113" s="607">
        <v>4</v>
      </c>
      <c r="CP113" s="607" t="s">
        <v>1</v>
      </c>
      <c r="CQ113" s="607">
        <v>1</v>
      </c>
      <c r="CR113" s="607">
        <v>3</v>
      </c>
      <c r="CS113" s="607">
        <v>3</v>
      </c>
      <c r="CT113" s="607">
        <v>2</v>
      </c>
      <c r="CU113" s="607" t="s">
        <v>1</v>
      </c>
      <c r="CV113" s="607"/>
      <c r="CW113" s="607"/>
      <c r="CX113" s="607"/>
      <c r="CY113" s="607"/>
      <c r="CZ113" s="607"/>
      <c r="DA113" s="607"/>
      <c r="DB113" s="607"/>
      <c r="DC113" s="607">
        <v>70</v>
      </c>
      <c r="DD113" s="607">
        <v>47</v>
      </c>
      <c r="DE113" s="607">
        <v>31</v>
      </c>
      <c r="DF113" s="607">
        <v>13</v>
      </c>
      <c r="DG113" s="607">
        <v>3</v>
      </c>
      <c r="DH113" s="607">
        <v>7</v>
      </c>
      <c r="DI113" s="607">
        <v>8</v>
      </c>
      <c r="DJ113" s="607">
        <v>8</v>
      </c>
      <c r="DK113" s="607">
        <v>18</v>
      </c>
      <c r="DL113" s="607" t="s">
        <v>1</v>
      </c>
      <c r="DM113" s="607" t="s">
        <v>1</v>
      </c>
      <c r="DN113" s="607" t="s">
        <v>1</v>
      </c>
      <c r="DO113" s="607" t="s">
        <v>1</v>
      </c>
      <c r="DP113" s="607">
        <v>13</v>
      </c>
      <c r="DQ113" s="607" t="s">
        <v>1</v>
      </c>
      <c r="DR113" s="607">
        <v>3</v>
      </c>
      <c r="DS113" s="607">
        <v>2</v>
      </c>
      <c r="DT113" s="607" t="s">
        <v>1</v>
      </c>
      <c r="DU113" s="607" t="s">
        <v>1</v>
      </c>
      <c r="DV113" s="607" t="s">
        <v>1</v>
      </c>
      <c r="DW113" s="607" t="s">
        <v>1</v>
      </c>
      <c r="DX113" s="607" t="s">
        <v>1</v>
      </c>
      <c r="DY113" s="607" t="s">
        <v>1</v>
      </c>
      <c r="DZ113" s="607" t="s">
        <v>1</v>
      </c>
      <c r="EA113" s="607">
        <v>18</v>
      </c>
      <c r="EB113" s="607">
        <v>1132</v>
      </c>
      <c r="EC113" s="607" t="s">
        <v>1</v>
      </c>
      <c r="ED113" s="607">
        <v>942</v>
      </c>
      <c r="EE113" s="607">
        <v>190</v>
      </c>
      <c r="EF113" s="17">
        <v>33</v>
      </c>
      <c r="EG113" s="17">
        <v>29</v>
      </c>
      <c r="EH113" s="17">
        <v>22</v>
      </c>
      <c r="EI113" s="17">
        <v>6</v>
      </c>
      <c r="EJ113" s="17">
        <v>1</v>
      </c>
      <c r="EK113" s="17" t="s">
        <v>1</v>
      </c>
      <c r="EL113" s="17">
        <v>2</v>
      </c>
      <c r="EM113" s="17">
        <v>2</v>
      </c>
      <c r="EN113" s="17">
        <v>37</v>
      </c>
      <c r="EO113" s="17">
        <v>18</v>
      </c>
      <c r="EP113" s="17">
        <v>9</v>
      </c>
      <c r="EQ113" s="17">
        <v>7</v>
      </c>
      <c r="ER113" s="17">
        <v>2</v>
      </c>
      <c r="ES113" s="17">
        <v>7</v>
      </c>
      <c r="ET113" s="17">
        <v>6</v>
      </c>
      <c r="EU113" s="17">
        <v>6</v>
      </c>
    </row>
    <row r="114" spans="1:151" ht="14.25" customHeight="1">
      <c r="A114" s="551" t="s">
        <v>299</v>
      </c>
      <c r="B114" s="551" t="s">
        <v>380</v>
      </c>
      <c r="C114" s="551" t="s">
        <v>380</v>
      </c>
      <c r="D114" s="551" t="s">
        <v>386</v>
      </c>
      <c r="E114" s="607">
        <v>5</v>
      </c>
      <c r="F114" s="607">
        <v>3</v>
      </c>
      <c r="G114" s="607">
        <v>2</v>
      </c>
      <c r="H114" s="607">
        <v>2</v>
      </c>
      <c r="I114" s="607">
        <v>1</v>
      </c>
      <c r="J114" s="607">
        <v>1</v>
      </c>
      <c r="K114" s="607" t="s">
        <v>1</v>
      </c>
      <c r="L114" s="607">
        <v>2</v>
      </c>
      <c r="M114" s="607">
        <v>10</v>
      </c>
      <c r="N114" s="607" t="s">
        <v>1</v>
      </c>
      <c r="O114" s="607" t="s">
        <v>1</v>
      </c>
      <c r="P114" s="607" t="s">
        <v>1</v>
      </c>
      <c r="Q114" s="607" t="s">
        <v>1</v>
      </c>
      <c r="R114" s="607">
        <v>1</v>
      </c>
      <c r="S114" s="607">
        <v>2</v>
      </c>
      <c r="T114" s="607">
        <v>2</v>
      </c>
      <c r="U114" s="607" t="s">
        <v>1</v>
      </c>
      <c r="V114" s="607">
        <v>1</v>
      </c>
      <c r="W114" s="607" t="s">
        <v>1</v>
      </c>
      <c r="X114" s="607">
        <v>1</v>
      </c>
      <c r="Y114" s="607">
        <v>1</v>
      </c>
      <c r="Z114" s="607">
        <v>1</v>
      </c>
      <c r="AA114" s="607">
        <v>1</v>
      </c>
      <c r="AB114" s="607" t="s">
        <v>1</v>
      </c>
      <c r="AC114" s="608">
        <v>56.5</v>
      </c>
      <c r="AD114" s="608">
        <v>50.8</v>
      </c>
      <c r="AE114" s="608">
        <v>62.2</v>
      </c>
      <c r="AF114" s="607">
        <v>5</v>
      </c>
      <c r="AG114" s="607" t="s">
        <v>1</v>
      </c>
      <c r="AH114" s="607" t="s">
        <v>1</v>
      </c>
      <c r="AI114" s="607" t="s">
        <v>1</v>
      </c>
      <c r="AJ114" s="607" t="s">
        <v>1</v>
      </c>
      <c r="AK114" s="607" t="s">
        <v>1</v>
      </c>
      <c r="AL114" s="607">
        <v>1</v>
      </c>
      <c r="AM114" s="607">
        <v>1</v>
      </c>
      <c r="AN114" s="607" t="s">
        <v>1</v>
      </c>
      <c r="AO114" s="607">
        <v>1</v>
      </c>
      <c r="AP114" s="607" t="s">
        <v>1</v>
      </c>
      <c r="AQ114" s="607" t="s">
        <v>1</v>
      </c>
      <c r="AR114" s="607">
        <v>1</v>
      </c>
      <c r="AS114" s="607" t="s">
        <v>1</v>
      </c>
      <c r="AT114" s="607">
        <v>1</v>
      </c>
      <c r="AU114" s="607" t="s">
        <v>1</v>
      </c>
      <c r="AV114" s="608">
        <v>58.8</v>
      </c>
      <c r="AW114" s="608">
        <v>53</v>
      </c>
      <c r="AX114" s="608">
        <v>82</v>
      </c>
      <c r="AY114" s="607">
        <v>5</v>
      </c>
      <c r="AZ114" s="607" t="s">
        <v>1</v>
      </c>
      <c r="BA114" s="607" t="s">
        <v>1</v>
      </c>
      <c r="BB114" s="607" t="s">
        <v>1</v>
      </c>
      <c r="BC114" s="607" t="s">
        <v>1</v>
      </c>
      <c r="BD114" s="607" t="s">
        <v>1</v>
      </c>
      <c r="BE114" s="607">
        <v>1</v>
      </c>
      <c r="BF114" s="607">
        <v>1</v>
      </c>
      <c r="BG114" s="607" t="s">
        <v>1</v>
      </c>
      <c r="BH114" s="607">
        <v>1</v>
      </c>
      <c r="BI114" s="607" t="s">
        <v>1</v>
      </c>
      <c r="BJ114" s="607" t="s">
        <v>1</v>
      </c>
      <c r="BK114" s="607">
        <v>1</v>
      </c>
      <c r="BL114" s="607" t="s">
        <v>1</v>
      </c>
      <c r="BM114" s="607">
        <v>1</v>
      </c>
      <c r="BN114" s="607" t="s">
        <v>1</v>
      </c>
      <c r="BO114" s="608">
        <v>58.8</v>
      </c>
      <c r="BP114" s="608">
        <v>53</v>
      </c>
      <c r="BQ114" s="608">
        <v>82</v>
      </c>
      <c r="BR114" s="607">
        <v>3</v>
      </c>
      <c r="BS114" s="607" t="s">
        <v>1</v>
      </c>
      <c r="BT114" s="607" t="s">
        <v>1</v>
      </c>
      <c r="BU114" s="607" t="s">
        <v>1</v>
      </c>
      <c r="BV114" s="607" t="s">
        <v>1</v>
      </c>
      <c r="BW114" s="607" t="s">
        <v>1</v>
      </c>
      <c r="BX114" s="607" t="s">
        <v>1</v>
      </c>
      <c r="BY114" s="607" t="s">
        <v>1</v>
      </c>
      <c r="BZ114" s="607" t="s">
        <v>1</v>
      </c>
      <c r="CA114" s="607">
        <v>1</v>
      </c>
      <c r="CB114" s="607" t="s">
        <v>1</v>
      </c>
      <c r="CC114" s="607" t="s">
        <v>1</v>
      </c>
      <c r="CD114" s="607">
        <v>1</v>
      </c>
      <c r="CE114" s="607">
        <v>1</v>
      </c>
      <c r="CF114" s="607" t="s">
        <v>1</v>
      </c>
      <c r="CG114" s="607" t="s">
        <v>1</v>
      </c>
      <c r="CH114" s="607">
        <v>1</v>
      </c>
      <c r="CI114" s="607" t="s">
        <v>1</v>
      </c>
      <c r="CJ114" s="607" t="s">
        <v>1</v>
      </c>
      <c r="CK114" s="607" t="s">
        <v>1</v>
      </c>
      <c r="CL114" s="607" t="s">
        <v>1</v>
      </c>
      <c r="CM114" s="607" t="s">
        <v>1</v>
      </c>
      <c r="CN114" s="607" t="s">
        <v>1</v>
      </c>
      <c r="CO114" s="607" t="s">
        <v>1</v>
      </c>
      <c r="CP114" s="607" t="s">
        <v>1</v>
      </c>
      <c r="CQ114" s="607" t="s">
        <v>1</v>
      </c>
      <c r="CR114" s="607">
        <v>1</v>
      </c>
      <c r="CS114" s="607" t="s">
        <v>1</v>
      </c>
      <c r="CT114" s="607" t="s">
        <v>1</v>
      </c>
      <c r="CU114" s="607" t="s">
        <v>1</v>
      </c>
      <c r="CV114" s="607"/>
      <c r="CW114" s="607"/>
      <c r="CX114" s="607"/>
      <c r="CY114" s="607"/>
      <c r="CZ114" s="607"/>
      <c r="DA114" s="607"/>
      <c r="DB114" s="607"/>
      <c r="DC114" s="607">
        <v>11</v>
      </c>
      <c r="DD114" s="607">
        <v>6</v>
      </c>
      <c r="DE114" s="607">
        <v>5</v>
      </c>
      <c r="DF114" s="607" t="s">
        <v>1</v>
      </c>
      <c r="DG114" s="607">
        <v>1</v>
      </c>
      <c r="DH114" s="607">
        <v>4</v>
      </c>
      <c r="DI114" s="607" t="s">
        <v>1</v>
      </c>
      <c r="DJ114" s="607">
        <v>1</v>
      </c>
      <c r="DK114" s="607">
        <v>3</v>
      </c>
      <c r="DL114" s="607" t="s">
        <v>1</v>
      </c>
      <c r="DM114" s="607" t="s">
        <v>1</v>
      </c>
      <c r="DN114" s="607" t="s">
        <v>1</v>
      </c>
      <c r="DO114" s="607" t="s">
        <v>1</v>
      </c>
      <c r="DP114" s="607">
        <v>2</v>
      </c>
      <c r="DQ114" s="607" t="s">
        <v>1</v>
      </c>
      <c r="DR114" s="607" t="s">
        <v>1</v>
      </c>
      <c r="DS114" s="607">
        <v>1</v>
      </c>
      <c r="DT114" s="607" t="s">
        <v>1</v>
      </c>
      <c r="DU114" s="607" t="s">
        <v>1</v>
      </c>
      <c r="DV114" s="607" t="s">
        <v>1</v>
      </c>
      <c r="DW114" s="607" t="s">
        <v>1</v>
      </c>
      <c r="DX114" s="607" t="s">
        <v>1</v>
      </c>
      <c r="DY114" s="607" t="s">
        <v>1</v>
      </c>
      <c r="DZ114" s="607" t="s">
        <v>1</v>
      </c>
      <c r="EA114" s="607">
        <v>3</v>
      </c>
      <c r="EB114" s="607">
        <v>205</v>
      </c>
      <c r="EC114" s="607" t="s">
        <v>1</v>
      </c>
      <c r="ED114" s="607">
        <v>195</v>
      </c>
      <c r="EE114" s="607">
        <v>10</v>
      </c>
      <c r="EF114" s="17">
        <v>6</v>
      </c>
      <c r="EG114" s="17">
        <v>5</v>
      </c>
      <c r="EH114" s="17">
        <v>4</v>
      </c>
      <c r="EI114" s="17" t="s">
        <v>1</v>
      </c>
      <c r="EJ114" s="17">
        <v>1</v>
      </c>
      <c r="EK114" s="17" t="s">
        <v>1</v>
      </c>
      <c r="EL114" s="17" t="s">
        <v>1</v>
      </c>
      <c r="EM114" s="17">
        <v>1</v>
      </c>
      <c r="EN114" s="17">
        <v>5</v>
      </c>
      <c r="EO114" s="17">
        <v>1</v>
      </c>
      <c r="EP114" s="17">
        <v>1</v>
      </c>
      <c r="EQ114" s="17" t="s">
        <v>1</v>
      </c>
      <c r="ER114" s="17" t="s">
        <v>1</v>
      </c>
      <c r="ES114" s="17">
        <v>4</v>
      </c>
      <c r="ET114" s="17" t="s">
        <v>1</v>
      </c>
      <c r="EU114" s="17" t="s">
        <v>1</v>
      </c>
    </row>
    <row r="115" spans="1:151" ht="14.25" customHeight="1">
      <c r="A115" s="551" t="s">
        <v>299</v>
      </c>
      <c r="B115" s="551" t="s">
        <v>380</v>
      </c>
      <c r="C115" s="551" t="s">
        <v>380</v>
      </c>
      <c r="D115" s="551" t="s">
        <v>387</v>
      </c>
      <c r="E115" s="607">
        <v>11</v>
      </c>
      <c r="F115" s="607">
        <v>9</v>
      </c>
      <c r="G115" s="607">
        <v>1</v>
      </c>
      <c r="H115" s="607">
        <v>1</v>
      </c>
      <c r="I115" s="607">
        <v>6</v>
      </c>
      <c r="J115" s="607">
        <v>5</v>
      </c>
      <c r="K115" s="607">
        <v>2</v>
      </c>
      <c r="L115" s="607">
        <v>2</v>
      </c>
      <c r="M115" s="607">
        <v>27</v>
      </c>
      <c r="N115" s="607" t="s">
        <v>1</v>
      </c>
      <c r="O115" s="607" t="s">
        <v>1</v>
      </c>
      <c r="P115" s="607">
        <v>1</v>
      </c>
      <c r="Q115" s="607">
        <v>2</v>
      </c>
      <c r="R115" s="607" t="s">
        <v>1</v>
      </c>
      <c r="S115" s="607" t="s">
        <v>1</v>
      </c>
      <c r="T115" s="607" t="s">
        <v>1</v>
      </c>
      <c r="U115" s="607">
        <v>4</v>
      </c>
      <c r="V115" s="607">
        <v>7</v>
      </c>
      <c r="W115" s="607">
        <v>4</v>
      </c>
      <c r="X115" s="607">
        <v>1</v>
      </c>
      <c r="Y115" s="607">
        <v>1</v>
      </c>
      <c r="Z115" s="607">
        <v>2</v>
      </c>
      <c r="AA115" s="607">
        <v>5</v>
      </c>
      <c r="AB115" s="607" t="s">
        <v>1</v>
      </c>
      <c r="AC115" s="608">
        <v>60.9</v>
      </c>
      <c r="AD115" s="608">
        <v>59.1</v>
      </c>
      <c r="AE115" s="608">
        <v>62.1</v>
      </c>
      <c r="AF115" s="607">
        <v>13</v>
      </c>
      <c r="AG115" s="607" t="s">
        <v>1</v>
      </c>
      <c r="AH115" s="607" t="s">
        <v>1</v>
      </c>
      <c r="AI115" s="607" t="s">
        <v>1</v>
      </c>
      <c r="AJ115" s="607">
        <v>1</v>
      </c>
      <c r="AK115" s="607" t="s">
        <v>1</v>
      </c>
      <c r="AL115" s="607" t="s">
        <v>1</v>
      </c>
      <c r="AM115" s="607" t="s">
        <v>1</v>
      </c>
      <c r="AN115" s="607" t="s">
        <v>1</v>
      </c>
      <c r="AO115" s="607">
        <v>6</v>
      </c>
      <c r="AP115" s="607">
        <v>2</v>
      </c>
      <c r="AQ115" s="607" t="s">
        <v>1</v>
      </c>
      <c r="AR115" s="607">
        <v>1</v>
      </c>
      <c r="AS115" s="607" t="s">
        <v>1</v>
      </c>
      <c r="AT115" s="607">
        <v>3</v>
      </c>
      <c r="AU115" s="607" t="s">
        <v>1</v>
      </c>
      <c r="AV115" s="608">
        <v>62.4</v>
      </c>
      <c r="AW115" s="608">
        <v>59.3</v>
      </c>
      <c r="AX115" s="608">
        <v>69.3</v>
      </c>
      <c r="AY115" s="607">
        <v>13</v>
      </c>
      <c r="AZ115" s="607" t="s">
        <v>1</v>
      </c>
      <c r="BA115" s="607" t="s">
        <v>1</v>
      </c>
      <c r="BB115" s="607" t="s">
        <v>1</v>
      </c>
      <c r="BC115" s="607">
        <v>1</v>
      </c>
      <c r="BD115" s="607" t="s">
        <v>1</v>
      </c>
      <c r="BE115" s="607" t="s">
        <v>1</v>
      </c>
      <c r="BF115" s="607" t="s">
        <v>1</v>
      </c>
      <c r="BG115" s="607" t="s">
        <v>1</v>
      </c>
      <c r="BH115" s="607">
        <v>6</v>
      </c>
      <c r="BI115" s="607">
        <v>2</v>
      </c>
      <c r="BJ115" s="607" t="s">
        <v>1</v>
      </c>
      <c r="BK115" s="607">
        <v>1</v>
      </c>
      <c r="BL115" s="607" t="s">
        <v>1</v>
      </c>
      <c r="BM115" s="607">
        <v>3</v>
      </c>
      <c r="BN115" s="607" t="s">
        <v>1</v>
      </c>
      <c r="BO115" s="608">
        <v>62.4</v>
      </c>
      <c r="BP115" s="608">
        <v>59.3</v>
      </c>
      <c r="BQ115" s="608">
        <v>69.3</v>
      </c>
      <c r="BR115" s="607">
        <v>9</v>
      </c>
      <c r="BS115" s="607" t="s">
        <v>1</v>
      </c>
      <c r="BT115" s="607" t="s">
        <v>1</v>
      </c>
      <c r="BU115" s="607" t="s">
        <v>1</v>
      </c>
      <c r="BV115" s="607" t="s">
        <v>1</v>
      </c>
      <c r="BW115" s="607" t="s">
        <v>1</v>
      </c>
      <c r="BX115" s="607" t="s">
        <v>1</v>
      </c>
      <c r="BY115" s="607" t="s">
        <v>1</v>
      </c>
      <c r="BZ115" s="607">
        <v>1</v>
      </c>
      <c r="CA115" s="607">
        <v>2</v>
      </c>
      <c r="CB115" s="607">
        <v>3</v>
      </c>
      <c r="CC115" s="607" t="s">
        <v>1</v>
      </c>
      <c r="CD115" s="607">
        <v>1</v>
      </c>
      <c r="CE115" s="607">
        <v>1</v>
      </c>
      <c r="CF115" s="607">
        <v>1</v>
      </c>
      <c r="CG115" s="607" t="s">
        <v>1</v>
      </c>
      <c r="CH115" s="607">
        <v>6</v>
      </c>
      <c r="CI115" s="607" t="s">
        <v>1</v>
      </c>
      <c r="CJ115" s="607" t="s">
        <v>1</v>
      </c>
      <c r="CK115" s="607" t="s">
        <v>1</v>
      </c>
      <c r="CL115" s="607" t="s">
        <v>1</v>
      </c>
      <c r="CM115" s="607" t="s">
        <v>1</v>
      </c>
      <c r="CN115" s="607" t="s">
        <v>1</v>
      </c>
      <c r="CO115" s="607">
        <v>1</v>
      </c>
      <c r="CP115" s="607">
        <v>2</v>
      </c>
      <c r="CQ115" s="607" t="s">
        <v>1</v>
      </c>
      <c r="CR115" s="607">
        <v>1</v>
      </c>
      <c r="CS115" s="607">
        <v>1</v>
      </c>
      <c r="CT115" s="607">
        <v>1</v>
      </c>
      <c r="CU115" s="607" t="s">
        <v>1</v>
      </c>
      <c r="CV115" s="607"/>
      <c r="CW115" s="607"/>
      <c r="CX115" s="607"/>
      <c r="CY115" s="607"/>
      <c r="CZ115" s="607"/>
      <c r="DA115" s="607"/>
      <c r="DB115" s="607"/>
      <c r="DC115" s="607">
        <v>35</v>
      </c>
      <c r="DD115" s="607">
        <v>23</v>
      </c>
      <c r="DE115" s="607">
        <v>13</v>
      </c>
      <c r="DF115" s="607">
        <v>6</v>
      </c>
      <c r="DG115" s="607">
        <v>4</v>
      </c>
      <c r="DH115" s="607">
        <v>9</v>
      </c>
      <c r="DI115" s="607">
        <v>3</v>
      </c>
      <c r="DJ115" s="607" t="s">
        <v>1</v>
      </c>
      <c r="DK115" s="607">
        <v>9</v>
      </c>
      <c r="DL115" s="607" t="s">
        <v>1</v>
      </c>
      <c r="DM115" s="607" t="s">
        <v>1</v>
      </c>
      <c r="DN115" s="607" t="s">
        <v>1</v>
      </c>
      <c r="DO115" s="607" t="s">
        <v>1</v>
      </c>
      <c r="DP115" s="607">
        <v>3</v>
      </c>
      <c r="DQ115" s="607">
        <v>1</v>
      </c>
      <c r="DR115" s="607">
        <v>4</v>
      </c>
      <c r="DS115" s="607">
        <v>1</v>
      </c>
      <c r="DT115" s="607" t="s">
        <v>1</v>
      </c>
      <c r="DU115" s="607" t="s">
        <v>1</v>
      </c>
      <c r="DV115" s="607" t="s">
        <v>1</v>
      </c>
      <c r="DW115" s="607" t="s">
        <v>1</v>
      </c>
      <c r="DX115" s="607" t="s">
        <v>1</v>
      </c>
      <c r="DY115" s="607" t="s">
        <v>1</v>
      </c>
      <c r="DZ115" s="607" t="s">
        <v>1</v>
      </c>
      <c r="EA115" s="607">
        <v>9</v>
      </c>
      <c r="EB115" s="607">
        <v>454</v>
      </c>
      <c r="EC115" s="607" t="s">
        <v>1</v>
      </c>
      <c r="ED115" s="607">
        <v>217</v>
      </c>
      <c r="EE115" s="607">
        <v>237</v>
      </c>
      <c r="EF115" s="17">
        <v>16</v>
      </c>
      <c r="EG115" s="17">
        <v>13</v>
      </c>
      <c r="EH115" s="17">
        <v>9</v>
      </c>
      <c r="EI115" s="17">
        <v>3</v>
      </c>
      <c r="EJ115" s="17">
        <v>1</v>
      </c>
      <c r="EK115" s="17" t="s">
        <v>1</v>
      </c>
      <c r="EL115" s="17">
        <v>3</v>
      </c>
      <c r="EM115" s="17" t="s">
        <v>1</v>
      </c>
      <c r="EN115" s="17">
        <v>19</v>
      </c>
      <c r="EO115" s="17">
        <v>10</v>
      </c>
      <c r="EP115" s="17">
        <v>4</v>
      </c>
      <c r="EQ115" s="17">
        <v>3</v>
      </c>
      <c r="ER115" s="17">
        <v>3</v>
      </c>
      <c r="ES115" s="17">
        <v>9</v>
      </c>
      <c r="ET115" s="17" t="s">
        <v>1</v>
      </c>
      <c r="EU115" s="17" t="s">
        <v>1</v>
      </c>
    </row>
    <row r="116" spans="1:151" ht="14.25" customHeight="1">
      <c r="A116" s="551" t="s">
        <v>299</v>
      </c>
      <c r="B116" s="551" t="s">
        <v>380</v>
      </c>
      <c r="C116" s="551" t="s">
        <v>380</v>
      </c>
      <c r="D116" s="551" t="s">
        <v>388</v>
      </c>
      <c r="E116" s="607">
        <v>5</v>
      </c>
      <c r="F116" s="607">
        <v>5</v>
      </c>
      <c r="G116" s="607">
        <v>1</v>
      </c>
      <c r="H116" s="607">
        <v>1</v>
      </c>
      <c r="I116" s="607">
        <v>3</v>
      </c>
      <c r="J116" s="607">
        <v>3</v>
      </c>
      <c r="K116" s="607">
        <v>1</v>
      </c>
      <c r="L116" s="607" t="s">
        <v>1</v>
      </c>
      <c r="M116" s="607">
        <v>17</v>
      </c>
      <c r="N116" s="607">
        <v>3</v>
      </c>
      <c r="O116" s="607">
        <v>2</v>
      </c>
      <c r="P116" s="607" t="s">
        <v>1</v>
      </c>
      <c r="Q116" s="607" t="s">
        <v>1</v>
      </c>
      <c r="R116" s="607" t="s">
        <v>1</v>
      </c>
      <c r="S116" s="607" t="s">
        <v>1</v>
      </c>
      <c r="T116" s="607">
        <v>3</v>
      </c>
      <c r="U116" s="607">
        <v>2</v>
      </c>
      <c r="V116" s="607">
        <v>3</v>
      </c>
      <c r="W116" s="607" t="s">
        <v>1</v>
      </c>
      <c r="X116" s="607" t="s">
        <v>1</v>
      </c>
      <c r="Y116" s="607" t="s">
        <v>1</v>
      </c>
      <c r="Z116" s="607">
        <v>4</v>
      </c>
      <c r="AA116" s="607" t="s">
        <v>1</v>
      </c>
      <c r="AB116" s="607" t="s">
        <v>1</v>
      </c>
      <c r="AC116" s="608">
        <v>48.1</v>
      </c>
      <c r="AD116" s="608">
        <v>51.8</v>
      </c>
      <c r="AE116" s="608">
        <v>46</v>
      </c>
      <c r="AF116" s="607">
        <v>7</v>
      </c>
      <c r="AG116" s="607" t="s">
        <v>1</v>
      </c>
      <c r="AH116" s="607" t="s">
        <v>1</v>
      </c>
      <c r="AI116" s="607" t="s">
        <v>1</v>
      </c>
      <c r="AJ116" s="607" t="s">
        <v>1</v>
      </c>
      <c r="AK116" s="607" t="s">
        <v>1</v>
      </c>
      <c r="AL116" s="607" t="s">
        <v>1</v>
      </c>
      <c r="AM116" s="607">
        <v>1</v>
      </c>
      <c r="AN116" s="607">
        <v>1</v>
      </c>
      <c r="AO116" s="607">
        <v>2</v>
      </c>
      <c r="AP116" s="607" t="s">
        <v>1</v>
      </c>
      <c r="AQ116" s="607" t="s">
        <v>1</v>
      </c>
      <c r="AR116" s="607" t="s">
        <v>1</v>
      </c>
      <c r="AS116" s="607">
        <v>3</v>
      </c>
      <c r="AT116" s="607" t="s">
        <v>1</v>
      </c>
      <c r="AU116" s="607" t="s">
        <v>1</v>
      </c>
      <c r="AV116" s="608">
        <v>63</v>
      </c>
      <c r="AW116" s="608">
        <v>58.2</v>
      </c>
      <c r="AX116" s="608">
        <v>75</v>
      </c>
      <c r="AY116" s="607">
        <v>7</v>
      </c>
      <c r="AZ116" s="607" t="s">
        <v>1</v>
      </c>
      <c r="BA116" s="607" t="s">
        <v>1</v>
      </c>
      <c r="BB116" s="607" t="s">
        <v>1</v>
      </c>
      <c r="BC116" s="607" t="s">
        <v>1</v>
      </c>
      <c r="BD116" s="607" t="s">
        <v>1</v>
      </c>
      <c r="BE116" s="607" t="s">
        <v>1</v>
      </c>
      <c r="BF116" s="607">
        <v>1</v>
      </c>
      <c r="BG116" s="607">
        <v>1</v>
      </c>
      <c r="BH116" s="607">
        <v>2</v>
      </c>
      <c r="BI116" s="607" t="s">
        <v>1</v>
      </c>
      <c r="BJ116" s="607" t="s">
        <v>1</v>
      </c>
      <c r="BK116" s="607" t="s">
        <v>1</v>
      </c>
      <c r="BL116" s="607">
        <v>3</v>
      </c>
      <c r="BM116" s="607" t="s">
        <v>1</v>
      </c>
      <c r="BN116" s="607" t="s">
        <v>1</v>
      </c>
      <c r="BO116" s="608">
        <v>63</v>
      </c>
      <c r="BP116" s="608">
        <v>58.2</v>
      </c>
      <c r="BQ116" s="608">
        <v>75</v>
      </c>
      <c r="BR116" s="607">
        <v>5</v>
      </c>
      <c r="BS116" s="607" t="s">
        <v>1</v>
      </c>
      <c r="BT116" s="607" t="s">
        <v>1</v>
      </c>
      <c r="BU116" s="607" t="s">
        <v>1</v>
      </c>
      <c r="BV116" s="607" t="s">
        <v>1</v>
      </c>
      <c r="BW116" s="607" t="s">
        <v>1</v>
      </c>
      <c r="BX116" s="607" t="s">
        <v>1</v>
      </c>
      <c r="BY116" s="607">
        <v>1</v>
      </c>
      <c r="BZ116" s="607">
        <v>1</v>
      </c>
      <c r="CA116" s="607">
        <v>2</v>
      </c>
      <c r="CB116" s="607" t="s">
        <v>1</v>
      </c>
      <c r="CC116" s="607" t="s">
        <v>1</v>
      </c>
      <c r="CD116" s="607" t="s">
        <v>1</v>
      </c>
      <c r="CE116" s="607">
        <v>1</v>
      </c>
      <c r="CF116" s="607" t="s">
        <v>1</v>
      </c>
      <c r="CG116" s="607" t="s">
        <v>1</v>
      </c>
      <c r="CH116" s="607">
        <v>4</v>
      </c>
      <c r="CI116" s="607" t="s">
        <v>1</v>
      </c>
      <c r="CJ116" s="607" t="s">
        <v>1</v>
      </c>
      <c r="CK116" s="607" t="s">
        <v>1</v>
      </c>
      <c r="CL116" s="607" t="s">
        <v>1</v>
      </c>
      <c r="CM116" s="607">
        <v>1</v>
      </c>
      <c r="CN116" s="607">
        <v>1</v>
      </c>
      <c r="CO116" s="607">
        <v>2</v>
      </c>
      <c r="CP116" s="607" t="s">
        <v>1</v>
      </c>
      <c r="CQ116" s="607" t="s">
        <v>1</v>
      </c>
      <c r="CR116" s="607" t="s">
        <v>1</v>
      </c>
      <c r="CS116" s="607" t="s">
        <v>1</v>
      </c>
      <c r="CT116" s="607" t="s">
        <v>1</v>
      </c>
      <c r="CU116" s="607" t="s">
        <v>1</v>
      </c>
      <c r="CV116" s="607"/>
      <c r="CW116" s="607"/>
      <c r="CX116" s="607"/>
      <c r="CY116" s="607"/>
      <c r="CZ116" s="607"/>
      <c r="DA116" s="607"/>
      <c r="DB116" s="607"/>
      <c r="DC116" s="607">
        <v>19</v>
      </c>
      <c r="DD116" s="607">
        <v>8</v>
      </c>
      <c r="DE116" s="607">
        <v>7</v>
      </c>
      <c r="DF116" s="607">
        <v>1</v>
      </c>
      <c r="DG116" s="607" t="s">
        <v>1</v>
      </c>
      <c r="DH116" s="607">
        <v>4</v>
      </c>
      <c r="DI116" s="607">
        <v>6</v>
      </c>
      <c r="DJ116" s="607">
        <v>1</v>
      </c>
      <c r="DK116" s="607">
        <v>5</v>
      </c>
      <c r="DL116" s="607" t="s">
        <v>1</v>
      </c>
      <c r="DM116" s="607" t="s">
        <v>1</v>
      </c>
      <c r="DN116" s="607" t="s">
        <v>1</v>
      </c>
      <c r="DO116" s="607" t="s">
        <v>1</v>
      </c>
      <c r="DP116" s="607">
        <v>4</v>
      </c>
      <c r="DQ116" s="607" t="s">
        <v>1</v>
      </c>
      <c r="DR116" s="607" t="s">
        <v>1</v>
      </c>
      <c r="DS116" s="607">
        <v>1</v>
      </c>
      <c r="DT116" s="607" t="s">
        <v>1</v>
      </c>
      <c r="DU116" s="607" t="s">
        <v>1</v>
      </c>
      <c r="DV116" s="607" t="s">
        <v>1</v>
      </c>
      <c r="DW116" s="607" t="s">
        <v>1</v>
      </c>
      <c r="DX116" s="607" t="s">
        <v>1</v>
      </c>
      <c r="DY116" s="607" t="s">
        <v>1</v>
      </c>
      <c r="DZ116" s="607" t="s">
        <v>1</v>
      </c>
      <c r="EA116" s="607">
        <v>5</v>
      </c>
      <c r="EB116" s="607">
        <v>212</v>
      </c>
      <c r="EC116" s="607" t="s">
        <v>1</v>
      </c>
      <c r="ED116" s="607">
        <v>202</v>
      </c>
      <c r="EE116" s="607">
        <v>10</v>
      </c>
      <c r="EF116" s="17">
        <v>8</v>
      </c>
      <c r="EG116" s="17">
        <v>5</v>
      </c>
      <c r="EH116" s="17">
        <v>5</v>
      </c>
      <c r="EI116" s="17" t="s">
        <v>1</v>
      </c>
      <c r="EJ116" s="17" t="s">
        <v>1</v>
      </c>
      <c r="EK116" s="17" t="s">
        <v>1</v>
      </c>
      <c r="EL116" s="17">
        <v>3</v>
      </c>
      <c r="EM116" s="17" t="s">
        <v>1</v>
      </c>
      <c r="EN116" s="17">
        <v>11</v>
      </c>
      <c r="EO116" s="17">
        <v>3</v>
      </c>
      <c r="EP116" s="17">
        <v>2</v>
      </c>
      <c r="EQ116" s="17">
        <v>1</v>
      </c>
      <c r="ER116" s="17" t="s">
        <v>1</v>
      </c>
      <c r="ES116" s="17">
        <v>4</v>
      </c>
      <c r="ET116" s="17">
        <v>3</v>
      </c>
      <c r="EU116" s="17">
        <v>1</v>
      </c>
    </row>
    <row r="117" spans="1:151" ht="14.25" customHeight="1">
      <c r="A117" s="551" t="s">
        <v>299</v>
      </c>
      <c r="B117" s="551" t="s">
        <v>380</v>
      </c>
      <c r="C117" s="551" t="s">
        <v>380</v>
      </c>
      <c r="D117" s="551" t="s">
        <v>389</v>
      </c>
      <c r="E117" s="607">
        <v>7</v>
      </c>
      <c r="F117" s="607">
        <v>6</v>
      </c>
      <c r="G117" s="607">
        <v>1</v>
      </c>
      <c r="H117" s="607">
        <v>1</v>
      </c>
      <c r="I117" s="607">
        <v>4</v>
      </c>
      <c r="J117" s="607">
        <v>4</v>
      </c>
      <c r="K117" s="607">
        <v>1</v>
      </c>
      <c r="L117" s="607">
        <v>1</v>
      </c>
      <c r="M117" s="607">
        <v>22</v>
      </c>
      <c r="N117" s="607" t="s">
        <v>1</v>
      </c>
      <c r="O117" s="607">
        <v>1</v>
      </c>
      <c r="P117" s="607">
        <v>1</v>
      </c>
      <c r="Q117" s="607" t="s">
        <v>1</v>
      </c>
      <c r="R117" s="607">
        <v>3</v>
      </c>
      <c r="S117" s="607">
        <v>1</v>
      </c>
      <c r="T117" s="607">
        <v>1</v>
      </c>
      <c r="U117" s="607">
        <v>2</v>
      </c>
      <c r="V117" s="607">
        <v>3</v>
      </c>
      <c r="W117" s="607">
        <v>1</v>
      </c>
      <c r="X117" s="607">
        <v>2</v>
      </c>
      <c r="Y117" s="607">
        <v>1</v>
      </c>
      <c r="Z117" s="607">
        <v>3</v>
      </c>
      <c r="AA117" s="607">
        <v>2</v>
      </c>
      <c r="AB117" s="607">
        <v>1</v>
      </c>
      <c r="AC117" s="608">
        <v>57.6</v>
      </c>
      <c r="AD117" s="608">
        <v>61.9</v>
      </c>
      <c r="AE117" s="608">
        <v>52.4</v>
      </c>
      <c r="AF117" s="607">
        <v>13</v>
      </c>
      <c r="AG117" s="607" t="s">
        <v>1</v>
      </c>
      <c r="AH117" s="607" t="s">
        <v>1</v>
      </c>
      <c r="AI117" s="607" t="s">
        <v>1</v>
      </c>
      <c r="AJ117" s="607" t="s">
        <v>1</v>
      </c>
      <c r="AK117" s="607">
        <v>1</v>
      </c>
      <c r="AL117" s="607" t="s">
        <v>1</v>
      </c>
      <c r="AM117" s="607">
        <v>1</v>
      </c>
      <c r="AN117" s="607">
        <v>1</v>
      </c>
      <c r="AO117" s="607">
        <v>3</v>
      </c>
      <c r="AP117" s="607" t="s">
        <v>1</v>
      </c>
      <c r="AQ117" s="607">
        <v>2</v>
      </c>
      <c r="AR117" s="607" t="s">
        <v>1</v>
      </c>
      <c r="AS117" s="607">
        <v>3</v>
      </c>
      <c r="AT117" s="607">
        <v>2</v>
      </c>
      <c r="AU117" s="607" t="s">
        <v>1</v>
      </c>
      <c r="AV117" s="608">
        <v>64.2</v>
      </c>
      <c r="AW117" s="608">
        <v>63.1</v>
      </c>
      <c r="AX117" s="608">
        <v>67.7</v>
      </c>
      <c r="AY117" s="607">
        <v>13</v>
      </c>
      <c r="AZ117" s="607" t="s">
        <v>1</v>
      </c>
      <c r="BA117" s="607" t="s">
        <v>1</v>
      </c>
      <c r="BB117" s="607" t="s">
        <v>1</v>
      </c>
      <c r="BC117" s="607" t="s">
        <v>1</v>
      </c>
      <c r="BD117" s="607">
        <v>1</v>
      </c>
      <c r="BE117" s="607" t="s">
        <v>1</v>
      </c>
      <c r="BF117" s="607">
        <v>1</v>
      </c>
      <c r="BG117" s="607">
        <v>1</v>
      </c>
      <c r="BH117" s="607">
        <v>3</v>
      </c>
      <c r="BI117" s="607" t="s">
        <v>1</v>
      </c>
      <c r="BJ117" s="607">
        <v>2</v>
      </c>
      <c r="BK117" s="607" t="s">
        <v>1</v>
      </c>
      <c r="BL117" s="607">
        <v>3</v>
      </c>
      <c r="BM117" s="607">
        <v>2</v>
      </c>
      <c r="BN117" s="607" t="s">
        <v>1</v>
      </c>
      <c r="BO117" s="608">
        <v>64.2</v>
      </c>
      <c r="BP117" s="608">
        <v>63.1</v>
      </c>
      <c r="BQ117" s="608">
        <v>67.7</v>
      </c>
      <c r="BR117" s="607">
        <v>6</v>
      </c>
      <c r="BS117" s="607" t="s">
        <v>1</v>
      </c>
      <c r="BT117" s="607" t="s">
        <v>1</v>
      </c>
      <c r="BU117" s="607" t="s">
        <v>1</v>
      </c>
      <c r="BV117" s="607" t="s">
        <v>1</v>
      </c>
      <c r="BW117" s="607" t="s">
        <v>1</v>
      </c>
      <c r="BX117" s="607" t="s">
        <v>1</v>
      </c>
      <c r="BY117" s="607" t="s">
        <v>1</v>
      </c>
      <c r="BZ117" s="607">
        <v>1</v>
      </c>
      <c r="CA117" s="607">
        <v>1</v>
      </c>
      <c r="CB117" s="607" t="s">
        <v>1</v>
      </c>
      <c r="CC117" s="607">
        <v>1</v>
      </c>
      <c r="CD117" s="607" t="s">
        <v>1</v>
      </c>
      <c r="CE117" s="607">
        <v>2</v>
      </c>
      <c r="CF117" s="607">
        <v>1</v>
      </c>
      <c r="CG117" s="607" t="s">
        <v>1</v>
      </c>
      <c r="CH117" s="607">
        <v>6</v>
      </c>
      <c r="CI117" s="607" t="s">
        <v>1</v>
      </c>
      <c r="CJ117" s="607" t="s">
        <v>1</v>
      </c>
      <c r="CK117" s="607" t="s">
        <v>1</v>
      </c>
      <c r="CL117" s="607" t="s">
        <v>1</v>
      </c>
      <c r="CM117" s="607" t="s">
        <v>1</v>
      </c>
      <c r="CN117" s="607">
        <v>1</v>
      </c>
      <c r="CO117" s="607">
        <v>1</v>
      </c>
      <c r="CP117" s="607" t="s">
        <v>1</v>
      </c>
      <c r="CQ117" s="607">
        <v>1</v>
      </c>
      <c r="CR117" s="607" t="s">
        <v>1</v>
      </c>
      <c r="CS117" s="607">
        <v>2</v>
      </c>
      <c r="CT117" s="607">
        <v>1</v>
      </c>
      <c r="CU117" s="607" t="s">
        <v>1</v>
      </c>
      <c r="CV117" s="607"/>
      <c r="CW117" s="607"/>
      <c r="CX117" s="607"/>
      <c r="CY117" s="607"/>
      <c r="CZ117" s="607"/>
      <c r="DA117" s="607"/>
      <c r="DB117" s="607"/>
      <c r="DC117" s="607">
        <v>25</v>
      </c>
      <c r="DD117" s="607">
        <v>17</v>
      </c>
      <c r="DE117" s="607">
        <v>13</v>
      </c>
      <c r="DF117" s="607">
        <v>2</v>
      </c>
      <c r="DG117" s="607">
        <v>2</v>
      </c>
      <c r="DH117" s="607">
        <v>5</v>
      </c>
      <c r="DI117" s="607">
        <v>3</v>
      </c>
      <c r="DJ117" s="607" t="s">
        <v>1</v>
      </c>
      <c r="DK117" s="607">
        <v>6</v>
      </c>
      <c r="DL117" s="607" t="s">
        <v>1</v>
      </c>
      <c r="DM117" s="607" t="s">
        <v>1</v>
      </c>
      <c r="DN117" s="607" t="s">
        <v>1</v>
      </c>
      <c r="DO117" s="607" t="s">
        <v>1</v>
      </c>
      <c r="DP117" s="607">
        <v>2</v>
      </c>
      <c r="DQ117" s="607" t="s">
        <v>1</v>
      </c>
      <c r="DR117" s="607">
        <v>3</v>
      </c>
      <c r="DS117" s="607">
        <v>1</v>
      </c>
      <c r="DT117" s="607" t="s">
        <v>1</v>
      </c>
      <c r="DU117" s="607" t="s">
        <v>1</v>
      </c>
      <c r="DV117" s="607" t="s">
        <v>1</v>
      </c>
      <c r="DW117" s="607" t="s">
        <v>1</v>
      </c>
      <c r="DX117" s="607" t="s">
        <v>1</v>
      </c>
      <c r="DY117" s="607" t="s">
        <v>1</v>
      </c>
      <c r="DZ117" s="607" t="s">
        <v>1</v>
      </c>
      <c r="EA117" s="607">
        <v>6</v>
      </c>
      <c r="EB117" s="607">
        <v>554</v>
      </c>
      <c r="EC117" s="607" t="s">
        <v>1</v>
      </c>
      <c r="ED117" s="607">
        <v>134</v>
      </c>
      <c r="EE117" s="607">
        <v>420</v>
      </c>
      <c r="EF117" s="17">
        <v>14</v>
      </c>
      <c r="EG117" s="17">
        <v>12</v>
      </c>
      <c r="EH117" s="17">
        <v>10</v>
      </c>
      <c r="EI117" s="17">
        <v>1</v>
      </c>
      <c r="EJ117" s="17">
        <v>1</v>
      </c>
      <c r="EK117" s="17" t="s">
        <v>1</v>
      </c>
      <c r="EL117" s="17">
        <v>2</v>
      </c>
      <c r="EM117" s="17" t="s">
        <v>1</v>
      </c>
      <c r="EN117" s="17">
        <v>11</v>
      </c>
      <c r="EO117" s="17">
        <v>5</v>
      </c>
      <c r="EP117" s="17">
        <v>3</v>
      </c>
      <c r="EQ117" s="17">
        <v>1</v>
      </c>
      <c r="ER117" s="17">
        <v>1</v>
      </c>
      <c r="ES117" s="17">
        <v>5</v>
      </c>
      <c r="ET117" s="17">
        <v>1</v>
      </c>
      <c r="EU117" s="17" t="s">
        <v>1</v>
      </c>
    </row>
    <row r="118" spans="1:151" ht="14.25" customHeight="1">
      <c r="A118" s="551" t="s">
        <v>299</v>
      </c>
      <c r="B118" s="551" t="s">
        <v>390</v>
      </c>
      <c r="C118" s="551" t="s">
        <v>786</v>
      </c>
      <c r="D118" s="551"/>
      <c r="E118" s="607">
        <v>297</v>
      </c>
      <c r="F118" s="607">
        <v>222</v>
      </c>
      <c r="G118" s="607">
        <v>96</v>
      </c>
      <c r="H118" s="607">
        <v>91</v>
      </c>
      <c r="I118" s="607">
        <v>62</v>
      </c>
      <c r="J118" s="607">
        <v>44</v>
      </c>
      <c r="K118" s="607">
        <v>64</v>
      </c>
      <c r="L118" s="607">
        <v>75</v>
      </c>
      <c r="M118" s="607">
        <v>659</v>
      </c>
      <c r="N118" s="607">
        <v>3</v>
      </c>
      <c r="O118" s="607">
        <v>19</v>
      </c>
      <c r="P118" s="607">
        <v>21</v>
      </c>
      <c r="Q118" s="607">
        <v>25</v>
      </c>
      <c r="R118" s="607">
        <v>45</v>
      </c>
      <c r="S118" s="607">
        <v>44</v>
      </c>
      <c r="T118" s="607">
        <v>57</v>
      </c>
      <c r="U118" s="607">
        <v>55</v>
      </c>
      <c r="V118" s="607">
        <v>56</v>
      </c>
      <c r="W118" s="607">
        <v>73</v>
      </c>
      <c r="X118" s="607">
        <v>67</v>
      </c>
      <c r="Y118" s="607">
        <v>60</v>
      </c>
      <c r="Z118" s="607">
        <v>64</v>
      </c>
      <c r="AA118" s="607">
        <v>47</v>
      </c>
      <c r="AB118" s="607">
        <v>23</v>
      </c>
      <c r="AC118" s="608">
        <v>57.9</v>
      </c>
      <c r="AD118" s="608">
        <v>56.7</v>
      </c>
      <c r="AE118" s="608">
        <v>59.4</v>
      </c>
      <c r="AF118" s="607">
        <v>541</v>
      </c>
      <c r="AG118" s="607" t="s">
        <v>1</v>
      </c>
      <c r="AH118" s="607">
        <v>2</v>
      </c>
      <c r="AI118" s="607">
        <v>9</v>
      </c>
      <c r="AJ118" s="607">
        <v>15</v>
      </c>
      <c r="AK118" s="607">
        <v>33</v>
      </c>
      <c r="AL118" s="607">
        <v>36</v>
      </c>
      <c r="AM118" s="607">
        <v>49</v>
      </c>
      <c r="AN118" s="607">
        <v>41</v>
      </c>
      <c r="AO118" s="607">
        <v>46</v>
      </c>
      <c r="AP118" s="607">
        <v>64</v>
      </c>
      <c r="AQ118" s="607">
        <v>57</v>
      </c>
      <c r="AR118" s="607">
        <v>58</v>
      </c>
      <c r="AS118" s="607">
        <v>61</v>
      </c>
      <c r="AT118" s="607">
        <v>47</v>
      </c>
      <c r="AU118" s="607">
        <v>23</v>
      </c>
      <c r="AV118" s="608">
        <v>61.1</v>
      </c>
      <c r="AW118" s="608">
        <v>60.5</v>
      </c>
      <c r="AX118" s="608">
        <v>61.8</v>
      </c>
      <c r="AY118" s="607">
        <v>332</v>
      </c>
      <c r="AZ118" s="607" t="s">
        <v>1</v>
      </c>
      <c r="BA118" s="607">
        <v>1</v>
      </c>
      <c r="BB118" s="607">
        <v>7</v>
      </c>
      <c r="BC118" s="607">
        <v>8</v>
      </c>
      <c r="BD118" s="607">
        <v>19</v>
      </c>
      <c r="BE118" s="607">
        <v>23</v>
      </c>
      <c r="BF118" s="607">
        <v>28</v>
      </c>
      <c r="BG118" s="607">
        <v>24</v>
      </c>
      <c r="BH118" s="607">
        <v>30</v>
      </c>
      <c r="BI118" s="607">
        <v>42</v>
      </c>
      <c r="BJ118" s="607">
        <v>46</v>
      </c>
      <c r="BK118" s="607">
        <v>36</v>
      </c>
      <c r="BL118" s="607">
        <v>37</v>
      </c>
      <c r="BM118" s="607">
        <v>21</v>
      </c>
      <c r="BN118" s="607">
        <v>10</v>
      </c>
      <c r="BO118" s="608">
        <v>60.6</v>
      </c>
      <c r="BP118" s="608">
        <v>58.6</v>
      </c>
      <c r="BQ118" s="608">
        <v>65.599999999999994</v>
      </c>
      <c r="BR118" s="607">
        <v>222</v>
      </c>
      <c r="BS118" s="607" t="s">
        <v>1</v>
      </c>
      <c r="BT118" s="607" t="s">
        <v>1</v>
      </c>
      <c r="BU118" s="607" t="s">
        <v>1</v>
      </c>
      <c r="BV118" s="607" t="s">
        <v>1</v>
      </c>
      <c r="BW118" s="607">
        <v>4</v>
      </c>
      <c r="BX118" s="607">
        <v>5</v>
      </c>
      <c r="BY118" s="607">
        <v>11</v>
      </c>
      <c r="BZ118" s="607">
        <v>11</v>
      </c>
      <c r="CA118" s="607">
        <v>17</v>
      </c>
      <c r="CB118" s="607">
        <v>34</v>
      </c>
      <c r="CC118" s="607">
        <v>31</v>
      </c>
      <c r="CD118" s="607">
        <v>26</v>
      </c>
      <c r="CE118" s="607">
        <v>38</v>
      </c>
      <c r="CF118" s="607">
        <v>26</v>
      </c>
      <c r="CG118" s="607">
        <v>19</v>
      </c>
      <c r="CH118" s="607">
        <v>149</v>
      </c>
      <c r="CI118" s="607" t="s">
        <v>1</v>
      </c>
      <c r="CJ118" s="607" t="s">
        <v>1</v>
      </c>
      <c r="CK118" s="607" t="s">
        <v>1</v>
      </c>
      <c r="CL118" s="607">
        <v>3</v>
      </c>
      <c r="CM118" s="607">
        <v>1</v>
      </c>
      <c r="CN118" s="607">
        <v>3</v>
      </c>
      <c r="CO118" s="607">
        <v>11</v>
      </c>
      <c r="CP118" s="607">
        <v>26</v>
      </c>
      <c r="CQ118" s="607">
        <v>18</v>
      </c>
      <c r="CR118" s="607">
        <v>22</v>
      </c>
      <c r="CS118" s="607">
        <v>34</v>
      </c>
      <c r="CT118" s="607">
        <v>17</v>
      </c>
      <c r="CU118" s="607">
        <v>14</v>
      </c>
      <c r="CV118" s="607"/>
      <c r="CW118" s="607"/>
      <c r="CX118" s="607"/>
      <c r="CY118" s="607"/>
      <c r="CZ118" s="607"/>
      <c r="DA118" s="607"/>
      <c r="DB118" s="607"/>
      <c r="DC118" s="607">
        <v>883</v>
      </c>
      <c r="DD118" s="607">
        <v>498</v>
      </c>
      <c r="DE118" s="607">
        <v>332</v>
      </c>
      <c r="DF118" s="607">
        <v>127</v>
      </c>
      <c r="DG118" s="607">
        <v>39</v>
      </c>
      <c r="DH118" s="607">
        <v>174</v>
      </c>
      <c r="DI118" s="607">
        <v>80</v>
      </c>
      <c r="DJ118" s="607">
        <v>131</v>
      </c>
      <c r="DK118" s="607">
        <v>209</v>
      </c>
      <c r="DL118" s="607" t="s">
        <v>1</v>
      </c>
      <c r="DM118" s="607">
        <v>1</v>
      </c>
      <c r="DN118" s="607">
        <v>7</v>
      </c>
      <c r="DO118" s="607" t="s">
        <v>1</v>
      </c>
      <c r="DP118" s="607">
        <v>107</v>
      </c>
      <c r="DQ118" s="607">
        <v>3</v>
      </c>
      <c r="DR118" s="607">
        <v>33</v>
      </c>
      <c r="DS118" s="607">
        <v>42</v>
      </c>
      <c r="DT118" s="607">
        <v>11</v>
      </c>
      <c r="DU118" s="607" t="s">
        <v>1</v>
      </c>
      <c r="DV118" s="607" t="s">
        <v>1</v>
      </c>
      <c r="DW118" s="607" t="s">
        <v>1</v>
      </c>
      <c r="DX118" s="607">
        <v>5</v>
      </c>
      <c r="DY118" s="607" t="s">
        <v>1</v>
      </c>
      <c r="DZ118" s="607" t="s">
        <v>1</v>
      </c>
      <c r="EA118" s="607">
        <v>222</v>
      </c>
      <c r="EB118" s="607">
        <v>15664</v>
      </c>
      <c r="EC118" s="607">
        <v>35</v>
      </c>
      <c r="ED118" s="607">
        <v>9452</v>
      </c>
      <c r="EE118" s="607">
        <v>6177</v>
      </c>
      <c r="EF118" s="17">
        <v>442</v>
      </c>
      <c r="EG118" s="17">
        <v>334</v>
      </c>
      <c r="EH118" s="17">
        <v>239</v>
      </c>
      <c r="EI118" s="17">
        <v>73</v>
      </c>
      <c r="EJ118" s="17">
        <v>22</v>
      </c>
      <c r="EK118" s="17">
        <v>3</v>
      </c>
      <c r="EL118" s="17">
        <v>42</v>
      </c>
      <c r="EM118" s="17">
        <v>63</v>
      </c>
      <c r="EN118" s="17">
        <v>441</v>
      </c>
      <c r="EO118" s="17">
        <v>164</v>
      </c>
      <c r="EP118" s="17">
        <v>93</v>
      </c>
      <c r="EQ118" s="17">
        <v>54</v>
      </c>
      <c r="ER118" s="17">
        <v>17</v>
      </c>
      <c r="ES118" s="17">
        <v>171</v>
      </c>
      <c r="ET118" s="17">
        <v>38</v>
      </c>
      <c r="EU118" s="17">
        <v>68</v>
      </c>
    </row>
    <row r="119" spans="1:151" ht="14.25" customHeight="1">
      <c r="A119" s="551" t="s">
        <v>299</v>
      </c>
      <c r="B119" s="551" t="s">
        <v>390</v>
      </c>
      <c r="C119" s="551" t="s">
        <v>390</v>
      </c>
      <c r="D119" s="551" t="s">
        <v>391</v>
      </c>
      <c r="E119" s="607">
        <v>11</v>
      </c>
      <c r="F119" s="607">
        <v>9</v>
      </c>
      <c r="G119" s="607">
        <v>5</v>
      </c>
      <c r="H119" s="607">
        <v>5</v>
      </c>
      <c r="I119" s="607">
        <v>1</v>
      </c>
      <c r="J119" s="607">
        <v>1</v>
      </c>
      <c r="K119" s="607">
        <v>3</v>
      </c>
      <c r="L119" s="607">
        <v>2</v>
      </c>
      <c r="M119" s="607">
        <v>28</v>
      </c>
      <c r="N119" s="607" t="s">
        <v>1</v>
      </c>
      <c r="O119" s="607">
        <v>2</v>
      </c>
      <c r="P119" s="607">
        <v>1</v>
      </c>
      <c r="Q119" s="607">
        <v>1</v>
      </c>
      <c r="R119" s="607">
        <v>1</v>
      </c>
      <c r="S119" s="607">
        <v>1</v>
      </c>
      <c r="T119" s="607">
        <v>5</v>
      </c>
      <c r="U119" s="607">
        <v>3</v>
      </c>
      <c r="V119" s="607">
        <v>1</v>
      </c>
      <c r="W119" s="607">
        <v>3</v>
      </c>
      <c r="X119" s="607">
        <v>3</v>
      </c>
      <c r="Y119" s="607" t="s">
        <v>1</v>
      </c>
      <c r="Z119" s="607">
        <v>3</v>
      </c>
      <c r="AA119" s="607">
        <v>4</v>
      </c>
      <c r="AB119" s="607" t="s">
        <v>1</v>
      </c>
      <c r="AC119" s="608">
        <v>56</v>
      </c>
      <c r="AD119" s="608">
        <v>55.9</v>
      </c>
      <c r="AE119" s="608">
        <v>56.1</v>
      </c>
      <c r="AF119" s="607">
        <v>22</v>
      </c>
      <c r="AG119" s="607" t="s">
        <v>1</v>
      </c>
      <c r="AH119" s="607" t="s">
        <v>1</v>
      </c>
      <c r="AI119" s="607" t="s">
        <v>1</v>
      </c>
      <c r="AJ119" s="607" t="s">
        <v>1</v>
      </c>
      <c r="AK119" s="607" t="s">
        <v>1</v>
      </c>
      <c r="AL119" s="607">
        <v>1</v>
      </c>
      <c r="AM119" s="607">
        <v>5</v>
      </c>
      <c r="AN119" s="607">
        <v>3</v>
      </c>
      <c r="AO119" s="607">
        <v>1</v>
      </c>
      <c r="AP119" s="607">
        <v>3</v>
      </c>
      <c r="AQ119" s="607">
        <v>2</v>
      </c>
      <c r="AR119" s="607" t="s">
        <v>1</v>
      </c>
      <c r="AS119" s="607">
        <v>3</v>
      </c>
      <c r="AT119" s="607">
        <v>4</v>
      </c>
      <c r="AU119" s="607" t="s">
        <v>1</v>
      </c>
      <c r="AV119" s="608">
        <v>62</v>
      </c>
      <c r="AW119" s="608">
        <v>61.9</v>
      </c>
      <c r="AX119" s="608">
        <v>62</v>
      </c>
      <c r="AY119" s="607">
        <v>15</v>
      </c>
      <c r="AZ119" s="607" t="s">
        <v>1</v>
      </c>
      <c r="BA119" s="607" t="s">
        <v>1</v>
      </c>
      <c r="BB119" s="607" t="s">
        <v>1</v>
      </c>
      <c r="BC119" s="607" t="s">
        <v>1</v>
      </c>
      <c r="BD119" s="607" t="s">
        <v>1</v>
      </c>
      <c r="BE119" s="607" t="s">
        <v>1</v>
      </c>
      <c r="BF119" s="607">
        <v>3</v>
      </c>
      <c r="BG119" s="607">
        <v>2</v>
      </c>
      <c r="BH119" s="607">
        <v>1</v>
      </c>
      <c r="BI119" s="607">
        <v>3</v>
      </c>
      <c r="BJ119" s="607">
        <v>2</v>
      </c>
      <c r="BK119" s="607" t="s">
        <v>1</v>
      </c>
      <c r="BL119" s="607">
        <v>2</v>
      </c>
      <c r="BM119" s="607">
        <v>2</v>
      </c>
      <c r="BN119" s="607" t="s">
        <v>1</v>
      </c>
      <c r="BO119" s="608">
        <v>62.3</v>
      </c>
      <c r="BP119" s="608">
        <v>61</v>
      </c>
      <c r="BQ119" s="608">
        <v>64.8</v>
      </c>
      <c r="BR119" s="607">
        <v>9</v>
      </c>
      <c r="BS119" s="607" t="s">
        <v>1</v>
      </c>
      <c r="BT119" s="607" t="s">
        <v>1</v>
      </c>
      <c r="BU119" s="607" t="s">
        <v>1</v>
      </c>
      <c r="BV119" s="607" t="s">
        <v>1</v>
      </c>
      <c r="BW119" s="607" t="s">
        <v>1</v>
      </c>
      <c r="BX119" s="607" t="s">
        <v>1</v>
      </c>
      <c r="BY119" s="607">
        <v>2</v>
      </c>
      <c r="BZ119" s="607" t="s">
        <v>1</v>
      </c>
      <c r="CA119" s="607">
        <v>1</v>
      </c>
      <c r="CB119" s="607">
        <v>1</v>
      </c>
      <c r="CC119" s="607">
        <v>2</v>
      </c>
      <c r="CD119" s="607" t="s">
        <v>1</v>
      </c>
      <c r="CE119" s="607" t="s">
        <v>1</v>
      </c>
      <c r="CF119" s="607">
        <v>3</v>
      </c>
      <c r="CG119" s="607" t="s">
        <v>1</v>
      </c>
      <c r="CH119" s="607">
        <v>5</v>
      </c>
      <c r="CI119" s="607" t="s">
        <v>1</v>
      </c>
      <c r="CJ119" s="607" t="s">
        <v>1</v>
      </c>
      <c r="CK119" s="607" t="s">
        <v>1</v>
      </c>
      <c r="CL119" s="607" t="s">
        <v>1</v>
      </c>
      <c r="CM119" s="607" t="s">
        <v>1</v>
      </c>
      <c r="CN119" s="607" t="s">
        <v>1</v>
      </c>
      <c r="CO119" s="607" t="s">
        <v>1</v>
      </c>
      <c r="CP119" s="607">
        <v>1</v>
      </c>
      <c r="CQ119" s="607">
        <v>1</v>
      </c>
      <c r="CR119" s="607" t="s">
        <v>1</v>
      </c>
      <c r="CS119" s="607" t="s">
        <v>1</v>
      </c>
      <c r="CT119" s="607">
        <v>3</v>
      </c>
      <c r="CU119" s="607" t="s">
        <v>1</v>
      </c>
      <c r="CV119" s="607"/>
      <c r="CW119" s="607"/>
      <c r="CX119" s="607"/>
      <c r="CY119" s="607"/>
      <c r="CZ119" s="607"/>
      <c r="DA119" s="607"/>
      <c r="DB119" s="607"/>
      <c r="DC119" s="607">
        <v>34</v>
      </c>
      <c r="DD119" s="607">
        <v>23</v>
      </c>
      <c r="DE119" s="607">
        <v>15</v>
      </c>
      <c r="DF119" s="607">
        <v>8</v>
      </c>
      <c r="DG119" s="607" t="s">
        <v>1</v>
      </c>
      <c r="DH119" s="607">
        <v>7</v>
      </c>
      <c r="DI119" s="607">
        <v>1</v>
      </c>
      <c r="DJ119" s="607">
        <v>3</v>
      </c>
      <c r="DK119" s="607">
        <v>8</v>
      </c>
      <c r="DL119" s="607" t="s">
        <v>1</v>
      </c>
      <c r="DM119" s="607" t="s">
        <v>1</v>
      </c>
      <c r="DN119" s="607">
        <v>2</v>
      </c>
      <c r="DO119" s="607" t="s">
        <v>1</v>
      </c>
      <c r="DP119" s="607">
        <v>4</v>
      </c>
      <c r="DQ119" s="607" t="s">
        <v>1</v>
      </c>
      <c r="DR119" s="607">
        <v>2</v>
      </c>
      <c r="DS119" s="607" t="s">
        <v>1</v>
      </c>
      <c r="DT119" s="607" t="s">
        <v>1</v>
      </c>
      <c r="DU119" s="607" t="s">
        <v>1</v>
      </c>
      <c r="DV119" s="607" t="s">
        <v>1</v>
      </c>
      <c r="DW119" s="607" t="s">
        <v>1</v>
      </c>
      <c r="DX119" s="607" t="s">
        <v>1</v>
      </c>
      <c r="DY119" s="607" t="s">
        <v>1</v>
      </c>
      <c r="DZ119" s="607" t="s">
        <v>1</v>
      </c>
      <c r="EA119" s="607">
        <v>9</v>
      </c>
      <c r="EB119" s="607">
        <v>536</v>
      </c>
      <c r="EC119" s="607" t="s">
        <v>1</v>
      </c>
      <c r="ED119" s="607">
        <v>305</v>
      </c>
      <c r="EE119" s="607">
        <v>231</v>
      </c>
      <c r="EF119" s="17">
        <v>15</v>
      </c>
      <c r="EG119" s="17">
        <v>13</v>
      </c>
      <c r="EH119" s="17">
        <v>10</v>
      </c>
      <c r="EI119" s="17">
        <v>3</v>
      </c>
      <c r="EJ119" s="17" t="s">
        <v>1</v>
      </c>
      <c r="EK119" s="17" t="s">
        <v>1</v>
      </c>
      <c r="EL119" s="17" t="s">
        <v>1</v>
      </c>
      <c r="EM119" s="17">
        <v>2</v>
      </c>
      <c r="EN119" s="17">
        <v>19</v>
      </c>
      <c r="EO119" s="17">
        <v>10</v>
      </c>
      <c r="EP119" s="17">
        <v>5</v>
      </c>
      <c r="EQ119" s="17">
        <v>5</v>
      </c>
      <c r="ER119" s="17" t="s">
        <v>1</v>
      </c>
      <c r="ES119" s="17">
        <v>7</v>
      </c>
      <c r="ET119" s="17">
        <v>1</v>
      </c>
      <c r="EU119" s="17">
        <v>1</v>
      </c>
    </row>
    <row r="120" spans="1:151" ht="14.25" customHeight="1">
      <c r="A120" s="551" t="s">
        <v>299</v>
      </c>
      <c r="B120" s="551" t="s">
        <v>390</v>
      </c>
      <c r="C120" s="551" t="s">
        <v>390</v>
      </c>
      <c r="D120" s="551" t="s">
        <v>392</v>
      </c>
      <c r="E120" s="607">
        <v>10</v>
      </c>
      <c r="F120" s="607">
        <v>8</v>
      </c>
      <c r="G120" s="607">
        <v>3</v>
      </c>
      <c r="H120" s="607">
        <v>3</v>
      </c>
      <c r="I120" s="607">
        <v>1</v>
      </c>
      <c r="J120" s="607">
        <v>1</v>
      </c>
      <c r="K120" s="607">
        <v>4</v>
      </c>
      <c r="L120" s="607">
        <v>2</v>
      </c>
      <c r="M120" s="607">
        <v>22</v>
      </c>
      <c r="N120" s="607">
        <v>1</v>
      </c>
      <c r="O120" s="607">
        <v>1</v>
      </c>
      <c r="P120" s="607">
        <v>1</v>
      </c>
      <c r="Q120" s="607" t="s">
        <v>1</v>
      </c>
      <c r="R120" s="607">
        <v>1</v>
      </c>
      <c r="S120" s="607">
        <v>2</v>
      </c>
      <c r="T120" s="607">
        <v>3</v>
      </c>
      <c r="U120" s="607">
        <v>1</v>
      </c>
      <c r="V120" s="607">
        <v>3</v>
      </c>
      <c r="W120" s="607" t="s">
        <v>1</v>
      </c>
      <c r="X120" s="607">
        <v>1</v>
      </c>
      <c r="Y120" s="607">
        <v>2</v>
      </c>
      <c r="Z120" s="607">
        <v>3</v>
      </c>
      <c r="AA120" s="607">
        <v>1</v>
      </c>
      <c r="AB120" s="607">
        <v>2</v>
      </c>
      <c r="AC120" s="608">
        <v>57.1</v>
      </c>
      <c r="AD120" s="608">
        <v>53.8</v>
      </c>
      <c r="AE120" s="608">
        <v>61.9</v>
      </c>
      <c r="AF120" s="607">
        <v>17</v>
      </c>
      <c r="AG120" s="607" t="s">
        <v>1</v>
      </c>
      <c r="AH120" s="607" t="s">
        <v>1</v>
      </c>
      <c r="AI120" s="607">
        <v>1</v>
      </c>
      <c r="AJ120" s="607" t="s">
        <v>1</v>
      </c>
      <c r="AK120" s="607" t="s">
        <v>1</v>
      </c>
      <c r="AL120" s="607">
        <v>2</v>
      </c>
      <c r="AM120" s="607">
        <v>3</v>
      </c>
      <c r="AN120" s="607" t="s">
        <v>1</v>
      </c>
      <c r="AO120" s="607">
        <v>3</v>
      </c>
      <c r="AP120" s="607" t="s">
        <v>1</v>
      </c>
      <c r="AQ120" s="607">
        <v>1</v>
      </c>
      <c r="AR120" s="607">
        <v>2</v>
      </c>
      <c r="AS120" s="607">
        <v>2</v>
      </c>
      <c r="AT120" s="607">
        <v>1</v>
      </c>
      <c r="AU120" s="607">
        <v>2</v>
      </c>
      <c r="AV120" s="608">
        <v>61.7</v>
      </c>
      <c r="AW120" s="608">
        <v>60.7</v>
      </c>
      <c r="AX120" s="608">
        <v>62.9</v>
      </c>
      <c r="AY120" s="607">
        <v>11</v>
      </c>
      <c r="AZ120" s="607" t="s">
        <v>1</v>
      </c>
      <c r="BA120" s="607" t="s">
        <v>1</v>
      </c>
      <c r="BB120" s="607">
        <v>1</v>
      </c>
      <c r="BC120" s="607" t="s">
        <v>1</v>
      </c>
      <c r="BD120" s="607" t="s">
        <v>1</v>
      </c>
      <c r="BE120" s="607">
        <v>1</v>
      </c>
      <c r="BF120" s="607">
        <v>2</v>
      </c>
      <c r="BG120" s="607" t="s">
        <v>1</v>
      </c>
      <c r="BH120" s="607">
        <v>2</v>
      </c>
      <c r="BI120" s="607" t="s">
        <v>1</v>
      </c>
      <c r="BJ120" s="607">
        <v>1</v>
      </c>
      <c r="BK120" s="607">
        <v>2</v>
      </c>
      <c r="BL120" s="607">
        <v>1</v>
      </c>
      <c r="BM120" s="607">
        <v>1</v>
      </c>
      <c r="BN120" s="607" t="s">
        <v>1</v>
      </c>
      <c r="BO120" s="608">
        <v>59.3</v>
      </c>
      <c r="BP120" s="608">
        <v>54.4</v>
      </c>
      <c r="BQ120" s="608">
        <v>67.8</v>
      </c>
      <c r="BR120" s="607">
        <v>8</v>
      </c>
      <c r="BS120" s="607" t="s">
        <v>1</v>
      </c>
      <c r="BT120" s="607" t="s">
        <v>1</v>
      </c>
      <c r="BU120" s="607" t="s">
        <v>1</v>
      </c>
      <c r="BV120" s="607" t="s">
        <v>1</v>
      </c>
      <c r="BW120" s="607" t="s">
        <v>1</v>
      </c>
      <c r="BX120" s="607" t="s">
        <v>1</v>
      </c>
      <c r="BY120" s="607">
        <v>1</v>
      </c>
      <c r="BZ120" s="607" t="s">
        <v>1</v>
      </c>
      <c r="CA120" s="607">
        <v>1</v>
      </c>
      <c r="CB120" s="607" t="s">
        <v>1</v>
      </c>
      <c r="CC120" s="607">
        <v>1</v>
      </c>
      <c r="CD120" s="607">
        <v>1</v>
      </c>
      <c r="CE120" s="607">
        <v>2</v>
      </c>
      <c r="CF120" s="607">
        <v>1</v>
      </c>
      <c r="CG120" s="607">
        <v>1</v>
      </c>
      <c r="CH120" s="607">
        <v>6</v>
      </c>
      <c r="CI120" s="607" t="s">
        <v>1</v>
      </c>
      <c r="CJ120" s="607" t="s">
        <v>1</v>
      </c>
      <c r="CK120" s="607" t="s">
        <v>1</v>
      </c>
      <c r="CL120" s="607" t="s">
        <v>1</v>
      </c>
      <c r="CM120" s="607" t="s">
        <v>1</v>
      </c>
      <c r="CN120" s="607" t="s">
        <v>1</v>
      </c>
      <c r="CO120" s="607">
        <v>1</v>
      </c>
      <c r="CP120" s="607" t="s">
        <v>1</v>
      </c>
      <c r="CQ120" s="607">
        <v>1</v>
      </c>
      <c r="CR120" s="607" t="s">
        <v>1</v>
      </c>
      <c r="CS120" s="607">
        <v>2</v>
      </c>
      <c r="CT120" s="607">
        <v>1</v>
      </c>
      <c r="CU120" s="607">
        <v>1</v>
      </c>
      <c r="CV120" s="607"/>
      <c r="CW120" s="607"/>
      <c r="CX120" s="607"/>
      <c r="CY120" s="607"/>
      <c r="CZ120" s="607"/>
      <c r="DA120" s="607"/>
      <c r="DB120" s="607"/>
      <c r="DC120" s="607">
        <v>30</v>
      </c>
      <c r="DD120" s="607">
        <v>18</v>
      </c>
      <c r="DE120" s="607">
        <v>11</v>
      </c>
      <c r="DF120" s="607">
        <v>4</v>
      </c>
      <c r="DG120" s="607">
        <v>3</v>
      </c>
      <c r="DH120" s="607">
        <v>6</v>
      </c>
      <c r="DI120" s="607">
        <v>2</v>
      </c>
      <c r="DJ120" s="607">
        <v>4</v>
      </c>
      <c r="DK120" s="607">
        <v>8</v>
      </c>
      <c r="DL120" s="607" t="s">
        <v>1</v>
      </c>
      <c r="DM120" s="607" t="s">
        <v>1</v>
      </c>
      <c r="DN120" s="607" t="s">
        <v>1</v>
      </c>
      <c r="DO120" s="607" t="s">
        <v>1</v>
      </c>
      <c r="DP120" s="607">
        <v>3</v>
      </c>
      <c r="DQ120" s="607" t="s">
        <v>1</v>
      </c>
      <c r="DR120" s="607">
        <v>2</v>
      </c>
      <c r="DS120" s="607">
        <v>3</v>
      </c>
      <c r="DT120" s="607" t="s">
        <v>1</v>
      </c>
      <c r="DU120" s="607" t="s">
        <v>1</v>
      </c>
      <c r="DV120" s="607" t="s">
        <v>1</v>
      </c>
      <c r="DW120" s="607" t="s">
        <v>1</v>
      </c>
      <c r="DX120" s="607" t="s">
        <v>1</v>
      </c>
      <c r="DY120" s="607" t="s">
        <v>1</v>
      </c>
      <c r="DZ120" s="607" t="s">
        <v>1</v>
      </c>
      <c r="EA120" s="607">
        <v>8</v>
      </c>
      <c r="EB120" s="607">
        <v>816</v>
      </c>
      <c r="EC120" s="607" t="s">
        <v>1</v>
      </c>
      <c r="ED120" s="607">
        <v>102</v>
      </c>
      <c r="EE120" s="607">
        <v>714</v>
      </c>
      <c r="EF120" s="17">
        <v>15</v>
      </c>
      <c r="EG120" s="17">
        <v>11</v>
      </c>
      <c r="EH120" s="17">
        <v>7</v>
      </c>
      <c r="EI120" s="17">
        <v>2</v>
      </c>
      <c r="EJ120" s="17">
        <v>2</v>
      </c>
      <c r="EK120" s="17" t="s">
        <v>1</v>
      </c>
      <c r="EL120" s="17">
        <v>2</v>
      </c>
      <c r="EM120" s="17">
        <v>2</v>
      </c>
      <c r="EN120" s="17">
        <v>15</v>
      </c>
      <c r="EO120" s="17">
        <v>7</v>
      </c>
      <c r="EP120" s="17">
        <v>4</v>
      </c>
      <c r="EQ120" s="17">
        <v>2</v>
      </c>
      <c r="ER120" s="17">
        <v>1</v>
      </c>
      <c r="ES120" s="17">
        <v>6</v>
      </c>
      <c r="ET120" s="17" t="s">
        <v>1</v>
      </c>
      <c r="EU120" s="17">
        <v>2</v>
      </c>
    </row>
    <row r="121" spans="1:151" ht="14.25" customHeight="1">
      <c r="A121" s="551" t="s">
        <v>299</v>
      </c>
      <c r="B121" s="551" t="s">
        <v>390</v>
      </c>
      <c r="C121" s="551" t="s">
        <v>390</v>
      </c>
      <c r="D121" s="551" t="s">
        <v>393</v>
      </c>
      <c r="E121" s="607">
        <v>8</v>
      </c>
      <c r="F121" s="607">
        <v>5</v>
      </c>
      <c r="G121" s="607">
        <v>2</v>
      </c>
      <c r="H121" s="607">
        <v>1</v>
      </c>
      <c r="I121" s="607">
        <v>3</v>
      </c>
      <c r="J121" s="607">
        <v>1</v>
      </c>
      <c r="K121" s="607" t="s">
        <v>1</v>
      </c>
      <c r="L121" s="607">
        <v>3</v>
      </c>
      <c r="M121" s="607">
        <v>14</v>
      </c>
      <c r="N121" s="607" t="s">
        <v>1</v>
      </c>
      <c r="O121" s="607" t="s">
        <v>1</v>
      </c>
      <c r="P121" s="607" t="s">
        <v>1</v>
      </c>
      <c r="Q121" s="607" t="s">
        <v>1</v>
      </c>
      <c r="R121" s="607">
        <v>1</v>
      </c>
      <c r="S121" s="607">
        <v>1</v>
      </c>
      <c r="T121" s="607">
        <v>1</v>
      </c>
      <c r="U121" s="607">
        <v>2</v>
      </c>
      <c r="V121" s="607">
        <v>3</v>
      </c>
      <c r="W121" s="607">
        <v>1</v>
      </c>
      <c r="X121" s="607">
        <v>2</v>
      </c>
      <c r="Y121" s="607" t="s">
        <v>1</v>
      </c>
      <c r="Z121" s="607">
        <v>1</v>
      </c>
      <c r="AA121" s="607">
        <v>1</v>
      </c>
      <c r="AB121" s="607">
        <v>1</v>
      </c>
      <c r="AC121" s="608">
        <v>59.9</v>
      </c>
      <c r="AD121" s="608">
        <v>60.8</v>
      </c>
      <c r="AE121" s="608">
        <v>58.7</v>
      </c>
      <c r="AF121" s="607">
        <v>10</v>
      </c>
      <c r="AG121" s="607" t="s">
        <v>1</v>
      </c>
      <c r="AH121" s="607" t="s">
        <v>1</v>
      </c>
      <c r="AI121" s="607" t="s">
        <v>1</v>
      </c>
      <c r="AJ121" s="607" t="s">
        <v>1</v>
      </c>
      <c r="AK121" s="607" t="s">
        <v>1</v>
      </c>
      <c r="AL121" s="607">
        <v>1</v>
      </c>
      <c r="AM121" s="607">
        <v>1</v>
      </c>
      <c r="AN121" s="607">
        <v>2</v>
      </c>
      <c r="AO121" s="607">
        <v>1</v>
      </c>
      <c r="AP121" s="607" t="s">
        <v>1</v>
      </c>
      <c r="AQ121" s="607">
        <v>2</v>
      </c>
      <c r="AR121" s="607" t="s">
        <v>1</v>
      </c>
      <c r="AS121" s="607">
        <v>1</v>
      </c>
      <c r="AT121" s="607">
        <v>1</v>
      </c>
      <c r="AU121" s="607">
        <v>1</v>
      </c>
      <c r="AV121" s="608">
        <v>62.7</v>
      </c>
      <c r="AW121" s="608">
        <v>66.400000000000006</v>
      </c>
      <c r="AX121" s="608">
        <v>59</v>
      </c>
      <c r="AY121" s="607">
        <v>6</v>
      </c>
      <c r="AZ121" s="607" t="s">
        <v>1</v>
      </c>
      <c r="BA121" s="607" t="s">
        <v>1</v>
      </c>
      <c r="BB121" s="607" t="s">
        <v>1</v>
      </c>
      <c r="BC121" s="607" t="s">
        <v>1</v>
      </c>
      <c r="BD121" s="607" t="s">
        <v>1</v>
      </c>
      <c r="BE121" s="607">
        <v>1</v>
      </c>
      <c r="BF121" s="607">
        <v>1</v>
      </c>
      <c r="BG121" s="607" t="s">
        <v>1</v>
      </c>
      <c r="BH121" s="607">
        <v>1</v>
      </c>
      <c r="BI121" s="607" t="s">
        <v>1</v>
      </c>
      <c r="BJ121" s="607">
        <v>2</v>
      </c>
      <c r="BK121" s="607" t="s">
        <v>1</v>
      </c>
      <c r="BL121" s="607">
        <v>1</v>
      </c>
      <c r="BM121" s="607" t="s">
        <v>1</v>
      </c>
      <c r="BN121" s="607" t="s">
        <v>1</v>
      </c>
      <c r="BO121" s="608">
        <v>58.7</v>
      </c>
      <c r="BP121" s="608">
        <v>60.8</v>
      </c>
      <c r="BQ121" s="608">
        <v>54.5</v>
      </c>
      <c r="BR121" s="607">
        <v>5</v>
      </c>
      <c r="BS121" s="607" t="s">
        <v>1</v>
      </c>
      <c r="BT121" s="607" t="s">
        <v>1</v>
      </c>
      <c r="BU121" s="607" t="s">
        <v>1</v>
      </c>
      <c r="BV121" s="607" t="s">
        <v>1</v>
      </c>
      <c r="BW121" s="607" t="s">
        <v>1</v>
      </c>
      <c r="BX121" s="607" t="s">
        <v>1</v>
      </c>
      <c r="BY121" s="607" t="s">
        <v>1</v>
      </c>
      <c r="BZ121" s="607" t="s">
        <v>1</v>
      </c>
      <c r="CA121" s="607" t="s">
        <v>1</v>
      </c>
      <c r="CB121" s="607">
        <v>1</v>
      </c>
      <c r="CC121" s="607">
        <v>1</v>
      </c>
      <c r="CD121" s="607" t="s">
        <v>1</v>
      </c>
      <c r="CE121" s="607">
        <v>1</v>
      </c>
      <c r="CF121" s="607" t="s">
        <v>1</v>
      </c>
      <c r="CG121" s="607">
        <v>2</v>
      </c>
      <c r="CH121" s="607">
        <v>5</v>
      </c>
      <c r="CI121" s="607" t="s">
        <v>1</v>
      </c>
      <c r="CJ121" s="607" t="s">
        <v>1</v>
      </c>
      <c r="CK121" s="607" t="s">
        <v>1</v>
      </c>
      <c r="CL121" s="607" t="s">
        <v>1</v>
      </c>
      <c r="CM121" s="607" t="s">
        <v>1</v>
      </c>
      <c r="CN121" s="607" t="s">
        <v>1</v>
      </c>
      <c r="CO121" s="607" t="s">
        <v>1</v>
      </c>
      <c r="CP121" s="607">
        <v>1</v>
      </c>
      <c r="CQ121" s="607">
        <v>1</v>
      </c>
      <c r="CR121" s="607" t="s">
        <v>1</v>
      </c>
      <c r="CS121" s="607">
        <v>1</v>
      </c>
      <c r="CT121" s="607" t="s">
        <v>1</v>
      </c>
      <c r="CU121" s="607">
        <v>2</v>
      </c>
      <c r="CV121" s="607"/>
      <c r="CW121" s="607"/>
      <c r="CX121" s="607"/>
      <c r="CY121" s="607"/>
      <c r="CZ121" s="607"/>
      <c r="DA121" s="607"/>
      <c r="DB121" s="607"/>
      <c r="DC121" s="607">
        <v>18</v>
      </c>
      <c r="DD121" s="607">
        <v>9</v>
      </c>
      <c r="DE121" s="607">
        <v>6</v>
      </c>
      <c r="DF121" s="607">
        <v>2</v>
      </c>
      <c r="DG121" s="607">
        <v>1</v>
      </c>
      <c r="DH121" s="607">
        <v>3</v>
      </c>
      <c r="DI121" s="607">
        <v>2</v>
      </c>
      <c r="DJ121" s="607">
        <v>4</v>
      </c>
      <c r="DK121" s="607">
        <v>5</v>
      </c>
      <c r="DL121" s="607" t="s">
        <v>1</v>
      </c>
      <c r="DM121" s="607" t="s">
        <v>1</v>
      </c>
      <c r="DN121" s="607" t="s">
        <v>1</v>
      </c>
      <c r="DO121" s="607" t="s">
        <v>1</v>
      </c>
      <c r="DP121" s="607">
        <v>2</v>
      </c>
      <c r="DQ121" s="607" t="s">
        <v>1</v>
      </c>
      <c r="DR121" s="607">
        <v>2</v>
      </c>
      <c r="DS121" s="607">
        <v>1</v>
      </c>
      <c r="DT121" s="607" t="s">
        <v>1</v>
      </c>
      <c r="DU121" s="607" t="s">
        <v>1</v>
      </c>
      <c r="DV121" s="607" t="s">
        <v>1</v>
      </c>
      <c r="DW121" s="607" t="s">
        <v>1</v>
      </c>
      <c r="DX121" s="607" t="s">
        <v>1</v>
      </c>
      <c r="DY121" s="607" t="s">
        <v>1</v>
      </c>
      <c r="DZ121" s="607" t="s">
        <v>1</v>
      </c>
      <c r="EA121" s="607">
        <v>5</v>
      </c>
      <c r="EB121" s="607">
        <v>367</v>
      </c>
      <c r="EC121" s="607" t="s">
        <v>1</v>
      </c>
      <c r="ED121" s="607">
        <v>187</v>
      </c>
      <c r="EE121" s="607">
        <v>180</v>
      </c>
      <c r="EF121" s="17">
        <v>9</v>
      </c>
      <c r="EG121" s="17">
        <v>7</v>
      </c>
      <c r="EH121" s="17">
        <v>4</v>
      </c>
      <c r="EI121" s="17">
        <v>2</v>
      </c>
      <c r="EJ121" s="17">
        <v>1</v>
      </c>
      <c r="EK121" s="17" t="s">
        <v>1</v>
      </c>
      <c r="EL121" s="17" t="s">
        <v>1</v>
      </c>
      <c r="EM121" s="17">
        <v>2</v>
      </c>
      <c r="EN121" s="17">
        <v>9</v>
      </c>
      <c r="EO121" s="17">
        <v>2</v>
      </c>
      <c r="EP121" s="17">
        <v>2</v>
      </c>
      <c r="EQ121" s="17" t="s">
        <v>1</v>
      </c>
      <c r="ER121" s="17" t="s">
        <v>1</v>
      </c>
      <c r="ES121" s="17">
        <v>3</v>
      </c>
      <c r="ET121" s="17">
        <v>2</v>
      </c>
      <c r="EU121" s="17">
        <v>2</v>
      </c>
    </row>
    <row r="122" spans="1:151" ht="14.25" customHeight="1">
      <c r="A122" s="551" t="s">
        <v>299</v>
      </c>
      <c r="B122" s="551" t="s">
        <v>390</v>
      </c>
      <c r="C122" s="551" t="s">
        <v>390</v>
      </c>
      <c r="D122" s="551" t="s">
        <v>394</v>
      </c>
      <c r="E122" s="607">
        <v>9</v>
      </c>
      <c r="F122" s="607">
        <v>8</v>
      </c>
      <c r="G122" s="607">
        <v>2</v>
      </c>
      <c r="H122" s="607">
        <v>1</v>
      </c>
      <c r="I122" s="607">
        <v>3</v>
      </c>
      <c r="J122" s="607">
        <v>2</v>
      </c>
      <c r="K122" s="607">
        <v>3</v>
      </c>
      <c r="L122" s="607">
        <v>1</v>
      </c>
      <c r="M122" s="607">
        <v>23</v>
      </c>
      <c r="N122" s="607" t="s">
        <v>1</v>
      </c>
      <c r="O122" s="607" t="s">
        <v>1</v>
      </c>
      <c r="P122" s="607" t="s">
        <v>1</v>
      </c>
      <c r="Q122" s="607">
        <v>2</v>
      </c>
      <c r="R122" s="607">
        <v>1</v>
      </c>
      <c r="S122" s="607">
        <v>1</v>
      </c>
      <c r="T122" s="607">
        <v>2</v>
      </c>
      <c r="U122" s="607">
        <v>1</v>
      </c>
      <c r="V122" s="607">
        <v>1</v>
      </c>
      <c r="W122" s="607">
        <v>3</v>
      </c>
      <c r="X122" s="607">
        <v>4</v>
      </c>
      <c r="Y122" s="607">
        <v>3</v>
      </c>
      <c r="Z122" s="607">
        <v>1</v>
      </c>
      <c r="AA122" s="607">
        <v>3</v>
      </c>
      <c r="AB122" s="607">
        <v>1</v>
      </c>
      <c r="AC122" s="608">
        <v>62.1</v>
      </c>
      <c r="AD122" s="608">
        <v>59</v>
      </c>
      <c r="AE122" s="608">
        <v>65</v>
      </c>
      <c r="AF122" s="607">
        <v>18</v>
      </c>
      <c r="AG122" s="607" t="s">
        <v>1</v>
      </c>
      <c r="AH122" s="607" t="s">
        <v>1</v>
      </c>
      <c r="AI122" s="607" t="s">
        <v>1</v>
      </c>
      <c r="AJ122" s="607">
        <v>2</v>
      </c>
      <c r="AK122" s="607">
        <v>1</v>
      </c>
      <c r="AL122" s="607" t="s">
        <v>1</v>
      </c>
      <c r="AM122" s="607">
        <v>2</v>
      </c>
      <c r="AN122" s="607" t="s">
        <v>1</v>
      </c>
      <c r="AO122" s="607" t="s">
        <v>1</v>
      </c>
      <c r="AP122" s="607">
        <v>2</v>
      </c>
      <c r="AQ122" s="607">
        <v>4</v>
      </c>
      <c r="AR122" s="607">
        <v>2</v>
      </c>
      <c r="AS122" s="607">
        <v>1</v>
      </c>
      <c r="AT122" s="607">
        <v>3</v>
      </c>
      <c r="AU122" s="607">
        <v>1</v>
      </c>
      <c r="AV122" s="608">
        <v>63.6</v>
      </c>
      <c r="AW122" s="608">
        <v>61.8</v>
      </c>
      <c r="AX122" s="608">
        <v>65.099999999999994</v>
      </c>
      <c r="AY122" s="607">
        <v>12</v>
      </c>
      <c r="AZ122" s="607" t="s">
        <v>1</v>
      </c>
      <c r="BA122" s="607" t="s">
        <v>1</v>
      </c>
      <c r="BB122" s="607" t="s">
        <v>1</v>
      </c>
      <c r="BC122" s="607">
        <v>1</v>
      </c>
      <c r="BD122" s="607">
        <v>1</v>
      </c>
      <c r="BE122" s="607" t="s">
        <v>1</v>
      </c>
      <c r="BF122" s="607">
        <v>1</v>
      </c>
      <c r="BG122" s="607" t="s">
        <v>1</v>
      </c>
      <c r="BH122" s="607" t="s">
        <v>1</v>
      </c>
      <c r="BI122" s="607">
        <v>2</v>
      </c>
      <c r="BJ122" s="607">
        <v>3</v>
      </c>
      <c r="BK122" s="607">
        <v>2</v>
      </c>
      <c r="BL122" s="607" t="s">
        <v>1</v>
      </c>
      <c r="BM122" s="607">
        <v>2</v>
      </c>
      <c r="BN122" s="607" t="s">
        <v>1</v>
      </c>
      <c r="BO122" s="608">
        <v>62.7</v>
      </c>
      <c r="BP122" s="608">
        <v>61.8</v>
      </c>
      <c r="BQ122" s="608">
        <v>64.5</v>
      </c>
      <c r="BR122" s="607">
        <v>8</v>
      </c>
      <c r="BS122" s="607" t="s">
        <v>1</v>
      </c>
      <c r="BT122" s="607" t="s">
        <v>1</v>
      </c>
      <c r="BU122" s="607" t="s">
        <v>1</v>
      </c>
      <c r="BV122" s="607" t="s">
        <v>1</v>
      </c>
      <c r="BW122" s="607" t="s">
        <v>1</v>
      </c>
      <c r="BX122" s="607" t="s">
        <v>1</v>
      </c>
      <c r="BY122" s="607" t="s">
        <v>1</v>
      </c>
      <c r="BZ122" s="607" t="s">
        <v>1</v>
      </c>
      <c r="CA122" s="607" t="s">
        <v>1</v>
      </c>
      <c r="CB122" s="607">
        <v>2</v>
      </c>
      <c r="CC122" s="607">
        <v>1</v>
      </c>
      <c r="CD122" s="607">
        <v>2</v>
      </c>
      <c r="CE122" s="607" t="s">
        <v>1</v>
      </c>
      <c r="CF122" s="607">
        <v>2</v>
      </c>
      <c r="CG122" s="607">
        <v>1</v>
      </c>
      <c r="CH122" s="607">
        <v>4</v>
      </c>
      <c r="CI122" s="607" t="s">
        <v>1</v>
      </c>
      <c r="CJ122" s="607" t="s">
        <v>1</v>
      </c>
      <c r="CK122" s="607" t="s">
        <v>1</v>
      </c>
      <c r="CL122" s="607" t="s">
        <v>1</v>
      </c>
      <c r="CM122" s="607" t="s">
        <v>1</v>
      </c>
      <c r="CN122" s="607" t="s">
        <v>1</v>
      </c>
      <c r="CO122" s="607" t="s">
        <v>1</v>
      </c>
      <c r="CP122" s="607">
        <v>1</v>
      </c>
      <c r="CQ122" s="607">
        <v>1</v>
      </c>
      <c r="CR122" s="607">
        <v>2</v>
      </c>
      <c r="CS122" s="607" t="s">
        <v>1</v>
      </c>
      <c r="CT122" s="607" t="s">
        <v>1</v>
      </c>
      <c r="CU122" s="607" t="s">
        <v>1</v>
      </c>
      <c r="CV122" s="607"/>
      <c r="CW122" s="607"/>
      <c r="CX122" s="607"/>
      <c r="CY122" s="607"/>
      <c r="CZ122" s="607"/>
      <c r="DA122" s="607"/>
      <c r="DB122" s="607"/>
      <c r="DC122" s="607">
        <v>31</v>
      </c>
      <c r="DD122" s="607">
        <v>18</v>
      </c>
      <c r="DE122" s="607">
        <v>12</v>
      </c>
      <c r="DF122" s="607">
        <v>4</v>
      </c>
      <c r="DG122" s="607">
        <v>2</v>
      </c>
      <c r="DH122" s="607">
        <v>5</v>
      </c>
      <c r="DI122" s="607">
        <v>3</v>
      </c>
      <c r="DJ122" s="607">
        <v>5</v>
      </c>
      <c r="DK122" s="607">
        <v>6</v>
      </c>
      <c r="DL122" s="607" t="s">
        <v>1</v>
      </c>
      <c r="DM122" s="607" t="s">
        <v>1</v>
      </c>
      <c r="DN122" s="607" t="s">
        <v>1</v>
      </c>
      <c r="DO122" s="607" t="s">
        <v>1</v>
      </c>
      <c r="DP122" s="607">
        <v>4</v>
      </c>
      <c r="DQ122" s="607" t="s">
        <v>1</v>
      </c>
      <c r="DR122" s="607" t="s">
        <v>1</v>
      </c>
      <c r="DS122" s="607">
        <v>2</v>
      </c>
      <c r="DT122" s="607" t="s">
        <v>1</v>
      </c>
      <c r="DU122" s="607" t="s">
        <v>1</v>
      </c>
      <c r="DV122" s="607" t="s">
        <v>1</v>
      </c>
      <c r="DW122" s="607" t="s">
        <v>1</v>
      </c>
      <c r="DX122" s="607" t="s">
        <v>1</v>
      </c>
      <c r="DY122" s="607" t="s">
        <v>1</v>
      </c>
      <c r="DZ122" s="607" t="s">
        <v>1</v>
      </c>
      <c r="EA122" s="607">
        <v>8</v>
      </c>
      <c r="EB122" s="607">
        <v>462</v>
      </c>
      <c r="EC122" s="607" t="s">
        <v>1</v>
      </c>
      <c r="ED122" s="607">
        <v>374</v>
      </c>
      <c r="EE122" s="607">
        <v>88</v>
      </c>
      <c r="EF122" s="17">
        <v>12</v>
      </c>
      <c r="EG122" s="17">
        <v>12</v>
      </c>
      <c r="EH122" s="17">
        <v>8</v>
      </c>
      <c r="EI122" s="17">
        <v>3</v>
      </c>
      <c r="EJ122" s="17">
        <v>1</v>
      </c>
      <c r="EK122" s="17" t="s">
        <v>1</v>
      </c>
      <c r="EL122" s="17" t="s">
        <v>1</v>
      </c>
      <c r="EM122" s="17" t="s">
        <v>1</v>
      </c>
      <c r="EN122" s="17">
        <v>19</v>
      </c>
      <c r="EO122" s="17">
        <v>6</v>
      </c>
      <c r="EP122" s="17">
        <v>4</v>
      </c>
      <c r="EQ122" s="17">
        <v>1</v>
      </c>
      <c r="ER122" s="17">
        <v>1</v>
      </c>
      <c r="ES122" s="17">
        <v>5</v>
      </c>
      <c r="ET122" s="17">
        <v>3</v>
      </c>
      <c r="EU122" s="17">
        <v>5</v>
      </c>
    </row>
    <row r="123" spans="1:151" ht="14.25" customHeight="1">
      <c r="A123" s="551" t="s">
        <v>299</v>
      </c>
      <c r="B123" s="551" t="s">
        <v>390</v>
      </c>
      <c r="C123" s="551" t="s">
        <v>390</v>
      </c>
      <c r="D123" s="551" t="s">
        <v>395</v>
      </c>
      <c r="E123" s="607">
        <v>18</v>
      </c>
      <c r="F123" s="607">
        <v>13</v>
      </c>
      <c r="G123" s="607">
        <v>6</v>
      </c>
      <c r="H123" s="607">
        <v>5</v>
      </c>
      <c r="I123" s="607">
        <v>1</v>
      </c>
      <c r="J123" s="607">
        <v>1</v>
      </c>
      <c r="K123" s="607">
        <v>6</v>
      </c>
      <c r="L123" s="607">
        <v>5</v>
      </c>
      <c r="M123" s="607">
        <v>37</v>
      </c>
      <c r="N123" s="607" t="s">
        <v>1</v>
      </c>
      <c r="O123" s="607" t="s">
        <v>1</v>
      </c>
      <c r="P123" s="607" t="s">
        <v>1</v>
      </c>
      <c r="Q123" s="607">
        <v>1</v>
      </c>
      <c r="R123" s="607">
        <v>5</v>
      </c>
      <c r="S123" s="607">
        <v>2</v>
      </c>
      <c r="T123" s="607">
        <v>5</v>
      </c>
      <c r="U123" s="607">
        <v>3</v>
      </c>
      <c r="V123" s="607" t="s">
        <v>1</v>
      </c>
      <c r="W123" s="607">
        <v>1</v>
      </c>
      <c r="X123" s="607">
        <v>8</v>
      </c>
      <c r="Y123" s="607">
        <v>3</v>
      </c>
      <c r="Z123" s="607">
        <v>6</v>
      </c>
      <c r="AA123" s="607">
        <v>3</v>
      </c>
      <c r="AB123" s="607" t="s">
        <v>1</v>
      </c>
      <c r="AC123" s="608">
        <v>59.8</v>
      </c>
      <c r="AD123" s="608">
        <v>58.9</v>
      </c>
      <c r="AE123" s="608">
        <v>61</v>
      </c>
      <c r="AF123" s="607">
        <v>34</v>
      </c>
      <c r="AG123" s="607" t="s">
        <v>1</v>
      </c>
      <c r="AH123" s="607" t="s">
        <v>1</v>
      </c>
      <c r="AI123" s="607" t="s">
        <v>1</v>
      </c>
      <c r="AJ123" s="607">
        <v>1</v>
      </c>
      <c r="AK123" s="607">
        <v>3</v>
      </c>
      <c r="AL123" s="607">
        <v>2</v>
      </c>
      <c r="AM123" s="607">
        <v>5</v>
      </c>
      <c r="AN123" s="607">
        <v>3</v>
      </c>
      <c r="AO123" s="607" t="s">
        <v>1</v>
      </c>
      <c r="AP123" s="607">
        <v>1</v>
      </c>
      <c r="AQ123" s="607">
        <v>7</v>
      </c>
      <c r="AR123" s="607">
        <v>3</v>
      </c>
      <c r="AS123" s="607">
        <v>6</v>
      </c>
      <c r="AT123" s="607">
        <v>3</v>
      </c>
      <c r="AU123" s="607" t="s">
        <v>1</v>
      </c>
      <c r="AV123" s="608">
        <v>61</v>
      </c>
      <c r="AW123" s="608">
        <v>61.1</v>
      </c>
      <c r="AX123" s="608">
        <v>61</v>
      </c>
      <c r="AY123" s="607">
        <v>21</v>
      </c>
      <c r="AZ123" s="607" t="s">
        <v>1</v>
      </c>
      <c r="BA123" s="607" t="s">
        <v>1</v>
      </c>
      <c r="BB123" s="607" t="s">
        <v>1</v>
      </c>
      <c r="BC123" s="607">
        <v>1</v>
      </c>
      <c r="BD123" s="607">
        <v>1</v>
      </c>
      <c r="BE123" s="607">
        <v>1</v>
      </c>
      <c r="BF123" s="607">
        <v>5</v>
      </c>
      <c r="BG123" s="607">
        <v>1</v>
      </c>
      <c r="BH123" s="607" t="s">
        <v>1</v>
      </c>
      <c r="BI123" s="607" t="s">
        <v>1</v>
      </c>
      <c r="BJ123" s="607">
        <v>5</v>
      </c>
      <c r="BK123" s="607">
        <v>2</v>
      </c>
      <c r="BL123" s="607">
        <v>3</v>
      </c>
      <c r="BM123" s="607">
        <v>2</v>
      </c>
      <c r="BN123" s="607" t="s">
        <v>1</v>
      </c>
      <c r="BO123" s="608">
        <v>60.8</v>
      </c>
      <c r="BP123" s="608">
        <v>59.9</v>
      </c>
      <c r="BQ123" s="608">
        <v>62.8</v>
      </c>
      <c r="BR123" s="607">
        <v>13</v>
      </c>
      <c r="BS123" s="607" t="s">
        <v>1</v>
      </c>
      <c r="BT123" s="607" t="s">
        <v>1</v>
      </c>
      <c r="BU123" s="607" t="s">
        <v>1</v>
      </c>
      <c r="BV123" s="607" t="s">
        <v>1</v>
      </c>
      <c r="BW123" s="607" t="s">
        <v>1</v>
      </c>
      <c r="BX123" s="607" t="s">
        <v>1</v>
      </c>
      <c r="BY123" s="607">
        <v>3</v>
      </c>
      <c r="BZ123" s="607" t="s">
        <v>1</v>
      </c>
      <c r="CA123" s="607" t="s">
        <v>1</v>
      </c>
      <c r="CB123" s="607" t="s">
        <v>1</v>
      </c>
      <c r="CC123" s="607">
        <v>4</v>
      </c>
      <c r="CD123" s="607">
        <v>1</v>
      </c>
      <c r="CE123" s="607">
        <v>3</v>
      </c>
      <c r="CF123" s="607">
        <v>2</v>
      </c>
      <c r="CG123" s="607" t="s">
        <v>1</v>
      </c>
      <c r="CH123" s="607">
        <v>6</v>
      </c>
      <c r="CI123" s="607" t="s">
        <v>1</v>
      </c>
      <c r="CJ123" s="607" t="s">
        <v>1</v>
      </c>
      <c r="CK123" s="607" t="s">
        <v>1</v>
      </c>
      <c r="CL123" s="607" t="s">
        <v>1</v>
      </c>
      <c r="CM123" s="607" t="s">
        <v>1</v>
      </c>
      <c r="CN123" s="607" t="s">
        <v>1</v>
      </c>
      <c r="CO123" s="607" t="s">
        <v>1</v>
      </c>
      <c r="CP123" s="607" t="s">
        <v>1</v>
      </c>
      <c r="CQ123" s="607">
        <v>2</v>
      </c>
      <c r="CR123" s="607">
        <v>1</v>
      </c>
      <c r="CS123" s="607">
        <v>2</v>
      </c>
      <c r="CT123" s="607">
        <v>1</v>
      </c>
      <c r="CU123" s="607" t="s">
        <v>1</v>
      </c>
      <c r="CV123" s="607"/>
      <c r="CW123" s="607"/>
      <c r="CX123" s="607"/>
      <c r="CY123" s="607"/>
      <c r="CZ123" s="607"/>
      <c r="DA123" s="607"/>
      <c r="DB123" s="607"/>
      <c r="DC123" s="607">
        <v>49</v>
      </c>
      <c r="DD123" s="607">
        <v>28</v>
      </c>
      <c r="DE123" s="607">
        <v>21</v>
      </c>
      <c r="DF123" s="607">
        <v>7</v>
      </c>
      <c r="DG123" s="607" t="s">
        <v>1</v>
      </c>
      <c r="DH123" s="607">
        <v>12</v>
      </c>
      <c r="DI123" s="607">
        <v>6</v>
      </c>
      <c r="DJ123" s="607">
        <v>3</v>
      </c>
      <c r="DK123" s="607">
        <v>13</v>
      </c>
      <c r="DL123" s="607" t="s">
        <v>1</v>
      </c>
      <c r="DM123" s="607" t="s">
        <v>1</v>
      </c>
      <c r="DN123" s="607">
        <v>1</v>
      </c>
      <c r="DO123" s="607" t="s">
        <v>1</v>
      </c>
      <c r="DP123" s="607">
        <v>6</v>
      </c>
      <c r="DQ123" s="607" t="s">
        <v>1</v>
      </c>
      <c r="DR123" s="607" t="s">
        <v>1</v>
      </c>
      <c r="DS123" s="607">
        <v>5</v>
      </c>
      <c r="DT123" s="607">
        <v>1</v>
      </c>
      <c r="DU123" s="607" t="s">
        <v>1</v>
      </c>
      <c r="DV123" s="607" t="s">
        <v>1</v>
      </c>
      <c r="DW123" s="607" t="s">
        <v>1</v>
      </c>
      <c r="DX123" s="607" t="s">
        <v>1</v>
      </c>
      <c r="DY123" s="607" t="s">
        <v>1</v>
      </c>
      <c r="DZ123" s="607" t="s">
        <v>1</v>
      </c>
      <c r="EA123" s="607">
        <v>13</v>
      </c>
      <c r="EB123" s="607">
        <v>1148</v>
      </c>
      <c r="EC123" s="607" t="s">
        <v>1</v>
      </c>
      <c r="ED123" s="607">
        <v>438</v>
      </c>
      <c r="EE123" s="607">
        <v>710</v>
      </c>
      <c r="EF123" s="17">
        <v>29</v>
      </c>
      <c r="EG123" s="17">
        <v>22</v>
      </c>
      <c r="EH123" s="17">
        <v>15</v>
      </c>
      <c r="EI123" s="17">
        <v>7</v>
      </c>
      <c r="EJ123" s="17" t="s">
        <v>1</v>
      </c>
      <c r="EK123" s="17" t="s">
        <v>1</v>
      </c>
      <c r="EL123" s="17">
        <v>5</v>
      </c>
      <c r="EM123" s="17">
        <v>2</v>
      </c>
      <c r="EN123" s="17">
        <v>20</v>
      </c>
      <c r="EO123" s="17">
        <v>6</v>
      </c>
      <c r="EP123" s="17">
        <v>6</v>
      </c>
      <c r="EQ123" s="17" t="s">
        <v>1</v>
      </c>
      <c r="ER123" s="17" t="s">
        <v>1</v>
      </c>
      <c r="ES123" s="17">
        <v>12</v>
      </c>
      <c r="ET123" s="17">
        <v>1</v>
      </c>
      <c r="EU123" s="17">
        <v>1</v>
      </c>
    </row>
    <row r="124" spans="1:151" ht="14.25" customHeight="1">
      <c r="A124" s="551" t="s">
        <v>299</v>
      </c>
      <c r="B124" s="551" t="s">
        <v>390</v>
      </c>
      <c r="C124" s="551" t="s">
        <v>390</v>
      </c>
      <c r="D124" s="551" t="s">
        <v>396</v>
      </c>
      <c r="E124" s="607">
        <v>8</v>
      </c>
      <c r="F124" s="607">
        <v>7</v>
      </c>
      <c r="G124" s="607">
        <v>2</v>
      </c>
      <c r="H124" s="607">
        <v>2</v>
      </c>
      <c r="I124" s="607">
        <v>2</v>
      </c>
      <c r="J124" s="607">
        <v>2</v>
      </c>
      <c r="K124" s="607">
        <v>3</v>
      </c>
      <c r="L124" s="607">
        <v>1</v>
      </c>
      <c r="M124" s="607">
        <v>21</v>
      </c>
      <c r="N124" s="607" t="s">
        <v>1</v>
      </c>
      <c r="O124" s="607">
        <v>1</v>
      </c>
      <c r="P124" s="607">
        <v>1</v>
      </c>
      <c r="Q124" s="607" t="s">
        <v>1</v>
      </c>
      <c r="R124" s="607" t="s">
        <v>1</v>
      </c>
      <c r="S124" s="607">
        <v>2</v>
      </c>
      <c r="T124" s="607" t="s">
        <v>1</v>
      </c>
      <c r="U124" s="607">
        <v>3</v>
      </c>
      <c r="V124" s="607">
        <v>1</v>
      </c>
      <c r="W124" s="607">
        <v>3</v>
      </c>
      <c r="X124" s="607">
        <v>3</v>
      </c>
      <c r="Y124" s="607">
        <v>1</v>
      </c>
      <c r="Z124" s="607">
        <v>1</v>
      </c>
      <c r="AA124" s="607">
        <v>3</v>
      </c>
      <c r="AB124" s="607">
        <v>2</v>
      </c>
      <c r="AC124" s="608">
        <v>62</v>
      </c>
      <c r="AD124" s="608">
        <v>58</v>
      </c>
      <c r="AE124" s="608">
        <v>66.400000000000006</v>
      </c>
      <c r="AF124" s="607">
        <v>19</v>
      </c>
      <c r="AG124" s="607" t="s">
        <v>1</v>
      </c>
      <c r="AH124" s="607" t="s">
        <v>1</v>
      </c>
      <c r="AI124" s="607">
        <v>1</v>
      </c>
      <c r="AJ124" s="607" t="s">
        <v>1</v>
      </c>
      <c r="AK124" s="607" t="s">
        <v>1</v>
      </c>
      <c r="AL124" s="607">
        <v>2</v>
      </c>
      <c r="AM124" s="607" t="s">
        <v>1</v>
      </c>
      <c r="AN124" s="607">
        <v>2</v>
      </c>
      <c r="AO124" s="607">
        <v>1</v>
      </c>
      <c r="AP124" s="607">
        <v>3</v>
      </c>
      <c r="AQ124" s="607">
        <v>3</v>
      </c>
      <c r="AR124" s="607">
        <v>1</v>
      </c>
      <c r="AS124" s="607">
        <v>1</v>
      </c>
      <c r="AT124" s="607">
        <v>3</v>
      </c>
      <c r="AU124" s="607">
        <v>2</v>
      </c>
      <c r="AV124" s="608">
        <v>64.5</v>
      </c>
      <c r="AW124" s="608">
        <v>62.4</v>
      </c>
      <c r="AX124" s="608">
        <v>66.400000000000006</v>
      </c>
      <c r="AY124" s="607">
        <v>15</v>
      </c>
      <c r="AZ124" s="607" t="s">
        <v>1</v>
      </c>
      <c r="BA124" s="607" t="s">
        <v>1</v>
      </c>
      <c r="BB124" s="607">
        <v>1</v>
      </c>
      <c r="BC124" s="607" t="s">
        <v>1</v>
      </c>
      <c r="BD124" s="607" t="s">
        <v>1</v>
      </c>
      <c r="BE124" s="607">
        <v>2</v>
      </c>
      <c r="BF124" s="607" t="s">
        <v>1</v>
      </c>
      <c r="BG124" s="607">
        <v>1</v>
      </c>
      <c r="BH124" s="607" t="s">
        <v>1</v>
      </c>
      <c r="BI124" s="607">
        <v>2</v>
      </c>
      <c r="BJ124" s="607">
        <v>3</v>
      </c>
      <c r="BK124" s="607">
        <v>1</v>
      </c>
      <c r="BL124" s="607">
        <v>1</v>
      </c>
      <c r="BM124" s="607">
        <v>2</v>
      </c>
      <c r="BN124" s="607">
        <v>2</v>
      </c>
      <c r="BO124" s="608">
        <v>64.7</v>
      </c>
      <c r="BP124" s="608">
        <v>63.3</v>
      </c>
      <c r="BQ124" s="608">
        <v>66.3</v>
      </c>
      <c r="BR124" s="607">
        <v>7</v>
      </c>
      <c r="BS124" s="607" t="s">
        <v>1</v>
      </c>
      <c r="BT124" s="607" t="s">
        <v>1</v>
      </c>
      <c r="BU124" s="607" t="s">
        <v>1</v>
      </c>
      <c r="BV124" s="607" t="s">
        <v>1</v>
      </c>
      <c r="BW124" s="607" t="s">
        <v>1</v>
      </c>
      <c r="BX124" s="607" t="s">
        <v>1</v>
      </c>
      <c r="BY124" s="607" t="s">
        <v>1</v>
      </c>
      <c r="BZ124" s="607" t="s">
        <v>1</v>
      </c>
      <c r="CA124" s="607" t="s">
        <v>1</v>
      </c>
      <c r="CB124" s="607">
        <v>1</v>
      </c>
      <c r="CC124" s="607">
        <v>2</v>
      </c>
      <c r="CD124" s="607">
        <v>1</v>
      </c>
      <c r="CE124" s="607" t="s">
        <v>1</v>
      </c>
      <c r="CF124" s="607">
        <v>1</v>
      </c>
      <c r="CG124" s="607">
        <v>2</v>
      </c>
      <c r="CH124" s="607">
        <v>3</v>
      </c>
      <c r="CI124" s="607" t="s">
        <v>1</v>
      </c>
      <c r="CJ124" s="607" t="s">
        <v>1</v>
      </c>
      <c r="CK124" s="607" t="s">
        <v>1</v>
      </c>
      <c r="CL124" s="607" t="s">
        <v>1</v>
      </c>
      <c r="CM124" s="607" t="s">
        <v>1</v>
      </c>
      <c r="CN124" s="607" t="s">
        <v>1</v>
      </c>
      <c r="CO124" s="607" t="s">
        <v>1</v>
      </c>
      <c r="CP124" s="607">
        <v>1</v>
      </c>
      <c r="CQ124" s="607">
        <v>1</v>
      </c>
      <c r="CR124" s="607">
        <v>1</v>
      </c>
      <c r="CS124" s="607" t="s">
        <v>1</v>
      </c>
      <c r="CT124" s="607" t="s">
        <v>1</v>
      </c>
      <c r="CU124" s="607" t="s">
        <v>1</v>
      </c>
      <c r="CV124" s="607"/>
      <c r="CW124" s="607"/>
      <c r="CX124" s="607"/>
      <c r="CY124" s="607"/>
      <c r="CZ124" s="607"/>
      <c r="DA124" s="607"/>
      <c r="DB124" s="607"/>
      <c r="DC124" s="607">
        <v>32</v>
      </c>
      <c r="DD124" s="607">
        <v>22</v>
      </c>
      <c r="DE124" s="607">
        <v>15</v>
      </c>
      <c r="DF124" s="607">
        <v>7</v>
      </c>
      <c r="DG124" s="607" t="s">
        <v>1</v>
      </c>
      <c r="DH124" s="607">
        <v>4</v>
      </c>
      <c r="DI124" s="607">
        <v>2</v>
      </c>
      <c r="DJ124" s="607">
        <v>4</v>
      </c>
      <c r="DK124" s="607">
        <v>7</v>
      </c>
      <c r="DL124" s="607" t="s">
        <v>1</v>
      </c>
      <c r="DM124" s="607" t="s">
        <v>1</v>
      </c>
      <c r="DN124" s="607" t="s">
        <v>1</v>
      </c>
      <c r="DO124" s="607" t="s">
        <v>1</v>
      </c>
      <c r="DP124" s="607">
        <v>3</v>
      </c>
      <c r="DQ124" s="607" t="s">
        <v>1</v>
      </c>
      <c r="DR124" s="607">
        <v>1</v>
      </c>
      <c r="DS124" s="607">
        <v>2</v>
      </c>
      <c r="DT124" s="607">
        <v>1</v>
      </c>
      <c r="DU124" s="607" t="s">
        <v>1</v>
      </c>
      <c r="DV124" s="607" t="s">
        <v>1</v>
      </c>
      <c r="DW124" s="607" t="s">
        <v>1</v>
      </c>
      <c r="DX124" s="607" t="s">
        <v>1</v>
      </c>
      <c r="DY124" s="607" t="s">
        <v>1</v>
      </c>
      <c r="DZ124" s="607" t="s">
        <v>1</v>
      </c>
      <c r="EA124" s="607">
        <v>7</v>
      </c>
      <c r="EB124" s="607">
        <v>528</v>
      </c>
      <c r="EC124" s="607">
        <v>15</v>
      </c>
      <c r="ED124" s="607">
        <v>138</v>
      </c>
      <c r="EE124" s="607">
        <v>375</v>
      </c>
      <c r="EF124" s="17">
        <v>15</v>
      </c>
      <c r="EG124" s="17">
        <v>12</v>
      </c>
      <c r="EH124" s="17">
        <v>8</v>
      </c>
      <c r="EI124" s="17">
        <v>4</v>
      </c>
      <c r="EJ124" s="17" t="s">
        <v>1</v>
      </c>
      <c r="EK124" s="17" t="s">
        <v>1</v>
      </c>
      <c r="EL124" s="17">
        <v>1</v>
      </c>
      <c r="EM124" s="17">
        <v>2</v>
      </c>
      <c r="EN124" s="17">
        <v>17</v>
      </c>
      <c r="EO124" s="17">
        <v>10</v>
      </c>
      <c r="EP124" s="17">
        <v>7</v>
      </c>
      <c r="EQ124" s="17">
        <v>3</v>
      </c>
      <c r="ER124" s="17" t="s">
        <v>1</v>
      </c>
      <c r="ES124" s="17">
        <v>4</v>
      </c>
      <c r="ET124" s="17">
        <v>1</v>
      </c>
      <c r="EU124" s="17">
        <v>2</v>
      </c>
    </row>
    <row r="125" spans="1:151" ht="14.25" customHeight="1">
      <c r="A125" s="551" t="s">
        <v>299</v>
      </c>
      <c r="B125" s="551" t="s">
        <v>390</v>
      </c>
      <c r="C125" s="551" t="s">
        <v>390</v>
      </c>
      <c r="D125" s="551" t="s">
        <v>397</v>
      </c>
      <c r="E125" s="607">
        <v>8</v>
      </c>
      <c r="F125" s="607">
        <v>5</v>
      </c>
      <c r="G125" s="607">
        <v>3</v>
      </c>
      <c r="H125" s="607">
        <v>3</v>
      </c>
      <c r="I125" s="607" t="s">
        <v>1</v>
      </c>
      <c r="J125" s="607" t="s">
        <v>1</v>
      </c>
      <c r="K125" s="607">
        <v>2</v>
      </c>
      <c r="L125" s="607">
        <v>3</v>
      </c>
      <c r="M125" s="607">
        <v>15</v>
      </c>
      <c r="N125" s="607" t="s">
        <v>1</v>
      </c>
      <c r="O125" s="607" t="s">
        <v>1</v>
      </c>
      <c r="P125" s="607" t="s">
        <v>1</v>
      </c>
      <c r="Q125" s="607" t="s">
        <v>1</v>
      </c>
      <c r="R125" s="607">
        <v>1</v>
      </c>
      <c r="S125" s="607">
        <v>1</v>
      </c>
      <c r="T125" s="607" t="s">
        <v>1</v>
      </c>
      <c r="U125" s="607">
        <v>2</v>
      </c>
      <c r="V125" s="607" t="s">
        <v>1</v>
      </c>
      <c r="W125" s="607">
        <v>3</v>
      </c>
      <c r="X125" s="607">
        <v>3</v>
      </c>
      <c r="Y125" s="607">
        <v>1</v>
      </c>
      <c r="Z125" s="607">
        <v>1</v>
      </c>
      <c r="AA125" s="607">
        <v>1</v>
      </c>
      <c r="AB125" s="607">
        <v>2</v>
      </c>
      <c r="AC125" s="608">
        <v>65.3</v>
      </c>
      <c r="AD125" s="608">
        <v>66.099999999999994</v>
      </c>
      <c r="AE125" s="608">
        <v>64.3</v>
      </c>
      <c r="AF125" s="607">
        <v>12</v>
      </c>
      <c r="AG125" s="607" t="s">
        <v>1</v>
      </c>
      <c r="AH125" s="607" t="s">
        <v>1</v>
      </c>
      <c r="AI125" s="607" t="s">
        <v>1</v>
      </c>
      <c r="AJ125" s="607" t="s">
        <v>1</v>
      </c>
      <c r="AK125" s="607">
        <v>1</v>
      </c>
      <c r="AL125" s="607">
        <v>1</v>
      </c>
      <c r="AM125" s="607" t="s">
        <v>1</v>
      </c>
      <c r="AN125" s="607">
        <v>2</v>
      </c>
      <c r="AO125" s="607" t="s">
        <v>1</v>
      </c>
      <c r="AP125" s="607">
        <v>2</v>
      </c>
      <c r="AQ125" s="607">
        <v>1</v>
      </c>
      <c r="AR125" s="607">
        <v>1</v>
      </c>
      <c r="AS125" s="607">
        <v>1</v>
      </c>
      <c r="AT125" s="607">
        <v>1</v>
      </c>
      <c r="AU125" s="607">
        <v>2</v>
      </c>
      <c r="AV125" s="608">
        <v>65.400000000000006</v>
      </c>
      <c r="AW125" s="608">
        <v>67</v>
      </c>
      <c r="AX125" s="608">
        <v>63.8</v>
      </c>
      <c r="AY125" s="607">
        <v>6</v>
      </c>
      <c r="AZ125" s="607" t="s">
        <v>1</v>
      </c>
      <c r="BA125" s="607" t="s">
        <v>1</v>
      </c>
      <c r="BB125" s="607" t="s">
        <v>1</v>
      </c>
      <c r="BC125" s="607" t="s">
        <v>1</v>
      </c>
      <c r="BD125" s="607">
        <v>1</v>
      </c>
      <c r="BE125" s="607">
        <v>1</v>
      </c>
      <c r="BF125" s="607" t="s">
        <v>1</v>
      </c>
      <c r="BG125" s="607">
        <v>1</v>
      </c>
      <c r="BH125" s="607" t="s">
        <v>1</v>
      </c>
      <c r="BI125" s="607" t="s">
        <v>1</v>
      </c>
      <c r="BJ125" s="607">
        <v>1</v>
      </c>
      <c r="BK125" s="607">
        <v>1</v>
      </c>
      <c r="BL125" s="607" t="s">
        <v>1</v>
      </c>
      <c r="BM125" s="607">
        <v>1</v>
      </c>
      <c r="BN125" s="607" t="s">
        <v>1</v>
      </c>
      <c r="BO125" s="608">
        <v>59.2</v>
      </c>
      <c r="BP125" s="608">
        <v>62.5</v>
      </c>
      <c r="BQ125" s="608">
        <v>52.5</v>
      </c>
      <c r="BR125" s="607">
        <v>5</v>
      </c>
      <c r="BS125" s="607" t="s">
        <v>1</v>
      </c>
      <c r="BT125" s="607" t="s">
        <v>1</v>
      </c>
      <c r="BU125" s="607" t="s">
        <v>1</v>
      </c>
      <c r="BV125" s="607" t="s">
        <v>1</v>
      </c>
      <c r="BW125" s="607" t="s">
        <v>1</v>
      </c>
      <c r="BX125" s="607" t="s">
        <v>1</v>
      </c>
      <c r="BY125" s="607" t="s">
        <v>1</v>
      </c>
      <c r="BZ125" s="607" t="s">
        <v>1</v>
      </c>
      <c r="CA125" s="607" t="s">
        <v>1</v>
      </c>
      <c r="CB125" s="607">
        <v>1</v>
      </c>
      <c r="CC125" s="607">
        <v>1</v>
      </c>
      <c r="CD125" s="607">
        <v>1</v>
      </c>
      <c r="CE125" s="607" t="s">
        <v>1</v>
      </c>
      <c r="CF125" s="607">
        <v>1</v>
      </c>
      <c r="CG125" s="607">
        <v>1</v>
      </c>
      <c r="CH125" s="607">
        <v>3</v>
      </c>
      <c r="CI125" s="607" t="s">
        <v>1</v>
      </c>
      <c r="CJ125" s="607" t="s">
        <v>1</v>
      </c>
      <c r="CK125" s="607" t="s">
        <v>1</v>
      </c>
      <c r="CL125" s="607" t="s">
        <v>1</v>
      </c>
      <c r="CM125" s="607" t="s">
        <v>1</v>
      </c>
      <c r="CN125" s="607" t="s">
        <v>1</v>
      </c>
      <c r="CO125" s="607" t="s">
        <v>1</v>
      </c>
      <c r="CP125" s="607" t="s">
        <v>1</v>
      </c>
      <c r="CQ125" s="607" t="s">
        <v>1</v>
      </c>
      <c r="CR125" s="607">
        <v>1</v>
      </c>
      <c r="CS125" s="607" t="s">
        <v>1</v>
      </c>
      <c r="CT125" s="607">
        <v>1</v>
      </c>
      <c r="CU125" s="607">
        <v>1</v>
      </c>
      <c r="CV125" s="607"/>
      <c r="CW125" s="607"/>
      <c r="CX125" s="607"/>
      <c r="CY125" s="607"/>
      <c r="CZ125" s="607"/>
      <c r="DA125" s="607"/>
      <c r="DB125" s="607"/>
      <c r="DC125" s="607">
        <v>20</v>
      </c>
      <c r="DD125" s="607">
        <v>13</v>
      </c>
      <c r="DE125" s="607">
        <v>6</v>
      </c>
      <c r="DF125" s="607">
        <v>4</v>
      </c>
      <c r="DG125" s="607">
        <v>3</v>
      </c>
      <c r="DH125" s="607">
        <v>3</v>
      </c>
      <c r="DI125" s="607">
        <v>1</v>
      </c>
      <c r="DJ125" s="607">
        <v>3</v>
      </c>
      <c r="DK125" s="607">
        <v>3</v>
      </c>
      <c r="DL125" s="607" t="s">
        <v>1</v>
      </c>
      <c r="DM125" s="607" t="s">
        <v>1</v>
      </c>
      <c r="DN125" s="607" t="s">
        <v>1</v>
      </c>
      <c r="DO125" s="607" t="s">
        <v>1</v>
      </c>
      <c r="DP125" s="607" t="s">
        <v>1</v>
      </c>
      <c r="DQ125" s="607" t="s">
        <v>1</v>
      </c>
      <c r="DR125" s="607" t="s">
        <v>1</v>
      </c>
      <c r="DS125" s="607">
        <v>2</v>
      </c>
      <c r="DT125" s="607">
        <v>1</v>
      </c>
      <c r="DU125" s="607" t="s">
        <v>1</v>
      </c>
      <c r="DV125" s="607" t="s">
        <v>1</v>
      </c>
      <c r="DW125" s="607" t="s">
        <v>1</v>
      </c>
      <c r="DX125" s="607" t="s">
        <v>1</v>
      </c>
      <c r="DY125" s="607" t="s">
        <v>1</v>
      </c>
      <c r="DZ125" s="607" t="s">
        <v>1</v>
      </c>
      <c r="EA125" s="607">
        <v>5</v>
      </c>
      <c r="EB125" s="607">
        <v>239</v>
      </c>
      <c r="EC125" s="607" t="s">
        <v>1</v>
      </c>
      <c r="ED125" s="607">
        <v>193</v>
      </c>
      <c r="EE125" s="607">
        <v>46</v>
      </c>
      <c r="EF125" s="17">
        <v>10</v>
      </c>
      <c r="EG125" s="17">
        <v>7</v>
      </c>
      <c r="EH125" s="17">
        <v>4</v>
      </c>
      <c r="EI125" s="17">
        <v>1</v>
      </c>
      <c r="EJ125" s="17">
        <v>2</v>
      </c>
      <c r="EK125" s="17" t="s">
        <v>1</v>
      </c>
      <c r="EL125" s="17">
        <v>1</v>
      </c>
      <c r="EM125" s="17">
        <v>2</v>
      </c>
      <c r="EN125" s="17">
        <v>10</v>
      </c>
      <c r="EO125" s="17">
        <v>6</v>
      </c>
      <c r="EP125" s="17">
        <v>2</v>
      </c>
      <c r="EQ125" s="17">
        <v>3</v>
      </c>
      <c r="ER125" s="17">
        <v>1</v>
      </c>
      <c r="ES125" s="17">
        <v>3</v>
      </c>
      <c r="ET125" s="17" t="s">
        <v>1</v>
      </c>
      <c r="EU125" s="17">
        <v>1</v>
      </c>
    </row>
    <row r="126" spans="1:151" ht="14.25" customHeight="1">
      <c r="A126" s="551" t="s">
        <v>299</v>
      </c>
      <c r="B126" s="551" t="s">
        <v>390</v>
      </c>
      <c r="C126" s="551" t="s">
        <v>390</v>
      </c>
      <c r="D126" s="551" t="s">
        <v>398</v>
      </c>
      <c r="E126" s="607">
        <v>8</v>
      </c>
      <c r="F126" s="607">
        <v>6</v>
      </c>
      <c r="G126" s="607">
        <v>3</v>
      </c>
      <c r="H126" s="607">
        <v>3</v>
      </c>
      <c r="I126" s="607">
        <v>1</v>
      </c>
      <c r="J126" s="607">
        <v>1</v>
      </c>
      <c r="K126" s="607">
        <v>2</v>
      </c>
      <c r="L126" s="607">
        <v>2</v>
      </c>
      <c r="M126" s="607">
        <v>15</v>
      </c>
      <c r="N126" s="607" t="s">
        <v>1</v>
      </c>
      <c r="O126" s="607" t="s">
        <v>1</v>
      </c>
      <c r="P126" s="607" t="s">
        <v>1</v>
      </c>
      <c r="Q126" s="607" t="s">
        <v>1</v>
      </c>
      <c r="R126" s="607">
        <v>1</v>
      </c>
      <c r="S126" s="607">
        <v>1</v>
      </c>
      <c r="T126" s="607">
        <v>1</v>
      </c>
      <c r="U126" s="607">
        <v>2</v>
      </c>
      <c r="V126" s="607">
        <v>1</v>
      </c>
      <c r="W126" s="607">
        <v>1</v>
      </c>
      <c r="X126" s="607">
        <v>1</v>
      </c>
      <c r="Y126" s="607">
        <v>3</v>
      </c>
      <c r="Z126" s="607">
        <v>4</v>
      </c>
      <c r="AA126" s="607" t="s">
        <v>1</v>
      </c>
      <c r="AB126" s="607" t="s">
        <v>1</v>
      </c>
      <c r="AC126" s="608">
        <v>63</v>
      </c>
      <c r="AD126" s="608">
        <v>62.9</v>
      </c>
      <c r="AE126" s="608">
        <v>63.2</v>
      </c>
      <c r="AF126" s="607">
        <v>14</v>
      </c>
      <c r="AG126" s="607" t="s">
        <v>1</v>
      </c>
      <c r="AH126" s="607" t="s">
        <v>1</v>
      </c>
      <c r="AI126" s="607" t="s">
        <v>1</v>
      </c>
      <c r="AJ126" s="607" t="s">
        <v>1</v>
      </c>
      <c r="AK126" s="607">
        <v>1</v>
      </c>
      <c r="AL126" s="607">
        <v>1</v>
      </c>
      <c r="AM126" s="607" t="s">
        <v>1</v>
      </c>
      <c r="AN126" s="607">
        <v>2</v>
      </c>
      <c r="AO126" s="607">
        <v>1</v>
      </c>
      <c r="AP126" s="607">
        <v>1</v>
      </c>
      <c r="AQ126" s="607">
        <v>1</v>
      </c>
      <c r="AR126" s="607">
        <v>3</v>
      </c>
      <c r="AS126" s="607">
        <v>4</v>
      </c>
      <c r="AT126" s="607" t="s">
        <v>1</v>
      </c>
      <c r="AU126" s="607" t="s">
        <v>1</v>
      </c>
      <c r="AV126" s="608">
        <v>64.099999999999994</v>
      </c>
      <c r="AW126" s="608">
        <v>62.9</v>
      </c>
      <c r="AX126" s="608">
        <v>66.2</v>
      </c>
      <c r="AY126" s="607">
        <v>12</v>
      </c>
      <c r="AZ126" s="607" t="s">
        <v>1</v>
      </c>
      <c r="BA126" s="607" t="s">
        <v>1</v>
      </c>
      <c r="BB126" s="607" t="s">
        <v>1</v>
      </c>
      <c r="BC126" s="607" t="s">
        <v>1</v>
      </c>
      <c r="BD126" s="607">
        <v>1</v>
      </c>
      <c r="BE126" s="607">
        <v>1</v>
      </c>
      <c r="BF126" s="607" t="s">
        <v>1</v>
      </c>
      <c r="BG126" s="607">
        <v>1</v>
      </c>
      <c r="BH126" s="607">
        <v>1</v>
      </c>
      <c r="BI126" s="607">
        <v>1</v>
      </c>
      <c r="BJ126" s="607">
        <v>1</v>
      </c>
      <c r="BK126" s="607">
        <v>3</v>
      </c>
      <c r="BL126" s="607">
        <v>3</v>
      </c>
      <c r="BM126" s="607" t="s">
        <v>1</v>
      </c>
      <c r="BN126" s="607" t="s">
        <v>1</v>
      </c>
      <c r="BO126" s="608">
        <v>64.099999999999994</v>
      </c>
      <c r="BP126" s="608">
        <v>61.1</v>
      </c>
      <c r="BQ126" s="608">
        <v>70</v>
      </c>
      <c r="BR126" s="607">
        <v>6</v>
      </c>
      <c r="BS126" s="607" t="s">
        <v>1</v>
      </c>
      <c r="BT126" s="607" t="s">
        <v>1</v>
      </c>
      <c r="BU126" s="607" t="s">
        <v>1</v>
      </c>
      <c r="BV126" s="607" t="s">
        <v>1</v>
      </c>
      <c r="BW126" s="607" t="s">
        <v>1</v>
      </c>
      <c r="BX126" s="607" t="s">
        <v>1</v>
      </c>
      <c r="BY126" s="607" t="s">
        <v>1</v>
      </c>
      <c r="BZ126" s="607" t="s">
        <v>1</v>
      </c>
      <c r="CA126" s="607" t="s">
        <v>1</v>
      </c>
      <c r="CB126" s="607" t="s">
        <v>1</v>
      </c>
      <c r="CC126" s="607">
        <v>1</v>
      </c>
      <c r="CD126" s="607">
        <v>1</v>
      </c>
      <c r="CE126" s="607">
        <v>3</v>
      </c>
      <c r="CF126" s="607" t="s">
        <v>1</v>
      </c>
      <c r="CG126" s="607">
        <v>1</v>
      </c>
      <c r="CH126" s="607">
        <v>5</v>
      </c>
      <c r="CI126" s="607" t="s">
        <v>1</v>
      </c>
      <c r="CJ126" s="607" t="s">
        <v>1</v>
      </c>
      <c r="CK126" s="607" t="s">
        <v>1</v>
      </c>
      <c r="CL126" s="607" t="s">
        <v>1</v>
      </c>
      <c r="CM126" s="607" t="s">
        <v>1</v>
      </c>
      <c r="CN126" s="607" t="s">
        <v>1</v>
      </c>
      <c r="CO126" s="607" t="s">
        <v>1</v>
      </c>
      <c r="CP126" s="607" t="s">
        <v>1</v>
      </c>
      <c r="CQ126" s="607">
        <v>1</v>
      </c>
      <c r="CR126" s="607" t="s">
        <v>1</v>
      </c>
      <c r="CS126" s="607">
        <v>3</v>
      </c>
      <c r="CT126" s="607" t="s">
        <v>1</v>
      </c>
      <c r="CU126" s="607">
        <v>1</v>
      </c>
      <c r="CV126" s="607"/>
      <c r="CW126" s="607"/>
      <c r="CX126" s="607"/>
      <c r="CY126" s="607"/>
      <c r="CZ126" s="607"/>
      <c r="DA126" s="607"/>
      <c r="DB126" s="607"/>
      <c r="DC126" s="607">
        <v>19</v>
      </c>
      <c r="DD126" s="607">
        <v>14</v>
      </c>
      <c r="DE126" s="607">
        <v>12</v>
      </c>
      <c r="DF126" s="607">
        <v>2</v>
      </c>
      <c r="DG126" s="607" t="s">
        <v>1</v>
      </c>
      <c r="DH126" s="607">
        <v>1</v>
      </c>
      <c r="DI126" s="607">
        <v>1</v>
      </c>
      <c r="DJ126" s="607">
        <v>3</v>
      </c>
      <c r="DK126" s="607">
        <v>5</v>
      </c>
      <c r="DL126" s="607" t="s">
        <v>1</v>
      </c>
      <c r="DM126" s="607" t="s">
        <v>1</v>
      </c>
      <c r="DN126" s="607" t="s">
        <v>1</v>
      </c>
      <c r="DO126" s="607" t="s">
        <v>1</v>
      </c>
      <c r="DP126" s="607">
        <v>4</v>
      </c>
      <c r="DQ126" s="607" t="s">
        <v>1</v>
      </c>
      <c r="DR126" s="607" t="s">
        <v>1</v>
      </c>
      <c r="DS126" s="607">
        <v>1</v>
      </c>
      <c r="DT126" s="607" t="s">
        <v>1</v>
      </c>
      <c r="DU126" s="607" t="s">
        <v>1</v>
      </c>
      <c r="DV126" s="607" t="s">
        <v>1</v>
      </c>
      <c r="DW126" s="607" t="s">
        <v>1</v>
      </c>
      <c r="DX126" s="607" t="s">
        <v>1</v>
      </c>
      <c r="DY126" s="607" t="s">
        <v>1</v>
      </c>
      <c r="DZ126" s="607" t="s">
        <v>1</v>
      </c>
      <c r="EA126" s="607">
        <v>6</v>
      </c>
      <c r="EB126" s="607">
        <v>400</v>
      </c>
      <c r="EC126" s="607" t="s">
        <v>1</v>
      </c>
      <c r="ED126" s="607">
        <v>267</v>
      </c>
      <c r="EE126" s="607">
        <v>133</v>
      </c>
      <c r="EF126" s="17">
        <v>13</v>
      </c>
      <c r="EG126" s="17">
        <v>9</v>
      </c>
      <c r="EH126" s="17">
        <v>8</v>
      </c>
      <c r="EI126" s="17">
        <v>1</v>
      </c>
      <c r="EJ126" s="17" t="s">
        <v>1</v>
      </c>
      <c r="EK126" s="17" t="s">
        <v>1</v>
      </c>
      <c r="EL126" s="17">
        <v>1</v>
      </c>
      <c r="EM126" s="17">
        <v>3</v>
      </c>
      <c r="EN126" s="17">
        <v>6</v>
      </c>
      <c r="EO126" s="17">
        <v>5</v>
      </c>
      <c r="EP126" s="17">
        <v>4</v>
      </c>
      <c r="EQ126" s="17">
        <v>1</v>
      </c>
      <c r="ER126" s="17" t="s">
        <v>1</v>
      </c>
      <c r="ES126" s="17">
        <v>1</v>
      </c>
      <c r="ET126" s="17" t="s">
        <v>1</v>
      </c>
      <c r="EU126" s="17" t="s">
        <v>1</v>
      </c>
    </row>
    <row r="127" spans="1:151" ht="14.25" customHeight="1">
      <c r="A127" s="551" t="s">
        <v>299</v>
      </c>
      <c r="B127" s="551" t="s">
        <v>390</v>
      </c>
      <c r="C127" s="551" t="s">
        <v>390</v>
      </c>
      <c r="D127" s="551" t="s">
        <v>399</v>
      </c>
      <c r="E127" s="607">
        <v>13</v>
      </c>
      <c r="F127" s="607">
        <v>8</v>
      </c>
      <c r="G127" s="607">
        <v>5</v>
      </c>
      <c r="H127" s="607">
        <v>5</v>
      </c>
      <c r="I127" s="607">
        <v>3</v>
      </c>
      <c r="J127" s="607">
        <v>2</v>
      </c>
      <c r="K127" s="607" t="s">
        <v>1</v>
      </c>
      <c r="L127" s="607">
        <v>5</v>
      </c>
      <c r="M127" s="607">
        <v>27</v>
      </c>
      <c r="N127" s="607" t="s">
        <v>1</v>
      </c>
      <c r="O127" s="607">
        <v>2</v>
      </c>
      <c r="P127" s="607">
        <v>2</v>
      </c>
      <c r="Q127" s="607">
        <v>2</v>
      </c>
      <c r="R127" s="607">
        <v>4</v>
      </c>
      <c r="S127" s="607" t="s">
        <v>1</v>
      </c>
      <c r="T127" s="607">
        <v>1</v>
      </c>
      <c r="U127" s="607">
        <v>2</v>
      </c>
      <c r="V127" s="607">
        <v>4</v>
      </c>
      <c r="W127" s="607">
        <v>6</v>
      </c>
      <c r="X127" s="607" t="s">
        <v>1</v>
      </c>
      <c r="Y127" s="607" t="s">
        <v>1</v>
      </c>
      <c r="Z127" s="607" t="s">
        <v>1</v>
      </c>
      <c r="AA127" s="607">
        <v>3</v>
      </c>
      <c r="AB127" s="607">
        <v>1</v>
      </c>
      <c r="AC127" s="608">
        <v>51.4</v>
      </c>
      <c r="AD127" s="608">
        <v>47.5</v>
      </c>
      <c r="AE127" s="608">
        <v>56.3</v>
      </c>
      <c r="AF127" s="607">
        <v>23</v>
      </c>
      <c r="AG127" s="607" t="s">
        <v>1</v>
      </c>
      <c r="AH127" s="607" t="s">
        <v>1</v>
      </c>
      <c r="AI127" s="607">
        <v>2</v>
      </c>
      <c r="AJ127" s="607">
        <v>1</v>
      </c>
      <c r="AK127" s="607">
        <v>4</v>
      </c>
      <c r="AL127" s="607" t="s">
        <v>1</v>
      </c>
      <c r="AM127" s="607">
        <v>1</v>
      </c>
      <c r="AN127" s="607">
        <v>2</v>
      </c>
      <c r="AO127" s="607">
        <v>4</v>
      </c>
      <c r="AP127" s="607">
        <v>5</v>
      </c>
      <c r="AQ127" s="607" t="s">
        <v>1</v>
      </c>
      <c r="AR127" s="607" t="s">
        <v>1</v>
      </c>
      <c r="AS127" s="607" t="s">
        <v>1</v>
      </c>
      <c r="AT127" s="607">
        <v>3</v>
      </c>
      <c r="AU127" s="607">
        <v>1</v>
      </c>
      <c r="AV127" s="608">
        <v>54.5</v>
      </c>
      <c r="AW127" s="608">
        <v>49.8</v>
      </c>
      <c r="AX127" s="608">
        <v>59.6</v>
      </c>
      <c r="AY127" s="607">
        <v>11</v>
      </c>
      <c r="AZ127" s="607" t="s">
        <v>1</v>
      </c>
      <c r="BA127" s="607" t="s">
        <v>1</v>
      </c>
      <c r="BB127" s="607">
        <v>1</v>
      </c>
      <c r="BC127" s="607">
        <v>1</v>
      </c>
      <c r="BD127" s="607">
        <v>3</v>
      </c>
      <c r="BE127" s="607" t="s">
        <v>1</v>
      </c>
      <c r="BF127" s="607" t="s">
        <v>1</v>
      </c>
      <c r="BG127" s="607">
        <v>1</v>
      </c>
      <c r="BH127" s="607">
        <v>2</v>
      </c>
      <c r="BI127" s="607">
        <v>3</v>
      </c>
      <c r="BJ127" s="607" t="s">
        <v>1</v>
      </c>
      <c r="BK127" s="607" t="s">
        <v>1</v>
      </c>
      <c r="BL127" s="607" t="s">
        <v>1</v>
      </c>
      <c r="BM127" s="607" t="s">
        <v>1</v>
      </c>
      <c r="BN127" s="607" t="s">
        <v>1</v>
      </c>
      <c r="BO127" s="608">
        <v>47.5</v>
      </c>
      <c r="BP127" s="608">
        <v>48.5</v>
      </c>
      <c r="BQ127" s="608">
        <v>38</v>
      </c>
      <c r="BR127" s="607">
        <v>8</v>
      </c>
      <c r="BS127" s="607" t="s">
        <v>1</v>
      </c>
      <c r="BT127" s="607" t="s">
        <v>1</v>
      </c>
      <c r="BU127" s="607" t="s">
        <v>1</v>
      </c>
      <c r="BV127" s="607" t="s">
        <v>1</v>
      </c>
      <c r="BW127" s="607">
        <v>1</v>
      </c>
      <c r="BX127" s="607" t="s">
        <v>1</v>
      </c>
      <c r="BY127" s="607" t="s">
        <v>1</v>
      </c>
      <c r="BZ127" s="607">
        <v>1</v>
      </c>
      <c r="CA127" s="607">
        <v>2</v>
      </c>
      <c r="CB127" s="607">
        <v>3</v>
      </c>
      <c r="CC127" s="607" t="s">
        <v>1</v>
      </c>
      <c r="CD127" s="607" t="s">
        <v>1</v>
      </c>
      <c r="CE127" s="607" t="s">
        <v>1</v>
      </c>
      <c r="CF127" s="607" t="s">
        <v>1</v>
      </c>
      <c r="CG127" s="607">
        <v>1</v>
      </c>
      <c r="CH127" s="607">
        <v>5</v>
      </c>
      <c r="CI127" s="607" t="s">
        <v>1</v>
      </c>
      <c r="CJ127" s="607" t="s">
        <v>1</v>
      </c>
      <c r="CK127" s="607" t="s">
        <v>1</v>
      </c>
      <c r="CL127" s="607" t="s">
        <v>1</v>
      </c>
      <c r="CM127" s="607" t="s">
        <v>1</v>
      </c>
      <c r="CN127" s="607" t="s">
        <v>1</v>
      </c>
      <c r="CO127" s="607">
        <v>2</v>
      </c>
      <c r="CP127" s="607">
        <v>2</v>
      </c>
      <c r="CQ127" s="607" t="s">
        <v>1</v>
      </c>
      <c r="CR127" s="607" t="s">
        <v>1</v>
      </c>
      <c r="CS127" s="607" t="s">
        <v>1</v>
      </c>
      <c r="CT127" s="607" t="s">
        <v>1</v>
      </c>
      <c r="CU127" s="607">
        <v>1</v>
      </c>
      <c r="CV127" s="607"/>
      <c r="CW127" s="607"/>
      <c r="CX127" s="607"/>
      <c r="CY127" s="607"/>
      <c r="CZ127" s="607"/>
      <c r="DA127" s="607"/>
      <c r="DB127" s="607"/>
      <c r="DC127" s="607">
        <v>37</v>
      </c>
      <c r="DD127" s="607">
        <v>16</v>
      </c>
      <c r="DE127" s="607">
        <v>11</v>
      </c>
      <c r="DF127" s="607">
        <v>5</v>
      </c>
      <c r="DG127" s="607" t="s">
        <v>1</v>
      </c>
      <c r="DH127" s="607">
        <v>6</v>
      </c>
      <c r="DI127" s="607">
        <v>3</v>
      </c>
      <c r="DJ127" s="607">
        <v>12</v>
      </c>
      <c r="DK127" s="607">
        <v>8</v>
      </c>
      <c r="DL127" s="607" t="s">
        <v>1</v>
      </c>
      <c r="DM127" s="607" t="s">
        <v>1</v>
      </c>
      <c r="DN127" s="607" t="s">
        <v>1</v>
      </c>
      <c r="DO127" s="607" t="s">
        <v>1</v>
      </c>
      <c r="DP127" s="607">
        <v>3</v>
      </c>
      <c r="DQ127" s="607" t="s">
        <v>1</v>
      </c>
      <c r="DR127" s="607">
        <v>1</v>
      </c>
      <c r="DS127" s="607">
        <v>3</v>
      </c>
      <c r="DT127" s="607">
        <v>1</v>
      </c>
      <c r="DU127" s="607" t="s">
        <v>1</v>
      </c>
      <c r="DV127" s="607" t="s">
        <v>1</v>
      </c>
      <c r="DW127" s="607" t="s">
        <v>1</v>
      </c>
      <c r="DX127" s="607" t="s">
        <v>1</v>
      </c>
      <c r="DY127" s="607" t="s">
        <v>1</v>
      </c>
      <c r="DZ127" s="607" t="s">
        <v>1</v>
      </c>
      <c r="EA127" s="607">
        <v>8</v>
      </c>
      <c r="EB127" s="607">
        <v>553</v>
      </c>
      <c r="EC127" s="607" t="s">
        <v>1</v>
      </c>
      <c r="ED127" s="607">
        <v>199</v>
      </c>
      <c r="EE127" s="607">
        <v>354</v>
      </c>
      <c r="EF127" s="17">
        <v>20</v>
      </c>
      <c r="EG127" s="17">
        <v>13</v>
      </c>
      <c r="EH127" s="17">
        <v>10</v>
      </c>
      <c r="EI127" s="17">
        <v>3</v>
      </c>
      <c r="EJ127" s="17" t="s">
        <v>1</v>
      </c>
      <c r="EK127" s="17" t="s">
        <v>1</v>
      </c>
      <c r="EL127" s="17">
        <v>2</v>
      </c>
      <c r="EM127" s="17">
        <v>5</v>
      </c>
      <c r="EN127" s="17">
        <v>17</v>
      </c>
      <c r="EO127" s="17">
        <v>3</v>
      </c>
      <c r="EP127" s="17">
        <v>1</v>
      </c>
      <c r="EQ127" s="17">
        <v>2</v>
      </c>
      <c r="ER127" s="17" t="s">
        <v>1</v>
      </c>
      <c r="ES127" s="17">
        <v>6</v>
      </c>
      <c r="ET127" s="17">
        <v>1</v>
      </c>
      <c r="EU127" s="17">
        <v>7</v>
      </c>
    </row>
    <row r="128" spans="1:151" ht="14.25" customHeight="1">
      <c r="A128" s="551" t="s">
        <v>299</v>
      </c>
      <c r="B128" s="551" t="s">
        <v>390</v>
      </c>
      <c r="C128" s="551" t="s">
        <v>390</v>
      </c>
      <c r="D128" s="551" t="s">
        <v>400</v>
      </c>
      <c r="E128" s="607">
        <v>15</v>
      </c>
      <c r="F128" s="607">
        <v>9</v>
      </c>
      <c r="G128" s="607">
        <v>3</v>
      </c>
      <c r="H128" s="607">
        <v>3</v>
      </c>
      <c r="I128" s="607">
        <v>2</v>
      </c>
      <c r="J128" s="607">
        <v>1</v>
      </c>
      <c r="K128" s="607">
        <v>4</v>
      </c>
      <c r="L128" s="607">
        <v>6</v>
      </c>
      <c r="M128" s="607">
        <v>27</v>
      </c>
      <c r="N128" s="607" t="s">
        <v>1</v>
      </c>
      <c r="O128" s="607">
        <v>1</v>
      </c>
      <c r="P128" s="607" t="s">
        <v>1</v>
      </c>
      <c r="Q128" s="607" t="s">
        <v>1</v>
      </c>
      <c r="R128" s="607">
        <v>1</v>
      </c>
      <c r="S128" s="607" t="s">
        <v>1</v>
      </c>
      <c r="T128" s="607">
        <v>3</v>
      </c>
      <c r="U128" s="607">
        <v>5</v>
      </c>
      <c r="V128" s="607">
        <v>1</v>
      </c>
      <c r="W128" s="607">
        <v>2</v>
      </c>
      <c r="X128" s="607">
        <v>1</v>
      </c>
      <c r="Y128" s="607">
        <v>3</v>
      </c>
      <c r="Z128" s="607">
        <v>6</v>
      </c>
      <c r="AA128" s="607">
        <v>4</v>
      </c>
      <c r="AB128" s="607" t="s">
        <v>1</v>
      </c>
      <c r="AC128" s="608">
        <v>64</v>
      </c>
      <c r="AD128" s="608">
        <v>63.4</v>
      </c>
      <c r="AE128" s="608">
        <v>64.5</v>
      </c>
      <c r="AF128" s="607">
        <v>24</v>
      </c>
      <c r="AG128" s="607" t="s">
        <v>1</v>
      </c>
      <c r="AH128" s="607">
        <v>1</v>
      </c>
      <c r="AI128" s="607" t="s">
        <v>1</v>
      </c>
      <c r="AJ128" s="607" t="s">
        <v>1</v>
      </c>
      <c r="AK128" s="607">
        <v>1</v>
      </c>
      <c r="AL128" s="607" t="s">
        <v>1</v>
      </c>
      <c r="AM128" s="607">
        <v>1</v>
      </c>
      <c r="AN128" s="607">
        <v>5</v>
      </c>
      <c r="AO128" s="607">
        <v>1</v>
      </c>
      <c r="AP128" s="607">
        <v>2</v>
      </c>
      <c r="AQ128" s="607">
        <v>1</v>
      </c>
      <c r="AR128" s="607">
        <v>3</v>
      </c>
      <c r="AS128" s="607">
        <v>5</v>
      </c>
      <c r="AT128" s="607">
        <v>4</v>
      </c>
      <c r="AU128" s="607" t="s">
        <v>1</v>
      </c>
      <c r="AV128" s="608">
        <v>64.599999999999994</v>
      </c>
      <c r="AW128" s="608">
        <v>64.599999999999994</v>
      </c>
      <c r="AX128" s="608">
        <v>64.5</v>
      </c>
      <c r="AY128" s="607">
        <v>12</v>
      </c>
      <c r="AZ128" s="607" t="s">
        <v>1</v>
      </c>
      <c r="BA128" s="607" t="s">
        <v>1</v>
      </c>
      <c r="BB128" s="607" t="s">
        <v>1</v>
      </c>
      <c r="BC128" s="607" t="s">
        <v>1</v>
      </c>
      <c r="BD128" s="607">
        <v>1</v>
      </c>
      <c r="BE128" s="607" t="s">
        <v>1</v>
      </c>
      <c r="BF128" s="607" t="s">
        <v>1</v>
      </c>
      <c r="BG128" s="607">
        <v>3</v>
      </c>
      <c r="BH128" s="607">
        <v>1</v>
      </c>
      <c r="BI128" s="607">
        <v>2</v>
      </c>
      <c r="BJ128" s="607" t="s">
        <v>1</v>
      </c>
      <c r="BK128" s="607">
        <v>2</v>
      </c>
      <c r="BL128" s="607">
        <v>2</v>
      </c>
      <c r="BM128" s="607">
        <v>1</v>
      </c>
      <c r="BN128" s="607" t="s">
        <v>1</v>
      </c>
      <c r="BO128" s="608">
        <v>63</v>
      </c>
      <c r="BP128" s="608">
        <v>59.6</v>
      </c>
      <c r="BQ128" s="608">
        <v>67.8</v>
      </c>
      <c r="BR128" s="607">
        <v>9</v>
      </c>
      <c r="BS128" s="607" t="s">
        <v>1</v>
      </c>
      <c r="BT128" s="607" t="s">
        <v>1</v>
      </c>
      <c r="BU128" s="607" t="s">
        <v>1</v>
      </c>
      <c r="BV128" s="607" t="s">
        <v>1</v>
      </c>
      <c r="BW128" s="607" t="s">
        <v>1</v>
      </c>
      <c r="BX128" s="607">
        <v>1</v>
      </c>
      <c r="BY128" s="607" t="s">
        <v>1</v>
      </c>
      <c r="BZ128" s="607">
        <v>2</v>
      </c>
      <c r="CA128" s="607" t="s">
        <v>1</v>
      </c>
      <c r="CB128" s="607">
        <v>1</v>
      </c>
      <c r="CC128" s="607" t="s">
        <v>1</v>
      </c>
      <c r="CD128" s="607">
        <v>1</v>
      </c>
      <c r="CE128" s="607">
        <v>2</v>
      </c>
      <c r="CF128" s="607">
        <v>2</v>
      </c>
      <c r="CG128" s="607" t="s">
        <v>1</v>
      </c>
      <c r="CH128" s="607">
        <v>4</v>
      </c>
      <c r="CI128" s="607" t="s">
        <v>1</v>
      </c>
      <c r="CJ128" s="607" t="s">
        <v>1</v>
      </c>
      <c r="CK128" s="607" t="s">
        <v>1</v>
      </c>
      <c r="CL128" s="607" t="s">
        <v>1</v>
      </c>
      <c r="CM128" s="607" t="s">
        <v>1</v>
      </c>
      <c r="CN128" s="607" t="s">
        <v>1</v>
      </c>
      <c r="CO128" s="607" t="s">
        <v>1</v>
      </c>
      <c r="CP128" s="607">
        <v>1</v>
      </c>
      <c r="CQ128" s="607" t="s">
        <v>1</v>
      </c>
      <c r="CR128" s="607" t="s">
        <v>1</v>
      </c>
      <c r="CS128" s="607">
        <v>2</v>
      </c>
      <c r="CT128" s="607">
        <v>1</v>
      </c>
      <c r="CU128" s="607" t="s">
        <v>1</v>
      </c>
      <c r="CV128" s="607"/>
      <c r="CW128" s="607"/>
      <c r="CX128" s="607"/>
      <c r="CY128" s="607"/>
      <c r="CZ128" s="607"/>
      <c r="DA128" s="607"/>
      <c r="DB128" s="607"/>
      <c r="DC128" s="607">
        <v>37</v>
      </c>
      <c r="DD128" s="607">
        <v>18</v>
      </c>
      <c r="DE128" s="607">
        <v>12</v>
      </c>
      <c r="DF128" s="607">
        <v>6</v>
      </c>
      <c r="DG128" s="607" t="s">
        <v>1</v>
      </c>
      <c r="DH128" s="607">
        <v>8</v>
      </c>
      <c r="DI128" s="607">
        <v>4</v>
      </c>
      <c r="DJ128" s="607">
        <v>7</v>
      </c>
      <c r="DK128" s="607">
        <v>9</v>
      </c>
      <c r="DL128" s="607" t="s">
        <v>1</v>
      </c>
      <c r="DM128" s="607" t="s">
        <v>1</v>
      </c>
      <c r="DN128" s="607" t="s">
        <v>1</v>
      </c>
      <c r="DO128" s="607" t="s">
        <v>1</v>
      </c>
      <c r="DP128" s="607">
        <v>4</v>
      </c>
      <c r="DQ128" s="607" t="s">
        <v>1</v>
      </c>
      <c r="DR128" s="607">
        <v>2</v>
      </c>
      <c r="DS128" s="607">
        <v>1</v>
      </c>
      <c r="DT128" s="607">
        <v>1</v>
      </c>
      <c r="DU128" s="607" t="s">
        <v>1</v>
      </c>
      <c r="DV128" s="607" t="s">
        <v>1</v>
      </c>
      <c r="DW128" s="607" t="s">
        <v>1</v>
      </c>
      <c r="DX128" s="607">
        <v>1</v>
      </c>
      <c r="DY128" s="607" t="s">
        <v>1</v>
      </c>
      <c r="DZ128" s="607" t="s">
        <v>1</v>
      </c>
      <c r="EA128" s="607">
        <v>9</v>
      </c>
      <c r="EB128" s="607">
        <v>513</v>
      </c>
      <c r="EC128" s="607" t="s">
        <v>1</v>
      </c>
      <c r="ED128" s="607">
        <v>372</v>
      </c>
      <c r="EE128" s="607">
        <v>141</v>
      </c>
      <c r="EF128" s="17">
        <v>17</v>
      </c>
      <c r="EG128" s="17">
        <v>12</v>
      </c>
      <c r="EH128" s="17">
        <v>7</v>
      </c>
      <c r="EI128" s="17">
        <v>5</v>
      </c>
      <c r="EJ128" s="17" t="s">
        <v>1</v>
      </c>
      <c r="EK128" s="17">
        <v>1</v>
      </c>
      <c r="EL128" s="17">
        <v>1</v>
      </c>
      <c r="EM128" s="17">
        <v>3</v>
      </c>
      <c r="EN128" s="17">
        <v>20</v>
      </c>
      <c r="EO128" s="17">
        <v>6</v>
      </c>
      <c r="EP128" s="17">
        <v>5</v>
      </c>
      <c r="EQ128" s="17">
        <v>1</v>
      </c>
      <c r="ER128" s="17" t="s">
        <v>1</v>
      </c>
      <c r="ES128" s="17">
        <v>7</v>
      </c>
      <c r="ET128" s="17">
        <v>3</v>
      </c>
      <c r="EU128" s="17">
        <v>4</v>
      </c>
    </row>
    <row r="129" spans="1:151" ht="14.25" customHeight="1">
      <c r="A129" s="551" t="s">
        <v>299</v>
      </c>
      <c r="B129" s="551" t="s">
        <v>390</v>
      </c>
      <c r="C129" s="551" t="s">
        <v>390</v>
      </c>
      <c r="D129" s="551" t="s">
        <v>401</v>
      </c>
      <c r="E129" s="607">
        <v>9</v>
      </c>
      <c r="F129" s="607">
        <v>8</v>
      </c>
      <c r="G129" s="607">
        <v>1</v>
      </c>
      <c r="H129" s="607">
        <v>1</v>
      </c>
      <c r="I129" s="607">
        <v>3</v>
      </c>
      <c r="J129" s="607">
        <v>1</v>
      </c>
      <c r="K129" s="607">
        <v>4</v>
      </c>
      <c r="L129" s="607">
        <v>1</v>
      </c>
      <c r="M129" s="607">
        <v>23</v>
      </c>
      <c r="N129" s="607" t="s">
        <v>1</v>
      </c>
      <c r="O129" s="607">
        <v>2</v>
      </c>
      <c r="P129" s="607">
        <v>2</v>
      </c>
      <c r="Q129" s="607" t="s">
        <v>1</v>
      </c>
      <c r="R129" s="607" t="s">
        <v>1</v>
      </c>
      <c r="S129" s="607">
        <v>2</v>
      </c>
      <c r="T129" s="607">
        <v>4</v>
      </c>
      <c r="U129" s="607">
        <v>5</v>
      </c>
      <c r="V129" s="607" t="s">
        <v>1</v>
      </c>
      <c r="W129" s="607" t="s">
        <v>1</v>
      </c>
      <c r="X129" s="607">
        <v>6</v>
      </c>
      <c r="Y129" s="607" t="s">
        <v>1</v>
      </c>
      <c r="Z129" s="607">
        <v>2</v>
      </c>
      <c r="AA129" s="607" t="s">
        <v>1</v>
      </c>
      <c r="AB129" s="607" t="s">
        <v>1</v>
      </c>
      <c r="AC129" s="608">
        <v>51.8</v>
      </c>
      <c r="AD129" s="608">
        <v>48.5</v>
      </c>
      <c r="AE129" s="608">
        <v>56</v>
      </c>
      <c r="AF129" s="607">
        <v>15</v>
      </c>
      <c r="AG129" s="607" t="s">
        <v>1</v>
      </c>
      <c r="AH129" s="607" t="s">
        <v>1</v>
      </c>
      <c r="AI129" s="607" t="s">
        <v>1</v>
      </c>
      <c r="AJ129" s="607" t="s">
        <v>1</v>
      </c>
      <c r="AK129" s="607" t="s">
        <v>1</v>
      </c>
      <c r="AL129" s="607">
        <v>2</v>
      </c>
      <c r="AM129" s="607">
        <v>3</v>
      </c>
      <c r="AN129" s="607">
        <v>3</v>
      </c>
      <c r="AO129" s="607" t="s">
        <v>1</v>
      </c>
      <c r="AP129" s="607" t="s">
        <v>1</v>
      </c>
      <c r="AQ129" s="607">
        <v>5</v>
      </c>
      <c r="AR129" s="607" t="s">
        <v>1</v>
      </c>
      <c r="AS129" s="607">
        <v>2</v>
      </c>
      <c r="AT129" s="607" t="s">
        <v>1</v>
      </c>
      <c r="AU129" s="607" t="s">
        <v>1</v>
      </c>
      <c r="AV129" s="608">
        <v>57.9</v>
      </c>
      <c r="AW129" s="608">
        <v>56.3</v>
      </c>
      <c r="AX129" s="608">
        <v>59.9</v>
      </c>
      <c r="AY129" s="607">
        <v>6</v>
      </c>
      <c r="AZ129" s="607" t="s">
        <v>1</v>
      </c>
      <c r="BA129" s="607" t="s">
        <v>1</v>
      </c>
      <c r="BB129" s="607" t="s">
        <v>1</v>
      </c>
      <c r="BC129" s="607" t="s">
        <v>1</v>
      </c>
      <c r="BD129" s="607" t="s">
        <v>1</v>
      </c>
      <c r="BE129" s="607">
        <v>1</v>
      </c>
      <c r="BF129" s="607" t="s">
        <v>1</v>
      </c>
      <c r="BG129" s="607">
        <v>1</v>
      </c>
      <c r="BH129" s="607" t="s">
        <v>1</v>
      </c>
      <c r="BI129" s="607" t="s">
        <v>1</v>
      </c>
      <c r="BJ129" s="607">
        <v>4</v>
      </c>
      <c r="BK129" s="607" t="s">
        <v>1</v>
      </c>
      <c r="BL129" s="607" t="s">
        <v>1</v>
      </c>
      <c r="BM129" s="607" t="s">
        <v>1</v>
      </c>
      <c r="BN129" s="607" t="s">
        <v>1</v>
      </c>
      <c r="BO129" s="608">
        <v>60.2</v>
      </c>
      <c r="BP129" s="608">
        <v>60.2</v>
      </c>
      <c r="BQ129" s="608" t="s">
        <v>174</v>
      </c>
      <c r="BR129" s="607">
        <v>8</v>
      </c>
      <c r="BS129" s="607" t="s">
        <v>1</v>
      </c>
      <c r="BT129" s="607" t="s">
        <v>1</v>
      </c>
      <c r="BU129" s="607" t="s">
        <v>1</v>
      </c>
      <c r="BV129" s="607" t="s">
        <v>1</v>
      </c>
      <c r="BW129" s="607" t="s">
        <v>1</v>
      </c>
      <c r="BX129" s="607" t="s">
        <v>1</v>
      </c>
      <c r="BY129" s="607">
        <v>1</v>
      </c>
      <c r="BZ129" s="607">
        <v>1</v>
      </c>
      <c r="CA129" s="607" t="s">
        <v>1</v>
      </c>
      <c r="CB129" s="607" t="s">
        <v>1</v>
      </c>
      <c r="CC129" s="607">
        <v>3</v>
      </c>
      <c r="CD129" s="607" t="s">
        <v>1</v>
      </c>
      <c r="CE129" s="607">
        <v>2</v>
      </c>
      <c r="CF129" s="607" t="s">
        <v>1</v>
      </c>
      <c r="CG129" s="607">
        <v>1</v>
      </c>
      <c r="CH129" s="607">
        <v>5</v>
      </c>
      <c r="CI129" s="607" t="s">
        <v>1</v>
      </c>
      <c r="CJ129" s="607" t="s">
        <v>1</v>
      </c>
      <c r="CK129" s="607" t="s">
        <v>1</v>
      </c>
      <c r="CL129" s="607" t="s">
        <v>1</v>
      </c>
      <c r="CM129" s="607" t="s">
        <v>1</v>
      </c>
      <c r="CN129" s="607">
        <v>1</v>
      </c>
      <c r="CO129" s="607" t="s">
        <v>1</v>
      </c>
      <c r="CP129" s="607" t="s">
        <v>1</v>
      </c>
      <c r="CQ129" s="607">
        <v>1</v>
      </c>
      <c r="CR129" s="607" t="s">
        <v>1</v>
      </c>
      <c r="CS129" s="607">
        <v>2</v>
      </c>
      <c r="CT129" s="607" t="s">
        <v>1</v>
      </c>
      <c r="CU129" s="607">
        <v>1</v>
      </c>
      <c r="CV129" s="607"/>
      <c r="CW129" s="607"/>
      <c r="CX129" s="607"/>
      <c r="CY129" s="607"/>
      <c r="CZ129" s="607"/>
      <c r="DA129" s="607"/>
      <c r="DB129" s="607"/>
      <c r="DC129" s="607">
        <v>32</v>
      </c>
      <c r="DD129" s="607">
        <v>15</v>
      </c>
      <c r="DE129" s="607">
        <v>6</v>
      </c>
      <c r="DF129" s="607">
        <v>8</v>
      </c>
      <c r="DG129" s="607">
        <v>1</v>
      </c>
      <c r="DH129" s="607">
        <v>7</v>
      </c>
      <c r="DI129" s="607">
        <v>3</v>
      </c>
      <c r="DJ129" s="607">
        <v>7</v>
      </c>
      <c r="DK129" s="607">
        <v>8</v>
      </c>
      <c r="DL129" s="607" t="s">
        <v>1</v>
      </c>
      <c r="DM129" s="607" t="s">
        <v>1</v>
      </c>
      <c r="DN129" s="607" t="s">
        <v>1</v>
      </c>
      <c r="DO129" s="607" t="s">
        <v>1</v>
      </c>
      <c r="DP129" s="607">
        <v>5</v>
      </c>
      <c r="DQ129" s="607" t="s">
        <v>1</v>
      </c>
      <c r="DR129" s="607">
        <v>3</v>
      </c>
      <c r="DS129" s="607" t="s">
        <v>1</v>
      </c>
      <c r="DT129" s="607" t="s">
        <v>1</v>
      </c>
      <c r="DU129" s="607" t="s">
        <v>1</v>
      </c>
      <c r="DV129" s="607" t="s">
        <v>1</v>
      </c>
      <c r="DW129" s="607" t="s">
        <v>1</v>
      </c>
      <c r="DX129" s="607" t="s">
        <v>1</v>
      </c>
      <c r="DY129" s="607" t="s">
        <v>1</v>
      </c>
      <c r="DZ129" s="607" t="s">
        <v>1</v>
      </c>
      <c r="EA129" s="607">
        <v>8</v>
      </c>
      <c r="EB129" s="607">
        <v>437</v>
      </c>
      <c r="EC129" s="607" t="s">
        <v>1</v>
      </c>
      <c r="ED129" s="607">
        <v>366</v>
      </c>
      <c r="EE129" s="607">
        <v>71</v>
      </c>
      <c r="EF129" s="17">
        <v>15</v>
      </c>
      <c r="EG129" s="17">
        <v>11</v>
      </c>
      <c r="EH129" s="17">
        <v>6</v>
      </c>
      <c r="EI129" s="17">
        <v>5</v>
      </c>
      <c r="EJ129" s="17" t="s">
        <v>1</v>
      </c>
      <c r="EK129" s="17" t="s">
        <v>1</v>
      </c>
      <c r="EL129" s="17">
        <v>1</v>
      </c>
      <c r="EM129" s="17">
        <v>3</v>
      </c>
      <c r="EN129" s="17">
        <v>17</v>
      </c>
      <c r="EO129" s="17">
        <v>4</v>
      </c>
      <c r="EP129" s="17" t="s">
        <v>1</v>
      </c>
      <c r="EQ129" s="17">
        <v>3</v>
      </c>
      <c r="ER129" s="17">
        <v>1</v>
      </c>
      <c r="ES129" s="17">
        <v>7</v>
      </c>
      <c r="ET129" s="17">
        <v>2</v>
      </c>
      <c r="EU129" s="17">
        <v>4</v>
      </c>
    </row>
    <row r="130" spans="1:151" ht="14.25" customHeight="1">
      <c r="A130" s="551" t="s">
        <v>299</v>
      </c>
      <c r="B130" s="551" t="s">
        <v>390</v>
      </c>
      <c r="C130" s="551" t="s">
        <v>390</v>
      </c>
      <c r="D130" s="551" t="s">
        <v>402</v>
      </c>
      <c r="E130" s="607">
        <v>8</v>
      </c>
      <c r="F130" s="607">
        <v>7</v>
      </c>
      <c r="G130" s="607">
        <v>4</v>
      </c>
      <c r="H130" s="607">
        <v>4</v>
      </c>
      <c r="I130" s="607">
        <v>1</v>
      </c>
      <c r="J130" s="607" t="s">
        <v>1</v>
      </c>
      <c r="K130" s="607">
        <v>2</v>
      </c>
      <c r="L130" s="607">
        <v>1</v>
      </c>
      <c r="M130" s="607">
        <v>20</v>
      </c>
      <c r="N130" s="607" t="s">
        <v>1</v>
      </c>
      <c r="O130" s="607" t="s">
        <v>1</v>
      </c>
      <c r="P130" s="607">
        <v>3</v>
      </c>
      <c r="Q130" s="607">
        <v>1</v>
      </c>
      <c r="R130" s="607" t="s">
        <v>1</v>
      </c>
      <c r="S130" s="607" t="s">
        <v>1</v>
      </c>
      <c r="T130" s="607" t="s">
        <v>1</v>
      </c>
      <c r="U130" s="607" t="s">
        <v>1</v>
      </c>
      <c r="V130" s="607">
        <v>4</v>
      </c>
      <c r="W130" s="607">
        <v>4</v>
      </c>
      <c r="X130" s="607">
        <v>2</v>
      </c>
      <c r="Y130" s="607">
        <v>1</v>
      </c>
      <c r="Z130" s="607">
        <v>2</v>
      </c>
      <c r="AA130" s="607">
        <v>2</v>
      </c>
      <c r="AB130" s="607">
        <v>1</v>
      </c>
      <c r="AC130" s="608">
        <v>60.4</v>
      </c>
      <c r="AD130" s="608">
        <v>66.400000000000006</v>
      </c>
      <c r="AE130" s="608">
        <v>53.1</v>
      </c>
      <c r="AF130" s="607">
        <v>15</v>
      </c>
      <c r="AG130" s="607" t="s">
        <v>1</v>
      </c>
      <c r="AH130" s="607" t="s">
        <v>1</v>
      </c>
      <c r="AI130" s="607">
        <v>1</v>
      </c>
      <c r="AJ130" s="607" t="s">
        <v>1</v>
      </c>
      <c r="AK130" s="607" t="s">
        <v>1</v>
      </c>
      <c r="AL130" s="607" t="s">
        <v>1</v>
      </c>
      <c r="AM130" s="607" t="s">
        <v>1</v>
      </c>
      <c r="AN130" s="607" t="s">
        <v>1</v>
      </c>
      <c r="AO130" s="607">
        <v>3</v>
      </c>
      <c r="AP130" s="607">
        <v>4</v>
      </c>
      <c r="AQ130" s="607">
        <v>1</v>
      </c>
      <c r="AR130" s="607">
        <v>1</v>
      </c>
      <c r="AS130" s="607">
        <v>2</v>
      </c>
      <c r="AT130" s="607">
        <v>2</v>
      </c>
      <c r="AU130" s="607">
        <v>1</v>
      </c>
      <c r="AV130" s="608">
        <v>66.7</v>
      </c>
      <c r="AW130" s="608">
        <v>67.400000000000006</v>
      </c>
      <c r="AX130" s="608">
        <v>65.7</v>
      </c>
      <c r="AY130" s="607">
        <v>8</v>
      </c>
      <c r="AZ130" s="607" t="s">
        <v>1</v>
      </c>
      <c r="BA130" s="607" t="s">
        <v>1</v>
      </c>
      <c r="BB130" s="607">
        <v>1</v>
      </c>
      <c r="BC130" s="607" t="s">
        <v>1</v>
      </c>
      <c r="BD130" s="607" t="s">
        <v>1</v>
      </c>
      <c r="BE130" s="607" t="s">
        <v>1</v>
      </c>
      <c r="BF130" s="607" t="s">
        <v>1</v>
      </c>
      <c r="BG130" s="607" t="s">
        <v>1</v>
      </c>
      <c r="BH130" s="607">
        <v>1</v>
      </c>
      <c r="BI130" s="607">
        <v>3</v>
      </c>
      <c r="BJ130" s="607">
        <v>1</v>
      </c>
      <c r="BK130" s="607" t="s">
        <v>1</v>
      </c>
      <c r="BL130" s="607">
        <v>2</v>
      </c>
      <c r="BM130" s="607" t="s">
        <v>1</v>
      </c>
      <c r="BN130" s="607" t="s">
        <v>1</v>
      </c>
      <c r="BO130" s="608">
        <v>62</v>
      </c>
      <c r="BP130" s="608">
        <v>62</v>
      </c>
      <c r="BQ130" s="608">
        <v>62</v>
      </c>
      <c r="BR130" s="607">
        <v>7</v>
      </c>
      <c r="BS130" s="607" t="s">
        <v>1</v>
      </c>
      <c r="BT130" s="607" t="s">
        <v>1</v>
      </c>
      <c r="BU130" s="607" t="s">
        <v>1</v>
      </c>
      <c r="BV130" s="607" t="s">
        <v>1</v>
      </c>
      <c r="BW130" s="607" t="s">
        <v>1</v>
      </c>
      <c r="BX130" s="607" t="s">
        <v>1</v>
      </c>
      <c r="BY130" s="607" t="s">
        <v>1</v>
      </c>
      <c r="BZ130" s="607" t="s">
        <v>1</v>
      </c>
      <c r="CA130" s="607" t="s">
        <v>1</v>
      </c>
      <c r="CB130" s="607">
        <v>2</v>
      </c>
      <c r="CC130" s="607">
        <v>2</v>
      </c>
      <c r="CD130" s="607" t="s">
        <v>1</v>
      </c>
      <c r="CE130" s="607">
        <v>3</v>
      </c>
      <c r="CF130" s="607" t="s">
        <v>1</v>
      </c>
      <c r="CG130" s="607" t="s">
        <v>1</v>
      </c>
      <c r="CH130" s="607">
        <v>5</v>
      </c>
      <c r="CI130" s="607" t="s">
        <v>1</v>
      </c>
      <c r="CJ130" s="607" t="s">
        <v>1</v>
      </c>
      <c r="CK130" s="607" t="s">
        <v>1</v>
      </c>
      <c r="CL130" s="607" t="s">
        <v>1</v>
      </c>
      <c r="CM130" s="607" t="s">
        <v>1</v>
      </c>
      <c r="CN130" s="607" t="s">
        <v>1</v>
      </c>
      <c r="CO130" s="607" t="s">
        <v>1</v>
      </c>
      <c r="CP130" s="607">
        <v>2</v>
      </c>
      <c r="CQ130" s="607" t="s">
        <v>1</v>
      </c>
      <c r="CR130" s="607" t="s">
        <v>1</v>
      </c>
      <c r="CS130" s="607">
        <v>3</v>
      </c>
      <c r="CT130" s="607" t="s">
        <v>1</v>
      </c>
      <c r="CU130" s="607" t="s">
        <v>1</v>
      </c>
      <c r="CV130" s="607"/>
      <c r="CW130" s="607"/>
      <c r="CX130" s="607"/>
      <c r="CY130" s="607"/>
      <c r="CZ130" s="607"/>
      <c r="DA130" s="607"/>
      <c r="DB130" s="607"/>
      <c r="DC130" s="607">
        <v>30</v>
      </c>
      <c r="DD130" s="607">
        <v>15</v>
      </c>
      <c r="DE130" s="607">
        <v>8</v>
      </c>
      <c r="DF130" s="607">
        <v>5</v>
      </c>
      <c r="DG130" s="607">
        <v>2</v>
      </c>
      <c r="DH130" s="607">
        <v>5</v>
      </c>
      <c r="DI130" s="607">
        <v>4</v>
      </c>
      <c r="DJ130" s="607">
        <v>6</v>
      </c>
      <c r="DK130" s="607">
        <v>7</v>
      </c>
      <c r="DL130" s="607" t="s">
        <v>1</v>
      </c>
      <c r="DM130" s="607" t="s">
        <v>1</v>
      </c>
      <c r="DN130" s="607" t="s">
        <v>1</v>
      </c>
      <c r="DO130" s="607" t="s">
        <v>1</v>
      </c>
      <c r="DP130" s="607">
        <v>4</v>
      </c>
      <c r="DQ130" s="607" t="s">
        <v>1</v>
      </c>
      <c r="DR130" s="607">
        <v>1</v>
      </c>
      <c r="DS130" s="607">
        <v>1</v>
      </c>
      <c r="DT130" s="607">
        <v>1</v>
      </c>
      <c r="DU130" s="607" t="s">
        <v>1</v>
      </c>
      <c r="DV130" s="607" t="s">
        <v>1</v>
      </c>
      <c r="DW130" s="607" t="s">
        <v>1</v>
      </c>
      <c r="DX130" s="607" t="s">
        <v>1</v>
      </c>
      <c r="DY130" s="607" t="s">
        <v>1</v>
      </c>
      <c r="DZ130" s="607" t="s">
        <v>1</v>
      </c>
      <c r="EA130" s="607">
        <v>7</v>
      </c>
      <c r="EB130" s="607">
        <v>413</v>
      </c>
      <c r="EC130" s="607" t="s">
        <v>1</v>
      </c>
      <c r="ED130" s="607">
        <v>250</v>
      </c>
      <c r="EE130" s="607">
        <v>163</v>
      </c>
      <c r="EF130" s="17">
        <v>13</v>
      </c>
      <c r="EG130" s="17">
        <v>10</v>
      </c>
      <c r="EH130" s="17">
        <v>7</v>
      </c>
      <c r="EI130" s="17">
        <v>1</v>
      </c>
      <c r="EJ130" s="17">
        <v>2</v>
      </c>
      <c r="EK130" s="17" t="s">
        <v>1</v>
      </c>
      <c r="EL130" s="17">
        <v>1</v>
      </c>
      <c r="EM130" s="17">
        <v>2</v>
      </c>
      <c r="EN130" s="17">
        <v>17</v>
      </c>
      <c r="EO130" s="17">
        <v>5</v>
      </c>
      <c r="EP130" s="17">
        <v>1</v>
      </c>
      <c r="EQ130" s="17">
        <v>4</v>
      </c>
      <c r="ER130" s="17" t="s">
        <v>1</v>
      </c>
      <c r="ES130" s="17">
        <v>5</v>
      </c>
      <c r="ET130" s="17">
        <v>3</v>
      </c>
      <c r="EU130" s="17">
        <v>4</v>
      </c>
    </row>
    <row r="131" spans="1:151" ht="14.25" customHeight="1">
      <c r="A131" s="551" t="s">
        <v>299</v>
      </c>
      <c r="B131" s="551" t="s">
        <v>390</v>
      </c>
      <c r="C131" s="551" t="s">
        <v>390</v>
      </c>
      <c r="D131" s="551" t="s">
        <v>403</v>
      </c>
      <c r="E131" s="607">
        <v>6</v>
      </c>
      <c r="F131" s="607">
        <v>6</v>
      </c>
      <c r="G131" s="607">
        <v>1</v>
      </c>
      <c r="H131" s="607">
        <v>1</v>
      </c>
      <c r="I131" s="607">
        <v>2</v>
      </c>
      <c r="J131" s="607">
        <v>1</v>
      </c>
      <c r="K131" s="607">
        <v>3</v>
      </c>
      <c r="L131" s="607" t="s">
        <v>1</v>
      </c>
      <c r="M131" s="607">
        <v>17</v>
      </c>
      <c r="N131" s="607" t="s">
        <v>1</v>
      </c>
      <c r="O131" s="607" t="s">
        <v>1</v>
      </c>
      <c r="P131" s="607" t="s">
        <v>1</v>
      </c>
      <c r="Q131" s="607" t="s">
        <v>1</v>
      </c>
      <c r="R131" s="607">
        <v>2</v>
      </c>
      <c r="S131" s="607">
        <v>1</v>
      </c>
      <c r="T131" s="607">
        <v>1</v>
      </c>
      <c r="U131" s="607" t="s">
        <v>1</v>
      </c>
      <c r="V131" s="607">
        <v>3</v>
      </c>
      <c r="W131" s="607">
        <v>1</v>
      </c>
      <c r="X131" s="607">
        <v>1</v>
      </c>
      <c r="Y131" s="607">
        <v>2</v>
      </c>
      <c r="Z131" s="607">
        <v>2</v>
      </c>
      <c r="AA131" s="607">
        <v>3</v>
      </c>
      <c r="AB131" s="607">
        <v>1</v>
      </c>
      <c r="AC131" s="608">
        <v>64.3</v>
      </c>
      <c r="AD131" s="608">
        <v>65.900000000000006</v>
      </c>
      <c r="AE131" s="608">
        <v>62</v>
      </c>
      <c r="AF131" s="607">
        <v>13</v>
      </c>
      <c r="AG131" s="607" t="s">
        <v>1</v>
      </c>
      <c r="AH131" s="607" t="s">
        <v>1</v>
      </c>
      <c r="AI131" s="607" t="s">
        <v>1</v>
      </c>
      <c r="AJ131" s="607" t="s">
        <v>1</v>
      </c>
      <c r="AK131" s="607">
        <v>2</v>
      </c>
      <c r="AL131" s="607">
        <v>1</v>
      </c>
      <c r="AM131" s="607">
        <v>1</v>
      </c>
      <c r="AN131" s="607" t="s">
        <v>1</v>
      </c>
      <c r="AO131" s="607">
        <v>1</v>
      </c>
      <c r="AP131" s="607">
        <v>1</v>
      </c>
      <c r="AQ131" s="607">
        <v>1</v>
      </c>
      <c r="AR131" s="607">
        <v>1</v>
      </c>
      <c r="AS131" s="607">
        <v>1</v>
      </c>
      <c r="AT131" s="607">
        <v>3</v>
      </c>
      <c r="AU131" s="607">
        <v>1</v>
      </c>
      <c r="AV131" s="608">
        <v>64.099999999999994</v>
      </c>
      <c r="AW131" s="608">
        <v>66</v>
      </c>
      <c r="AX131" s="608">
        <v>61</v>
      </c>
      <c r="AY131" s="607">
        <v>3</v>
      </c>
      <c r="AZ131" s="607" t="s">
        <v>1</v>
      </c>
      <c r="BA131" s="607" t="s">
        <v>1</v>
      </c>
      <c r="BB131" s="607" t="s">
        <v>1</v>
      </c>
      <c r="BC131" s="607" t="s">
        <v>1</v>
      </c>
      <c r="BD131" s="607">
        <v>1</v>
      </c>
      <c r="BE131" s="607">
        <v>1</v>
      </c>
      <c r="BF131" s="607" t="s">
        <v>1</v>
      </c>
      <c r="BG131" s="607" t="s">
        <v>1</v>
      </c>
      <c r="BH131" s="607" t="s">
        <v>1</v>
      </c>
      <c r="BI131" s="607" t="s">
        <v>1</v>
      </c>
      <c r="BJ131" s="607">
        <v>1</v>
      </c>
      <c r="BK131" s="607" t="s">
        <v>1</v>
      </c>
      <c r="BL131" s="607" t="s">
        <v>1</v>
      </c>
      <c r="BM131" s="607" t="s">
        <v>1</v>
      </c>
      <c r="BN131" s="607" t="s">
        <v>1</v>
      </c>
      <c r="BO131" s="608">
        <v>48.3</v>
      </c>
      <c r="BP131" s="608">
        <v>48.3</v>
      </c>
      <c r="BQ131" s="608" t="s">
        <v>174</v>
      </c>
      <c r="BR131" s="607">
        <v>6</v>
      </c>
      <c r="BS131" s="607" t="s">
        <v>1</v>
      </c>
      <c r="BT131" s="607" t="s">
        <v>1</v>
      </c>
      <c r="BU131" s="607" t="s">
        <v>1</v>
      </c>
      <c r="BV131" s="607" t="s">
        <v>1</v>
      </c>
      <c r="BW131" s="607" t="s">
        <v>1</v>
      </c>
      <c r="BX131" s="607" t="s">
        <v>1</v>
      </c>
      <c r="BY131" s="607" t="s">
        <v>1</v>
      </c>
      <c r="BZ131" s="607" t="s">
        <v>1</v>
      </c>
      <c r="CA131" s="607" t="s">
        <v>1</v>
      </c>
      <c r="CB131" s="607" t="s">
        <v>1</v>
      </c>
      <c r="CC131" s="607">
        <v>1</v>
      </c>
      <c r="CD131" s="607">
        <v>1</v>
      </c>
      <c r="CE131" s="607">
        <v>1</v>
      </c>
      <c r="CF131" s="607">
        <v>2</v>
      </c>
      <c r="CG131" s="607">
        <v>1</v>
      </c>
      <c r="CH131" s="607">
        <v>5</v>
      </c>
      <c r="CI131" s="607" t="s">
        <v>1</v>
      </c>
      <c r="CJ131" s="607" t="s">
        <v>1</v>
      </c>
      <c r="CK131" s="607" t="s">
        <v>1</v>
      </c>
      <c r="CL131" s="607" t="s">
        <v>1</v>
      </c>
      <c r="CM131" s="607" t="s">
        <v>1</v>
      </c>
      <c r="CN131" s="607" t="s">
        <v>1</v>
      </c>
      <c r="CO131" s="607" t="s">
        <v>1</v>
      </c>
      <c r="CP131" s="607" t="s">
        <v>1</v>
      </c>
      <c r="CQ131" s="607">
        <v>1</v>
      </c>
      <c r="CR131" s="607">
        <v>1</v>
      </c>
      <c r="CS131" s="607">
        <v>1</v>
      </c>
      <c r="CT131" s="607">
        <v>2</v>
      </c>
      <c r="CU131" s="607" t="s">
        <v>1</v>
      </c>
      <c r="CV131" s="607"/>
      <c r="CW131" s="607"/>
      <c r="CX131" s="607"/>
      <c r="CY131" s="607"/>
      <c r="CZ131" s="607"/>
      <c r="DA131" s="607"/>
      <c r="DB131" s="607"/>
      <c r="DC131" s="607">
        <v>26</v>
      </c>
      <c r="DD131" s="607">
        <v>10</v>
      </c>
      <c r="DE131" s="607">
        <v>3</v>
      </c>
      <c r="DF131" s="607">
        <v>5</v>
      </c>
      <c r="DG131" s="607">
        <v>2</v>
      </c>
      <c r="DH131" s="607">
        <v>4</v>
      </c>
      <c r="DI131" s="607">
        <v>4</v>
      </c>
      <c r="DJ131" s="607">
        <v>8</v>
      </c>
      <c r="DK131" s="607">
        <v>5</v>
      </c>
      <c r="DL131" s="607" t="s">
        <v>1</v>
      </c>
      <c r="DM131" s="607" t="s">
        <v>1</v>
      </c>
      <c r="DN131" s="607" t="s">
        <v>1</v>
      </c>
      <c r="DO131" s="607" t="s">
        <v>1</v>
      </c>
      <c r="DP131" s="607">
        <v>1</v>
      </c>
      <c r="DQ131" s="607" t="s">
        <v>1</v>
      </c>
      <c r="DR131" s="607">
        <v>1</v>
      </c>
      <c r="DS131" s="607">
        <v>3</v>
      </c>
      <c r="DT131" s="607" t="s">
        <v>1</v>
      </c>
      <c r="DU131" s="607" t="s">
        <v>1</v>
      </c>
      <c r="DV131" s="607" t="s">
        <v>1</v>
      </c>
      <c r="DW131" s="607" t="s">
        <v>1</v>
      </c>
      <c r="DX131" s="607" t="s">
        <v>1</v>
      </c>
      <c r="DY131" s="607" t="s">
        <v>1</v>
      </c>
      <c r="DZ131" s="607" t="s">
        <v>1</v>
      </c>
      <c r="EA131" s="607">
        <v>6</v>
      </c>
      <c r="EB131" s="607">
        <v>616</v>
      </c>
      <c r="EC131" s="607">
        <v>20</v>
      </c>
      <c r="ED131" s="607">
        <v>347</v>
      </c>
      <c r="EE131" s="607">
        <v>249</v>
      </c>
      <c r="EF131" s="17">
        <v>16</v>
      </c>
      <c r="EG131" s="17">
        <v>7</v>
      </c>
      <c r="EH131" s="17">
        <v>3</v>
      </c>
      <c r="EI131" s="17">
        <v>3</v>
      </c>
      <c r="EJ131" s="17">
        <v>1</v>
      </c>
      <c r="EK131" s="17">
        <v>1</v>
      </c>
      <c r="EL131" s="17">
        <v>3</v>
      </c>
      <c r="EM131" s="17">
        <v>5</v>
      </c>
      <c r="EN131" s="17">
        <v>10</v>
      </c>
      <c r="EO131" s="17">
        <v>3</v>
      </c>
      <c r="EP131" s="17" t="s">
        <v>1</v>
      </c>
      <c r="EQ131" s="17">
        <v>2</v>
      </c>
      <c r="ER131" s="17">
        <v>1</v>
      </c>
      <c r="ES131" s="17">
        <v>3</v>
      </c>
      <c r="ET131" s="17">
        <v>1</v>
      </c>
      <c r="EU131" s="17">
        <v>3</v>
      </c>
    </row>
    <row r="132" spans="1:151" ht="14.25" customHeight="1">
      <c r="A132" s="551" t="s">
        <v>299</v>
      </c>
      <c r="B132" s="551" t="s">
        <v>390</v>
      </c>
      <c r="C132" s="551" t="s">
        <v>390</v>
      </c>
      <c r="D132" s="551" t="s">
        <v>404</v>
      </c>
      <c r="E132" s="607">
        <v>8</v>
      </c>
      <c r="F132" s="607">
        <v>6</v>
      </c>
      <c r="G132" s="607">
        <v>1</v>
      </c>
      <c r="H132" s="607">
        <v>1</v>
      </c>
      <c r="I132" s="607">
        <v>4</v>
      </c>
      <c r="J132" s="607">
        <v>3</v>
      </c>
      <c r="K132" s="607">
        <v>1</v>
      </c>
      <c r="L132" s="607">
        <v>2</v>
      </c>
      <c r="M132" s="607">
        <v>21</v>
      </c>
      <c r="N132" s="607" t="s">
        <v>1</v>
      </c>
      <c r="O132" s="607">
        <v>2</v>
      </c>
      <c r="P132" s="607">
        <v>1</v>
      </c>
      <c r="Q132" s="607">
        <v>1</v>
      </c>
      <c r="R132" s="607" t="s">
        <v>1</v>
      </c>
      <c r="S132" s="607">
        <v>1</v>
      </c>
      <c r="T132" s="607">
        <v>3</v>
      </c>
      <c r="U132" s="607">
        <v>4</v>
      </c>
      <c r="V132" s="607">
        <v>3</v>
      </c>
      <c r="W132" s="607" t="s">
        <v>1</v>
      </c>
      <c r="X132" s="607">
        <v>2</v>
      </c>
      <c r="Y132" s="607">
        <v>1</v>
      </c>
      <c r="Z132" s="607">
        <v>2</v>
      </c>
      <c r="AA132" s="607">
        <v>1</v>
      </c>
      <c r="AB132" s="607" t="s">
        <v>1</v>
      </c>
      <c r="AC132" s="608">
        <v>52.1</v>
      </c>
      <c r="AD132" s="608">
        <v>48.3</v>
      </c>
      <c r="AE132" s="608">
        <v>55.5</v>
      </c>
      <c r="AF132" s="607">
        <v>13</v>
      </c>
      <c r="AG132" s="607" t="s">
        <v>1</v>
      </c>
      <c r="AH132" s="607" t="s">
        <v>1</v>
      </c>
      <c r="AI132" s="607" t="s">
        <v>1</v>
      </c>
      <c r="AJ132" s="607" t="s">
        <v>1</v>
      </c>
      <c r="AK132" s="607" t="s">
        <v>1</v>
      </c>
      <c r="AL132" s="607">
        <v>1</v>
      </c>
      <c r="AM132" s="607">
        <v>2</v>
      </c>
      <c r="AN132" s="607">
        <v>1</v>
      </c>
      <c r="AO132" s="607">
        <v>3</v>
      </c>
      <c r="AP132" s="607" t="s">
        <v>1</v>
      </c>
      <c r="AQ132" s="607">
        <v>2</v>
      </c>
      <c r="AR132" s="607">
        <v>1</v>
      </c>
      <c r="AS132" s="607">
        <v>2</v>
      </c>
      <c r="AT132" s="607">
        <v>1</v>
      </c>
      <c r="AU132" s="607" t="s">
        <v>1</v>
      </c>
      <c r="AV132" s="608">
        <v>60.8</v>
      </c>
      <c r="AW132" s="608">
        <v>60.4</v>
      </c>
      <c r="AX132" s="608">
        <v>61.1</v>
      </c>
      <c r="AY132" s="607">
        <v>4</v>
      </c>
      <c r="AZ132" s="607" t="s">
        <v>1</v>
      </c>
      <c r="BA132" s="607" t="s">
        <v>1</v>
      </c>
      <c r="BB132" s="607" t="s">
        <v>1</v>
      </c>
      <c r="BC132" s="607" t="s">
        <v>1</v>
      </c>
      <c r="BD132" s="607" t="s">
        <v>1</v>
      </c>
      <c r="BE132" s="607" t="s">
        <v>1</v>
      </c>
      <c r="BF132" s="607">
        <v>1</v>
      </c>
      <c r="BG132" s="607" t="s">
        <v>1</v>
      </c>
      <c r="BH132" s="607">
        <v>2</v>
      </c>
      <c r="BI132" s="607" t="s">
        <v>1</v>
      </c>
      <c r="BJ132" s="607">
        <v>1</v>
      </c>
      <c r="BK132" s="607" t="s">
        <v>1</v>
      </c>
      <c r="BL132" s="607" t="s">
        <v>1</v>
      </c>
      <c r="BM132" s="607" t="s">
        <v>1</v>
      </c>
      <c r="BN132" s="607" t="s">
        <v>1</v>
      </c>
      <c r="BO132" s="608">
        <v>56</v>
      </c>
      <c r="BP132" s="608">
        <v>56</v>
      </c>
      <c r="BQ132" s="608" t="s">
        <v>174</v>
      </c>
      <c r="BR132" s="607">
        <v>6</v>
      </c>
      <c r="BS132" s="607" t="s">
        <v>1</v>
      </c>
      <c r="BT132" s="607" t="s">
        <v>1</v>
      </c>
      <c r="BU132" s="607" t="s">
        <v>1</v>
      </c>
      <c r="BV132" s="607" t="s">
        <v>1</v>
      </c>
      <c r="BW132" s="607" t="s">
        <v>1</v>
      </c>
      <c r="BX132" s="607" t="s">
        <v>1</v>
      </c>
      <c r="BY132" s="607" t="s">
        <v>1</v>
      </c>
      <c r="BZ132" s="607">
        <v>1</v>
      </c>
      <c r="CA132" s="607">
        <v>2</v>
      </c>
      <c r="CB132" s="607" t="s">
        <v>1</v>
      </c>
      <c r="CC132" s="607">
        <v>1</v>
      </c>
      <c r="CD132" s="607" t="s">
        <v>1</v>
      </c>
      <c r="CE132" s="607">
        <v>2</v>
      </c>
      <c r="CF132" s="607" t="s">
        <v>1</v>
      </c>
      <c r="CG132" s="607" t="s">
        <v>1</v>
      </c>
      <c r="CH132" s="607">
        <v>5</v>
      </c>
      <c r="CI132" s="607" t="s">
        <v>1</v>
      </c>
      <c r="CJ132" s="607" t="s">
        <v>1</v>
      </c>
      <c r="CK132" s="607" t="s">
        <v>1</v>
      </c>
      <c r="CL132" s="607" t="s">
        <v>1</v>
      </c>
      <c r="CM132" s="607" t="s">
        <v>1</v>
      </c>
      <c r="CN132" s="607">
        <v>1</v>
      </c>
      <c r="CO132" s="607">
        <v>1</v>
      </c>
      <c r="CP132" s="607" t="s">
        <v>1</v>
      </c>
      <c r="CQ132" s="607">
        <v>1</v>
      </c>
      <c r="CR132" s="607" t="s">
        <v>1</v>
      </c>
      <c r="CS132" s="607">
        <v>2</v>
      </c>
      <c r="CT132" s="607" t="s">
        <v>1</v>
      </c>
      <c r="CU132" s="607" t="s">
        <v>1</v>
      </c>
      <c r="CV132" s="607"/>
      <c r="CW132" s="607"/>
      <c r="CX132" s="607"/>
      <c r="CY132" s="607"/>
      <c r="CZ132" s="607"/>
      <c r="DA132" s="607"/>
      <c r="DB132" s="607"/>
      <c r="DC132" s="607">
        <v>29</v>
      </c>
      <c r="DD132" s="607">
        <v>12</v>
      </c>
      <c r="DE132" s="607">
        <v>4</v>
      </c>
      <c r="DF132" s="607">
        <v>4</v>
      </c>
      <c r="DG132" s="607">
        <v>4</v>
      </c>
      <c r="DH132" s="607">
        <v>5</v>
      </c>
      <c r="DI132" s="607">
        <v>5</v>
      </c>
      <c r="DJ132" s="607">
        <v>7</v>
      </c>
      <c r="DK132" s="607">
        <v>6</v>
      </c>
      <c r="DL132" s="607" t="s">
        <v>1</v>
      </c>
      <c r="DM132" s="607">
        <v>1</v>
      </c>
      <c r="DN132" s="607">
        <v>1</v>
      </c>
      <c r="DO132" s="607" t="s">
        <v>1</v>
      </c>
      <c r="DP132" s="607">
        <v>1</v>
      </c>
      <c r="DQ132" s="607" t="s">
        <v>1</v>
      </c>
      <c r="DR132" s="607">
        <v>2</v>
      </c>
      <c r="DS132" s="607">
        <v>1</v>
      </c>
      <c r="DT132" s="607" t="s">
        <v>1</v>
      </c>
      <c r="DU132" s="607" t="s">
        <v>1</v>
      </c>
      <c r="DV132" s="607" t="s">
        <v>1</v>
      </c>
      <c r="DW132" s="607" t="s">
        <v>1</v>
      </c>
      <c r="DX132" s="607" t="s">
        <v>1</v>
      </c>
      <c r="DY132" s="607" t="s">
        <v>1</v>
      </c>
      <c r="DZ132" s="607" t="s">
        <v>1</v>
      </c>
      <c r="EA132" s="607">
        <v>6</v>
      </c>
      <c r="EB132" s="607">
        <v>566</v>
      </c>
      <c r="EC132" s="607" t="s">
        <v>1</v>
      </c>
      <c r="ED132" s="607">
        <v>374</v>
      </c>
      <c r="EE132" s="607">
        <v>192</v>
      </c>
      <c r="EF132" s="17">
        <v>15</v>
      </c>
      <c r="EG132" s="17">
        <v>8</v>
      </c>
      <c r="EH132" s="17">
        <v>4</v>
      </c>
      <c r="EI132" s="17">
        <v>2</v>
      </c>
      <c r="EJ132" s="17">
        <v>2</v>
      </c>
      <c r="EK132" s="17" t="s">
        <v>1</v>
      </c>
      <c r="EL132" s="17">
        <v>5</v>
      </c>
      <c r="EM132" s="17">
        <v>2</v>
      </c>
      <c r="EN132" s="17">
        <v>14</v>
      </c>
      <c r="EO132" s="17">
        <v>4</v>
      </c>
      <c r="EP132" s="17" t="s">
        <v>1</v>
      </c>
      <c r="EQ132" s="17">
        <v>2</v>
      </c>
      <c r="ER132" s="17">
        <v>2</v>
      </c>
      <c r="ES132" s="17">
        <v>5</v>
      </c>
      <c r="ET132" s="17" t="s">
        <v>1</v>
      </c>
      <c r="EU132" s="17">
        <v>5</v>
      </c>
    </row>
    <row r="133" spans="1:151" ht="14.25" customHeight="1">
      <c r="A133" s="551" t="s">
        <v>299</v>
      </c>
      <c r="B133" s="551" t="s">
        <v>390</v>
      </c>
      <c r="C133" s="551" t="s">
        <v>390</v>
      </c>
      <c r="D133" s="551" t="s">
        <v>405</v>
      </c>
      <c r="E133" s="607">
        <v>12</v>
      </c>
      <c r="F133" s="607">
        <v>9</v>
      </c>
      <c r="G133" s="607">
        <v>2</v>
      </c>
      <c r="H133" s="607">
        <v>2</v>
      </c>
      <c r="I133" s="607">
        <v>4</v>
      </c>
      <c r="J133" s="607">
        <v>4</v>
      </c>
      <c r="K133" s="607">
        <v>3</v>
      </c>
      <c r="L133" s="607">
        <v>3</v>
      </c>
      <c r="M133" s="607">
        <v>31</v>
      </c>
      <c r="N133" s="607" t="s">
        <v>1</v>
      </c>
      <c r="O133" s="607">
        <v>3</v>
      </c>
      <c r="P133" s="607">
        <v>3</v>
      </c>
      <c r="Q133" s="607">
        <v>1</v>
      </c>
      <c r="R133" s="607" t="s">
        <v>1</v>
      </c>
      <c r="S133" s="607">
        <v>1</v>
      </c>
      <c r="T133" s="607">
        <v>2</v>
      </c>
      <c r="U133" s="607">
        <v>2</v>
      </c>
      <c r="V133" s="607">
        <v>3</v>
      </c>
      <c r="W133" s="607">
        <v>1</v>
      </c>
      <c r="X133" s="607">
        <v>3</v>
      </c>
      <c r="Y133" s="607">
        <v>3</v>
      </c>
      <c r="Z133" s="607">
        <v>5</v>
      </c>
      <c r="AA133" s="607">
        <v>1</v>
      </c>
      <c r="AB133" s="607">
        <v>3</v>
      </c>
      <c r="AC133" s="608">
        <v>57.9</v>
      </c>
      <c r="AD133" s="608">
        <v>53.7</v>
      </c>
      <c r="AE133" s="608">
        <v>63.8</v>
      </c>
      <c r="AF133" s="607">
        <v>25</v>
      </c>
      <c r="AG133" s="607" t="s">
        <v>1</v>
      </c>
      <c r="AH133" s="607" t="s">
        <v>1</v>
      </c>
      <c r="AI133" s="607">
        <v>1</v>
      </c>
      <c r="AJ133" s="607">
        <v>1</v>
      </c>
      <c r="AK133" s="607" t="s">
        <v>1</v>
      </c>
      <c r="AL133" s="607">
        <v>1</v>
      </c>
      <c r="AM133" s="607">
        <v>2</v>
      </c>
      <c r="AN133" s="607">
        <v>2</v>
      </c>
      <c r="AO133" s="607">
        <v>2</v>
      </c>
      <c r="AP133" s="607">
        <v>1</v>
      </c>
      <c r="AQ133" s="607">
        <v>3</v>
      </c>
      <c r="AR133" s="607">
        <v>3</v>
      </c>
      <c r="AS133" s="607">
        <v>5</v>
      </c>
      <c r="AT133" s="607">
        <v>1</v>
      </c>
      <c r="AU133" s="607">
        <v>3</v>
      </c>
      <c r="AV133" s="608">
        <v>64.599999999999994</v>
      </c>
      <c r="AW133" s="608">
        <v>62</v>
      </c>
      <c r="AX133" s="608">
        <v>67.8</v>
      </c>
      <c r="AY133" s="607">
        <v>22</v>
      </c>
      <c r="AZ133" s="607" t="s">
        <v>1</v>
      </c>
      <c r="BA133" s="607" t="s">
        <v>1</v>
      </c>
      <c r="BB133" s="607">
        <v>1</v>
      </c>
      <c r="BC133" s="607">
        <v>1</v>
      </c>
      <c r="BD133" s="607" t="s">
        <v>1</v>
      </c>
      <c r="BE133" s="607">
        <v>1</v>
      </c>
      <c r="BF133" s="607" t="s">
        <v>1</v>
      </c>
      <c r="BG133" s="607">
        <v>2</v>
      </c>
      <c r="BH133" s="607">
        <v>2</v>
      </c>
      <c r="BI133" s="607">
        <v>1</v>
      </c>
      <c r="BJ133" s="607">
        <v>3</v>
      </c>
      <c r="BK133" s="607">
        <v>3</v>
      </c>
      <c r="BL133" s="607">
        <v>4</v>
      </c>
      <c r="BM133" s="607">
        <v>1</v>
      </c>
      <c r="BN133" s="607">
        <v>3</v>
      </c>
      <c r="BO133" s="608">
        <v>65.7</v>
      </c>
      <c r="BP133" s="608">
        <v>60.8</v>
      </c>
      <c r="BQ133" s="608">
        <v>72.7</v>
      </c>
      <c r="BR133" s="607">
        <v>9</v>
      </c>
      <c r="BS133" s="607" t="s">
        <v>1</v>
      </c>
      <c r="BT133" s="607" t="s">
        <v>1</v>
      </c>
      <c r="BU133" s="607" t="s">
        <v>1</v>
      </c>
      <c r="BV133" s="607" t="s">
        <v>1</v>
      </c>
      <c r="BW133" s="607" t="s">
        <v>1</v>
      </c>
      <c r="BX133" s="607" t="s">
        <v>1</v>
      </c>
      <c r="BY133" s="607" t="s">
        <v>1</v>
      </c>
      <c r="BZ133" s="607" t="s">
        <v>1</v>
      </c>
      <c r="CA133" s="607" t="s">
        <v>1</v>
      </c>
      <c r="CB133" s="607">
        <v>1</v>
      </c>
      <c r="CC133" s="607">
        <v>1</v>
      </c>
      <c r="CD133" s="607">
        <v>3</v>
      </c>
      <c r="CE133" s="607">
        <v>2</v>
      </c>
      <c r="CF133" s="607">
        <v>1</v>
      </c>
      <c r="CG133" s="607">
        <v>1</v>
      </c>
      <c r="CH133" s="607">
        <v>7</v>
      </c>
      <c r="CI133" s="607" t="s">
        <v>1</v>
      </c>
      <c r="CJ133" s="607" t="s">
        <v>1</v>
      </c>
      <c r="CK133" s="607" t="s">
        <v>1</v>
      </c>
      <c r="CL133" s="607" t="s">
        <v>1</v>
      </c>
      <c r="CM133" s="607" t="s">
        <v>1</v>
      </c>
      <c r="CN133" s="607" t="s">
        <v>1</v>
      </c>
      <c r="CO133" s="607" t="s">
        <v>1</v>
      </c>
      <c r="CP133" s="607">
        <v>1</v>
      </c>
      <c r="CQ133" s="607">
        <v>1</v>
      </c>
      <c r="CR133" s="607">
        <v>2</v>
      </c>
      <c r="CS133" s="607">
        <v>2</v>
      </c>
      <c r="CT133" s="607" t="s">
        <v>1</v>
      </c>
      <c r="CU133" s="607">
        <v>1</v>
      </c>
      <c r="CV133" s="607"/>
      <c r="CW133" s="607"/>
      <c r="CX133" s="607"/>
      <c r="CY133" s="607"/>
      <c r="CZ133" s="607"/>
      <c r="DA133" s="607"/>
      <c r="DB133" s="607"/>
      <c r="DC133" s="607">
        <v>35</v>
      </c>
      <c r="DD133" s="607">
        <v>28</v>
      </c>
      <c r="DE133" s="607">
        <v>22</v>
      </c>
      <c r="DF133" s="607">
        <v>4</v>
      </c>
      <c r="DG133" s="607">
        <v>2</v>
      </c>
      <c r="DH133" s="607">
        <v>4</v>
      </c>
      <c r="DI133" s="607">
        <v>1</v>
      </c>
      <c r="DJ133" s="607">
        <v>2</v>
      </c>
      <c r="DK133" s="607">
        <v>9</v>
      </c>
      <c r="DL133" s="607" t="s">
        <v>1</v>
      </c>
      <c r="DM133" s="607" t="s">
        <v>1</v>
      </c>
      <c r="DN133" s="607">
        <v>2</v>
      </c>
      <c r="DO133" s="607" t="s">
        <v>1</v>
      </c>
      <c r="DP133" s="607">
        <v>5</v>
      </c>
      <c r="DQ133" s="607" t="s">
        <v>1</v>
      </c>
      <c r="DR133" s="607" t="s">
        <v>1</v>
      </c>
      <c r="DS133" s="607">
        <v>1</v>
      </c>
      <c r="DT133" s="607" t="s">
        <v>1</v>
      </c>
      <c r="DU133" s="607" t="s">
        <v>1</v>
      </c>
      <c r="DV133" s="607" t="s">
        <v>1</v>
      </c>
      <c r="DW133" s="607" t="s">
        <v>1</v>
      </c>
      <c r="DX133" s="607">
        <v>1</v>
      </c>
      <c r="DY133" s="607" t="s">
        <v>1</v>
      </c>
      <c r="DZ133" s="607" t="s">
        <v>1</v>
      </c>
      <c r="EA133" s="607">
        <v>9</v>
      </c>
      <c r="EB133" s="607">
        <v>452</v>
      </c>
      <c r="EC133" s="607" t="s">
        <v>1</v>
      </c>
      <c r="ED133" s="607">
        <v>410</v>
      </c>
      <c r="EE133" s="607">
        <v>42</v>
      </c>
      <c r="EF133" s="17">
        <v>19</v>
      </c>
      <c r="EG133" s="17">
        <v>16</v>
      </c>
      <c r="EH133" s="17">
        <v>13</v>
      </c>
      <c r="EI133" s="17">
        <v>3</v>
      </c>
      <c r="EJ133" s="17" t="s">
        <v>1</v>
      </c>
      <c r="EK133" s="17" t="s">
        <v>1</v>
      </c>
      <c r="EL133" s="17">
        <v>1</v>
      </c>
      <c r="EM133" s="17">
        <v>2</v>
      </c>
      <c r="EN133" s="17">
        <v>16</v>
      </c>
      <c r="EO133" s="17">
        <v>12</v>
      </c>
      <c r="EP133" s="17">
        <v>9</v>
      </c>
      <c r="EQ133" s="17">
        <v>1</v>
      </c>
      <c r="ER133" s="17">
        <v>2</v>
      </c>
      <c r="ES133" s="17">
        <v>4</v>
      </c>
      <c r="ET133" s="17" t="s">
        <v>1</v>
      </c>
      <c r="EU133" s="17" t="s">
        <v>1</v>
      </c>
    </row>
    <row r="134" spans="1:151" ht="14.25" customHeight="1">
      <c r="A134" s="551" t="s">
        <v>299</v>
      </c>
      <c r="B134" s="551" t="s">
        <v>390</v>
      </c>
      <c r="C134" s="551" t="s">
        <v>390</v>
      </c>
      <c r="D134" s="551" t="s">
        <v>406</v>
      </c>
      <c r="E134" s="607">
        <v>12</v>
      </c>
      <c r="F134" s="607">
        <v>9</v>
      </c>
      <c r="G134" s="607">
        <v>4</v>
      </c>
      <c r="H134" s="607">
        <v>3</v>
      </c>
      <c r="I134" s="607">
        <v>3</v>
      </c>
      <c r="J134" s="607">
        <v>3</v>
      </c>
      <c r="K134" s="607">
        <v>2</v>
      </c>
      <c r="L134" s="607">
        <v>3</v>
      </c>
      <c r="M134" s="607">
        <v>25</v>
      </c>
      <c r="N134" s="607" t="s">
        <v>1</v>
      </c>
      <c r="O134" s="607" t="s">
        <v>1</v>
      </c>
      <c r="P134" s="607">
        <v>2</v>
      </c>
      <c r="Q134" s="607" t="s">
        <v>1</v>
      </c>
      <c r="R134" s="607">
        <v>2</v>
      </c>
      <c r="S134" s="607">
        <v>2</v>
      </c>
      <c r="T134" s="607">
        <v>3</v>
      </c>
      <c r="U134" s="607">
        <v>2</v>
      </c>
      <c r="V134" s="607">
        <v>1</v>
      </c>
      <c r="W134" s="607">
        <v>5</v>
      </c>
      <c r="X134" s="607">
        <v>2</v>
      </c>
      <c r="Y134" s="607">
        <v>3</v>
      </c>
      <c r="Z134" s="607">
        <v>1</v>
      </c>
      <c r="AA134" s="607">
        <v>1</v>
      </c>
      <c r="AB134" s="607">
        <v>1</v>
      </c>
      <c r="AC134" s="608">
        <v>56.4</v>
      </c>
      <c r="AD134" s="608">
        <v>53.6</v>
      </c>
      <c r="AE134" s="608">
        <v>60</v>
      </c>
      <c r="AF134" s="607">
        <v>21</v>
      </c>
      <c r="AG134" s="607" t="s">
        <v>1</v>
      </c>
      <c r="AH134" s="607" t="s">
        <v>1</v>
      </c>
      <c r="AI134" s="607" t="s">
        <v>1</v>
      </c>
      <c r="AJ134" s="607" t="s">
        <v>1</v>
      </c>
      <c r="AK134" s="607">
        <v>1</v>
      </c>
      <c r="AL134" s="607">
        <v>1</v>
      </c>
      <c r="AM134" s="607">
        <v>3</v>
      </c>
      <c r="AN134" s="607">
        <v>2</v>
      </c>
      <c r="AO134" s="607">
        <v>1</v>
      </c>
      <c r="AP134" s="607">
        <v>5</v>
      </c>
      <c r="AQ134" s="607">
        <v>2</v>
      </c>
      <c r="AR134" s="607">
        <v>3</v>
      </c>
      <c r="AS134" s="607">
        <v>1</v>
      </c>
      <c r="AT134" s="607">
        <v>1</v>
      </c>
      <c r="AU134" s="607">
        <v>1</v>
      </c>
      <c r="AV134" s="608">
        <v>61</v>
      </c>
      <c r="AW134" s="608">
        <v>60</v>
      </c>
      <c r="AX134" s="608">
        <v>62.1</v>
      </c>
      <c r="AY134" s="607">
        <v>13</v>
      </c>
      <c r="AZ134" s="607" t="s">
        <v>1</v>
      </c>
      <c r="BA134" s="607" t="s">
        <v>1</v>
      </c>
      <c r="BB134" s="607" t="s">
        <v>1</v>
      </c>
      <c r="BC134" s="607" t="s">
        <v>1</v>
      </c>
      <c r="BD134" s="607" t="s">
        <v>1</v>
      </c>
      <c r="BE134" s="607">
        <v>1</v>
      </c>
      <c r="BF134" s="607">
        <v>2</v>
      </c>
      <c r="BG134" s="607">
        <v>2</v>
      </c>
      <c r="BH134" s="607" t="s">
        <v>1</v>
      </c>
      <c r="BI134" s="607">
        <v>2</v>
      </c>
      <c r="BJ134" s="607">
        <v>2</v>
      </c>
      <c r="BK134" s="607">
        <v>2</v>
      </c>
      <c r="BL134" s="607" t="s">
        <v>1</v>
      </c>
      <c r="BM134" s="607">
        <v>1</v>
      </c>
      <c r="BN134" s="607">
        <v>1</v>
      </c>
      <c r="BO134" s="608">
        <v>62.4</v>
      </c>
      <c r="BP134" s="608">
        <v>60</v>
      </c>
      <c r="BQ134" s="608">
        <v>70.3</v>
      </c>
      <c r="BR134" s="607">
        <v>9</v>
      </c>
      <c r="BS134" s="607" t="s">
        <v>1</v>
      </c>
      <c r="BT134" s="607" t="s">
        <v>1</v>
      </c>
      <c r="BU134" s="607" t="s">
        <v>1</v>
      </c>
      <c r="BV134" s="607" t="s">
        <v>1</v>
      </c>
      <c r="BW134" s="607" t="s">
        <v>1</v>
      </c>
      <c r="BX134" s="607" t="s">
        <v>1</v>
      </c>
      <c r="BY134" s="607">
        <v>1</v>
      </c>
      <c r="BZ134" s="607" t="s">
        <v>1</v>
      </c>
      <c r="CA134" s="607" t="s">
        <v>1</v>
      </c>
      <c r="CB134" s="607">
        <v>2</v>
      </c>
      <c r="CC134" s="607">
        <v>1</v>
      </c>
      <c r="CD134" s="607">
        <v>2</v>
      </c>
      <c r="CE134" s="607">
        <v>1</v>
      </c>
      <c r="CF134" s="607">
        <v>1</v>
      </c>
      <c r="CG134" s="607">
        <v>1</v>
      </c>
      <c r="CH134" s="607">
        <v>6</v>
      </c>
      <c r="CI134" s="607" t="s">
        <v>1</v>
      </c>
      <c r="CJ134" s="607" t="s">
        <v>1</v>
      </c>
      <c r="CK134" s="607" t="s">
        <v>1</v>
      </c>
      <c r="CL134" s="607" t="s">
        <v>1</v>
      </c>
      <c r="CM134" s="607" t="s">
        <v>1</v>
      </c>
      <c r="CN134" s="607" t="s">
        <v>1</v>
      </c>
      <c r="CO134" s="607" t="s">
        <v>1</v>
      </c>
      <c r="CP134" s="607">
        <v>1</v>
      </c>
      <c r="CQ134" s="607">
        <v>1</v>
      </c>
      <c r="CR134" s="607">
        <v>2</v>
      </c>
      <c r="CS134" s="607">
        <v>1</v>
      </c>
      <c r="CT134" s="607" t="s">
        <v>1</v>
      </c>
      <c r="CU134" s="607">
        <v>1</v>
      </c>
      <c r="CV134" s="607"/>
      <c r="CW134" s="607"/>
      <c r="CX134" s="607"/>
      <c r="CY134" s="607"/>
      <c r="CZ134" s="607"/>
      <c r="DA134" s="607"/>
      <c r="DB134" s="607"/>
      <c r="DC134" s="607">
        <v>37</v>
      </c>
      <c r="DD134" s="607">
        <v>19</v>
      </c>
      <c r="DE134" s="607">
        <v>13</v>
      </c>
      <c r="DF134" s="607">
        <v>5</v>
      </c>
      <c r="DG134" s="607">
        <v>1</v>
      </c>
      <c r="DH134" s="607">
        <v>10</v>
      </c>
      <c r="DI134" s="607">
        <v>2</v>
      </c>
      <c r="DJ134" s="607">
        <v>6</v>
      </c>
      <c r="DK134" s="607">
        <v>9</v>
      </c>
      <c r="DL134" s="607" t="s">
        <v>1</v>
      </c>
      <c r="DM134" s="607" t="s">
        <v>1</v>
      </c>
      <c r="DN134" s="607" t="s">
        <v>1</v>
      </c>
      <c r="DO134" s="607" t="s">
        <v>1</v>
      </c>
      <c r="DP134" s="607">
        <v>2</v>
      </c>
      <c r="DQ134" s="607" t="s">
        <v>1</v>
      </c>
      <c r="DR134" s="607">
        <v>5</v>
      </c>
      <c r="DS134" s="607" t="s">
        <v>1</v>
      </c>
      <c r="DT134" s="607" t="s">
        <v>1</v>
      </c>
      <c r="DU134" s="607" t="s">
        <v>1</v>
      </c>
      <c r="DV134" s="607" t="s">
        <v>1</v>
      </c>
      <c r="DW134" s="607" t="s">
        <v>1</v>
      </c>
      <c r="DX134" s="607">
        <v>2</v>
      </c>
      <c r="DY134" s="607" t="s">
        <v>1</v>
      </c>
      <c r="DZ134" s="607" t="s">
        <v>1</v>
      </c>
      <c r="EA134" s="607">
        <v>9</v>
      </c>
      <c r="EB134" s="607">
        <v>493</v>
      </c>
      <c r="EC134" s="607" t="s">
        <v>1</v>
      </c>
      <c r="ED134" s="607">
        <v>211</v>
      </c>
      <c r="EE134" s="607">
        <v>282</v>
      </c>
      <c r="EF134" s="17">
        <v>17</v>
      </c>
      <c r="EG134" s="17">
        <v>14</v>
      </c>
      <c r="EH134" s="17">
        <v>10</v>
      </c>
      <c r="EI134" s="17">
        <v>3</v>
      </c>
      <c r="EJ134" s="17">
        <v>1</v>
      </c>
      <c r="EK134" s="17" t="s">
        <v>1</v>
      </c>
      <c r="EL134" s="17">
        <v>1</v>
      </c>
      <c r="EM134" s="17">
        <v>2</v>
      </c>
      <c r="EN134" s="17">
        <v>20</v>
      </c>
      <c r="EO134" s="17">
        <v>5</v>
      </c>
      <c r="EP134" s="17">
        <v>3</v>
      </c>
      <c r="EQ134" s="17">
        <v>2</v>
      </c>
      <c r="ER134" s="17" t="s">
        <v>1</v>
      </c>
      <c r="ES134" s="17">
        <v>10</v>
      </c>
      <c r="ET134" s="17">
        <v>1</v>
      </c>
      <c r="EU134" s="17">
        <v>4</v>
      </c>
    </row>
    <row r="135" spans="1:151" ht="14.25" customHeight="1">
      <c r="A135" s="551" t="s">
        <v>299</v>
      </c>
      <c r="B135" s="551" t="s">
        <v>390</v>
      </c>
      <c r="C135" s="551" t="s">
        <v>390</v>
      </c>
      <c r="D135" s="551" t="s">
        <v>407</v>
      </c>
      <c r="E135" s="607">
        <v>17</v>
      </c>
      <c r="F135" s="607">
        <v>13</v>
      </c>
      <c r="G135" s="607">
        <v>6</v>
      </c>
      <c r="H135" s="607">
        <v>6</v>
      </c>
      <c r="I135" s="607">
        <v>4</v>
      </c>
      <c r="J135" s="607">
        <v>3</v>
      </c>
      <c r="K135" s="607">
        <v>3</v>
      </c>
      <c r="L135" s="607">
        <v>4</v>
      </c>
      <c r="M135" s="607">
        <v>36</v>
      </c>
      <c r="N135" s="607" t="s">
        <v>1</v>
      </c>
      <c r="O135" s="607" t="s">
        <v>1</v>
      </c>
      <c r="P135" s="607" t="s">
        <v>1</v>
      </c>
      <c r="Q135" s="607">
        <v>2</v>
      </c>
      <c r="R135" s="607">
        <v>6</v>
      </c>
      <c r="S135" s="607">
        <v>3</v>
      </c>
      <c r="T135" s="607">
        <v>1</v>
      </c>
      <c r="U135" s="607">
        <v>3</v>
      </c>
      <c r="V135" s="607">
        <v>5</v>
      </c>
      <c r="W135" s="607">
        <v>4</v>
      </c>
      <c r="X135" s="607">
        <v>5</v>
      </c>
      <c r="Y135" s="607">
        <v>2</v>
      </c>
      <c r="Z135" s="607">
        <v>1</v>
      </c>
      <c r="AA135" s="607">
        <v>3</v>
      </c>
      <c r="AB135" s="607">
        <v>1</v>
      </c>
      <c r="AC135" s="608">
        <v>57</v>
      </c>
      <c r="AD135" s="608">
        <v>55.4</v>
      </c>
      <c r="AE135" s="608">
        <v>59.5</v>
      </c>
      <c r="AF135" s="607">
        <v>29</v>
      </c>
      <c r="AG135" s="607" t="s">
        <v>1</v>
      </c>
      <c r="AH135" s="607" t="s">
        <v>1</v>
      </c>
      <c r="AI135" s="607" t="s">
        <v>1</v>
      </c>
      <c r="AJ135" s="607">
        <v>2</v>
      </c>
      <c r="AK135" s="607">
        <v>3</v>
      </c>
      <c r="AL135" s="607">
        <v>2</v>
      </c>
      <c r="AM135" s="607" t="s">
        <v>1</v>
      </c>
      <c r="AN135" s="607">
        <v>3</v>
      </c>
      <c r="AO135" s="607">
        <v>5</v>
      </c>
      <c r="AP135" s="607">
        <v>4</v>
      </c>
      <c r="AQ135" s="607">
        <v>3</v>
      </c>
      <c r="AR135" s="607">
        <v>2</v>
      </c>
      <c r="AS135" s="607">
        <v>1</v>
      </c>
      <c r="AT135" s="607">
        <v>3</v>
      </c>
      <c r="AU135" s="607">
        <v>1</v>
      </c>
      <c r="AV135" s="608">
        <v>59.1</v>
      </c>
      <c r="AW135" s="608">
        <v>57.9</v>
      </c>
      <c r="AX135" s="608">
        <v>61.4</v>
      </c>
      <c r="AY135" s="607">
        <v>19</v>
      </c>
      <c r="AZ135" s="607" t="s">
        <v>1</v>
      </c>
      <c r="BA135" s="607" t="s">
        <v>1</v>
      </c>
      <c r="BB135" s="607" t="s">
        <v>1</v>
      </c>
      <c r="BC135" s="607">
        <v>2</v>
      </c>
      <c r="BD135" s="607">
        <v>2</v>
      </c>
      <c r="BE135" s="607">
        <v>1</v>
      </c>
      <c r="BF135" s="607" t="s">
        <v>1</v>
      </c>
      <c r="BG135" s="607">
        <v>1</v>
      </c>
      <c r="BH135" s="607">
        <v>5</v>
      </c>
      <c r="BI135" s="607">
        <v>1</v>
      </c>
      <c r="BJ135" s="607">
        <v>3</v>
      </c>
      <c r="BK135" s="607">
        <v>1</v>
      </c>
      <c r="BL135" s="607">
        <v>1</v>
      </c>
      <c r="BM135" s="607">
        <v>1</v>
      </c>
      <c r="BN135" s="607">
        <v>1</v>
      </c>
      <c r="BO135" s="608">
        <v>58.1</v>
      </c>
      <c r="BP135" s="608">
        <v>57.5</v>
      </c>
      <c r="BQ135" s="608">
        <v>62.5</v>
      </c>
      <c r="BR135" s="607">
        <v>13</v>
      </c>
      <c r="BS135" s="607" t="s">
        <v>1</v>
      </c>
      <c r="BT135" s="607" t="s">
        <v>1</v>
      </c>
      <c r="BU135" s="607" t="s">
        <v>1</v>
      </c>
      <c r="BV135" s="607" t="s">
        <v>1</v>
      </c>
      <c r="BW135" s="607">
        <v>1</v>
      </c>
      <c r="BX135" s="607" t="s">
        <v>1</v>
      </c>
      <c r="BY135" s="607" t="s">
        <v>1</v>
      </c>
      <c r="BZ135" s="607">
        <v>1</v>
      </c>
      <c r="CA135" s="607">
        <v>3</v>
      </c>
      <c r="CB135" s="607">
        <v>1</v>
      </c>
      <c r="CC135" s="607">
        <v>2</v>
      </c>
      <c r="CD135" s="607">
        <v>1</v>
      </c>
      <c r="CE135" s="607">
        <v>1</v>
      </c>
      <c r="CF135" s="607">
        <v>2</v>
      </c>
      <c r="CG135" s="607">
        <v>1</v>
      </c>
      <c r="CH135" s="607">
        <v>10</v>
      </c>
      <c r="CI135" s="607" t="s">
        <v>1</v>
      </c>
      <c r="CJ135" s="607" t="s">
        <v>1</v>
      </c>
      <c r="CK135" s="607" t="s">
        <v>1</v>
      </c>
      <c r="CL135" s="607" t="s">
        <v>1</v>
      </c>
      <c r="CM135" s="607" t="s">
        <v>1</v>
      </c>
      <c r="CN135" s="607" t="s">
        <v>1</v>
      </c>
      <c r="CO135" s="607">
        <v>3</v>
      </c>
      <c r="CP135" s="607">
        <v>1</v>
      </c>
      <c r="CQ135" s="607">
        <v>2</v>
      </c>
      <c r="CR135" s="607">
        <v>1</v>
      </c>
      <c r="CS135" s="607">
        <v>1</v>
      </c>
      <c r="CT135" s="607">
        <v>1</v>
      </c>
      <c r="CU135" s="607">
        <v>1</v>
      </c>
      <c r="CV135" s="607"/>
      <c r="CW135" s="607"/>
      <c r="CX135" s="607"/>
      <c r="CY135" s="607"/>
      <c r="CZ135" s="607"/>
      <c r="DA135" s="607"/>
      <c r="DB135" s="607"/>
      <c r="DC135" s="607">
        <v>55</v>
      </c>
      <c r="DD135" s="607">
        <v>30</v>
      </c>
      <c r="DE135" s="607">
        <v>19</v>
      </c>
      <c r="DF135" s="607">
        <v>8</v>
      </c>
      <c r="DG135" s="607">
        <v>3</v>
      </c>
      <c r="DH135" s="607">
        <v>12</v>
      </c>
      <c r="DI135" s="607">
        <v>5</v>
      </c>
      <c r="DJ135" s="607">
        <v>8</v>
      </c>
      <c r="DK135" s="607">
        <v>13</v>
      </c>
      <c r="DL135" s="607" t="s">
        <v>1</v>
      </c>
      <c r="DM135" s="607" t="s">
        <v>1</v>
      </c>
      <c r="DN135" s="607" t="s">
        <v>1</v>
      </c>
      <c r="DO135" s="607" t="s">
        <v>1</v>
      </c>
      <c r="DP135" s="607">
        <v>7</v>
      </c>
      <c r="DQ135" s="607">
        <v>1</v>
      </c>
      <c r="DR135" s="607" t="s">
        <v>1</v>
      </c>
      <c r="DS135" s="607">
        <v>3</v>
      </c>
      <c r="DT135" s="607">
        <v>2</v>
      </c>
      <c r="DU135" s="607" t="s">
        <v>1</v>
      </c>
      <c r="DV135" s="607" t="s">
        <v>1</v>
      </c>
      <c r="DW135" s="607" t="s">
        <v>1</v>
      </c>
      <c r="DX135" s="607" t="s">
        <v>1</v>
      </c>
      <c r="DY135" s="607" t="s">
        <v>1</v>
      </c>
      <c r="DZ135" s="607" t="s">
        <v>1</v>
      </c>
      <c r="EA135" s="607">
        <v>13</v>
      </c>
      <c r="EB135" s="607">
        <v>780</v>
      </c>
      <c r="EC135" s="607" t="s">
        <v>1</v>
      </c>
      <c r="ED135" s="607">
        <v>557</v>
      </c>
      <c r="EE135" s="607">
        <v>223</v>
      </c>
      <c r="EF135" s="17">
        <v>28</v>
      </c>
      <c r="EG135" s="17">
        <v>22</v>
      </c>
      <c r="EH135" s="17">
        <v>17</v>
      </c>
      <c r="EI135" s="17">
        <v>4</v>
      </c>
      <c r="EJ135" s="17">
        <v>1</v>
      </c>
      <c r="EK135" s="17" t="s">
        <v>1</v>
      </c>
      <c r="EL135" s="17">
        <v>3</v>
      </c>
      <c r="EM135" s="17">
        <v>3</v>
      </c>
      <c r="EN135" s="17">
        <v>27</v>
      </c>
      <c r="EO135" s="17">
        <v>8</v>
      </c>
      <c r="EP135" s="17">
        <v>2</v>
      </c>
      <c r="EQ135" s="17">
        <v>4</v>
      </c>
      <c r="ER135" s="17">
        <v>2</v>
      </c>
      <c r="ES135" s="17">
        <v>12</v>
      </c>
      <c r="ET135" s="17">
        <v>2</v>
      </c>
      <c r="EU135" s="17">
        <v>5</v>
      </c>
    </row>
    <row r="136" spans="1:151" ht="14.25" customHeight="1">
      <c r="A136" s="551" t="s">
        <v>299</v>
      </c>
      <c r="B136" s="551" t="s">
        <v>390</v>
      </c>
      <c r="C136" s="551" t="s">
        <v>390</v>
      </c>
      <c r="D136" s="551" t="s">
        <v>408</v>
      </c>
      <c r="E136" s="607">
        <v>21</v>
      </c>
      <c r="F136" s="607">
        <v>15</v>
      </c>
      <c r="G136" s="607">
        <v>9</v>
      </c>
      <c r="H136" s="607">
        <v>9</v>
      </c>
      <c r="I136" s="607">
        <v>6</v>
      </c>
      <c r="J136" s="607">
        <v>4</v>
      </c>
      <c r="K136" s="607" t="s">
        <v>1</v>
      </c>
      <c r="L136" s="607">
        <v>6</v>
      </c>
      <c r="M136" s="607">
        <v>45</v>
      </c>
      <c r="N136" s="607" t="s">
        <v>1</v>
      </c>
      <c r="O136" s="607">
        <v>1</v>
      </c>
      <c r="P136" s="607" t="s">
        <v>1</v>
      </c>
      <c r="Q136" s="607">
        <v>3</v>
      </c>
      <c r="R136" s="607">
        <v>3</v>
      </c>
      <c r="S136" s="607">
        <v>5</v>
      </c>
      <c r="T136" s="607">
        <v>5</v>
      </c>
      <c r="U136" s="607">
        <v>1</v>
      </c>
      <c r="V136" s="607">
        <v>6</v>
      </c>
      <c r="W136" s="607">
        <v>9</v>
      </c>
      <c r="X136" s="607">
        <v>2</v>
      </c>
      <c r="Y136" s="607">
        <v>4</v>
      </c>
      <c r="Z136" s="607">
        <v>3</v>
      </c>
      <c r="AA136" s="607">
        <v>1</v>
      </c>
      <c r="AB136" s="607">
        <v>2</v>
      </c>
      <c r="AC136" s="608">
        <v>56.1</v>
      </c>
      <c r="AD136" s="608">
        <v>53.2</v>
      </c>
      <c r="AE136" s="608">
        <v>59.7</v>
      </c>
      <c r="AF136" s="607">
        <v>39</v>
      </c>
      <c r="AG136" s="607" t="s">
        <v>1</v>
      </c>
      <c r="AH136" s="607">
        <v>1</v>
      </c>
      <c r="AI136" s="607" t="s">
        <v>1</v>
      </c>
      <c r="AJ136" s="607">
        <v>2</v>
      </c>
      <c r="AK136" s="607">
        <v>3</v>
      </c>
      <c r="AL136" s="607">
        <v>3</v>
      </c>
      <c r="AM136" s="607">
        <v>5</v>
      </c>
      <c r="AN136" s="607" t="s">
        <v>1</v>
      </c>
      <c r="AO136" s="607">
        <v>5</v>
      </c>
      <c r="AP136" s="607">
        <v>8</v>
      </c>
      <c r="AQ136" s="607">
        <v>2</v>
      </c>
      <c r="AR136" s="607">
        <v>4</v>
      </c>
      <c r="AS136" s="607">
        <v>3</v>
      </c>
      <c r="AT136" s="607">
        <v>1</v>
      </c>
      <c r="AU136" s="607">
        <v>2</v>
      </c>
      <c r="AV136" s="608">
        <v>57.6</v>
      </c>
      <c r="AW136" s="608">
        <v>55.1</v>
      </c>
      <c r="AX136" s="608">
        <v>60.2</v>
      </c>
      <c r="AY136" s="607">
        <v>24</v>
      </c>
      <c r="AZ136" s="607" t="s">
        <v>1</v>
      </c>
      <c r="BA136" s="607">
        <v>1</v>
      </c>
      <c r="BB136" s="607" t="s">
        <v>1</v>
      </c>
      <c r="BC136" s="607">
        <v>1</v>
      </c>
      <c r="BD136" s="607">
        <v>1</v>
      </c>
      <c r="BE136" s="607">
        <v>2</v>
      </c>
      <c r="BF136" s="607">
        <v>4</v>
      </c>
      <c r="BG136" s="607" t="s">
        <v>1</v>
      </c>
      <c r="BH136" s="607">
        <v>3</v>
      </c>
      <c r="BI136" s="607">
        <v>6</v>
      </c>
      <c r="BJ136" s="607">
        <v>1</v>
      </c>
      <c r="BK136" s="607">
        <v>3</v>
      </c>
      <c r="BL136" s="607">
        <v>1</v>
      </c>
      <c r="BM136" s="607" t="s">
        <v>1</v>
      </c>
      <c r="BN136" s="607">
        <v>1</v>
      </c>
      <c r="BO136" s="608">
        <v>56.2</v>
      </c>
      <c r="BP136" s="608">
        <v>52.1</v>
      </c>
      <c r="BQ136" s="608">
        <v>68.5</v>
      </c>
      <c r="BR136" s="607">
        <v>15</v>
      </c>
      <c r="BS136" s="607" t="s">
        <v>1</v>
      </c>
      <c r="BT136" s="607" t="s">
        <v>1</v>
      </c>
      <c r="BU136" s="607" t="s">
        <v>1</v>
      </c>
      <c r="BV136" s="607" t="s">
        <v>1</v>
      </c>
      <c r="BW136" s="607" t="s">
        <v>1</v>
      </c>
      <c r="BX136" s="607">
        <v>1</v>
      </c>
      <c r="BY136" s="607">
        <v>1</v>
      </c>
      <c r="BZ136" s="607" t="s">
        <v>1</v>
      </c>
      <c r="CA136" s="607">
        <v>2</v>
      </c>
      <c r="CB136" s="607">
        <v>5</v>
      </c>
      <c r="CC136" s="607">
        <v>1</v>
      </c>
      <c r="CD136" s="607">
        <v>1</v>
      </c>
      <c r="CE136" s="607">
        <v>2</v>
      </c>
      <c r="CF136" s="607" t="s">
        <v>1</v>
      </c>
      <c r="CG136" s="607">
        <v>2</v>
      </c>
      <c r="CH136" s="607">
        <v>13</v>
      </c>
      <c r="CI136" s="607" t="s">
        <v>1</v>
      </c>
      <c r="CJ136" s="607" t="s">
        <v>1</v>
      </c>
      <c r="CK136" s="607" t="s">
        <v>1</v>
      </c>
      <c r="CL136" s="607">
        <v>1</v>
      </c>
      <c r="CM136" s="607">
        <v>1</v>
      </c>
      <c r="CN136" s="607" t="s">
        <v>1</v>
      </c>
      <c r="CO136" s="607">
        <v>2</v>
      </c>
      <c r="CP136" s="607">
        <v>4</v>
      </c>
      <c r="CQ136" s="607" t="s">
        <v>1</v>
      </c>
      <c r="CR136" s="607">
        <v>1</v>
      </c>
      <c r="CS136" s="607">
        <v>2</v>
      </c>
      <c r="CT136" s="607" t="s">
        <v>1</v>
      </c>
      <c r="CU136" s="607">
        <v>2</v>
      </c>
      <c r="CV136" s="607"/>
      <c r="CW136" s="607"/>
      <c r="CX136" s="607"/>
      <c r="CY136" s="607"/>
      <c r="CZ136" s="607"/>
      <c r="DA136" s="607"/>
      <c r="DB136" s="607"/>
      <c r="DC136" s="607">
        <v>67</v>
      </c>
      <c r="DD136" s="607">
        <v>38</v>
      </c>
      <c r="DE136" s="607">
        <v>24</v>
      </c>
      <c r="DF136" s="607">
        <v>12</v>
      </c>
      <c r="DG136" s="607">
        <v>2</v>
      </c>
      <c r="DH136" s="607">
        <v>15</v>
      </c>
      <c r="DI136" s="607">
        <v>8</v>
      </c>
      <c r="DJ136" s="607">
        <v>6</v>
      </c>
      <c r="DK136" s="607">
        <v>15</v>
      </c>
      <c r="DL136" s="607" t="s">
        <v>1</v>
      </c>
      <c r="DM136" s="607" t="s">
        <v>1</v>
      </c>
      <c r="DN136" s="607" t="s">
        <v>1</v>
      </c>
      <c r="DO136" s="607" t="s">
        <v>1</v>
      </c>
      <c r="DP136" s="607">
        <v>10</v>
      </c>
      <c r="DQ136" s="607">
        <v>1</v>
      </c>
      <c r="DR136" s="607">
        <v>1</v>
      </c>
      <c r="DS136" s="607">
        <v>2</v>
      </c>
      <c r="DT136" s="607">
        <v>1</v>
      </c>
      <c r="DU136" s="607" t="s">
        <v>1</v>
      </c>
      <c r="DV136" s="607" t="s">
        <v>1</v>
      </c>
      <c r="DW136" s="607" t="s">
        <v>1</v>
      </c>
      <c r="DX136" s="607" t="s">
        <v>1</v>
      </c>
      <c r="DY136" s="607" t="s">
        <v>1</v>
      </c>
      <c r="DZ136" s="607" t="s">
        <v>1</v>
      </c>
      <c r="EA136" s="607">
        <v>15</v>
      </c>
      <c r="EB136" s="607">
        <v>1206</v>
      </c>
      <c r="EC136" s="607" t="s">
        <v>1</v>
      </c>
      <c r="ED136" s="607">
        <v>1142</v>
      </c>
      <c r="EE136" s="607">
        <v>64</v>
      </c>
      <c r="EF136" s="17">
        <v>32</v>
      </c>
      <c r="EG136" s="17">
        <v>25</v>
      </c>
      <c r="EH136" s="17">
        <v>18</v>
      </c>
      <c r="EI136" s="17">
        <v>6</v>
      </c>
      <c r="EJ136" s="17">
        <v>1</v>
      </c>
      <c r="EK136" s="17" t="s">
        <v>1</v>
      </c>
      <c r="EL136" s="17">
        <v>4</v>
      </c>
      <c r="EM136" s="17">
        <v>3</v>
      </c>
      <c r="EN136" s="17">
        <v>35</v>
      </c>
      <c r="EO136" s="17">
        <v>13</v>
      </c>
      <c r="EP136" s="17">
        <v>6</v>
      </c>
      <c r="EQ136" s="17">
        <v>6</v>
      </c>
      <c r="ER136" s="17">
        <v>1</v>
      </c>
      <c r="ES136" s="17">
        <v>15</v>
      </c>
      <c r="ET136" s="17">
        <v>4</v>
      </c>
      <c r="EU136" s="17">
        <v>3</v>
      </c>
    </row>
    <row r="137" spans="1:151" ht="14.25" customHeight="1">
      <c r="A137" s="551" t="s">
        <v>299</v>
      </c>
      <c r="B137" s="551" t="s">
        <v>390</v>
      </c>
      <c r="C137" s="551" t="s">
        <v>390</v>
      </c>
      <c r="D137" s="551" t="s">
        <v>409</v>
      </c>
      <c r="E137" s="607">
        <v>21</v>
      </c>
      <c r="F137" s="607">
        <v>16</v>
      </c>
      <c r="G137" s="607">
        <v>8</v>
      </c>
      <c r="H137" s="607">
        <v>8</v>
      </c>
      <c r="I137" s="607">
        <v>3</v>
      </c>
      <c r="J137" s="607">
        <v>2</v>
      </c>
      <c r="K137" s="607">
        <v>5</v>
      </c>
      <c r="L137" s="607">
        <v>5</v>
      </c>
      <c r="M137" s="607">
        <v>52</v>
      </c>
      <c r="N137" s="607" t="s">
        <v>1</v>
      </c>
      <c r="O137" s="607" t="s">
        <v>1</v>
      </c>
      <c r="P137" s="607">
        <v>3</v>
      </c>
      <c r="Q137" s="607">
        <v>3</v>
      </c>
      <c r="R137" s="607">
        <v>6</v>
      </c>
      <c r="S137" s="607">
        <v>6</v>
      </c>
      <c r="T137" s="607">
        <v>2</v>
      </c>
      <c r="U137" s="607">
        <v>1</v>
      </c>
      <c r="V137" s="607">
        <v>3</v>
      </c>
      <c r="W137" s="607">
        <v>6</v>
      </c>
      <c r="X137" s="607">
        <v>3</v>
      </c>
      <c r="Y137" s="607">
        <v>10</v>
      </c>
      <c r="Z137" s="607">
        <v>5</v>
      </c>
      <c r="AA137" s="607">
        <v>1</v>
      </c>
      <c r="AB137" s="607">
        <v>3</v>
      </c>
      <c r="AC137" s="608">
        <v>57.5</v>
      </c>
      <c r="AD137" s="608">
        <v>57.6</v>
      </c>
      <c r="AE137" s="608">
        <v>57.4</v>
      </c>
      <c r="AF137" s="607">
        <v>47</v>
      </c>
      <c r="AG137" s="607" t="s">
        <v>1</v>
      </c>
      <c r="AH137" s="607" t="s">
        <v>1</v>
      </c>
      <c r="AI137" s="607">
        <v>2</v>
      </c>
      <c r="AJ137" s="607">
        <v>2</v>
      </c>
      <c r="AK137" s="607">
        <v>6</v>
      </c>
      <c r="AL137" s="607">
        <v>5</v>
      </c>
      <c r="AM137" s="607">
        <v>2</v>
      </c>
      <c r="AN137" s="607">
        <v>1</v>
      </c>
      <c r="AO137" s="607">
        <v>2</v>
      </c>
      <c r="AP137" s="607">
        <v>6</v>
      </c>
      <c r="AQ137" s="607">
        <v>2</v>
      </c>
      <c r="AR137" s="607">
        <v>10</v>
      </c>
      <c r="AS137" s="607">
        <v>5</v>
      </c>
      <c r="AT137" s="607">
        <v>1</v>
      </c>
      <c r="AU137" s="607">
        <v>3</v>
      </c>
      <c r="AV137" s="608">
        <v>58.8</v>
      </c>
      <c r="AW137" s="608">
        <v>59.3</v>
      </c>
      <c r="AX137" s="608">
        <v>58.3</v>
      </c>
      <c r="AY137" s="607">
        <v>31</v>
      </c>
      <c r="AZ137" s="607" t="s">
        <v>1</v>
      </c>
      <c r="BA137" s="607" t="s">
        <v>1</v>
      </c>
      <c r="BB137" s="607">
        <v>2</v>
      </c>
      <c r="BC137" s="607">
        <v>1</v>
      </c>
      <c r="BD137" s="607">
        <v>3</v>
      </c>
      <c r="BE137" s="607">
        <v>2</v>
      </c>
      <c r="BF137" s="607">
        <v>2</v>
      </c>
      <c r="BG137" s="607" t="s">
        <v>1</v>
      </c>
      <c r="BH137" s="607">
        <v>1</v>
      </c>
      <c r="BI137" s="607">
        <v>5</v>
      </c>
      <c r="BJ137" s="607">
        <v>2</v>
      </c>
      <c r="BK137" s="607">
        <v>7</v>
      </c>
      <c r="BL137" s="607">
        <v>4</v>
      </c>
      <c r="BM137" s="607">
        <v>1</v>
      </c>
      <c r="BN137" s="607">
        <v>1</v>
      </c>
      <c r="BO137" s="608">
        <v>60</v>
      </c>
      <c r="BP137" s="608">
        <v>56.6</v>
      </c>
      <c r="BQ137" s="608">
        <v>67.099999999999994</v>
      </c>
      <c r="BR137" s="607">
        <v>16</v>
      </c>
      <c r="BS137" s="607" t="s">
        <v>1</v>
      </c>
      <c r="BT137" s="607" t="s">
        <v>1</v>
      </c>
      <c r="BU137" s="607" t="s">
        <v>1</v>
      </c>
      <c r="BV137" s="607" t="s">
        <v>1</v>
      </c>
      <c r="BW137" s="607" t="s">
        <v>1</v>
      </c>
      <c r="BX137" s="607" t="s">
        <v>1</v>
      </c>
      <c r="BY137" s="607">
        <v>1</v>
      </c>
      <c r="BZ137" s="607" t="s">
        <v>1</v>
      </c>
      <c r="CA137" s="607">
        <v>1</v>
      </c>
      <c r="CB137" s="607">
        <v>3</v>
      </c>
      <c r="CC137" s="607">
        <v>1</v>
      </c>
      <c r="CD137" s="607">
        <v>4</v>
      </c>
      <c r="CE137" s="607">
        <v>4</v>
      </c>
      <c r="CF137" s="607">
        <v>1</v>
      </c>
      <c r="CG137" s="607">
        <v>1</v>
      </c>
      <c r="CH137" s="607">
        <v>12</v>
      </c>
      <c r="CI137" s="607" t="s">
        <v>1</v>
      </c>
      <c r="CJ137" s="607" t="s">
        <v>1</v>
      </c>
      <c r="CK137" s="607" t="s">
        <v>1</v>
      </c>
      <c r="CL137" s="607" t="s">
        <v>1</v>
      </c>
      <c r="CM137" s="607" t="s">
        <v>1</v>
      </c>
      <c r="CN137" s="607" t="s">
        <v>1</v>
      </c>
      <c r="CO137" s="607" t="s">
        <v>1</v>
      </c>
      <c r="CP137" s="607">
        <v>3</v>
      </c>
      <c r="CQ137" s="607">
        <v>1</v>
      </c>
      <c r="CR137" s="607">
        <v>4</v>
      </c>
      <c r="CS137" s="607">
        <v>3</v>
      </c>
      <c r="CT137" s="607">
        <v>1</v>
      </c>
      <c r="CU137" s="607" t="s">
        <v>1</v>
      </c>
      <c r="CV137" s="607"/>
      <c r="CW137" s="607"/>
      <c r="CX137" s="607"/>
      <c r="CY137" s="607"/>
      <c r="CZ137" s="607"/>
      <c r="DA137" s="607"/>
      <c r="DB137" s="607"/>
      <c r="DC137" s="607">
        <v>64</v>
      </c>
      <c r="DD137" s="607">
        <v>39</v>
      </c>
      <c r="DE137" s="607">
        <v>31</v>
      </c>
      <c r="DF137" s="607">
        <v>7</v>
      </c>
      <c r="DG137" s="607">
        <v>1</v>
      </c>
      <c r="DH137" s="607">
        <v>15</v>
      </c>
      <c r="DI137" s="607">
        <v>3</v>
      </c>
      <c r="DJ137" s="607">
        <v>7</v>
      </c>
      <c r="DK137" s="607">
        <v>14</v>
      </c>
      <c r="DL137" s="607" t="s">
        <v>1</v>
      </c>
      <c r="DM137" s="607" t="s">
        <v>1</v>
      </c>
      <c r="DN137" s="607" t="s">
        <v>1</v>
      </c>
      <c r="DO137" s="607" t="s">
        <v>1</v>
      </c>
      <c r="DP137" s="607">
        <v>11</v>
      </c>
      <c r="DQ137" s="607">
        <v>1</v>
      </c>
      <c r="DR137" s="607">
        <v>1</v>
      </c>
      <c r="DS137" s="607">
        <v>1</v>
      </c>
      <c r="DT137" s="607" t="s">
        <v>1</v>
      </c>
      <c r="DU137" s="607" t="s">
        <v>1</v>
      </c>
      <c r="DV137" s="607" t="s">
        <v>1</v>
      </c>
      <c r="DW137" s="607" t="s">
        <v>1</v>
      </c>
      <c r="DX137" s="607" t="s">
        <v>1</v>
      </c>
      <c r="DY137" s="607" t="s">
        <v>1</v>
      </c>
      <c r="DZ137" s="607" t="s">
        <v>1</v>
      </c>
      <c r="EA137" s="607">
        <v>16</v>
      </c>
      <c r="EB137" s="607">
        <v>1201</v>
      </c>
      <c r="EC137" s="607" t="s">
        <v>1</v>
      </c>
      <c r="ED137" s="607">
        <v>979</v>
      </c>
      <c r="EE137" s="607">
        <v>222</v>
      </c>
      <c r="EF137" s="17">
        <v>29</v>
      </c>
      <c r="EG137" s="17">
        <v>25</v>
      </c>
      <c r="EH137" s="17">
        <v>21</v>
      </c>
      <c r="EI137" s="17">
        <v>4</v>
      </c>
      <c r="EJ137" s="17" t="s">
        <v>1</v>
      </c>
      <c r="EK137" s="17" t="s">
        <v>1</v>
      </c>
      <c r="EL137" s="17" t="s">
        <v>1</v>
      </c>
      <c r="EM137" s="17">
        <v>4</v>
      </c>
      <c r="EN137" s="17">
        <v>35</v>
      </c>
      <c r="EO137" s="17">
        <v>14</v>
      </c>
      <c r="EP137" s="17">
        <v>10</v>
      </c>
      <c r="EQ137" s="17">
        <v>3</v>
      </c>
      <c r="ER137" s="17">
        <v>1</v>
      </c>
      <c r="ES137" s="17">
        <v>15</v>
      </c>
      <c r="ET137" s="17">
        <v>3</v>
      </c>
      <c r="EU137" s="17">
        <v>3</v>
      </c>
    </row>
    <row r="138" spans="1:151" ht="14.25" customHeight="1">
      <c r="A138" s="551" t="s">
        <v>299</v>
      </c>
      <c r="B138" s="551" t="s">
        <v>390</v>
      </c>
      <c r="C138" s="551" t="s">
        <v>390</v>
      </c>
      <c r="D138" s="551" t="s">
        <v>410</v>
      </c>
      <c r="E138" s="607">
        <v>22</v>
      </c>
      <c r="F138" s="607">
        <v>20</v>
      </c>
      <c r="G138" s="607">
        <v>12</v>
      </c>
      <c r="H138" s="607">
        <v>12</v>
      </c>
      <c r="I138" s="607">
        <v>4</v>
      </c>
      <c r="J138" s="607">
        <v>2</v>
      </c>
      <c r="K138" s="607">
        <v>4</v>
      </c>
      <c r="L138" s="607">
        <v>2</v>
      </c>
      <c r="M138" s="607">
        <v>58</v>
      </c>
      <c r="N138" s="607">
        <v>1</v>
      </c>
      <c r="O138" s="607">
        <v>4</v>
      </c>
      <c r="P138" s="607" t="s">
        <v>1</v>
      </c>
      <c r="Q138" s="607">
        <v>3</v>
      </c>
      <c r="R138" s="607">
        <v>4</v>
      </c>
      <c r="S138" s="607">
        <v>7</v>
      </c>
      <c r="T138" s="607">
        <v>6</v>
      </c>
      <c r="U138" s="607">
        <v>5</v>
      </c>
      <c r="V138" s="607">
        <v>4</v>
      </c>
      <c r="W138" s="607">
        <v>5</v>
      </c>
      <c r="X138" s="607">
        <v>5</v>
      </c>
      <c r="Y138" s="607">
        <v>5</v>
      </c>
      <c r="Z138" s="607">
        <v>5</v>
      </c>
      <c r="AA138" s="607">
        <v>3</v>
      </c>
      <c r="AB138" s="607">
        <v>1</v>
      </c>
      <c r="AC138" s="608">
        <v>53.9</v>
      </c>
      <c r="AD138" s="608">
        <v>52</v>
      </c>
      <c r="AE138" s="608">
        <v>56.3</v>
      </c>
      <c r="AF138" s="607">
        <v>45</v>
      </c>
      <c r="AG138" s="607" t="s">
        <v>1</v>
      </c>
      <c r="AH138" s="607" t="s">
        <v>1</v>
      </c>
      <c r="AI138" s="607" t="s">
        <v>1</v>
      </c>
      <c r="AJ138" s="607">
        <v>2</v>
      </c>
      <c r="AK138" s="607">
        <v>3</v>
      </c>
      <c r="AL138" s="607">
        <v>5</v>
      </c>
      <c r="AM138" s="607">
        <v>6</v>
      </c>
      <c r="AN138" s="607">
        <v>2</v>
      </c>
      <c r="AO138" s="607">
        <v>4</v>
      </c>
      <c r="AP138" s="607">
        <v>4</v>
      </c>
      <c r="AQ138" s="607">
        <v>5</v>
      </c>
      <c r="AR138" s="607">
        <v>5</v>
      </c>
      <c r="AS138" s="607">
        <v>5</v>
      </c>
      <c r="AT138" s="607">
        <v>3</v>
      </c>
      <c r="AU138" s="607">
        <v>1</v>
      </c>
      <c r="AV138" s="608">
        <v>59</v>
      </c>
      <c r="AW138" s="608">
        <v>58</v>
      </c>
      <c r="AX138" s="608">
        <v>60</v>
      </c>
      <c r="AY138" s="607">
        <v>32</v>
      </c>
      <c r="AZ138" s="607" t="s">
        <v>1</v>
      </c>
      <c r="BA138" s="607" t="s">
        <v>1</v>
      </c>
      <c r="BB138" s="607" t="s">
        <v>1</v>
      </c>
      <c r="BC138" s="607" t="s">
        <v>1</v>
      </c>
      <c r="BD138" s="607">
        <v>2</v>
      </c>
      <c r="BE138" s="607">
        <v>4</v>
      </c>
      <c r="BF138" s="607">
        <v>5</v>
      </c>
      <c r="BG138" s="607">
        <v>2</v>
      </c>
      <c r="BH138" s="607">
        <v>3</v>
      </c>
      <c r="BI138" s="607">
        <v>3</v>
      </c>
      <c r="BJ138" s="607">
        <v>3</v>
      </c>
      <c r="BK138" s="607">
        <v>4</v>
      </c>
      <c r="BL138" s="607">
        <v>4</v>
      </c>
      <c r="BM138" s="607">
        <v>1</v>
      </c>
      <c r="BN138" s="607">
        <v>1</v>
      </c>
      <c r="BO138" s="608">
        <v>59.3</v>
      </c>
      <c r="BP138" s="608">
        <v>58.8</v>
      </c>
      <c r="BQ138" s="608">
        <v>60.5</v>
      </c>
      <c r="BR138" s="607">
        <v>20</v>
      </c>
      <c r="BS138" s="607" t="s">
        <v>1</v>
      </c>
      <c r="BT138" s="607" t="s">
        <v>1</v>
      </c>
      <c r="BU138" s="607" t="s">
        <v>1</v>
      </c>
      <c r="BV138" s="607" t="s">
        <v>1</v>
      </c>
      <c r="BW138" s="607">
        <v>1</v>
      </c>
      <c r="BX138" s="607">
        <v>2</v>
      </c>
      <c r="BY138" s="607">
        <v>1</v>
      </c>
      <c r="BZ138" s="607">
        <v>3</v>
      </c>
      <c r="CA138" s="607">
        <v>2</v>
      </c>
      <c r="CB138" s="607">
        <v>2</v>
      </c>
      <c r="CC138" s="607">
        <v>3</v>
      </c>
      <c r="CD138" s="607">
        <v>2</v>
      </c>
      <c r="CE138" s="607">
        <v>2</v>
      </c>
      <c r="CF138" s="607">
        <v>1</v>
      </c>
      <c r="CG138" s="607">
        <v>1</v>
      </c>
      <c r="CH138" s="607">
        <v>12</v>
      </c>
      <c r="CI138" s="607" t="s">
        <v>1</v>
      </c>
      <c r="CJ138" s="607" t="s">
        <v>1</v>
      </c>
      <c r="CK138" s="607" t="s">
        <v>1</v>
      </c>
      <c r="CL138" s="607">
        <v>1</v>
      </c>
      <c r="CM138" s="607" t="s">
        <v>1</v>
      </c>
      <c r="CN138" s="607">
        <v>1</v>
      </c>
      <c r="CO138" s="607">
        <v>1</v>
      </c>
      <c r="CP138" s="607">
        <v>2</v>
      </c>
      <c r="CQ138" s="607">
        <v>1</v>
      </c>
      <c r="CR138" s="607">
        <v>2</v>
      </c>
      <c r="CS138" s="607">
        <v>2</v>
      </c>
      <c r="CT138" s="607">
        <v>1</v>
      </c>
      <c r="CU138" s="607">
        <v>1</v>
      </c>
      <c r="CV138" s="607"/>
      <c r="CW138" s="607"/>
      <c r="CX138" s="607"/>
      <c r="CY138" s="607"/>
      <c r="CZ138" s="607"/>
      <c r="DA138" s="607"/>
      <c r="DB138" s="607"/>
      <c r="DC138" s="607">
        <v>72</v>
      </c>
      <c r="DD138" s="607">
        <v>41</v>
      </c>
      <c r="DE138" s="607">
        <v>32</v>
      </c>
      <c r="DF138" s="607">
        <v>4</v>
      </c>
      <c r="DG138" s="607">
        <v>5</v>
      </c>
      <c r="DH138" s="607">
        <v>11</v>
      </c>
      <c r="DI138" s="607">
        <v>11</v>
      </c>
      <c r="DJ138" s="607">
        <v>9</v>
      </c>
      <c r="DK138" s="607">
        <v>20</v>
      </c>
      <c r="DL138" s="607" t="s">
        <v>1</v>
      </c>
      <c r="DM138" s="607" t="s">
        <v>1</v>
      </c>
      <c r="DN138" s="607" t="s">
        <v>1</v>
      </c>
      <c r="DO138" s="607" t="s">
        <v>1</v>
      </c>
      <c r="DP138" s="607">
        <v>15</v>
      </c>
      <c r="DQ138" s="607" t="s">
        <v>1</v>
      </c>
      <c r="DR138" s="607" t="s">
        <v>1</v>
      </c>
      <c r="DS138" s="607">
        <v>4</v>
      </c>
      <c r="DT138" s="607">
        <v>1</v>
      </c>
      <c r="DU138" s="607" t="s">
        <v>1</v>
      </c>
      <c r="DV138" s="607" t="s">
        <v>1</v>
      </c>
      <c r="DW138" s="607" t="s">
        <v>1</v>
      </c>
      <c r="DX138" s="607" t="s">
        <v>1</v>
      </c>
      <c r="DY138" s="607" t="s">
        <v>1</v>
      </c>
      <c r="DZ138" s="607" t="s">
        <v>1</v>
      </c>
      <c r="EA138" s="607">
        <v>20</v>
      </c>
      <c r="EB138" s="607">
        <v>1397</v>
      </c>
      <c r="EC138" s="607" t="s">
        <v>1</v>
      </c>
      <c r="ED138" s="607">
        <v>992</v>
      </c>
      <c r="EE138" s="607">
        <v>405</v>
      </c>
      <c r="EF138" s="17">
        <v>39</v>
      </c>
      <c r="EG138" s="17">
        <v>28</v>
      </c>
      <c r="EH138" s="17">
        <v>21</v>
      </c>
      <c r="EI138" s="17">
        <v>3</v>
      </c>
      <c r="EJ138" s="17">
        <v>4</v>
      </c>
      <c r="EK138" s="17" t="s">
        <v>1</v>
      </c>
      <c r="EL138" s="17">
        <v>8</v>
      </c>
      <c r="EM138" s="17">
        <v>3</v>
      </c>
      <c r="EN138" s="17">
        <v>33</v>
      </c>
      <c r="EO138" s="17">
        <v>13</v>
      </c>
      <c r="EP138" s="17">
        <v>11</v>
      </c>
      <c r="EQ138" s="17">
        <v>1</v>
      </c>
      <c r="ER138" s="17">
        <v>1</v>
      </c>
      <c r="ES138" s="17">
        <v>11</v>
      </c>
      <c r="ET138" s="17">
        <v>3</v>
      </c>
      <c r="EU138" s="17">
        <v>6</v>
      </c>
    </row>
    <row r="139" spans="1:151" ht="14.25" customHeight="1">
      <c r="A139" s="551" t="s">
        <v>299</v>
      </c>
      <c r="B139" s="551" t="s">
        <v>390</v>
      </c>
      <c r="C139" s="551" t="s">
        <v>390</v>
      </c>
      <c r="D139" s="551" t="s">
        <v>411</v>
      </c>
      <c r="E139" s="607">
        <v>3</v>
      </c>
      <c r="F139" s="607">
        <v>3</v>
      </c>
      <c r="G139" s="607">
        <v>1</v>
      </c>
      <c r="H139" s="607">
        <v>1</v>
      </c>
      <c r="I139" s="607">
        <v>2</v>
      </c>
      <c r="J139" s="607">
        <v>2</v>
      </c>
      <c r="K139" s="607" t="s">
        <v>1</v>
      </c>
      <c r="L139" s="607" t="s">
        <v>1</v>
      </c>
      <c r="M139" s="607">
        <v>6</v>
      </c>
      <c r="N139" s="607" t="s">
        <v>1</v>
      </c>
      <c r="O139" s="607" t="s">
        <v>1</v>
      </c>
      <c r="P139" s="607" t="s">
        <v>1</v>
      </c>
      <c r="Q139" s="607" t="s">
        <v>1</v>
      </c>
      <c r="R139" s="607" t="s">
        <v>1</v>
      </c>
      <c r="S139" s="607">
        <v>1</v>
      </c>
      <c r="T139" s="607" t="s">
        <v>1</v>
      </c>
      <c r="U139" s="607">
        <v>1</v>
      </c>
      <c r="V139" s="607">
        <v>1</v>
      </c>
      <c r="W139" s="607">
        <v>3</v>
      </c>
      <c r="X139" s="607" t="s">
        <v>1</v>
      </c>
      <c r="Y139" s="607" t="s">
        <v>1</v>
      </c>
      <c r="Z139" s="607" t="s">
        <v>1</v>
      </c>
      <c r="AA139" s="607" t="s">
        <v>1</v>
      </c>
      <c r="AB139" s="607" t="s">
        <v>1</v>
      </c>
      <c r="AC139" s="608">
        <v>56.3</v>
      </c>
      <c r="AD139" s="608">
        <v>59</v>
      </c>
      <c r="AE139" s="608">
        <v>53.7</v>
      </c>
      <c r="AF139" s="607">
        <v>3</v>
      </c>
      <c r="AG139" s="607" t="s">
        <v>1</v>
      </c>
      <c r="AH139" s="607" t="s">
        <v>1</v>
      </c>
      <c r="AI139" s="607" t="s">
        <v>1</v>
      </c>
      <c r="AJ139" s="607" t="s">
        <v>1</v>
      </c>
      <c r="AK139" s="607" t="s">
        <v>1</v>
      </c>
      <c r="AL139" s="607">
        <v>1</v>
      </c>
      <c r="AM139" s="607" t="s">
        <v>1</v>
      </c>
      <c r="AN139" s="607">
        <v>1</v>
      </c>
      <c r="AO139" s="607" t="s">
        <v>1</v>
      </c>
      <c r="AP139" s="607">
        <v>1</v>
      </c>
      <c r="AQ139" s="607" t="s">
        <v>1</v>
      </c>
      <c r="AR139" s="607" t="s">
        <v>1</v>
      </c>
      <c r="AS139" s="607" t="s">
        <v>1</v>
      </c>
      <c r="AT139" s="607" t="s">
        <v>1</v>
      </c>
      <c r="AU139" s="607" t="s">
        <v>1</v>
      </c>
      <c r="AV139" s="608">
        <v>51.7</v>
      </c>
      <c r="AW139" s="608">
        <v>57.5</v>
      </c>
      <c r="AX139" s="608">
        <v>40</v>
      </c>
      <c r="AY139" s="607">
        <v>2</v>
      </c>
      <c r="AZ139" s="607" t="s">
        <v>1</v>
      </c>
      <c r="BA139" s="607" t="s">
        <v>1</v>
      </c>
      <c r="BB139" s="607" t="s">
        <v>1</v>
      </c>
      <c r="BC139" s="607" t="s">
        <v>1</v>
      </c>
      <c r="BD139" s="607" t="s">
        <v>1</v>
      </c>
      <c r="BE139" s="607" t="s">
        <v>1</v>
      </c>
      <c r="BF139" s="607" t="s">
        <v>1</v>
      </c>
      <c r="BG139" s="607">
        <v>1</v>
      </c>
      <c r="BH139" s="607" t="s">
        <v>1</v>
      </c>
      <c r="BI139" s="607">
        <v>1</v>
      </c>
      <c r="BJ139" s="607" t="s">
        <v>1</v>
      </c>
      <c r="BK139" s="607" t="s">
        <v>1</v>
      </c>
      <c r="BL139" s="607" t="s">
        <v>1</v>
      </c>
      <c r="BM139" s="607" t="s">
        <v>1</v>
      </c>
      <c r="BN139" s="607" t="s">
        <v>1</v>
      </c>
      <c r="BO139" s="608">
        <v>57.5</v>
      </c>
      <c r="BP139" s="608">
        <v>57.5</v>
      </c>
      <c r="BQ139" s="608" t="s">
        <v>174</v>
      </c>
      <c r="BR139" s="607">
        <v>3</v>
      </c>
      <c r="BS139" s="607" t="s">
        <v>1</v>
      </c>
      <c r="BT139" s="607" t="s">
        <v>1</v>
      </c>
      <c r="BU139" s="607" t="s">
        <v>1</v>
      </c>
      <c r="BV139" s="607" t="s">
        <v>1</v>
      </c>
      <c r="BW139" s="607" t="s">
        <v>1</v>
      </c>
      <c r="BX139" s="607" t="s">
        <v>1</v>
      </c>
      <c r="BY139" s="607" t="s">
        <v>1</v>
      </c>
      <c r="BZ139" s="607">
        <v>1</v>
      </c>
      <c r="CA139" s="607" t="s">
        <v>1</v>
      </c>
      <c r="CB139" s="607">
        <v>2</v>
      </c>
      <c r="CC139" s="607" t="s">
        <v>1</v>
      </c>
      <c r="CD139" s="607" t="s">
        <v>1</v>
      </c>
      <c r="CE139" s="607" t="s">
        <v>1</v>
      </c>
      <c r="CF139" s="607" t="s">
        <v>1</v>
      </c>
      <c r="CG139" s="607" t="s">
        <v>1</v>
      </c>
      <c r="CH139" s="607">
        <v>1</v>
      </c>
      <c r="CI139" s="607" t="s">
        <v>1</v>
      </c>
      <c r="CJ139" s="607" t="s">
        <v>1</v>
      </c>
      <c r="CK139" s="607" t="s">
        <v>1</v>
      </c>
      <c r="CL139" s="607" t="s">
        <v>1</v>
      </c>
      <c r="CM139" s="607" t="s">
        <v>1</v>
      </c>
      <c r="CN139" s="607" t="s">
        <v>1</v>
      </c>
      <c r="CO139" s="607" t="s">
        <v>1</v>
      </c>
      <c r="CP139" s="607">
        <v>1</v>
      </c>
      <c r="CQ139" s="607" t="s">
        <v>1</v>
      </c>
      <c r="CR139" s="607" t="s">
        <v>1</v>
      </c>
      <c r="CS139" s="607" t="s">
        <v>1</v>
      </c>
      <c r="CT139" s="607" t="s">
        <v>1</v>
      </c>
      <c r="CU139" s="607" t="s">
        <v>1</v>
      </c>
      <c r="CV139" s="607"/>
      <c r="CW139" s="607"/>
      <c r="CX139" s="607"/>
      <c r="CY139" s="607"/>
      <c r="CZ139" s="607"/>
      <c r="DA139" s="607"/>
      <c r="DB139" s="607"/>
      <c r="DC139" s="607">
        <v>8</v>
      </c>
      <c r="DD139" s="607">
        <v>7</v>
      </c>
      <c r="DE139" s="607">
        <v>2</v>
      </c>
      <c r="DF139" s="607">
        <v>3</v>
      </c>
      <c r="DG139" s="607">
        <v>2</v>
      </c>
      <c r="DH139" s="607">
        <v>1</v>
      </c>
      <c r="DI139" s="607" t="s">
        <v>1</v>
      </c>
      <c r="DJ139" s="607" t="s">
        <v>1</v>
      </c>
      <c r="DK139" s="607">
        <v>3</v>
      </c>
      <c r="DL139" s="607" t="s">
        <v>1</v>
      </c>
      <c r="DM139" s="607" t="s">
        <v>1</v>
      </c>
      <c r="DN139" s="607">
        <v>1</v>
      </c>
      <c r="DO139" s="607" t="s">
        <v>1</v>
      </c>
      <c r="DP139" s="607" t="s">
        <v>1</v>
      </c>
      <c r="DQ139" s="607" t="s">
        <v>1</v>
      </c>
      <c r="DR139" s="607">
        <v>1</v>
      </c>
      <c r="DS139" s="607">
        <v>1</v>
      </c>
      <c r="DT139" s="607" t="s">
        <v>1</v>
      </c>
      <c r="DU139" s="607" t="s">
        <v>1</v>
      </c>
      <c r="DV139" s="607" t="s">
        <v>1</v>
      </c>
      <c r="DW139" s="607" t="s">
        <v>1</v>
      </c>
      <c r="DX139" s="607" t="s">
        <v>1</v>
      </c>
      <c r="DY139" s="607" t="s">
        <v>1</v>
      </c>
      <c r="DZ139" s="607" t="s">
        <v>1</v>
      </c>
      <c r="EA139" s="607">
        <v>3</v>
      </c>
      <c r="EB139" s="607">
        <v>113</v>
      </c>
      <c r="EC139" s="607" t="s">
        <v>1</v>
      </c>
      <c r="ED139" s="607">
        <v>43</v>
      </c>
      <c r="EE139" s="607">
        <v>70</v>
      </c>
      <c r="EF139" s="17">
        <v>4</v>
      </c>
      <c r="EG139" s="17">
        <v>4</v>
      </c>
      <c r="EH139" s="17">
        <v>2</v>
      </c>
      <c r="EI139" s="17">
        <v>1</v>
      </c>
      <c r="EJ139" s="17">
        <v>1</v>
      </c>
      <c r="EK139" s="17" t="s">
        <v>1</v>
      </c>
      <c r="EL139" s="17" t="s">
        <v>1</v>
      </c>
      <c r="EM139" s="17" t="s">
        <v>1</v>
      </c>
      <c r="EN139" s="17">
        <v>4</v>
      </c>
      <c r="EO139" s="17">
        <v>3</v>
      </c>
      <c r="EP139" s="17" t="s">
        <v>1</v>
      </c>
      <c r="EQ139" s="17">
        <v>2</v>
      </c>
      <c r="ER139" s="17">
        <v>1</v>
      </c>
      <c r="ES139" s="17">
        <v>1</v>
      </c>
      <c r="ET139" s="17" t="s">
        <v>1</v>
      </c>
      <c r="EU139" s="17" t="s">
        <v>1</v>
      </c>
    </row>
    <row r="140" spans="1:151" ht="14.25" customHeight="1">
      <c r="A140" s="551" t="s">
        <v>299</v>
      </c>
      <c r="B140" s="551" t="s">
        <v>390</v>
      </c>
      <c r="C140" s="551" t="s">
        <v>390</v>
      </c>
      <c r="D140" s="551" t="s">
        <v>412</v>
      </c>
      <c r="E140" s="607">
        <v>28</v>
      </c>
      <c r="F140" s="607">
        <v>22</v>
      </c>
      <c r="G140" s="607">
        <v>8</v>
      </c>
      <c r="H140" s="607">
        <v>7</v>
      </c>
      <c r="I140" s="607">
        <v>7</v>
      </c>
      <c r="J140" s="607">
        <v>6</v>
      </c>
      <c r="K140" s="607">
        <v>7</v>
      </c>
      <c r="L140" s="607">
        <v>6</v>
      </c>
      <c r="M140" s="607">
        <v>64</v>
      </c>
      <c r="N140" s="607">
        <v>1</v>
      </c>
      <c r="O140" s="607" t="s">
        <v>1</v>
      </c>
      <c r="P140" s="607">
        <v>2</v>
      </c>
      <c r="Q140" s="607">
        <v>4</v>
      </c>
      <c r="R140" s="607">
        <v>4</v>
      </c>
      <c r="S140" s="607">
        <v>2</v>
      </c>
      <c r="T140" s="607">
        <v>7</v>
      </c>
      <c r="U140" s="607">
        <v>4</v>
      </c>
      <c r="V140" s="607">
        <v>7</v>
      </c>
      <c r="W140" s="607">
        <v>11</v>
      </c>
      <c r="X140" s="607">
        <v>4</v>
      </c>
      <c r="Y140" s="607">
        <v>7</v>
      </c>
      <c r="Z140" s="607">
        <v>5</v>
      </c>
      <c r="AA140" s="607">
        <v>6</v>
      </c>
      <c r="AB140" s="607" t="s">
        <v>1</v>
      </c>
      <c r="AC140" s="608">
        <v>57.4</v>
      </c>
      <c r="AD140" s="608">
        <v>58.1</v>
      </c>
      <c r="AE140" s="608">
        <v>56.7</v>
      </c>
      <c r="AF140" s="607">
        <v>54</v>
      </c>
      <c r="AG140" s="607" t="s">
        <v>1</v>
      </c>
      <c r="AH140" s="607" t="s">
        <v>1</v>
      </c>
      <c r="AI140" s="607">
        <v>1</v>
      </c>
      <c r="AJ140" s="607">
        <v>2</v>
      </c>
      <c r="AK140" s="607">
        <v>2</v>
      </c>
      <c r="AL140" s="607">
        <v>2</v>
      </c>
      <c r="AM140" s="607">
        <v>5</v>
      </c>
      <c r="AN140" s="607">
        <v>3</v>
      </c>
      <c r="AO140" s="607">
        <v>7</v>
      </c>
      <c r="AP140" s="607">
        <v>10</v>
      </c>
      <c r="AQ140" s="607">
        <v>4</v>
      </c>
      <c r="AR140" s="607">
        <v>7</v>
      </c>
      <c r="AS140" s="607">
        <v>5</v>
      </c>
      <c r="AT140" s="607">
        <v>6</v>
      </c>
      <c r="AU140" s="607" t="s">
        <v>1</v>
      </c>
      <c r="AV140" s="608">
        <v>61</v>
      </c>
      <c r="AW140" s="608">
        <v>61.9</v>
      </c>
      <c r="AX140" s="608">
        <v>60</v>
      </c>
      <c r="AY140" s="607">
        <v>28</v>
      </c>
      <c r="AZ140" s="607" t="s">
        <v>1</v>
      </c>
      <c r="BA140" s="607" t="s">
        <v>1</v>
      </c>
      <c r="BB140" s="607" t="s">
        <v>1</v>
      </c>
      <c r="BC140" s="607" t="s">
        <v>1</v>
      </c>
      <c r="BD140" s="607">
        <v>1</v>
      </c>
      <c r="BE140" s="607">
        <v>1</v>
      </c>
      <c r="BF140" s="607">
        <v>2</v>
      </c>
      <c r="BG140" s="607">
        <v>3</v>
      </c>
      <c r="BH140" s="607">
        <v>4</v>
      </c>
      <c r="BI140" s="607">
        <v>6</v>
      </c>
      <c r="BJ140" s="607">
        <v>2</v>
      </c>
      <c r="BK140" s="607">
        <v>2</v>
      </c>
      <c r="BL140" s="607">
        <v>4</v>
      </c>
      <c r="BM140" s="607">
        <v>3</v>
      </c>
      <c r="BN140" s="607" t="s">
        <v>1</v>
      </c>
      <c r="BO140" s="608">
        <v>62.8</v>
      </c>
      <c r="BP140" s="608">
        <v>61.5</v>
      </c>
      <c r="BQ140" s="608">
        <v>66.7</v>
      </c>
      <c r="BR140" s="607">
        <v>22</v>
      </c>
      <c r="BS140" s="607" t="s">
        <v>1</v>
      </c>
      <c r="BT140" s="607" t="s">
        <v>1</v>
      </c>
      <c r="BU140" s="607" t="s">
        <v>1</v>
      </c>
      <c r="BV140" s="607" t="s">
        <v>1</v>
      </c>
      <c r="BW140" s="607">
        <v>1</v>
      </c>
      <c r="BX140" s="607">
        <v>1</v>
      </c>
      <c r="BY140" s="607" t="s">
        <v>1</v>
      </c>
      <c r="BZ140" s="607">
        <v>1</v>
      </c>
      <c r="CA140" s="607">
        <v>3</v>
      </c>
      <c r="CB140" s="607">
        <v>6</v>
      </c>
      <c r="CC140" s="607" t="s">
        <v>1</v>
      </c>
      <c r="CD140" s="607">
        <v>2</v>
      </c>
      <c r="CE140" s="607">
        <v>4</v>
      </c>
      <c r="CF140" s="607">
        <v>4</v>
      </c>
      <c r="CG140" s="607" t="s">
        <v>1</v>
      </c>
      <c r="CH140" s="607">
        <v>14</v>
      </c>
      <c r="CI140" s="607" t="s">
        <v>1</v>
      </c>
      <c r="CJ140" s="607" t="s">
        <v>1</v>
      </c>
      <c r="CK140" s="607" t="s">
        <v>1</v>
      </c>
      <c r="CL140" s="607">
        <v>1</v>
      </c>
      <c r="CM140" s="607" t="s">
        <v>1</v>
      </c>
      <c r="CN140" s="607" t="s">
        <v>1</v>
      </c>
      <c r="CO140" s="607">
        <v>1</v>
      </c>
      <c r="CP140" s="607">
        <v>4</v>
      </c>
      <c r="CQ140" s="607" t="s">
        <v>1</v>
      </c>
      <c r="CR140" s="607">
        <v>2</v>
      </c>
      <c r="CS140" s="607">
        <v>3</v>
      </c>
      <c r="CT140" s="607">
        <v>3</v>
      </c>
      <c r="CU140" s="607" t="s">
        <v>1</v>
      </c>
      <c r="CV140" s="607"/>
      <c r="CW140" s="607"/>
      <c r="CX140" s="607"/>
      <c r="CY140" s="607"/>
      <c r="CZ140" s="607"/>
      <c r="DA140" s="607"/>
      <c r="DB140" s="607"/>
      <c r="DC140" s="607">
        <v>83</v>
      </c>
      <c r="DD140" s="607">
        <v>43</v>
      </c>
      <c r="DE140" s="607">
        <v>28</v>
      </c>
      <c r="DF140" s="607">
        <v>10</v>
      </c>
      <c r="DG140" s="607">
        <v>5</v>
      </c>
      <c r="DH140" s="607">
        <v>20</v>
      </c>
      <c r="DI140" s="607">
        <v>8</v>
      </c>
      <c r="DJ140" s="607">
        <v>12</v>
      </c>
      <c r="DK140" s="607">
        <v>19</v>
      </c>
      <c r="DL140" s="607" t="s">
        <v>1</v>
      </c>
      <c r="DM140" s="607" t="s">
        <v>1</v>
      </c>
      <c r="DN140" s="607" t="s">
        <v>1</v>
      </c>
      <c r="DO140" s="607" t="s">
        <v>1</v>
      </c>
      <c r="DP140" s="607">
        <v>5</v>
      </c>
      <c r="DQ140" s="607" t="s">
        <v>1</v>
      </c>
      <c r="DR140" s="607">
        <v>8</v>
      </c>
      <c r="DS140" s="607">
        <v>4</v>
      </c>
      <c r="DT140" s="607">
        <v>1</v>
      </c>
      <c r="DU140" s="607" t="s">
        <v>1</v>
      </c>
      <c r="DV140" s="607" t="s">
        <v>1</v>
      </c>
      <c r="DW140" s="607" t="s">
        <v>1</v>
      </c>
      <c r="DX140" s="607">
        <v>1</v>
      </c>
      <c r="DY140" s="607" t="s">
        <v>1</v>
      </c>
      <c r="DZ140" s="607" t="s">
        <v>1</v>
      </c>
      <c r="EA140" s="607">
        <v>22</v>
      </c>
      <c r="EB140" s="607">
        <v>1842</v>
      </c>
      <c r="EC140" s="607" t="s">
        <v>1</v>
      </c>
      <c r="ED140" s="607">
        <v>710</v>
      </c>
      <c r="EE140" s="607">
        <v>1132</v>
      </c>
      <c r="EF140" s="17">
        <v>40</v>
      </c>
      <c r="EG140" s="17">
        <v>30</v>
      </c>
      <c r="EH140" s="17">
        <v>21</v>
      </c>
      <c r="EI140" s="17">
        <v>6</v>
      </c>
      <c r="EJ140" s="17">
        <v>3</v>
      </c>
      <c r="EK140" s="17" t="s">
        <v>1</v>
      </c>
      <c r="EL140" s="17">
        <v>2</v>
      </c>
      <c r="EM140" s="17">
        <v>8</v>
      </c>
      <c r="EN140" s="17">
        <v>43</v>
      </c>
      <c r="EO140" s="17">
        <v>13</v>
      </c>
      <c r="EP140" s="17">
        <v>7</v>
      </c>
      <c r="EQ140" s="17">
        <v>4</v>
      </c>
      <c r="ER140" s="17">
        <v>2</v>
      </c>
      <c r="ES140" s="17">
        <v>20</v>
      </c>
      <c r="ET140" s="17">
        <v>6</v>
      </c>
      <c r="EU140" s="17">
        <v>4</v>
      </c>
    </row>
    <row r="141" spans="1:151" ht="14.25" customHeight="1">
      <c r="A141" s="551" t="s">
        <v>299</v>
      </c>
      <c r="B141" s="551" t="s">
        <v>390</v>
      </c>
      <c r="C141" s="551" t="s">
        <v>390</v>
      </c>
      <c r="D141" s="551" t="s">
        <v>413</v>
      </c>
      <c r="E141" s="607">
        <v>22</v>
      </c>
      <c r="F141" s="607">
        <v>10</v>
      </c>
      <c r="G141" s="607">
        <v>5</v>
      </c>
      <c r="H141" s="607">
        <v>5</v>
      </c>
      <c r="I141" s="607">
        <v>2</v>
      </c>
      <c r="J141" s="607">
        <v>1</v>
      </c>
      <c r="K141" s="607">
        <v>3</v>
      </c>
      <c r="L141" s="607">
        <v>12</v>
      </c>
      <c r="M141" s="607">
        <v>32</v>
      </c>
      <c r="N141" s="607" t="s">
        <v>1</v>
      </c>
      <c r="O141" s="607" t="s">
        <v>1</v>
      </c>
      <c r="P141" s="607" t="s">
        <v>1</v>
      </c>
      <c r="Q141" s="607">
        <v>1</v>
      </c>
      <c r="R141" s="607">
        <v>2</v>
      </c>
      <c r="S141" s="607">
        <v>2</v>
      </c>
      <c r="T141" s="607">
        <v>2</v>
      </c>
      <c r="U141" s="607">
        <v>3</v>
      </c>
      <c r="V141" s="607">
        <v>1</v>
      </c>
      <c r="W141" s="607">
        <v>1</v>
      </c>
      <c r="X141" s="607">
        <v>6</v>
      </c>
      <c r="Y141" s="607">
        <v>6</v>
      </c>
      <c r="Z141" s="607">
        <v>5</v>
      </c>
      <c r="AA141" s="607">
        <v>2</v>
      </c>
      <c r="AB141" s="607">
        <v>1</v>
      </c>
      <c r="AC141" s="608">
        <v>63</v>
      </c>
      <c r="AD141" s="608">
        <v>62.7</v>
      </c>
      <c r="AE141" s="608">
        <v>63.4</v>
      </c>
      <c r="AF141" s="607">
        <v>29</v>
      </c>
      <c r="AG141" s="607" t="s">
        <v>1</v>
      </c>
      <c r="AH141" s="607" t="s">
        <v>1</v>
      </c>
      <c r="AI141" s="607" t="s">
        <v>1</v>
      </c>
      <c r="AJ141" s="607" t="s">
        <v>1</v>
      </c>
      <c r="AK141" s="607">
        <v>2</v>
      </c>
      <c r="AL141" s="607">
        <v>2</v>
      </c>
      <c r="AM141" s="607">
        <v>2</v>
      </c>
      <c r="AN141" s="607">
        <v>2</v>
      </c>
      <c r="AO141" s="607">
        <v>1</v>
      </c>
      <c r="AP141" s="607">
        <v>1</v>
      </c>
      <c r="AQ141" s="607">
        <v>5</v>
      </c>
      <c r="AR141" s="607">
        <v>6</v>
      </c>
      <c r="AS141" s="607">
        <v>5</v>
      </c>
      <c r="AT141" s="607">
        <v>2</v>
      </c>
      <c r="AU141" s="607">
        <v>1</v>
      </c>
      <c r="AV141" s="608">
        <v>64.3</v>
      </c>
      <c r="AW141" s="608">
        <v>63.4</v>
      </c>
      <c r="AX141" s="608">
        <v>65.7</v>
      </c>
      <c r="AY141" s="607">
        <v>19</v>
      </c>
      <c r="AZ141" s="607" t="s">
        <v>1</v>
      </c>
      <c r="BA141" s="607" t="s">
        <v>1</v>
      </c>
      <c r="BB141" s="607" t="s">
        <v>1</v>
      </c>
      <c r="BC141" s="607" t="s">
        <v>1</v>
      </c>
      <c r="BD141" s="607">
        <v>1</v>
      </c>
      <c r="BE141" s="607">
        <v>2</v>
      </c>
      <c r="BF141" s="607" t="s">
        <v>1</v>
      </c>
      <c r="BG141" s="607">
        <v>2</v>
      </c>
      <c r="BH141" s="607">
        <v>1</v>
      </c>
      <c r="BI141" s="607">
        <v>1</v>
      </c>
      <c r="BJ141" s="607">
        <v>5</v>
      </c>
      <c r="BK141" s="607">
        <v>1</v>
      </c>
      <c r="BL141" s="607">
        <v>4</v>
      </c>
      <c r="BM141" s="607">
        <v>2</v>
      </c>
      <c r="BN141" s="607" t="s">
        <v>1</v>
      </c>
      <c r="BO141" s="608">
        <v>63.7</v>
      </c>
      <c r="BP141" s="608">
        <v>62.5</v>
      </c>
      <c r="BQ141" s="608">
        <v>68.3</v>
      </c>
      <c r="BR141" s="607">
        <v>10</v>
      </c>
      <c r="BS141" s="607" t="s">
        <v>1</v>
      </c>
      <c r="BT141" s="607" t="s">
        <v>1</v>
      </c>
      <c r="BU141" s="607" t="s">
        <v>1</v>
      </c>
      <c r="BV141" s="607" t="s">
        <v>1</v>
      </c>
      <c r="BW141" s="607" t="s">
        <v>1</v>
      </c>
      <c r="BX141" s="607" t="s">
        <v>1</v>
      </c>
      <c r="BY141" s="607" t="s">
        <v>1</v>
      </c>
      <c r="BZ141" s="607" t="s">
        <v>1</v>
      </c>
      <c r="CA141" s="607" t="s">
        <v>1</v>
      </c>
      <c r="CB141" s="607" t="s">
        <v>1</v>
      </c>
      <c r="CC141" s="607">
        <v>2</v>
      </c>
      <c r="CD141" s="607">
        <v>2</v>
      </c>
      <c r="CE141" s="607">
        <v>3</v>
      </c>
      <c r="CF141" s="607">
        <v>2</v>
      </c>
      <c r="CG141" s="607">
        <v>1</v>
      </c>
      <c r="CH141" s="607">
        <v>8</v>
      </c>
      <c r="CI141" s="607" t="s">
        <v>1</v>
      </c>
      <c r="CJ141" s="607" t="s">
        <v>1</v>
      </c>
      <c r="CK141" s="607" t="s">
        <v>1</v>
      </c>
      <c r="CL141" s="607" t="s">
        <v>1</v>
      </c>
      <c r="CM141" s="607" t="s">
        <v>1</v>
      </c>
      <c r="CN141" s="607" t="s">
        <v>1</v>
      </c>
      <c r="CO141" s="607" t="s">
        <v>1</v>
      </c>
      <c r="CP141" s="607" t="s">
        <v>1</v>
      </c>
      <c r="CQ141" s="607">
        <v>1</v>
      </c>
      <c r="CR141" s="607">
        <v>2</v>
      </c>
      <c r="CS141" s="607">
        <v>2</v>
      </c>
      <c r="CT141" s="607">
        <v>2</v>
      </c>
      <c r="CU141" s="607">
        <v>1</v>
      </c>
      <c r="CV141" s="607"/>
      <c r="CW141" s="607"/>
      <c r="CX141" s="607"/>
      <c r="CY141" s="607"/>
      <c r="CZ141" s="607"/>
      <c r="DA141" s="607"/>
      <c r="DB141" s="607"/>
      <c r="DC141" s="607">
        <v>38</v>
      </c>
      <c r="DD141" s="607">
        <v>22</v>
      </c>
      <c r="DE141" s="607">
        <v>19</v>
      </c>
      <c r="DF141" s="607">
        <v>3</v>
      </c>
      <c r="DG141" s="607" t="s">
        <v>1</v>
      </c>
      <c r="DH141" s="607">
        <v>10</v>
      </c>
      <c r="DI141" s="607">
        <v>1</v>
      </c>
      <c r="DJ141" s="607">
        <v>5</v>
      </c>
      <c r="DK141" s="607">
        <v>9</v>
      </c>
      <c r="DL141" s="607" t="s">
        <v>1</v>
      </c>
      <c r="DM141" s="607" t="s">
        <v>1</v>
      </c>
      <c r="DN141" s="607" t="s">
        <v>1</v>
      </c>
      <c r="DO141" s="607" t="s">
        <v>1</v>
      </c>
      <c r="DP141" s="607">
        <v>8</v>
      </c>
      <c r="DQ141" s="607" t="s">
        <v>1</v>
      </c>
      <c r="DR141" s="607" t="s">
        <v>1</v>
      </c>
      <c r="DS141" s="607">
        <v>1</v>
      </c>
      <c r="DT141" s="607" t="s">
        <v>1</v>
      </c>
      <c r="DU141" s="607" t="s">
        <v>1</v>
      </c>
      <c r="DV141" s="607" t="s">
        <v>1</v>
      </c>
      <c r="DW141" s="607" t="s">
        <v>1</v>
      </c>
      <c r="DX141" s="607" t="s">
        <v>1</v>
      </c>
      <c r="DY141" s="607" t="s">
        <v>1</v>
      </c>
      <c r="DZ141" s="607" t="s">
        <v>1</v>
      </c>
      <c r="EA141" s="607">
        <v>10</v>
      </c>
      <c r="EB141" s="607">
        <v>586</v>
      </c>
      <c r="EC141" s="607" t="s">
        <v>1</v>
      </c>
      <c r="ED141" s="607">
        <v>496</v>
      </c>
      <c r="EE141" s="607">
        <v>90</v>
      </c>
      <c r="EF141" s="17">
        <v>20</v>
      </c>
      <c r="EG141" s="17">
        <v>16</v>
      </c>
      <c r="EH141" s="17">
        <v>15</v>
      </c>
      <c r="EI141" s="17">
        <v>1</v>
      </c>
      <c r="EJ141" s="17" t="s">
        <v>1</v>
      </c>
      <c r="EK141" s="17">
        <v>1</v>
      </c>
      <c r="EL141" s="17" t="s">
        <v>1</v>
      </c>
      <c r="EM141" s="17">
        <v>3</v>
      </c>
      <c r="EN141" s="17">
        <v>18</v>
      </c>
      <c r="EO141" s="17">
        <v>6</v>
      </c>
      <c r="EP141" s="17">
        <v>4</v>
      </c>
      <c r="EQ141" s="17">
        <v>2</v>
      </c>
      <c r="ER141" s="17" t="s">
        <v>1</v>
      </c>
      <c r="ES141" s="17">
        <v>9</v>
      </c>
      <c r="ET141" s="17">
        <v>1</v>
      </c>
      <c r="EU141" s="17">
        <v>2</v>
      </c>
    </row>
    <row r="142" spans="1:151" ht="14.25" customHeight="1">
      <c r="A142" s="551" t="s">
        <v>299</v>
      </c>
      <c r="B142" s="551" t="s">
        <v>414</v>
      </c>
      <c r="C142" s="551"/>
      <c r="D142" s="551"/>
      <c r="E142" s="607">
        <v>835</v>
      </c>
      <c r="F142" s="607">
        <v>270</v>
      </c>
      <c r="G142" s="607">
        <v>47</v>
      </c>
      <c r="H142" s="607">
        <v>44</v>
      </c>
      <c r="I142" s="607">
        <v>51</v>
      </c>
      <c r="J142" s="607">
        <v>33</v>
      </c>
      <c r="K142" s="607">
        <v>172</v>
      </c>
      <c r="L142" s="607">
        <v>565</v>
      </c>
      <c r="M142" s="607">
        <v>668</v>
      </c>
      <c r="N142" s="607">
        <v>11</v>
      </c>
      <c r="O142" s="607">
        <v>21</v>
      </c>
      <c r="P142" s="607">
        <v>18</v>
      </c>
      <c r="Q142" s="607">
        <v>14</v>
      </c>
      <c r="R142" s="607">
        <v>25</v>
      </c>
      <c r="S142" s="607">
        <v>26</v>
      </c>
      <c r="T142" s="607">
        <v>38</v>
      </c>
      <c r="U142" s="607">
        <v>53</v>
      </c>
      <c r="V142" s="607">
        <v>71</v>
      </c>
      <c r="W142" s="607">
        <v>75</v>
      </c>
      <c r="X142" s="607">
        <v>74</v>
      </c>
      <c r="Y142" s="607">
        <v>71</v>
      </c>
      <c r="Z142" s="607">
        <v>72</v>
      </c>
      <c r="AA142" s="607">
        <v>64</v>
      </c>
      <c r="AB142" s="607">
        <v>35</v>
      </c>
      <c r="AC142" s="608">
        <v>60.9</v>
      </c>
      <c r="AD142" s="608">
        <v>59.5</v>
      </c>
      <c r="AE142" s="608">
        <v>62.6</v>
      </c>
      <c r="AF142" s="607">
        <v>352</v>
      </c>
      <c r="AG142" s="607" t="s">
        <v>1</v>
      </c>
      <c r="AH142" s="607" t="s">
        <v>1</v>
      </c>
      <c r="AI142" s="607">
        <v>3</v>
      </c>
      <c r="AJ142" s="607">
        <v>3</v>
      </c>
      <c r="AK142" s="607">
        <v>5</v>
      </c>
      <c r="AL142" s="607">
        <v>12</v>
      </c>
      <c r="AM142" s="607">
        <v>7</v>
      </c>
      <c r="AN142" s="607">
        <v>16</v>
      </c>
      <c r="AO142" s="607">
        <v>31</v>
      </c>
      <c r="AP142" s="607">
        <v>41</v>
      </c>
      <c r="AQ142" s="607">
        <v>47</v>
      </c>
      <c r="AR142" s="607">
        <v>51</v>
      </c>
      <c r="AS142" s="607">
        <v>58</v>
      </c>
      <c r="AT142" s="607">
        <v>47</v>
      </c>
      <c r="AU142" s="607">
        <v>31</v>
      </c>
      <c r="AV142" s="608">
        <v>68.7</v>
      </c>
      <c r="AW142" s="608">
        <v>68</v>
      </c>
      <c r="AX142" s="608">
        <v>69.900000000000006</v>
      </c>
      <c r="AY142" s="607">
        <v>215</v>
      </c>
      <c r="AZ142" s="607" t="s">
        <v>1</v>
      </c>
      <c r="BA142" s="607" t="s">
        <v>1</v>
      </c>
      <c r="BB142" s="607">
        <v>1</v>
      </c>
      <c r="BC142" s="607">
        <v>3</v>
      </c>
      <c r="BD142" s="607">
        <v>5</v>
      </c>
      <c r="BE142" s="607">
        <v>11</v>
      </c>
      <c r="BF142" s="607">
        <v>7</v>
      </c>
      <c r="BG142" s="607">
        <v>11</v>
      </c>
      <c r="BH142" s="607">
        <v>27</v>
      </c>
      <c r="BI142" s="607">
        <v>25</v>
      </c>
      <c r="BJ142" s="607">
        <v>22</v>
      </c>
      <c r="BK142" s="607">
        <v>30</v>
      </c>
      <c r="BL142" s="607">
        <v>35</v>
      </c>
      <c r="BM142" s="607">
        <v>27</v>
      </c>
      <c r="BN142" s="607">
        <v>11</v>
      </c>
      <c r="BO142" s="608">
        <v>66.400000000000006</v>
      </c>
      <c r="BP142" s="608">
        <v>65.7</v>
      </c>
      <c r="BQ142" s="608">
        <v>68</v>
      </c>
      <c r="BR142" s="607">
        <v>270</v>
      </c>
      <c r="BS142" s="607" t="s">
        <v>1</v>
      </c>
      <c r="BT142" s="607" t="s">
        <v>1</v>
      </c>
      <c r="BU142" s="607">
        <v>1</v>
      </c>
      <c r="BV142" s="607" t="s">
        <v>1</v>
      </c>
      <c r="BW142" s="607">
        <v>2</v>
      </c>
      <c r="BX142" s="607">
        <v>1</v>
      </c>
      <c r="BY142" s="607">
        <v>8</v>
      </c>
      <c r="BZ142" s="607">
        <v>8</v>
      </c>
      <c r="CA142" s="607">
        <v>33</v>
      </c>
      <c r="CB142" s="607">
        <v>41</v>
      </c>
      <c r="CC142" s="607">
        <v>27</v>
      </c>
      <c r="CD142" s="607">
        <v>44</v>
      </c>
      <c r="CE142" s="607">
        <v>48</v>
      </c>
      <c r="CF142" s="607">
        <v>39</v>
      </c>
      <c r="CG142" s="607">
        <v>18</v>
      </c>
      <c r="CH142" s="607">
        <v>168</v>
      </c>
      <c r="CI142" s="607" t="s">
        <v>1</v>
      </c>
      <c r="CJ142" s="607" t="s">
        <v>1</v>
      </c>
      <c r="CK142" s="607" t="s">
        <v>1</v>
      </c>
      <c r="CL142" s="607">
        <v>1</v>
      </c>
      <c r="CM142" s="607">
        <v>2</v>
      </c>
      <c r="CN142" s="607">
        <v>2</v>
      </c>
      <c r="CO142" s="607">
        <v>12</v>
      </c>
      <c r="CP142" s="607">
        <v>22</v>
      </c>
      <c r="CQ142" s="607">
        <v>11</v>
      </c>
      <c r="CR142" s="607">
        <v>31</v>
      </c>
      <c r="CS142" s="607">
        <v>37</v>
      </c>
      <c r="CT142" s="607">
        <v>35</v>
      </c>
      <c r="CU142" s="607">
        <v>15</v>
      </c>
      <c r="CV142" s="607"/>
      <c r="CW142" s="607"/>
      <c r="CX142" s="607"/>
      <c r="CY142" s="607"/>
      <c r="CZ142" s="607"/>
      <c r="DA142" s="607"/>
      <c r="DB142" s="607"/>
      <c r="DC142" s="607">
        <v>907</v>
      </c>
      <c r="DD142" s="607">
        <v>472</v>
      </c>
      <c r="DE142" s="607">
        <v>215</v>
      </c>
      <c r="DF142" s="607">
        <v>220</v>
      </c>
      <c r="DG142" s="607">
        <v>37</v>
      </c>
      <c r="DH142" s="607">
        <v>145</v>
      </c>
      <c r="DI142" s="607">
        <v>80</v>
      </c>
      <c r="DJ142" s="607">
        <v>210</v>
      </c>
      <c r="DK142" s="607">
        <v>187</v>
      </c>
      <c r="DL142" s="607">
        <v>2</v>
      </c>
      <c r="DM142" s="607" t="s">
        <v>1</v>
      </c>
      <c r="DN142" s="607">
        <v>12</v>
      </c>
      <c r="DO142" s="607">
        <v>10</v>
      </c>
      <c r="DP142" s="607">
        <v>60</v>
      </c>
      <c r="DQ142" s="607">
        <v>5</v>
      </c>
      <c r="DR142" s="607">
        <v>39</v>
      </c>
      <c r="DS142" s="607">
        <v>34</v>
      </c>
      <c r="DT142" s="607">
        <v>13</v>
      </c>
      <c r="DU142" s="607">
        <v>4</v>
      </c>
      <c r="DV142" s="607">
        <v>2</v>
      </c>
      <c r="DW142" s="607">
        <v>4</v>
      </c>
      <c r="DX142" s="607">
        <v>1</v>
      </c>
      <c r="DY142" s="607" t="s">
        <v>1</v>
      </c>
      <c r="DZ142" s="607">
        <v>1</v>
      </c>
      <c r="EA142" s="607">
        <v>270</v>
      </c>
      <c r="EB142" s="607">
        <v>21486</v>
      </c>
      <c r="EC142" s="607">
        <v>1844</v>
      </c>
      <c r="ED142" s="607">
        <v>13076</v>
      </c>
      <c r="EE142" s="607">
        <v>6566</v>
      </c>
      <c r="EF142" s="17">
        <v>455</v>
      </c>
      <c r="EG142" s="17">
        <v>318</v>
      </c>
      <c r="EH142" s="17">
        <v>152</v>
      </c>
      <c r="EI142" s="17">
        <v>141</v>
      </c>
      <c r="EJ142" s="17">
        <v>25</v>
      </c>
      <c r="EK142" s="17">
        <v>1</v>
      </c>
      <c r="EL142" s="17">
        <v>35</v>
      </c>
      <c r="EM142" s="17">
        <v>101</v>
      </c>
      <c r="EN142" s="17">
        <v>452</v>
      </c>
      <c r="EO142" s="17">
        <v>154</v>
      </c>
      <c r="EP142" s="17">
        <v>63</v>
      </c>
      <c r="EQ142" s="17">
        <v>79</v>
      </c>
      <c r="ER142" s="17">
        <v>12</v>
      </c>
      <c r="ES142" s="17">
        <v>144</v>
      </c>
      <c r="ET142" s="17">
        <v>45</v>
      </c>
      <c r="EU142" s="17">
        <v>109</v>
      </c>
    </row>
    <row r="143" spans="1:151" ht="14.25" customHeight="1">
      <c r="A143" s="551" t="s">
        <v>299</v>
      </c>
      <c r="B143" s="551" t="s">
        <v>414</v>
      </c>
      <c r="C143" s="551" t="s">
        <v>415</v>
      </c>
      <c r="D143" s="551"/>
      <c r="E143" s="607">
        <v>324</v>
      </c>
      <c r="F143" s="607">
        <v>151</v>
      </c>
      <c r="G143" s="607">
        <v>37</v>
      </c>
      <c r="H143" s="607">
        <v>35</v>
      </c>
      <c r="I143" s="607">
        <v>27</v>
      </c>
      <c r="J143" s="607">
        <v>18</v>
      </c>
      <c r="K143" s="607">
        <v>87</v>
      </c>
      <c r="L143" s="607">
        <v>173</v>
      </c>
      <c r="M143" s="607">
        <v>388</v>
      </c>
      <c r="N143" s="607">
        <v>9</v>
      </c>
      <c r="O143" s="607">
        <v>16</v>
      </c>
      <c r="P143" s="607">
        <v>12</v>
      </c>
      <c r="Q143" s="607">
        <v>4</v>
      </c>
      <c r="R143" s="607">
        <v>12</v>
      </c>
      <c r="S143" s="607">
        <v>18</v>
      </c>
      <c r="T143" s="607">
        <v>25</v>
      </c>
      <c r="U143" s="607">
        <v>37</v>
      </c>
      <c r="V143" s="607">
        <v>38</v>
      </c>
      <c r="W143" s="607">
        <v>38</v>
      </c>
      <c r="X143" s="607">
        <v>43</v>
      </c>
      <c r="Y143" s="607">
        <v>42</v>
      </c>
      <c r="Z143" s="607">
        <v>41</v>
      </c>
      <c r="AA143" s="607">
        <v>33</v>
      </c>
      <c r="AB143" s="607">
        <v>20</v>
      </c>
      <c r="AC143" s="608">
        <v>60</v>
      </c>
      <c r="AD143" s="608">
        <v>58.4</v>
      </c>
      <c r="AE143" s="608">
        <v>61.9</v>
      </c>
      <c r="AF143" s="607">
        <v>213</v>
      </c>
      <c r="AG143" s="607" t="s">
        <v>1</v>
      </c>
      <c r="AH143" s="607" t="s">
        <v>1</v>
      </c>
      <c r="AI143" s="607">
        <v>3</v>
      </c>
      <c r="AJ143" s="607">
        <v>1</v>
      </c>
      <c r="AK143" s="607">
        <v>3</v>
      </c>
      <c r="AL143" s="607">
        <v>9</v>
      </c>
      <c r="AM143" s="607">
        <v>7</v>
      </c>
      <c r="AN143" s="607">
        <v>13</v>
      </c>
      <c r="AO143" s="607">
        <v>17</v>
      </c>
      <c r="AP143" s="607">
        <v>23</v>
      </c>
      <c r="AQ143" s="607">
        <v>28</v>
      </c>
      <c r="AR143" s="607">
        <v>30</v>
      </c>
      <c r="AS143" s="607">
        <v>36</v>
      </c>
      <c r="AT143" s="607">
        <v>25</v>
      </c>
      <c r="AU143" s="607">
        <v>18</v>
      </c>
      <c r="AV143" s="608">
        <v>67.8</v>
      </c>
      <c r="AW143" s="608">
        <v>66.8</v>
      </c>
      <c r="AX143" s="608">
        <v>69.400000000000006</v>
      </c>
      <c r="AY143" s="607">
        <v>136</v>
      </c>
      <c r="AZ143" s="607" t="s">
        <v>1</v>
      </c>
      <c r="BA143" s="607" t="s">
        <v>1</v>
      </c>
      <c r="BB143" s="607">
        <v>1</v>
      </c>
      <c r="BC143" s="607">
        <v>1</v>
      </c>
      <c r="BD143" s="607">
        <v>3</v>
      </c>
      <c r="BE143" s="607">
        <v>8</v>
      </c>
      <c r="BF143" s="607">
        <v>7</v>
      </c>
      <c r="BG143" s="607">
        <v>9</v>
      </c>
      <c r="BH143" s="607">
        <v>15</v>
      </c>
      <c r="BI143" s="607">
        <v>15</v>
      </c>
      <c r="BJ143" s="607">
        <v>15</v>
      </c>
      <c r="BK143" s="607">
        <v>20</v>
      </c>
      <c r="BL143" s="607">
        <v>21</v>
      </c>
      <c r="BM143" s="607">
        <v>15</v>
      </c>
      <c r="BN143" s="607">
        <v>6</v>
      </c>
      <c r="BO143" s="608">
        <v>65.5</v>
      </c>
      <c r="BP143" s="608">
        <v>64.099999999999994</v>
      </c>
      <c r="BQ143" s="608">
        <v>68.5</v>
      </c>
      <c r="BR143" s="607">
        <v>151</v>
      </c>
      <c r="BS143" s="607" t="s">
        <v>1</v>
      </c>
      <c r="BT143" s="607" t="s">
        <v>1</v>
      </c>
      <c r="BU143" s="607">
        <v>1</v>
      </c>
      <c r="BV143" s="607" t="s">
        <v>1</v>
      </c>
      <c r="BW143" s="607">
        <v>1</v>
      </c>
      <c r="BX143" s="607">
        <v>1</v>
      </c>
      <c r="BY143" s="607">
        <v>7</v>
      </c>
      <c r="BZ143" s="607">
        <v>6</v>
      </c>
      <c r="CA143" s="607">
        <v>20</v>
      </c>
      <c r="CB143" s="607">
        <v>19</v>
      </c>
      <c r="CC143" s="607">
        <v>16</v>
      </c>
      <c r="CD143" s="607">
        <v>24</v>
      </c>
      <c r="CE143" s="607">
        <v>26</v>
      </c>
      <c r="CF143" s="607">
        <v>20</v>
      </c>
      <c r="CG143" s="607">
        <v>10</v>
      </c>
      <c r="CH143" s="607">
        <v>97</v>
      </c>
      <c r="CI143" s="607" t="s">
        <v>1</v>
      </c>
      <c r="CJ143" s="607" t="s">
        <v>1</v>
      </c>
      <c r="CK143" s="607" t="s">
        <v>1</v>
      </c>
      <c r="CL143" s="607">
        <v>1</v>
      </c>
      <c r="CM143" s="607">
        <v>2</v>
      </c>
      <c r="CN143" s="607">
        <v>1</v>
      </c>
      <c r="CO143" s="607">
        <v>8</v>
      </c>
      <c r="CP143" s="607">
        <v>9</v>
      </c>
      <c r="CQ143" s="607">
        <v>7</v>
      </c>
      <c r="CR143" s="607">
        <v>22</v>
      </c>
      <c r="CS143" s="607">
        <v>22</v>
      </c>
      <c r="CT143" s="607">
        <v>17</v>
      </c>
      <c r="CU143" s="607">
        <v>8</v>
      </c>
      <c r="CV143" s="607"/>
      <c r="CW143" s="607"/>
      <c r="CX143" s="607"/>
      <c r="CY143" s="607"/>
      <c r="CZ143" s="607"/>
      <c r="DA143" s="607"/>
      <c r="DB143" s="607"/>
      <c r="DC143" s="607">
        <v>515</v>
      </c>
      <c r="DD143" s="607">
        <v>275</v>
      </c>
      <c r="DE143" s="607">
        <v>136</v>
      </c>
      <c r="DF143" s="607">
        <v>109</v>
      </c>
      <c r="DG143" s="607">
        <v>30</v>
      </c>
      <c r="DH143" s="607">
        <v>81</v>
      </c>
      <c r="DI143" s="607">
        <v>54</v>
      </c>
      <c r="DJ143" s="607">
        <v>105</v>
      </c>
      <c r="DK143" s="607">
        <v>107</v>
      </c>
      <c r="DL143" s="607">
        <v>1</v>
      </c>
      <c r="DM143" s="607" t="s">
        <v>1</v>
      </c>
      <c r="DN143" s="607">
        <v>6</v>
      </c>
      <c r="DO143" s="607">
        <v>10</v>
      </c>
      <c r="DP143" s="607">
        <v>42</v>
      </c>
      <c r="DQ143" s="607">
        <v>3</v>
      </c>
      <c r="DR143" s="607">
        <v>5</v>
      </c>
      <c r="DS143" s="607">
        <v>26</v>
      </c>
      <c r="DT143" s="607">
        <v>9</v>
      </c>
      <c r="DU143" s="607">
        <v>3</v>
      </c>
      <c r="DV143" s="607">
        <v>2</v>
      </c>
      <c r="DW143" s="607" t="s">
        <v>1</v>
      </c>
      <c r="DX143" s="607" t="s">
        <v>1</v>
      </c>
      <c r="DY143" s="607" t="s">
        <v>1</v>
      </c>
      <c r="DZ143" s="607" t="s">
        <v>1</v>
      </c>
      <c r="EA143" s="607">
        <v>151</v>
      </c>
      <c r="EB143" s="607">
        <v>14929</v>
      </c>
      <c r="EC143" s="607">
        <v>1329</v>
      </c>
      <c r="ED143" s="607">
        <v>9516</v>
      </c>
      <c r="EE143" s="607">
        <v>4084</v>
      </c>
      <c r="EF143" s="17">
        <v>267</v>
      </c>
      <c r="EG143" s="17">
        <v>186</v>
      </c>
      <c r="EH143" s="17">
        <v>93</v>
      </c>
      <c r="EI143" s="17">
        <v>73</v>
      </c>
      <c r="EJ143" s="17">
        <v>20</v>
      </c>
      <c r="EK143" s="17">
        <v>1</v>
      </c>
      <c r="EL143" s="17">
        <v>26</v>
      </c>
      <c r="EM143" s="17">
        <v>54</v>
      </c>
      <c r="EN143" s="17">
        <v>248</v>
      </c>
      <c r="EO143" s="17">
        <v>89</v>
      </c>
      <c r="EP143" s="17">
        <v>43</v>
      </c>
      <c r="EQ143" s="17">
        <v>36</v>
      </c>
      <c r="ER143" s="17">
        <v>10</v>
      </c>
      <c r="ES143" s="17">
        <v>80</v>
      </c>
      <c r="ET143" s="17">
        <v>28</v>
      </c>
      <c r="EU143" s="17">
        <v>51</v>
      </c>
    </row>
    <row r="144" spans="1:151" ht="14.25" customHeight="1">
      <c r="A144" s="551" t="s">
        <v>299</v>
      </c>
      <c r="B144" s="551" t="s">
        <v>414</v>
      </c>
      <c r="C144" s="551" t="s">
        <v>415</v>
      </c>
      <c r="D144" s="551" t="s">
        <v>415</v>
      </c>
      <c r="E144" s="607">
        <v>324</v>
      </c>
      <c r="F144" s="607">
        <v>151</v>
      </c>
      <c r="G144" s="607">
        <v>37</v>
      </c>
      <c r="H144" s="607">
        <v>35</v>
      </c>
      <c r="I144" s="607">
        <v>27</v>
      </c>
      <c r="J144" s="607">
        <v>18</v>
      </c>
      <c r="K144" s="607">
        <v>87</v>
      </c>
      <c r="L144" s="607">
        <v>173</v>
      </c>
      <c r="M144" s="607">
        <v>388</v>
      </c>
      <c r="N144" s="607">
        <v>9</v>
      </c>
      <c r="O144" s="607">
        <v>16</v>
      </c>
      <c r="P144" s="607">
        <v>12</v>
      </c>
      <c r="Q144" s="607">
        <v>4</v>
      </c>
      <c r="R144" s="607">
        <v>12</v>
      </c>
      <c r="S144" s="607">
        <v>18</v>
      </c>
      <c r="T144" s="607">
        <v>25</v>
      </c>
      <c r="U144" s="607">
        <v>37</v>
      </c>
      <c r="V144" s="607">
        <v>38</v>
      </c>
      <c r="W144" s="607">
        <v>38</v>
      </c>
      <c r="X144" s="607">
        <v>43</v>
      </c>
      <c r="Y144" s="607">
        <v>42</v>
      </c>
      <c r="Z144" s="607">
        <v>41</v>
      </c>
      <c r="AA144" s="607">
        <v>33</v>
      </c>
      <c r="AB144" s="607">
        <v>20</v>
      </c>
      <c r="AC144" s="608">
        <v>60</v>
      </c>
      <c r="AD144" s="608">
        <v>58.4</v>
      </c>
      <c r="AE144" s="608">
        <v>61.9</v>
      </c>
      <c r="AF144" s="607">
        <v>213</v>
      </c>
      <c r="AG144" s="607" t="s">
        <v>1</v>
      </c>
      <c r="AH144" s="607" t="s">
        <v>1</v>
      </c>
      <c r="AI144" s="607">
        <v>3</v>
      </c>
      <c r="AJ144" s="607">
        <v>1</v>
      </c>
      <c r="AK144" s="607">
        <v>3</v>
      </c>
      <c r="AL144" s="607">
        <v>9</v>
      </c>
      <c r="AM144" s="607">
        <v>7</v>
      </c>
      <c r="AN144" s="607">
        <v>13</v>
      </c>
      <c r="AO144" s="607">
        <v>17</v>
      </c>
      <c r="AP144" s="607">
        <v>23</v>
      </c>
      <c r="AQ144" s="607">
        <v>28</v>
      </c>
      <c r="AR144" s="607">
        <v>30</v>
      </c>
      <c r="AS144" s="607">
        <v>36</v>
      </c>
      <c r="AT144" s="607">
        <v>25</v>
      </c>
      <c r="AU144" s="607">
        <v>18</v>
      </c>
      <c r="AV144" s="608">
        <v>67.8</v>
      </c>
      <c r="AW144" s="608">
        <v>66.8</v>
      </c>
      <c r="AX144" s="608">
        <v>69.400000000000006</v>
      </c>
      <c r="AY144" s="607">
        <v>136</v>
      </c>
      <c r="AZ144" s="607" t="s">
        <v>1</v>
      </c>
      <c r="BA144" s="607" t="s">
        <v>1</v>
      </c>
      <c r="BB144" s="607">
        <v>1</v>
      </c>
      <c r="BC144" s="607">
        <v>1</v>
      </c>
      <c r="BD144" s="607">
        <v>3</v>
      </c>
      <c r="BE144" s="607">
        <v>8</v>
      </c>
      <c r="BF144" s="607">
        <v>7</v>
      </c>
      <c r="BG144" s="607">
        <v>9</v>
      </c>
      <c r="BH144" s="607">
        <v>15</v>
      </c>
      <c r="BI144" s="607">
        <v>15</v>
      </c>
      <c r="BJ144" s="607">
        <v>15</v>
      </c>
      <c r="BK144" s="607">
        <v>20</v>
      </c>
      <c r="BL144" s="607">
        <v>21</v>
      </c>
      <c r="BM144" s="607">
        <v>15</v>
      </c>
      <c r="BN144" s="607">
        <v>6</v>
      </c>
      <c r="BO144" s="608">
        <v>65.5</v>
      </c>
      <c r="BP144" s="608">
        <v>64.099999999999994</v>
      </c>
      <c r="BQ144" s="608">
        <v>68.5</v>
      </c>
      <c r="BR144" s="607">
        <v>151</v>
      </c>
      <c r="BS144" s="607" t="s">
        <v>1</v>
      </c>
      <c r="BT144" s="607" t="s">
        <v>1</v>
      </c>
      <c r="BU144" s="607">
        <v>1</v>
      </c>
      <c r="BV144" s="607" t="s">
        <v>1</v>
      </c>
      <c r="BW144" s="607">
        <v>1</v>
      </c>
      <c r="BX144" s="607">
        <v>1</v>
      </c>
      <c r="BY144" s="607">
        <v>7</v>
      </c>
      <c r="BZ144" s="607">
        <v>6</v>
      </c>
      <c r="CA144" s="607">
        <v>20</v>
      </c>
      <c r="CB144" s="607">
        <v>19</v>
      </c>
      <c r="CC144" s="607">
        <v>16</v>
      </c>
      <c r="CD144" s="607">
        <v>24</v>
      </c>
      <c r="CE144" s="607">
        <v>26</v>
      </c>
      <c r="CF144" s="607">
        <v>20</v>
      </c>
      <c r="CG144" s="607">
        <v>10</v>
      </c>
      <c r="CH144" s="607">
        <v>97</v>
      </c>
      <c r="CI144" s="607" t="s">
        <v>1</v>
      </c>
      <c r="CJ144" s="607" t="s">
        <v>1</v>
      </c>
      <c r="CK144" s="607" t="s">
        <v>1</v>
      </c>
      <c r="CL144" s="607">
        <v>1</v>
      </c>
      <c r="CM144" s="607">
        <v>2</v>
      </c>
      <c r="CN144" s="607">
        <v>1</v>
      </c>
      <c r="CO144" s="607">
        <v>8</v>
      </c>
      <c r="CP144" s="607">
        <v>9</v>
      </c>
      <c r="CQ144" s="607">
        <v>7</v>
      </c>
      <c r="CR144" s="607">
        <v>22</v>
      </c>
      <c r="CS144" s="607">
        <v>22</v>
      </c>
      <c r="CT144" s="607">
        <v>17</v>
      </c>
      <c r="CU144" s="607">
        <v>8</v>
      </c>
      <c r="CV144" s="607"/>
      <c r="CW144" s="607"/>
      <c r="CX144" s="607"/>
      <c r="CY144" s="607"/>
      <c r="CZ144" s="607"/>
      <c r="DA144" s="607"/>
      <c r="DB144" s="607"/>
      <c r="DC144" s="607">
        <v>515</v>
      </c>
      <c r="DD144" s="607">
        <v>275</v>
      </c>
      <c r="DE144" s="607">
        <v>136</v>
      </c>
      <c r="DF144" s="607">
        <v>109</v>
      </c>
      <c r="DG144" s="607">
        <v>30</v>
      </c>
      <c r="DH144" s="607">
        <v>81</v>
      </c>
      <c r="DI144" s="607">
        <v>54</v>
      </c>
      <c r="DJ144" s="607">
        <v>105</v>
      </c>
      <c r="DK144" s="607">
        <v>107</v>
      </c>
      <c r="DL144" s="607">
        <v>1</v>
      </c>
      <c r="DM144" s="607" t="s">
        <v>1</v>
      </c>
      <c r="DN144" s="607">
        <v>6</v>
      </c>
      <c r="DO144" s="607">
        <v>10</v>
      </c>
      <c r="DP144" s="607">
        <v>42</v>
      </c>
      <c r="DQ144" s="607">
        <v>3</v>
      </c>
      <c r="DR144" s="607">
        <v>5</v>
      </c>
      <c r="DS144" s="607">
        <v>26</v>
      </c>
      <c r="DT144" s="607">
        <v>9</v>
      </c>
      <c r="DU144" s="607">
        <v>3</v>
      </c>
      <c r="DV144" s="607">
        <v>2</v>
      </c>
      <c r="DW144" s="607" t="s">
        <v>1</v>
      </c>
      <c r="DX144" s="607" t="s">
        <v>1</v>
      </c>
      <c r="DY144" s="607" t="s">
        <v>1</v>
      </c>
      <c r="DZ144" s="607" t="s">
        <v>1</v>
      </c>
      <c r="EA144" s="607">
        <v>151</v>
      </c>
      <c r="EB144" s="607">
        <v>14929</v>
      </c>
      <c r="EC144" s="607">
        <v>1329</v>
      </c>
      <c r="ED144" s="607">
        <v>9516</v>
      </c>
      <c r="EE144" s="607">
        <v>4084</v>
      </c>
      <c r="EF144" s="17">
        <v>267</v>
      </c>
      <c r="EG144" s="17">
        <v>186</v>
      </c>
      <c r="EH144" s="17">
        <v>93</v>
      </c>
      <c r="EI144" s="17">
        <v>73</v>
      </c>
      <c r="EJ144" s="17">
        <v>20</v>
      </c>
      <c r="EK144" s="17">
        <v>1</v>
      </c>
      <c r="EL144" s="17">
        <v>26</v>
      </c>
      <c r="EM144" s="17">
        <v>54</v>
      </c>
      <c r="EN144" s="17">
        <v>248</v>
      </c>
      <c r="EO144" s="17">
        <v>89</v>
      </c>
      <c r="EP144" s="17">
        <v>43</v>
      </c>
      <c r="EQ144" s="17">
        <v>36</v>
      </c>
      <c r="ER144" s="17">
        <v>10</v>
      </c>
      <c r="ES144" s="17">
        <v>80</v>
      </c>
      <c r="ET144" s="17">
        <v>28</v>
      </c>
      <c r="EU144" s="17">
        <v>51</v>
      </c>
    </row>
    <row r="145" spans="1:151" ht="14.25" customHeight="1">
      <c r="A145" s="551" t="s">
        <v>299</v>
      </c>
      <c r="B145" s="551" t="s">
        <v>414</v>
      </c>
      <c r="C145" s="551" t="s">
        <v>416</v>
      </c>
      <c r="D145" s="551"/>
      <c r="E145" s="607">
        <v>116</v>
      </c>
      <c r="F145" s="607">
        <v>26</v>
      </c>
      <c r="G145" s="607">
        <v>3</v>
      </c>
      <c r="H145" s="607">
        <v>3</v>
      </c>
      <c r="I145" s="607">
        <v>3</v>
      </c>
      <c r="J145" s="607">
        <v>2</v>
      </c>
      <c r="K145" s="607">
        <v>20</v>
      </c>
      <c r="L145" s="607">
        <v>90</v>
      </c>
      <c r="M145" s="607">
        <v>61</v>
      </c>
      <c r="N145" s="607" t="s">
        <v>1</v>
      </c>
      <c r="O145" s="607">
        <v>1</v>
      </c>
      <c r="P145" s="607">
        <v>1</v>
      </c>
      <c r="Q145" s="607" t="s">
        <v>1</v>
      </c>
      <c r="R145" s="607">
        <v>8</v>
      </c>
      <c r="S145" s="607">
        <v>3</v>
      </c>
      <c r="T145" s="607">
        <v>2</v>
      </c>
      <c r="U145" s="607">
        <v>4</v>
      </c>
      <c r="V145" s="607">
        <v>7</v>
      </c>
      <c r="W145" s="607">
        <v>4</v>
      </c>
      <c r="X145" s="607">
        <v>6</v>
      </c>
      <c r="Y145" s="607">
        <v>10</v>
      </c>
      <c r="Z145" s="607">
        <v>8</v>
      </c>
      <c r="AA145" s="607">
        <v>6</v>
      </c>
      <c r="AB145" s="607">
        <v>1</v>
      </c>
      <c r="AC145" s="608">
        <v>61.3</v>
      </c>
      <c r="AD145" s="608">
        <v>61.1</v>
      </c>
      <c r="AE145" s="608">
        <v>61.5</v>
      </c>
      <c r="AF145" s="607">
        <v>30</v>
      </c>
      <c r="AG145" s="607" t="s">
        <v>1</v>
      </c>
      <c r="AH145" s="607" t="s">
        <v>1</v>
      </c>
      <c r="AI145" s="607" t="s">
        <v>1</v>
      </c>
      <c r="AJ145" s="607" t="s">
        <v>1</v>
      </c>
      <c r="AK145" s="607">
        <v>2</v>
      </c>
      <c r="AL145" s="607">
        <v>1</v>
      </c>
      <c r="AM145" s="607" t="s">
        <v>1</v>
      </c>
      <c r="AN145" s="607">
        <v>1</v>
      </c>
      <c r="AO145" s="607">
        <v>3</v>
      </c>
      <c r="AP145" s="607">
        <v>2</v>
      </c>
      <c r="AQ145" s="607">
        <v>3</v>
      </c>
      <c r="AR145" s="607">
        <v>8</v>
      </c>
      <c r="AS145" s="607">
        <v>5</v>
      </c>
      <c r="AT145" s="607">
        <v>4</v>
      </c>
      <c r="AU145" s="607">
        <v>1</v>
      </c>
      <c r="AV145" s="608">
        <v>68</v>
      </c>
      <c r="AW145" s="608">
        <v>69.599999999999994</v>
      </c>
      <c r="AX145" s="608">
        <v>64.099999999999994</v>
      </c>
      <c r="AY145" s="607">
        <v>21</v>
      </c>
      <c r="AZ145" s="607" t="s">
        <v>1</v>
      </c>
      <c r="BA145" s="607" t="s">
        <v>1</v>
      </c>
      <c r="BB145" s="607" t="s">
        <v>1</v>
      </c>
      <c r="BC145" s="607" t="s">
        <v>1</v>
      </c>
      <c r="BD145" s="607">
        <v>2</v>
      </c>
      <c r="BE145" s="607">
        <v>1</v>
      </c>
      <c r="BF145" s="607" t="s">
        <v>1</v>
      </c>
      <c r="BG145" s="607">
        <v>1</v>
      </c>
      <c r="BH145" s="607">
        <v>3</v>
      </c>
      <c r="BI145" s="607">
        <v>2</v>
      </c>
      <c r="BJ145" s="607" t="s">
        <v>1</v>
      </c>
      <c r="BK145" s="607">
        <v>5</v>
      </c>
      <c r="BL145" s="607">
        <v>4</v>
      </c>
      <c r="BM145" s="607">
        <v>3</v>
      </c>
      <c r="BN145" s="607" t="s">
        <v>1</v>
      </c>
      <c r="BO145" s="608">
        <v>65.400000000000006</v>
      </c>
      <c r="BP145" s="608">
        <v>68.599999999999994</v>
      </c>
      <c r="BQ145" s="608">
        <v>51.8</v>
      </c>
      <c r="BR145" s="607">
        <v>26</v>
      </c>
      <c r="BS145" s="607" t="s">
        <v>1</v>
      </c>
      <c r="BT145" s="607" t="s">
        <v>1</v>
      </c>
      <c r="BU145" s="607" t="s">
        <v>1</v>
      </c>
      <c r="BV145" s="607" t="s">
        <v>1</v>
      </c>
      <c r="BW145" s="607">
        <v>1</v>
      </c>
      <c r="BX145" s="607" t="s">
        <v>1</v>
      </c>
      <c r="BY145" s="607" t="s">
        <v>1</v>
      </c>
      <c r="BZ145" s="607">
        <v>1</v>
      </c>
      <c r="CA145" s="607">
        <v>4</v>
      </c>
      <c r="CB145" s="607">
        <v>4</v>
      </c>
      <c r="CC145" s="607">
        <v>1</v>
      </c>
      <c r="CD145" s="607">
        <v>7</v>
      </c>
      <c r="CE145" s="607">
        <v>5</v>
      </c>
      <c r="CF145" s="607">
        <v>3</v>
      </c>
      <c r="CG145" s="607" t="s">
        <v>1</v>
      </c>
      <c r="CH145" s="607">
        <v>9</v>
      </c>
      <c r="CI145" s="607" t="s">
        <v>1</v>
      </c>
      <c r="CJ145" s="607" t="s">
        <v>1</v>
      </c>
      <c r="CK145" s="607" t="s">
        <v>1</v>
      </c>
      <c r="CL145" s="607" t="s">
        <v>1</v>
      </c>
      <c r="CM145" s="607" t="s">
        <v>1</v>
      </c>
      <c r="CN145" s="607" t="s">
        <v>1</v>
      </c>
      <c r="CO145" s="607">
        <v>1</v>
      </c>
      <c r="CP145" s="607" t="s">
        <v>1</v>
      </c>
      <c r="CQ145" s="607" t="s">
        <v>1</v>
      </c>
      <c r="CR145" s="607">
        <v>3</v>
      </c>
      <c r="CS145" s="607">
        <v>2</v>
      </c>
      <c r="CT145" s="607">
        <v>3</v>
      </c>
      <c r="CU145" s="607" t="s">
        <v>1</v>
      </c>
      <c r="CV145" s="607"/>
      <c r="CW145" s="607"/>
      <c r="CX145" s="607"/>
      <c r="CY145" s="607"/>
      <c r="CZ145" s="607"/>
      <c r="DA145" s="607"/>
      <c r="DB145" s="607"/>
      <c r="DC145" s="607">
        <v>83</v>
      </c>
      <c r="DD145" s="607">
        <v>39</v>
      </c>
      <c r="DE145" s="607">
        <v>21</v>
      </c>
      <c r="DF145" s="607">
        <v>18</v>
      </c>
      <c r="DG145" s="607" t="s">
        <v>1</v>
      </c>
      <c r="DH145" s="607">
        <v>16</v>
      </c>
      <c r="DI145" s="607">
        <v>6</v>
      </c>
      <c r="DJ145" s="607">
        <v>22</v>
      </c>
      <c r="DK145" s="607">
        <v>13</v>
      </c>
      <c r="DL145" s="607">
        <v>1</v>
      </c>
      <c r="DM145" s="607" t="s">
        <v>1</v>
      </c>
      <c r="DN145" s="607">
        <v>2</v>
      </c>
      <c r="DO145" s="607" t="s">
        <v>1</v>
      </c>
      <c r="DP145" s="607">
        <v>4</v>
      </c>
      <c r="DQ145" s="607" t="s">
        <v>1</v>
      </c>
      <c r="DR145" s="607">
        <v>2</v>
      </c>
      <c r="DS145" s="607">
        <v>2</v>
      </c>
      <c r="DT145" s="607" t="s">
        <v>1</v>
      </c>
      <c r="DU145" s="607" t="s">
        <v>1</v>
      </c>
      <c r="DV145" s="607" t="s">
        <v>1</v>
      </c>
      <c r="DW145" s="607">
        <v>1</v>
      </c>
      <c r="DX145" s="607">
        <v>1</v>
      </c>
      <c r="DY145" s="607" t="s">
        <v>1</v>
      </c>
      <c r="DZ145" s="607" t="s">
        <v>1</v>
      </c>
      <c r="EA145" s="607">
        <v>26</v>
      </c>
      <c r="EB145" s="607">
        <v>1717</v>
      </c>
      <c r="EC145" s="607">
        <v>291</v>
      </c>
      <c r="ED145" s="607">
        <v>1034</v>
      </c>
      <c r="EE145" s="607">
        <v>392</v>
      </c>
      <c r="EF145" s="17">
        <v>40</v>
      </c>
      <c r="EG145" s="17">
        <v>27</v>
      </c>
      <c r="EH145" s="17">
        <v>17</v>
      </c>
      <c r="EI145" s="17">
        <v>10</v>
      </c>
      <c r="EJ145" s="17" t="s">
        <v>1</v>
      </c>
      <c r="EK145" s="17" t="s">
        <v>1</v>
      </c>
      <c r="EL145" s="17">
        <v>2</v>
      </c>
      <c r="EM145" s="17">
        <v>11</v>
      </c>
      <c r="EN145" s="17">
        <v>43</v>
      </c>
      <c r="EO145" s="17">
        <v>12</v>
      </c>
      <c r="EP145" s="17">
        <v>4</v>
      </c>
      <c r="EQ145" s="17">
        <v>8</v>
      </c>
      <c r="ER145" s="17" t="s">
        <v>1</v>
      </c>
      <c r="ES145" s="17">
        <v>16</v>
      </c>
      <c r="ET145" s="17">
        <v>4</v>
      </c>
      <c r="EU145" s="17">
        <v>11</v>
      </c>
    </row>
    <row r="146" spans="1:151" ht="14.25" customHeight="1">
      <c r="A146" s="551" t="s">
        <v>299</v>
      </c>
      <c r="B146" s="551" t="s">
        <v>414</v>
      </c>
      <c r="C146" s="551" t="s">
        <v>416</v>
      </c>
      <c r="D146" s="551" t="s">
        <v>416</v>
      </c>
      <c r="E146" s="607">
        <v>116</v>
      </c>
      <c r="F146" s="607">
        <v>26</v>
      </c>
      <c r="G146" s="607">
        <v>3</v>
      </c>
      <c r="H146" s="607">
        <v>3</v>
      </c>
      <c r="I146" s="607">
        <v>3</v>
      </c>
      <c r="J146" s="607">
        <v>2</v>
      </c>
      <c r="K146" s="607">
        <v>20</v>
      </c>
      <c r="L146" s="607">
        <v>90</v>
      </c>
      <c r="M146" s="607">
        <v>61</v>
      </c>
      <c r="N146" s="607" t="s">
        <v>1</v>
      </c>
      <c r="O146" s="607">
        <v>1</v>
      </c>
      <c r="P146" s="607">
        <v>1</v>
      </c>
      <c r="Q146" s="607" t="s">
        <v>1</v>
      </c>
      <c r="R146" s="607">
        <v>8</v>
      </c>
      <c r="S146" s="607">
        <v>3</v>
      </c>
      <c r="T146" s="607">
        <v>2</v>
      </c>
      <c r="U146" s="607">
        <v>4</v>
      </c>
      <c r="V146" s="607">
        <v>7</v>
      </c>
      <c r="W146" s="607">
        <v>4</v>
      </c>
      <c r="X146" s="607">
        <v>6</v>
      </c>
      <c r="Y146" s="607">
        <v>10</v>
      </c>
      <c r="Z146" s="607">
        <v>8</v>
      </c>
      <c r="AA146" s="607">
        <v>6</v>
      </c>
      <c r="AB146" s="607">
        <v>1</v>
      </c>
      <c r="AC146" s="608">
        <v>61.3</v>
      </c>
      <c r="AD146" s="608">
        <v>61.1</v>
      </c>
      <c r="AE146" s="608">
        <v>61.5</v>
      </c>
      <c r="AF146" s="607">
        <v>30</v>
      </c>
      <c r="AG146" s="607" t="s">
        <v>1</v>
      </c>
      <c r="AH146" s="607" t="s">
        <v>1</v>
      </c>
      <c r="AI146" s="607" t="s">
        <v>1</v>
      </c>
      <c r="AJ146" s="607" t="s">
        <v>1</v>
      </c>
      <c r="AK146" s="607">
        <v>2</v>
      </c>
      <c r="AL146" s="607">
        <v>1</v>
      </c>
      <c r="AM146" s="607" t="s">
        <v>1</v>
      </c>
      <c r="AN146" s="607">
        <v>1</v>
      </c>
      <c r="AO146" s="607">
        <v>3</v>
      </c>
      <c r="AP146" s="607">
        <v>2</v>
      </c>
      <c r="AQ146" s="607">
        <v>3</v>
      </c>
      <c r="AR146" s="607">
        <v>8</v>
      </c>
      <c r="AS146" s="607">
        <v>5</v>
      </c>
      <c r="AT146" s="607">
        <v>4</v>
      </c>
      <c r="AU146" s="607">
        <v>1</v>
      </c>
      <c r="AV146" s="608">
        <v>68</v>
      </c>
      <c r="AW146" s="608">
        <v>69.599999999999994</v>
      </c>
      <c r="AX146" s="608">
        <v>64.099999999999994</v>
      </c>
      <c r="AY146" s="607">
        <v>21</v>
      </c>
      <c r="AZ146" s="607" t="s">
        <v>1</v>
      </c>
      <c r="BA146" s="607" t="s">
        <v>1</v>
      </c>
      <c r="BB146" s="607" t="s">
        <v>1</v>
      </c>
      <c r="BC146" s="607" t="s">
        <v>1</v>
      </c>
      <c r="BD146" s="607">
        <v>2</v>
      </c>
      <c r="BE146" s="607">
        <v>1</v>
      </c>
      <c r="BF146" s="607" t="s">
        <v>1</v>
      </c>
      <c r="BG146" s="607">
        <v>1</v>
      </c>
      <c r="BH146" s="607">
        <v>3</v>
      </c>
      <c r="BI146" s="607">
        <v>2</v>
      </c>
      <c r="BJ146" s="607" t="s">
        <v>1</v>
      </c>
      <c r="BK146" s="607">
        <v>5</v>
      </c>
      <c r="BL146" s="607">
        <v>4</v>
      </c>
      <c r="BM146" s="607">
        <v>3</v>
      </c>
      <c r="BN146" s="607" t="s">
        <v>1</v>
      </c>
      <c r="BO146" s="608">
        <v>65.400000000000006</v>
      </c>
      <c r="BP146" s="608">
        <v>68.599999999999994</v>
      </c>
      <c r="BQ146" s="608">
        <v>51.8</v>
      </c>
      <c r="BR146" s="607">
        <v>26</v>
      </c>
      <c r="BS146" s="607" t="s">
        <v>1</v>
      </c>
      <c r="BT146" s="607" t="s">
        <v>1</v>
      </c>
      <c r="BU146" s="607" t="s">
        <v>1</v>
      </c>
      <c r="BV146" s="607" t="s">
        <v>1</v>
      </c>
      <c r="BW146" s="607">
        <v>1</v>
      </c>
      <c r="BX146" s="607" t="s">
        <v>1</v>
      </c>
      <c r="BY146" s="607" t="s">
        <v>1</v>
      </c>
      <c r="BZ146" s="607">
        <v>1</v>
      </c>
      <c r="CA146" s="607">
        <v>4</v>
      </c>
      <c r="CB146" s="607">
        <v>4</v>
      </c>
      <c r="CC146" s="607">
        <v>1</v>
      </c>
      <c r="CD146" s="607">
        <v>7</v>
      </c>
      <c r="CE146" s="607">
        <v>5</v>
      </c>
      <c r="CF146" s="607">
        <v>3</v>
      </c>
      <c r="CG146" s="607" t="s">
        <v>1</v>
      </c>
      <c r="CH146" s="607">
        <v>9</v>
      </c>
      <c r="CI146" s="607" t="s">
        <v>1</v>
      </c>
      <c r="CJ146" s="607" t="s">
        <v>1</v>
      </c>
      <c r="CK146" s="607" t="s">
        <v>1</v>
      </c>
      <c r="CL146" s="607" t="s">
        <v>1</v>
      </c>
      <c r="CM146" s="607" t="s">
        <v>1</v>
      </c>
      <c r="CN146" s="607" t="s">
        <v>1</v>
      </c>
      <c r="CO146" s="607">
        <v>1</v>
      </c>
      <c r="CP146" s="607" t="s">
        <v>1</v>
      </c>
      <c r="CQ146" s="607" t="s">
        <v>1</v>
      </c>
      <c r="CR146" s="607">
        <v>3</v>
      </c>
      <c r="CS146" s="607">
        <v>2</v>
      </c>
      <c r="CT146" s="607">
        <v>3</v>
      </c>
      <c r="CU146" s="607" t="s">
        <v>1</v>
      </c>
      <c r="CV146" s="607"/>
      <c r="CW146" s="607"/>
      <c r="CX146" s="607"/>
      <c r="CY146" s="607"/>
      <c r="CZ146" s="607"/>
      <c r="DA146" s="607"/>
      <c r="DB146" s="607"/>
      <c r="DC146" s="607">
        <v>83</v>
      </c>
      <c r="DD146" s="607">
        <v>39</v>
      </c>
      <c r="DE146" s="607">
        <v>21</v>
      </c>
      <c r="DF146" s="607">
        <v>18</v>
      </c>
      <c r="DG146" s="607" t="s">
        <v>1</v>
      </c>
      <c r="DH146" s="607">
        <v>16</v>
      </c>
      <c r="DI146" s="607">
        <v>6</v>
      </c>
      <c r="DJ146" s="607">
        <v>22</v>
      </c>
      <c r="DK146" s="607">
        <v>13</v>
      </c>
      <c r="DL146" s="607">
        <v>1</v>
      </c>
      <c r="DM146" s="607" t="s">
        <v>1</v>
      </c>
      <c r="DN146" s="607">
        <v>2</v>
      </c>
      <c r="DO146" s="607" t="s">
        <v>1</v>
      </c>
      <c r="DP146" s="607">
        <v>4</v>
      </c>
      <c r="DQ146" s="607" t="s">
        <v>1</v>
      </c>
      <c r="DR146" s="607">
        <v>2</v>
      </c>
      <c r="DS146" s="607">
        <v>2</v>
      </c>
      <c r="DT146" s="607" t="s">
        <v>1</v>
      </c>
      <c r="DU146" s="607" t="s">
        <v>1</v>
      </c>
      <c r="DV146" s="607" t="s">
        <v>1</v>
      </c>
      <c r="DW146" s="607">
        <v>1</v>
      </c>
      <c r="DX146" s="607">
        <v>1</v>
      </c>
      <c r="DY146" s="607" t="s">
        <v>1</v>
      </c>
      <c r="DZ146" s="607" t="s">
        <v>1</v>
      </c>
      <c r="EA146" s="607">
        <v>26</v>
      </c>
      <c r="EB146" s="607">
        <v>1717</v>
      </c>
      <c r="EC146" s="607">
        <v>291</v>
      </c>
      <c r="ED146" s="607">
        <v>1034</v>
      </c>
      <c r="EE146" s="607">
        <v>392</v>
      </c>
      <c r="EF146" s="17">
        <v>40</v>
      </c>
      <c r="EG146" s="17">
        <v>27</v>
      </c>
      <c r="EH146" s="17">
        <v>17</v>
      </c>
      <c r="EI146" s="17">
        <v>10</v>
      </c>
      <c r="EJ146" s="17" t="s">
        <v>1</v>
      </c>
      <c r="EK146" s="17" t="s">
        <v>1</v>
      </c>
      <c r="EL146" s="17">
        <v>2</v>
      </c>
      <c r="EM146" s="17">
        <v>11</v>
      </c>
      <c r="EN146" s="17">
        <v>43</v>
      </c>
      <c r="EO146" s="17">
        <v>12</v>
      </c>
      <c r="EP146" s="17">
        <v>4</v>
      </c>
      <c r="EQ146" s="17">
        <v>8</v>
      </c>
      <c r="ER146" s="17" t="s">
        <v>1</v>
      </c>
      <c r="ES146" s="17">
        <v>16</v>
      </c>
      <c r="ET146" s="17">
        <v>4</v>
      </c>
      <c r="EU146" s="17">
        <v>11</v>
      </c>
    </row>
    <row r="147" spans="1:151" ht="14.25" customHeight="1">
      <c r="A147" s="551" t="s">
        <v>299</v>
      </c>
      <c r="B147" s="551" t="s">
        <v>414</v>
      </c>
      <c r="C147" s="551" t="s">
        <v>417</v>
      </c>
      <c r="D147" s="551"/>
      <c r="E147" s="607">
        <v>107</v>
      </c>
      <c r="F147" s="607">
        <v>27</v>
      </c>
      <c r="G147" s="607">
        <v>2</v>
      </c>
      <c r="H147" s="607">
        <v>2</v>
      </c>
      <c r="I147" s="607">
        <v>4</v>
      </c>
      <c r="J147" s="607">
        <v>4</v>
      </c>
      <c r="K147" s="607">
        <v>21</v>
      </c>
      <c r="L147" s="607">
        <v>80</v>
      </c>
      <c r="M147" s="607">
        <v>56</v>
      </c>
      <c r="N147" s="607" t="s">
        <v>1</v>
      </c>
      <c r="O147" s="607" t="s">
        <v>1</v>
      </c>
      <c r="P147" s="607">
        <v>1</v>
      </c>
      <c r="Q147" s="607">
        <v>3</v>
      </c>
      <c r="R147" s="607">
        <v>1</v>
      </c>
      <c r="S147" s="607">
        <v>2</v>
      </c>
      <c r="T147" s="607">
        <v>1</v>
      </c>
      <c r="U147" s="607">
        <v>2</v>
      </c>
      <c r="V147" s="607">
        <v>10</v>
      </c>
      <c r="W147" s="607">
        <v>2</v>
      </c>
      <c r="X147" s="607">
        <v>8</v>
      </c>
      <c r="Y147" s="607">
        <v>7</v>
      </c>
      <c r="Z147" s="607">
        <v>9</v>
      </c>
      <c r="AA147" s="607">
        <v>7</v>
      </c>
      <c r="AB147" s="607">
        <v>3</v>
      </c>
      <c r="AC147" s="608">
        <v>65.099999999999994</v>
      </c>
      <c r="AD147" s="608">
        <v>66</v>
      </c>
      <c r="AE147" s="608">
        <v>64</v>
      </c>
      <c r="AF147" s="607">
        <v>38</v>
      </c>
      <c r="AG147" s="607" t="s">
        <v>1</v>
      </c>
      <c r="AH147" s="607" t="s">
        <v>1</v>
      </c>
      <c r="AI147" s="607" t="s">
        <v>1</v>
      </c>
      <c r="AJ147" s="607" t="s">
        <v>1</v>
      </c>
      <c r="AK147" s="607" t="s">
        <v>1</v>
      </c>
      <c r="AL147" s="607">
        <v>2</v>
      </c>
      <c r="AM147" s="607" t="s">
        <v>1</v>
      </c>
      <c r="AN147" s="607">
        <v>1</v>
      </c>
      <c r="AO147" s="607">
        <v>5</v>
      </c>
      <c r="AP147" s="607">
        <v>2</v>
      </c>
      <c r="AQ147" s="607">
        <v>7</v>
      </c>
      <c r="AR147" s="607">
        <v>5</v>
      </c>
      <c r="AS147" s="607">
        <v>8</v>
      </c>
      <c r="AT147" s="607">
        <v>6</v>
      </c>
      <c r="AU147" s="607">
        <v>2</v>
      </c>
      <c r="AV147" s="608">
        <v>69.8</v>
      </c>
      <c r="AW147" s="608">
        <v>72.400000000000006</v>
      </c>
      <c r="AX147" s="608">
        <v>65.2</v>
      </c>
      <c r="AY147" s="607">
        <v>23</v>
      </c>
      <c r="AZ147" s="607" t="s">
        <v>1</v>
      </c>
      <c r="BA147" s="607" t="s">
        <v>1</v>
      </c>
      <c r="BB147" s="607" t="s">
        <v>1</v>
      </c>
      <c r="BC147" s="607" t="s">
        <v>1</v>
      </c>
      <c r="BD147" s="607" t="s">
        <v>1</v>
      </c>
      <c r="BE147" s="607">
        <v>2</v>
      </c>
      <c r="BF147" s="607" t="s">
        <v>1</v>
      </c>
      <c r="BG147" s="607" t="s">
        <v>1</v>
      </c>
      <c r="BH147" s="607">
        <v>4</v>
      </c>
      <c r="BI147" s="607">
        <v>2</v>
      </c>
      <c r="BJ147" s="607">
        <v>2</v>
      </c>
      <c r="BK147" s="607">
        <v>2</v>
      </c>
      <c r="BL147" s="607">
        <v>6</v>
      </c>
      <c r="BM147" s="607">
        <v>4</v>
      </c>
      <c r="BN147" s="607">
        <v>1</v>
      </c>
      <c r="BO147" s="608">
        <v>69</v>
      </c>
      <c r="BP147" s="608">
        <v>70.3</v>
      </c>
      <c r="BQ147" s="608">
        <v>66.099999999999994</v>
      </c>
      <c r="BR147" s="607">
        <v>27</v>
      </c>
      <c r="BS147" s="607" t="s">
        <v>1</v>
      </c>
      <c r="BT147" s="607" t="s">
        <v>1</v>
      </c>
      <c r="BU147" s="607" t="s">
        <v>1</v>
      </c>
      <c r="BV147" s="607" t="s">
        <v>1</v>
      </c>
      <c r="BW147" s="607" t="s">
        <v>1</v>
      </c>
      <c r="BX147" s="607" t="s">
        <v>1</v>
      </c>
      <c r="BY147" s="607" t="s">
        <v>1</v>
      </c>
      <c r="BZ147" s="607" t="s">
        <v>1</v>
      </c>
      <c r="CA147" s="607">
        <v>5</v>
      </c>
      <c r="CB147" s="607">
        <v>2</v>
      </c>
      <c r="CC147" s="607">
        <v>2</v>
      </c>
      <c r="CD147" s="607">
        <v>4</v>
      </c>
      <c r="CE147" s="607">
        <v>7</v>
      </c>
      <c r="CF147" s="607">
        <v>5</v>
      </c>
      <c r="CG147" s="607">
        <v>2</v>
      </c>
      <c r="CH147" s="607">
        <v>14</v>
      </c>
      <c r="CI147" s="607" t="s">
        <v>1</v>
      </c>
      <c r="CJ147" s="607" t="s">
        <v>1</v>
      </c>
      <c r="CK147" s="607" t="s">
        <v>1</v>
      </c>
      <c r="CL147" s="607" t="s">
        <v>1</v>
      </c>
      <c r="CM147" s="607" t="s">
        <v>1</v>
      </c>
      <c r="CN147" s="607" t="s">
        <v>1</v>
      </c>
      <c r="CO147" s="607">
        <v>1</v>
      </c>
      <c r="CP147" s="607" t="s">
        <v>1</v>
      </c>
      <c r="CQ147" s="607">
        <v>1</v>
      </c>
      <c r="CR147" s="607">
        <v>2</v>
      </c>
      <c r="CS147" s="607">
        <v>5</v>
      </c>
      <c r="CT147" s="607">
        <v>4</v>
      </c>
      <c r="CU147" s="607">
        <v>1</v>
      </c>
      <c r="CV147" s="607"/>
      <c r="CW147" s="607"/>
      <c r="CX147" s="607"/>
      <c r="CY147" s="607"/>
      <c r="CZ147" s="607"/>
      <c r="DA147" s="607"/>
      <c r="DB147" s="607"/>
      <c r="DC147" s="607">
        <v>74</v>
      </c>
      <c r="DD147" s="607">
        <v>38</v>
      </c>
      <c r="DE147" s="607">
        <v>23</v>
      </c>
      <c r="DF147" s="607">
        <v>15</v>
      </c>
      <c r="DG147" s="607" t="s">
        <v>1</v>
      </c>
      <c r="DH147" s="607">
        <v>11</v>
      </c>
      <c r="DI147" s="607">
        <v>3</v>
      </c>
      <c r="DJ147" s="607">
        <v>22</v>
      </c>
      <c r="DK147" s="607">
        <v>18</v>
      </c>
      <c r="DL147" s="607" t="s">
        <v>1</v>
      </c>
      <c r="DM147" s="607" t="s">
        <v>1</v>
      </c>
      <c r="DN147" s="607">
        <v>1</v>
      </c>
      <c r="DO147" s="607" t="s">
        <v>1</v>
      </c>
      <c r="DP147" s="607">
        <v>8</v>
      </c>
      <c r="DQ147" s="607">
        <v>1</v>
      </c>
      <c r="DR147" s="607">
        <v>1</v>
      </c>
      <c r="DS147" s="607">
        <v>1</v>
      </c>
      <c r="DT147" s="607">
        <v>3</v>
      </c>
      <c r="DU147" s="607" t="s">
        <v>1</v>
      </c>
      <c r="DV147" s="607" t="s">
        <v>1</v>
      </c>
      <c r="DW147" s="607">
        <v>2</v>
      </c>
      <c r="DX147" s="607" t="s">
        <v>1</v>
      </c>
      <c r="DY147" s="607" t="s">
        <v>1</v>
      </c>
      <c r="DZ147" s="607">
        <v>1</v>
      </c>
      <c r="EA147" s="607">
        <v>27</v>
      </c>
      <c r="EB147" s="607">
        <v>1396</v>
      </c>
      <c r="EC147" s="607">
        <v>143</v>
      </c>
      <c r="ED147" s="607">
        <v>985</v>
      </c>
      <c r="EE147" s="607">
        <v>268</v>
      </c>
      <c r="EF147" s="17">
        <v>36</v>
      </c>
      <c r="EG147" s="17">
        <v>25</v>
      </c>
      <c r="EH147" s="17">
        <v>16</v>
      </c>
      <c r="EI147" s="17">
        <v>9</v>
      </c>
      <c r="EJ147" s="17" t="s">
        <v>1</v>
      </c>
      <c r="EK147" s="17" t="s">
        <v>1</v>
      </c>
      <c r="EL147" s="17">
        <v>1</v>
      </c>
      <c r="EM147" s="17">
        <v>10</v>
      </c>
      <c r="EN147" s="17">
        <v>38</v>
      </c>
      <c r="EO147" s="17">
        <v>13</v>
      </c>
      <c r="EP147" s="17">
        <v>7</v>
      </c>
      <c r="EQ147" s="17">
        <v>6</v>
      </c>
      <c r="ER147" s="17" t="s">
        <v>1</v>
      </c>
      <c r="ES147" s="17">
        <v>11</v>
      </c>
      <c r="ET147" s="17">
        <v>2</v>
      </c>
      <c r="EU147" s="17">
        <v>12</v>
      </c>
    </row>
    <row r="148" spans="1:151" ht="14.25" customHeight="1">
      <c r="A148" s="551" t="s">
        <v>299</v>
      </c>
      <c r="B148" s="551" t="s">
        <v>414</v>
      </c>
      <c r="C148" s="551" t="s">
        <v>417</v>
      </c>
      <c r="D148" s="551" t="s">
        <v>417</v>
      </c>
      <c r="E148" s="607">
        <v>107</v>
      </c>
      <c r="F148" s="607">
        <v>27</v>
      </c>
      <c r="G148" s="607">
        <v>2</v>
      </c>
      <c r="H148" s="607">
        <v>2</v>
      </c>
      <c r="I148" s="607">
        <v>4</v>
      </c>
      <c r="J148" s="607">
        <v>4</v>
      </c>
      <c r="K148" s="607">
        <v>21</v>
      </c>
      <c r="L148" s="607">
        <v>80</v>
      </c>
      <c r="M148" s="607">
        <v>56</v>
      </c>
      <c r="N148" s="607" t="s">
        <v>1</v>
      </c>
      <c r="O148" s="607" t="s">
        <v>1</v>
      </c>
      <c r="P148" s="607">
        <v>1</v>
      </c>
      <c r="Q148" s="607">
        <v>3</v>
      </c>
      <c r="R148" s="607">
        <v>1</v>
      </c>
      <c r="S148" s="607">
        <v>2</v>
      </c>
      <c r="T148" s="607">
        <v>1</v>
      </c>
      <c r="U148" s="607">
        <v>2</v>
      </c>
      <c r="V148" s="607">
        <v>10</v>
      </c>
      <c r="W148" s="607">
        <v>2</v>
      </c>
      <c r="X148" s="607">
        <v>8</v>
      </c>
      <c r="Y148" s="607">
        <v>7</v>
      </c>
      <c r="Z148" s="607">
        <v>9</v>
      </c>
      <c r="AA148" s="607">
        <v>7</v>
      </c>
      <c r="AB148" s="607">
        <v>3</v>
      </c>
      <c r="AC148" s="608">
        <v>65.099999999999994</v>
      </c>
      <c r="AD148" s="608">
        <v>66</v>
      </c>
      <c r="AE148" s="608">
        <v>64</v>
      </c>
      <c r="AF148" s="607">
        <v>38</v>
      </c>
      <c r="AG148" s="607" t="s">
        <v>1</v>
      </c>
      <c r="AH148" s="607" t="s">
        <v>1</v>
      </c>
      <c r="AI148" s="607" t="s">
        <v>1</v>
      </c>
      <c r="AJ148" s="607" t="s">
        <v>1</v>
      </c>
      <c r="AK148" s="607" t="s">
        <v>1</v>
      </c>
      <c r="AL148" s="607">
        <v>2</v>
      </c>
      <c r="AM148" s="607" t="s">
        <v>1</v>
      </c>
      <c r="AN148" s="607">
        <v>1</v>
      </c>
      <c r="AO148" s="607">
        <v>5</v>
      </c>
      <c r="AP148" s="607">
        <v>2</v>
      </c>
      <c r="AQ148" s="607">
        <v>7</v>
      </c>
      <c r="AR148" s="607">
        <v>5</v>
      </c>
      <c r="AS148" s="607">
        <v>8</v>
      </c>
      <c r="AT148" s="607">
        <v>6</v>
      </c>
      <c r="AU148" s="607">
        <v>2</v>
      </c>
      <c r="AV148" s="608">
        <v>69.8</v>
      </c>
      <c r="AW148" s="608">
        <v>72.400000000000006</v>
      </c>
      <c r="AX148" s="608">
        <v>65.2</v>
      </c>
      <c r="AY148" s="607">
        <v>23</v>
      </c>
      <c r="AZ148" s="607" t="s">
        <v>1</v>
      </c>
      <c r="BA148" s="607" t="s">
        <v>1</v>
      </c>
      <c r="BB148" s="607" t="s">
        <v>1</v>
      </c>
      <c r="BC148" s="607" t="s">
        <v>1</v>
      </c>
      <c r="BD148" s="607" t="s">
        <v>1</v>
      </c>
      <c r="BE148" s="607">
        <v>2</v>
      </c>
      <c r="BF148" s="607" t="s">
        <v>1</v>
      </c>
      <c r="BG148" s="607" t="s">
        <v>1</v>
      </c>
      <c r="BH148" s="607">
        <v>4</v>
      </c>
      <c r="BI148" s="607">
        <v>2</v>
      </c>
      <c r="BJ148" s="607">
        <v>2</v>
      </c>
      <c r="BK148" s="607">
        <v>2</v>
      </c>
      <c r="BL148" s="607">
        <v>6</v>
      </c>
      <c r="BM148" s="607">
        <v>4</v>
      </c>
      <c r="BN148" s="607">
        <v>1</v>
      </c>
      <c r="BO148" s="608">
        <v>69</v>
      </c>
      <c r="BP148" s="608">
        <v>70.3</v>
      </c>
      <c r="BQ148" s="608">
        <v>66.099999999999994</v>
      </c>
      <c r="BR148" s="607">
        <v>27</v>
      </c>
      <c r="BS148" s="607" t="s">
        <v>1</v>
      </c>
      <c r="BT148" s="607" t="s">
        <v>1</v>
      </c>
      <c r="BU148" s="607" t="s">
        <v>1</v>
      </c>
      <c r="BV148" s="607" t="s">
        <v>1</v>
      </c>
      <c r="BW148" s="607" t="s">
        <v>1</v>
      </c>
      <c r="BX148" s="607" t="s">
        <v>1</v>
      </c>
      <c r="BY148" s="607" t="s">
        <v>1</v>
      </c>
      <c r="BZ148" s="607" t="s">
        <v>1</v>
      </c>
      <c r="CA148" s="607">
        <v>5</v>
      </c>
      <c r="CB148" s="607">
        <v>2</v>
      </c>
      <c r="CC148" s="607">
        <v>2</v>
      </c>
      <c r="CD148" s="607">
        <v>4</v>
      </c>
      <c r="CE148" s="607">
        <v>7</v>
      </c>
      <c r="CF148" s="607">
        <v>5</v>
      </c>
      <c r="CG148" s="607">
        <v>2</v>
      </c>
      <c r="CH148" s="607">
        <v>14</v>
      </c>
      <c r="CI148" s="607" t="s">
        <v>1</v>
      </c>
      <c r="CJ148" s="607" t="s">
        <v>1</v>
      </c>
      <c r="CK148" s="607" t="s">
        <v>1</v>
      </c>
      <c r="CL148" s="607" t="s">
        <v>1</v>
      </c>
      <c r="CM148" s="607" t="s">
        <v>1</v>
      </c>
      <c r="CN148" s="607" t="s">
        <v>1</v>
      </c>
      <c r="CO148" s="607">
        <v>1</v>
      </c>
      <c r="CP148" s="607" t="s">
        <v>1</v>
      </c>
      <c r="CQ148" s="607">
        <v>1</v>
      </c>
      <c r="CR148" s="607">
        <v>2</v>
      </c>
      <c r="CS148" s="607">
        <v>5</v>
      </c>
      <c r="CT148" s="607">
        <v>4</v>
      </c>
      <c r="CU148" s="607">
        <v>1</v>
      </c>
      <c r="CV148" s="607"/>
      <c r="CW148" s="607"/>
      <c r="CX148" s="607"/>
      <c r="CY148" s="607"/>
      <c r="CZ148" s="607"/>
      <c r="DA148" s="607"/>
      <c r="DB148" s="607"/>
      <c r="DC148" s="607">
        <v>74</v>
      </c>
      <c r="DD148" s="607">
        <v>38</v>
      </c>
      <c r="DE148" s="607">
        <v>23</v>
      </c>
      <c r="DF148" s="607">
        <v>15</v>
      </c>
      <c r="DG148" s="607" t="s">
        <v>1</v>
      </c>
      <c r="DH148" s="607">
        <v>11</v>
      </c>
      <c r="DI148" s="607">
        <v>3</v>
      </c>
      <c r="DJ148" s="607">
        <v>22</v>
      </c>
      <c r="DK148" s="607">
        <v>18</v>
      </c>
      <c r="DL148" s="607" t="s">
        <v>1</v>
      </c>
      <c r="DM148" s="607" t="s">
        <v>1</v>
      </c>
      <c r="DN148" s="607">
        <v>1</v>
      </c>
      <c r="DO148" s="607" t="s">
        <v>1</v>
      </c>
      <c r="DP148" s="607">
        <v>8</v>
      </c>
      <c r="DQ148" s="607">
        <v>1</v>
      </c>
      <c r="DR148" s="607">
        <v>1</v>
      </c>
      <c r="DS148" s="607">
        <v>1</v>
      </c>
      <c r="DT148" s="607">
        <v>3</v>
      </c>
      <c r="DU148" s="607" t="s">
        <v>1</v>
      </c>
      <c r="DV148" s="607" t="s">
        <v>1</v>
      </c>
      <c r="DW148" s="607">
        <v>2</v>
      </c>
      <c r="DX148" s="607" t="s">
        <v>1</v>
      </c>
      <c r="DY148" s="607" t="s">
        <v>1</v>
      </c>
      <c r="DZ148" s="607">
        <v>1</v>
      </c>
      <c r="EA148" s="607">
        <v>27</v>
      </c>
      <c r="EB148" s="607">
        <v>1396</v>
      </c>
      <c r="EC148" s="607">
        <v>143</v>
      </c>
      <c r="ED148" s="607">
        <v>985</v>
      </c>
      <c r="EE148" s="607">
        <v>268</v>
      </c>
      <c r="EF148" s="17">
        <v>36</v>
      </c>
      <c r="EG148" s="17">
        <v>25</v>
      </c>
      <c r="EH148" s="17">
        <v>16</v>
      </c>
      <c r="EI148" s="17">
        <v>9</v>
      </c>
      <c r="EJ148" s="17" t="s">
        <v>1</v>
      </c>
      <c r="EK148" s="17" t="s">
        <v>1</v>
      </c>
      <c r="EL148" s="17">
        <v>1</v>
      </c>
      <c r="EM148" s="17">
        <v>10</v>
      </c>
      <c r="EN148" s="17">
        <v>38</v>
      </c>
      <c r="EO148" s="17">
        <v>13</v>
      </c>
      <c r="EP148" s="17">
        <v>7</v>
      </c>
      <c r="EQ148" s="17">
        <v>6</v>
      </c>
      <c r="ER148" s="17" t="s">
        <v>1</v>
      </c>
      <c r="ES148" s="17">
        <v>11</v>
      </c>
      <c r="ET148" s="17">
        <v>2</v>
      </c>
      <c r="EU148" s="17">
        <v>12</v>
      </c>
    </row>
    <row r="149" spans="1:151" ht="14.25" customHeight="1">
      <c r="A149" s="610" t="s">
        <v>299</v>
      </c>
      <c r="B149" s="610" t="s">
        <v>414</v>
      </c>
      <c r="C149" s="610" t="s">
        <v>418</v>
      </c>
      <c r="D149" s="610"/>
      <c r="E149" s="606">
        <v>6</v>
      </c>
      <c r="F149" s="606">
        <v>1</v>
      </c>
      <c r="G149" s="606" t="s">
        <v>190</v>
      </c>
      <c r="H149" s="606" t="s">
        <v>190</v>
      </c>
      <c r="I149" s="606" t="s">
        <v>190</v>
      </c>
      <c r="J149" s="606" t="s">
        <v>190</v>
      </c>
      <c r="K149" s="606" t="s">
        <v>190</v>
      </c>
      <c r="L149" s="606">
        <v>5</v>
      </c>
      <c r="M149" s="606" t="s">
        <v>190</v>
      </c>
      <c r="N149" s="606" t="s">
        <v>190</v>
      </c>
      <c r="O149" s="606" t="s">
        <v>190</v>
      </c>
      <c r="P149" s="606" t="s">
        <v>190</v>
      </c>
      <c r="Q149" s="606" t="s">
        <v>190</v>
      </c>
      <c r="R149" s="606" t="s">
        <v>190</v>
      </c>
      <c r="S149" s="606" t="s">
        <v>190</v>
      </c>
      <c r="T149" s="606" t="s">
        <v>190</v>
      </c>
      <c r="U149" s="606" t="s">
        <v>190</v>
      </c>
      <c r="V149" s="606" t="s">
        <v>190</v>
      </c>
      <c r="W149" s="606" t="s">
        <v>190</v>
      </c>
      <c r="X149" s="606" t="s">
        <v>190</v>
      </c>
      <c r="Y149" s="606" t="s">
        <v>190</v>
      </c>
      <c r="Z149" s="606" t="s">
        <v>190</v>
      </c>
      <c r="AA149" s="606" t="s">
        <v>190</v>
      </c>
      <c r="AB149" s="606" t="s">
        <v>190</v>
      </c>
      <c r="AC149" s="606" t="s">
        <v>190</v>
      </c>
      <c r="AD149" s="606" t="s">
        <v>190</v>
      </c>
      <c r="AE149" s="606" t="s">
        <v>190</v>
      </c>
      <c r="AF149" s="606" t="s">
        <v>190</v>
      </c>
      <c r="AG149" s="606" t="s">
        <v>190</v>
      </c>
      <c r="AH149" s="606" t="s">
        <v>190</v>
      </c>
      <c r="AI149" s="606" t="s">
        <v>190</v>
      </c>
      <c r="AJ149" s="606" t="s">
        <v>190</v>
      </c>
      <c r="AK149" s="606" t="s">
        <v>190</v>
      </c>
      <c r="AL149" s="606" t="s">
        <v>190</v>
      </c>
      <c r="AM149" s="606" t="s">
        <v>190</v>
      </c>
      <c r="AN149" s="606" t="s">
        <v>190</v>
      </c>
      <c r="AO149" s="606" t="s">
        <v>190</v>
      </c>
      <c r="AP149" s="606" t="s">
        <v>190</v>
      </c>
      <c r="AQ149" s="606" t="s">
        <v>190</v>
      </c>
      <c r="AR149" s="606" t="s">
        <v>190</v>
      </c>
      <c r="AS149" s="606" t="s">
        <v>190</v>
      </c>
      <c r="AT149" s="606" t="s">
        <v>190</v>
      </c>
      <c r="AU149" s="606" t="s">
        <v>190</v>
      </c>
      <c r="AV149" s="606" t="s">
        <v>190</v>
      </c>
      <c r="AW149" s="606" t="s">
        <v>190</v>
      </c>
      <c r="AX149" s="606" t="s">
        <v>190</v>
      </c>
      <c r="AY149" s="606" t="s">
        <v>190</v>
      </c>
      <c r="AZ149" s="606" t="s">
        <v>190</v>
      </c>
      <c r="BA149" s="606" t="s">
        <v>190</v>
      </c>
      <c r="BB149" s="606" t="s">
        <v>190</v>
      </c>
      <c r="BC149" s="606" t="s">
        <v>190</v>
      </c>
      <c r="BD149" s="606" t="s">
        <v>190</v>
      </c>
      <c r="BE149" s="606" t="s">
        <v>190</v>
      </c>
      <c r="BF149" s="606" t="s">
        <v>190</v>
      </c>
      <c r="BG149" s="606" t="s">
        <v>190</v>
      </c>
      <c r="BH149" s="606" t="s">
        <v>190</v>
      </c>
      <c r="BI149" s="606" t="s">
        <v>190</v>
      </c>
      <c r="BJ149" s="606" t="s">
        <v>190</v>
      </c>
      <c r="BK149" s="606" t="s">
        <v>190</v>
      </c>
      <c r="BL149" s="606" t="s">
        <v>190</v>
      </c>
      <c r="BM149" s="606" t="s">
        <v>190</v>
      </c>
      <c r="BN149" s="606" t="s">
        <v>190</v>
      </c>
      <c r="BO149" s="606" t="s">
        <v>190</v>
      </c>
      <c r="BP149" s="606" t="s">
        <v>190</v>
      </c>
      <c r="BQ149" s="606" t="s">
        <v>190</v>
      </c>
      <c r="BR149" s="606" t="s">
        <v>190</v>
      </c>
      <c r="BS149" s="606" t="s">
        <v>190</v>
      </c>
      <c r="BT149" s="606" t="s">
        <v>190</v>
      </c>
      <c r="BU149" s="606" t="s">
        <v>190</v>
      </c>
      <c r="BV149" s="606" t="s">
        <v>190</v>
      </c>
      <c r="BW149" s="606" t="s">
        <v>190</v>
      </c>
      <c r="BX149" s="606" t="s">
        <v>190</v>
      </c>
      <c r="BY149" s="606" t="s">
        <v>190</v>
      </c>
      <c r="BZ149" s="606" t="s">
        <v>190</v>
      </c>
      <c r="CA149" s="606" t="s">
        <v>190</v>
      </c>
      <c r="CB149" s="606" t="s">
        <v>190</v>
      </c>
      <c r="CC149" s="606" t="s">
        <v>190</v>
      </c>
      <c r="CD149" s="606" t="s">
        <v>190</v>
      </c>
      <c r="CE149" s="606" t="s">
        <v>190</v>
      </c>
      <c r="CF149" s="606" t="s">
        <v>190</v>
      </c>
      <c r="CG149" s="606" t="s">
        <v>190</v>
      </c>
      <c r="CH149" s="606" t="s">
        <v>190</v>
      </c>
      <c r="CI149" s="606" t="s">
        <v>190</v>
      </c>
      <c r="CJ149" s="606" t="s">
        <v>190</v>
      </c>
      <c r="CK149" s="606" t="s">
        <v>190</v>
      </c>
      <c r="CL149" s="606" t="s">
        <v>190</v>
      </c>
      <c r="CM149" s="606" t="s">
        <v>190</v>
      </c>
      <c r="CN149" s="606" t="s">
        <v>190</v>
      </c>
      <c r="CO149" s="606" t="s">
        <v>190</v>
      </c>
      <c r="CP149" s="606" t="s">
        <v>190</v>
      </c>
      <c r="CQ149" s="606" t="s">
        <v>190</v>
      </c>
      <c r="CR149" s="606" t="s">
        <v>190</v>
      </c>
      <c r="CS149" s="606" t="s">
        <v>190</v>
      </c>
      <c r="CT149" s="606" t="s">
        <v>190</v>
      </c>
      <c r="CU149" s="606" t="s">
        <v>190</v>
      </c>
      <c r="CV149" s="606"/>
      <c r="CW149" s="606"/>
      <c r="CX149" s="606"/>
      <c r="CY149" s="606"/>
      <c r="CZ149" s="606"/>
      <c r="DA149" s="606"/>
      <c r="DB149" s="606"/>
      <c r="DC149" s="606" t="s">
        <v>190</v>
      </c>
      <c r="DD149" s="606" t="s">
        <v>190</v>
      </c>
      <c r="DE149" s="606" t="s">
        <v>190</v>
      </c>
      <c r="DF149" s="606" t="s">
        <v>190</v>
      </c>
      <c r="DG149" s="606" t="s">
        <v>190</v>
      </c>
      <c r="DH149" s="606" t="s">
        <v>190</v>
      </c>
      <c r="DI149" s="606" t="s">
        <v>190</v>
      </c>
      <c r="DJ149" s="606" t="s">
        <v>190</v>
      </c>
      <c r="DK149" s="606" t="s">
        <v>190</v>
      </c>
      <c r="DL149" s="606" t="s">
        <v>190</v>
      </c>
      <c r="DM149" s="606" t="s">
        <v>190</v>
      </c>
      <c r="DN149" s="606" t="s">
        <v>190</v>
      </c>
      <c r="DO149" s="606" t="s">
        <v>190</v>
      </c>
      <c r="DP149" s="606" t="s">
        <v>190</v>
      </c>
      <c r="DQ149" s="606" t="s">
        <v>190</v>
      </c>
      <c r="DR149" s="606" t="s">
        <v>190</v>
      </c>
      <c r="DS149" s="606" t="s">
        <v>190</v>
      </c>
      <c r="DT149" s="606" t="s">
        <v>190</v>
      </c>
      <c r="DU149" s="606" t="s">
        <v>190</v>
      </c>
      <c r="DV149" s="606" t="s">
        <v>190</v>
      </c>
      <c r="DW149" s="606" t="s">
        <v>190</v>
      </c>
      <c r="DX149" s="606" t="s">
        <v>190</v>
      </c>
      <c r="DY149" s="606" t="s">
        <v>190</v>
      </c>
      <c r="DZ149" s="606" t="s">
        <v>190</v>
      </c>
      <c r="EA149" s="606" t="s">
        <v>190</v>
      </c>
      <c r="EB149" s="606" t="s">
        <v>190</v>
      </c>
      <c r="EC149" s="606" t="s">
        <v>190</v>
      </c>
      <c r="ED149" s="606" t="s">
        <v>190</v>
      </c>
      <c r="EE149" s="606" t="s">
        <v>190</v>
      </c>
      <c r="EF149" s="606" t="s">
        <v>190</v>
      </c>
      <c r="EG149" s="606" t="s">
        <v>190</v>
      </c>
      <c r="EH149" s="606" t="s">
        <v>190</v>
      </c>
      <c r="EI149" s="606" t="s">
        <v>190</v>
      </c>
      <c r="EJ149" s="606" t="s">
        <v>190</v>
      </c>
      <c r="EK149" s="606" t="s">
        <v>190</v>
      </c>
      <c r="EL149" s="606" t="s">
        <v>190</v>
      </c>
      <c r="EM149" s="606" t="s">
        <v>190</v>
      </c>
      <c r="EN149" s="606" t="s">
        <v>190</v>
      </c>
      <c r="EO149" s="606" t="s">
        <v>190</v>
      </c>
      <c r="EP149" s="606" t="s">
        <v>190</v>
      </c>
      <c r="EQ149" s="606" t="s">
        <v>190</v>
      </c>
      <c r="ER149" s="606" t="s">
        <v>190</v>
      </c>
      <c r="ES149" s="606" t="s">
        <v>190</v>
      </c>
      <c r="ET149" s="606" t="s">
        <v>190</v>
      </c>
      <c r="EU149" s="606" t="s">
        <v>190</v>
      </c>
    </row>
    <row r="150" spans="1:151" ht="14.25" customHeight="1">
      <c r="A150" s="551" t="s">
        <v>299</v>
      </c>
      <c r="B150" s="551" t="s">
        <v>414</v>
      </c>
      <c r="C150" s="551" t="s">
        <v>418</v>
      </c>
      <c r="D150" s="551" t="s">
        <v>418</v>
      </c>
      <c r="E150" s="607">
        <v>6</v>
      </c>
      <c r="F150" s="607">
        <v>1</v>
      </c>
      <c r="G150" s="607" t="s">
        <v>190</v>
      </c>
      <c r="H150" s="607" t="s">
        <v>190</v>
      </c>
      <c r="I150" s="607" t="s">
        <v>190</v>
      </c>
      <c r="J150" s="607" t="s">
        <v>190</v>
      </c>
      <c r="K150" s="607" t="s">
        <v>190</v>
      </c>
      <c r="L150" s="607">
        <v>5</v>
      </c>
      <c r="M150" s="607" t="s">
        <v>190</v>
      </c>
      <c r="N150" s="607" t="s">
        <v>190</v>
      </c>
      <c r="O150" s="607" t="s">
        <v>190</v>
      </c>
      <c r="P150" s="607" t="s">
        <v>190</v>
      </c>
      <c r="Q150" s="607" t="s">
        <v>190</v>
      </c>
      <c r="R150" s="607" t="s">
        <v>190</v>
      </c>
      <c r="S150" s="607" t="s">
        <v>190</v>
      </c>
      <c r="T150" s="607" t="s">
        <v>190</v>
      </c>
      <c r="U150" s="607" t="s">
        <v>190</v>
      </c>
      <c r="V150" s="607" t="s">
        <v>190</v>
      </c>
      <c r="W150" s="607" t="s">
        <v>190</v>
      </c>
      <c r="X150" s="607" t="s">
        <v>190</v>
      </c>
      <c r="Y150" s="607" t="s">
        <v>190</v>
      </c>
      <c r="Z150" s="607" t="s">
        <v>190</v>
      </c>
      <c r="AA150" s="607" t="s">
        <v>190</v>
      </c>
      <c r="AB150" s="607" t="s">
        <v>190</v>
      </c>
      <c r="AC150" s="608">
        <v>55</v>
      </c>
      <c r="AD150" s="608">
        <v>46</v>
      </c>
      <c r="AE150" s="608">
        <v>59.5</v>
      </c>
      <c r="AF150" s="607" t="s">
        <v>190</v>
      </c>
      <c r="AG150" s="607" t="s">
        <v>190</v>
      </c>
      <c r="AH150" s="607" t="s">
        <v>190</v>
      </c>
      <c r="AI150" s="607" t="s">
        <v>190</v>
      </c>
      <c r="AJ150" s="607" t="s">
        <v>190</v>
      </c>
      <c r="AK150" s="607" t="s">
        <v>190</v>
      </c>
      <c r="AL150" s="607" t="s">
        <v>190</v>
      </c>
      <c r="AM150" s="607" t="s">
        <v>190</v>
      </c>
      <c r="AN150" s="607" t="s">
        <v>190</v>
      </c>
      <c r="AO150" s="607" t="s">
        <v>190</v>
      </c>
      <c r="AP150" s="607" t="s">
        <v>190</v>
      </c>
      <c r="AQ150" s="607" t="s">
        <v>190</v>
      </c>
      <c r="AR150" s="607" t="s">
        <v>190</v>
      </c>
      <c r="AS150" s="607" t="s">
        <v>190</v>
      </c>
      <c r="AT150" s="607" t="s">
        <v>190</v>
      </c>
      <c r="AU150" s="607" t="s">
        <v>190</v>
      </c>
      <c r="AV150" s="608" t="s">
        <v>174</v>
      </c>
      <c r="AW150" s="608" t="s">
        <v>174</v>
      </c>
      <c r="AX150" s="608" t="s">
        <v>174</v>
      </c>
      <c r="AY150" s="607" t="s">
        <v>190</v>
      </c>
      <c r="AZ150" s="607" t="s">
        <v>190</v>
      </c>
      <c r="BA150" s="607" t="s">
        <v>190</v>
      </c>
      <c r="BB150" s="607" t="s">
        <v>190</v>
      </c>
      <c r="BC150" s="607" t="s">
        <v>190</v>
      </c>
      <c r="BD150" s="607" t="s">
        <v>190</v>
      </c>
      <c r="BE150" s="607" t="s">
        <v>190</v>
      </c>
      <c r="BF150" s="607" t="s">
        <v>190</v>
      </c>
      <c r="BG150" s="607" t="s">
        <v>190</v>
      </c>
      <c r="BH150" s="607" t="s">
        <v>190</v>
      </c>
      <c r="BI150" s="607" t="s">
        <v>190</v>
      </c>
      <c r="BJ150" s="607" t="s">
        <v>190</v>
      </c>
      <c r="BK150" s="607" t="s">
        <v>190</v>
      </c>
      <c r="BL150" s="607" t="s">
        <v>190</v>
      </c>
      <c r="BM150" s="607" t="s">
        <v>190</v>
      </c>
      <c r="BN150" s="607" t="s">
        <v>190</v>
      </c>
      <c r="BO150" s="608" t="s">
        <v>174</v>
      </c>
      <c r="BP150" s="608" t="s">
        <v>174</v>
      </c>
      <c r="BQ150" s="608" t="s">
        <v>174</v>
      </c>
      <c r="BR150" s="607">
        <v>1</v>
      </c>
      <c r="BS150" s="607" t="s">
        <v>1</v>
      </c>
      <c r="BT150" s="607" t="s">
        <v>1</v>
      </c>
      <c r="BU150" s="607" t="s">
        <v>1</v>
      </c>
      <c r="BV150" s="607" t="s">
        <v>1</v>
      </c>
      <c r="BW150" s="607" t="s">
        <v>1</v>
      </c>
      <c r="BX150" s="607" t="s">
        <v>1</v>
      </c>
      <c r="BY150" s="607">
        <v>1</v>
      </c>
      <c r="BZ150" s="607" t="s">
        <v>1</v>
      </c>
      <c r="CA150" s="607" t="s">
        <v>1</v>
      </c>
      <c r="CB150" s="607" t="s">
        <v>1</v>
      </c>
      <c r="CC150" s="607" t="s">
        <v>1</v>
      </c>
      <c r="CD150" s="607" t="s">
        <v>1</v>
      </c>
      <c r="CE150" s="607" t="s">
        <v>1</v>
      </c>
      <c r="CF150" s="607" t="s">
        <v>1</v>
      </c>
      <c r="CG150" s="607" t="s">
        <v>1</v>
      </c>
      <c r="CH150" s="607" t="s">
        <v>1</v>
      </c>
      <c r="CI150" s="607" t="s">
        <v>1</v>
      </c>
      <c r="CJ150" s="607" t="s">
        <v>1</v>
      </c>
      <c r="CK150" s="607" t="s">
        <v>1</v>
      </c>
      <c r="CL150" s="607" t="s">
        <v>1</v>
      </c>
      <c r="CM150" s="607" t="s">
        <v>1</v>
      </c>
      <c r="CN150" s="607" t="s">
        <v>1</v>
      </c>
      <c r="CO150" s="607" t="s">
        <v>1</v>
      </c>
      <c r="CP150" s="607" t="s">
        <v>1</v>
      </c>
      <c r="CQ150" s="607" t="s">
        <v>1</v>
      </c>
      <c r="CR150" s="607" t="s">
        <v>1</v>
      </c>
      <c r="CS150" s="607" t="s">
        <v>1</v>
      </c>
      <c r="CT150" s="607" t="s">
        <v>1</v>
      </c>
      <c r="CU150" s="607" t="s">
        <v>1</v>
      </c>
      <c r="CV150" s="607"/>
      <c r="CW150" s="607"/>
      <c r="CX150" s="607"/>
      <c r="CY150" s="607"/>
      <c r="CZ150" s="607"/>
      <c r="DA150" s="607"/>
      <c r="DB150" s="607"/>
      <c r="DC150" s="607">
        <v>3</v>
      </c>
      <c r="DD150" s="607">
        <v>3</v>
      </c>
      <c r="DE150" s="607" t="s">
        <v>1</v>
      </c>
      <c r="DF150" s="607">
        <v>3</v>
      </c>
      <c r="DG150" s="607" t="s">
        <v>1</v>
      </c>
      <c r="DH150" s="607" t="s">
        <v>1</v>
      </c>
      <c r="DI150" s="607" t="s">
        <v>1</v>
      </c>
      <c r="DJ150" s="607" t="s">
        <v>1</v>
      </c>
      <c r="DK150" s="607" t="s">
        <v>1</v>
      </c>
      <c r="DL150" s="607" t="s">
        <v>1</v>
      </c>
      <c r="DM150" s="607" t="s">
        <v>1</v>
      </c>
      <c r="DN150" s="607" t="s">
        <v>1</v>
      </c>
      <c r="DO150" s="607" t="s">
        <v>1</v>
      </c>
      <c r="DP150" s="607" t="s">
        <v>1</v>
      </c>
      <c r="DQ150" s="607" t="s">
        <v>1</v>
      </c>
      <c r="DR150" s="607" t="s">
        <v>1</v>
      </c>
      <c r="DS150" s="607" t="s">
        <v>1</v>
      </c>
      <c r="DT150" s="607" t="s">
        <v>1</v>
      </c>
      <c r="DU150" s="607" t="s">
        <v>1</v>
      </c>
      <c r="DV150" s="607" t="s">
        <v>1</v>
      </c>
      <c r="DW150" s="607" t="s">
        <v>1</v>
      </c>
      <c r="DX150" s="607" t="s">
        <v>1</v>
      </c>
      <c r="DY150" s="607" t="s">
        <v>1</v>
      </c>
      <c r="DZ150" s="607" t="s">
        <v>1</v>
      </c>
      <c r="EA150" s="607">
        <v>1</v>
      </c>
      <c r="EB150" s="607">
        <v>33</v>
      </c>
      <c r="EC150" s="607" t="s">
        <v>1</v>
      </c>
      <c r="ED150" s="607">
        <v>27</v>
      </c>
      <c r="EE150" s="607">
        <v>6</v>
      </c>
      <c r="EF150" s="17">
        <v>1</v>
      </c>
      <c r="EG150" s="17">
        <v>1</v>
      </c>
      <c r="EH150" s="17" t="s">
        <v>1</v>
      </c>
      <c r="EI150" s="17">
        <v>1</v>
      </c>
      <c r="EJ150" s="17" t="s">
        <v>1</v>
      </c>
      <c r="EK150" s="17" t="s">
        <v>1</v>
      </c>
      <c r="EL150" s="17" t="s">
        <v>1</v>
      </c>
      <c r="EM150" s="17" t="s">
        <v>1</v>
      </c>
      <c r="EN150" s="17">
        <v>2</v>
      </c>
      <c r="EO150" s="17">
        <v>2</v>
      </c>
      <c r="EP150" s="17" t="s">
        <v>1</v>
      </c>
      <c r="EQ150" s="17">
        <v>2</v>
      </c>
      <c r="ER150" s="17" t="s">
        <v>1</v>
      </c>
      <c r="ES150" s="17" t="s">
        <v>1</v>
      </c>
      <c r="ET150" s="17" t="s">
        <v>1</v>
      </c>
      <c r="EU150" s="17" t="s">
        <v>1</v>
      </c>
    </row>
    <row r="151" spans="1:151" ht="14.25" customHeight="1">
      <c r="A151" s="610" t="s">
        <v>299</v>
      </c>
      <c r="B151" s="610" t="s">
        <v>414</v>
      </c>
      <c r="C151" s="610" t="s">
        <v>419</v>
      </c>
      <c r="D151" s="610"/>
      <c r="E151" s="606">
        <v>63</v>
      </c>
      <c r="F151" s="606">
        <v>12</v>
      </c>
      <c r="G151" s="606" t="s">
        <v>190</v>
      </c>
      <c r="H151" s="606" t="s">
        <v>190</v>
      </c>
      <c r="I151" s="606" t="s">
        <v>190</v>
      </c>
      <c r="J151" s="606" t="s">
        <v>190</v>
      </c>
      <c r="K151" s="606" t="s">
        <v>190</v>
      </c>
      <c r="L151" s="606">
        <v>51</v>
      </c>
      <c r="M151" s="606" t="s">
        <v>190</v>
      </c>
      <c r="N151" s="606" t="s">
        <v>190</v>
      </c>
      <c r="O151" s="606" t="s">
        <v>190</v>
      </c>
      <c r="P151" s="606" t="s">
        <v>190</v>
      </c>
      <c r="Q151" s="606" t="s">
        <v>190</v>
      </c>
      <c r="R151" s="606" t="s">
        <v>190</v>
      </c>
      <c r="S151" s="606" t="s">
        <v>190</v>
      </c>
      <c r="T151" s="606" t="s">
        <v>190</v>
      </c>
      <c r="U151" s="606" t="s">
        <v>190</v>
      </c>
      <c r="V151" s="606" t="s">
        <v>190</v>
      </c>
      <c r="W151" s="606" t="s">
        <v>190</v>
      </c>
      <c r="X151" s="606" t="s">
        <v>190</v>
      </c>
      <c r="Y151" s="606" t="s">
        <v>190</v>
      </c>
      <c r="Z151" s="606" t="s">
        <v>190</v>
      </c>
      <c r="AA151" s="606" t="s">
        <v>190</v>
      </c>
      <c r="AB151" s="606" t="s">
        <v>190</v>
      </c>
      <c r="AC151" s="606" t="s">
        <v>190</v>
      </c>
      <c r="AD151" s="606" t="s">
        <v>190</v>
      </c>
      <c r="AE151" s="606" t="s">
        <v>190</v>
      </c>
      <c r="AF151" s="606" t="s">
        <v>190</v>
      </c>
      <c r="AG151" s="606" t="s">
        <v>190</v>
      </c>
      <c r="AH151" s="606" t="s">
        <v>190</v>
      </c>
      <c r="AI151" s="606" t="s">
        <v>190</v>
      </c>
      <c r="AJ151" s="606" t="s">
        <v>190</v>
      </c>
      <c r="AK151" s="606" t="s">
        <v>190</v>
      </c>
      <c r="AL151" s="606" t="s">
        <v>190</v>
      </c>
      <c r="AM151" s="606" t="s">
        <v>190</v>
      </c>
      <c r="AN151" s="606" t="s">
        <v>190</v>
      </c>
      <c r="AO151" s="606" t="s">
        <v>190</v>
      </c>
      <c r="AP151" s="606" t="s">
        <v>190</v>
      </c>
      <c r="AQ151" s="606" t="s">
        <v>190</v>
      </c>
      <c r="AR151" s="606" t="s">
        <v>190</v>
      </c>
      <c r="AS151" s="606" t="s">
        <v>190</v>
      </c>
      <c r="AT151" s="606" t="s">
        <v>190</v>
      </c>
      <c r="AU151" s="606" t="s">
        <v>190</v>
      </c>
      <c r="AV151" s="606" t="s">
        <v>190</v>
      </c>
      <c r="AW151" s="606" t="s">
        <v>190</v>
      </c>
      <c r="AX151" s="606" t="s">
        <v>190</v>
      </c>
      <c r="AY151" s="606" t="s">
        <v>190</v>
      </c>
      <c r="AZ151" s="606" t="s">
        <v>190</v>
      </c>
      <c r="BA151" s="606" t="s">
        <v>190</v>
      </c>
      <c r="BB151" s="606" t="s">
        <v>190</v>
      </c>
      <c r="BC151" s="606" t="s">
        <v>190</v>
      </c>
      <c r="BD151" s="606" t="s">
        <v>190</v>
      </c>
      <c r="BE151" s="606" t="s">
        <v>190</v>
      </c>
      <c r="BF151" s="606" t="s">
        <v>190</v>
      </c>
      <c r="BG151" s="606" t="s">
        <v>190</v>
      </c>
      <c r="BH151" s="606" t="s">
        <v>190</v>
      </c>
      <c r="BI151" s="606" t="s">
        <v>190</v>
      </c>
      <c r="BJ151" s="606" t="s">
        <v>190</v>
      </c>
      <c r="BK151" s="606" t="s">
        <v>190</v>
      </c>
      <c r="BL151" s="606" t="s">
        <v>190</v>
      </c>
      <c r="BM151" s="606" t="s">
        <v>190</v>
      </c>
      <c r="BN151" s="606" t="s">
        <v>190</v>
      </c>
      <c r="BO151" s="606" t="s">
        <v>190</v>
      </c>
      <c r="BP151" s="606" t="s">
        <v>190</v>
      </c>
      <c r="BQ151" s="606" t="s">
        <v>190</v>
      </c>
      <c r="BR151" s="606" t="s">
        <v>190</v>
      </c>
      <c r="BS151" s="606" t="s">
        <v>190</v>
      </c>
      <c r="BT151" s="606" t="s">
        <v>190</v>
      </c>
      <c r="BU151" s="606" t="s">
        <v>190</v>
      </c>
      <c r="BV151" s="606" t="s">
        <v>190</v>
      </c>
      <c r="BW151" s="606" t="s">
        <v>190</v>
      </c>
      <c r="BX151" s="606" t="s">
        <v>190</v>
      </c>
      <c r="BY151" s="606" t="s">
        <v>190</v>
      </c>
      <c r="BZ151" s="606" t="s">
        <v>190</v>
      </c>
      <c r="CA151" s="606" t="s">
        <v>190</v>
      </c>
      <c r="CB151" s="606" t="s">
        <v>190</v>
      </c>
      <c r="CC151" s="606" t="s">
        <v>190</v>
      </c>
      <c r="CD151" s="606" t="s">
        <v>190</v>
      </c>
      <c r="CE151" s="606" t="s">
        <v>190</v>
      </c>
      <c r="CF151" s="606" t="s">
        <v>190</v>
      </c>
      <c r="CG151" s="606" t="s">
        <v>190</v>
      </c>
      <c r="CH151" s="606" t="s">
        <v>190</v>
      </c>
      <c r="CI151" s="606" t="s">
        <v>190</v>
      </c>
      <c r="CJ151" s="606" t="s">
        <v>190</v>
      </c>
      <c r="CK151" s="606" t="s">
        <v>190</v>
      </c>
      <c r="CL151" s="606" t="s">
        <v>190</v>
      </c>
      <c r="CM151" s="606" t="s">
        <v>190</v>
      </c>
      <c r="CN151" s="606" t="s">
        <v>190</v>
      </c>
      <c r="CO151" s="606" t="s">
        <v>190</v>
      </c>
      <c r="CP151" s="606" t="s">
        <v>190</v>
      </c>
      <c r="CQ151" s="606" t="s">
        <v>190</v>
      </c>
      <c r="CR151" s="606" t="s">
        <v>190</v>
      </c>
      <c r="CS151" s="606" t="s">
        <v>190</v>
      </c>
      <c r="CT151" s="606" t="s">
        <v>190</v>
      </c>
      <c r="CU151" s="606" t="s">
        <v>190</v>
      </c>
      <c r="CV151" s="606"/>
      <c r="CW151" s="606"/>
      <c r="CX151" s="606"/>
      <c r="CY151" s="606"/>
      <c r="CZ151" s="606"/>
      <c r="DA151" s="606"/>
      <c r="DB151" s="606"/>
      <c r="DC151" s="606" t="s">
        <v>190</v>
      </c>
      <c r="DD151" s="606" t="s">
        <v>190</v>
      </c>
      <c r="DE151" s="606" t="s">
        <v>190</v>
      </c>
      <c r="DF151" s="606" t="s">
        <v>190</v>
      </c>
      <c r="DG151" s="606" t="s">
        <v>190</v>
      </c>
      <c r="DH151" s="606" t="s">
        <v>190</v>
      </c>
      <c r="DI151" s="606" t="s">
        <v>190</v>
      </c>
      <c r="DJ151" s="606" t="s">
        <v>190</v>
      </c>
      <c r="DK151" s="606" t="s">
        <v>190</v>
      </c>
      <c r="DL151" s="606" t="s">
        <v>190</v>
      </c>
      <c r="DM151" s="606" t="s">
        <v>190</v>
      </c>
      <c r="DN151" s="606" t="s">
        <v>190</v>
      </c>
      <c r="DO151" s="606" t="s">
        <v>190</v>
      </c>
      <c r="DP151" s="606" t="s">
        <v>190</v>
      </c>
      <c r="DQ151" s="606" t="s">
        <v>190</v>
      </c>
      <c r="DR151" s="606" t="s">
        <v>190</v>
      </c>
      <c r="DS151" s="606" t="s">
        <v>190</v>
      </c>
      <c r="DT151" s="606" t="s">
        <v>190</v>
      </c>
      <c r="DU151" s="606" t="s">
        <v>190</v>
      </c>
      <c r="DV151" s="606" t="s">
        <v>190</v>
      </c>
      <c r="DW151" s="606" t="s">
        <v>190</v>
      </c>
      <c r="DX151" s="606" t="s">
        <v>190</v>
      </c>
      <c r="DY151" s="606" t="s">
        <v>190</v>
      </c>
      <c r="DZ151" s="606" t="s">
        <v>190</v>
      </c>
      <c r="EA151" s="606" t="s">
        <v>190</v>
      </c>
      <c r="EB151" s="606" t="s">
        <v>190</v>
      </c>
      <c r="EC151" s="606" t="s">
        <v>190</v>
      </c>
      <c r="ED151" s="606" t="s">
        <v>190</v>
      </c>
      <c r="EE151" s="606" t="s">
        <v>190</v>
      </c>
      <c r="EF151" s="606" t="s">
        <v>190</v>
      </c>
      <c r="EG151" s="606" t="s">
        <v>190</v>
      </c>
      <c r="EH151" s="606" t="s">
        <v>190</v>
      </c>
      <c r="EI151" s="606" t="s">
        <v>190</v>
      </c>
      <c r="EJ151" s="606" t="s">
        <v>190</v>
      </c>
      <c r="EK151" s="606" t="s">
        <v>190</v>
      </c>
      <c r="EL151" s="606" t="s">
        <v>190</v>
      </c>
      <c r="EM151" s="606" t="s">
        <v>190</v>
      </c>
      <c r="EN151" s="606" t="s">
        <v>190</v>
      </c>
      <c r="EO151" s="606" t="s">
        <v>190</v>
      </c>
      <c r="EP151" s="606" t="s">
        <v>190</v>
      </c>
      <c r="EQ151" s="606" t="s">
        <v>190</v>
      </c>
      <c r="ER151" s="606" t="s">
        <v>190</v>
      </c>
      <c r="ES151" s="606" t="s">
        <v>190</v>
      </c>
      <c r="ET151" s="606" t="s">
        <v>190</v>
      </c>
      <c r="EU151" s="606" t="s">
        <v>190</v>
      </c>
    </row>
    <row r="152" spans="1:151" ht="14.25" customHeight="1">
      <c r="A152" s="551" t="s">
        <v>299</v>
      </c>
      <c r="B152" s="551" t="s">
        <v>414</v>
      </c>
      <c r="C152" s="551" t="s">
        <v>419</v>
      </c>
      <c r="D152" s="551" t="s">
        <v>419</v>
      </c>
      <c r="E152" s="607">
        <v>63</v>
      </c>
      <c r="F152" s="607">
        <v>12</v>
      </c>
      <c r="G152" s="607" t="s">
        <v>190</v>
      </c>
      <c r="H152" s="607" t="s">
        <v>190</v>
      </c>
      <c r="I152" s="607" t="s">
        <v>190</v>
      </c>
      <c r="J152" s="607" t="s">
        <v>190</v>
      </c>
      <c r="K152" s="607" t="s">
        <v>190</v>
      </c>
      <c r="L152" s="607">
        <v>51</v>
      </c>
      <c r="M152" s="607" t="s">
        <v>190</v>
      </c>
      <c r="N152" s="607" t="s">
        <v>190</v>
      </c>
      <c r="O152" s="607" t="s">
        <v>190</v>
      </c>
      <c r="P152" s="607" t="s">
        <v>190</v>
      </c>
      <c r="Q152" s="607" t="s">
        <v>190</v>
      </c>
      <c r="R152" s="607" t="s">
        <v>190</v>
      </c>
      <c r="S152" s="607" t="s">
        <v>190</v>
      </c>
      <c r="T152" s="607" t="s">
        <v>190</v>
      </c>
      <c r="U152" s="607" t="s">
        <v>190</v>
      </c>
      <c r="V152" s="607" t="s">
        <v>190</v>
      </c>
      <c r="W152" s="607" t="s">
        <v>190</v>
      </c>
      <c r="X152" s="607" t="s">
        <v>190</v>
      </c>
      <c r="Y152" s="607" t="s">
        <v>190</v>
      </c>
      <c r="Z152" s="607" t="s">
        <v>190</v>
      </c>
      <c r="AA152" s="607" t="s">
        <v>190</v>
      </c>
      <c r="AB152" s="607" t="s">
        <v>190</v>
      </c>
      <c r="AC152" s="608">
        <v>60.3</v>
      </c>
      <c r="AD152" s="608">
        <v>53.8</v>
      </c>
      <c r="AE152" s="608">
        <v>68.5</v>
      </c>
      <c r="AF152" s="607" t="s">
        <v>190</v>
      </c>
      <c r="AG152" s="607" t="s">
        <v>190</v>
      </c>
      <c r="AH152" s="607" t="s">
        <v>190</v>
      </c>
      <c r="AI152" s="607" t="s">
        <v>190</v>
      </c>
      <c r="AJ152" s="607" t="s">
        <v>190</v>
      </c>
      <c r="AK152" s="607" t="s">
        <v>190</v>
      </c>
      <c r="AL152" s="607" t="s">
        <v>190</v>
      </c>
      <c r="AM152" s="607" t="s">
        <v>190</v>
      </c>
      <c r="AN152" s="607" t="s">
        <v>190</v>
      </c>
      <c r="AO152" s="607" t="s">
        <v>190</v>
      </c>
      <c r="AP152" s="607" t="s">
        <v>190</v>
      </c>
      <c r="AQ152" s="607" t="s">
        <v>190</v>
      </c>
      <c r="AR152" s="607" t="s">
        <v>190</v>
      </c>
      <c r="AS152" s="607" t="s">
        <v>190</v>
      </c>
      <c r="AT152" s="607" t="s">
        <v>190</v>
      </c>
      <c r="AU152" s="607" t="s">
        <v>190</v>
      </c>
      <c r="AV152" s="608">
        <v>71.099999999999994</v>
      </c>
      <c r="AW152" s="608">
        <v>65</v>
      </c>
      <c r="AX152" s="608">
        <v>77.900000000000006</v>
      </c>
      <c r="AY152" s="607" t="s">
        <v>190</v>
      </c>
      <c r="AZ152" s="607" t="s">
        <v>190</v>
      </c>
      <c r="BA152" s="607" t="s">
        <v>190</v>
      </c>
      <c r="BB152" s="607" t="s">
        <v>190</v>
      </c>
      <c r="BC152" s="607" t="s">
        <v>190</v>
      </c>
      <c r="BD152" s="607" t="s">
        <v>190</v>
      </c>
      <c r="BE152" s="607" t="s">
        <v>190</v>
      </c>
      <c r="BF152" s="607" t="s">
        <v>190</v>
      </c>
      <c r="BG152" s="607" t="s">
        <v>190</v>
      </c>
      <c r="BH152" s="607" t="s">
        <v>190</v>
      </c>
      <c r="BI152" s="607" t="s">
        <v>190</v>
      </c>
      <c r="BJ152" s="607" t="s">
        <v>190</v>
      </c>
      <c r="BK152" s="607" t="s">
        <v>190</v>
      </c>
      <c r="BL152" s="607" t="s">
        <v>190</v>
      </c>
      <c r="BM152" s="607" t="s">
        <v>190</v>
      </c>
      <c r="BN152" s="607" t="s">
        <v>190</v>
      </c>
      <c r="BO152" s="608">
        <v>65.5</v>
      </c>
      <c r="BP152" s="608">
        <v>62.9</v>
      </c>
      <c r="BQ152" s="608">
        <v>73.3</v>
      </c>
      <c r="BR152" s="607">
        <v>12</v>
      </c>
      <c r="BS152" s="607" t="s">
        <v>1</v>
      </c>
      <c r="BT152" s="607" t="s">
        <v>1</v>
      </c>
      <c r="BU152" s="607" t="s">
        <v>1</v>
      </c>
      <c r="BV152" s="607" t="s">
        <v>1</v>
      </c>
      <c r="BW152" s="607" t="s">
        <v>1</v>
      </c>
      <c r="BX152" s="607" t="s">
        <v>1</v>
      </c>
      <c r="BY152" s="607" t="s">
        <v>1</v>
      </c>
      <c r="BZ152" s="607" t="s">
        <v>1</v>
      </c>
      <c r="CA152" s="607">
        <v>1</v>
      </c>
      <c r="CB152" s="607">
        <v>2</v>
      </c>
      <c r="CC152" s="607" t="s">
        <v>1</v>
      </c>
      <c r="CD152" s="607">
        <v>1</v>
      </c>
      <c r="CE152" s="607">
        <v>3</v>
      </c>
      <c r="CF152" s="607">
        <v>5</v>
      </c>
      <c r="CG152" s="607" t="s">
        <v>1</v>
      </c>
      <c r="CH152" s="607">
        <v>10</v>
      </c>
      <c r="CI152" s="607" t="s">
        <v>1</v>
      </c>
      <c r="CJ152" s="607" t="s">
        <v>1</v>
      </c>
      <c r="CK152" s="607" t="s">
        <v>1</v>
      </c>
      <c r="CL152" s="607" t="s">
        <v>1</v>
      </c>
      <c r="CM152" s="607" t="s">
        <v>1</v>
      </c>
      <c r="CN152" s="607" t="s">
        <v>1</v>
      </c>
      <c r="CO152" s="607" t="s">
        <v>1</v>
      </c>
      <c r="CP152" s="607">
        <v>2</v>
      </c>
      <c r="CQ152" s="607" t="s">
        <v>1</v>
      </c>
      <c r="CR152" s="607" t="s">
        <v>1</v>
      </c>
      <c r="CS152" s="607">
        <v>3</v>
      </c>
      <c r="CT152" s="607">
        <v>5</v>
      </c>
      <c r="CU152" s="607" t="s">
        <v>1</v>
      </c>
      <c r="CV152" s="607"/>
      <c r="CW152" s="607"/>
      <c r="CX152" s="607"/>
      <c r="CY152" s="607"/>
      <c r="CZ152" s="607"/>
      <c r="DA152" s="607"/>
      <c r="DB152" s="607"/>
      <c r="DC152" s="607">
        <v>46</v>
      </c>
      <c r="DD152" s="607">
        <v>25</v>
      </c>
      <c r="DE152" s="607">
        <v>12</v>
      </c>
      <c r="DF152" s="607">
        <v>11</v>
      </c>
      <c r="DG152" s="607">
        <v>2</v>
      </c>
      <c r="DH152" s="607">
        <v>7</v>
      </c>
      <c r="DI152" s="607">
        <v>3</v>
      </c>
      <c r="DJ152" s="607">
        <v>11</v>
      </c>
      <c r="DK152" s="607">
        <v>10</v>
      </c>
      <c r="DL152" s="607" t="s">
        <v>1</v>
      </c>
      <c r="DM152" s="607" t="s">
        <v>1</v>
      </c>
      <c r="DN152" s="607">
        <v>1</v>
      </c>
      <c r="DO152" s="607" t="s">
        <v>1</v>
      </c>
      <c r="DP152" s="607">
        <v>1</v>
      </c>
      <c r="DQ152" s="607">
        <v>1</v>
      </c>
      <c r="DR152" s="607">
        <v>4</v>
      </c>
      <c r="DS152" s="607" t="s">
        <v>1</v>
      </c>
      <c r="DT152" s="607">
        <v>1</v>
      </c>
      <c r="DU152" s="607">
        <v>1</v>
      </c>
      <c r="DV152" s="607" t="s">
        <v>1</v>
      </c>
      <c r="DW152" s="607">
        <v>1</v>
      </c>
      <c r="DX152" s="607" t="s">
        <v>1</v>
      </c>
      <c r="DY152" s="607" t="s">
        <v>1</v>
      </c>
      <c r="DZ152" s="607" t="s">
        <v>1</v>
      </c>
      <c r="EA152" s="607">
        <v>12</v>
      </c>
      <c r="EB152" s="607">
        <v>1268</v>
      </c>
      <c r="EC152" s="607">
        <v>8</v>
      </c>
      <c r="ED152" s="607">
        <v>684</v>
      </c>
      <c r="EE152" s="607">
        <v>576</v>
      </c>
      <c r="EF152" s="17">
        <v>24</v>
      </c>
      <c r="EG152" s="17">
        <v>18</v>
      </c>
      <c r="EH152" s="17">
        <v>9</v>
      </c>
      <c r="EI152" s="17">
        <v>7</v>
      </c>
      <c r="EJ152" s="17">
        <v>2</v>
      </c>
      <c r="EK152" s="17" t="s">
        <v>1</v>
      </c>
      <c r="EL152" s="17">
        <v>2</v>
      </c>
      <c r="EM152" s="17">
        <v>4</v>
      </c>
      <c r="EN152" s="17">
        <v>22</v>
      </c>
      <c r="EO152" s="17">
        <v>7</v>
      </c>
      <c r="EP152" s="17">
        <v>3</v>
      </c>
      <c r="EQ152" s="17">
        <v>4</v>
      </c>
      <c r="ER152" s="17" t="s">
        <v>1</v>
      </c>
      <c r="ES152" s="17">
        <v>7</v>
      </c>
      <c r="ET152" s="17">
        <v>1</v>
      </c>
      <c r="EU152" s="17">
        <v>7</v>
      </c>
    </row>
    <row r="153" spans="1:151" ht="14.25" customHeight="1">
      <c r="A153" s="551" t="s">
        <v>299</v>
      </c>
      <c r="B153" s="551" t="s">
        <v>414</v>
      </c>
      <c r="C153" s="551" t="s">
        <v>420</v>
      </c>
      <c r="D153" s="551"/>
      <c r="E153" s="607">
        <v>128</v>
      </c>
      <c r="F153" s="607">
        <v>31</v>
      </c>
      <c r="G153" s="607">
        <v>2</v>
      </c>
      <c r="H153" s="607">
        <v>2</v>
      </c>
      <c r="I153" s="607">
        <v>9</v>
      </c>
      <c r="J153" s="607">
        <v>6</v>
      </c>
      <c r="K153" s="607">
        <v>20</v>
      </c>
      <c r="L153" s="607">
        <v>97</v>
      </c>
      <c r="M153" s="607">
        <v>76</v>
      </c>
      <c r="N153" s="607">
        <v>1</v>
      </c>
      <c r="O153" s="607">
        <v>2</v>
      </c>
      <c r="P153" s="607">
        <v>2</v>
      </c>
      <c r="Q153" s="607">
        <v>4</v>
      </c>
      <c r="R153" s="607">
        <v>2</v>
      </c>
      <c r="S153" s="607">
        <v>1</v>
      </c>
      <c r="T153" s="607">
        <v>2</v>
      </c>
      <c r="U153" s="607">
        <v>3</v>
      </c>
      <c r="V153" s="607">
        <v>6</v>
      </c>
      <c r="W153" s="607">
        <v>17</v>
      </c>
      <c r="X153" s="607">
        <v>11</v>
      </c>
      <c r="Y153" s="607">
        <v>6</v>
      </c>
      <c r="Z153" s="607">
        <v>6</v>
      </c>
      <c r="AA153" s="607">
        <v>5</v>
      </c>
      <c r="AB153" s="607">
        <v>8</v>
      </c>
      <c r="AC153" s="608">
        <v>62.3</v>
      </c>
      <c r="AD153" s="608">
        <v>60.2</v>
      </c>
      <c r="AE153" s="608">
        <v>64.3</v>
      </c>
      <c r="AF153" s="607">
        <v>33</v>
      </c>
      <c r="AG153" s="607" t="s">
        <v>1</v>
      </c>
      <c r="AH153" s="607" t="s">
        <v>1</v>
      </c>
      <c r="AI153" s="607" t="s">
        <v>1</v>
      </c>
      <c r="AJ153" s="607">
        <v>1</v>
      </c>
      <c r="AK153" s="607" t="s">
        <v>1</v>
      </c>
      <c r="AL153" s="607" t="s">
        <v>1</v>
      </c>
      <c r="AM153" s="607" t="s">
        <v>1</v>
      </c>
      <c r="AN153" s="607" t="s">
        <v>1</v>
      </c>
      <c r="AO153" s="607">
        <v>3</v>
      </c>
      <c r="AP153" s="607">
        <v>6</v>
      </c>
      <c r="AQ153" s="607">
        <v>6</v>
      </c>
      <c r="AR153" s="607">
        <v>4</v>
      </c>
      <c r="AS153" s="607">
        <v>3</v>
      </c>
      <c r="AT153" s="607">
        <v>3</v>
      </c>
      <c r="AU153" s="607">
        <v>7</v>
      </c>
      <c r="AV153" s="608">
        <v>71.5</v>
      </c>
      <c r="AW153" s="608">
        <v>67.900000000000006</v>
      </c>
      <c r="AX153" s="608">
        <v>75.900000000000006</v>
      </c>
      <c r="AY153" s="607">
        <v>16</v>
      </c>
      <c r="AZ153" s="607" t="s">
        <v>1</v>
      </c>
      <c r="BA153" s="607" t="s">
        <v>1</v>
      </c>
      <c r="BB153" s="607" t="s">
        <v>1</v>
      </c>
      <c r="BC153" s="607">
        <v>1</v>
      </c>
      <c r="BD153" s="607" t="s">
        <v>1</v>
      </c>
      <c r="BE153" s="607" t="s">
        <v>1</v>
      </c>
      <c r="BF153" s="607" t="s">
        <v>1</v>
      </c>
      <c r="BG153" s="607" t="s">
        <v>1</v>
      </c>
      <c r="BH153" s="607">
        <v>2</v>
      </c>
      <c r="BI153" s="607">
        <v>4</v>
      </c>
      <c r="BJ153" s="607">
        <v>4</v>
      </c>
      <c r="BK153" s="607">
        <v>1</v>
      </c>
      <c r="BL153" s="607">
        <v>1</v>
      </c>
      <c r="BM153" s="607" t="s">
        <v>1</v>
      </c>
      <c r="BN153" s="607">
        <v>3</v>
      </c>
      <c r="BO153" s="608">
        <v>67.5</v>
      </c>
      <c r="BP153" s="608">
        <v>65.2</v>
      </c>
      <c r="BQ153" s="608">
        <v>72.599999999999994</v>
      </c>
      <c r="BR153" s="607">
        <v>31</v>
      </c>
      <c r="BS153" s="607" t="s">
        <v>1</v>
      </c>
      <c r="BT153" s="607" t="s">
        <v>1</v>
      </c>
      <c r="BU153" s="607" t="s">
        <v>1</v>
      </c>
      <c r="BV153" s="607" t="s">
        <v>1</v>
      </c>
      <c r="BW153" s="607" t="s">
        <v>1</v>
      </c>
      <c r="BX153" s="607" t="s">
        <v>1</v>
      </c>
      <c r="BY153" s="607" t="s">
        <v>1</v>
      </c>
      <c r="BZ153" s="607">
        <v>1</v>
      </c>
      <c r="CA153" s="607">
        <v>1</v>
      </c>
      <c r="CB153" s="607">
        <v>10</v>
      </c>
      <c r="CC153" s="607">
        <v>4</v>
      </c>
      <c r="CD153" s="607">
        <v>6</v>
      </c>
      <c r="CE153" s="607">
        <v>4</v>
      </c>
      <c r="CF153" s="607">
        <v>2</v>
      </c>
      <c r="CG153" s="607">
        <v>3</v>
      </c>
      <c r="CH153" s="607">
        <v>18</v>
      </c>
      <c r="CI153" s="607" t="s">
        <v>1</v>
      </c>
      <c r="CJ153" s="607" t="s">
        <v>1</v>
      </c>
      <c r="CK153" s="607" t="s">
        <v>1</v>
      </c>
      <c r="CL153" s="607" t="s">
        <v>1</v>
      </c>
      <c r="CM153" s="607" t="s">
        <v>1</v>
      </c>
      <c r="CN153" s="607">
        <v>1</v>
      </c>
      <c r="CO153" s="607" t="s">
        <v>1</v>
      </c>
      <c r="CP153" s="607">
        <v>7</v>
      </c>
      <c r="CQ153" s="607">
        <v>1</v>
      </c>
      <c r="CR153" s="607">
        <v>2</v>
      </c>
      <c r="CS153" s="607">
        <v>2</v>
      </c>
      <c r="CT153" s="607">
        <v>2</v>
      </c>
      <c r="CU153" s="607">
        <v>3</v>
      </c>
      <c r="CV153" s="607"/>
      <c r="CW153" s="607"/>
      <c r="CX153" s="607"/>
      <c r="CY153" s="607"/>
      <c r="CZ153" s="607"/>
      <c r="DA153" s="607"/>
      <c r="DB153" s="607"/>
      <c r="DC153" s="607">
        <v>108</v>
      </c>
      <c r="DD153" s="607">
        <v>50</v>
      </c>
      <c r="DE153" s="607">
        <v>16</v>
      </c>
      <c r="DF153" s="607">
        <v>31</v>
      </c>
      <c r="DG153" s="607">
        <v>3</v>
      </c>
      <c r="DH153" s="607">
        <v>18</v>
      </c>
      <c r="DI153" s="607">
        <v>9</v>
      </c>
      <c r="DJ153" s="607">
        <v>31</v>
      </c>
      <c r="DK153" s="607">
        <v>26</v>
      </c>
      <c r="DL153" s="607" t="s">
        <v>1</v>
      </c>
      <c r="DM153" s="607" t="s">
        <v>1</v>
      </c>
      <c r="DN153" s="607">
        <v>1</v>
      </c>
      <c r="DO153" s="607" t="s">
        <v>1</v>
      </c>
      <c r="DP153" s="607">
        <v>2</v>
      </c>
      <c r="DQ153" s="607" t="s">
        <v>1</v>
      </c>
      <c r="DR153" s="607">
        <v>19</v>
      </c>
      <c r="DS153" s="607">
        <v>4</v>
      </c>
      <c r="DT153" s="607" t="s">
        <v>1</v>
      </c>
      <c r="DU153" s="607" t="s">
        <v>1</v>
      </c>
      <c r="DV153" s="607" t="s">
        <v>1</v>
      </c>
      <c r="DW153" s="607" t="s">
        <v>1</v>
      </c>
      <c r="DX153" s="607" t="s">
        <v>1</v>
      </c>
      <c r="DY153" s="607" t="s">
        <v>1</v>
      </c>
      <c r="DZ153" s="607" t="s">
        <v>1</v>
      </c>
      <c r="EA153" s="607">
        <v>31</v>
      </c>
      <c r="EB153" s="607">
        <v>1292</v>
      </c>
      <c r="EC153" s="607" t="s">
        <v>1</v>
      </c>
      <c r="ED153" s="607">
        <v>441</v>
      </c>
      <c r="EE153" s="607">
        <v>851</v>
      </c>
      <c r="EF153" s="17">
        <v>51</v>
      </c>
      <c r="EG153" s="17">
        <v>34</v>
      </c>
      <c r="EH153" s="17">
        <v>11</v>
      </c>
      <c r="EI153" s="17">
        <v>21</v>
      </c>
      <c r="EJ153" s="17">
        <v>2</v>
      </c>
      <c r="EK153" s="17" t="s">
        <v>1</v>
      </c>
      <c r="EL153" s="17">
        <v>3</v>
      </c>
      <c r="EM153" s="17">
        <v>14</v>
      </c>
      <c r="EN153" s="17">
        <v>57</v>
      </c>
      <c r="EO153" s="17">
        <v>16</v>
      </c>
      <c r="EP153" s="17">
        <v>5</v>
      </c>
      <c r="EQ153" s="17">
        <v>10</v>
      </c>
      <c r="ER153" s="17">
        <v>1</v>
      </c>
      <c r="ES153" s="17">
        <v>18</v>
      </c>
      <c r="ET153" s="17">
        <v>6</v>
      </c>
      <c r="EU153" s="17">
        <v>17</v>
      </c>
    </row>
    <row r="154" spans="1:151" ht="14.25" customHeight="1">
      <c r="A154" s="551" t="s">
        <v>299</v>
      </c>
      <c r="B154" s="551" t="s">
        <v>414</v>
      </c>
      <c r="C154" s="551" t="s">
        <v>420</v>
      </c>
      <c r="D154" s="551" t="s">
        <v>420</v>
      </c>
      <c r="E154" s="607">
        <v>128</v>
      </c>
      <c r="F154" s="607">
        <v>31</v>
      </c>
      <c r="G154" s="607">
        <v>2</v>
      </c>
      <c r="H154" s="607">
        <v>2</v>
      </c>
      <c r="I154" s="607">
        <v>9</v>
      </c>
      <c r="J154" s="607">
        <v>6</v>
      </c>
      <c r="K154" s="607">
        <v>20</v>
      </c>
      <c r="L154" s="607">
        <v>97</v>
      </c>
      <c r="M154" s="607">
        <v>76</v>
      </c>
      <c r="N154" s="607">
        <v>1</v>
      </c>
      <c r="O154" s="607">
        <v>2</v>
      </c>
      <c r="P154" s="607">
        <v>2</v>
      </c>
      <c r="Q154" s="607">
        <v>4</v>
      </c>
      <c r="R154" s="607">
        <v>2</v>
      </c>
      <c r="S154" s="607">
        <v>1</v>
      </c>
      <c r="T154" s="607">
        <v>2</v>
      </c>
      <c r="U154" s="607">
        <v>3</v>
      </c>
      <c r="V154" s="607">
        <v>6</v>
      </c>
      <c r="W154" s="607">
        <v>17</v>
      </c>
      <c r="X154" s="607">
        <v>11</v>
      </c>
      <c r="Y154" s="607">
        <v>6</v>
      </c>
      <c r="Z154" s="607">
        <v>6</v>
      </c>
      <c r="AA154" s="607">
        <v>5</v>
      </c>
      <c r="AB154" s="607">
        <v>8</v>
      </c>
      <c r="AC154" s="608">
        <v>62.3</v>
      </c>
      <c r="AD154" s="608">
        <v>60.2</v>
      </c>
      <c r="AE154" s="608">
        <v>64.3</v>
      </c>
      <c r="AF154" s="607">
        <v>33</v>
      </c>
      <c r="AG154" s="607" t="s">
        <v>1</v>
      </c>
      <c r="AH154" s="607" t="s">
        <v>1</v>
      </c>
      <c r="AI154" s="607" t="s">
        <v>1</v>
      </c>
      <c r="AJ154" s="607">
        <v>1</v>
      </c>
      <c r="AK154" s="607" t="s">
        <v>1</v>
      </c>
      <c r="AL154" s="607" t="s">
        <v>1</v>
      </c>
      <c r="AM154" s="607" t="s">
        <v>1</v>
      </c>
      <c r="AN154" s="607" t="s">
        <v>1</v>
      </c>
      <c r="AO154" s="607">
        <v>3</v>
      </c>
      <c r="AP154" s="607">
        <v>6</v>
      </c>
      <c r="AQ154" s="607">
        <v>6</v>
      </c>
      <c r="AR154" s="607">
        <v>4</v>
      </c>
      <c r="AS154" s="607">
        <v>3</v>
      </c>
      <c r="AT154" s="607">
        <v>3</v>
      </c>
      <c r="AU154" s="607">
        <v>7</v>
      </c>
      <c r="AV154" s="608">
        <v>71.5</v>
      </c>
      <c r="AW154" s="608">
        <v>67.900000000000006</v>
      </c>
      <c r="AX154" s="608">
        <v>75.900000000000006</v>
      </c>
      <c r="AY154" s="607">
        <v>16</v>
      </c>
      <c r="AZ154" s="607" t="s">
        <v>1</v>
      </c>
      <c r="BA154" s="607" t="s">
        <v>1</v>
      </c>
      <c r="BB154" s="607" t="s">
        <v>1</v>
      </c>
      <c r="BC154" s="607">
        <v>1</v>
      </c>
      <c r="BD154" s="607" t="s">
        <v>1</v>
      </c>
      <c r="BE154" s="607" t="s">
        <v>1</v>
      </c>
      <c r="BF154" s="607" t="s">
        <v>1</v>
      </c>
      <c r="BG154" s="607" t="s">
        <v>1</v>
      </c>
      <c r="BH154" s="607">
        <v>2</v>
      </c>
      <c r="BI154" s="607">
        <v>4</v>
      </c>
      <c r="BJ154" s="607">
        <v>4</v>
      </c>
      <c r="BK154" s="607">
        <v>1</v>
      </c>
      <c r="BL154" s="607">
        <v>1</v>
      </c>
      <c r="BM154" s="607" t="s">
        <v>1</v>
      </c>
      <c r="BN154" s="607">
        <v>3</v>
      </c>
      <c r="BO154" s="608">
        <v>67.5</v>
      </c>
      <c r="BP154" s="608">
        <v>65.2</v>
      </c>
      <c r="BQ154" s="608">
        <v>72.599999999999994</v>
      </c>
      <c r="BR154" s="607">
        <v>31</v>
      </c>
      <c r="BS154" s="607" t="s">
        <v>1</v>
      </c>
      <c r="BT154" s="607" t="s">
        <v>1</v>
      </c>
      <c r="BU154" s="607" t="s">
        <v>1</v>
      </c>
      <c r="BV154" s="607" t="s">
        <v>1</v>
      </c>
      <c r="BW154" s="607" t="s">
        <v>1</v>
      </c>
      <c r="BX154" s="607" t="s">
        <v>1</v>
      </c>
      <c r="BY154" s="607" t="s">
        <v>1</v>
      </c>
      <c r="BZ154" s="607">
        <v>1</v>
      </c>
      <c r="CA154" s="607">
        <v>1</v>
      </c>
      <c r="CB154" s="607">
        <v>10</v>
      </c>
      <c r="CC154" s="607">
        <v>4</v>
      </c>
      <c r="CD154" s="607">
        <v>6</v>
      </c>
      <c r="CE154" s="607">
        <v>4</v>
      </c>
      <c r="CF154" s="607">
        <v>2</v>
      </c>
      <c r="CG154" s="607">
        <v>3</v>
      </c>
      <c r="CH154" s="607">
        <v>18</v>
      </c>
      <c r="CI154" s="607" t="s">
        <v>1</v>
      </c>
      <c r="CJ154" s="607" t="s">
        <v>1</v>
      </c>
      <c r="CK154" s="607" t="s">
        <v>1</v>
      </c>
      <c r="CL154" s="607" t="s">
        <v>1</v>
      </c>
      <c r="CM154" s="607" t="s">
        <v>1</v>
      </c>
      <c r="CN154" s="607">
        <v>1</v>
      </c>
      <c r="CO154" s="607" t="s">
        <v>1</v>
      </c>
      <c r="CP154" s="607">
        <v>7</v>
      </c>
      <c r="CQ154" s="607">
        <v>1</v>
      </c>
      <c r="CR154" s="607">
        <v>2</v>
      </c>
      <c r="CS154" s="607">
        <v>2</v>
      </c>
      <c r="CT154" s="607">
        <v>2</v>
      </c>
      <c r="CU154" s="607">
        <v>3</v>
      </c>
      <c r="CV154" s="607"/>
      <c r="CW154" s="607"/>
      <c r="CX154" s="607"/>
      <c r="CY154" s="607"/>
      <c r="CZ154" s="607"/>
      <c r="DA154" s="607"/>
      <c r="DB154" s="607"/>
      <c r="DC154" s="607">
        <v>108</v>
      </c>
      <c r="DD154" s="607">
        <v>50</v>
      </c>
      <c r="DE154" s="607">
        <v>16</v>
      </c>
      <c r="DF154" s="607">
        <v>31</v>
      </c>
      <c r="DG154" s="607">
        <v>3</v>
      </c>
      <c r="DH154" s="607">
        <v>18</v>
      </c>
      <c r="DI154" s="607">
        <v>9</v>
      </c>
      <c r="DJ154" s="607">
        <v>31</v>
      </c>
      <c r="DK154" s="607">
        <v>26</v>
      </c>
      <c r="DL154" s="607" t="s">
        <v>1</v>
      </c>
      <c r="DM154" s="607" t="s">
        <v>1</v>
      </c>
      <c r="DN154" s="607">
        <v>1</v>
      </c>
      <c r="DO154" s="607" t="s">
        <v>1</v>
      </c>
      <c r="DP154" s="607">
        <v>2</v>
      </c>
      <c r="DQ154" s="607" t="s">
        <v>1</v>
      </c>
      <c r="DR154" s="607">
        <v>19</v>
      </c>
      <c r="DS154" s="607">
        <v>4</v>
      </c>
      <c r="DT154" s="607" t="s">
        <v>1</v>
      </c>
      <c r="DU154" s="607" t="s">
        <v>1</v>
      </c>
      <c r="DV154" s="607" t="s">
        <v>1</v>
      </c>
      <c r="DW154" s="607" t="s">
        <v>1</v>
      </c>
      <c r="DX154" s="607" t="s">
        <v>1</v>
      </c>
      <c r="DY154" s="607" t="s">
        <v>1</v>
      </c>
      <c r="DZ154" s="607" t="s">
        <v>1</v>
      </c>
      <c r="EA154" s="607">
        <v>31</v>
      </c>
      <c r="EB154" s="607">
        <v>1292</v>
      </c>
      <c r="EC154" s="607" t="s">
        <v>1</v>
      </c>
      <c r="ED154" s="607">
        <v>441</v>
      </c>
      <c r="EE154" s="607">
        <v>851</v>
      </c>
      <c r="EF154" s="17">
        <v>51</v>
      </c>
      <c r="EG154" s="17">
        <v>34</v>
      </c>
      <c r="EH154" s="17">
        <v>11</v>
      </c>
      <c r="EI154" s="17">
        <v>21</v>
      </c>
      <c r="EJ154" s="17">
        <v>2</v>
      </c>
      <c r="EK154" s="17" t="s">
        <v>1</v>
      </c>
      <c r="EL154" s="17">
        <v>3</v>
      </c>
      <c r="EM154" s="17">
        <v>14</v>
      </c>
      <c r="EN154" s="17">
        <v>57</v>
      </c>
      <c r="EO154" s="17">
        <v>16</v>
      </c>
      <c r="EP154" s="17">
        <v>5</v>
      </c>
      <c r="EQ154" s="17">
        <v>10</v>
      </c>
      <c r="ER154" s="17">
        <v>1</v>
      </c>
      <c r="ES154" s="17">
        <v>18</v>
      </c>
      <c r="ET154" s="17">
        <v>6</v>
      </c>
      <c r="EU154" s="17">
        <v>17</v>
      </c>
    </row>
    <row r="155" spans="1:151" ht="14.25" customHeight="1">
      <c r="A155" s="551" t="s">
        <v>299</v>
      </c>
      <c r="B155" s="551" t="s">
        <v>414</v>
      </c>
      <c r="C155" s="551" t="s">
        <v>421</v>
      </c>
      <c r="D155" s="551"/>
      <c r="E155" s="607">
        <v>91</v>
      </c>
      <c r="F155" s="607">
        <v>22</v>
      </c>
      <c r="G155" s="607">
        <v>1</v>
      </c>
      <c r="H155" s="607" t="s">
        <v>1</v>
      </c>
      <c r="I155" s="607">
        <v>4</v>
      </c>
      <c r="J155" s="607">
        <v>1</v>
      </c>
      <c r="K155" s="607">
        <v>17</v>
      </c>
      <c r="L155" s="607">
        <v>69</v>
      </c>
      <c r="M155" s="607">
        <v>50</v>
      </c>
      <c r="N155" s="607">
        <v>1</v>
      </c>
      <c r="O155" s="607">
        <v>1</v>
      </c>
      <c r="P155" s="607">
        <v>1</v>
      </c>
      <c r="Q155" s="607">
        <v>1</v>
      </c>
      <c r="R155" s="607">
        <v>2</v>
      </c>
      <c r="S155" s="607">
        <v>1</v>
      </c>
      <c r="T155" s="607">
        <v>1</v>
      </c>
      <c r="U155" s="607">
        <v>3</v>
      </c>
      <c r="V155" s="607">
        <v>7</v>
      </c>
      <c r="W155" s="607">
        <v>10</v>
      </c>
      <c r="X155" s="607">
        <v>6</v>
      </c>
      <c r="Y155" s="607">
        <v>3</v>
      </c>
      <c r="Z155" s="607">
        <v>4</v>
      </c>
      <c r="AA155" s="607">
        <v>7</v>
      </c>
      <c r="AB155" s="607">
        <v>2</v>
      </c>
      <c r="AC155" s="608">
        <v>62.1</v>
      </c>
      <c r="AD155" s="608">
        <v>62.6</v>
      </c>
      <c r="AE155" s="608">
        <v>61.6</v>
      </c>
      <c r="AF155" s="607">
        <v>19</v>
      </c>
      <c r="AG155" s="607" t="s">
        <v>1</v>
      </c>
      <c r="AH155" s="607" t="s">
        <v>1</v>
      </c>
      <c r="AI155" s="607" t="s">
        <v>1</v>
      </c>
      <c r="AJ155" s="607" t="s">
        <v>1</v>
      </c>
      <c r="AK155" s="607" t="s">
        <v>1</v>
      </c>
      <c r="AL155" s="607" t="s">
        <v>1</v>
      </c>
      <c r="AM155" s="607" t="s">
        <v>1</v>
      </c>
      <c r="AN155" s="607" t="s">
        <v>1</v>
      </c>
      <c r="AO155" s="607" t="s">
        <v>1</v>
      </c>
      <c r="AP155" s="607">
        <v>7</v>
      </c>
      <c r="AQ155" s="607">
        <v>3</v>
      </c>
      <c r="AR155" s="607">
        <v>2</v>
      </c>
      <c r="AS155" s="607">
        <v>2</v>
      </c>
      <c r="AT155" s="607">
        <v>3</v>
      </c>
      <c r="AU155" s="607">
        <v>2</v>
      </c>
      <c r="AV155" s="608">
        <v>71</v>
      </c>
      <c r="AW155" s="608">
        <v>72.3</v>
      </c>
      <c r="AX155" s="608">
        <v>68.900000000000006</v>
      </c>
      <c r="AY155" s="607">
        <v>7</v>
      </c>
      <c r="AZ155" s="607" t="s">
        <v>1</v>
      </c>
      <c r="BA155" s="607" t="s">
        <v>1</v>
      </c>
      <c r="BB155" s="607" t="s">
        <v>1</v>
      </c>
      <c r="BC155" s="607" t="s">
        <v>1</v>
      </c>
      <c r="BD155" s="607" t="s">
        <v>1</v>
      </c>
      <c r="BE155" s="607" t="s">
        <v>1</v>
      </c>
      <c r="BF155" s="607" t="s">
        <v>1</v>
      </c>
      <c r="BG155" s="607" t="s">
        <v>1</v>
      </c>
      <c r="BH155" s="607" t="s">
        <v>1</v>
      </c>
      <c r="BI155" s="607">
        <v>1</v>
      </c>
      <c r="BJ155" s="607">
        <v>1</v>
      </c>
      <c r="BK155" s="607">
        <v>1</v>
      </c>
      <c r="BL155" s="607">
        <v>1</v>
      </c>
      <c r="BM155" s="607">
        <v>2</v>
      </c>
      <c r="BN155" s="607">
        <v>1</v>
      </c>
      <c r="BO155" s="608">
        <v>76.099999999999994</v>
      </c>
      <c r="BP155" s="608">
        <v>75.3</v>
      </c>
      <c r="BQ155" s="608">
        <v>81</v>
      </c>
      <c r="BR155" s="607">
        <v>22</v>
      </c>
      <c r="BS155" s="607" t="s">
        <v>1</v>
      </c>
      <c r="BT155" s="607" t="s">
        <v>1</v>
      </c>
      <c r="BU155" s="607" t="s">
        <v>1</v>
      </c>
      <c r="BV155" s="607" t="s">
        <v>1</v>
      </c>
      <c r="BW155" s="607" t="s">
        <v>1</v>
      </c>
      <c r="BX155" s="607" t="s">
        <v>1</v>
      </c>
      <c r="BY155" s="607" t="s">
        <v>1</v>
      </c>
      <c r="BZ155" s="607" t="s">
        <v>1</v>
      </c>
      <c r="CA155" s="607">
        <v>2</v>
      </c>
      <c r="CB155" s="607">
        <v>4</v>
      </c>
      <c r="CC155" s="607">
        <v>4</v>
      </c>
      <c r="CD155" s="607">
        <v>2</v>
      </c>
      <c r="CE155" s="607">
        <v>3</v>
      </c>
      <c r="CF155" s="607">
        <v>4</v>
      </c>
      <c r="CG155" s="607">
        <v>3</v>
      </c>
      <c r="CH155" s="607">
        <v>20</v>
      </c>
      <c r="CI155" s="607" t="s">
        <v>1</v>
      </c>
      <c r="CJ155" s="607" t="s">
        <v>1</v>
      </c>
      <c r="CK155" s="607" t="s">
        <v>1</v>
      </c>
      <c r="CL155" s="607" t="s">
        <v>1</v>
      </c>
      <c r="CM155" s="607" t="s">
        <v>1</v>
      </c>
      <c r="CN155" s="607" t="s">
        <v>1</v>
      </c>
      <c r="CO155" s="607">
        <v>2</v>
      </c>
      <c r="CP155" s="607">
        <v>4</v>
      </c>
      <c r="CQ155" s="607">
        <v>2</v>
      </c>
      <c r="CR155" s="607">
        <v>2</v>
      </c>
      <c r="CS155" s="607">
        <v>3</v>
      </c>
      <c r="CT155" s="607">
        <v>4</v>
      </c>
      <c r="CU155" s="607">
        <v>3</v>
      </c>
      <c r="CV155" s="607"/>
      <c r="CW155" s="607"/>
      <c r="CX155" s="607"/>
      <c r="CY155" s="607"/>
      <c r="CZ155" s="607"/>
      <c r="DA155" s="607"/>
      <c r="DB155" s="607"/>
      <c r="DC155" s="607">
        <v>78</v>
      </c>
      <c r="DD155" s="607">
        <v>42</v>
      </c>
      <c r="DE155" s="607">
        <v>7</v>
      </c>
      <c r="DF155" s="607">
        <v>33</v>
      </c>
      <c r="DG155" s="607">
        <v>2</v>
      </c>
      <c r="DH155" s="607">
        <v>12</v>
      </c>
      <c r="DI155" s="607">
        <v>5</v>
      </c>
      <c r="DJ155" s="607">
        <v>19</v>
      </c>
      <c r="DK155" s="607">
        <v>13</v>
      </c>
      <c r="DL155" s="607" t="s">
        <v>1</v>
      </c>
      <c r="DM155" s="607" t="s">
        <v>1</v>
      </c>
      <c r="DN155" s="607">
        <v>1</v>
      </c>
      <c r="DO155" s="607" t="s">
        <v>1</v>
      </c>
      <c r="DP155" s="607">
        <v>3</v>
      </c>
      <c r="DQ155" s="607" t="s">
        <v>1</v>
      </c>
      <c r="DR155" s="607">
        <v>8</v>
      </c>
      <c r="DS155" s="607">
        <v>1</v>
      </c>
      <c r="DT155" s="607" t="s">
        <v>1</v>
      </c>
      <c r="DU155" s="607" t="s">
        <v>1</v>
      </c>
      <c r="DV155" s="607" t="s">
        <v>1</v>
      </c>
      <c r="DW155" s="607" t="s">
        <v>1</v>
      </c>
      <c r="DX155" s="607" t="s">
        <v>1</v>
      </c>
      <c r="DY155" s="607" t="s">
        <v>1</v>
      </c>
      <c r="DZ155" s="607" t="s">
        <v>1</v>
      </c>
      <c r="EA155" s="607">
        <v>22</v>
      </c>
      <c r="EB155" s="607">
        <v>851</v>
      </c>
      <c r="EC155" s="607">
        <v>73</v>
      </c>
      <c r="ED155" s="607">
        <v>389</v>
      </c>
      <c r="EE155" s="607">
        <v>389</v>
      </c>
      <c r="EF155" s="17">
        <v>36</v>
      </c>
      <c r="EG155" s="17">
        <v>27</v>
      </c>
      <c r="EH155" s="17">
        <v>6</v>
      </c>
      <c r="EI155" s="17">
        <v>20</v>
      </c>
      <c r="EJ155" s="17">
        <v>1</v>
      </c>
      <c r="EK155" s="17" t="s">
        <v>1</v>
      </c>
      <c r="EL155" s="17">
        <v>1</v>
      </c>
      <c r="EM155" s="17">
        <v>8</v>
      </c>
      <c r="EN155" s="17">
        <v>42</v>
      </c>
      <c r="EO155" s="17">
        <v>15</v>
      </c>
      <c r="EP155" s="17">
        <v>1</v>
      </c>
      <c r="EQ155" s="17">
        <v>13</v>
      </c>
      <c r="ER155" s="17">
        <v>1</v>
      </c>
      <c r="ES155" s="17">
        <v>12</v>
      </c>
      <c r="ET155" s="17">
        <v>4</v>
      </c>
      <c r="EU155" s="17">
        <v>11</v>
      </c>
    </row>
    <row r="156" spans="1:151" ht="14.25" customHeight="1">
      <c r="A156" s="551" t="s">
        <v>299</v>
      </c>
      <c r="B156" s="551" t="s">
        <v>414</v>
      </c>
      <c r="C156" s="551" t="s">
        <v>421</v>
      </c>
      <c r="D156" s="551" t="s">
        <v>421</v>
      </c>
      <c r="E156" s="607">
        <v>91</v>
      </c>
      <c r="F156" s="607">
        <v>22</v>
      </c>
      <c r="G156" s="607">
        <v>1</v>
      </c>
      <c r="H156" s="607" t="s">
        <v>1</v>
      </c>
      <c r="I156" s="607">
        <v>4</v>
      </c>
      <c r="J156" s="607">
        <v>1</v>
      </c>
      <c r="K156" s="607">
        <v>17</v>
      </c>
      <c r="L156" s="607">
        <v>69</v>
      </c>
      <c r="M156" s="607">
        <v>50</v>
      </c>
      <c r="N156" s="607">
        <v>1</v>
      </c>
      <c r="O156" s="607">
        <v>1</v>
      </c>
      <c r="P156" s="607">
        <v>1</v>
      </c>
      <c r="Q156" s="607">
        <v>1</v>
      </c>
      <c r="R156" s="607">
        <v>2</v>
      </c>
      <c r="S156" s="607">
        <v>1</v>
      </c>
      <c r="T156" s="607">
        <v>1</v>
      </c>
      <c r="U156" s="607">
        <v>3</v>
      </c>
      <c r="V156" s="607">
        <v>7</v>
      </c>
      <c r="W156" s="607">
        <v>10</v>
      </c>
      <c r="X156" s="607">
        <v>6</v>
      </c>
      <c r="Y156" s="607">
        <v>3</v>
      </c>
      <c r="Z156" s="607">
        <v>4</v>
      </c>
      <c r="AA156" s="607">
        <v>7</v>
      </c>
      <c r="AB156" s="607">
        <v>2</v>
      </c>
      <c r="AC156" s="608">
        <v>62.1</v>
      </c>
      <c r="AD156" s="608">
        <v>62.6</v>
      </c>
      <c r="AE156" s="608">
        <v>61.6</v>
      </c>
      <c r="AF156" s="607">
        <v>19</v>
      </c>
      <c r="AG156" s="607" t="s">
        <v>1</v>
      </c>
      <c r="AH156" s="607" t="s">
        <v>1</v>
      </c>
      <c r="AI156" s="607" t="s">
        <v>1</v>
      </c>
      <c r="AJ156" s="607" t="s">
        <v>1</v>
      </c>
      <c r="AK156" s="607" t="s">
        <v>1</v>
      </c>
      <c r="AL156" s="607" t="s">
        <v>1</v>
      </c>
      <c r="AM156" s="607" t="s">
        <v>1</v>
      </c>
      <c r="AN156" s="607" t="s">
        <v>1</v>
      </c>
      <c r="AO156" s="607" t="s">
        <v>1</v>
      </c>
      <c r="AP156" s="607">
        <v>7</v>
      </c>
      <c r="AQ156" s="607">
        <v>3</v>
      </c>
      <c r="AR156" s="607">
        <v>2</v>
      </c>
      <c r="AS156" s="607">
        <v>2</v>
      </c>
      <c r="AT156" s="607">
        <v>3</v>
      </c>
      <c r="AU156" s="607">
        <v>2</v>
      </c>
      <c r="AV156" s="608">
        <v>71</v>
      </c>
      <c r="AW156" s="608">
        <v>72.3</v>
      </c>
      <c r="AX156" s="608">
        <v>68.900000000000006</v>
      </c>
      <c r="AY156" s="607">
        <v>7</v>
      </c>
      <c r="AZ156" s="607" t="s">
        <v>1</v>
      </c>
      <c r="BA156" s="607" t="s">
        <v>1</v>
      </c>
      <c r="BB156" s="607" t="s">
        <v>1</v>
      </c>
      <c r="BC156" s="607" t="s">
        <v>1</v>
      </c>
      <c r="BD156" s="607" t="s">
        <v>1</v>
      </c>
      <c r="BE156" s="607" t="s">
        <v>1</v>
      </c>
      <c r="BF156" s="607" t="s">
        <v>1</v>
      </c>
      <c r="BG156" s="607" t="s">
        <v>1</v>
      </c>
      <c r="BH156" s="607" t="s">
        <v>1</v>
      </c>
      <c r="BI156" s="607">
        <v>1</v>
      </c>
      <c r="BJ156" s="607">
        <v>1</v>
      </c>
      <c r="BK156" s="607">
        <v>1</v>
      </c>
      <c r="BL156" s="607">
        <v>1</v>
      </c>
      <c r="BM156" s="607">
        <v>2</v>
      </c>
      <c r="BN156" s="607">
        <v>1</v>
      </c>
      <c r="BO156" s="608">
        <v>76.099999999999994</v>
      </c>
      <c r="BP156" s="608">
        <v>75.3</v>
      </c>
      <c r="BQ156" s="608">
        <v>81</v>
      </c>
      <c r="BR156" s="607">
        <v>22</v>
      </c>
      <c r="BS156" s="607" t="s">
        <v>1</v>
      </c>
      <c r="BT156" s="607" t="s">
        <v>1</v>
      </c>
      <c r="BU156" s="607" t="s">
        <v>1</v>
      </c>
      <c r="BV156" s="607" t="s">
        <v>1</v>
      </c>
      <c r="BW156" s="607" t="s">
        <v>1</v>
      </c>
      <c r="BX156" s="607" t="s">
        <v>1</v>
      </c>
      <c r="BY156" s="607" t="s">
        <v>1</v>
      </c>
      <c r="BZ156" s="607" t="s">
        <v>1</v>
      </c>
      <c r="CA156" s="607">
        <v>2</v>
      </c>
      <c r="CB156" s="607">
        <v>4</v>
      </c>
      <c r="CC156" s="607">
        <v>4</v>
      </c>
      <c r="CD156" s="607">
        <v>2</v>
      </c>
      <c r="CE156" s="607">
        <v>3</v>
      </c>
      <c r="CF156" s="607">
        <v>4</v>
      </c>
      <c r="CG156" s="607">
        <v>3</v>
      </c>
      <c r="CH156" s="607">
        <v>20</v>
      </c>
      <c r="CI156" s="607" t="s">
        <v>1</v>
      </c>
      <c r="CJ156" s="607" t="s">
        <v>1</v>
      </c>
      <c r="CK156" s="607" t="s">
        <v>1</v>
      </c>
      <c r="CL156" s="607" t="s">
        <v>1</v>
      </c>
      <c r="CM156" s="607" t="s">
        <v>1</v>
      </c>
      <c r="CN156" s="607" t="s">
        <v>1</v>
      </c>
      <c r="CO156" s="607">
        <v>2</v>
      </c>
      <c r="CP156" s="607">
        <v>4</v>
      </c>
      <c r="CQ156" s="607">
        <v>2</v>
      </c>
      <c r="CR156" s="607">
        <v>2</v>
      </c>
      <c r="CS156" s="607">
        <v>3</v>
      </c>
      <c r="CT156" s="607">
        <v>4</v>
      </c>
      <c r="CU156" s="607">
        <v>3</v>
      </c>
      <c r="CV156" s="607"/>
      <c r="CW156" s="607"/>
      <c r="CX156" s="607"/>
      <c r="CY156" s="607"/>
      <c r="CZ156" s="607"/>
      <c r="DA156" s="607"/>
      <c r="DB156" s="607"/>
      <c r="DC156" s="607">
        <v>78</v>
      </c>
      <c r="DD156" s="607">
        <v>42</v>
      </c>
      <c r="DE156" s="607">
        <v>7</v>
      </c>
      <c r="DF156" s="607">
        <v>33</v>
      </c>
      <c r="DG156" s="607">
        <v>2</v>
      </c>
      <c r="DH156" s="607">
        <v>12</v>
      </c>
      <c r="DI156" s="607">
        <v>5</v>
      </c>
      <c r="DJ156" s="607">
        <v>19</v>
      </c>
      <c r="DK156" s="607">
        <v>13</v>
      </c>
      <c r="DL156" s="607" t="s">
        <v>1</v>
      </c>
      <c r="DM156" s="607" t="s">
        <v>1</v>
      </c>
      <c r="DN156" s="607">
        <v>1</v>
      </c>
      <c r="DO156" s="607" t="s">
        <v>1</v>
      </c>
      <c r="DP156" s="607">
        <v>3</v>
      </c>
      <c r="DQ156" s="607" t="s">
        <v>1</v>
      </c>
      <c r="DR156" s="607">
        <v>8</v>
      </c>
      <c r="DS156" s="607">
        <v>1</v>
      </c>
      <c r="DT156" s="607" t="s">
        <v>1</v>
      </c>
      <c r="DU156" s="607" t="s">
        <v>1</v>
      </c>
      <c r="DV156" s="607" t="s">
        <v>1</v>
      </c>
      <c r="DW156" s="607" t="s">
        <v>1</v>
      </c>
      <c r="DX156" s="607" t="s">
        <v>1</v>
      </c>
      <c r="DY156" s="607" t="s">
        <v>1</v>
      </c>
      <c r="DZ156" s="607" t="s">
        <v>1</v>
      </c>
      <c r="EA156" s="607">
        <v>22</v>
      </c>
      <c r="EB156" s="607">
        <v>851</v>
      </c>
      <c r="EC156" s="607">
        <v>73</v>
      </c>
      <c r="ED156" s="607">
        <v>389</v>
      </c>
      <c r="EE156" s="607">
        <v>389</v>
      </c>
      <c r="EF156" s="17">
        <v>36</v>
      </c>
      <c r="EG156" s="17">
        <v>27</v>
      </c>
      <c r="EH156" s="17">
        <v>6</v>
      </c>
      <c r="EI156" s="17">
        <v>20</v>
      </c>
      <c r="EJ156" s="17">
        <v>1</v>
      </c>
      <c r="EK156" s="17" t="s">
        <v>1</v>
      </c>
      <c r="EL156" s="17">
        <v>1</v>
      </c>
      <c r="EM156" s="17">
        <v>8</v>
      </c>
      <c r="EN156" s="17">
        <v>42</v>
      </c>
      <c r="EO156" s="17">
        <v>15</v>
      </c>
      <c r="EP156" s="17">
        <v>1</v>
      </c>
      <c r="EQ156" s="17">
        <v>13</v>
      </c>
      <c r="ER156" s="17">
        <v>1</v>
      </c>
      <c r="ES156" s="17">
        <v>12</v>
      </c>
      <c r="ET156" s="17">
        <v>4</v>
      </c>
      <c r="EU156" s="17">
        <v>11</v>
      </c>
    </row>
    <row r="157" spans="1:151" ht="14.25" customHeight="1">
      <c r="A157" s="551" t="s">
        <v>299</v>
      </c>
      <c r="B157" s="551" t="s">
        <v>422</v>
      </c>
      <c r="C157" s="551"/>
      <c r="D157" s="551"/>
      <c r="E157" s="607">
        <v>365</v>
      </c>
      <c r="F157" s="607">
        <v>187</v>
      </c>
      <c r="G157" s="607">
        <v>75</v>
      </c>
      <c r="H157" s="607">
        <v>70</v>
      </c>
      <c r="I157" s="607">
        <v>56</v>
      </c>
      <c r="J157" s="607">
        <v>36</v>
      </c>
      <c r="K157" s="607">
        <v>56</v>
      </c>
      <c r="L157" s="607">
        <v>178</v>
      </c>
      <c r="M157" s="607">
        <v>568</v>
      </c>
      <c r="N157" s="607">
        <v>9</v>
      </c>
      <c r="O157" s="607">
        <v>16</v>
      </c>
      <c r="P157" s="607">
        <v>24</v>
      </c>
      <c r="Q157" s="607">
        <v>23</v>
      </c>
      <c r="R157" s="607">
        <v>22</v>
      </c>
      <c r="S157" s="607">
        <v>37</v>
      </c>
      <c r="T157" s="607">
        <v>38</v>
      </c>
      <c r="U157" s="607">
        <v>53</v>
      </c>
      <c r="V157" s="607">
        <v>54</v>
      </c>
      <c r="W157" s="607">
        <v>58</v>
      </c>
      <c r="X157" s="607">
        <v>47</v>
      </c>
      <c r="Y157" s="607">
        <v>60</v>
      </c>
      <c r="Z157" s="607">
        <v>40</v>
      </c>
      <c r="AA157" s="607">
        <v>61</v>
      </c>
      <c r="AB157" s="607">
        <v>26</v>
      </c>
      <c r="AC157" s="608">
        <v>58.7</v>
      </c>
      <c r="AD157" s="608">
        <v>57.3</v>
      </c>
      <c r="AE157" s="608">
        <v>60.2</v>
      </c>
      <c r="AF157" s="607">
        <v>441</v>
      </c>
      <c r="AG157" s="607">
        <v>8</v>
      </c>
      <c r="AH157" s="607">
        <v>10</v>
      </c>
      <c r="AI157" s="607">
        <v>11</v>
      </c>
      <c r="AJ157" s="607">
        <v>13</v>
      </c>
      <c r="AK157" s="607">
        <v>12</v>
      </c>
      <c r="AL157" s="607">
        <v>21</v>
      </c>
      <c r="AM157" s="607">
        <v>28</v>
      </c>
      <c r="AN157" s="607">
        <v>38</v>
      </c>
      <c r="AO157" s="607">
        <v>39</v>
      </c>
      <c r="AP157" s="607">
        <v>49</v>
      </c>
      <c r="AQ157" s="607">
        <v>44</v>
      </c>
      <c r="AR157" s="607">
        <v>58</v>
      </c>
      <c r="AS157" s="607">
        <v>34</v>
      </c>
      <c r="AT157" s="607">
        <v>55</v>
      </c>
      <c r="AU157" s="607">
        <v>21</v>
      </c>
      <c r="AV157" s="608">
        <v>61.4</v>
      </c>
      <c r="AW157" s="608">
        <v>60.6</v>
      </c>
      <c r="AX157" s="608">
        <v>62.2</v>
      </c>
      <c r="AY157" s="607">
        <v>353</v>
      </c>
      <c r="AZ157" s="607" t="s">
        <v>1</v>
      </c>
      <c r="BA157" s="607">
        <v>2</v>
      </c>
      <c r="BB157" s="607">
        <v>7</v>
      </c>
      <c r="BC157" s="607">
        <v>10</v>
      </c>
      <c r="BD157" s="607">
        <v>9</v>
      </c>
      <c r="BE157" s="607">
        <v>18</v>
      </c>
      <c r="BF157" s="607">
        <v>18</v>
      </c>
      <c r="BG157" s="607">
        <v>31</v>
      </c>
      <c r="BH157" s="607">
        <v>36</v>
      </c>
      <c r="BI157" s="607">
        <v>41</v>
      </c>
      <c r="BJ157" s="607">
        <v>40</v>
      </c>
      <c r="BK157" s="607">
        <v>54</v>
      </c>
      <c r="BL157" s="607">
        <v>30</v>
      </c>
      <c r="BM157" s="607">
        <v>42</v>
      </c>
      <c r="BN157" s="607">
        <v>15</v>
      </c>
      <c r="BO157" s="608">
        <v>63.3</v>
      </c>
      <c r="BP157" s="608">
        <v>62.4</v>
      </c>
      <c r="BQ157" s="608">
        <v>64.599999999999994</v>
      </c>
      <c r="BR157" s="607">
        <v>187</v>
      </c>
      <c r="BS157" s="607" t="s">
        <v>1</v>
      </c>
      <c r="BT157" s="607" t="s">
        <v>1</v>
      </c>
      <c r="BU157" s="607">
        <v>1</v>
      </c>
      <c r="BV157" s="607" t="s">
        <v>1</v>
      </c>
      <c r="BW157" s="607">
        <v>1</v>
      </c>
      <c r="BX157" s="607" t="s">
        <v>1</v>
      </c>
      <c r="BY157" s="607">
        <v>3</v>
      </c>
      <c r="BZ157" s="607">
        <v>14</v>
      </c>
      <c r="CA157" s="607">
        <v>16</v>
      </c>
      <c r="CB157" s="607">
        <v>20</v>
      </c>
      <c r="CC157" s="607">
        <v>23</v>
      </c>
      <c r="CD157" s="607">
        <v>32</v>
      </c>
      <c r="CE157" s="607">
        <v>27</v>
      </c>
      <c r="CF157" s="607">
        <v>29</v>
      </c>
      <c r="CG157" s="607">
        <v>21</v>
      </c>
      <c r="CH157" s="607">
        <v>132</v>
      </c>
      <c r="CI157" s="607" t="s">
        <v>1</v>
      </c>
      <c r="CJ157" s="607" t="s">
        <v>1</v>
      </c>
      <c r="CK157" s="607">
        <v>1</v>
      </c>
      <c r="CL157" s="607" t="s">
        <v>1</v>
      </c>
      <c r="CM157" s="607">
        <v>1</v>
      </c>
      <c r="CN157" s="607">
        <v>10</v>
      </c>
      <c r="CO157" s="607">
        <v>7</v>
      </c>
      <c r="CP157" s="607">
        <v>14</v>
      </c>
      <c r="CQ157" s="607">
        <v>14</v>
      </c>
      <c r="CR157" s="607">
        <v>23</v>
      </c>
      <c r="CS157" s="607">
        <v>20</v>
      </c>
      <c r="CT157" s="607">
        <v>21</v>
      </c>
      <c r="CU157" s="607">
        <v>21</v>
      </c>
      <c r="CV157" s="607"/>
      <c r="CW157" s="607"/>
      <c r="CX157" s="607"/>
      <c r="CY157" s="607"/>
      <c r="CZ157" s="607"/>
      <c r="DA157" s="607"/>
      <c r="DB157" s="607"/>
      <c r="DC157" s="607">
        <v>738</v>
      </c>
      <c r="DD157" s="607">
        <v>500</v>
      </c>
      <c r="DE157" s="607">
        <v>353</v>
      </c>
      <c r="DF157" s="607">
        <v>120</v>
      </c>
      <c r="DG157" s="607">
        <v>27</v>
      </c>
      <c r="DH157" s="607">
        <v>90</v>
      </c>
      <c r="DI157" s="607">
        <v>62</v>
      </c>
      <c r="DJ157" s="607">
        <v>86</v>
      </c>
      <c r="DK157" s="607">
        <v>172</v>
      </c>
      <c r="DL157" s="607">
        <v>14</v>
      </c>
      <c r="DM157" s="607" t="s">
        <v>1</v>
      </c>
      <c r="DN157" s="607">
        <v>2</v>
      </c>
      <c r="DO157" s="607" t="s">
        <v>1</v>
      </c>
      <c r="DP157" s="607">
        <v>99</v>
      </c>
      <c r="DQ157" s="607">
        <v>7</v>
      </c>
      <c r="DR157" s="607">
        <v>26</v>
      </c>
      <c r="DS157" s="607">
        <v>20</v>
      </c>
      <c r="DT157" s="607">
        <v>2</v>
      </c>
      <c r="DU157" s="607" t="s">
        <v>1</v>
      </c>
      <c r="DV157" s="607" t="s">
        <v>1</v>
      </c>
      <c r="DW157" s="607" t="s">
        <v>1</v>
      </c>
      <c r="DX157" s="607">
        <v>2</v>
      </c>
      <c r="DY157" s="607" t="s">
        <v>1</v>
      </c>
      <c r="DZ157" s="607" t="s">
        <v>1</v>
      </c>
      <c r="EA157" s="607">
        <v>186</v>
      </c>
      <c r="EB157" s="607">
        <v>11807</v>
      </c>
      <c r="EC157" s="607">
        <v>3933</v>
      </c>
      <c r="ED157" s="607">
        <v>5619</v>
      </c>
      <c r="EE157" s="607">
        <v>2255</v>
      </c>
      <c r="EF157" s="17">
        <v>356</v>
      </c>
      <c r="EG157" s="17">
        <v>295</v>
      </c>
      <c r="EH157" s="17">
        <v>210</v>
      </c>
      <c r="EI157" s="17">
        <v>69</v>
      </c>
      <c r="EJ157" s="17">
        <v>16</v>
      </c>
      <c r="EK157" s="17">
        <v>1</v>
      </c>
      <c r="EL157" s="17">
        <v>35</v>
      </c>
      <c r="EM157" s="17">
        <v>25</v>
      </c>
      <c r="EN157" s="17">
        <v>382</v>
      </c>
      <c r="EO157" s="17">
        <v>205</v>
      </c>
      <c r="EP157" s="17">
        <v>143</v>
      </c>
      <c r="EQ157" s="17">
        <v>51</v>
      </c>
      <c r="ER157" s="17">
        <v>11</v>
      </c>
      <c r="ES157" s="17">
        <v>89</v>
      </c>
      <c r="ET157" s="17">
        <v>27</v>
      </c>
      <c r="EU157" s="17">
        <v>61</v>
      </c>
    </row>
    <row r="158" spans="1:151" ht="14.25" customHeight="1">
      <c r="A158" s="551" t="s">
        <v>299</v>
      </c>
      <c r="B158" s="551" t="s">
        <v>422</v>
      </c>
      <c r="C158" s="551" t="s">
        <v>423</v>
      </c>
      <c r="D158" s="551"/>
      <c r="E158" s="607">
        <v>107</v>
      </c>
      <c r="F158" s="607">
        <v>66</v>
      </c>
      <c r="G158" s="607">
        <v>28</v>
      </c>
      <c r="H158" s="607">
        <v>27</v>
      </c>
      <c r="I158" s="607">
        <v>14</v>
      </c>
      <c r="J158" s="607">
        <v>9</v>
      </c>
      <c r="K158" s="607">
        <v>24</v>
      </c>
      <c r="L158" s="607">
        <v>41</v>
      </c>
      <c r="M158" s="607">
        <v>196</v>
      </c>
      <c r="N158" s="607">
        <v>3</v>
      </c>
      <c r="O158" s="607">
        <v>4</v>
      </c>
      <c r="P158" s="607">
        <v>9</v>
      </c>
      <c r="Q158" s="607">
        <v>10</v>
      </c>
      <c r="R158" s="607">
        <v>7</v>
      </c>
      <c r="S158" s="607">
        <v>12</v>
      </c>
      <c r="T158" s="607">
        <v>9</v>
      </c>
      <c r="U158" s="607">
        <v>18</v>
      </c>
      <c r="V158" s="607">
        <v>24</v>
      </c>
      <c r="W158" s="607">
        <v>18</v>
      </c>
      <c r="X158" s="607">
        <v>13</v>
      </c>
      <c r="Y158" s="607">
        <v>23</v>
      </c>
      <c r="Z158" s="607">
        <v>11</v>
      </c>
      <c r="AA158" s="607">
        <v>28</v>
      </c>
      <c r="AB158" s="607">
        <v>7</v>
      </c>
      <c r="AC158" s="608">
        <v>59.1</v>
      </c>
      <c r="AD158" s="608">
        <v>57.8</v>
      </c>
      <c r="AE158" s="608">
        <v>60.9</v>
      </c>
      <c r="AF158" s="607">
        <v>152</v>
      </c>
      <c r="AG158" s="607">
        <v>2</v>
      </c>
      <c r="AH158" s="607">
        <v>2</v>
      </c>
      <c r="AI158" s="607">
        <v>4</v>
      </c>
      <c r="AJ158" s="607">
        <v>5</v>
      </c>
      <c r="AK158" s="607">
        <v>2</v>
      </c>
      <c r="AL158" s="607">
        <v>4</v>
      </c>
      <c r="AM158" s="607">
        <v>8</v>
      </c>
      <c r="AN158" s="607">
        <v>11</v>
      </c>
      <c r="AO158" s="607">
        <v>17</v>
      </c>
      <c r="AP158" s="607">
        <v>18</v>
      </c>
      <c r="AQ158" s="607">
        <v>12</v>
      </c>
      <c r="AR158" s="607">
        <v>23</v>
      </c>
      <c r="AS158" s="607">
        <v>11</v>
      </c>
      <c r="AT158" s="607">
        <v>27</v>
      </c>
      <c r="AU158" s="607">
        <v>6</v>
      </c>
      <c r="AV158" s="608">
        <v>63.6</v>
      </c>
      <c r="AW158" s="608">
        <v>62.9</v>
      </c>
      <c r="AX158" s="608">
        <v>64.400000000000006</v>
      </c>
      <c r="AY158" s="607">
        <v>111</v>
      </c>
      <c r="AZ158" s="607" t="s">
        <v>1</v>
      </c>
      <c r="BA158" s="607" t="s">
        <v>1</v>
      </c>
      <c r="BB158" s="607">
        <v>2</v>
      </c>
      <c r="BC158" s="607">
        <v>4</v>
      </c>
      <c r="BD158" s="607" t="s">
        <v>1</v>
      </c>
      <c r="BE158" s="607">
        <v>3</v>
      </c>
      <c r="BF158" s="607">
        <v>4</v>
      </c>
      <c r="BG158" s="607">
        <v>5</v>
      </c>
      <c r="BH158" s="607">
        <v>16</v>
      </c>
      <c r="BI158" s="607">
        <v>14</v>
      </c>
      <c r="BJ158" s="607">
        <v>10</v>
      </c>
      <c r="BK158" s="607">
        <v>20</v>
      </c>
      <c r="BL158" s="607">
        <v>10</v>
      </c>
      <c r="BM158" s="607">
        <v>20</v>
      </c>
      <c r="BN158" s="607">
        <v>3</v>
      </c>
      <c r="BO158" s="608">
        <v>65.900000000000006</v>
      </c>
      <c r="BP158" s="608">
        <v>65</v>
      </c>
      <c r="BQ158" s="608">
        <v>67.8</v>
      </c>
      <c r="BR158" s="607">
        <v>66</v>
      </c>
      <c r="BS158" s="607" t="s">
        <v>1</v>
      </c>
      <c r="BT158" s="607" t="s">
        <v>1</v>
      </c>
      <c r="BU158" s="607">
        <v>1</v>
      </c>
      <c r="BV158" s="607" t="s">
        <v>1</v>
      </c>
      <c r="BW158" s="607" t="s">
        <v>1</v>
      </c>
      <c r="BX158" s="607" t="s">
        <v>1</v>
      </c>
      <c r="BY158" s="607">
        <v>1</v>
      </c>
      <c r="BZ158" s="607">
        <v>4</v>
      </c>
      <c r="CA158" s="607">
        <v>6</v>
      </c>
      <c r="CB158" s="607">
        <v>7</v>
      </c>
      <c r="CC158" s="607">
        <v>5</v>
      </c>
      <c r="CD158" s="607">
        <v>12</v>
      </c>
      <c r="CE158" s="607">
        <v>7</v>
      </c>
      <c r="CF158" s="607">
        <v>16</v>
      </c>
      <c r="CG158" s="607">
        <v>7</v>
      </c>
      <c r="CH158" s="607">
        <v>43</v>
      </c>
      <c r="CI158" s="607" t="s">
        <v>1</v>
      </c>
      <c r="CJ158" s="607" t="s">
        <v>1</v>
      </c>
      <c r="CK158" s="607" t="s">
        <v>1</v>
      </c>
      <c r="CL158" s="607" t="s">
        <v>1</v>
      </c>
      <c r="CM158" s="607" t="s">
        <v>1</v>
      </c>
      <c r="CN158" s="607">
        <v>3</v>
      </c>
      <c r="CO158" s="607">
        <v>3</v>
      </c>
      <c r="CP158" s="607">
        <v>3</v>
      </c>
      <c r="CQ158" s="607">
        <v>4</v>
      </c>
      <c r="CR158" s="607">
        <v>7</v>
      </c>
      <c r="CS158" s="607">
        <v>5</v>
      </c>
      <c r="CT158" s="607">
        <v>11</v>
      </c>
      <c r="CU158" s="607">
        <v>7</v>
      </c>
      <c r="CV158" s="607"/>
      <c r="CW158" s="607"/>
      <c r="CX158" s="607"/>
      <c r="CY158" s="607"/>
      <c r="CZ158" s="607"/>
      <c r="DA158" s="607"/>
      <c r="DB158" s="607"/>
      <c r="DC158" s="607">
        <v>256</v>
      </c>
      <c r="DD158" s="607">
        <v>154</v>
      </c>
      <c r="DE158" s="607">
        <v>111</v>
      </c>
      <c r="DF158" s="607">
        <v>36</v>
      </c>
      <c r="DG158" s="607">
        <v>7</v>
      </c>
      <c r="DH158" s="607">
        <v>43</v>
      </c>
      <c r="DI158" s="607">
        <v>26</v>
      </c>
      <c r="DJ158" s="607">
        <v>33</v>
      </c>
      <c r="DK158" s="607">
        <v>59</v>
      </c>
      <c r="DL158" s="607">
        <v>13</v>
      </c>
      <c r="DM158" s="607" t="s">
        <v>1</v>
      </c>
      <c r="DN158" s="607">
        <v>1</v>
      </c>
      <c r="DO158" s="607" t="s">
        <v>1</v>
      </c>
      <c r="DP158" s="607">
        <v>27</v>
      </c>
      <c r="DQ158" s="607">
        <v>1</v>
      </c>
      <c r="DR158" s="607">
        <v>15</v>
      </c>
      <c r="DS158" s="607">
        <v>1</v>
      </c>
      <c r="DT158" s="607">
        <v>1</v>
      </c>
      <c r="DU158" s="607" t="s">
        <v>1</v>
      </c>
      <c r="DV158" s="607" t="s">
        <v>1</v>
      </c>
      <c r="DW158" s="607" t="s">
        <v>1</v>
      </c>
      <c r="DX158" s="607" t="s">
        <v>1</v>
      </c>
      <c r="DY158" s="607" t="s">
        <v>1</v>
      </c>
      <c r="DZ158" s="607" t="s">
        <v>1</v>
      </c>
      <c r="EA158" s="607">
        <v>66</v>
      </c>
      <c r="EB158" s="607">
        <v>4947</v>
      </c>
      <c r="EC158" s="607">
        <v>2686</v>
      </c>
      <c r="ED158" s="607">
        <v>1461</v>
      </c>
      <c r="EE158" s="607">
        <v>800</v>
      </c>
      <c r="EF158" s="17">
        <v>126</v>
      </c>
      <c r="EG158" s="17">
        <v>104</v>
      </c>
      <c r="EH158" s="17">
        <v>74</v>
      </c>
      <c r="EI158" s="17">
        <v>25</v>
      </c>
      <c r="EJ158" s="17">
        <v>5</v>
      </c>
      <c r="EK158" s="17">
        <v>1</v>
      </c>
      <c r="EL158" s="17">
        <v>14</v>
      </c>
      <c r="EM158" s="17">
        <v>7</v>
      </c>
      <c r="EN158" s="17">
        <v>130</v>
      </c>
      <c r="EO158" s="17">
        <v>50</v>
      </c>
      <c r="EP158" s="17">
        <v>37</v>
      </c>
      <c r="EQ158" s="17">
        <v>11</v>
      </c>
      <c r="ER158" s="17">
        <v>2</v>
      </c>
      <c r="ES158" s="17">
        <v>42</v>
      </c>
      <c r="ET158" s="17">
        <v>12</v>
      </c>
      <c r="EU158" s="17">
        <v>26</v>
      </c>
    </row>
    <row r="159" spans="1:151" ht="14.25" customHeight="1">
      <c r="A159" s="551" t="s">
        <v>299</v>
      </c>
      <c r="B159" s="551" t="s">
        <v>422</v>
      </c>
      <c r="C159" s="551" t="s">
        <v>423</v>
      </c>
      <c r="D159" s="551" t="s">
        <v>423</v>
      </c>
      <c r="E159" s="607">
        <v>107</v>
      </c>
      <c r="F159" s="607">
        <v>66</v>
      </c>
      <c r="G159" s="607">
        <v>28</v>
      </c>
      <c r="H159" s="607">
        <v>27</v>
      </c>
      <c r="I159" s="607">
        <v>14</v>
      </c>
      <c r="J159" s="607">
        <v>9</v>
      </c>
      <c r="K159" s="607">
        <v>24</v>
      </c>
      <c r="L159" s="607">
        <v>41</v>
      </c>
      <c r="M159" s="607">
        <v>196</v>
      </c>
      <c r="N159" s="607">
        <v>3</v>
      </c>
      <c r="O159" s="607">
        <v>4</v>
      </c>
      <c r="P159" s="607">
        <v>9</v>
      </c>
      <c r="Q159" s="607">
        <v>10</v>
      </c>
      <c r="R159" s="607">
        <v>7</v>
      </c>
      <c r="S159" s="607">
        <v>12</v>
      </c>
      <c r="T159" s="607">
        <v>9</v>
      </c>
      <c r="U159" s="607">
        <v>18</v>
      </c>
      <c r="V159" s="607">
        <v>24</v>
      </c>
      <c r="W159" s="607">
        <v>18</v>
      </c>
      <c r="X159" s="607">
        <v>13</v>
      </c>
      <c r="Y159" s="607">
        <v>23</v>
      </c>
      <c r="Z159" s="607">
        <v>11</v>
      </c>
      <c r="AA159" s="607">
        <v>28</v>
      </c>
      <c r="AB159" s="607">
        <v>7</v>
      </c>
      <c r="AC159" s="608">
        <v>59.1</v>
      </c>
      <c r="AD159" s="608">
        <v>57.8</v>
      </c>
      <c r="AE159" s="608">
        <v>60.9</v>
      </c>
      <c r="AF159" s="607">
        <v>152</v>
      </c>
      <c r="AG159" s="607">
        <v>2</v>
      </c>
      <c r="AH159" s="607">
        <v>2</v>
      </c>
      <c r="AI159" s="607">
        <v>4</v>
      </c>
      <c r="AJ159" s="607">
        <v>5</v>
      </c>
      <c r="AK159" s="607">
        <v>2</v>
      </c>
      <c r="AL159" s="607">
        <v>4</v>
      </c>
      <c r="AM159" s="607">
        <v>8</v>
      </c>
      <c r="AN159" s="607">
        <v>11</v>
      </c>
      <c r="AO159" s="607">
        <v>17</v>
      </c>
      <c r="AP159" s="607">
        <v>18</v>
      </c>
      <c r="AQ159" s="607">
        <v>12</v>
      </c>
      <c r="AR159" s="607">
        <v>23</v>
      </c>
      <c r="AS159" s="607">
        <v>11</v>
      </c>
      <c r="AT159" s="607">
        <v>27</v>
      </c>
      <c r="AU159" s="607">
        <v>6</v>
      </c>
      <c r="AV159" s="608">
        <v>63.6</v>
      </c>
      <c r="AW159" s="608">
        <v>62.9</v>
      </c>
      <c r="AX159" s="608">
        <v>64.400000000000006</v>
      </c>
      <c r="AY159" s="607">
        <v>111</v>
      </c>
      <c r="AZ159" s="607" t="s">
        <v>1</v>
      </c>
      <c r="BA159" s="607" t="s">
        <v>1</v>
      </c>
      <c r="BB159" s="607">
        <v>2</v>
      </c>
      <c r="BC159" s="607">
        <v>4</v>
      </c>
      <c r="BD159" s="607" t="s">
        <v>1</v>
      </c>
      <c r="BE159" s="607">
        <v>3</v>
      </c>
      <c r="BF159" s="607">
        <v>4</v>
      </c>
      <c r="BG159" s="607">
        <v>5</v>
      </c>
      <c r="BH159" s="607">
        <v>16</v>
      </c>
      <c r="BI159" s="607">
        <v>14</v>
      </c>
      <c r="BJ159" s="607">
        <v>10</v>
      </c>
      <c r="BK159" s="607">
        <v>20</v>
      </c>
      <c r="BL159" s="607">
        <v>10</v>
      </c>
      <c r="BM159" s="607">
        <v>20</v>
      </c>
      <c r="BN159" s="607">
        <v>3</v>
      </c>
      <c r="BO159" s="608">
        <v>65.900000000000006</v>
      </c>
      <c r="BP159" s="608">
        <v>65</v>
      </c>
      <c r="BQ159" s="608">
        <v>67.8</v>
      </c>
      <c r="BR159" s="607">
        <v>66</v>
      </c>
      <c r="BS159" s="607" t="s">
        <v>1</v>
      </c>
      <c r="BT159" s="607" t="s">
        <v>1</v>
      </c>
      <c r="BU159" s="607">
        <v>1</v>
      </c>
      <c r="BV159" s="607" t="s">
        <v>1</v>
      </c>
      <c r="BW159" s="607" t="s">
        <v>1</v>
      </c>
      <c r="BX159" s="607" t="s">
        <v>1</v>
      </c>
      <c r="BY159" s="607">
        <v>1</v>
      </c>
      <c r="BZ159" s="607">
        <v>4</v>
      </c>
      <c r="CA159" s="607">
        <v>6</v>
      </c>
      <c r="CB159" s="607">
        <v>7</v>
      </c>
      <c r="CC159" s="607">
        <v>5</v>
      </c>
      <c r="CD159" s="607">
        <v>12</v>
      </c>
      <c r="CE159" s="607">
        <v>7</v>
      </c>
      <c r="CF159" s="607">
        <v>16</v>
      </c>
      <c r="CG159" s="607">
        <v>7</v>
      </c>
      <c r="CH159" s="607">
        <v>43</v>
      </c>
      <c r="CI159" s="607" t="s">
        <v>1</v>
      </c>
      <c r="CJ159" s="607" t="s">
        <v>1</v>
      </c>
      <c r="CK159" s="607" t="s">
        <v>1</v>
      </c>
      <c r="CL159" s="607" t="s">
        <v>1</v>
      </c>
      <c r="CM159" s="607" t="s">
        <v>1</v>
      </c>
      <c r="CN159" s="607">
        <v>3</v>
      </c>
      <c r="CO159" s="607">
        <v>3</v>
      </c>
      <c r="CP159" s="607">
        <v>3</v>
      </c>
      <c r="CQ159" s="607">
        <v>4</v>
      </c>
      <c r="CR159" s="607">
        <v>7</v>
      </c>
      <c r="CS159" s="607">
        <v>5</v>
      </c>
      <c r="CT159" s="607">
        <v>11</v>
      </c>
      <c r="CU159" s="607">
        <v>7</v>
      </c>
      <c r="CV159" s="607"/>
      <c r="CW159" s="607"/>
      <c r="CX159" s="607"/>
      <c r="CY159" s="607"/>
      <c r="CZ159" s="607"/>
      <c r="DA159" s="607"/>
      <c r="DB159" s="607"/>
      <c r="DC159" s="607">
        <v>256</v>
      </c>
      <c r="DD159" s="607">
        <v>154</v>
      </c>
      <c r="DE159" s="607">
        <v>111</v>
      </c>
      <c r="DF159" s="607">
        <v>36</v>
      </c>
      <c r="DG159" s="607">
        <v>7</v>
      </c>
      <c r="DH159" s="607">
        <v>43</v>
      </c>
      <c r="DI159" s="607">
        <v>26</v>
      </c>
      <c r="DJ159" s="607">
        <v>33</v>
      </c>
      <c r="DK159" s="607">
        <v>59</v>
      </c>
      <c r="DL159" s="607">
        <v>13</v>
      </c>
      <c r="DM159" s="607" t="s">
        <v>1</v>
      </c>
      <c r="DN159" s="607">
        <v>1</v>
      </c>
      <c r="DO159" s="607" t="s">
        <v>1</v>
      </c>
      <c r="DP159" s="607">
        <v>27</v>
      </c>
      <c r="DQ159" s="607">
        <v>1</v>
      </c>
      <c r="DR159" s="607">
        <v>15</v>
      </c>
      <c r="DS159" s="607">
        <v>1</v>
      </c>
      <c r="DT159" s="607">
        <v>1</v>
      </c>
      <c r="DU159" s="607" t="s">
        <v>1</v>
      </c>
      <c r="DV159" s="607" t="s">
        <v>1</v>
      </c>
      <c r="DW159" s="607" t="s">
        <v>1</v>
      </c>
      <c r="DX159" s="607" t="s">
        <v>1</v>
      </c>
      <c r="DY159" s="607" t="s">
        <v>1</v>
      </c>
      <c r="DZ159" s="607" t="s">
        <v>1</v>
      </c>
      <c r="EA159" s="607">
        <v>66</v>
      </c>
      <c r="EB159" s="607">
        <v>4947</v>
      </c>
      <c r="EC159" s="607">
        <v>2686</v>
      </c>
      <c r="ED159" s="607">
        <v>1461</v>
      </c>
      <c r="EE159" s="607">
        <v>800</v>
      </c>
      <c r="EF159" s="17">
        <v>126</v>
      </c>
      <c r="EG159" s="17">
        <v>104</v>
      </c>
      <c r="EH159" s="17">
        <v>74</v>
      </c>
      <c r="EI159" s="17">
        <v>25</v>
      </c>
      <c r="EJ159" s="17">
        <v>5</v>
      </c>
      <c r="EK159" s="17">
        <v>1</v>
      </c>
      <c r="EL159" s="17">
        <v>14</v>
      </c>
      <c r="EM159" s="17">
        <v>7</v>
      </c>
      <c r="EN159" s="17">
        <v>130</v>
      </c>
      <c r="EO159" s="17">
        <v>50</v>
      </c>
      <c r="EP159" s="17">
        <v>37</v>
      </c>
      <c r="EQ159" s="17">
        <v>11</v>
      </c>
      <c r="ER159" s="17">
        <v>2</v>
      </c>
      <c r="ES159" s="17">
        <v>42</v>
      </c>
      <c r="ET159" s="17">
        <v>12</v>
      </c>
      <c r="EU159" s="17">
        <v>26</v>
      </c>
    </row>
    <row r="160" spans="1:151" ht="14.25" customHeight="1">
      <c r="A160" s="551" t="s">
        <v>299</v>
      </c>
      <c r="B160" s="551" t="s">
        <v>422</v>
      </c>
      <c r="C160" s="551" t="s">
        <v>424</v>
      </c>
      <c r="D160" s="551"/>
      <c r="E160" s="607">
        <v>56</v>
      </c>
      <c r="F160" s="607">
        <v>28</v>
      </c>
      <c r="G160" s="607">
        <v>12</v>
      </c>
      <c r="H160" s="607">
        <v>12</v>
      </c>
      <c r="I160" s="607">
        <v>7</v>
      </c>
      <c r="J160" s="607">
        <v>6</v>
      </c>
      <c r="K160" s="607">
        <v>9</v>
      </c>
      <c r="L160" s="607">
        <v>28</v>
      </c>
      <c r="M160" s="607">
        <v>87</v>
      </c>
      <c r="N160" s="607" t="s">
        <v>1</v>
      </c>
      <c r="O160" s="607" t="s">
        <v>1</v>
      </c>
      <c r="P160" s="607">
        <v>5</v>
      </c>
      <c r="Q160" s="607">
        <v>3</v>
      </c>
      <c r="R160" s="607">
        <v>6</v>
      </c>
      <c r="S160" s="607">
        <v>9</v>
      </c>
      <c r="T160" s="607">
        <v>3</v>
      </c>
      <c r="U160" s="607">
        <v>6</v>
      </c>
      <c r="V160" s="607">
        <v>5</v>
      </c>
      <c r="W160" s="607">
        <v>11</v>
      </c>
      <c r="X160" s="607">
        <v>10</v>
      </c>
      <c r="Y160" s="607">
        <v>10</v>
      </c>
      <c r="Z160" s="607">
        <v>5</v>
      </c>
      <c r="AA160" s="607">
        <v>10</v>
      </c>
      <c r="AB160" s="607">
        <v>4</v>
      </c>
      <c r="AC160" s="608">
        <v>59.8</v>
      </c>
      <c r="AD160" s="608">
        <v>56.8</v>
      </c>
      <c r="AE160" s="608">
        <v>63.9</v>
      </c>
      <c r="AF160" s="607">
        <v>70</v>
      </c>
      <c r="AG160" s="607" t="s">
        <v>1</v>
      </c>
      <c r="AH160" s="607" t="s">
        <v>1</v>
      </c>
      <c r="AI160" s="607">
        <v>3</v>
      </c>
      <c r="AJ160" s="607">
        <v>3</v>
      </c>
      <c r="AK160" s="607">
        <v>5</v>
      </c>
      <c r="AL160" s="607">
        <v>5</v>
      </c>
      <c r="AM160" s="607">
        <v>2</v>
      </c>
      <c r="AN160" s="607">
        <v>3</v>
      </c>
      <c r="AO160" s="607">
        <v>4</v>
      </c>
      <c r="AP160" s="607">
        <v>11</v>
      </c>
      <c r="AQ160" s="607">
        <v>9</v>
      </c>
      <c r="AR160" s="607">
        <v>9</v>
      </c>
      <c r="AS160" s="607">
        <v>4</v>
      </c>
      <c r="AT160" s="607">
        <v>9</v>
      </c>
      <c r="AU160" s="607">
        <v>3</v>
      </c>
      <c r="AV160" s="608">
        <v>61.5</v>
      </c>
      <c r="AW160" s="608">
        <v>60.2</v>
      </c>
      <c r="AX160" s="608">
        <v>62.9</v>
      </c>
      <c r="AY160" s="607">
        <v>61</v>
      </c>
      <c r="AZ160" s="607" t="s">
        <v>1</v>
      </c>
      <c r="BA160" s="607" t="s">
        <v>1</v>
      </c>
      <c r="BB160" s="607">
        <v>2</v>
      </c>
      <c r="BC160" s="607">
        <v>2</v>
      </c>
      <c r="BD160" s="607">
        <v>5</v>
      </c>
      <c r="BE160" s="607">
        <v>5</v>
      </c>
      <c r="BF160" s="607">
        <v>2</v>
      </c>
      <c r="BG160" s="607">
        <v>3</v>
      </c>
      <c r="BH160" s="607">
        <v>4</v>
      </c>
      <c r="BI160" s="607">
        <v>9</v>
      </c>
      <c r="BJ160" s="607">
        <v>9</v>
      </c>
      <c r="BK160" s="607">
        <v>8</v>
      </c>
      <c r="BL160" s="607">
        <v>3</v>
      </c>
      <c r="BM160" s="607">
        <v>7</v>
      </c>
      <c r="BN160" s="607">
        <v>2</v>
      </c>
      <c r="BO160" s="608">
        <v>60.9</v>
      </c>
      <c r="BP160" s="608">
        <v>60.2</v>
      </c>
      <c r="BQ160" s="608">
        <v>61.8</v>
      </c>
      <c r="BR160" s="607">
        <v>28</v>
      </c>
      <c r="BS160" s="607" t="s">
        <v>1</v>
      </c>
      <c r="BT160" s="607" t="s">
        <v>1</v>
      </c>
      <c r="BU160" s="607" t="s">
        <v>1</v>
      </c>
      <c r="BV160" s="607" t="s">
        <v>1</v>
      </c>
      <c r="BW160" s="607" t="s">
        <v>1</v>
      </c>
      <c r="BX160" s="607" t="s">
        <v>1</v>
      </c>
      <c r="BY160" s="607" t="s">
        <v>1</v>
      </c>
      <c r="BZ160" s="607">
        <v>1</v>
      </c>
      <c r="CA160" s="607">
        <v>2</v>
      </c>
      <c r="CB160" s="607">
        <v>5</v>
      </c>
      <c r="CC160" s="607">
        <v>3</v>
      </c>
      <c r="CD160" s="607">
        <v>7</v>
      </c>
      <c r="CE160" s="607">
        <v>2</v>
      </c>
      <c r="CF160" s="607">
        <v>6</v>
      </c>
      <c r="CG160" s="607">
        <v>2</v>
      </c>
      <c r="CH160" s="607">
        <v>19</v>
      </c>
      <c r="CI160" s="607" t="s">
        <v>1</v>
      </c>
      <c r="CJ160" s="607" t="s">
        <v>1</v>
      </c>
      <c r="CK160" s="607" t="s">
        <v>1</v>
      </c>
      <c r="CL160" s="607" t="s">
        <v>1</v>
      </c>
      <c r="CM160" s="607" t="s">
        <v>1</v>
      </c>
      <c r="CN160" s="607" t="s">
        <v>1</v>
      </c>
      <c r="CO160" s="607">
        <v>1</v>
      </c>
      <c r="CP160" s="607">
        <v>4</v>
      </c>
      <c r="CQ160" s="607">
        <v>2</v>
      </c>
      <c r="CR160" s="607">
        <v>6</v>
      </c>
      <c r="CS160" s="607">
        <v>1</v>
      </c>
      <c r="CT160" s="607">
        <v>3</v>
      </c>
      <c r="CU160" s="607">
        <v>2</v>
      </c>
      <c r="CV160" s="607"/>
      <c r="CW160" s="607"/>
      <c r="CX160" s="607"/>
      <c r="CY160" s="607"/>
      <c r="CZ160" s="607"/>
      <c r="DA160" s="607"/>
      <c r="DB160" s="607"/>
      <c r="DC160" s="607">
        <v>98</v>
      </c>
      <c r="DD160" s="607">
        <v>77</v>
      </c>
      <c r="DE160" s="607">
        <v>61</v>
      </c>
      <c r="DF160" s="607">
        <v>15</v>
      </c>
      <c r="DG160" s="607">
        <v>1</v>
      </c>
      <c r="DH160" s="607">
        <v>9</v>
      </c>
      <c r="DI160" s="607">
        <v>3</v>
      </c>
      <c r="DJ160" s="607">
        <v>9</v>
      </c>
      <c r="DK160" s="607">
        <v>27</v>
      </c>
      <c r="DL160" s="607">
        <v>1</v>
      </c>
      <c r="DM160" s="607" t="s">
        <v>1</v>
      </c>
      <c r="DN160" s="607" t="s">
        <v>1</v>
      </c>
      <c r="DO160" s="607" t="s">
        <v>1</v>
      </c>
      <c r="DP160" s="607">
        <v>20</v>
      </c>
      <c r="DQ160" s="607">
        <v>1</v>
      </c>
      <c r="DR160" s="607">
        <v>2</v>
      </c>
      <c r="DS160" s="607">
        <v>1</v>
      </c>
      <c r="DT160" s="607" t="s">
        <v>1</v>
      </c>
      <c r="DU160" s="607" t="s">
        <v>1</v>
      </c>
      <c r="DV160" s="607" t="s">
        <v>1</v>
      </c>
      <c r="DW160" s="607" t="s">
        <v>1</v>
      </c>
      <c r="DX160" s="607">
        <v>2</v>
      </c>
      <c r="DY160" s="607" t="s">
        <v>1</v>
      </c>
      <c r="DZ160" s="607" t="s">
        <v>1</v>
      </c>
      <c r="EA160" s="607">
        <v>28</v>
      </c>
      <c r="EB160" s="607">
        <v>1898</v>
      </c>
      <c r="EC160" s="607">
        <v>674</v>
      </c>
      <c r="ED160" s="607">
        <v>923</v>
      </c>
      <c r="EE160" s="607">
        <v>301</v>
      </c>
      <c r="EF160" s="17">
        <v>52</v>
      </c>
      <c r="EG160" s="17">
        <v>50</v>
      </c>
      <c r="EH160" s="17">
        <v>37</v>
      </c>
      <c r="EI160" s="17">
        <v>12</v>
      </c>
      <c r="EJ160" s="17">
        <v>1</v>
      </c>
      <c r="EK160" s="17" t="s">
        <v>1</v>
      </c>
      <c r="EL160" s="17">
        <v>1</v>
      </c>
      <c r="EM160" s="17">
        <v>1</v>
      </c>
      <c r="EN160" s="17">
        <v>46</v>
      </c>
      <c r="EO160" s="17">
        <v>27</v>
      </c>
      <c r="EP160" s="17">
        <v>24</v>
      </c>
      <c r="EQ160" s="17">
        <v>3</v>
      </c>
      <c r="ER160" s="17" t="s">
        <v>1</v>
      </c>
      <c r="ES160" s="17">
        <v>9</v>
      </c>
      <c r="ET160" s="17">
        <v>2</v>
      </c>
      <c r="EU160" s="17">
        <v>8</v>
      </c>
    </row>
    <row r="161" spans="1:151" ht="14.25" customHeight="1">
      <c r="A161" s="551" t="s">
        <v>299</v>
      </c>
      <c r="B161" s="551" t="s">
        <v>422</v>
      </c>
      <c r="C161" s="551" t="s">
        <v>424</v>
      </c>
      <c r="D161" s="551" t="s">
        <v>424</v>
      </c>
      <c r="E161" s="607">
        <v>56</v>
      </c>
      <c r="F161" s="607">
        <v>28</v>
      </c>
      <c r="G161" s="607">
        <v>12</v>
      </c>
      <c r="H161" s="607">
        <v>12</v>
      </c>
      <c r="I161" s="607">
        <v>7</v>
      </c>
      <c r="J161" s="607">
        <v>6</v>
      </c>
      <c r="K161" s="607">
        <v>9</v>
      </c>
      <c r="L161" s="607">
        <v>28</v>
      </c>
      <c r="M161" s="607">
        <v>87</v>
      </c>
      <c r="N161" s="607" t="s">
        <v>1</v>
      </c>
      <c r="O161" s="607" t="s">
        <v>1</v>
      </c>
      <c r="P161" s="607">
        <v>5</v>
      </c>
      <c r="Q161" s="607">
        <v>3</v>
      </c>
      <c r="R161" s="607">
        <v>6</v>
      </c>
      <c r="S161" s="607">
        <v>9</v>
      </c>
      <c r="T161" s="607">
        <v>3</v>
      </c>
      <c r="U161" s="607">
        <v>6</v>
      </c>
      <c r="V161" s="607">
        <v>5</v>
      </c>
      <c r="W161" s="607">
        <v>11</v>
      </c>
      <c r="X161" s="607">
        <v>10</v>
      </c>
      <c r="Y161" s="607">
        <v>10</v>
      </c>
      <c r="Z161" s="607">
        <v>5</v>
      </c>
      <c r="AA161" s="607">
        <v>10</v>
      </c>
      <c r="AB161" s="607">
        <v>4</v>
      </c>
      <c r="AC161" s="608">
        <v>59.8</v>
      </c>
      <c r="AD161" s="608">
        <v>56.8</v>
      </c>
      <c r="AE161" s="608">
        <v>63.9</v>
      </c>
      <c r="AF161" s="607">
        <v>70</v>
      </c>
      <c r="AG161" s="607" t="s">
        <v>1</v>
      </c>
      <c r="AH161" s="607" t="s">
        <v>1</v>
      </c>
      <c r="AI161" s="607">
        <v>3</v>
      </c>
      <c r="AJ161" s="607">
        <v>3</v>
      </c>
      <c r="AK161" s="607">
        <v>5</v>
      </c>
      <c r="AL161" s="607">
        <v>5</v>
      </c>
      <c r="AM161" s="607">
        <v>2</v>
      </c>
      <c r="AN161" s="607">
        <v>3</v>
      </c>
      <c r="AO161" s="607">
        <v>4</v>
      </c>
      <c r="AP161" s="607">
        <v>11</v>
      </c>
      <c r="AQ161" s="607">
        <v>9</v>
      </c>
      <c r="AR161" s="607">
        <v>9</v>
      </c>
      <c r="AS161" s="607">
        <v>4</v>
      </c>
      <c r="AT161" s="607">
        <v>9</v>
      </c>
      <c r="AU161" s="607">
        <v>3</v>
      </c>
      <c r="AV161" s="608">
        <v>61.5</v>
      </c>
      <c r="AW161" s="608">
        <v>60.2</v>
      </c>
      <c r="AX161" s="608">
        <v>62.9</v>
      </c>
      <c r="AY161" s="607">
        <v>61</v>
      </c>
      <c r="AZ161" s="607" t="s">
        <v>1</v>
      </c>
      <c r="BA161" s="607" t="s">
        <v>1</v>
      </c>
      <c r="BB161" s="607">
        <v>2</v>
      </c>
      <c r="BC161" s="607">
        <v>2</v>
      </c>
      <c r="BD161" s="607">
        <v>5</v>
      </c>
      <c r="BE161" s="607">
        <v>5</v>
      </c>
      <c r="BF161" s="607">
        <v>2</v>
      </c>
      <c r="BG161" s="607">
        <v>3</v>
      </c>
      <c r="BH161" s="607">
        <v>4</v>
      </c>
      <c r="BI161" s="607">
        <v>9</v>
      </c>
      <c r="BJ161" s="607">
        <v>9</v>
      </c>
      <c r="BK161" s="607">
        <v>8</v>
      </c>
      <c r="BL161" s="607">
        <v>3</v>
      </c>
      <c r="BM161" s="607">
        <v>7</v>
      </c>
      <c r="BN161" s="607">
        <v>2</v>
      </c>
      <c r="BO161" s="608">
        <v>60.9</v>
      </c>
      <c r="BP161" s="608">
        <v>60.2</v>
      </c>
      <c r="BQ161" s="608">
        <v>61.8</v>
      </c>
      <c r="BR161" s="607">
        <v>28</v>
      </c>
      <c r="BS161" s="607" t="s">
        <v>1</v>
      </c>
      <c r="BT161" s="607" t="s">
        <v>1</v>
      </c>
      <c r="BU161" s="607" t="s">
        <v>1</v>
      </c>
      <c r="BV161" s="607" t="s">
        <v>1</v>
      </c>
      <c r="BW161" s="607" t="s">
        <v>1</v>
      </c>
      <c r="BX161" s="607" t="s">
        <v>1</v>
      </c>
      <c r="BY161" s="607" t="s">
        <v>1</v>
      </c>
      <c r="BZ161" s="607">
        <v>1</v>
      </c>
      <c r="CA161" s="607">
        <v>2</v>
      </c>
      <c r="CB161" s="607">
        <v>5</v>
      </c>
      <c r="CC161" s="607">
        <v>3</v>
      </c>
      <c r="CD161" s="607">
        <v>7</v>
      </c>
      <c r="CE161" s="607">
        <v>2</v>
      </c>
      <c r="CF161" s="607">
        <v>6</v>
      </c>
      <c r="CG161" s="607">
        <v>2</v>
      </c>
      <c r="CH161" s="607">
        <v>19</v>
      </c>
      <c r="CI161" s="607" t="s">
        <v>1</v>
      </c>
      <c r="CJ161" s="607" t="s">
        <v>1</v>
      </c>
      <c r="CK161" s="607" t="s">
        <v>1</v>
      </c>
      <c r="CL161" s="607" t="s">
        <v>1</v>
      </c>
      <c r="CM161" s="607" t="s">
        <v>1</v>
      </c>
      <c r="CN161" s="607" t="s">
        <v>1</v>
      </c>
      <c r="CO161" s="607">
        <v>1</v>
      </c>
      <c r="CP161" s="607">
        <v>4</v>
      </c>
      <c r="CQ161" s="607">
        <v>2</v>
      </c>
      <c r="CR161" s="607">
        <v>6</v>
      </c>
      <c r="CS161" s="607">
        <v>1</v>
      </c>
      <c r="CT161" s="607">
        <v>3</v>
      </c>
      <c r="CU161" s="607">
        <v>2</v>
      </c>
      <c r="CV161" s="607"/>
      <c r="CW161" s="607"/>
      <c r="CX161" s="607"/>
      <c r="CY161" s="607"/>
      <c r="CZ161" s="607"/>
      <c r="DA161" s="607"/>
      <c r="DB161" s="607"/>
      <c r="DC161" s="607">
        <v>98</v>
      </c>
      <c r="DD161" s="607">
        <v>77</v>
      </c>
      <c r="DE161" s="607">
        <v>61</v>
      </c>
      <c r="DF161" s="607">
        <v>15</v>
      </c>
      <c r="DG161" s="607">
        <v>1</v>
      </c>
      <c r="DH161" s="607">
        <v>9</v>
      </c>
      <c r="DI161" s="607">
        <v>3</v>
      </c>
      <c r="DJ161" s="607">
        <v>9</v>
      </c>
      <c r="DK161" s="607">
        <v>27</v>
      </c>
      <c r="DL161" s="607">
        <v>1</v>
      </c>
      <c r="DM161" s="607" t="s">
        <v>1</v>
      </c>
      <c r="DN161" s="607" t="s">
        <v>1</v>
      </c>
      <c r="DO161" s="607" t="s">
        <v>1</v>
      </c>
      <c r="DP161" s="607">
        <v>20</v>
      </c>
      <c r="DQ161" s="607">
        <v>1</v>
      </c>
      <c r="DR161" s="607">
        <v>2</v>
      </c>
      <c r="DS161" s="607">
        <v>1</v>
      </c>
      <c r="DT161" s="607" t="s">
        <v>1</v>
      </c>
      <c r="DU161" s="607" t="s">
        <v>1</v>
      </c>
      <c r="DV161" s="607" t="s">
        <v>1</v>
      </c>
      <c r="DW161" s="607" t="s">
        <v>1</v>
      </c>
      <c r="DX161" s="607">
        <v>2</v>
      </c>
      <c r="DY161" s="607" t="s">
        <v>1</v>
      </c>
      <c r="DZ161" s="607" t="s">
        <v>1</v>
      </c>
      <c r="EA161" s="607">
        <v>28</v>
      </c>
      <c r="EB161" s="607">
        <v>1898</v>
      </c>
      <c r="EC161" s="607">
        <v>674</v>
      </c>
      <c r="ED161" s="607">
        <v>923</v>
      </c>
      <c r="EE161" s="607">
        <v>301</v>
      </c>
      <c r="EF161" s="17">
        <v>52</v>
      </c>
      <c r="EG161" s="17">
        <v>50</v>
      </c>
      <c r="EH161" s="17">
        <v>37</v>
      </c>
      <c r="EI161" s="17">
        <v>12</v>
      </c>
      <c r="EJ161" s="17">
        <v>1</v>
      </c>
      <c r="EK161" s="17" t="s">
        <v>1</v>
      </c>
      <c r="EL161" s="17">
        <v>1</v>
      </c>
      <c r="EM161" s="17">
        <v>1</v>
      </c>
      <c r="EN161" s="17">
        <v>46</v>
      </c>
      <c r="EO161" s="17">
        <v>27</v>
      </c>
      <c r="EP161" s="17">
        <v>24</v>
      </c>
      <c r="EQ161" s="17">
        <v>3</v>
      </c>
      <c r="ER161" s="17" t="s">
        <v>1</v>
      </c>
      <c r="ES161" s="17">
        <v>9</v>
      </c>
      <c r="ET161" s="17">
        <v>2</v>
      </c>
      <c r="EU161" s="17">
        <v>8</v>
      </c>
    </row>
    <row r="162" spans="1:151" ht="14.25" customHeight="1">
      <c r="A162" s="551" t="s">
        <v>299</v>
      </c>
      <c r="B162" s="551" t="s">
        <v>422</v>
      </c>
      <c r="C162" s="551" t="s">
        <v>424</v>
      </c>
      <c r="D162" s="551"/>
      <c r="E162" s="607" t="s">
        <v>191</v>
      </c>
      <c r="F162" s="607" t="s">
        <v>191</v>
      </c>
      <c r="G162" s="607" t="s">
        <v>191</v>
      </c>
      <c r="H162" s="607" t="s">
        <v>191</v>
      </c>
      <c r="I162" s="607" t="s">
        <v>191</v>
      </c>
      <c r="J162" s="607" t="s">
        <v>191</v>
      </c>
      <c r="K162" s="607" t="s">
        <v>191</v>
      </c>
      <c r="L162" s="607" t="s">
        <v>191</v>
      </c>
      <c r="M162" s="607" t="s">
        <v>191</v>
      </c>
      <c r="N162" s="607" t="s">
        <v>191</v>
      </c>
      <c r="O162" s="607" t="s">
        <v>191</v>
      </c>
      <c r="P162" s="607" t="s">
        <v>191</v>
      </c>
      <c r="Q162" s="607" t="s">
        <v>191</v>
      </c>
      <c r="R162" s="607" t="s">
        <v>191</v>
      </c>
      <c r="S162" s="607" t="s">
        <v>191</v>
      </c>
      <c r="T162" s="607" t="s">
        <v>191</v>
      </c>
      <c r="U162" s="607" t="s">
        <v>191</v>
      </c>
      <c r="V162" s="607" t="s">
        <v>191</v>
      </c>
      <c r="W162" s="607" t="s">
        <v>191</v>
      </c>
      <c r="X162" s="607" t="s">
        <v>191</v>
      </c>
      <c r="Y162" s="607" t="s">
        <v>191</v>
      </c>
      <c r="Z162" s="607" t="s">
        <v>191</v>
      </c>
      <c r="AA162" s="607" t="s">
        <v>191</v>
      </c>
      <c r="AB162" s="607" t="s">
        <v>191</v>
      </c>
      <c r="AC162" s="608"/>
      <c r="AD162" s="608"/>
      <c r="AE162" s="608"/>
      <c r="AF162" s="607" t="s">
        <v>191</v>
      </c>
      <c r="AG162" s="607" t="s">
        <v>191</v>
      </c>
      <c r="AH162" s="607" t="s">
        <v>191</v>
      </c>
      <c r="AI162" s="607" t="s">
        <v>191</v>
      </c>
      <c r="AJ162" s="607" t="s">
        <v>191</v>
      </c>
      <c r="AK162" s="607" t="s">
        <v>191</v>
      </c>
      <c r="AL162" s="607" t="s">
        <v>191</v>
      </c>
      <c r="AM162" s="607" t="s">
        <v>191</v>
      </c>
      <c r="AN162" s="607" t="s">
        <v>191</v>
      </c>
      <c r="AO162" s="607" t="s">
        <v>191</v>
      </c>
      <c r="AP162" s="607" t="s">
        <v>191</v>
      </c>
      <c r="AQ162" s="607" t="s">
        <v>191</v>
      </c>
      <c r="AR162" s="607" t="s">
        <v>191</v>
      </c>
      <c r="AS162" s="607" t="s">
        <v>191</v>
      </c>
      <c r="AT162" s="607" t="s">
        <v>191</v>
      </c>
      <c r="AU162" s="607" t="s">
        <v>191</v>
      </c>
      <c r="AV162" s="608"/>
      <c r="AW162" s="608"/>
      <c r="AX162" s="608"/>
      <c r="AY162" s="607" t="s">
        <v>191</v>
      </c>
      <c r="AZ162" s="607" t="s">
        <v>191</v>
      </c>
      <c r="BA162" s="607" t="s">
        <v>191</v>
      </c>
      <c r="BB162" s="607" t="s">
        <v>191</v>
      </c>
      <c r="BC162" s="607" t="s">
        <v>191</v>
      </c>
      <c r="BD162" s="607" t="s">
        <v>191</v>
      </c>
      <c r="BE162" s="607" t="s">
        <v>191</v>
      </c>
      <c r="BF162" s="607" t="s">
        <v>191</v>
      </c>
      <c r="BG162" s="607" t="s">
        <v>191</v>
      </c>
      <c r="BH162" s="607" t="s">
        <v>191</v>
      </c>
      <c r="BI162" s="607" t="s">
        <v>191</v>
      </c>
      <c r="BJ162" s="607" t="s">
        <v>191</v>
      </c>
      <c r="BK162" s="607" t="s">
        <v>191</v>
      </c>
      <c r="BL162" s="607" t="s">
        <v>191</v>
      </c>
      <c r="BM162" s="607" t="s">
        <v>191</v>
      </c>
      <c r="BN162" s="607" t="s">
        <v>191</v>
      </c>
      <c r="BO162" s="608"/>
      <c r="BP162" s="608"/>
      <c r="BQ162" s="608"/>
      <c r="BR162" s="607"/>
      <c r="BS162" s="607"/>
      <c r="BT162" s="607"/>
      <c r="BU162" s="607"/>
      <c r="BV162" s="607"/>
      <c r="BW162" s="607"/>
      <c r="BX162" s="607"/>
      <c r="BY162" s="607"/>
      <c r="BZ162" s="607"/>
      <c r="CA162" s="607"/>
      <c r="CB162" s="607"/>
      <c r="CC162" s="607"/>
      <c r="CD162" s="607"/>
      <c r="CE162" s="607"/>
      <c r="CF162" s="607"/>
      <c r="CG162" s="607"/>
      <c r="CH162" s="607"/>
      <c r="CI162" s="607"/>
      <c r="CJ162" s="607"/>
      <c r="CK162" s="607"/>
      <c r="CL162" s="607"/>
      <c r="CM162" s="607"/>
      <c r="CN162" s="607"/>
      <c r="CO162" s="607"/>
      <c r="CP162" s="607"/>
      <c r="CQ162" s="607"/>
      <c r="CR162" s="607"/>
      <c r="CS162" s="607"/>
      <c r="CT162" s="607"/>
      <c r="CU162" s="607"/>
      <c r="CV162" s="607"/>
      <c r="CW162" s="607"/>
      <c r="CX162" s="607"/>
      <c r="CY162" s="607"/>
      <c r="CZ162" s="607"/>
      <c r="DA162" s="607"/>
      <c r="DB162" s="607"/>
      <c r="DC162" s="607"/>
      <c r="DD162" s="607"/>
      <c r="DE162" s="607"/>
      <c r="DF162" s="607"/>
      <c r="DG162" s="607"/>
      <c r="DH162" s="607"/>
      <c r="DI162" s="607"/>
      <c r="DJ162" s="607"/>
      <c r="DK162" s="607"/>
      <c r="DL162" s="607"/>
      <c r="DM162" s="607"/>
      <c r="DN162" s="607"/>
      <c r="DO162" s="607"/>
      <c r="DP162" s="607"/>
      <c r="DQ162" s="607"/>
      <c r="DR162" s="607"/>
      <c r="DS162" s="607"/>
      <c r="DT162" s="607"/>
      <c r="DU162" s="607"/>
      <c r="DV162" s="607"/>
      <c r="DW162" s="607"/>
      <c r="DX162" s="607"/>
      <c r="DY162" s="607"/>
      <c r="DZ162" s="607"/>
      <c r="EA162" s="607"/>
      <c r="EB162" s="607"/>
      <c r="EC162" s="607"/>
      <c r="ED162" s="607"/>
      <c r="EE162" s="607"/>
    </row>
    <row r="163" spans="1:151" ht="14.25" customHeight="1">
      <c r="A163" s="551" t="s">
        <v>299</v>
      </c>
      <c r="B163" s="551" t="s">
        <v>422</v>
      </c>
      <c r="C163" s="551" t="s">
        <v>425</v>
      </c>
      <c r="D163" s="551"/>
      <c r="E163" s="607">
        <v>202</v>
      </c>
      <c r="F163" s="607">
        <v>93</v>
      </c>
      <c r="G163" s="607">
        <v>35</v>
      </c>
      <c r="H163" s="607">
        <v>31</v>
      </c>
      <c r="I163" s="607">
        <v>35</v>
      </c>
      <c r="J163" s="607">
        <v>21</v>
      </c>
      <c r="K163" s="607">
        <v>23</v>
      </c>
      <c r="L163" s="607">
        <v>109</v>
      </c>
      <c r="M163" s="607">
        <v>285</v>
      </c>
      <c r="N163" s="607">
        <v>6</v>
      </c>
      <c r="O163" s="607">
        <v>12</v>
      </c>
      <c r="P163" s="607">
        <v>10</v>
      </c>
      <c r="Q163" s="607">
        <v>10</v>
      </c>
      <c r="R163" s="607">
        <v>9</v>
      </c>
      <c r="S163" s="607">
        <v>16</v>
      </c>
      <c r="T163" s="607">
        <v>26</v>
      </c>
      <c r="U163" s="607">
        <v>29</v>
      </c>
      <c r="V163" s="607">
        <v>25</v>
      </c>
      <c r="W163" s="607">
        <v>29</v>
      </c>
      <c r="X163" s="607">
        <v>24</v>
      </c>
      <c r="Y163" s="607">
        <v>27</v>
      </c>
      <c r="Z163" s="607">
        <v>24</v>
      </c>
      <c r="AA163" s="607">
        <v>23</v>
      </c>
      <c r="AB163" s="607">
        <v>15</v>
      </c>
      <c r="AC163" s="608">
        <v>58</v>
      </c>
      <c r="AD163" s="608">
        <v>57.2</v>
      </c>
      <c r="AE163" s="608">
        <v>58.8</v>
      </c>
      <c r="AF163" s="607">
        <v>219</v>
      </c>
      <c r="AG163" s="607">
        <v>6</v>
      </c>
      <c r="AH163" s="607">
        <v>8</v>
      </c>
      <c r="AI163" s="607">
        <v>4</v>
      </c>
      <c r="AJ163" s="607">
        <v>5</v>
      </c>
      <c r="AK163" s="607">
        <v>5</v>
      </c>
      <c r="AL163" s="607">
        <v>12</v>
      </c>
      <c r="AM163" s="607">
        <v>18</v>
      </c>
      <c r="AN163" s="607">
        <v>24</v>
      </c>
      <c r="AO163" s="607">
        <v>18</v>
      </c>
      <c r="AP163" s="607">
        <v>20</v>
      </c>
      <c r="AQ163" s="607">
        <v>23</v>
      </c>
      <c r="AR163" s="607">
        <v>26</v>
      </c>
      <c r="AS163" s="607">
        <v>19</v>
      </c>
      <c r="AT163" s="607">
        <v>19</v>
      </c>
      <c r="AU163" s="607">
        <v>12</v>
      </c>
      <c r="AV163" s="608">
        <v>59.8</v>
      </c>
      <c r="AW163" s="608">
        <v>59</v>
      </c>
      <c r="AX163" s="608">
        <v>60.7</v>
      </c>
      <c r="AY163" s="607">
        <v>181</v>
      </c>
      <c r="AZ163" s="607" t="s">
        <v>1</v>
      </c>
      <c r="BA163" s="607">
        <v>2</v>
      </c>
      <c r="BB163" s="607">
        <v>3</v>
      </c>
      <c r="BC163" s="607">
        <v>4</v>
      </c>
      <c r="BD163" s="607">
        <v>4</v>
      </c>
      <c r="BE163" s="607">
        <v>10</v>
      </c>
      <c r="BF163" s="607">
        <v>12</v>
      </c>
      <c r="BG163" s="607">
        <v>23</v>
      </c>
      <c r="BH163" s="607">
        <v>16</v>
      </c>
      <c r="BI163" s="607">
        <v>18</v>
      </c>
      <c r="BJ163" s="607">
        <v>21</v>
      </c>
      <c r="BK163" s="607">
        <v>26</v>
      </c>
      <c r="BL163" s="607">
        <v>17</v>
      </c>
      <c r="BM163" s="607">
        <v>15</v>
      </c>
      <c r="BN163" s="607">
        <v>10</v>
      </c>
      <c r="BO163" s="608">
        <v>62.5</v>
      </c>
      <c r="BP163" s="608">
        <v>61.4</v>
      </c>
      <c r="BQ163" s="608">
        <v>63.9</v>
      </c>
      <c r="BR163" s="607">
        <v>93</v>
      </c>
      <c r="BS163" s="607" t="s">
        <v>1</v>
      </c>
      <c r="BT163" s="607" t="s">
        <v>1</v>
      </c>
      <c r="BU163" s="607" t="s">
        <v>1</v>
      </c>
      <c r="BV163" s="607" t="s">
        <v>1</v>
      </c>
      <c r="BW163" s="607">
        <v>1</v>
      </c>
      <c r="BX163" s="607" t="s">
        <v>1</v>
      </c>
      <c r="BY163" s="607">
        <v>2</v>
      </c>
      <c r="BZ163" s="607">
        <v>9</v>
      </c>
      <c r="CA163" s="607">
        <v>8</v>
      </c>
      <c r="CB163" s="607">
        <v>8</v>
      </c>
      <c r="CC163" s="607">
        <v>15</v>
      </c>
      <c r="CD163" s="607">
        <v>13</v>
      </c>
      <c r="CE163" s="607">
        <v>18</v>
      </c>
      <c r="CF163" s="607">
        <v>7</v>
      </c>
      <c r="CG163" s="607">
        <v>12</v>
      </c>
      <c r="CH163" s="607">
        <v>70</v>
      </c>
      <c r="CI163" s="607" t="s">
        <v>1</v>
      </c>
      <c r="CJ163" s="607" t="s">
        <v>1</v>
      </c>
      <c r="CK163" s="607">
        <v>1</v>
      </c>
      <c r="CL163" s="607" t="s">
        <v>1</v>
      </c>
      <c r="CM163" s="607">
        <v>1</v>
      </c>
      <c r="CN163" s="607">
        <v>7</v>
      </c>
      <c r="CO163" s="607">
        <v>3</v>
      </c>
      <c r="CP163" s="607">
        <v>7</v>
      </c>
      <c r="CQ163" s="607">
        <v>8</v>
      </c>
      <c r="CR163" s="607">
        <v>10</v>
      </c>
      <c r="CS163" s="607">
        <v>14</v>
      </c>
      <c r="CT163" s="607">
        <v>7</v>
      </c>
      <c r="CU163" s="607">
        <v>12</v>
      </c>
      <c r="CV163" s="607"/>
      <c r="CW163" s="607"/>
      <c r="CX163" s="607"/>
      <c r="CY163" s="607"/>
      <c r="CZ163" s="607"/>
      <c r="DA163" s="607"/>
      <c r="DB163" s="607"/>
      <c r="DC163" s="607">
        <v>384</v>
      </c>
      <c r="DD163" s="607">
        <v>269</v>
      </c>
      <c r="DE163" s="607">
        <v>181</v>
      </c>
      <c r="DF163" s="607">
        <v>69</v>
      </c>
      <c r="DG163" s="607">
        <v>19</v>
      </c>
      <c r="DH163" s="607">
        <v>38</v>
      </c>
      <c r="DI163" s="607">
        <v>33</v>
      </c>
      <c r="DJ163" s="607">
        <v>44</v>
      </c>
      <c r="DK163" s="607">
        <v>86</v>
      </c>
      <c r="DL163" s="607" t="s">
        <v>1</v>
      </c>
      <c r="DM163" s="607" t="s">
        <v>1</v>
      </c>
      <c r="DN163" s="607">
        <v>1</v>
      </c>
      <c r="DO163" s="607" t="s">
        <v>1</v>
      </c>
      <c r="DP163" s="607">
        <v>52</v>
      </c>
      <c r="DQ163" s="607">
        <v>5</v>
      </c>
      <c r="DR163" s="607">
        <v>9</v>
      </c>
      <c r="DS163" s="607">
        <v>18</v>
      </c>
      <c r="DT163" s="607">
        <v>1</v>
      </c>
      <c r="DU163" s="607" t="s">
        <v>1</v>
      </c>
      <c r="DV163" s="607" t="s">
        <v>1</v>
      </c>
      <c r="DW163" s="607" t="s">
        <v>1</v>
      </c>
      <c r="DX163" s="607" t="s">
        <v>1</v>
      </c>
      <c r="DY163" s="607" t="s">
        <v>1</v>
      </c>
      <c r="DZ163" s="607" t="s">
        <v>1</v>
      </c>
      <c r="EA163" s="607">
        <v>92</v>
      </c>
      <c r="EB163" s="607">
        <v>4962</v>
      </c>
      <c r="EC163" s="607">
        <v>573</v>
      </c>
      <c r="ED163" s="607">
        <v>3235</v>
      </c>
      <c r="EE163" s="607">
        <v>1154</v>
      </c>
      <c r="EF163" s="17">
        <v>178</v>
      </c>
      <c r="EG163" s="17">
        <v>141</v>
      </c>
      <c r="EH163" s="17">
        <v>99</v>
      </c>
      <c r="EI163" s="17">
        <v>32</v>
      </c>
      <c r="EJ163" s="17">
        <v>10</v>
      </c>
      <c r="EK163" s="17" t="s">
        <v>1</v>
      </c>
      <c r="EL163" s="17">
        <v>20</v>
      </c>
      <c r="EM163" s="17">
        <v>17</v>
      </c>
      <c r="EN163" s="17">
        <v>206</v>
      </c>
      <c r="EO163" s="17">
        <v>128</v>
      </c>
      <c r="EP163" s="17">
        <v>82</v>
      </c>
      <c r="EQ163" s="17">
        <v>37</v>
      </c>
      <c r="ER163" s="17">
        <v>9</v>
      </c>
      <c r="ES163" s="17">
        <v>38</v>
      </c>
      <c r="ET163" s="17">
        <v>13</v>
      </c>
      <c r="EU163" s="17">
        <v>27</v>
      </c>
    </row>
    <row r="164" spans="1:151" ht="14.25" customHeight="1">
      <c r="A164" s="551" t="s">
        <v>299</v>
      </c>
      <c r="B164" s="551" t="s">
        <v>422</v>
      </c>
      <c r="C164" s="551" t="s">
        <v>425</v>
      </c>
      <c r="D164" s="551" t="s">
        <v>425</v>
      </c>
      <c r="E164" s="607">
        <v>202</v>
      </c>
      <c r="F164" s="607">
        <v>93</v>
      </c>
      <c r="G164" s="607">
        <v>35</v>
      </c>
      <c r="H164" s="607">
        <v>31</v>
      </c>
      <c r="I164" s="607">
        <v>35</v>
      </c>
      <c r="J164" s="607">
        <v>21</v>
      </c>
      <c r="K164" s="607">
        <v>23</v>
      </c>
      <c r="L164" s="607">
        <v>109</v>
      </c>
      <c r="M164" s="607">
        <v>285</v>
      </c>
      <c r="N164" s="607">
        <v>6</v>
      </c>
      <c r="O164" s="607">
        <v>12</v>
      </c>
      <c r="P164" s="607">
        <v>10</v>
      </c>
      <c r="Q164" s="607">
        <v>10</v>
      </c>
      <c r="R164" s="607">
        <v>9</v>
      </c>
      <c r="S164" s="607">
        <v>16</v>
      </c>
      <c r="T164" s="607">
        <v>26</v>
      </c>
      <c r="U164" s="607">
        <v>29</v>
      </c>
      <c r="V164" s="607">
        <v>25</v>
      </c>
      <c r="W164" s="607">
        <v>29</v>
      </c>
      <c r="X164" s="607">
        <v>24</v>
      </c>
      <c r="Y164" s="607">
        <v>27</v>
      </c>
      <c r="Z164" s="607">
        <v>24</v>
      </c>
      <c r="AA164" s="607">
        <v>23</v>
      </c>
      <c r="AB164" s="607">
        <v>15</v>
      </c>
      <c r="AC164" s="608">
        <v>58</v>
      </c>
      <c r="AD164" s="608">
        <v>57.2</v>
      </c>
      <c r="AE164" s="608">
        <v>58.8</v>
      </c>
      <c r="AF164" s="607">
        <v>219</v>
      </c>
      <c r="AG164" s="607">
        <v>6</v>
      </c>
      <c r="AH164" s="607">
        <v>8</v>
      </c>
      <c r="AI164" s="607">
        <v>4</v>
      </c>
      <c r="AJ164" s="607">
        <v>5</v>
      </c>
      <c r="AK164" s="607">
        <v>5</v>
      </c>
      <c r="AL164" s="607">
        <v>12</v>
      </c>
      <c r="AM164" s="607">
        <v>18</v>
      </c>
      <c r="AN164" s="607">
        <v>24</v>
      </c>
      <c r="AO164" s="607">
        <v>18</v>
      </c>
      <c r="AP164" s="607">
        <v>20</v>
      </c>
      <c r="AQ164" s="607">
        <v>23</v>
      </c>
      <c r="AR164" s="607">
        <v>26</v>
      </c>
      <c r="AS164" s="607">
        <v>19</v>
      </c>
      <c r="AT164" s="607">
        <v>19</v>
      </c>
      <c r="AU164" s="607">
        <v>12</v>
      </c>
      <c r="AV164" s="608">
        <v>59.8</v>
      </c>
      <c r="AW164" s="608">
        <v>59</v>
      </c>
      <c r="AX164" s="608">
        <v>60.7</v>
      </c>
      <c r="AY164" s="607">
        <v>181</v>
      </c>
      <c r="AZ164" s="607" t="s">
        <v>1</v>
      </c>
      <c r="BA164" s="607">
        <v>2</v>
      </c>
      <c r="BB164" s="607">
        <v>3</v>
      </c>
      <c r="BC164" s="607">
        <v>4</v>
      </c>
      <c r="BD164" s="607">
        <v>4</v>
      </c>
      <c r="BE164" s="607">
        <v>10</v>
      </c>
      <c r="BF164" s="607">
        <v>12</v>
      </c>
      <c r="BG164" s="607">
        <v>23</v>
      </c>
      <c r="BH164" s="607">
        <v>16</v>
      </c>
      <c r="BI164" s="607">
        <v>18</v>
      </c>
      <c r="BJ164" s="607">
        <v>21</v>
      </c>
      <c r="BK164" s="607">
        <v>26</v>
      </c>
      <c r="BL164" s="607">
        <v>17</v>
      </c>
      <c r="BM164" s="607">
        <v>15</v>
      </c>
      <c r="BN164" s="607">
        <v>10</v>
      </c>
      <c r="BO164" s="608">
        <v>62.5</v>
      </c>
      <c r="BP164" s="608">
        <v>61.4</v>
      </c>
      <c r="BQ164" s="608">
        <v>63.9</v>
      </c>
      <c r="BR164" s="607">
        <v>93</v>
      </c>
      <c r="BS164" s="607" t="s">
        <v>1</v>
      </c>
      <c r="BT164" s="607" t="s">
        <v>1</v>
      </c>
      <c r="BU164" s="607" t="s">
        <v>1</v>
      </c>
      <c r="BV164" s="607" t="s">
        <v>1</v>
      </c>
      <c r="BW164" s="607">
        <v>1</v>
      </c>
      <c r="BX164" s="607" t="s">
        <v>1</v>
      </c>
      <c r="BY164" s="607">
        <v>2</v>
      </c>
      <c r="BZ164" s="607">
        <v>9</v>
      </c>
      <c r="CA164" s="607">
        <v>8</v>
      </c>
      <c r="CB164" s="607">
        <v>8</v>
      </c>
      <c r="CC164" s="607">
        <v>15</v>
      </c>
      <c r="CD164" s="607">
        <v>13</v>
      </c>
      <c r="CE164" s="607">
        <v>18</v>
      </c>
      <c r="CF164" s="607">
        <v>7</v>
      </c>
      <c r="CG164" s="607">
        <v>12</v>
      </c>
      <c r="CH164" s="607">
        <v>70</v>
      </c>
      <c r="CI164" s="607" t="s">
        <v>1</v>
      </c>
      <c r="CJ164" s="607" t="s">
        <v>1</v>
      </c>
      <c r="CK164" s="607">
        <v>1</v>
      </c>
      <c r="CL164" s="607" t="s">
        <v>1</v>
      </c>
      <c r="CM164" s="607">
        <v>1</v>
      </c>
      <c r="CN164" s="607">
        <v>7</v>
      </c>
      <c r="CO164" s="607">
        <v>3</v>
      </c>
      <c r="CP164" s="607">
        <v>7</v>
      </c>
      <c r="CQ164" s="607">
        <v>8</v>
      </c>
      <c r="CR164" s="607">
        <v>10</v>
      </c>
      <c r="CS164" s="607">
        <v>14</v>
      </c>
      <c r="CT164" s="607">
        <v>7</v>
      </c>
      <c r="CU164" s="607">
        <v>12</v>
      </c>
      <c r="CV164" s="607"/>
      <c r="CW164" s="607"/>
      <c r="CX164" s="607"/>
      <c r="CY164" s="607"/>
      <c r="CZ164" s="607"/>
      <c r="DA164" s="607"/>
      <c r="DB164" s="607"/>
      <c r="DC164" s="607">
        <v>384</v>
      </c>
      <c r="DD164" s="607">
        <v>269</v>
      </c>
      <c r="DE164" s="607">
        <v>181</v>
      </c>
      <c r="DF164" s="607">
        <v>69</v>
      </c>
      <c r="DG164" s="607">
        <v>19</v>
      </c>
      <c r="DH164" s="607">
        <v>38</v>
      </c>
      <c r="DI164" s="607">
        <v>33</v>
      </c>
      <c r="DJ164" s="607">
        <v>44</v>
      </c>
      <c r="DK164" s="607">
        <v>86</v>
      </c>
      <c r="DL164" s="607" t="s">
        <v>1</v>
      </c>
      <c r="DM164" s="607" t="s">
        <v>1</v>
      </c>
      <c r="DN164" s="607">
        <v>1</v>
      </c>
      <c r="DO164" s="607" t="s">
        <v>1</v>
      </c>
      <c r="DP164" s="607">
        <v>52</v>
      </c>
      <c r="DQ164" s="607">
        <v>5</v>
      </c>
      <c r="DR164" s="607">
        <v>9</v>
      </c>
      <c r="DS164" s="607">
        <v>18</v>
      </c>
      <c r="DT164" s="607">
        <v>1</v>
      </c>
      <c r="DU164" s="607" t="s">
        <v>1</v>
      </c>
      <c r="DV164" s="607" t="s">
        <v>1</v>
      </c>
      <c r="DW164" s="607" t="s">
        <v>1</v>
      </c>
      <c r="DX164" s="607" t="s">
        <v>1</v>
      </c>
      <c r="DY164" s="607" t="s">
        <v>1</v>
      </c>
      <c r="DZ164" s="607" t="s">
        <v>1</v>
      </c>
      <c r="EA164" s="607">
        <v>92</v>
      </c>
      <c r="EB164" s="607">
        <v>4962</v>
      </c>
      <c r="EC164" s="607">
        <v>573</v>
      </c>
      <c r="ED164" s="607">
        <v>3235</v>
      </c>
      <c r="EE164" s="607">
        <v>1154</v>
      </c>
      <c r="EF164" s="17">
        <v>178</v>
      </c>
      <c r="EG164" s="17">
        <v>141</v>
      </c>
      <c r="EH164" s="17">
        <v>99</v>
      </c>
      <c r="EI164" s="17">
        <v>32</v>
      </c>
      <c r="EJ164" s="17">
        <v>10</v>
      </c>
      <c r="EK164" s="17" t="s">
        <v>1</v>
      </c>
      <c r="EL164" s="17">
        <v>20</v>
      </c>
      <c r="EM164" s="17">
        <v>17</v>
      </c>
      <c r="EN164" s="17">
        <v>206</v>
      </c>
      <c r="EO164" s="17">
        <v>128</v>
      </c>
      <c r="EP164" s="17">
        <v>82</v>
      </c>
      <c r="EQ164" s="17">
        <v>37</v>
      </c>
      <c r="ER164" s="17">
        <v>9</v>
      </c>
      <c r="ES164" s="17">
        <v>38</v>
      </c>
      <c r="ET164" s="17">
        <v>13</v>
      </c>
      <c r="EU164" s="17">
        <v>27</v>
      </c>
    </row>
    <row r="165" spans="1:151" ht="14.25" customHeight="1">
      <c r="A165" s="551" t="s">
        <v>299</v>
      </c>
      <c r="B165" s="551" t="s">
        <v>426</v>
      </c>
      <c r="C165" s="551"/>
      <c r="D165" s="551"/>
      <c r="E165" s="607">
        <v>177</v>
      </c>
      <c r="F165" s="607">
        <v>83</v>
      </c>
      <c r="G165" s="607">
        <v>3</v>
      </c>
      <c r="H165" s="607">
        <v>3</v>
      </c>
      <c r="I165" s="607">
        <v>42</v>
      </c>
      <c r="J165" s="607">
        <v>31</v>
      </c>
      <c r="K165" s="607">
        <v>38</v>
      </c>
      <c r="L165" s="607">
        <v>94</v>
      </c>
      <c r="M165" s="607">
        <v>221</v>
      </c>
      <c r="N165" s="607">
        <v>1</v>
      </c>
      <c r="O165" s="607">
        <v>7</v>
      </c>
      <c r="P165" s="607">
        <v>6</v>
      </c>
      <c r="Q165" s="607">
        <v>10</v>
      </c>
      <c r="R165" s="607">
        <v>14</v>
      </c>
      <c r="S165" s="607">
        <v>15</v>
      </c>
      <c r="T165" s="607">
        <v>8</v>
      </c>
      <c r="U165" s="607">
        <v>11</v>
      </c>
      <c r="V165" s="607">
        <v>28</v>
      </c>
      <c r="W165" s="607">
        <v>23</v>
      </c>
      <c r="X165" s="607">
        <v>20</v>
      </c>
      <c r="Y165" s="607">
        <v>28</v>
      </c>
      <c r="Z165" s="607">
        <v>22</v>
      </c>
      <c r="AA165" s="607">
        <v>12</v>
      </c>
      <c r="AB165" s="607">
        <v>16</v>
      </c>
      <c r="AC165" s="608">
        <v>59.8</v>
      </c>
      <c r="AD165" s="608">
        <v>59</v>
      </c>
      <c r="AE165" s="608">
        <v>60.7</v>
      </c>
      <c r="AF165" s="607">
        <v>142</v>
      </c>
      <c r="AG165" s="607" t="s">
        <v>1</v>
      </c>
      <c r="AH165" s="607" t="s">
        <v>1</v>
      </c>
      <c r="AI165" s="607">
        <v>2</v>
      </c>
      <c r="AJ165" s="607">
        <v>4</v>
      </c>
      <c r="AK165" s="607">
        <v>7</v>
      </c>
      <c r="AL165" s="607">
        <v>13</v>
      </c>
      <c r="AM165" s="607">
        <v>3</v>
      </c>
      <c r="AN165" s="607">
        <v>5</v>
      </c>
      <c r="AO165" s="607">
        <v>15</v>
      </c>
      <c r="AP165" s="607">
        <v>14</v>
      </c>
      <c r="AQ165" s="607">
        <v>17</v>
      </c>
      <c r="AR165" s="607">
        <v>20</v>
      </c>
      <c r="AS165" s="607">
        <v>20</v>
      </c>
      <c r="AT165" s="607">
        <v>9</v>
      </c>
      <c r="AU165" s="607">
        <v>13</v>
      </c>
      <c r="AV165" s="608">
        <v>64.099999999999994</v>
      </c>
      <c r="AW165" s="608">
        <v>64</v>
      </c>
      <c r="AX165" s="608">
        <v>64.2</v>
      </c>
      <c r="AY165" s="607">
        <v>123</v>
      </c>
      <c r="AZ165" s="607" t="s">
        <v>1</v>
      </c>
      <c r="BA165" s="607" t="s">
        <v>1</v>
      </c>
      <c r="BB165" s="607">
        <v>2</v>
      </c>
      <c r="BC165" s="607">
        <v>1</v>
      </c>
      <c r="BD165" s="607">
        <v>4</v>
      </c>
      <c r="BE165" s="607">
        <v>12</v>
      </c>
      <c r="BF165" s="607">
        <v>3</v>
      </c>
      <c r="BG165" s="607">
        <v>5</v>
      </c>
      <c r="BH165" s="607">
        <v>13</v>
      </c>
      <c r="BI165" s="607">
        <v>12</v>
      </c>
      <c r="BJ165" s="607">
        <v>17</v>
      </c>
      <c r="BK165" s="607">
        <v>18</v>
      </c>
      <c r="BL165" s="607">
        <v>19</v>
      </c>
      <c r="BM165" s="607">
        <v>8</v>
      </c>
      <c r="BN165" s="607">
        <v>9</v>
      </c>
      <c r="BO165" s="608">
        <v>64.599999999999994</v>
      </c>
      <c r="BP165" s="608">
        <v>63.7</v>
      </c>
      <c r="BQ165" s="608">
        <v>66.400000000000006</v>
      </c>
      <c r="BR165" s="607">
        <v>83</v>
      </c>
      <c r="BS165" s="607" t="s">
        <v>1</v>
      </c>
      <c r="BT165" s="607" t="s">
        <v>1</v>
      </c>
      <c r="BU165" s="607" t="s">
        <v>1</v>
      </c>
      <c r="BV165" s="607" t="s">
        <v>1</v>
      </c>
      <c r="BW165" s="607" t="s">
        <v>1</v>
      </c>
      <c r="BX165" s="607">
        <v>2</v>
      </c>
      <c r="BY165" s="607">
        <v>1</v>
      </c>
      <c r="BZ165" s="607">
        <v>2</v>
      </c>
      <c r="CA165" s="607">
        <v>9</v>
      </c>
      <c r="CB165" s="607">
        <v>11</v>
      </c>
      <c r="CC165" s="607">
        <v>10</v>
      </c>
      <c r="CD165" s="607">
        <v>12</v>
      </c>
      <c r="CE165" s="607">
        <v>16</v>
      </c>
      <c r="CF165" s="607">
        <v>7</v>
      </c>
      <c r="CG165" s="607">
        <v>13</v>
      </c>
      <c r="CH165" s="607">
        <v>57</v>
      </c>
      <c r="CI165" s="607" t="s">
        <v>1</v>
      </c>
      <c r="CJ165" s="607" t="s">
        <v>1</v>
      </c>
      <c r="CK165" s="607" t="s">
        <v>1</v>
      </c>
      <c r="CL165" s="607" t="s">
        <v>1</v>
      </c>
      <c r="CM165" s="607" t="s">
        <v>1</v>
      </c>
      <c r="CN165" s="607" t="s">
        <v>1</v>
      </c>
      <c r="CO165" s="607">
        <v>4</v>
      </c>
      <c r="CP165" s="607">
        <v>6</v>
      </c>
      <c r="CQ165" s="607">
        <v>10</v>
      </c>
      <c r="CR165" s="607">
        <v>9</v>
      </c>
      <c r="CS165" s="607">
        <v>12</v>
      </c>
      <c r="CT165" s="607">
        <v>5</v>
      </c>
      <c r="CU165" s="607">
        <v>11</v>
      </c>
      <c r="CV165" s="607"/>
      <c r="CW165" s="607"/>
      <c r="CX165" s="607"/>
      <c r="CY165" s="607"/>
      <c r="CZ165" s="607"/>
      <c r="DA165" s="607"/>
      <c r="DB165" s="607"/>
      <c r="DC165" s="607">
        <v>315</v>
      </c>
      <c r="DD165" s="607">
        <v>205</v>
      </c>
      <c r="DE165" s="607">
        <v>123</v>
      </c>
      <c r="DF165" s="607">
        <v>71</v>
      </c>
      <c r="DG165" s="607">
        <v>11</v>
      </c>
      <c r="DH165" s="607">
        <v>48</v>
      </c>
      <c r="DI165" s="607">
        <v>28</v>
      </c>
      <c r="DJ165" s="607">
        <v>34</v>
      </c>
      <c r="DK165" s="607">
        <v>70</v>
      </c>
      <c r="DL165" s="607">
        <v>7</v>
      </c>
      <c r="DM165" s="607" t="s">
        <v>1</v>
      </c>
      <c r="DN165" s="607">
        <v>1</v>
      </c>
      <c r="DO165" s="607" t="s">
        <v>1</v>
      </c>
      <c r="DP165" s="607">
        <v>35</v>
      </c>
      <c r="DQ165" s="607" t="s">
        <v>1</v>
      </c>
      <c r="DR165" s="607">
        <v>17</v>
      </c>
      <c r="DS165" s="607">
        <v>8</v>
      </c>
      <c r="DT165" s="607" t="s">
        <v>1</v>
      </c>
      <c r="DU165" s="607" t="s">
        <v>1</v>
      </c>
      <c r="DV165" s="607" t="s">
        <v>1</v>
      </c>
      <c r="DW165" s="607" t="s">
        <v>1</v>
      </c>
      <c r="DX165" s="607">
        <v>2</v>
      </c>
      <c r="DY165" s="607" t="s">
        <v>1</v>
      </c>
      <c r="DZ165" s="607" t="s">
        <v>1</v>
      </c>
      <c r="EA165" s="607">
        <v>83</v>
      </c>
      <c r="EB165" s="607">
        <v>4500</v>
      </c>
      <c r="EC165" s="607">
        <v>740</v>
      </c>
      <c r="ED165" s="607">
        <v>2697</v>
      </c>
      <c r="EE165" s="607">
        <v>1063</v>
      </c>
      <c r="EF165" s="17">
        <v>163</v>
      </c>
      <c r="EG165" s="17">
        <v>130</v>
      </c>
      <c r="EH165" s="17">
        <v>81</v>
      </c>
      <c r="EI165" s="17">
        <v>41</v>
      </c>
      <c r="EJ165" s="17">
        <v>8</v>
      </c>
      <c r="EK165" s="17" t="s">
        <v>1</v>
      </c>
      <c r="EL165" s="17">
        <v>16</v>
      </c>
      <c r="EM165" s="17">
        <v>17</v>
      </c>
      <c r="EN165" s="17">
        <v>152</v>
      </c>
      <c r="EO165" s="17">
        <v>75</v>
      </c>
      <c r="EP165" s="17">
        <v>42</v>
      </c>
      <c r="EQ165" s="17">
        <v>30</v>
      </c>
      <c r="ER165" s="17">
        <v>3</v>
      </c>
      <c r="ES165" s="17">
        <v>48</v>
      </c>
      <c r="ET165" s="17">
        <v>12</v>
      </c>
      <c r="EU165" s="17">
        <v>17</v>
      </c>
    </row>
    <row r="166" spans="1:151" ht="14.25" customHeight="1">
      <c r="A166" s="551" t="s">
        <v>299</v>
      </c>
      <c r="B166" s="551" t="s">
        <v>426</v>
      </c>
      <c r="C166" s="551" t="s">
        <v>427</v>
      </c>
      <c r="D166" s="551"/>
      <c r="E166" s="607">
        <v>135</v>
      </c>
      <c r="F166" s="607">
        <v>68</v>
      </c>
      <c r="G166" s="607">
        <v>3</v>
      </c>
      <c r="H166" s="607">
        <v>3</v>
      </c>
      <c r="I166" s="607">
        <v>34</v>
      </c>
      <c r="J166" s="607">
        <v>26</v>
      </c>
      <c r="K166" s="607">
        <v>31</v>
      </c>
      <c r="L166" s="607">
        <v>67</v>
      </c>
      <c r="M166" s="607">
        <v>183</v>
      </c>
      <c r="N166" s="607">
        <v>1</v>
      </c>
      <c r="O166" s="607">
        <v>6</v>
      </c>
      <c r="P166" s="607">
        <v>5</v>
      </c>
      <c r="Q166" s="607">
        <v>9</v>
      </c>
      <c r="R166" s="607">
        <v>10</v>
      </c>
      <c r="S166" s="607">
        <v>15</v>
      </c>
      <c r="T166" s="607">
        <v>7</v>
      </c>
      <c r="U166" s="607">
        <v>10</v>
      </c>
      <c r="V166" s="607">
        <v>21</v>
      </c>
      <c r="W166" s="607">
        <v>15</v>
      </c>
      <c r="X166" s="607">
        <v>17</v>
      </c>
      <c r="Y166" s="607">
        <v>27</v>
      </c>
      <c r="Z166" s="607">
        <v>20</v>
      </c>
      <c r="AA166" s="607">
        <v>9</v>
      </c>
      <c r="AB166" s="607">
        <v>11</v>
      </c>
      <c r="AC166" s="608">
        <v>59.5</v>
      </c>
      <c r="AD166" s="608">
        <v>58.6</v>
      </c>
      <c r="AE166" s="608">
        <v>60.5</v>
      </c>
      <c r="AF166" s="607">
        <v>124</v>
      </c>
      <c r="AG166" s="607" t="s">
        <v>1</v>
      </c>
      <c r="AH166" s="607" t="s">
        <v>1</v>
      </c>
      <c r="AI166" s="607">
        <v>1</v>
      </c>
      <c r="AJ166" s="607">
        <v>4</v>
      </c>
      <c r="AK166" s="607">
        <v>7</v>
      </c>
      <c r="AL166" s="607">
        <v>13</v>
      </c>
      <c r="AM166" s="607">
        <v>2</v>
      </c>
      <c r="AN166" s="607">
        <v>5</v>
      </c>
      <c r="AO166" s="607">
        <v>13</v>
      </c>
      <c r="AP166" s="607">
        <v>10</v>
      </c>
      <c r="AQ166" s="607">
        <v>15</v>
      </c>
      <c r="AR166" s="607">
        <v>19</v>
      </c>
      <c r="AS166" s="607">
        <v>18</v>
      </c>
      <c r="AT166" s="607">
        <v>7</v>
      </c>
      <c r="AU166" s="607">
        <v>10</v>
      </c>
      <c r="AV166" s="608">
        <v>63.6</v>
      </c>
      <c r="AW166" s="608">
        <v>63.2</v>
      </c>
      <c r="AX166" s="608">
        <v>64.099999999999994</v>
      </c>
      <c r="AY166" s="607">
        <v>107</v>
      </c>
      <c r="AZ166" s="607" t="s">
        <v>1</v>
      </c>
      <c r="BA166" s="607" t="s">
        <v>1</v>
      </c>
      <c r="BB166" s="607">
        <v>1</v>
      </c>
      <c r="BC166" s="607">
        <v>1</v>
      </c>
      <c r="BD166" s="607">
        <v>4</v>
      </c>
      <c r="BE166" s="607">
        <v>12</v>
      </c>
      <c r="BF166" s="607">
        <v>2</v>
      </c>
      <c r="BG166" s="607">
        <v>5</v>
      </c>
      <c r="BH166" s="607">
        <v>11</v>
      </c>
      <c r="BI166" s="607">
        <v>8</v>
      </c>
      <c r="BJ166" s="607">
        <v>15</v>
      </c>
      <c r="BK166" s="607">
        <v>17</v>
      </c>
      <c r="BL166" s="607">
        <v>18</v>
      </c>
      <c r="BM166" s="607">
        <v>7</v>
      </c>
      <c r="BN166" s="607">
        <v>6</v>
      </c>
      <c r="BO166" s="608">
        <v>64.400000000000006</v>
      </c>
      <c r="BP166" s="608">
        <v>62.7</v>
      </c>
      <c r="BQ166" s="608">
        <v>67.2</v>
      </c>
      <c r="BR166" s="607">
        <v>68</v>
      </c>
      <c r="BS166" s="607" t="s">
        <v>1</v>
      </c>
      <c r="BT166" s="607" t="s">
        <v>1</v>
      </c>
      <c r="BU166" s="607" t="s">
        <v>1</v>
      </c>
      <c r="BV166" s="607" t="s">
        <v>1</v>
      </c>
      <c r="BW166" s="607" t="s">
        <v>1</v>
      </c>
      <c r="BX166" s="607">
        <v>2</v>
      </c>
      <c r="BY166" s="607">
        <v>1</v>
      </c>
      <c r="BZ166" s="607">
        <v>2</v>
      </c>
      <c r="CA166" s="607">
        <v>8</v>
      </c>
      <c r="CB166" s="607">
        <v>7</v>
      </c>
      <c r="CC166" s="607">
        <v>9</v>
      </c>
      <c r="CD166" s="607">
        <v>11</v>
      </c>
      <c r="CE166" s="607">
        <v>15</v>
      </c>
      <c r="CF166" s="607">
        <v>5</v>
      </c>
      <c r="CG166" s="607">
        <v>8</v>
      </c>
      <c r="CH166" s="607">
        <v>46</v>
      </c>
      <c r="CI166" s="607" t="s">
        <v>1</v>
      </c>
      <c r="CJ166" s="607" t="s">
        <v>1</v>
      </c>
      <c r="CK166" s="607" t="s">
        <v>1</v>
      </c>
      <c r="CL166" s="607" t="s">
        <v>1</v>
      </c>
      <c r="CM166" s="607" t="s">
        <v>1</v>
      </c>
      <c r="CN166" s="607" t="s">
        <v>1</v>
      </c>
      <c r="CO166" s="607">
        <v>3</v>
      </c>
      <c r="CP166" s="607">
        <v>4</v>
      </c>
      <c r="CQ166" s="607">
        <v>9</v>
      </c>
      <c r="CR166" s="607">
        <v>8</v>
      </c>
      <c r="CS166" s="607">
        <v>12</v>
      </c>
      <c r="CT166" s="607">
        <v>3</v>
      </c>
      <c r="CU166" s="607">
        <v>7</v>
      </c>
      <c r="CV166" s="607"/>
      <c r="CW166" s="607"/>
      <c r="CX166" s="607"/>
      <c r="CY166" s="607"/>
      <c r="CZ166" s="607"/>
      <c r="DA166" s="607"/>
      <c r="DB166" s="607"/>
      <c r="DC166" s="607">
        <v>254</v>
      </c>
      <c r="DD166" s="607">
        <v>173</v>
      </c>
      <c r="DE166" s="607">
        <v>107</v>
      </c>
      <c r="DF166" s="607">
        <v>57</v>
      </c>
      <c r="DG166" s="607">
        <v>9</v>
      </c>
      <c r="DH166" s="607">
        <v>39</v>
      </c>
      <c r="DI166" s="607">
        <v>20</v>
      </c>
      <c r="DJ166" s="607">
        <v>22</v>
      </c>
      <c r="DK166" s="607">
        <v>58</v>
      </c>
      <c r="DL166" s="607">
        <v>3</v>
      </c>
      <c r="DM166" s="607" t="s">
        <v>1</v>
      </c>
      <c r="DN166" s="607" t="s">
        <v>1</v>
      </c>
      <c r="DO166" s="607" t="s">
        <v>1</v>
      </c>
      <c r="DP166" s="607">
        <v>30</v>
      </c>
      <c r="DQ166" s="607" t="s">
        <v>1</v>
      </c>
      <c r="DR166" s="607">
        <v>17</v>
      </c>
      <c r="DS166" s="607">
        <v>6</v>
      </c>
      <c r="DT166" s="607" t="s">
        <v>1</v>
      </c>
      <c r="DU166" s="607" t="s">
        <v>1</v>
      </c>
      <c r="DV166" s="607" t="s">
        <v>1</v>
      </c>
      <c r="DW166" s="607" t="s">
        <v>1</v>
      </c>
      <c r="DX166" s="607">
        <v>2</v>
      </c>
      <c r="DY166" s="607" t="s">
        <v>1</v>
      </c>
      <c r="DZ166" s="607" t="s">
        <v>1</v>
      </c>
      <c r="EA166" s="607">
        <v>68</v>
      </c>
      <c r="EB166" s="607">
        <v>3742</v>
      </c>
      <c r="EC166" s="607">
        <v>594</v>
      </c>
      <c r="ED166" s="607">
        <v>2155</v>
      </c>
      <c r="EE166" s="607">
        <v>993</v>
      </c>
      <c r="EF166" s="17">
        <v>130</v>
      </c>
      <c r="EG166" s="17">
        <v>108</v>
      </c>
      <c r="EH166" s="17">
        <v>68</v>
      </c>
      <c r="EI166" s="17">
        <v>33</v>
      </c>
      <c r="EJ166" s="17">
        <v>7</v>
      </c>
      <c r="EK166" s="17" t="s">
        <v>1</v>
      </c>
      <c r="EL166" s="17">
        <v>10</v>
      </c>
      <c r="EM166" s="17">
        <v>12</v>
      </c>
      <c r="EN166" s="17">
        <v>124</v>
      </c>
      <c r="EO166" s="17">
        <v>65</v>
      </c>
      <c r="EP166" s="17">
        <v>39</v>
      </c>
      <c r="EQ166" s="17">
        <v>24</v>
      </c>
      <c r="ER166" s="17">
        <v>2</v>
      </c>
      <c r="ES166" s="17">
        <v>39</v>
      </c>
      <c r="ET166" s="17">
        <v>10</v>
      </c>
      <c r="EU166" s="17">
        <v>10</v>
      </c>
    </row>
    <row r="167" spans="1:151" ht="14.25" customHeight="1">
      <c r="A167" s="551" t="s">
        <v>299</v>
      </c>
      <c r="B167" s="551" t="s">
        <v>426</v>
      </c>
      <c r="C167" s="551" t="s">
        <v>427</v>
      </c>
      <c r="D167" s="551" t="s">
        <v>428</v>
      </c>
      <c r="E167" s="607">
        <v>12</v>
      </c>
      <c r="F167" s="607">
        <v>7</v>
      </c>
      <c r="G167" s="607" t="s">
        <v>1</v>
      </c>
      <c r="H167" s="607" t="s">
        <v>1</v>
      </c>
      <c r="I167" s="607">
        <v>6</v>
      </c>
      <c r="J167" s="607">
        <v>6</v>
      </c>
      <c r="K167" s="607">
        <v>1</v>
      </c>
      <c r="L167" s="607">
        <v>5</v>
      </c>
      <c r="M167" s="607">
        <v>19</v>
      </c>
      <c r="N167" s="607" t="s">
        <v>1</v>
      </c>
      <c r="O167" s="607" t="s">
        <v>1</v>
      </c>
      <c r="P167" s="607" t="s">
        <v>1</v>
      </c>
      <c r="Q167" s="607" t="s">
        <v>1</v>
      </c>
      <c r="R167" s="607">
        <v>2</v>
      </c>
      <c r="S167" s="607">
        <v>4</v>
      </c>
      <c r="T167" s="607">
        <v>2</v>
      </c>
      <c r="U167" s="607">
        <v>2</v>
      </c>
      <c r="V167" s="607" t="s">
        <v>1</v>
      </c>
      <c r="W167" s="607">
        <v>1</v>
      </c>
      <c r="X167" s="607" t="s">
        <v>1</v>
      </c>
      <c r="Y167" s="607">
        <v>5</v>
      </c>
      <c r="Z167" s="607">
        <v>2</v>
      </c>
      <c r="AA167" s="607">
        <v>1</v>
      </c>
      <c r="AB167" s="607" t="s">
        <v>1</v>
      </c>
      <c r="AC167" s="608">
        <v>57.8</v>
      </c>
      <c r="AD167" s="608">
        <v>56.9</v>
      </c>
      <c r="AE167" s="608">
        <v>58.6</v>
      </c>
      <c r="AF167" s="607">
        <v>18</v>
      </c>
      <c r="AG167" s="607" t="s">
        <v>1</v>
      </c>
      <c r="AH167" s="607" t="s">
        <v>1</v>
      </c>
      <c r="AI167" s="607" t="s">
        <v>1</v>
      </c>
      <c r="AJ167" s="607" t="s">
        <v>1</v>
      </c>
      <c r="AK167" s="607">
        <v>2</v>
      </c>
      <c r="AL167" s="607">
        <v>4</v>
      </c>
      <c r="AM167" s="607">
        <v>1</v>
      </c>
      <c r="AN167" s="607">
        <v>2</v>
      </c>
      <c r="AO167" s="607" t="s">
        <v>1</v>
      </c>
      <c r="AP167" s="607">
        <v>1</v>
      </c>
      <c r="AQ167" s="607" t="s">
        <v>1</v>
      </c>
      <c r="AR167" s="607">
        <v>5</v>
      </c>
      <c r="AS167" s="607">
        <v>2</v>
      </c>
      <c r="AT167" s="607">
        <v>1</v>
      </c>
      <c r="AU167" s="607" t="s">
        <v>1</v>
      </c>
      <c r="AV167" s="608">
        <v>58.3</v>
      </c>
      <c r="AW167" s="608">
        <v>56.9</v>
      </c>
      <c r="AX167" s="608">
        <v>59.8</v>
      </c>
      <c r="AY167" s="607">
        <v>16</v>
      </c>
      <c r="AZ167" s="607" t="s">
        <v>1</v>
      </c>
      <c r="BA167" s="607" t="s">
        <v>1</v>
      </c>
      <c r="BB167" s="607" t="s">
        <v>1</v>
      </c>
      <c r="BC167" s="607" t="s">
        <v>1</v>
      </c>
      <c r="BD167" s="607">
        <v>1</v>
      </c>
      <c r="BE167" s="607">
        <v>3</v>
      </c>
      <c r="BF167" s="607">
        <v>1</v>
      </c>
      <c r="BG167" s="607">
        <v>2</v>
      </c>
      <c r="BH167" s="607" t="s">
        <v>1</v>
      </c>
      <c r="BI167" s="607">
        <v>1</v>
      </c>
      <c r="BJ167" s="607" t="s">
        <v>1</v>
      </c>
      <c r="BK167" s="607">
        <v>5</v>
      </c>
      <c r="BL167" s="607">
        <v>2</v>
      </c>
      <c r="BM167" s="607">
        <v>1</v>
      </c>
      <c r="BN167" s="607" t="s">
        <v>1</v>
      </c>
      <c r="BO167" s="608">
        <v>60.7</v>
      </c>
      <c r="BP167" s="608">
        <v>56.9</v>
      </c>
      <c r="BQ167" s="608">
        <v>65.599999999999994</v>
      </c>
      <c r="BR167" s="607">
        <v>7</v>
      </c>
      <c r="BS167" s="607" t="s">
        <v>1</v>
      </c>
      <c r="BT167" s="607" t="s">
        <v>1</v>
      </c>
      <c r="BU167" s="607" t="s">
        <v>1</v>
      </c>
      <c r="BV167" s="607" t="s">
        <v>1</v>
      </c>
      <c r="BW167" s="607" t="s">
        <v>1</v>
      </c>
      <c r="BX167" s="607">
        <v>1</v>
      </c>
      <c r="BY167" s="607" t="s">
        <v>1</v>
      </c>
      <c r="BZ167" s="607">
        <v>2</v>
      </c>
      <c r="CA167" s="607" t="s">
        <v>1</v>
      </c>
      <c r="CB167" s="607" t="s">
        <v>1</v>
      </c>
      <c r="CC167" s="607" t="s">
        <v>1</v>
      </c>
      <c r="CD167" s="607">
        <v>2</v>
      </c>
      <c r="CE167" s="607">
        <v>1</v>
      </c>
      <c r="CF167" s="607" t="s">
        <v>1</v>
      </c>
      <c r="CG167" s="607">
        <v>1</v>
      </c>
      <c r="CH167" s="607">
        <v>4</v>
      </c>
      <c r="CI167" s="607" t="s">
        <v>1</v>
      </c>
      <c r="CJ167" s="607" t="s">
        <v>1</v>
      </c>
      <c r="CK167" s="607" t="s">
        <v>1</v>
      </c>
      <c r="CL167" s="607" t="s">
        <v>1</v>
      </c>
      <c r="CM167" s="607" t="s">
        <v>1</v>
      </c>
      <c r="CN167" s="607" t="s">
        <v>1</v>
      </c>
      <c r="CO167" s="607" t="s">
        <v>1</v>
      </c>
      <c r="CP167" s="607" t="s">
        <v>1</v>
      </c>
      <c r="CQ167" s="607" t="s">
        <v>1</v>
      </c>
      <c r="CR167" s="607">
        <v>2</v>
      </c>
      <c r="CS167" s="607">
        <v>1</v>
      </c>
      <c r="CT167" s="607" t="s">
        <v>1</v>
      </c>
      <c r="CU167" s="607">
        <v>1</v>
      </c>
      <c r="CV167" s="607"/>
      <c r="CW167" s="607"/>
      <c r="CX167" s="607"/>
      <c r="CY167" s="607"/>
      <c r="CZ167" s="607"/>
      <c r="DA167" s="607"/>
      <c r="DB167" s="607"/>
      <c r="DC167" s="607">
        <v>21</v>
      </c>
      <c r="DD167" s="607">
        <v>17</v>
      </c>
      <c r="DE167" s="607">
        <v>16</v>
      </c>
      <c r="DF167" s="607">
        <v>1</v>
      </c>
      <c r="DG167" s="607" t="s">
        <v>1</v>
      </c>
      <c r="DH167" s="607">
        <v>3</v>
      </c>
      <c r="DI167" s="607" t="s">
        <v>1</v>
      </c>
      <c r="DJ167" s="607">
        <v>1</v>
      </c>
      <c r="DK167" s="607">
        <v>7</v>
      </c>
      <c r="DL167" s="607" t="s">
        <v>1</v>
      </c>
      <c r="DM167" s="607" t="s">
        <v>1</v>
      </c>
      <c r="DN167" s="607" t="s">
        <v>1</v>
      </c>
      <c r="DO167" s="607" t="s">
        <v>1</v>
      </c>
      <c r="DP167" s="607" t="s">
        <v>1</v>
      </c>
      <c r="DQ167" s="607" t="s">
        <v>1</v>
      </c>
      <c r="DR167" s="607">
        <v>7</v>
      </c>
      <c r="DS167" s="607" t="s">
        <v>1</v>
      </c>
      <c r="DT167" s="607" t="s">
        <v>1</v>
      </c>
      <c r="DU167" s="607" t="s">
        <v>1</v>
      </c>
      <c r="DV167" s="607" t="s">
        <v>1</v>
      </c>
      <c r="DW167" s="607" t="s">
        <v>1</v>
      </c>
      <c r="DX167" s="607" t="s">
        <v>1</v>
      </c>
      <c r="DY167" s="607" t="s">
        <v>1</v>
      </c>
      <c r="DZ167" s="607" t="s">
        <v>1</v>
      </c>
      <c r="EA167" s="607">
        <v>7</v>
      </c>
      <c r="EB167" s="607">
        <v>382</v>
      </c>
      <c r="EC167" s="607">
        <v>31</v>
      </c>
      <c r="ED167" s="607">
        <v>74</v>
      </c>
      <c r="EE167" s="607">
        <v>277</v>
      </c>
      <c r="EF167" s="17">
        <v>11</v>
      </c>
      <c r="EG167" s="17">
        <v>10</v>
      </c>
      <c r="EH167" s="17">
        <v>9</v>
      </c>
      <c r="EI167" s="17">
        <v>1</v>
      </c>
      <c r="EJ167" s="17" t="s">
        <v>1</v>
      </c>
      <c r="EK167" s="17" t="s">
        <v>1</v>
      </c>
      <c r="EL167" s="17" t="s">
        <v>1</v>
      </c>
      <c r="EM167" s="17">
        <v>1</v>
      </c>
      <c r="EN167" s="17">
        <v>10</v>
      </c>
      <c r="EO167" s="17">
        <v>7</v>
      </c>
      <c r="EP167" s="17">
        <v>7</v>
      </c>
      <c r="EQ167" s="17" t="s">
        <v>1</v>
      </c>
      <c r="ER167" s="17" t="s">
        <v>1</v>
      </c>
      <c r="ES167" s="17">
        <v>3</v>
      </c>
      <c r="ET167" s="17" t="s">
        <v>1</v>
      </c>
      <c r="EU167" s="17" t="s">
        <v>1</v>
      </c>
    </row>
    <row r="168" spans="1:151" ht="14.25" customHeight="1">
      <c r="A168" s="551" t="s">
        <v>299</v>
      </c>
      <c r="B168" s="551" t="s">
        <v>426</v>
      </c>
      <c r="C168" s="551" t="s">
        <v>427</v>
      </c>
      <c r="D168" s="551" t="s">
        <v>429</v>
      </c>
      <c r="E168" s="607">
        <v>11</v>
      </c>
      <c r="F168" s="607">
        <v>4</v>
      </c>
      <c r="G168" s="607" t="s">
        <v>190</v>
      </c>
      <c r="H168" s="607" t="s">
        <v>190</v>
      </c>
      <c r="I168" s="607" t="s">
        <v>190</v>
      </c>
      <c r="J168" s="607" t="s">
        <v>190</v>
      </c>
      <c r="K168" s="607" t="s">
        <v>190</v>
      </c>
      <c r="L168" s="607">
        <v>7</v>
      </c>
      <c r="M168" s="607" t="s">
        <v>190</v>
      </c>
      <c r="N168" s="607" t="s">
        <v>190</v>
      </c>
      <c r="O168" s="607" t="s">
        <v>190</v>
      </c>
      <c r="P168" s="607" t="s">
        <v>190</v>
      </c>
      <c r="Q168" s="607" t="s">
        <v>190</v>
      </c>
      <c r="R168" s="607" t="s">
        <v>190</v>
      </c>
      <c r="S168" s="607" t="s">
        <v>190</v>
      </c>
      <c r="T168" s="607" t="s">
        <v>190</v>
      </c>
      <c r="U168" s="607" t="s">
        <v>190</v>
      </c>
      <c r="V168" s="607" t="s">
        <v>190</v>
      </c>
      <c r="W168" s="607" t="s">
        <v>190</v>
      </c>
      <c r="X168" s="607" t="s">
        <v>190</v>
      </c>
      <c r="Y168" s="607" t="s">
        <v>190</v>
      </c>
      <c r="Z168" s="607" t="s">
        <v>190</v>
      </c>
      <c r="AA168" s="607" t="s">
        <v>190</v>
      </c>
      <c r="AB168" s="607" t="s">
        <v>190</v>
      </c>
      <c r="AC168" s="608">
        <v>60.4</v>
      </c>
      <c r="AD168" s="608">
        <v>65.2</v>
      </c>
      <c r="AE168" s="608">
        <v>56.3</v>
      </c>
      <c r="AF168" s="607" t="s">
        <v>190</v>
      </c>
      <c r="AG168" s="607" t="s">
        <v>190</v>
      </c>
      <c r="AH168" s="607" t="s">
        <v>190</v>
      </c>
      <c r="AI168" s="607" t="s">
        <v>190</v>
      </c>
      <c r="AJ168" s="607" t="s">
        <v>190</v>
      </c>
      <c r="AK168" s="607" t="s">
        <v>190</v>
      </c>
      <c r="AL168" s="607" t="s">
        <v>190</v>
      </c>
      <c r="AM168" s="607" t="s">
        <v>190</v>
      </c>
      <c r="AN168" s="607" t="s">
        <v>190</v>
      </c>
      <c r="AO168" s="607" t="s">
        <v>190</v>
      </c>
      <c r="AP168" s="607" t="s">
        <v>190</v>
      </c>
      <c r="AQ168" s="607" t="s">
        <v>190</v>
      </c>
      <c r="AR168" s="607" t="s">
        <v>190</v>
      </c>
      <c r="AS168" s="607" t="s">
        <v>190</v>
      </c>
      <c r="AT168" s="607" t="s">
        <v>190</v>
      </c>
      <c r="AU168" s="607" t="s">
        <v>190</v>
      </c>
      <c r="AV168" s="608">
        <v>74.3</v>
      </c>
      <c r="AW168" s="608">
        <v>77</v>
      </c>
      <c r="AX168" s="608">
        <v>71.5</v>
      </c>
      <c r="AY168" s="607" t="s">
        <v>190</v>
      </c>
      <c r="AZ168" s="607" t="s">
        <v>190</v>
      </c>
      <c r="BA168" s="607" t="s">
        <v>190</v>
      </c>
      <c r="BB168" s="607" t="s">
        <v>190</v>
      </c>
      <c r="BC168" s="607" t="s">
        <v>190</v>
      </c>
      <c r="BD168" s="607" t="s">
        <v>190</v>
      </c>
      <c r="BE168" s="607" t="s">
        <v>190</v>
      </c>
      <c r="BF168" s="607" t="s">
        <v>190</v>
      </c>
      <c r="BG168" s="607" t="s">
        <v>190</v>
      </c>
      <c r="BH168" s="607" t="s">
        <v>190</v>
      </c>
      <c r="BI168" s="607" t="s">
        <v>190</v>
      </c>
      <c r="BJ168" s="607" t="s">
        <v>190</v>
      </c>
      <c r="BK168" s="607" t="s">
        <v>190</v>
      </c>
      <c r="BL168" s="607" t="s">
        <v>190</v>
      </c>
      <c r="BM168" s="607" t="s">
        <v>190</v>
      </c>
      <c r="BN168" s="607" t="s">
        <v>190</v>
      </c>
      <c r="BO168" s="608">
        <v>74.3</v>
      </c>
      <c r="BP168" s="608">
        <v>77</v>
      </c>
      <c r="BQ168" s="608">
        <v>71.5</v>
      </c>
      <c r="BR168" s="607">
        <v>4</v>
      </c>
      <c r="BS168" s="607" t="s">
        <v>1</v>
      </c>
      <c r="BT168" s="607" t="s">
        <v>1</v>
      </c>
      <c r="BU168" s="607" t="s">
        <v>1</v>
      </c>
      <c r="BV168" s="607" t="s">
        <v>1</v>
      </c>
      <c r="BW168" s="607" t="s">
        <v>1</v>
      </c>
      <c r="BX168" s="607" t="s">
        <v>1</v>
      </c>
      <c r="BY168" s="607" t="s">
        <v>1</v>
      </c>
      <c r="BZ168" s="607" t="s">
        <v>1</v>
      </c>
      <c r="CA168" s="607" t="s">
        <v>1</v>
      </c>
      <c r="CB168" s="607">
        <v>1</v>
      </c>
      <c r="CC168" s="607" t="s">
        <v>1</v>
      </c>
      <c r="CD168" s="607">
        <v>1</v>
      </c>
      <c r="CE168" s="607">
        <v>2</v>
      </c>
      <c r="CF168" s="607" t="s">
        <v>1</v>
      </c>
      <c r="CG168" s="607" t="s">
        <v>1</v>
      </c>
      <c r="CH168" s="607">
        <v>2</v>
      </c>
      <c r="CI168" s="607" t="s">
        <v>1</v>
      </c>
      <c r="CJ168" s="607" t="s">
        <v>1</v>
      </c>
      <c r="CK168" s="607" t="s">
        <v>1</v>
      </c>
      <c r="CL168" s="607" t="s">
        <v>1</v>
      </c>
      <c r="CM168" s="607" t="s">
        <v>1</v>
      </c>
      <c r="CN168" s="607" t="s">
        <v>1</v>
      </c>
      <c r="CO168" s="607" t="s">
        <v>1</v>
      </c>
      <c r="CP168" s="607" t="s">
        <v>1</v>
      </c>
      <c r="CQ168" s="607" t="s">
        <v>1</v>
      </c>
      <c r="CR168" s="607" t="s">
        <v>1</v>
      </c>
      <c r="CS168" s="607">
        <v>2</v>
      </c>
      <c r="CT168" s="607" t="s">
        <v>1</v>
      </c>
      <c r="CU168" s="607" t="s">
        <v>1</v>
      </c>
      <c r="CV168" s="607"/>
      <c r="CW168" s="607"/>
      <c r="CX168" s="607"/>
      <c r="CY168" s="607"/>
      <c r="CZ168" s="607"/>
      <c r="DA168" s="607"/>
      <c r="DB168" s="607"/>
      <c r="DC168" s="607">
        <v>14</v>
      </c>
      <c r="DD168" s="607">
        <v>12</v>
      </c>
      <c r="DE168" s="607">
        <v>4</v>
      </c>
      <c r="DF168" s="607">
        <v>7</v>
      </c>
      <c r="DG168" s="607">
        <v>1</v>
      </c>
      <c r="DH168" s="607">
        <v>1</v>
      </c>
      <c r="DI168" s="607" t="s">
        <v>1</v>
      </c>
      <c r="DJ168" s="607">
        <v>1</v>
      </c>
      <c r="DK168" s="607">
        <v>4</v>
      </c>
      <c r="DL168" s="607">
        <v>2</v>
      </c>
      <c r="DM168" s="607" t="s">
        <v>1</v>
      </c>
      <c r="DN168" s="607" t="s">
        <v>1</v>
      </c>
      <c r="DO168" s="607" t="s">
        <v>1</v>
      </c>
      <c r="DP168" s="607">
        <v>2</v>
      </c>
      <c r="DQ168" s="607" t="s">
        <v>1</v>
      </c>
      <c r="DR168" s="607" t="s">
        <v>1</v>
      </c>
      <c r="DS168" s="607" t="s">
        <v>1</v>
      </c>
      <c r="DT168" s="607" t="s">
        <v>1</v>
      </c>
      <c r="DU168" s="607" t="s">
        <v>1</v>
      </c>
      <c r="DV168" s="607" t="s">
        <v>1</v>
      </c>
      <c r="DW168" s="607" t="s">
        <v>1</v>
      </c>
      <c r="DX168" s="607" t="s">
        <v>1</v>
      </c>
      <c r="DY168" s="607" t="s">
        <v>1</v>
      </c>
      <c r="DZ168" s="607" t="s">
        <v>1</v>
      </c>
      <c r="EA168" s="607">
        <v>4</v>
      </c>
      <c r="EB168" s="607">
        <v>253</v>
      </c>
      <c r="EC168" s="607">
        <v>147</v>
      </c>
      <c r="ED168" s="607">
        <v>95</v>
      </c>
      <c r="EE168" s="607">
        <v>11</v>
      </c>
      <c r="EF168" s="17">
        <v>6</v>
      </c>
      <c r="EG168" s="17">
        <v>6</v>
      </c>
      <c r="EH168" s="17">
        <v>2</v>
      </c>
      <c r="EI168" s="17">
        <v>3</v>
      </c>
      <c r="EJ168" s="17">
        <v>1</v>
      </c>
      <c r="EK168" s="17" t="s">
        <v>1</v>
      </c>
      <c r="EL168" s="17" t="s">
        <v>1</v>
      </c>
      <c r="EM168" s="17" t="s">
        <v>1</v>
      </c>
      <c r="EN168" s="17">
        <v>8</v>
      </c>
      <c r="EO168" s="17">
        <v>6</v>
      </c>
      <c r="EP168" s="17">
        <v>2</v>
      </c>
      <c r="EQ168" s="17">
        <v>4</v>
      </c>
      <c r="ER168" s="17" t="s">
        <v>1</v>
      </c>
      <c r="ES168" s="17">
        <v>1</v>
      </c>
      <c r="ET168" s="17" t="s">
        <v>1</v>
      </c>
      <c r="EU168" s="17">
        <v>1</v>
      </c>
    </row>
    <row r="169" spans="1:151" ht="14.25" customHeight="1">
      <c r="A169" s="551" t="s">
        <v>299</v>
      </c>
      <c r="B169" s="551" t="s">
        <v>426</v>
      </c>
      <c r="C169" s="551" t="s">
        <v>427</v>
      </c>
      <c r="D169" s="551" t="s">
        <v>430</v>
      </c>
      <c r="E169" s="607">
        <v>4</v>
      </c>
      <c r="F169" s="607">
        <v>2</v>
      </c>
      <c r="G169" s="607" t="s">
        <v>190</v>
      </c>
      <c r="H169" s="607" t="s">
        <v>190</v>
      </c>
      <c r="I169" s="607" t="s">
        <v>190</v>
      </c>
      <c r="J169" s="607" t="s">
        <v>190</v>
      </c>
      <c r="K169" s="607" t="s">
        <v>190</v>
      </c>
      <c r="L169" s="607">
        <v>2</v>
      </c>
      <c r="M169" s="607" t="s">
        <v>190</v>
      </c>
      <c r="N169" s="607" t="s">
        <v>190</v>
      </c>
      <c r="O169" s="607" t="s">
        <v>190</v>
      </c>
      <c r="P169" s="607" t="s">
        <v>190</v>
      </c>
      <c r="Q169" s="607" t="s">
        <v>190</v>
      </c>
      <c r="R169" s="607" t="s">
        <v>190</v>
      </c>
      <c r="S169" s="607" t="s">
        <v>190</v>
      </c>
      <c r="T169" s="607" t="s">
        <v>190</v>
      </c>
      <c r="U169" s="607" t="s">
        <v>190</v>
      </c>
      <c r="V169" s="607" t="s">
        <v>190</v>
      </c>
      <c r="W169" s="607" t="s">
        <v>190</v>
      </c>
      <c r="X169" s="607" t="s">
        <v>190</v>
      </c>
      <c r="Y169" s="607" t="s">
        <v>190</v>
      </c>
      <c r="Z169" s="607" t="s">
        <v>190</v>
      </c>
      <c r="AA169" s="607" t="s">
        <v>190</v>
      </c>
      <c r="AB169" s="607" t="s">
        <v>190</v>
      </c>
      <c r="AC169" s="608">
        <v>60.7</v>
      </c>
      <c r="AD169" s="608">
        <v>61.3</v>
      </c>
      <c r="AE169" s="608">
        <v>60</v>
      </c>
      <c r="AF169" s="607" t="s">
        <v>190</v>
      </c>
      <c r="AG169" s="607" t="s">
        <v>190</v>
      </c>
      <c r="AH169" s="607" t="s">
        <v>190</v>
      </c>
      <c r="AI169" s="607" t="s">
        <v>190</v>
      </c>
      <c r="AJ169" s="607" t="s">
        <v>190</v>
      </c>
      <c r="AK169" s="607" t="s">
        <v>190</v>
      </c>
      <c r="AL169" s="607" t="s">
        <v>190</v>
      </c>
      <c r="AM169" s="607" t="s">
        <v>190</v>
      </c>
      <c r="AN169" s="607" t="s">
        <v>190</v>
      </c>
      <c r="AO169" s="607" t="s">
        <v>190</v>
      </c>
      <c r="AP169" s="607" t="s">
        <v>190</v>
      </c>
      <c r="AQ169" s="607" t="s">
        <v>190</v>
      </c>
      <c r="AR169" s="607" t="s">
        <v>190</v>
      </c>
      <c r="AS169" s="607" t="s">
        <v>190</v>
      </c>
      <c r="AT169" s="607" t="s">
        <v>190</v>
      </c>
      <c r="AU169" s="607" t="s">
        <v>190</v>
      </c>
      <c r="AV169" s="608">
        <v>65</v>
      </c>
      <c r="AW169" s="608">
        <v>61.3</v>
      </c>
      <c r="AX169" s="608">
        <v>70.5</v>
      </c>
      <c r="AY169" s="607" t="s">
        <v>190</v>
      </c>
      <c r="AZ169" s="607" t="s">
        <v>190</v>
      </c>
      <c r="BA169" s="607" t="s">
        <v>190</v>
      </c>
      <c r="BB169" s="607" t="s">
        <v>190</v>
      </c>
      <c r="BC169" s="607" t="s">
        <v>190</v>
      </c>
      <c r="BD169" s="607" t="s">
        <v>190</v>
      </c>
      <c r="BE169" s="607" t="s">
        <v>190</v>
      </c>
      <c r="BF169" s="607" t="s">
        <v>190</v>
      </c>
      <c r="BG169" s="607" t="s">
        <v>190</v>
      </c>
      <c r="BH169" s="607" t="s">
        <v>190</v>
      </c>
      <c r="BI169" s="607" t="s">
        <v>190</v>
      </c>
      <c r="BJ169" s="607" t="s">
        <v>190</v>
      </c>
      <c r="BK169" s="607" t="s">
        <v>190</v>
      </c>
      <c r="BL169" s="607" t="s">
        <v>190</v>
      </c>
      <c r="BM169" s="607" t="s">
        <v>190</v>
      </c>
      <c r="BN169" s="607" t="s">
        <v>190</v>
      </c>
      <c r="BO169" s="608">
        <v>63.8</v>
      </c>
      <c r="BP169" s="608">
        <v>61.3</v>
      </c>
      <c r="BQ169" s="608">
        <v>71</v>
      </c>
      <c r="BR169" s="607">
        <v>2</v>
      </c>
      <c r="BS169" s="607" t="s">
        <v>1</v>
      </c>
      <c r="BT169" s="607" t="s">
        <v>1</v>
      </c>
      <c r="BU169" s="607" t="s">
        <v>1</v>
      </c>
      <c r="BV169" s="607" t="s">
        <v>1</v>
      </c>
      <c r="BW169" s="607" t="s">
        <v>1</v>
      </c>
      <c r="BX169" s="607" t="s">
        <v>1</v>
      </c>
      <c r="BY169" s="607" t="s">
        <v>1</v>
      </c>
      <c r="BZ169" s="607" t="s">
        <v>1</v>
      </c>
      <c r="CA169" s="607" t="s">
        <v>1</v>
      </c>
      <c r="CB169" s="607" t="s">
        <v>1</v>
      </c>
      <c r="CC169" s="607" t="s">
        <v>1</v>
      </c>
      <c r="CD169" s="607">
        <v>1</v>
      </c>
      <c r="CE169" s="607">
        <v>1</v>
      </c>
      <c r="CF169" s="607" t="s">
        <v>1</v>
      </c>
      <c r="CG169" s="607" t="s">
        <v>1</v>
      </c>
      <c r="CH169" s="607">
        <v>2</v>
      </c>
      <c r="CI169" s="607" t="s">
        <v>1</v>
      </c>
      <c r="CJ169" s="607" t="s">
        <v>1</v>
      </c>
      <c r="CK169" s="607" t="s">
        <v>1</v>
      </c>
      <c r="CL169" s="607" t="s">
        <v>1</v>
      </c>
      <c r="CM169" s="607" t="s">
        <v>1</v>
      </c>
      <c r="CN169" s="607" t="s">
        <v>1</v>
      </c>
      <c r="CO169" s="607" t="s">
        <v>1</v>
      </c>
      <c r="CP169" s="607" t="s">
        <v>1</v>
      </c>
      <c r="CQ169" s="607" t="s">
        <v>1</v>
      </c>
      <c r="CR169" s="607">
        <v>1</v>
      </c>
      <c r="CS169" s="607">
        <v>1</v>
      </c>
      <c r="CT169" s="607" t="s">
        <v>1</v>
      </c>
      <c r="CU169" s="607" t="s">
        <v>1</v>
      </c>
      <c r="CV169" s="607"/>
      <c r="CW169" s="607"/>
      <c r="CX169" s="607"/>
      <c r="CY169" s="607"/>
      <c r="CZ169" s="607"/>
      <c r="DA169" s="607"/>
      <c r="DB169" s="607"/>
      <c r="DC169" s="607">
        <v>7</v>
      </c>
      <c r="DD169" s="607">
        <v>6</v>
      </c>
      <c r="DE169" s="607">
        <v>4</v>
      </c>
      <c r="DF169" s="607">
        <v>2</v>
      </c>
      <c r="DG169" s="607" t="s">
        <v>1</v>
      </c>
      <c r="DH169" s="607">
        <v>1</v>
      </c>
      <c r="DI169" s="607" t="s">
        <v>1</v>
      </c>
      <c r="DJ169" s="607" t="s">
        <v>1</v>
      </c>
      <c r="DK169" s="607">
        <v>2</v>
      </c>
      <c r="DL169" s="607" t="s">
        <v>1</v>
      </c>
      <c r="DM169" s="607" t="s">
        <v>1</v>
      </c>
      <c r="DN169" s="607" t="s">
        <v>1</v>
      </c>
      <c r="DO169" s="607" t="s">
        <v>1</v>
      </c>
      <c r="DP169" s="607">
        <v>2</v>
      </c>
      <c r="DQ169" s="607" t="s">
        <v>1</v>
      </c>
      <c r="DR169" s="607" t="s">
        <v>1</v>
      </c>
      <c r="DS169" s="607" t="s">
        <v>1</v>
      </c>
      <c r="DT169" s="607" t="s">
        <v>1</v>
      </c>
      <c r="DU169" s="607" t="s">
        <v>1</v>
      </c>
      <c r="DV169" s="607" t="s">
        <v>1</v>
      </c>
      <c r="DW169" s="607" t="s">
        <v>1</v>
      </c>
      <c r="DX169" s="607" t="s">
        <v>1</v>
      </c>
      <c r="DY169" s="607" t="s">
        <v>1</v>
      </c>
      <c r="DZ169" s="607" t="s">
        <v>1</v>
      </c>
      <c r="EA169" s="607">
        <v>2</v>
      </c>
      <c r="EB169" s="607">
        <v>170</v>
      </c>
      <c r="EC169" s="607">
        <v>39</v>
      </c>
      <c r="ED169" s="607">
        <v>111</v>
      </c>
      <c r="EE169" s="607">
        <v>20</v>
      </c>
      <c r="EF169" s="17">
        <v>3</v>
      </c>
      <c r="EG169" s="17">
        <v>3</v>
      </c>
      <c r="EH169" s="17">
        <v>3</v>
      </c>
      <c r="EI169" s="17" t="s">
        <v>1</v>
      </c>
      <c r="EJ169" s="17" t="s">
        <v>1</v>
      </c>
      <c r="EK169" s="17" t="s">
        <v>1</v>
      </c>
      <c r="EL169" s="17" t="s">
        <v>1</v>
      </c>
      <c r="EM169" s="17" t="s">
        <v>1</v>
      </c>
      <c r="EN169" s="17">
        <v>4</v>
      </c>
      <c r="EO169" s="17">
        <v>3</v>
      </c>
      <c r="EP169" s="17">
        <v>1</v>
      </c>
      <c r="EQ169" s="17">
        <v>2</v>
      </c>
      <c r="ER169" s="17" t="s">
        <v>1</v>
      </c>
      <c r="ES169" s="17">
        <v>1</v>
      </c>
      <c r="ET169" s="17" t="s">
        <v>1</v>
      </c>
      <c r="EU169" s="17" t="s">
        <v>1</v>
      </c>
    </row>
    <row r="170" spans="1:151" ht="14.25" customHeight="1">
      <c r="A170" s="551" t="s">
        <v>299</v>
      </c>
      <c r="B170" s="551" t="s">
        <v>426</v>
      </c>
      <c r="C170" s="551" t="s">
        <v>427</v>
      </c>
      <c r="D170" s="551" t="s">
        <v>431</v>
      </c>
      <c r="E170" s="607">
        <v>31</v>
      </c>
      <c r="F170" s="607">
        <v>15</v>
      </c>
      <c r="G170" s="607" t="s">
        <v>1</v>
      </c>
      <c r="H170" s="607" t="s">
        <v>1</v>
      </c>
      <c r="I170" s="607">
        <v>4</v>
      </c>
      <c r="J170" s="607">
        <v>4</v>
      </c>
      <c r="K170" s="607">
        <v>11</v>
      </c>
      <c r="L170" s="607">
        <v>16</v>
      </c>
      <c r="M170" s="607">
        <v>39</v>
      </c>
      <c r="N170" s="607">
        <v>1</v>
      </c>
      <c r="O170" s="607">
        <v>1</v>
      </c>
      <c r="P170" s="607">
        <v>1</v>
      </c>
      <c r="Q170" s="607">
        <v>3</v>
      </c>
      <c r="R170" s="607" t="s">
        <v>1</v>
      </c>
      <c r="S170" s="607">
        <v>3</v>
      </c>
      <c r="T170" s="607">
        <v>1</v>
      </c>
      <c r="U170" s="607">
        <v>1</v>
      </c>
      <c r="V170" s="607">
        <v>8</v>
      </c>
      <c r="W170" s="607">
        <v>1</v>
      </c>
      <c r="X170" s="607">
        <v>1</v>
      </c>
      <c r="Y170" s="607">
        <v>7</v>
      </c>
      <c r="Z170" s="607">
        <v>5</v>
      </c>
      <c r="AA170" s="607">
        <v>3</v>
      </c>
      <c r="AB170" s="607">
        <v>3</v>
      </c>
      <c r="AC170" s="608">
        <v>61</v>
      </c>
      <c r="AD170" s="608">
        <v>59.7</v>
      </c>
      <c r="AE170" s="608">
        <v>62.4</v>
      </c>
      <c r="AF170" s="607">
        <v>23</v>
      </c>
      <c r="AG170" s="607" t="s">
        <v>1</v>
      </c>
      <c r="AH170" s="607" t="s">
        <v>1</v>
      </c>
      <c r="AI170" s="607" t="s">
        <v>1</v>
      </c>
      <c r="AJ170" s="607" t="s">
        <v>1</v>
      </c>
      <c r="AK170" s="607" t="s">
        <v>1</v>
      </c>
      <c r="AL170" s="607">
        <v>2</v>
      </c>
      <c r="AM170" s="607" t="s">
        <v>1</v>
      </c>
      <c r="AN170" s="607" t="s">
        <v>1</v>
      </c>
      <c r="AO170" s="607">
        <v>5</v>
      </c>
      <c r="AP170" s="607">
        <v>1</v>
      </c>
      <c r="AQ170" s="607" t="s">
        <v>1</v>
      </c>
      <c r="AR170" s="607">
        <v>5</v>
      </c>
      <c r="AS170" s="607">
        <v>5</v>
      </c>
      <c r="AT170" s="607">
        <v>2</v>
      </c>
      <c r="AU170" s="607">
        <v>3</v>
      </c>
      <c r="AV170" s="608">
        <v>70</v>
      </c>
      <c r="AW170" s="608">
        <v>68.3</v>
      </c>
      <c r="AX170" s="608">
        <v>72.2</v>
      </c>
      <c r="AY170" s="607">
        <v>21</v>
      </c>
      <c r="AZ170" s="607" t="s">
        <v>1</v>
      </c>
      <c r="BA170" s="607" t="s">
        <v>1</v>
      </c>
      <c r="BB170" s="607" t="s">
        <v>1</v>
      </c>
      <c r="BC170" s="607" t="s">
        <v>1</v>
      </c>
      <c r="BD170" s="607" t="s">
        <v>1</v>
      </c>
      <c r="BE170" s="607">
        <v>2</v>
      </c>
      <c r="BF170" s="607" t="s">
        <v>1</v>
      </c>
      <c r="BG170" s="607" t="s">
        <v>1</v>
      </c>
      <c r="BH170" s="607">
        <v>5</v>
      </c>
      <c r="BI170" s="607">
        <v>1</v>
      </c>
      <c r="BJ170" s="607" t="s">
        <v>1</v>
      </c>
      <c r="BK170" s="607">
        <v>5</v>
      </c>
      <c r="BL170" s="607">
        <v>5</v>
      </c>
      <c r="BM170" s="607">
        <v>2</v>
      </c>
      <c r="BN170" s="607">
        <v>1</v>
      </c>
      <c r="BO170" s="608">
        <v>68.3</v>
      </c>
      <c r="BP170" s="608">
        <v>68.3</v>
      </c>
      <c r="BQ170" s="608">
        <v>68.3</v>
      </c>
      <c r="BR170" s="607">
        <v>15</v>
      </c>
      <c r="BS170" s="607" t="s">
        <v>1</v>
      </c>
      <c r="BT170" s="607" t="s">
        <v>1</v>
      </c>
      <c r="BU170" s="607" t="s">
        <v>1</v>
      </c>
      <c r="BV170" s="607" t="s">
        <v>1</v>
      </c>
      <c r="BW170" s="607" t="s">
        <v>1</v>
      </c>
      <c r="BX170" s="607" t="s">
        <v>1</v>
      </c>
      <c r="BY170" s="607" t="s">
        <v>1</v>
      </c>
      <c r="BZ170" s="607" t="s">
        <v>1</v>
      </c>
      <c r="CA170" s="607">
        <v>3</v>
      </c>
      <c r="CB170" s="607">
        <v>1</v>
      </c>
      <c r="CC170" s="607" t="s">
        <v>1</v>
      </c>
      <c r="CD170" s="607">
        <v>3</v>
      </c>
      <c r="CE170" s="607">
        <v>4</v>
      </c>
      <c r="CF170" s="607">
        <v>3</v>
      </c>
      <c r="CG170" s="607">
        <v>1</v>
      </c>
      <c r="CH170" s="607">
        <v>9</v>
      </c>
      <c r="CI170" s="607" t="s">
        <v>1</v>
      </c>
      <c r="CJ170" s="607" t="s">
        <v>1</v>
      </c>
      <c r="CK170" s="607" t="s">
        <v>1</v>
      </c>
      <c r="CL170" s="607" t="s">
        <v>1</v>
      </c>
      <c r="CM170" s="607" t="s">
        <v>1</v>
      </c>
      <c r="CN170" s="607" t="s">
        <v>1</v>
      </c>
      <c r="CO170" s="607" t="s">
        <v>1</v>
      </c>
      <c r="CP170" s="607">
        <v>1</v>
      </c>
      <c r="CQ170" s="607" t="s">
        <v>1</v>
      </c>
      <c r="CR170" s="607">
        <v>2</v>
      </c>
      <c r="CS170" s="607">
        <v>3</v>
      </c>
      <c r="CT170" s="607">
        <v>2</v>
      </c>
      <c r="CU170" s="607">
        <v>1</v>
      </c>
      <c r="CV170" s="607"/>
      <c r="CW170" s="607"/>
      <c r="CX170" s="607"/>
      <c r="CY170" s="607"/>
      <c r="CZ170" s="607"/>
      <c r="DA170" s="607"/>
      <c r="DB170" s="607"/>
      <c r="DC170" s="607">
        <v>59</v>
      </c>
      <c r="DD170" s="607">
        <v>35</v>
      </c>
      <c r="DE170" s="607">
        <v>21</v>
      </c>
      <c r="DF170" s="607">
        <v>13</v>
      </c>
      <c r="DG170" s="607">
        <v>1</v>
      </c>
      <c r="DH170" s="607">
        <v>8</v>
      </c>
      <c r="DI170" s="607">
        <v>9</v>
      </c>
      <c r="DJ170" s="607">
        <v>7</v>
      </c>
      <c r="DK170" s="607">
        <v>13</v>
      </c>
      <c r="DL170" s="607">
        <v>1</v>
      </c>
      <c r="DM170" s="607" t="s">
        <v>1</v>
      </c>
      <c r="DN170" s="607" t="s">
        <v>1</v>
      </c>
      <c r="DO170" s="607" t="s">
        <v>1</v>
      </c>
      <c r="DP170" s="607">
        <v>8</v>
      </c>
      <c r="DQ170" s="607" t="s">
        <v>1</v>
      </c>
      <c r="DR170" s="607">
        <v>2</v>
      </c>
      <c r="DS170" s="607">
        <v>2</v>
      </c>
      <c r="DT170" s="607" t="s">
        <v>1</v>
      </c>
      <c r="DU170" s="607" t="s">
        <v>1</v>
      </c>
      <c r="DV170" s="607" t="s">
        <v>1</v>
      </c>
      <c r="DW170" s="607" t="s">
        <v>1</v>
      </c>
      <c r="DX170" s="607" t="s">
        <v>1</v>
      </c>
      <c r="DY170" s="607" t="s">
        <v>1</v>
      </c>
      <c r="DZ170" s="607" t="s">
        <v>1</v>
      </c>
      <c r="EA170" s="607">
        <v>15</v>
      </c>
      <c r="EB170" s="607">
        <v>839</v>
      </c>
      <c r="EC170" s="607">
        <v>229</v>
      </c>
      <c r="ED170" s="607">
        <v>443</v>
      </c>
      <c r="EE170" s="607">
        <v>167</v>
      </c>
      <c r="EF170" s="17">
        <v>30</v>
      </c>
      <c r="EG170" s="17">
        <v>23</v>
      </c>
      <c r="EH170" s="17">
        <v>13</v>
      </c>
      <c r="EI170" s="17">
        <v>9</v>
      </c>
      <c r="EJ170" s="17">
        <v>1</v>
      </c>
      <c r="EK170" s="17" t="s">
        <v>1</v>
      </c>
      <c r="EL170" s="17">
        <v>4</v>
      </c>
      <c r="EM170" s="17">
        <v>3</v>
      </c>
      <c r="EN170" s="17">
        <v>29</v>
      </c>
      <c r="EO170" s="17">
        <v>12</v>
      </c>
      <c r="EP170" s="17">
        <v>8</v>
      </c>
      <c r="EQ170" s="17">
        <v>4</v>
      </c>
      <c r="ER170" s="17" t="s">
        <v>1</v>
      </c>
      <c r="ES170" s="17">
        <v>8</v>
      </c>
      <c r="ET170" s="17">
        <v>5</v>
      </c>
      <c r="EU170" s="17">
        <v>4</v>
      </c>
    </row>
    <row r="171" spans="1:151" ht="14.25" customHeight="1">
      <c r="A171" s="551" t="s">
        <v>299</v>
      </c>
      <c r="B171" s="551" t="s">
        <v>426</v>
      </c>
      <c r="C171" s="551" t="s">
        <v>427</v>
      </c>
      <c r="D171" s="551" t="s">
        <v>200</v>
      </c>
      <c r="E171" s="607">
        <v>18</v>
      </c>
      <c r="F171" s="607">
        <v>10</v>
      </c>
      <c r="G171" s="607" t="s">
        <v>1</v>
      </c>
      <c r="H171" s="607" t="s">
        <v>1</v>
      </c>
      <c r="I171" s="607">
        <v>5</v>
      </c>
      <c r="J171" s="607">
        <v>4</v>
      </c>
      <c r="K171" s="607">
        <v>5</v>
      </c>
      <c r="L171" s="607">
        <v>8</v>
      </c>
      <c r="M171" s="607">
        <v>29</v>
      </c>
      <c r="N171" s="607" t="s">
        <v>1</v>
      </c>
      <c r="O171" s="607" t="s">
        <v>1</v>
      </c>
      <c r="P171" s="607" t="s">
        <v>1</v>
      </c>
      <c r="Q171" s="607">
        <v>3</v>
      </c>
      <c r="R171" s="607">
        <v>2</v>
      </c>
      <c r="S171" s="607">
        <v>3</v>
      </c>
      <c r="T171" s="607">
        <v>3</v>
      </c>
      <c r="U171" s="607">
        <v>1</v>
      </c>
      <c r="V171" s="607">
        <v>2</v>
      </c>
      <c r="W171" s="607">
        <v>2</v>
      </c>
      <c r="X171" s="607">
        <v>2</v>
      </c>
      <c r="Y171" s="607">
        <v>5</v>
      </c>
      <c r="Z171" s="607">
        <v>4</v>
      </c>
      <c r="AA171" s="607">
        <v>2</v>
      </c>
      <c r="AB171" s="607" t="s">
        <v>1</v>
      </c>
      <c r="AC171" s="608">
        <v>58.6</v>
      </c>
      <c r="AD171" s="608">
        <v>57.4</v>
      </c>
      <c r="AE171" s="608">
        <v>59.9</v>
      </c>
      <c r="AF171" s="607">
        <v>17</v>
      </c>
      <c r="AG171" s="607" t="s">
        <v>1</v>
      </c>
      <c r="AH171" s="607" t="s">
        <v>1</v>
      </c>
      <c r="AI171" s="607" t="s">
        <v>1</v>
      </c>
      <c r="AJ171" s="607">
        <v>2</v>
      </c>
      <c r="AK171" s="607">
        <v>1</v>
      </c>
      <c r="AL171" s="607">
        <v>3</v>
      </c>
      <c r="AM171" s="607">
        <v>1</v>
      </c>
      <c r="AN171" s="607" t="s">
        <v>1</v>
      </c>
      <c r="AO171" s="607">
        <v>1</v>
      </c>
      <c r="AP171" s="607">
        <v>1</v>
      </c>
      <c r="AQ171" s="607">
        <v>2</v>
      </c>
      <c r="AR171" s="607">
        <v>2</v>
      </c>
      <c r="AS171" s="607">
        <v>3</v>
      </c>
      <c r="AT171" s="607">
        <v>1</v>
      </c>
      <c r="AU171" s="607" t="s">
        <v>1</v>
      </c>
      <c r="AV171" s="608">
        <v>58.1</v>
      </c>
      <c r="AW171" s="608">
        <v>56.5</v>
      </c>
      <c r="AX171" s="608">
        <v>60.3</v>
      </c>
      <c r="AY171" s="607">
        <v>13</v>
      </c>
      <c r="AZ171" s="607" t="s">
        <v>1</v>
      </c>
      <c r="BA171" s="607" t="s">
        <v>1</v>
      </c>
      <c r="BB171" s="607" t="s">
        <v>1</v>
      </c>
      <c r="BC171" s="607">
        <v>1</v>
      </c>
      <c r="BD171" s="607" t="s">
        <v>1</v>
      </c>
      <c r="BE171" s="607">
        <v>3</v>
      </c>
      <c r="BF171" s="607">
        <v>1</v>
      </c>
      <c r="BG171" s="607" t="s">
        <v>1</v>
      </c>
      <c r="BH171" s="607" t="s">
        <v>1</v>
      </c>
      <c r="BI171" s="607">
        <v>1</v>
      </c>
      <c r="BJ171" s="607">
        <v>2</v>
      </c>
      <c r="BK171" s="607">
        <v>1</v>
      </c>
      <c r="BL171" s="607">
        <v>3</v>
      </c>
      <c r="BM171" s="607">
        <v>1</v>
      </c>
      <c r="BN171" s="607" t="s">
        <v>1</v>
      </c>
      <c r="BO171" s="608">
        <v>60.3</v>
      </c>
      <c r="BP171" s="608">
        <v>56.5</v>
      </c>
      <c r="BQ171" s="608">
        <v>73</v>
      </c>
      <c r="BR171" s="607">
        <v>10</v>
      </c>
      <c r="BS171" s="607" t="s">
        <v>1</v>
      </c>
      <c r="BT171" s="607" t="s">
        <v>1</v>
      </c>
      <c r="BU171" s="607" t="s">
        <v>1</v>
      </c>
      <c r="BV171" s="607" t="s">
        <v>1</v>
      </c>
      <c r="BW171" s="607" t="s">
        <v>1</v>
      </c>
      <c r="BX171" s="607">
        <v>1</v>
      </c>
      <c r="BY171" s="607">
        <v>1</v>
      </c>
      <c r="BZ171" s="607" t="s">
        <v>1</v>
      </c>
      <c r="CA171" s="607">
        <v>1</v>
      </c>
      <c r="CB171" s="607">
        <v>1</v>
      </c>
      <c r="CC171" s="607">
        <v>1</v>
      </c>
      <c r="CD171" s="607">
        <v>1</v>
      </c>
      <c r="CE171" s="607">
        <v>2</v>
      </c>
      <c r="CF171" s="607">
        <v>2</v>
      </c>
      <c r="CG171" s="607" t="s">
        <v>1</v>
      </c>
      <c r="CH171" s="607">
        <v>7</v>
      </c>
      <c r="CI171" s="607" t="s">
        <v>1</v>
      </c>
      <c r="CJ171" s="607" t="s">
        <v>1</v>
      </c>
      <c r="CK171" s="607" t="s">
        <v>1</v>
      </c>
      <c r="CL171" s="607" t="s">
        <v>1</v>
      </c>
      <c r="CM171" s="607" t="s">
        <v>1</v>
      </c>
      <c r="CN171" s="607" t="s">
        <v>1</v>
      </c>
      <c r="CO171" s="607">
        <v>1</v>
      </c>
      <c r="CP171" s="607">
        <v>1</v>
      </c>
      <c r="CQ171" s="607">
        <v>1</v>
      </c>
      <c r="CR171" s="607">
        <v>1</v>
      </c>
      <c r="CS171" s="607">
        <v>2</v>
      </c>
      <c r="CT171" s="607">
        <v>1</v>
      </c>
      <c r="CU171" s="607" t="s">
        <v>1</v>
      </c>
      <c r="CV171" s="607"/>
      <c r="CW171" s="607"/>
      <c r="CX171" s="607"/>
      <c r="CY171" s="607"/>
      <c r="CZ171" s="607"/>
      <c r="DA171" s="607"/>
      <c r="DB171" s="607"/>
      <c r="DC171" s="607">
        <v>36</v>
      </c>
      <c r="DD171" s="607">
        <v>24</v>
      </c>
      <c r="DE171" s="607">
        <v>13</v>
      </c>
      <c r="DF171" s="607">
        <v>6</v>
      </c>
      <c r="DG171" s="607">
        <v>5</v>
      </c>
      <c r="DH171" s="607">
        <v>9</v>
      </c>
      <c r="DI171" s="607">
        <v>1</v>
      </c>
      <c r="DJ171" s="607">
        <v>2</v>
      </c>
      <c r="DK171" s="607">
        <v>7</v>
      </c>
      <c r="DL171" s="607" t="s">
        <v>1</v>
      </c>
      <c r="DM171" s="607" t="s">
        <v>1</v>
      </c>
      <c r="DN171" s="607" t="s">
        <v>1</v>
      </c>
      <c r="DO171" s="607" t="s">
        <v>1</v>
      </c>
      <c r="DP171" s="607">
        <v>4</v>
      </c>
      <c r="DQ171" s="607" t="s">
        <v>1</v>
      </c>
      <c r="DR171" s="607">
        <v>2</v>
      </c>
      <c r="DS171" s="607">
        <v>1</v>
      </c>
      <c r="DT171" s="607" t="s">
        <v>1</v>
      </c>
      <c r="DU171" s="607" t="s">
        <v>1</v>
      </c>
      <c r="DV171" s="607" t="s">
        <v>1</v>
      </c>
      <c r="DW171" s="607" t="s">
        <v>1</v>
      </c>
      <c r="DX171" s="607" t="s">
        <v>1</v>
      </c>
      <c r="DY171" s="607" t="s">
        <v>1</v>
      </c>
      <c r="DZ171" s="607" t="s">
        <v>1</v>
      </c>
      <c r="EA171" s="607">
        <v>10</v>
      </c>
      <c r="EB171" s="607">
        <v>500</v>
      </c>
      <c r="EC171" s="607">
        <v>78</v>
      </c>
      <c r="ED171" s="607">
        <v>252</v>
      </c>
      <c r="EE171" s="607">
        <v>170</v>
      </c>
      <c r="EF171" s="17">
        <v>19</v>
      </c>
      <c r="EG171" s="17">
        <v>17</v>
      </c>
      <c r="EH171" s="17">
        <v>10</v>
      </c>
      <c r="EI171" s="17">
        <v>4</v>
      </c>
      <c r="EJ171" s="17">
        <v>3</v>
      </c>
      <c r="EK171" s="17" t="s">
        <v>1</v>
      </c>
      <c r="EL171" s="17">
        <v>1</v>
      </c>
      <c r="EM171" s="17">
        <v>1</v>
      </c>
      <c r="EN171" s="17">
        <v>17</v>
      </c>
      <c r="EO171" s="17">
        <v>7</v>
      </c>
      <c r="EP171" s="17">
        <v>3</v>
      </c>
      <c r="EQ171" s="17">
        <v>2</v>
      </c>
      <c r="ER171" s="17">
        <v>2</v>
      </c>
      <c r="ES171" s="17">
        <v>9</v>
      </c>
      <c r="ET171" s="17" t="s">
        <v>1</v>
      </c>
      <c r="EU171" s="17">
        <v>1</v>
      </c>
    </row>
    <row r="172" spans="1:151" ht="14.25" customHeight="1">
      <c r="A172" s="551" t="s">
        <v>299</v>
      </c>
      <c r="B172" s="551" t="s">
        <v>426</v>
      </c>
      <c r="C172" s="551" t="s">
        <v>427</v>
      </c>
      <c r="D172" s="551" t="s">
        <v>432</v>
      </c>
      <c r="E172" s="607">
        <v>22</v>
      </c>
      <c r="F172" s="607">
        <v>12</v>
      </c>
      <c r="G172" s="607">
        <v>2</v>
      </c>
      <c r="H172" s="607">
        <v>2</v>
      </c>
      <c r="I172" s="607">
        <v>8</v>
      </c>
      <c r="J172" s="607">
        <v>3</v>
      </c>
      <c r="K172" s="607">
        <v>2</v>
      </c>
      <c r="L172" s="607">
        <v>10</v>
      </c>
      <c r="M172" s="607">
        <v>32</v>
      </c>
      <c r="N172" s="607" t="s">
        <v>1</v>
      </c>
      <c r="O172" s="607">
        <v>2</v>
      </c>
      <c r="P172" s="607">
        <v>2</v>
      </c>
      <c r="Q172" s="607" t="s">
        <v>1</v>
      </c>
      <c r="R172" s="607">
        <v>1</v>
      </c>
      <c r="S172" s="607">
        <v>1</v>
      </c>
      <c r="T172" s="607" t="s">
        <v>1</v>
      </c>
      <c r="U172" s="607">
        <v>3</v>
      </c>
      <c r="V172" s="607">
        <v>6</v>
      </c>
      <c r="W172" s="607">
        <v>5</v>
      </c>
      <c r="X172" s="607">
        <v>5</v>
      </c>
      <c r="Y172" s="607">
        <v>2</v>
      </c>
      <c r="Z172" s="607">
        <v>2</v>
      </c>
      <c r="AA172" s="607" t="s">
        <v>1</v>
      </c>
      <c r="AB172" s="607">
        <v>3</v>
      </c>
      <c r="AC172" s="608">
        <v>59.1</v>
      </c>
      <c r="AD172" s="608">
        <v>58.6</v>
      </c>
      <c r="AE172" s="608">
        <v>59.9</v>
      </c>
      <c r="AF172" s="607">
        <v>17</v>
      </c>
      <c r="AG172" s="607" t="s">
        <v>1</v>
      </c>
      <c r="AH172" s="607" t="s">
        <v>1</v>
      </c>
      <c r="AI172" s="607" t="s">
        <v>1</v>
      </c>
      <c r="AJ172" s="607" t="s">
        <v>1</v>
      </c>
      <c r="AK172" s="607">
        <v>1</v>
      </c>
      <c r="AL172" s="607">
        <v>1</v>
      </c>
      <c r="AM172" s="607" t="s">
        <v>1</v>
      </c>
      <c r="AN172" s="607">
        <v>2</v>
      </c>
      <c r="AO172" s="607">
        <v>2</v>
      </c>
      <c r="AP172" s="607">
        <v>3</v>
      </c>
      <c r="AQ172" s="607">
        <v>5</v>
      </c>
      <c r="AR172" s="607" t="s">
        <v>1</v>
      </c>
      <c r="AS172" s="607">
        <v>1</v>
      </c>
      <c r="AT172" s="607" t="s">
        <v>1</v>
      </c>
      <c r="AU172" s="607">
        <v>2</v>
      </c>
      <c r="AV172" s="608">
        <v>63.5</v>
      </c>
      <c r="AW172" s="608">
        <v>65.099999999999994</v>
      </c>
      <c r="AX172" s="608">
        <v>61.1</v>
      </c>
      <c r="AY172" s="607">
        <v>13</v>
      </c>
      <c r="AZ172" s="607" t="s">
        <v>1</v>
      </c>
      <c r="BA172" s="607" t="s">
        <v>1</v>
      </c>
      <c r="BB172" s="607" t="s">
        <v>1</v>
      </c>
      <c r="BC172" s="607" t="s">
        <v>1</v>
      </c>
      <c r="BD172" s="607">
        <v>1</v>
      </c>
      <c r="BE172" s="607">
        <v>1</v>
      </c>
      <c r="BF172" s="607" t="s">
        <v>1</v>
      </c>
      <c r="BG172" s="607">
        <v>2</v>
      </c>
      <c r="BH172" s="607">
        <v>1</v>
      </c>
      <c r="BI172" s="607">
        <v>2</v>
      </c>
      <c r="BJ172" s="607">
        <v>5</v>
      </c>
      <c r="BK172" s="607" t="s">
        <v>1</v>
      </c>
      <c r="BL172" s="607">
        <v>1</v>
      </c>
      <c r="BM172" s="607" t="s">
        <v>1</v>
      </c>
      <c r="BN172" s="607" t="s">
        <v>1</v>
      </c>
      <c r="BO172" s="608">
        <v>59.6</v>
      </c>
      <c r="BP172" s="608">
        <v>61.9</v>
      </c>
      <c r="BQ172" s="608">
        <v>54.5</v>
      </c>
      <c r="BR172" s="607">
        <v>12</v>
      </c>
      <c r="BS172" s="607" t="s">
        <v>1</v>
      </c>
      <c r="BT172" s="607" t="s">
        <v>1</v>
      </c>
      <c r="BU172" s="607" t="s">
        <v>1</v>
      </c>
      <c r="BV172" s="607" t="s">
        <v>1</v>
      </c>
      <c r="BW172" s="607" t="s">
        <v>1</v>
      </c>
      <c r="BX172" s="607" t="s">
        <v>1</v>
      </c>
      <c r="BY172" s="607" t="s">
        <v>1</v>
      </c>
      <c r="BZ172" s="607" t="s">
        <v>1</v>
      </c>
      <c r="CA172" s="607">
        <v>1</v>
      </c>
      <c r="CB172" s="607">
        <v>2</v>
      </c>
      <c r="CC172" s="607">
        <v>4</v>
      </c>
      <c r="CD172" s="607">
        <v>1</v>
      </c>
      <c r="CE172" s="607">
        <v>2</v>
      </c>
      <c r="CF172" s="607" t="s">
        <v>1</v>
      </c>
      <c r="CG172" s="607">
        <v>2</v>
      </c>
      <c r="CH172" s="607">
        <v>8</v>
      </c>
      <c r="CI172" s="607" t="s">
        <v>1</v>
      </c>
      <c r="CJ172" s="607" t="s">
        <v>1</v>
      </c>
      <c r="CK172" s="607" t="s">
        <v>1</v>
      </c>
      <c r="CL172" s="607" t="s">
        <v>1</v>
      </c>
      <c r="CM172" s="607" t="s">
        <v>1</v>
      </c>
      <c r="CN172" s="607" t="s">
        <v>1</v>
      </c>
      <c r="CO172" s="607" t="s">
        <v>1</v>
      </c>
      <c r="CP172" s="607">
        <v>1</v>
      </c>
      <c r="CQ172" s="607">
        <v>4</v>
      </c>
      <c r="CR172" s="607" t="s">
        <v>1</v>
      </c>
      <c r="CS172" s="607">
        <v>1</v>
      </c>
      <c r="CT172" s="607" t="s">
        <v>1</v>
      </c>
      <c r="CU172" s="607">
        <v>2</v>
      </c>
      <c r="CV172" s="607"/>
      <c r="CW172" s="607"/>
      <c r="CX172" s="607"/>
      <c r="CY172" s="607"/>
      <c r="CZ172" s="607"/>
      <c r="DA172" s="607"/>
      <c r="DB172" s="607"/>
      <c r="DC172" s="607">
        <v>52</v>
      </c>
      <c r="DD172" s="607">
        <v>30</v>
      </c>
      <c r="DE172" s="607">
        <v>13</v>
      </c>
      <c r="DF172" s="607">
        <v>16</v>
      </c>
      <c r="DG172" s="607">
        <v>1</v>
      </c>
      <c r="DH172" s="607">
        <v>8</v>
      </c>
      <c r="DI172" s="607">
        <v>6</v>
      </c>
      <c r="DJ172" s="607">
        <v>8</v>
      </c>
      <c r="DK172" s="607">
        <v>11</v>
      </c>
      <c r="DL172" s="607" t="s">
        <v>1</v>
      </c>
      <c r="DM172" s="607" t="s">
        <v>1</v>
      </c>
      <c r="DN172" s="607" t="s">
        <v>1</v>
      </c>
      <c r="DO172" s="607" t="s">
        <v>1</v>
      </c>
      <c r="DP172" s="607">
        <v>2</v>
      </c>
      <c r="DQ172" s="607" t="s">
        <v>1</v>
      </c>
      <c r="DR172" s="607">
        <v>6</v>
      </c>
      <c r="DS172" s="607">
        <v>2</v>
      </c>
      <c r="DT172" s="607" t="s">
        <v>1</v>
      </c>
      <c r="DU172" s="607" t="s">
        <v>1</v>
      </c>
      <c r="DV172" s="607" t="s">
        <v>1</v>
      </c>
      <c r="DW172" s="607" t="s">
        <v>1</v>
      </c>
      <c r="DX172" s="607">
        <v>1</v>
      </c>
      <c r="DY172" s="607" t="s">
        <v>1</v>
      </c>
      <c r="DZ172" s="607" t="s">
        <v>1</v>
      </c>
      <c r="EA172" s="607">
        <v>12</v>
      </c>
      <c r="EB172" s="607">
        <v>686</v>
      </c>
      <c r="EC172" s="607" t="s">
        <v>1</v>
      </c>
      <c r="ED172" s="607">
        <v>406</v>
      </c>
      <c r="EE172" s="607">
        <v>280</v>
      </c>
      <c r="EF172" s="17">
        <v>27</v>
      </c>
      <c r="EG172" s="17">
        <v>18</v>
      </c>
      <c r="EH172" s="17">
        <v>9</v>
      </c>
      <c r="EI172" s="17">
        <v>8</v>
      </c>
      <c r="EJ172" s="17">
        <v>1</v>
      </c>
      <c r="EK172" s="17" t="s">
        <v>1</v>
      </c>
      <c r="EL172" s="17">
        <v>3</v>
      </c>
      <c r="EM172" s="17">
        <v>6</v>
      </c>
      <c r="EN172" s="17">
        <v>25</v>
      </c>
      <c r="EO172" s="17">
        <v>12</v>
      </c>
      <c r="EP172" s="17">
        <v>4</v>
      </c>
      <c r="EQ172" s="17">
        <v>8</v>
      </c>
      <c r="ER172" s="17" t="s">
        <v>1</v>
      </c>
      <c r="ES172" s="17">
        <v>8</v>
      </c>
      <c r="ET172" s="17">
        <v>3</v>
      </c>
      <c r="EU172" s="17">
        <v>2</v>
      </c>
    </row>
    <row r="173" spans="1:151" ht="14.25" customHeight="1">
      <c r="A173" s="551" t="s">
        <v>299</v>
      </c>
      <c r="B173" s="551" t="s">
        <v>426</v>
      </c>
      <c r="C173" s="551" t="s">
        <v>427</v>
      </c>
      <c r="D173" s="551" t="s">
        <v>433</v>
      </c>
      <c r="E173" s="607">
        <v>22</v>
      </c>
      <c r="F173" s="607">
        <v>14</v>
      </c>
      <c r="G173" s="607">
        <v>1</v>
      </c>
      <c r="H173" s="607">
        <v>1</v>
      </c>
      <c r="I173" s="607">
        <v>8</v>
      </c>
      <c r="J173" s="607">
        <v>7</v>
      </c>
      <c r="K173" s="607">
        <v>5</v>
      </c>
      <c r="L173" s="607">
        <v>8</v>
      </c>
      <c r="M173" s="607">
        <v>41</v>
      </c>
      <c r="N173" s="607" t="s">
        <v>1</v>
      </c>
      <c r="O173" s="607">
        <v>3</v>
      </c>
      <c r="P173" s="607">
        <v>2</v>
      </c>
      <c r="Q173" s="607">
        <v>2</v>
      </c>
      <c r="R173" s="607">
        <v>2</v>
      </c>
      <c r="S173" s="607">
        <v>3</v>
      </c>
      <c r="T173" s="607">
        <v>1</v>
      </c>
      <c r="U173" s="607">
        <v>3</v>
      </c>
      <c r="V173" s="607">
        <v>4</v>
      </c>
      <c r="W173" s="607">
        <v>3</v>
      </c>
      <c r="X173" s="607">
        <v>7</v>
      </c>
      <c r="Y173" s="607">
        <v>4</v>
      </c>
      <c r="Z173" s="607">
        <v>2</v>
      </c>
      <c r="AA173" s="607">
        <v>3</v>
      </c>
      <c r="AB173" s="607">
        <v>2</v>
      </c>
      <c r="AC173" s="608">
        <v>56.9</v>
      </c>
      <c r="AD173" s="608">
        <v>53.8</v>
      </c>
      <c r="AE173" s="608">
        <v>60.7</v>
      </c>
      <c r="AF173" s="607">
        <v>34</v>
      </c>
      <c r="AG173" s="607" t="s">
        <v>1</v>
      </c>
      <c r="AH173" s="607" t="s">
        <v>1</v>
      </c>
      <c r="AI173" s="607">
        <v>1</v>
      </c>
      <c r="AJ173" s="607">
        <v>2</v>
      </c>
      <c r="AK173" s="607">
        <v>2</v>
      </c>
      <c r="AL173" s="607">
        <v>3</v>
      </c>
      <c r="AM173" s="607" t="s">
        <v>1</v>
      </c>
      <c r="AN173" s="607">
        <v>1</v>
      </c>
      <c r="AO173" s="607">
        <v>4</v>
      </c>
      <c r="AP173" s="607">
        <v>3</v>
      </c>
      <c r="AQ173" s="607">
        <v>7</v>
      </c>
      <c r="AR173" s="607">
        <v>4</v>
      </c>
      <c r="AS173" s="607">
        <v>2</v>
      </c>
      <c r="AT173" s="607">
        <v>3</v>
      </c>
      <c r="AU173" s="607">
        <v>2</v>
      </c>
      <c r="AV173" s="608">
        <v>61.2</v>
      </c>
      <c r="AW173" s="608">
        <v>60.7</v>
      </c>
      <c r="AX173" s="608">
        <v>61.8</v>
      </c>
      <c r="AY173" s="607">
        <v>30</v>
      </c>
      <c r="AZ173" s="607" t="s">
        <v>1</v>
      </c>
      <c r="BA173" s="607" t="s">
        <v>1</v>
      </c>
      <c r="BB173" s="607">
        <v>1</v>
      </c>
      <c r="BC173" s="607" t="s">
        <v>1</v>
      </c>
      <c r="BD173" s="607">
        <v>1</v>
      </c>
      <c r="BE173" s="607">
        <v>3</v>
      </c>
      <c r="BF173" s="607" t="s">
        <v>1</v>
      </c>
      <c r="BG173" s="607">
        <v>1</v>
      </c>
      <c r="BH173" s="607">
        <v>4</v>
      </c>
      <c r="BI173" s="607">
        <v>2</v>
      </c>
      <c r="BJ173" s="607">
        <v>7</v>
      </c>
      <c r="BK173" s="607">
        <v>4</v>
      </c>
      <c r="BL173" s="607">
        <v>2</v>
      </c>
      <c r="BM173" s="607">
        <v>3</v>
      </c>
      <c r="BN173" s="607">
        <v>2</v>
      </c>
      <c r="BO173" s="608">
        <v>63.8</v>
      </c>
      <c r="BP173" s="608">
        <v>60.7</v>
      </c>
      <c r="BQ173" s="608">
        <v>68.599999999999994</v>
      </c>
      <c r="BR173" s="607">
        <v>14</v>
      </c>
      <c r="BS173" s="607" t="s">
        <v>1</v>
      </c>
      <c r="BT173" s="607" t="s">
        <v>1</v>
      </c>
      <c r="BU173" s="607" t="s">
        <v>1</v>
      </c>
      <c r="BV173" s="607" t="s">
        <v>1</v>
      </c>
      <c r="BW173" s="607" t="s">
        <v>1</v>
      </c>
      <c r="BX173" s="607" t="s">
        <v>1</v>
      </c>
      <c r="BY173" s="607" t="s">
        <v>1</v>
      </c>
      <c r="BZ173" s="607" t="s">
        <v>1</v>
      </c>
      <c r="CA173" s="607">
        <v>3</v>
      </c>
      <c r="CB173" s="607">
        <v>1</v>
      </c>
      <c r="CC173" s="607">
        <v>4</v>
      </c>
      <c r="CD173" s="607">
        <v>2</v>
      </c>
      <c r="CE173" s="607">
        <v>2</v>
      </c>
      <c r="CF173" s="607" t="s">
        <v>1</v>
      </c>
      <c r="CG173" s="607">
        <v>2</v>
      </c>
      <c r="CH173" s="607">
        <v>12</v>
      </c>
      <c r="CI173" s="607" t="s">
        <v>1</v>
      </c>
      <c r="CJ173" s="607" t="s">
        <v>1</v>
      </c>
      <c r="CK173" s="607" t="s">
        <v>1</v>
      </c>
      <c r="CL173" s="607" t="s">
        <v>1</v>
      </c>
      <c r="CM173" s="607" t="s">
        <v>1</v>
      </c>
      <c r="CN173" s="607" t="s">
        <v>1</v>
      </c>
      <c r="CO173" s="607">
        <v>2</v>
      </c>
      <c r="CP173" s="607">
        <v>1</v>
      </c>
      <c r="CQ173" s="607">
        <v>4</v>
      </c>
      <c r="CR173" s="607">
        <v>2</v>
      </c>
      <c r="CS173" s="607">
        <v>1</v>
      </c>
      <c r="CT173" s="607" t="s">
        <v>1</v>
      </c>
      <c r="CU173" s="607">
        <v>2</v>
      </c>
      <c r="CV173" s="607"/>
      <c r="CW173" s="607"/>
      <c r="CX173" s="607"/>
      <c r="CY173" s="607"/>
      <c r="CZ173" s="607"/>
      <c r="DA173" s="607"/>
      <c r="DB173" s="607"/>
      <c r="DC173" s="607">
        <v>54</v>
      </c>
      <c r="DD173" s="607">
        <v>38</v>
      </c>
      <c r="DE173" s="607">
        <v>30</v>
      </c>
      <c r="DF173" s="607">
        <v>7</v>
      </c>
      <c r="DG173" s="607">
        <v>1</v>
      </c>
      <c r="DH173" s="607">
        <v>9</v>
      </c>
      <c r="DI173" s="607">
        <v>4</v>
      </c>
      <c r="DJ173" s="607">
        <v>3</v>
      </c>
      <c r="DK173" s="607">
        <v>12</v>
      </c>
      <c r="DL173" s="607" t="s">
        <v>1</v>
      </c>
      <c r="DM173" s="607" t="s">
        <v>1</v>
      </c>
      <c r="DN173" s="607" t="s">
        <v>1</v>
      </c>
      <c r="DO173" s="607" t="s">
        <v>1</v>
      </c>
      <c r="DP173" s="607">
        <v>10</v>
      </c>
      <c r="DQ173" s="607" t="s">
        <v>1</v>
      </c>
      <c r="DR173" s="607" t="s">
        <v>1</v>
      </c>
      <c r="DS173" s="607">
        <v>1</v>
      </c>
      <c r="DT173" s="607" t="s">
        <v>1</v>
      </c>
      <c r="DU173" s="607" t="s">
        <v>1</v>
      </c>
      <c r="DV173" s="607" t="s">
        <v>1</v>
      </c>
      <c r="DW173" s="607" t="s">
        <v>1</v>
      </c>
      <c r="DX173" s="607">
        <v>1</v>
      </c>
      <c r="DY173" s="607" t="s">
        <v>1</v>
      </c>
      <c r="DZ173" s="607" t="s">
        <v>1</v>
      </c>
      <c r="EA173" s="607">
        <v>14</v>
      </c>
      <c r="EB173" s="607">
        <v>718</v>
      </c>
      <c r="EC173" s="607">
        <v>8</v>
      </c>
      <c r="ED173" s="607">
        <v>672</v>
      </c>
      <c r="EE173" s="607">
        <v>38</v>
      </c>
      <c r="EF173" s="17">
        <v>28</v>
      </c>
      <c r="EG173" s="17">
        <v>25</v>
      </c>
      <c r="EH173" s="17">
        <v>18</v>
      </c>
      <c r="EI173" s="17">
        <v>6</v>
      </c>
      <c r="EJ173" s="17">
        <v>1</v>
      </c>
      <c r="EK173" s="17" t="s">
        <v>1</v>
      </c>
      <c r="EL173" s="17">
        <v>2</v>
      </c>
      <c r="EM173" s="17">
        <v>1</v>
      </c>
      <c r="EN173" s="17">
        <v>26</v>
      </c>
      <c r="EO173" s="17">
        <v>13</v>
      </c>
      <c r="EP173" s="17">
        <v>12</v>
      </c>
      <c r="EQ173" s="17">
        <v>1</v>
      </c>
      <c r="ER173" s="17" t="s">
        <v>1</v>
      </c>
      <c r="ES173" s="17">
        <v>9</v>
      </c>
      <c r="ET173" s="17">
        <v>2</v>
      </c>
      <c r="EU173" s="17">
        <v>2</v>
      </c>
    </row>
    <row r="174" spans="1:151" ht="14.25" customHeight="1">
      <c r="A174" s="551" t="s">
        <v>299</v>
      </c>
      <c r="B174" s="551" t="s">
        <v>426</v>
      </c>
      <c r="C174" s="551" t="s">
        <v>427</v>
      </c>
      <c r="D174" s="551" t="s">
        <v>196</v>
      </c>
      <c r="E174" s="607">
        <v>15</v>
      </c>
      <c r="F174" s="607">
        <v>4</v>
      </c>
      <c r="G174" s="607" t="s">
        <v>1</v>
      </c>
      <c r="H174" s="607" t="s">
        <v>1</v>
      </c>
      <c r="I174" s="607">
        <v>1</v>
      </c>
      <c r="J174" s="607">
        <v>1</v>
      </c>
      <c r="K174" s="607">
        <v>3</v>
      </c>
      <c r="L174" s="607">
        <v>11</v>
      </c>
      <c r="M174" s="607">
        <v>6</v>
      </c>
      <c r="N174" s="607" t="s">
        <v>1</v>
      </c>
      <c r="O174" s="607" t="s">
        <v>1</v>
      </c>
      <c r="P174" s="607" t="s">
        <v>1</v>
      </c>
      <c r="Q174" s="607" t="s">
        <v>1</v>
      </c>
      <c r="R174" s="607" t="s">
        <v>1</v>
      </c>
      <c r="S174" s="607" t="s">
        <v>1</v>
      </c>
      <c r="T174" s="607" t="s">
        <v>1</v>
      </c>
      <c r="U174" s="607" t="s">
        <v>1</v>
      </c>
      <c r="V174" s="607">
        <v>1</v>
      </c>
      <c r="W174" s="607">
        <v>1</v>
      </c>
      <c r="X174" s="607" t="s">
        <v>1</v>
      </c>
      <c r="Y174" s="607" t="s">
        <v>1</v>
      </c>
      <c r="Z174" s="607">
        <v>1</v>
      </c>
      <c r="AA174" s="607" t="s">
        <v>1</v>
      </c>
      <c r="AB174" s="607">
        <v>3</v>
      </c>
      <c r="AC174" s="608">
        <v>76</v>
      </c>
      <c r="AD174" s="608">
        <v>78.5</v>
      </c>
      <c r="AE174" s="608">
        <v>71</v>
      </c>
      <c r="AF174" s="607">
        <v>6</v>
      </c>
      <c r="AG174" s="607" t="s">
        <v>1</v>
      </c>
      <c r="AH174" s="607" t="s">
        <v>1</v>
      </c>
      <c r="AI174" s="607" t="s">
        <v>1</v>
      </c>
      <c r="AJ174" s="607" t="s">
        <v>1</v>
      </c>
      <c r="AK174" s="607" t="s">
        <v>1</v>
      </c>
      <c r="AL174" s="607" t="s">
        <v>1</v>
      </c>
      <c r="AM174" s="607" t="s">
        <v>1</v>
      </c>
      <c r="AN174" s="607" t="s">
        <v>1</v>
      </c>
      <c r="AO174" s="607">
        <v>1</v>
      </c>
      <c r="AP174" s="607">
        <v>1</v>
      </c>
      <c r="AQ174" s="607" t="s">
        <v>1</v>
      </c>
      <c r="AR174" s="607" t="s">
        <v>1</v>
      </c>
      <c r="AS174" s="607">
        <v>1</v>
      </c>
      <c r="AT174" s="607" t="s">
        <v>1</v>
      </c>
      <c r="AU174" s="607">
        <v>3</v>
      </c>
      <c r="AV174" s="608">
        <v>76</v>
      </c>
      <c r="AW174" s="608">
        <v>78.5</v>
      </c>
      <c r="AX174" s="608">
        <v>71</v>
      </c>
      <c r="AY174" s="607">
        <v>6</v>
      </c>
      <c r="AZ174" s="607" t="s">
        <v>1</v>
      </c>
      <c r="BA174" s="607" t="s">
        <v>1</v>
      </c>
      <c r="BB174" s="607" t="s">
        <v>1</v>
      </c>
      <c r="BC174" s="607" t="s">
        <v>1</v>
      </c>
      <c r="BD174" s="607" t="s">
        <v>1</v>
      </c>
      <c r="BE174" s="607" t="s">
        <v>1</v>
      </c>
      <c r="BF174" s="607" t="s">
        <v>1</v>
      </c>
      <c r="BG174" s="607" t="s">
        <v>1</v>
      </c>
      <c r="BH174" s="607">
        <v>1</v>
      </c>
      <c r="BI174" s="607">
        <v>1</v>
      </c>
      <c r="BJ174" s="607" t="s">
        <v>1</v>
      </c>
      <c r="BK174" s="607" t="s">
        <v>1</v>
      </c>
      <c r="BL174" s="607">
        <v>1</v>
      </c>
      <c r="BM174" s="607" t="s">
        <v>1</v>
      </c>
      <c r="BN174" s="607">
        <v>3</v>
      </c>
      <c r="BO174" s="608">
        <v>76</v>
      </c>
      <c r="BP174" s="608">
        <v>78.5</v>
      </c>
      <c r="BQ174" s="608">
        <v>71</v>
      </c>
      <c r="BR174" s="607">
        <v>4</v>
      </c>
      <c r="BS174" s="607" t="s">
        <v>1</v>
      </c>
      <c r="BT174" s="607" t="s">
        <v>1</v>
      </c>
      <c r="BU174" s="607" t="s">
        <v>1</v>
      </c>
      <c r="BV174" s="607" t="s">
        <v>1</v>
      </c>
      <c r="BW174" s="607" t="s">
        <v>1</v>
      </c>
      <c r="BX174" s="607" t="s">
        <v>1</v>
      </c>
      <c r="BY174" s="607" t="s">
        <v>1</v>
      </c>
      <c r="BZ174" s="607" t="s">
        <v>1</v>
      </c>
      <c r="CA174" s="607" t="s">
        <v>1</v>
      </c>
      <c r="CB174" s="607">
        <v>1</v>
      </c>
      <c r="CC174" s="607" t="s">
        <v>1</v>
      </c>
      <c r="CD174" s="607" t="s">
        <v>1</v>
      </c>
      <c r="CE174" s="607">
        <v>1</v>
      </c>
      <c r="CF174" s="607" t="s">
        <v>1</v>
      </c>
      <c r="CG174" s="607">
        <v>2</v>
      </c>
      <c r="CH174" s="607">
        <v>2</v>
      </c>
      <c r="CI174" s="607" t="s">
        <v>1</v>
      </c>
      <c r="CJ174" s="607" t="s">
        <v>1</v>
      </c>
      <c r="CK174" s="607" t="s">
        <v>1</v>
      </c>
      <c r="CL174" s="607" t="s">
        <v>1</v>
      </c>
      <c r="CM174" s="607" t="s">
        <v>1</v>
      </c>
      <c r="CN174" s="607" t="s">
        <v>1</v>
      </c>
      <c r="CO174" s="607" t="s">
        <v>1</v>
      </c>
      <c r="CP174" s="607" t="s">
        <v>1</v>
      </c>
      <c r="CQ174" s="607" t="s">
        <v>1</v>
      </c>
      <c r="CR174" s="607" t="s">
        <v>1</v>
      </c>
      <c r="CS174" s="607">
        <v>1</v>
      </c>
      <c r="CT174" s="607" t="s">
        <v>1</v>
      </c>
      <c r="CU174" s="607">
        <v>1</v>
      </c>
      <c r="CV174" s="607"/>
      <c r="CW174" s="607"/>
      <c r="CX174" s="607"/>
      <c r="CY174" s="607"/>
      <c r="CZ174" s="607"/>
      <c r="DA174" s="607"/>
      <c r="DB174" s="607"/>
      <c r="DC174" s="607">
        <v>11</v>
      </c>
      <c r="DD174" s="607">
        <v>11</v>
      </c>
      <c r="DE174" s="607">
        <v>6</v>
      </c>
      <c r="DF174" s="607">
        <v>5</v>
      </c>
      <c r="DG174" s="607" t="s">
        <v>1</v>
      </c>
      <c r="DH174" s="607" t="s">
        <v>1</v>
      </c>
      <c r="DI174" s="607" t="s">
        <v>1</v>
      </c>
      <c r="DJ174" s="607" t="s">
        <v>1</v>
      </c>
      <c r="DK174" s="607">
        <v>2</v>
      </c>
      <c r="DL174" s="607" t="s">
        <v>1</v>
      </c>
      <c r="DM174" s="607" t="s">
        <v>1</v>
      </c>
      <c r="DN174" s="607" t="s">
        <v>1</v>
      </c>
      <c r="DO174" s="607" t="s">
        <v>1</v>
      </c>
      <c r="DP174" s="607">
        <v>2</v>
      </c>
      <c r="DQ174" s="607" t="s">
        <v>1</v>
      </c>
      <c r="DR174" s="607" t="s">
        <v>1</v>
      </c>
      <c r="DS174" s="607" t="s">
        <v>1</v>
      </c>
      <c r="DT174" s="607" t="s">
        <v>1</v>
      </c>
      <c r="DU174" s="607" t="s">
        <v>1</v>
      </c>
      <c r="DV174" s="607" t="s">
        <v>1</v>
      </c>
      <c r="DW174" s="607" t="s">
        <v>1</v>
      </c>
      <c r="DX174" s="607" t="s">
        <v>1</v>
      </c>
      <c r="DY174" s="607" t="s">
        <v>1</v>
      </c>
      <c r="DZ174" s="607" t="s">
        <v>1</v>
      </c>
      <c r="EA174" s="607">
        <v>4</v>
      </c>
      <c r="EB174" s="607">
        <v>194</v>
      </c>
      <c r="EC174" s="607">
        <v>62</v>
      </c>
      <c r="ED174" s="607">
        <v>102</v>
      </c>
      <c r="EE174" s="607">
        <v>30</v>
      </c>
      <c r="EF174" s="17">
        <v>6</v>
      </c>
      <c r="EG174" s="17">
        <v>6</v>
      </c>
      <c r="EH174" s="17">
        <v>4</v>
      </c>
      <c r="EI174" s="17">
        <v>2</v>
      </c>
      <c r="EJ174" s="17" t="s">
        <v>1</v>
      </c>
      <c r="EK174" s="17" t="s">
        <v>1</v>
      </c>
      <c r="EL174" s="17" t="s">
        <v>1</v>
      </c>
      <c r="EM174" s="17" t="s">
        <v>1</v>
      </c>
      <c r="EN174" s="17">
        <v>5</v>
      </c>
      <c r="EO174" s="17">
        <v>5</v>
      </c>
      <c r="EP174" s="17">
        <v>2</v>
      </c>
      <c r="EQ174" s="17">
        <v>3</v>
      </c>
      <c r="ER174" s="17" t="s">
        <v>1</v>
      </c>
      <c r="ES174" s="17" t="s">
        <v>1</v>
      </c>
      <c r="ET174" s="17" t="s">
        <v>1</v>
      </c>
      <c r="EU174" s="17" t="s">
        <v>1</v>
      </c>
    </row>
    <row r="175" spans="1:151" ht="14.25" customHeight="1">
      <c r="A175" s="551" t="s">
        <v>299</v>
      </c>
      <c r="B175" s="551" t="s">
        <v>426</v>
      </c>
      <c r="C175" s="551" t="s">
        <v>434</v>
      </c>
      <c r="D175" s="551"/>
      <c r="E175" s="607">
        <v>42</v>
      </c>
      <c r="F175" s="607">
        <v>15</v>
      </c>
      <c r="G175" s="607" t="s">
        <v>1</v>
      </c>
      <c r="H175" s="607" t="s">
        <v>1</v>
      </c>
      <c r="I175" s="607">
        <v>8</v>
      </c>
      <c r="J175" s="607">
        <v>5</v>
      </c>
      <c r="K175" s="607">
        <v>7</v>
      </c>
      <c r="L175" s="607">
        <v>27</v>
      </c>
      <c r="M175" s="607">
        <v>38</v>
      </c>
      <c r="N175" s="607" t="s">
        <v>1</v>
      </c>
      <c r="O175" s="607">
        <v>1</v>
      </c>
      <c r="P175" s="607">
        <v>1</v>
      </c>
      <c r="Q175" s="607">
        <v>1</v>
      </c>
      <c r="R175" s="607">
        <v>4</v>
      </c>
      <c r="S175" s="607" t="s">
        <v>1</v>
      </c>
      <c r="T175" s="607">
        <v>1</v>
      </c>
      <c r="U175" s="607">
        <v>1</v>
      </c>
      <c r="V175" s="607">
        <v>7</v>
      </c>
      <c r="W175" s="607">
        <v>8</v>
      </c>
      <c r="X175" s="607">
        <v>3</v>
      </c>
      <c r="Y175" s="607">
        <v>1</v>
      </c>
      <c r="Z175" s="607">
        <v>2</v>
      </c>
      <c r="AA175" s="607">
        <v>3</v>
      </c>
      <c r="AB175" s="607">
        <v>5</v>
      </c>
      <c r="AC175" s="608">
        <v>61.1</v>
      </c>
      <c r="AD175" s="608">
        <v>60.7</v>
      </c>
      <c r="AE175" s="608">
        <v>61.9</v>
      </c>
      <c r="AF175" s="607">
        <v>18</v>
      </c>
      <c r="AG175" s="607" t="s">
        <v>1</v>
      </c>
      <c r="AH175" s="607" t="s">
        <v>1</v>
      </c>
      <c r="AI175" s="607">
        <v>1</v>
      </c>
      <c r="AJ175" s="607" t="s">
        <v>1</v>
      </c>
      <c r="AK175" s="607" t="s">
        <v>1</v>
      </c>
      <c r="AL175" s="607" t="s">
        <v>1</v>
      </c>
      <c r="AM175" s="607">
        <v>1</v>
      </c>
      <c r="AN175" s="607" t="s">
        <v>1</v>
      </c>
      <c r="AO175" s="607">
        <v>2</v>
      </c>
      <c r="AP175" s="607">
        <v>4</v>
      </c>
      <c r="AQ175" s="607">
        <v>2</v>
      </c>
      <c r="AR175" s="607">
        <v>1</v>
      </c>
      <c r="AS175" s="607">
        <v>2</v>
      </c>
      <c r="AT175" s="607">
        <v>2</v>
      </c>
      <c r="AU175" s="607">
        <v>3</v>
      </c>
      <c r="AV175" s="608">
        <v>67.7</v>
      </c>
      <c r="AW175" s="608">
        <v>68.5</v>
      </c>
      <c r="AX175" s="608">
        <v>65.400000000000006</v>
      </c>
      <c r="AY175" s="607">
        <v>16</v>
      </c>
      <c r="AZ175" s="607" t="s">
        <v>1</v>
      </c>
      <c r="BA175" s="607" t="s">
        <v>1</v>
      </c>
      <c r="BB175" s="607">
        <v>1</v>
      </c>
      <c r="BC175" s="607" t="s">
        <v>1</v>
      </c>
      <c r="BD175" s="607" t="s">
        <v>1</v>
      </c>
      <c r="BE175" s="607" t="s">
        <v>1</v>
      </c>
      <c r="BF175" s="607">
        <v>1</v>
      </c>
      <c r="BG175" s="607" t="s">
        <v>1</v>
      </c>
      <c r="BH175" s="607">
        <v>2</v>
      </c>
      <c r="BI175" s="607">
        <v>4</v>
      </c>
      <c r="BJ175" s="607">
        <v>2</v>
      </c>
      <c r="BK175" s="607">
        <v>1</v>
      </c>
      <c r="BL175" s="607">
        <v>1</v>
      </c>
      <c r="BM175" s="607">
        <v>1</v>
      </c>
      <c r="BN175" s="607">
        <v>3</v>
      </c>
      <c r="BO175" s="608">
        <v>66.3</v>
      </c>
      <c r="BP175" s="608">
        <v>68.5</v>
      </c>
      <c r="BQ175" s="608">
        <v>56.3</v>
      </c>
      <c r="BR175" s="607">
        <v>15</v>
      </c>
      <c r="BS175" s="607" t="s">
        <v>1</v>
      </c>
      <c r="BT175" s="607" t="s">
        <v>1</v>
      </c>
      <c r="BU175" s="607" t="s">
        <v>1</v>
      </c>
      <c r="BV175" s="607" t="s">
        <v>1</v>
      </c>
      <c r="BW175" s="607" t="s">
        <v>1</v>
      </c>
      <c r="BX175" s="607" t="s">
        <v>1</v>
      </c>
      <c r="BY175" s="607" t="s">
        <v>1</v>
      </c>
      <c r="BZ175" s="607" t="s">
        <v>1</v>
      </c>
      <c r="CA175" s="607">
        <v>1</v>
      </c>
      <c r="CB175" s="607">
        <v>4</v>
      </c>
      <c r="CC175" s="607">
        <v>1</v>
      </c>
      <c r="CD175" s="607">
        <v>1</v>
      </c>
      <c r="CE175" s="607">
        <v>1</v>
      </c>
      <c r="CF175" s="607">
        <v>2</v>
      </c>
      <c r="CG175" s="607">
        <v>5</v>
      </c>
      <c r="CH175" s="607">
        <v>11</v>
      </c>
      <c r="CI175" s="607" t="s">
        <v>1</v>
      </c>
      <c r="CJ175" s="607" t="s">
        <v>1</v>
      </c>
      <c r="CK175" s="607" t="s">
        <v>1</v>
      </c>
      <c r="CL175" s="607" t="s">
        <v>1</v>
      </c>
      <c r="CM175" s="607" t="s">
        <v>1</v>
      </c>
      <c r="CN175" s="607" t="s">
        <v>1</v>
      </c>
      <c r="CO175" s="607">
        <v>1</v>
      </c>
      <c r="CP175" s="607">
        <v>2</v>
      </c>
      <c r="CQ175" s="607">
        <v>1</v>
      </c>
      <c r="CR175" s="607">
        <v>1</v>
      </c>
      <c r="CS175" s="607" t="s">
        <v>1</v>
      </c>
      <c r="CT175" s="607">
        <v>2</v>
      </c>
      <c r="CU175" s="607">
        <v>4</v>
      </c>
      <c r="CV175" s="607"/>
      <c r="CW175" s="607"/>
      <c r="CX175" s="607"/>
      <c r="CY175" s="607"/>
      <c r="CZ175" s="607"/>
      <c r="DA175" s="607"/>
      <c r="DB175" s="607"/>
      <c r="DC175" s="607">
        <v>61</v>
      </c>
      <c r="DD175" s="607">
        <v>32</v>
      </c>
      <c r="DE175" s="607">
        <v>16</v>
      </c>
      <c r="DF175" s="607">
        <v>14</v>
      </c>
      <c r="DG175" s="607">
        <v>2</v>
      </c>
      <c r="DH175" s="607">
        <v>9</v>
      </c>
      <c r="DI175" s="607">
        <v>8</v>
      </c>
      <c r="DJ175" s="607">
        <v>12</v>
      </c>
      <c r="DK175" s="607">
        <v>12</v>
      </c>
      <c r="DL175" s="607">
        <v>4</v>
      </c>
      <c r="DM175" s="607" t="s">
        <v>1</v>
      </c>
      <c r="DN175" s="607">
        <v>1</v>
      </c>
      <c r="DO175" s="607" t="s">
        <v>1</v>
      </c>
      <c r="DP175" s="607">
        <v>5</v>
      </c>
      <c r="DQ175" s="607" t="s">
        <v>1</v>
      </c>
      <c r="DR175" s="607" t="s">
        <v>1</v>
      </c>
      <c r="DS175" s="607">
        <v>2</v>
      </c>
      <c r="DT175" s="607" t="s">
        <v>1</v>
      </c>
      <c r="DU175" s="607" t="s">
        <v>1</v>
      </c>
      <c r="DV175" s="607" t="s">
        <v>1</v>
      </c>
      <c r="DW175" s="607" t="s">
        <v>1</v>
      </c>
      <c r="DX175" s="607" t="s">
        <v>1</v>
      </c>
      <c r="DY175" s="607" t="s">
        <v>1</v>
      </c>
      <c r="DZ175" s="607" t="s">
        <v>1</v>
      </c>
      <c r="EA175" s="607">
        <v>15</v>
      </c>
      <c r="EB175" s="607">
        <v>758</v>
      </c>
      <c r="EC175" s="607">
        <v>146</v>
      </c>
      <c r="ED175" s="607">
        <v>542</v>
      </c>
      <c r="EE175" s="607">
        <v>70</v>
      </c>
      <c r="EF175" s="17">
        <v>33</v>
      </c>
      <c r="EG175" s="17">
        <v>22</v>
      </c>
      <c r="EH175" s="17">
        <v>13</v>
      </c>
      <c r="EI175" s="17">
        <v>8</v>
      </c>
      <c r="EJ175" s="17">
        <v>1</v>
      </c>
      <c r="EK175" s="17" t="s">
        <v>1</v>
      </c>
      <c r="EL175" s="17">
        <v>6</v>
      </c>
      <c r="EM175" s="17">
        <v>5</v>
      </c>
      <c r="EN175" s="17">
        <v>28</v>
      </c>
      <c r="EO175" s="17">
        <v>10</v>
      </c>
      <c r="EP175" s="17">
        <v>3</v>
      </c>
      <c r="EQ175" s="17">
        <v>6</v>
      </c>
      <c r="ER175" s="17">
        <v>1</v>
      </c>
      <c r="ES175" s="17">
        <v>9</v>
      </c>
      <c r="ET175" s="17">
        <v>2</v>
      </c>
      <c r="EU175" s="17">
        <v>7</v>
      </c>
    </row>
    <row r="176" spans="1:151" ht="14.25" customHeight="1">
      <c r="A176" s="551" t="s">
        <v>299</v>
      </c>
      <c r="B176" s="551" t="s">
        <v>426</v>
      </c>
      <c r="C176" s="551" t="s">
        <v>434</v>
      </c>
      <c r="D176" s="551" t="s">
        <v>217</v>
      </c>
      <c r="E176" s="607">
        <v>2</v>
      </c>
      <c r="F176" s="607" t="s">
        <v>1</v>
      </c>
      <c r="G176" s="607" t="s">
        <v>1</v>
      </c>
      <c r="H176" s="607" t="s">
        <v>1</v>
      </c>
      <c r="I176" s="607" t="s">
        <v>1</v>
      </c>
      <c r="J176" s="607" t="s">
        <v>1</v>
      </c>
      <c r="K176" s="607" t="s">
        <v>1</v>
      </c>
      <c r="L176" s="607">
        <v>2</v>
      </c>
      <c r="M176" s="607" t="s">
        <v>1</v>
      </c>
      <c r="N176" s="607" t="s">
        <v>1</v>
      </c>
      <c r="O176" s="607" t="s">
        <v>1</v>
      </c>
      <c r="P176" s="607" t="s">
        <v>1</v>
      </c>
      <c r="Q176" s="607" t="s">
        <v>1</v>
      </c>
      <c r="R176" s="607" t="s">
        <v>1</v>
      </c>
      <c r="S176" s="607" t="s">
        <v>1</v>
      </c>
      <c r="T176" s="607" t="s">
        <v>1</v>
      </c>
      <c r="U176" s="607" t="s">
        <v>1</v>
      </c>
      <c r="V176" s="607" t="s">
        <v>1</v>
      </c>
      <c r="W176" s="607" t="s">
        <v>1</v>
      </c>
      <c r="X176" s="607" t="s">
        <v>1</v>
      </c>
      <c r="Y176" s="607" t="s">
        <v>1</v>
      </c>
      <c r="Z176" s="607" t="s">
        <v>1</v>
      </c>
      <c r="AA176" s="607" t="s">
        <v>1</v>
      </c>
      <c r="AB176" s="607" t="s">
        <v>1</v>
      </c>
      <c r="AC176" s="608" t="s">
        <v>174</v>
      </c>
      <c r="AD176" s="608" t="s">
        <v>174</v>
      </c>
      <c r="AE176" s="608" t="s">
        <v>174</v>
      </c>
      <c r="AF176" s="607" t="s">
        <v>1</v>
      </c>
      <c r="AG176" s="607" t="s">
        <v>1</v>
      </c>
      <c r="AH176" s="607" t="s">
        <v>1</v>
      </c>
      <c r="AI176" s="607" t="s">
        <v>1</v>
      </c>
      <c r="AJ176" s="607" t="s">
        <v>1</v>
      </c>
      <c r="AK176" s="607" t="s">
        <v>1</v>
      </c>
      <c r="AL176" s="607" t="s">
        <v>1</v>
      </c>
      <c r="AM176" s="607" t="s">
        <v>1</v>
      </c>
      <c r="AN176" s="607" t="s">
        <v>1</v>
      </c>
      <c r="AO176" s="607" t="s">
        <v>1</v>
      </c>
      <c r="AP176" s="607" t="s">
        <v>1</v>
      </c>
      <c r="AQ176" s="607" t="s">
        <v>1</v>
      </c>
      <c r="AR176" s="607" t="s">
        <v>1</v>
      </c>
      <c r="AS176" s="607" t="s">
        <v>1</v>
      </c>
      <c r="AT176" s="607" t="s">
        <v>1</v>
      </c>
      <c r="AU176" s="607" t="s">
        <v>1</v>
      </c>
      <c r="AV176" s="608" t="s">
        <v>174</v>
      </c>
      <c r="AW176" s="608" t="s">
        <v>174</v>
      </c>
      <c r="AX176" s="608" t="s">
        <v>174</v>
      </c>
      <c r="AY176" s="607" t="s">
        <v>1</v>
      </c>
      <c r="AZ176" s="607" t="s">
        <v>1</v>
      </c>
      <c r="BA176" s="607" t="s">
        <v>1</v>
      </c>
      <c r="BB176" s="607" t="s">
        <v>1</v>
      </c>
      <c r="BC176" s="607" t="s">
        <v>1</v>
      </c>
      <c r="BD176" s="607" t="s">
        <v>1</v>
      </c>
      <c r="BE176" s="607" t="s">
        <v>1</v>
      </c>
      <c r="BF176" s="607" t="s">
        <v>1</v>
      </c>
      <c r="BG176" s="607" t="s">
        <v>1</v>
      </c>
      <c r="BH176" s="607" t="s">
        <v>1</v>
      </c>
      <c r="BI176" s="607" t="s">
        <v>1</v>
      </c>
      <c r="BJ176" s="607" t="s">
        <v>1</v>
      </c>
      <c r="BK176" s="607" t="s">
        <v>1</v>
      </c>
      <c r="BL176" s="607" t="s">
        <v>1</v>
      </c>
      <c r="BM176" s="607" t="s">
        <v>1</v>
      </c>
      <c r="BN176" s="607" t="s">
        <v>1</v>
      </c>
      <c r="BO176" s="608" t="s">
        <v>174</v>
      </c>
      <c r="BP176" s="608" t="s">
        <v>174</v>
      </c>
      <c r="BQ176" s="608" t="s">
        <v>174</v>
      </c>
      <c r="BR176" s="607" t="s">
        <v>1</v>
      </c>
      <c r="BS176" s="607" t="s">
        <v>1</v>
      </c>
      <c r="BT176" s="607" t="s">
        <v>1</v>
      </c>
      <c r="BU176" s="607" t="s">
        <v>1</v>
      </c>
      <c r="BV176" s="607" t="s">
        <v>1</v>
      </c>
      <c r="BW176" s="607" t="s">
        <v>1</v>
      </c>
      <c r="BX176" s="607" t="s">
        <v>1</v>
      </c>
      <c r="BY176" s="607" t="s">
        <v>1</v>
      </c>
      <c r="BZ176" s="607" t="s">
        <v>1</v>
      </c>
      <c r="CA176" s="607" t="s">
        <v>1</v>
      </c>
      <c r="CB176" s="607" t="s">
        <v>1</v>
      </c>
      <c r="CC176" s="607" t="s">
        <v>1</v>
      </c>
      <c r="CD176" s="607" t="s">
        <v>1</v>
      </c>
      <c r="CE176" s="607" t="s">
        <v>1</v>
      </c>
      <c r="CF176" s="607" t="s">
        <v>1</v>
      </c>
      <c r="CG176" s="607" t="s">
        <v>1</v>
      </c>
      <c r="CH176" s="607" t="s">
        <v>1</v>
      </c>
      <c r="CI176" s="607" t="s">
        <v>1</v>
      </c>
      <c r="CJ176" s="607" t="s">
        <v>1</v>
      </c>
      <c r="CK176" s="607" t="s">
        <v>1</v>
      </c>
      <c r="CL176" s="607" t="s">
        <v>1</v>
      </c>
      <c r="CM176" s="607" t="s">
        <v>1</v>
      </c>
      <c r="CN176" s="607" t="s">
        <v>1</v>
      </c>
      <c r="CO176" s="607" t="s">
        <v>1</v>
      </c>
      <c r="CP176" s="607" t="s">
        <v>1</v>
      </c>
      <c r="CQ176" s="607" t="s">
        <v>1</v>
      </c>
      <c r="CR176" s="607" t="s">
        <v>1</v>
      </c>
      <c r="CS176" s="607" t="s">
        <v>1</v>
      </c>
      <c r="CT176" s="607" t="s">
        <v>1</v>
      </c>
      <c r="CU176" s="607" t="s">
        <v>1</v>
      </c>
      <c r="CV176" s="607"/>
      <c r="CW176" s="607"/>
      <c r="CX176" s="607"/>
      <c r="CY176" s="607"/>
      <c r="CZ176" s="607"/>
      <c r="DA176" s="607"/>
      <c r="DB176" s="607"/>
      <c r="DC176" s="607" t="s">
        <v>1</v>
      </c>
      <c r="DD176" s="607" t="s">
        <v>1</v>
      </c>
      <c r="DE176" s="607" t="s">
        <v>1</v>
      </c>
      <c r="DF176" s="607" t="s">
        <v>1</v>
      </c>
      <c r="DG176" s="607" t="s">
        <v>1</v>
      </c>
      <c r="DH176" s="607" t="s">
        <v>1</v>
      </c>
      <c r="DI176" s="607" t="s">
        <v>1</v>
      </c>
      <c r="DJ176" s="607" t="s">
        <v>1</v>
      </c>
      <c r="DK176" s="607" t="s">
        <v>1</v>
      </c>
      <c r="DL176" s="607" t="s">
        <v>1</v>
      </c>
      <c r="DM176" s="607" t="s">
        <v>1</v>
      </c>
      <c r="DN176" s="607" t="s">
        <v>1</v>
      </c>
      <c r="DO176" s="607" t="s">
        <v>1</v>
      </c>
      <c r="DP176" s="607" t="s">
        <v>1</v>
      </c>
      <c r="DQ176" s="607" t="s">
        <v>1</v>
      </c>
      <c r="DR176" s="607" t="s">
        <v>1</v>
      </c>
      <c r="DS176" s="607" t="s">
        <v>1</v>
      </c>
      <c r="DT176" s="607" t="s">
        <v>1</v>
      </c>
      <c r="DU176" s="607" t="s">
        <v>1</v>
      </c>
      <c r="DV176" s="607" t="s">
        <v>1</v>
      </c>
      <c r="DW176" s="607" t="s">
        <v>1</v>
      </c>
      <c r="DX176" s="607" t="s">
        <v>1</v>
      </c>
      <c r="DY176" s="607" t="s">
        <v>1</v>
      </c>
      <c r="DZ176" s="607" t="s">
        <v>1</v>
      </c>
      <c r="EA176" s="607" t="s">
        <v>1</v>
      </c>
      <c r="EB176" s="607" t="s">
        <v>1</v>
      </c>
      <c r="EC176" s="607" t="s">
        <v>1</v>
      </c>
      <c r="ED176" s="607" t="s">
        <v>1</v>
      </c>
      <c r="EE176" s="607" t="s">
        <v>1</v>
      </c>
      <c r="EF176" s="17" t="s">
        <v>1</v>
      </c>
      <c r="EG176" s="17" t="s">
        <v>1</v>
      </c>
      <c r="EH176" s="17" t="s">
        <v>1</v>
      </c>
      <c r="EI176" s="17" t="s">
        <v>1</v>
      </c>
      <c r="EJ176" s="17" t="s">
        <v>1</v>
      </c>
      <c r="EK176" s="17" t="s">
        <v>1</v>
      </c>
      <c r="EL176" s="17" t="s">
        <v>1</v>
      </c>
      <c r="EM176" s="17" t="s">
        <v>1</v>
      </c>
      <c r="EN176" s="17" t="s">
        <v>1</v>
      </c>
      <c r="EO176" s="17" t="s">
        <v>1</v>
      </c>
      <c r="EP176" s="17" t="s">
        <v>1</v>
      </c>
      <c r="EQ176" s="17" t="s">
        <v>1</v>
      </c>
      <c r="ER176" s="17" t="s">
        <v>1</v>
      </c>
      <c r="ES176" s="17" t="s">
        <v>1</v>
      </c>
      <c r="ET176" s="17" t="s">
        <v>1</v>
      </c>
      <c r="EU176" s="17" t="s">
        <v>1</v>
      </c>
    </row>
    <row r="177" spans="1:151" ht="14.25" customHeight="1">
      <c r="A177" s="551" t="s">
        <v>299</v>
      </c>
      <c r="B177" s="551" t="s">
        <v>426</v>
      </c>
      <c r="C177" s="551" t="s">
        <v>434</v>
      </c>
      <c r="D177" s="551" t="s">
        <v>202</v>
      </c>
      <c r="E177" s="607">
        <v>1</v>
      </c>
      <c r="F177" s="607" t="s">
        <v>1</v>
      </c>
      <c r="G177" s="607" t="s">
        <v>1</v>
      </c>
      <c r="H177" s="607" t="s">
        <v>1</v>
      </c>
      <c r="I177" s="607" t="s">
        <v>1</v>
      </c>
      <c r="J177" s="607" t="s">
        <v>1</v>
      </c>
      <c r="K177" s="607" t="s">
        <v>1</v>
      </c>
      <c r="L177" s="607">
        <v>1</v>
      </c>
      <c r="M177" s="607" t="s">
        <v>1</v>
      </c>
      <c r="N177" s="607" t="s">
        <v>1</v>
      </c>
      <c r="O177" s="607" t="s">
        <v>1</v>
      </c>
      <c r="P177" s="607" t="s">
        <v>1</v>
      </c>
      <c r="Q177" s="607" t="s">
        <v>1</v>
      </c>
      <c r="R177" s="607" t="s">
        <v>1</v>
      </c>
      <c r="S177" s="607" t="s">
        <v>1</v>
      </c>
      <c r="T177" s="607" t="s">
        <v>1</v>
      </c>
      <c r="U177" s="607" t="s">
        <v>1</v>
      </c>
      <c r="V177" s="607" t="s">
        <v>1</v>
      </c>
      <c r="W177" s="607" t="s">
        <v>1</v>
      </c>
      <c r="X177" s="607" t="s">
        <v>1</v>
      </c>
      <c r="Y177" s="607" t="s">
        <v>1</v>
      </c>
      <c r="Z177" s="607" t="s">
        <v>1</v>
      </c>
      <c r="AA177" s="607" t="s">
        <v>1</v>
      </c>
      <c r="AB177" s="607" t="s">
        <v>1</v>
      </c>
      <c r="AC177" s="608" t="s">
        <v>174</v>
      </c>
      <c r="AD177" s="608" t="s">
        <v>174</v>
      </c>
      <c r="AE177" s="608" t="s">
        <v>174</v>
      </c>
      <c r="AF177" s="607" t="s">
        <v>1</v>
      </c>
      <c r="AG177" s="607" t="s">
        <v>1</v>
      </c>
      <c r="AH177" s="607" t="s">
        <v>1</v>
      </c>
      <c r="AI177" s="607" t="s">
        <v>1</v>
      </c>
      <c r="AJ177" s="607" t="s">
        <v>1</v>
      </c>
      <c r="AK177" s="607" t="s">
        <v>1</v>
      </c>
      <c r="AL177" s="607" t="s">
        <v>1</v>
      </c>
      <c r="AM177" s="607" t="s">
        <v>1</v>
      </c>
      <c r="AN177" s="607" t="s">
        <v>1</v>
      </c>
      <c r="AO177" s="607" t="s">
        <v>1</v>
      </c>
      <c r="AP177" s="607" t="s">
        <v>1</v>
      </c>
      <c r="AQ177" s="607" t="s">
        <v>1</v>
      </c>
      <c r="AR177" s="607" t="s">
        <v>1</v>
      </c>
      <c r="AS177" s="607" t="s">
        <v>1</v>
      </c>
      <c r="AT177" s="607" t="s">
        <v>1</v>
      </c>
      <c r="AU177" s="607" t="s">
        <v>1</v>
      </c>
      <c r="AV177" s="608" t="s">
        <v>174</v>
      </c>
      <c r="AW177" s="608" t="s">
        <v>174</v>
      </c>
      <c r="AX177" s="608" t="s">
        <v>174</v>
      </c>
      <c r="AY177" s="607" t="s">
        <v>1</v>
      </c>
      <c r="AZ177" s="607" t="s">
        <v>1</v>
      </c>
      <c r="BA177" s="607" t="s">
        <v>1</v>
      </c>
      <c r="BB177" s="607" t="s">
        <v>1</v>
      </c>
      <c r="BC177" s="607" t="s">
        <v>1</v>
      </c>
      <c r="BD177" s="607" t="s">
        <v>1</v>
      </c>
      <c r="BE177" s="607" t="s">
        <v>1</v>
      </c>
      <c r="BF177" s="607" t="s">
        <v>1</v>
      </c>
      <c r="BG177" s="607" t="s">
        <v>1</v>
      </c>
      <c r="BH177" s="607" t="s">
        <v>1</v>
      </c>
      <c r="BI177" s="607" t="s">
        <v>1</v>
      </c>
      <c r="BJ177" s="607" t="s">
        <v>1</v>
      </c>
      <c r="BK177" s="607" t="s">
        <v>1</v>
      </c>
      <c r="BL177" s="607" t="s">
        <v>1</v>
      </c>
      <c r="BM177" s="607" t="s">
        <v>1</v>
      </c>
      <c r="BN177" s="607" t="s">
        <v>1</v>
      </c>
      <c r="BO177" s="608" t="s">
        <v>174</v>
      </c>
      <c r="BP177" s="608" t="s">
        <v>174</v>
      </c>
      <c r="BQ177" s="608" t="s">
        <v>174</v>
      </c>
      <c r="BR177" s="607" t="s">
        <v>1</v>
      </c>
      <c r="BS177" s="607" t="s">
        <v>1</v>
      </c>
      <c r="BT177" s="607" t="s">
        <v>1</v>
      </c>
      <c r="BU177" s="607" t="s">
        <v>1</v>
      </c>
      <c r="BV177" s="607" t="s">
        <v>1</v>
      </c>
      <c r="BW177" s="607" t="s">
        <v>1</v>
      </c>
      <c r="BX177" s="607" t="s">
        <v>1</v>
      </c>
      <c r="BY177" s="607" t="s">
        <v>1</v>
      </c>
      <c r="BZ177" s="607" t="s">
        <v>1</v>
      </c>
      <c r="CA177" s="607" t="s">
        <v>1</v>
      </c>
      <c r="CB177" s="607" t="s">
        <v>1</v>
      </c>
      <c r="CC177" s="607" t="s">
        <v>1</v>
      </c>
      <c r="CD177" s="607" t="s">
        <v>1</v>
      </c>
      <c r="CE177" s="607" t="s">
        <v>1</v>
      </c>
      <c r="CF177" s="607" t="s">
        <v>1</v>
      </c>
      <c r="CG177" s="607" t="s">
        <v>1</v>
      </c>
      <c r="CH177" s="607" t="s">
        <v>1</v>
      </c>
      <c r="CI177" s="607" t="s">
        <v>1</v>
      </c>
      <c r="CJ177" s="607" t="s">
        <v>1</v>
      </c>
      <c r="CK177" s="607" t="s">
        <v>1</v>
      </c>
      <c r="CL177" s="607" t="s">
        <v>1</v>
      </c>
      <c r="CM177" s="607" t="s">
        <v>1</v>
      </c>
      <c r="CN177" s="607" t="s">
        <v>1</v>
      </c>
      <c r="CO177" s="607" t="s">
        <v>1</v>
      </c>
      <c r="CP177" s="607" t="s">
        <v>1</v>
      </c>
      <c r="CQ177" s="607" t="s">
        <v>1</v>
      </c>
      <c r="CR177" s="607" t="s">
        <v>1</v>
      </c>
      <c r="CS177" s="607" t="s">
        <v>1</v>
      </c>
      <c r="CT177" s="607" t="s">
        <v>1</v>
      </c>
      <c r="CU177" s="607" t="s">
        <v>1</v>
      </c>
      <c r="CV177" s="607"/>
      <c r="CW177" s="607"/>
      <c r="CX177" s="607"/>
      <c r="CY177" s="607"/>
      <c r="CZ177" s="607"/>
      <c r="DA177" s="607"/>
      <c r="DB177" s="607"/>
      <c r="DC177" s="607" t="s">
        <v>1</v>
      </c>
      <c r="DD177" s="607" t="s">
        <v>1</v>
      </c>
      <c r="DE177" s="607" t="s">
        <v>1</v>
      </c>
      <c r="DF177" s="607" t="s">
        <v>1</v>
      </c>
      <c r="DG177" s="607" t="s">
        <v>1</v>
      </c>
      <c r="DH177" s="607" t="s">
        <v>1</v>
      </c>
      <c r="DI177" s="607" t="s">
        <v>1</v>
      </c>
      <c r="DJ177" s="607" t="s">
        <v>1</v>
      </c>
      <c r="DK177" s="607" t="s">
        <v>1</v>
      </c>
      <c r="DL177" s="607" t="s">
        <v>1</v>
      </c>
      <c r="DM177" s="607" t="s">
        <v>1</v>
      </c>
      <c r="DN177" s="607" t="s">
        <v>1</v>
      </c>
      <c r="DO177" s="607" t="s">
        <v>1</v>
      </c>
      <c r="DP177" s="607" t="s">
        <v>1</v>
      </c>
      <c r="DQ177" s="607" t="s">
        <v>1</v>
      </c>
      <c r="DR177" s="607" t="s">
        <v>1</v>
      </c>
      <c r="DS177" s="607" t="s">
        <v>1</v>
      </c>
      <c r="DT177" s="607" t="s">
        <v>1</v>
      </c>
      <c r="DU177" s="607" t="s">
        <v>1</v>
      </c>
      <c r="DV177" s="607" t="s">
        <v>1</v>
      </c>
      <c r="DW177" s="607" t="s">
        <v>1</v>
      </c>
      <c r="DX177" s="607" t="s">
        <v>1</v>
      </c>
      <c r="DY177" s="607" t="s">
        <v>1</v>
      </c>
      <c r="DZ177" s="607" t="s">
        <v>1</v>
      </c>
      <c r="EA177" s="607" t="s">
        <v>1</v>
      </c>
      <c r="EB177" s="607" t="s">
        <v>1</v>
      </c>
      <c r="EC177" s="607" t="s">
        <v>1</v>
      </c>
      <c r="ED177" s="607" t="s">
        <v>1</v>
      </c>
      <c r="EE177" s="607" t="s">
        <v>1</v>
      </c>
      <c r="EF177" s="17" t="s">
        <v>1</v>
      </c>
      <c r="EG177" s="17" t="s">
        <v>1</v>
      </c>
      <c r="EH177" s="17" t="s">
        <v>1</v>
      </c>
      <c r="EI177" s="17" t="s">
        <v>1</v>
      </c>
      <c r="EJ177" s="17" t="s">
        <v>1</v>
      </c>
      <c r="EK177" s="17" t="s">
        <v>1</v>
      </c>
      <c r="EL177" s="17" t="s">
        <v>1</v>
      </c>
      <c r="EM177" s="17" t="s">
        <v>1</v>
      </c>
      <c r="EN177" s="17" t="s">
        <v>1</v>
      </c>
      <c r="EO177" s="17" t="s">
        <v>1</v>
      </c>
      <c r="EP177" s="17" t="s">
        <v>1</v>
      </c>
      <c r="EQ177" s="17" t="s">
        <v>1</v>
      </c>
      <c r="ER177" s="17" t="s">
        <v>1</v>
      </c>
      <c r="ES177" s="17" t="s">
        <v>1</v>
      </c>
      <c r="ET177" s="17" t="s">
        <v>1</v>
      </c>
      <c r="EU177" s="17" t="s">
        <v>1</v>
      </c>
    </row>
    <row r="178" spans="1:151" ht="14.25" customHeight="1">
      <c r="A178" s="551" t="s">
        <v>299</v>
      </c>
      <c r="B178" s="551" t="s">
        <v>426</v>
      </c>
      <c r="C178" s="551" t="s">
        <v>434</v>
      </c>
      <c r="D178" s="551" t="s">
        <v>222</v>
      </c>
      <c r="E178" s="607">
        <v>11</v>
      </c>
      <c r="F178" s="607">
        <v>5</v>
      </c>
      <c r="G178" s="607" t="s">
        <v>1</v>
      </c>
      <c r="H178" s="607" t="s">
        <v>1</v>
      </c>
      <c r="I178" s="607">
        <v>2</v>
      </c>
      <c r="J178" s="607" t="s">
        <v>1</v>
      </c>
      <c r="K178" s="607">
        <v>3</v>
      </c>
      <c r="L178" s="607">
        <v>6</v>
      </c>
      <c r="M178" s="607">
        <v>13</v>
      </c>
      <c r="N178" s="607" t="s">
        <v>1</v>
      </c>
      <c r="O178" s="607" t="s">
        <v>1</v>
      </c>
      <c r="P178" s="607" t="s">
        <v>1</v>
      </c>
      <c r="Q178" s="607" t="s">
        <v>1</v>
      </c>
      <c r="R178" s="607">
        <v>2</v>
      </c>
      <c r="S178" s="607" t="s">
        <v>1</v>
      </c>
      <c r="T178" s="607" t="s">
        <v>1</v>
      </c>
      <c r="U178" s="607" t="s">
        <v>1</v>
      </c>
      <c r="V178" s="607">
        <v>4</v>
      </c>
      <c r="W178" s="607">
        <v>1</v>
      </c>
      <c r="X178" s="607">
        <v>1</v>
      </c>
      <c r="Y178" s="607">
        <v>1</v>
      </c>
      <c r="Z178" s="607">
        <v>2</v>
      </c>
      <c r="AA178" s="607" t="s">
        <v>1</v>
      </c>
      <c r="AB178" s="607">
        <v>2</v>
      </c>
      <c r="AC178" s="608">
        <v>64.2</v>
      </c>
      <c r="AD178" s="608">
        <v>64.400000000000006</v>
      </c>
      <c r="AE178" s="608">
        <v>64</v>
      </c>
      <c r="AF178" s="607">
        <v>5</v>
      </c>
      <c r="AG178" s="607" t="s">
        <v>1</v>
      </c>
      <c r="AH178" s="607" t="s">
        <v>1</v>
      </c>
      <c r="AI178" s="607" t="s">
        <v>1</v>
      </c>
      <c r="AJ178" s="607" t="s">
        <v>1</v>
      </c>
      <c r="AK178" s="607" t="s">
        <v>1</v>
      </c>
      <c r="AL178" s="607" t="s">
        <v>1</v>
      </c>
      <c r="AM178" s="607" t="s">
        <v>1</v>
      </c>
      <c r="AN178" s="607" t="s">
        <v>1</v>
      </c>
      <c r="AO178" s="607" t="s">
        <v>1</v>
      </c>
      <c r="AP178" s="607" t="s">
        <v>1</v>
      </c>
      <c r="AQ178" s="607">
        <v>1</v>
      </c>
      <c r="AR178" s="607">
        <v>1</v>
      </c>
      <c r="AS178" s="607">
        <v>2</v>
      </c>
      <c r="AT178" s="607" t="s">
        <v>1</v>
      </c>
      <c r="AU178" s="607">
        <v>1</v>
      </c>
      <c r="AV178" s="608">
        <v>76</v>
      </c>
      <c r="AW178" s="608">
        <v>79.7</v>
      </c>
      <c r="AX178" s="608">
        <v>70.5</v>
      </c>
      <c r="AY178" s="607">
        <v>4</v>
      </c>
      <c r="AZ178" s="607" t="s">
        <v>1</v>
      </c>
      <c r="BA178" s="607" t="s">
        <v>1</v>
      </c>
      <c r="BB178" s="607" t="s">
        <v>1</v>
      </c>
      <c r="BC178" s="607" t="s">
        <v>1</v>
      </c>
      <c r="BD178" s="607" t="s">
        <v>1</v>
      </c>
      <c r="BE178" s="607" t="s">
        <v>1</v>
      </c>
      <c r="BF178" s="607" t="s">
        <v>1</v>
      </c>
      <c r="BG178" s="607" t="s">
        <v>1</v>
      </c>
      <c r="BH178" s="607" t="s">
        <v>1</v>
      </c>
      <c r="BI178" s="607" t="s">
        <v>1</v>
      </c>
      <c r="BJ178" s="607">
        <v>1</v>
      </c>
      <c r="BK178" s="607">
        <v>1</v>
      </c>
      <c r="BL178" s="607">
        <v>1</v>
      </c>
      <c r="BM178" s="607" t="s">
        <v>1</v>
      </c>
      <c r="BN178" s="607">
        <v>1</v>
      </c>
      <c r="BO178" s="608">
        <v>76</v>
      </c>
      <c r="BP178" s="608">
        <v>79.7</v>
      </c>
      <c r="BQ178" s="608">
        <v>65</v>
      </c>
      <c r="BR178" s="607">
        <v>5</v>
      </c>
      <c r="BS178" s="607" t="s">
        <v>1</v>
      </c>
      <c r="BT178" s="607" t="s">
        <v>1</v>
      </c>
      <c r="BU178" s="607" t="s">
        <v>1</v>
      </c>
      <c r="BV178" s="607" t="s">
        <v>1</v>
      </c>
      <c r="BW178" s="607" t="s">
        <v>1</v>
      </c>
      <c r="BX178" s="607" t="s">
        <v>1</v>
      </c>
      <c r="BY178" s="607" t="s">
        <v>1</v>
      </c>
      <c r="BZ178" s="607" t="s">
        <v>1</v>
      </c>
      <c r="CA178" s="607" t="s">
        <v>1</v>
      </c>
      <c r="CB178" s="607">
        <v>1</v>
      </c>
      <c r="CC178" s="607" t="s">
        <v>1</v>
      </c>
      <c r="CD178" s="607">
        <v>1</v>
      </c>
      <c r="CE178" s="607">
        <v>1</v>
      </c>
      <c r="CF178" s="607" t="s">
        <v>1</v>
      </c>
      <c r="CG178" s="607">
        <v>2</v>
      </c>
      <c r="CH178" s="607">
        <v>2</v>
      </c>
      <c r="CI178" s="607" t="s">
        <v>1</v>
      </c>
      <c r="CJ178" s="607" t="s">
        <v>1</v>
      </c>
      <c r="CK178" s="607" t="s">
        <v>1</v>
      </c>
      <c r="CL178" s="607" t="s">
        <v>1</v>
      </c>
      <c r="CM178" s="607" t="s">
        <v>1</v>
      </c>
      <c r="CN178" s="607" t="s">
        <v>1</v>
      </c>
      <c r="CO178" s="607" t="s">
        <v>1</v>
      </c>
      <c r="CP178" s="607" t="s">
        <v>1</v>
      </c>
      <c r="CQ178" s="607" t="s">
        <v>1</v>
      </c>
      <c r="CR178" s="607">
        <v>1</v>
      </c>
      <c r="CS178" s="607" t="s">
        <v>1</v>
      </c>
      <c r="CT178" s="607" t="s">
        <v>1</v>
      </c>
      <c r="CU178" s="607">
        <v>1</v>
      </c>
      <c r="CV178" s="607"/>
      <c r="CW178" s="607"/>
      <c r="CX178" s="607"/>
      <c r="CY178" s="607"/>
      <c r="CZ178" s="607"/>
      <c r="DA178" s="607"/>
      <c r="DB178" s="607"/>
      <c r="DC178" s="607">
        <v>19</v>
      </c>
      <c r="DD178" s="607">
        <v>12</v>
      </c>
      <c r="DE178" s="607">
        <v>4</v>
      </c>
      <c r="DF178" s="607">
        <v>8</v>
      </c>
      <c r="DG178" s="607" t="s">
        <v>1</v>
      </c>
      <c r="DH178" s="607">
        <v>3</v>
      </c>
      <c r="DI178" s="607">
        <v>1</v>
      </c>
      <c r="DJ178" s="607">
        <v>3</v>
      </c>
      <c r="DK178" s="607">
        <v>4</v>
      </c>
      <c r="DL178" s="607">
        <v>2</v>
      </c>
      <c r="DM178" s="607" t="s">
        <v>1</v>
      </c>
      <c r="DN178" s="607" t="s">
        <v>1</v>
      </c>
      <c r="DO178" s="607" t="s">
        <v>1</v>
      </c>
      <c r="DP178" s="607">
        <v>2</v>
      </c>
      <c r="DQ178" s="607" t="s">
        <v>1</v>
      </c>
      <c r="DR178" s="607" t="s">
        <v>1</v>
      </c>
      <c r="DS178" s="607" t="s">
        <v>1</v>
      </c>
      <c r="DT178" s="607" t="s">
        <v>1</v>
      </c>
      <c r="DU178" s="607" t="s">
        <v>1</v>
      </c>
      <c r="DV178" s="607" t="s">
        <v>1</v>
      </c>
      <c r="DW178" s="607" t="s">
        <v>1</v>
      </c>
      <c r="DX178" s="607" t="s">
        <v>1</v>
      </c>
      <c r="DY178" s="607" t="s">
        <v>1</v>
      </c>
      <c r="DZ178" s="607" t="s">
        <v>1</v>
      </c>
      <c r="EA178" s="607">
        <v>5</v>
      </c>
      <c r="EB178" s="607">
        <v>206</v>
      </c>
      <c r="EC178" s="607">
        <v>79</v>
      </c>
      <c r="ED178" s="607">
        <v>118</v>
      </c>
      <c r="EE178" s="607">
        <v>9</v>
      </c>
      <c r="EF178" s="17">
        <v>9</v>
      </c>
      <c r="EG178" s="17">
        <v>7</v>
      </c>
      <c r="EH178" s="17">
        <v>3</v>
      </c>
      <c r="EI178" s="17">
        <v>4</v>
      </c>
      <c r="EJ178" s="17" t="s">
        <v>1</v>
      </c>
      <c r="EK178" s="17" t="s">
        <v>1</v>
      </c>
      <c r="EL178" s="17">
        <v>1</v>
      </c>
      <c r="EM178" s="17">
        <v>1</v>
      </c>
      <c r="EN178" s="17">
        <v>10</v>
      </c>
      <c r="EO178" s="17">
        <v>5</v>
      </c>
      <c r="EP178" s="17">
        <v>1</v>
      </c>
      <c r="EQ178" s="17">
        <v>4</v>
      </c>
      <c r="ER178" s="17" t="s">
        <v>1</v>
      </c>
      <c r="ES178" s="17">
        <v>3</v>
      </c>
      <c r="ET178" s="17" t="s">
        <v>1</v>
      </c>
      <c r="EU178" s="17">
        <v>2</v>
      </c>
    </row>
    <row r="179" spans="1:151" ht="14.25" customHeight="1">
      <c r="A179" s="551" t="s">
        <v>299</v>
      </c>
      <c r="B179" s="551" t="s">
        <v>426</v>
      </c>
      <c r="C179" s="551" t="s">
        <v>434</v>
      </c>
      <c r="D179" s="551" t="s">
        <v>218</v>
      </c>
      <c r="E179" s="607">
        <v>6</v>
      </c>
      <c r="F179" s="607">
        <v>2</v>
      </c>
      <c r="G179" s="607" t="s">
        <v>190</v>
      </c>
      <c r="H179" s="607" t="s">
        <v>190</v>
      </c>
      <c r="I179" s="607" t="s">
        <v>190</v>
      </c>
      <c r="J179" s="607" t="s">
        <v>190</v>
      </c>
      <c r="K179" s="607" t="s">
        <v>190</v>
      </c>
      <c r="L179" s="607">
        <v>4</v>
      </c>
      <c r="M179" s="607" t="s">
        <v>190</v>
      </c>
      <c r="N179" s="607" t="s">
        <v>190</v>
      </c>
      <c r="O179" s="607" t="s">
        <v>190</v>
      </c>
      <c r="P179" s="607" t="s">
        <v>190</v>
      </c>
      <c r="Q179" s="607" t="s">
        <v>190</v>
      </c>
      <c r="R179" s="607" t="s">
        <v>190</v>
      </c>
      <c r="S179" s="607" t="s">
        <v>190</v>
      </c>
      <c r="T179" s="607" t="s">
        <v>190</v>
      </c>
      <c r="U179" s="607" t="s">
        <v>190</v>
      </c>
      <c r="V179" s="607" t="s">
        <v>190</v>
      </c>
      <c r="W179" s="607" t="s">
        <v>190</v>
      </c>
      <c r="X179" s="607" t="s">
        <v>190</v>
      </c>
      <c r="Y179" s="607" t="s">
        <v>190</v>
      </c>
      <c r="Z179" s="607" t="s">
        <v>190</v>
      </c>
      <c r="AA179" s="607" t="s">
        <v>190</v>
      </c>
      <c r="AB179" s="607" t="s">
        <v>190</v>
      </c>
      <c r="AC179" s="608">
        <v>51.3</v>
      </c>
      <c r="AD179" s="608">
        <v>47.2</v>
      </c>
      <c r="AE179" s="608">
        <v>61.5</v>
      </c>
      <c r="AF179" s="607" t="s">
        <v>190</v>
      </c>
      <c r="AG179" s="607" t="s">
        <v>190</v>
      </c>
      <c r="AH179" s="607" t="s">
        <v>190</v>
      </c>
      <c r="AI179" s="607" t="s">
        <v>190</v>
      </c>
      <c r="AJ179" s="607" t="s">
        <v>190</v>
      </c>
      <c r="AK179" s="607" t="s">
        <v>190</v>
      </c>
      <c r="AL179" s="607" t="s">
        <v>190</v>
      </c>
      <c r="AM179" s="607" t="s">
        <v>190</v>
      </c>
      <c r="AN179" s="607" t="s">
        <v>190</v>
      </c>
      <c r="AO179" s="607" t="s">
        <v>190</v>
      </c>
      <c r="AP179" s="607" t="s">
        <v>190</v>
      </c>
      <c r="AQ179" s="607" t="s">
        <v>190</v>
      </c>
      <c r="AR179" s="607" t="s">
        <v>190</v>
      </c>
      <c r="AS179" s="607" t="s">
        <v>190</v>
      </c>
      <c r="AT179" s="607" t="s">
        <v>190</v>
      </c>
      <c r="AU179" s="607" t="s">
        <v>190</v>
      </c>
      <c r="AV179" s="608">
        <v>62.7</v>
      </c>
      <c r="AW179" s="608">
        <v>65.5</v>
      </c>
      <c r="AX179" s="608">
        <v>57</v>
      </c>
      <c r="AY179" s="607" t="s">
        <v>190</v>
      </c>
      <c r="AZ179" s="607" t="s">
        <v>190</v>
      </c>
      <c r="BA179" s="607" t="s">
        <v>190</v>
      </c>
      <c r="BB179" s="607" t="s">
        <v>190</v>
      </c>
      <c r="BC179" s="607" t="s">
        <v>190</v>
      </c>
      <c r="BD179" s="607" t="s">
        <v>190</v>
      </c>
      <c r="BE179" s="607" t="s">
        <v>190</v>
      </c>
      <c r="BF179" s="607" t="s">
        <v>190</v>
      </c>
      <c r="BG179" s="607" t="s">
        <v>190</v>
      </c>
      <c r="BH179" s="607" t="s">
        <v>190</v>
      </c>
      <c r="BI179" s="607" t="s">
        <v>190</v>
      </c>
      <c r="BJ179" s="607" t="s">
        <v>190</v>
      </c>
      <c r="BK179" s="607" t="s">
        <v>190</v>
      </c>
      <c r="BL179" s="607" t="s">
        <v>190</v>
      </c>
      <c r="BM179" s="607" t="s">
        <v>190</v>
      </c>
      <c r="BN179" s="607" t="s">
        <v>190</v>
      </c>
      <c r="BO179" s="608">
        <v>62.7</v>
      </c>
      <c r="BP179" s="608">
        <v>65.5</v>
      </c>
      <c r="BQ179" s="608">
        <v>57</v>
      </c>
      <c r="BR179" s="607">
        <v>2</v>
      </c>
      <c r="BS179" s="607" t="s">
        <v>1</v>
      </c>
      <c r="BT179" s="607" t="s">
        <v>1</v>
      </c>
      <c r="BU179" s="607" t="s">
        <v>1</v>
      </c>
      <c r="BV179" s="607" t="s">
        <v>1</v>
      </c>
      <c r="BW179" s="607" t="s">
        <v>1</v>
      </c>
      <c r="BX179" s="607" t="s">
        <v>1</v>
      </c>
      <c r="BY179" s="607" t="s">
        <v>1</v>
      </c>
      <c r="BZ179" s="607" t="s">
        <v>1</v>
      </c>
      <c r="CA179" s="607" t="s">
        <v>1</v>
      </c>
      <c r="CB179" s="607">
        <v>1</v>
      </c>
      <c r="CC179" s="607">
        <v>1</v>
      </c>
      <c r="CD179" s="607" t="s">
        <v>1</v>
      </c>
      <c r="CE179" s="607" t="s">
        <v>1</v>
      </c>
      <c r="CF179" s="607" t="s">
        <v>1</v>
      </c>
      <c r="CG179" s="607" t="s">
        <v>1</v>
      </c>
      <c r="CH179" s="607">
        <v>1</v>
      </c>
      <c r="CI179" s="607" t="s">
        <v>1</v>
      </c>
      <c r="CJ179" s="607" t="s">
        <v>1</v>
      </c>
      <c r="CK179" s="607" t="s">
        <v>1</v>
      </c>
      <c r="CL179" s="607" t="s">
        <v>1</v>
      </c>
      <c r="CM179" s="607" t="s">
        <v>1</v>
      </c>
      <c r="CN179" s="607" t="s">
        <v>1</v>
      </c>
      <c r="CO179" s="607" t="s">
        <v>1</v>
      </c>
      <c r="CP179" s="607" t="s">
        <v>1</v>
      </c>
      <c r="CQ179" s="607">
        <v>1</v>
      </c>
      <c r="CR179" s="607" t="s">
        <v>1</v>
      </c>
      <c r="CS179" s="607" t="s">
        <v>1</v>
      </c>
      <c r="CT179" s="607" t="s">
        <v>1</v>
      </c>
      <c r="CU179" s="607" t="s">
        <v>1</v>
      </c>
      <c r="CV179" s="607"/>
      <c r="CW179" s="607"/>
      <c r="CX179" s="607"/>
      <c r="CY179" s="607"/>
      <c r="CZ179" s="607"/>
      <c r="DA179" s="607"/>
      <c r="DB179" s="607"/>
      <c r="DC179" s="607">
        <v>8</v>
      </c>
      <c r="DD179" s="607">
        <v>7</v>
      </c>
      <c r="DE179" s="607">
        <v>3</v>
      </c>
      <c r="DF179" s="607">
        <v>2</v>
      </c>
      <c r="DG179" s="607">
        <v>2</v>
      </c>
      <c r="DH179" s="607" t="s">
        <v>1</v>
      </c>
      <c r="DI179" s="607" t="s">
        <v>1</v>
      </c>
      <c r="DJ179" s="607">
        <v>1</v>
      </c>
      <c r="DK179" s="607">
        <v>2</v>
      </c>
      <c r="DL179" s="607">
        <v>1</v>
      </c>
      <c r="DM179" s="607" t="s">
        <v>1</v>
      </c>
      <c r="DN179" s="607" t="s">
        <v>1</v>
      </c>
      <c r="DO179" s="607" t="s">
        <v>1</v>
      </c>
      <c r="DP179" s="607" t="s">
        <v>1</v>
      </c>
      <c r="DQ179" s="607" t="s">
        <v>1</v>
      </c>
      <c r="DR179" s="607" t="s">
        <v>1</v>
      </c>
      <c r="DS179" s="607">
        <v>1</v>
      </c>
      <c r="DT179" s="607" t="s">
        <v>1</v>
      </c>
      <c r="DU179" s="607" t="s">
        <v>1</v>
      </c>
      <c r="DV179" s="607" t="s">
        <v>1</v>
      </c>
      <c r="DW179" s="607" t="s">
        <v>1</v>
      </c>
      <c r="DX179" s="607" t="s">
        <v>1</v>
      </c>
      <c r="DY179" s="607" t="s">
        <v>1</v>
      </c>
      <c r="DZ179" s="607" t="s">
        <v>1</v>
      </c>
      <c r="EA179" s="607">
        <v>2</v>
      </c>
      <c r="EB179" s="607">
        <v>168</v>
      </c>
      <c r="EC179" s="607">
        <v>42</v>
      </c>
      <c r="ED179" s="607">
        <v>75</v>
      </c>
      <c r="EE179" s="607">
        <v>51</v>
      </c>
      <c r="EF179" s="17">
        <v>5</v>
      </c>
      <c r="EG179" s="17">
        <v>5</v>
      </c>
      <c r="EH179" s="17">
        <v>2</v>
      </c>
      <c r="EI179" s="17">
        <v>2</v>
      </c>
      <c r="EJ179" s="17">
        <v>1</v>
      </c>
      <c r="EK179" s="17" t="s">
        <v>1</v>
      </c>
      <c r="EL179" s="17" t="s">
        <v>1</v>
      </c>
      <c r="EM179" s="17" t="s">
        <v>1</v>
      </c>
      <c r="EN179" s="17">
        <v>3</v>
      </c>
      <c r="EO179" s="17">
        <v>2</v>
      </c>
      <c r="EP179" s="17">
        <v>1</v>
      </c>
      <c r="EQ179" s="17" t="s">
        <v>1</v>
      </c>
      <c r="ER179" s="17">
        <v>1</v>
      </c>
      <c r="ES179" s="17" t="s">
        <v>1</v>
      </c>
      <c r="ET179" s="17" t="s">
        <v>1</v>
      </c>
      <c r="EU179" s="17">
        <v>1</v>
      </c>
    </row>
    <row r="180" spans="1:151" ht="14.25" customHeight="1">
      <c r="A180" s="551" t="s">
        <v>299</v>
      </c>
      <c r="B180" s="551" t="s">
        <v>426</v>
      </c>
      <c r="C180" s="551" t="s">
        <v>434</v>
      </c>
      <c r="D180" s="551" t="s">
        <v>435</v>
      </c>
      <c r="E180" s="607">
        <v>1</v>
      </c>
      <c r="F180" s="607">
        <v>1</v>
      </c>
      <c r="G180" s="607" t="s">
        <v>190</v>
      </c>
      <c r="H180" s="607" t="s">
        <v>190</v>
      </c>
      <c r="I180" s="607" t="s">
        <v>190</v>
      </c>
      <c r="J180" s="607" t="s">
        <v>190</v>
      </c>
      <c r="K180" s="607" t="s">
        <v>190</v>
      </c>
      <c r="L180" s="607" t="s">
        <v>1</v>
      </c>
      <c r="M180" s="607" t="s">
        <v>190</v>
      </c>
      <c r="N180" s="607" t="s">
        <v>190</v>
      </c>
      <c r="O180" s="607" t="s">
        <v>190</v>
      </c>
      <c r="P180" s="607" t="s">
        <v>190</v>
      </c>
      <c r="Q180" s="607" t="s">
        <v>190</v>
      </c>
      <c r="R180" s="607" t="s">
        <v>190</v>
      </c>
      <c r="S180" s="607" t="s">
        <v>190</v>
      </c>
      <c r="T180" s="607" t="s">
        <v>190</v>
      </c>
      <c r="U180" s="607" t="s">
        <v>190</v>
      </c>
      <c r="V180" s="607" t="s">
        <v>190</v>
      </c>
      <c r="W180" s="607" t="s">
        <v>190</v>
      </c>
      <c r="X180" s="607" t="s">
        <v>190</v>
      </c>
      <c r="Y180" s="607" t="s">
        <v>190</v>
      </c>
      <c r="Z180" s="607" t="s">
        <v>190</v>
      </c>
      <c r="AA180" s="607" t="s">
        <v>190</v>
      </c>
      <c r="AB180" s="607" t="s">
        <v>190</v>
      </c>
      <c r="AC180" s="608">
        <v>76</v>
      </c>
      <c r="AD180" s="608">
        <v>71.5</v>
      </c>
      <c r="AE180" s="608">
        <v>85</v>
      </c>
      <c r="AF180" s="607" t="s">
        <v>190</v>
      </c>
      <c r="AG180" s="607" t="s">
        <v>190</v>
      </c>
      <c r="AH180" s="607" t="s">
        <v>190</v>
      </c>
      <c r="AI180" s="607" t="s">
        <v>190</v>
      </c>
      <c r="AJ180" s="607" t="s">
        <v>190</v>
      </c>
      <c r="AK180" s="607" t="s">
        <v>190</v>
      </c>
      <c r="AL180" s="607" t="s">
        <v>190</v>
      </c>
      <c r="AM180" s="607" t="s">
        <v>190</v>
      </c>
      <c r="AN180" s="607" t="s">
        <v>190</v>
      </c>
      <c r="AO180" s="607" t="s">
        <v>190</v>
      </c>
      <c r="AP180" s="607" t="s">
        <v>190</v>
      </c>
      <c r="AQ180" s="607" t="s">
        <v>190</v>
      </c>
      <c r="AR180" s="607" t="s">
        <v>190</v>
      </c>
      <c r="AS180" s="607" t="s">
        <v>190</v>
      </c>
      <c r="AT180" s="607" t="s">
        <v>190</v>
      </c>
      <c r="AU180" s="607" t="s">
        <v>190</v>
      </c>
      <c r="AV180" s="608">
        <v>85</v>
      </c>
      <c r="AW180" s="608">
        <v>85</v>
      </c>
      <c r="AX180" s="608" t="s">
        <v>174</v>
      </c>
      <c r="AY180" s="607" t="s">
        <v>190</v>
      </c>
      <c r="AZ180" s="607" t="s">
        <v>190</v>
      </c>
      <c r="BA180" s="607" t="s">
        <v>190</v>
      </c>
      <c r="BB180" s="607" t="s">
        <v>190</v>
      </c>
      <c r="BC180" s="607" t="s">
        <v>190</v>
      </c>
      <c r="BD180" s="607" t="s">
        <v>190</v>
      </c>
      <c r="BE180" s="607" t="s">
        <v>190</v>
      </c>
      <c r="BF180" s="607" t="s">
        <v>190</v>
      </c>
      <c r="BG180" s="607" t="s">
        <v>190</v>
      </c>
      <c r="BH180" s="607" t="s">
        <v>190</v>
      </c>
      <c r="BI180" s="607" t="s">
        <v>190</v>
      </c>
      <c r="BJ180" s="607" t="s">
        <v>190</v>
      </c>
      <c r="BK180" s="607" t="s">
        <v>190</v>
      </c>
      <c r="BL180" s="607" t="s">
        <v>190</v>
      </c>
      <c r="BM180" s="607" t="s">
        <v>190</v>
      </c>
      <c r="BN180" s="607" t="s">
        <v>190</v>
      </c>
      <c r="BO180" s="608">
        <v>85</v>
      </c>
      <c r="BP180" s="608">
        <v>85</v>
      </c>
      <c r="BQ180" s="608" t="s">
        <v>174</v>
      </c>
      <c r="BR180" s="607">
        <v>1</v>
      </c>
      <c r="BS180" s="607" t="s">
        <v>1</v>
      </c>
      <c r="BT180" s="607" t="s">
        <v>1</v>
      </c>
      <c r="BU180" s="607" t="s">
        <v>1</v>
      </c>
      <c r="BV180" s="607" t="s">
        <v>1</v>
      </c>
      <c r="BW180" s="607" t="s">
        <v>1</v>
      </c>
      <c r="BX180" s="607" t="s">
        <v>1</v>
      </c>
      <c r="BY180" s="607" t="s">
        <v>1</v>
      </c>
      <c r="BZ180" s="607" t="s">
        <v>1</v>
      </c>
      <c r="CA180" s="607" t="s">
        <v>1</v>
      </c>
      <c r="CB180" s="607" t="s">
        <v>1</v>
      </c>
      <c r="CC180" s="607" t="s">
        <v>1</v>
      </c>
      <c r="CD180" s="607" t="s">
        <v>1</v>
      </c>
      <c r="CE180" s="607" t="s">
        <v>1</v>
      </c>
      <c r="CF180" s="607" t="s">
        <v>1</v>
      </c>
      <c r="CG180" s="607">
        <v>1</v>
      </c>
      <c r="CH180" s="607">
        <v>1</v>
      </c>
      <c r="CI180" s="607" t="s">
        <v>1</v>
      </c>
      <c r="CJ180" s="607" t="s">
        <v>1</v>
      </c>
      <c r="CK180" s="607" t="s">
        <v>1</v>
      </c>
      <c r="CL180" s="607" t="s">
        <v>1</v>
      </c>
      <c r="CM180" s="607" t="s">
        <v>1</v>
      </c>
      <c r="CN180" s="607" t="s">
        <v>1</v>
      </c>
      <c r="CO180" s="607" t="s">
        <v>1</v>
      </c>
      <c r="CP180" s="607" t="s">
        <v>1</v>
      </c>
      <c r="CQ180" s="607" t="s">
        <v>1</v>
      </c>
      <c r="CR180" s="607" t="s">
        <v>1</v>
      </c>
      <c r="CS180" s="607" t="s">
        <v>1</v>
      </c>
      <c r="CT180" s="607" t="s">
        <v>1</v>
      </c>
      <c r="CU180" s="607">
        <v>1</v>
      </c>
      <c r="CV180" s="607"/>
      <c r="CW180" s="607"/>
      <c r="CX180" s="607"/>
      <c r="CY180" s="607"/>
      <c r="CZ180" s="607"/>
      <c r="DA180" s="607"/>
      <c r="DB180" s="607"/>
      <c r="DC180" s="607">
        <v>6</v>
      </c>
      <c r="DD180" s="607">
        <v>2</v>
      </c>
      <c r="DE180" s="607">
        <v>1</v>
      </c>
      <c r="DF180" s="607">
        <v>1</v>
      </c>
      <c r="DG180" s="607" t="s">
        <v>1</v>
      </c>
      <c r="DH180" s="607">
        <v>2</v>
      </c>
      <c r="DI180" s="607">
        <v>2</v>
      </c>
      <c r="DJ180" s="607" t="s">
        <v>1</v>
      </c>
      <c r="DK180" s="607">
        <v>1</v>
      </c>
      <c r="DL180" s="607">
        <v>1</v>
      </c>
      <c r="DM180" s="607" t="s">
        <v>1</v>
      </c>
      <c r="DN180" s="607" t="s">
        <v>1</v>
      </c>
      <c r="DO180" s="607" t="s">
        <v>1</v>
      </c>
      <c r="DP180" s="607" t="s">
        <v>1</v>
      </c>
      <c r="DQ180" s="607" t="s">
        <v>1</v>
      </c>
      <c r="DR180" s="607" t="s">
        <v>1</v>
      </c>
      <c r="DS180" s="607" t="s">
        <v>1</v>
      </c>
      <c r="DT180" s="607" t="s">
        <v>1</v>
      </c>
      <c r="DU180" s="607" t="s">
        <v>1</v>
      </c>
      <c r="DV180" s="607" t="s">
        <v>1</v>
      </c>
      <c r="DW180" s="607" t="s">
        <v>1</v>
      </c>
      <c r="DX180" s="607" t="s">
        <v>1</v>
      </c>
      <c r="DY180" s="607" t="s">
        <v>1</v>
      </c>
      <c r="DZ180" s="607" t="s">
        <v>1</v>
      </c>
      <c r="EA180" s="607">
        <v>1</v>
      </c>
      <c r="EB180" s="607">
        <v>65</v>
      </c>
      <c r="EC180" s="607">
        <v>25</v>
      </c>
      <c r="ED180" s="607">
        <v>40</v>
      </c>
      <c r="EE180" s="607" t="s">
        <v>1</v>
      </c>
      <c r="EF180" s="17">
        <v>4</v>
      </c>
      <c r="EG180" s="17">
        <v>2</v>
      </c>
      <c r="EH180" s="17">
        <v>1</v>
      </c>
      <c r="EI180" s="17">
        <v>1</v>
      </c>
      <c r="EJ180" s="17" t="s">
        <v>1</v>
      </c>
      <c r="EK180" s="17" t="s">
        <v>1</v>
      </c>
      <c r="EL180" s="17">
        <v>2</v>
      </c>
      <c r="EM180" s="17" t="s">
        <v>1</v>
      </c>
      <c r="EN180" s="17">
        <v>2</v>
      </c>
      <c r="EO180" s="17" t="s">
        <v>1</v>
      </c>
      <c r="EP180" s="17" t="s">
        <v>1</v>
      </c>
      <c r="EQ180" s="17" t="s">
        <v>1</v>
      </c>
      <c r="ER180" s="17" t="s">
        <v>1</v>
      </c>
      <c r="ES180" s="17">
        <v>2</v>
      </c>
      <c r="ET180" s="17" t="s">
        <v>1</v>
      </c>
      <c r="EU180" s="17" t="s">
        <v>1</v>
      </c>
    </row>
    <row r="181" spans="1:151" ht="14.25" customHeight="1">
      <c r="A181" s="551" t="s">
        <v>299</v>
      </c>
      <c r="B181" s="551" t="s">
        <v>426</v>
      </c>
      <c r="C181" s="551" t="s">
        <v>434</v>
      </c>
      <c r="D181" s="551" t="s">
        <v>436</v>
      </c>
      <c r="E181" s="607">
        <v>5</v>
      </c>
      <c r="F181" s="607">
        <v>3</v>
      </c>
      <c r="G181" s="607" t="s">
        <v>1</v>
      </c>
      <c r="H181" s="607" t="s">
        <v>1</v>
      </c>
      <c r="I181" s="607">
        <v>1</v>
      </c>
      <c r="J181" s="607">
        <v>1</v>
      </c>
      <c r="K181" s="607">
        <v>2</v>
      </c>
      <c r="L181" s="607">
        <v>2</v>
      </c>
      <c r="M181" s="607">
        <v>6</v>
      </c>
      <c r="N181" s="607" t="s">
        <v>1</v>
      </c>
      <c r="O181" s="607">
        <v>1</v>
      </c>
      <c r="P181" s="607" t="s">
        <v>1</v>
      </c>
      <c r="Q181" s="607" t="s">
        <v>1</v>
      </c>
      <c r="R181" s="607" t="s">
        <v>1</v>
      </c>
      <c r="S181" s="607" t="s">
        <v>1</v>
      </c>
      <c r="T181" s="607" t="s">
        <v>1</v>
      </c>
      <c r="U181" s="607">
        <v>1</v>
      </c>
      <c r="V181" s="607" t="s">
        <v>1</v>
      </c>
      <c r="W181" s="607">
        <v>2</v>
      </c>
      <c r="X181" s="607" t="s">
        <v>1</v>
      </c>
      <c r="Y181" s="607" t="s">
        <v>1</v>
      </c>
      <c r="Z181" s="607" t="s">
        <v>1</v>
      </c>
      <c r="AA181" s="607">
        <v>2</v>
      </c>
      <c r="AB181" s="607" t="s">
        <v>1</v>
      </c>
      <c r="AC181" s="608">
        <v>60.2</v>
      </c>
      <c r="AD181" s="608">
        <v>69</v>
      </c>
      <c r="AE181" s="608">
        <v>42.5</v>
      </c>
      <c r="AF181" s="607">
        <v>2</v>
      </c>
      <c r="AG181" s="607" t="s">
        <v>1</v>
      </c>
      <c r="AH181" s="607" t="s">
        <v>1</v>
      </c>
      <c r="AI181" s="607" t="s">
        <v>1</v>
      </c>
      <c r="AJ181" s="607" t="s">
        <v>1</v>
      </c>
      <c r="AK181" s="607" t="s">
        <v>1</v>
      </c>
      <c r="AL181" s="607" t="s">
        <v>1</v>
      </c>
      <c r="AM181" s="607" t="s">
        <v>1</v>
      </c>
      <c r="AN181" s="607" t="s">
        <v>1</v>
      </c>
      <c r="AO181" s="607" t="s">
        <v>1</v>
      </c>
      <c r="AP181" s="607">
        <v>1</v>
      </c>
      <c r="AQ181" s="607" t="s">
        <v>1</v>
      </c>
      <c r="AR181" s="607" t="s">
        <v>1</v>
      </c>
      <c r="AS181" s="607" t="s">
        <v>1</v>
      </c>
      <c r="AT181" s="607">
        <v>1</v>
      </c>
      <c r="AU181" s="607" t="s">
        <v>1</v>
      </c>
      <c r="AV181" s="608">
        <v>72.5</v>
      </c>
      <c r="AW181" s="608">
        <v>72.5</v>
      </c>
      <c r="AX181" s="608" t="s">
        <v>174</v>
      </c>
      <c r="AY181" s="607">
        <v>2</v>
      </c>
      <c r="AZ181" s="607" t="s">
        <v>1</v>
      </c>
      <c r="BA181" s="607" t="s">
        <v>1</v>
      </c>
      <c r="BB181" s="607" t="s">
        <v>1</v>
      </c>
      <c r="BC181" s="607" t="s">
        <v>1</v>
      </c>
      <c r="BD181" s="607" t="s">
        <v>1</v>
      </c>
      <c r="BE181" s="607" t="s">
        <v>1</v>
      </c>
      <c r="BF181" s="607" t="s">
        <v>1</v>
      </c>
      <c r="BG181" s="607" t="s">
        <v>1</v>
      </c>
      <c r="BH181" s="607" t="s">
        <v>1</v>
      </c>
      <c r="BI181" s="607">
        <v>1</v>
      </c>
      <c r="BJ181" s="607" t="s">
        <v>1</v>
      </c>
      <c r="BK181" s="607" t="s">
        <v>1</v>
      </c>
      <c r="BL181" s="607" t="s">
        <v>1</v>
      </c>
      <c r="BM181" s="607">
        <v>1</v>
      </c>
      <c r="BN181" s="607" t="s">
        <v>1</v>
      </c>
      <c r="BO181" s="608">
        <v>72.5</v>
      </c>
      <c r="BP181" s="608">
        <v>72.5</v>
      </c>
      <c r="BQ181" s="608" t="s">
        <v>174</v>
      </c>
      <c r="BR181" s="607">
        <v>3</v>
      </c>
      <c r="BS181" s="607" t="s">
        <v>1</v>
      </c>
      <c r="BT181" s="607" t="s">
        <v>1</v>
      </c>
      <c r="BU181" s="607" t="s">
        <v>1</v>
      </c>
      <c r="BV181" s="607" t="s">
        <v>1</v>
      </c>
      <c r="BW181" s="607" t="s">
        <v>1</v>
      </c>
      <c r="BX181" s="607" t="s">
        <v>1</v>
      </c>
      <c r="BY181" s="607" t="s">
        <v>1</v>
      </c>
      <c r="BZ181" s="607" t="s">
        <v>1</v>
      </c>
      <c r="CA181" s="607" t="s">
        <v>1</v>
      </c>
      <c r="CB181" s="607">
        <v>1</v>
      </c>
      <c r="CC181" s="607" t="s">
        <v>1</v>
      </c>
      <c r="CD181" s="607" t="s">
        <v>1</v>
      </c>
      <c r="CE181" s="607" t="s">
        <v>1</v>
      </c>
      <c r="CF181" s="607">
        <v>2</v>
      </c>
      <c r="CG181" s="607" t="s">
        <v>1</v>
      </c>
      <c r="CH181" s="607">
        <v>3</v>
      </c>
      <c r="CI181" s="607" t="s">
        <v>1</v>
      </c>
      <c r="CJ181" s="607" t="s">
        <v>1</v>
      </c>
      <c r="CK181" s="607" t="s">
        <v>1</v>
      </c>
      <c r="CL181" s="607" t="s">
        <v>1</v>
      </c>
      <c r="CM181" s="607" t="s">
        <v>1</v>
      </c>
      <c r="CN181" s="607" t="s">
        <v>1</v>
      </c>
      <c r="CO181" s="607" t="s">
        <v>1</v>
      </c>
      <c r="CP181" s="607">
        <v>1</v>
      </c>
      <c r="CQ181" s="607" t="s">
        <v>1</v>
      </c>
      <c r="CR181" s="607" t="s">
        <v>1</v>
      </c>
      <c r="CS181" s="607" t="s">
        <v>1</v>
      </c>
      <c r="CT181" s="607">
        <v>2</v>
      </c>
      <c r="CU181" s="607" t="s">
        <v>1</v>
      </c>
      <c r="CV181" s="607"/>
      <c r="CW181" s="607"/>
      <c r="CX181" s="607"/>
      <c r="CY181" s="607"/>
      <c r="CZ181" s="607"/>
      <c r="DA181" s="607"/>
      <c r="DB181" s="607"/>
      <c r="DC181" s="607">
        <v>12</v>
      </c>
      <c r="DD181" s="607">
        <v>4</v>
      </c>
      <c r="DE181" s="607">
        <v>2</v>
      </c>
      <c r="DF181" s="607">
        <v>2</v>
      </c>
      <c r="DG181" s="607" t="s">
        <v>1</v>
      </c>
      <c r="DH181" s="607">
        <v>2</v>
      </c>
      <c r="DI181" s="607">
        <v>2</v>
      </c>
      <c r="DJ181" s="607">
        <v>4</v>
      </c>
      <c r="DK181" s="607">
        <v>1</v>
      </c>
      <c r="DL181" s="607" t="s">
        <v>1</v>
      </c>
      <c r="DM181" s="607" t="s">
        <v>1</v>
      </c>
      <c r="DN181" s="607" t="s">
        <v>1</v>
      </c>
      <c r="DO181" s="607" t="s">
        <v>1</v>
      </c>
      <c r="DP181" s="607">
        <v>1</v>
      </c>
      <c r="DQ181" s="607" t="s">
        <v>1</v>
      </c>
      <c r="DR181" s="607" t="s">
        <v>1</v>
      </c>
      <c r="DS181" s="607" t="s">
        <v>1</v>
      </c>
      <c r="DT181" s="607" t="s">
        <v>1</v>
      </c>
      <c r="DU181" s="607" t="s">
        <v>1</v>
      </c>
      <c r="DV181" s="607" t="s">
        <v>1</v>
      </c>
      <c r="DW181" s="607" t="s">
        <v>1</v>
      </c>
      <c r="DX181" s="607" t="s">
        <v>1</v>
      </c>
      <c r="DY181" s="607" t="s">
        <v>1</v>
      </c>
      <c r="DZ181" s="607" t="s">
        <v>1</v>
      </c>
      <c r="EA181" s="607">
        <v>3</v>
      </c>
      <c r="EB181" s="607">
        <v>106</v>
      </c>
      <c r="EC181" s="607" t="s">
        <v>1</v>
      </c>
      <c r="ED181" s="607">
        <v>101</v>
      </c>
      <c r="EE181" s="607">
        <v>5</v>
      </c>
      <c r="EF181" s="17">
        <v>7</v>
      </c>
      <c r="EG181" s="17">
        <v>2</v>
      </c>
      <c r="EH181" s="17">
        <v>2</v>
      </c>
      <c r="EI181" s="17" t="s">
        <v>1</v>
      </c>
      <c r="EJ181" s="17" t="s">
        <v>1</v>
      </c>
      <c r="EK181" s="17" t="s">
        <v>1</v>
      </c>
      <c r="EL181" s="17">
        <v>2</v>
      </c>
      <c r="EM181" s="17">
        <v>3</v>
      </c>
      <c r="EN181" s="17">
        <v>5</v>
      </c>
      <c r="EO181" s="17">
        <v>2</v>
      </c>
      <c r="EP181" s="17" t="s">
        <v>1</v>
      </c>
      <c r="EQ181" s="17">
        <v>2</v>
      </c>
      <c r="ER181" s="17" t="s">
        <v>1</v>
      </c>
      <c r="ES181" s="17">
        <v>2</v>
      </c>
      <c r="ET181" s="17" t="s">
        <v>1</v>
      </c>
      <c r="EU181" s="17">
        <v>1</v>
      </c>
    </row>
    <row r="182" spans="1:151" ht="14.25" customHeight="1">
      <c r="A182" s="551" t="s">
        <v>299</v>
      </c>
      <c r="B182" s="551" t="s">
        <v>426</v>
      </c>
      <c r="C182" s="551" t="s">
        <v>434</v>
      </c>
      <c r="D182" s="551" t="s">
        <v>437</v>
      </c>
      <c r="E182" s="607">
        <v>9</v>
      </c>
      <c r="F182" s="607">
        <v>1</v>
      </c>
      <c r="G182" s="607" t="s">
        <v>190</v>
      </c>
      <c r="H182" s="607" t="s">
        <v>190</v>
      </c>
      <c r="I182" s="607" t="s">
        <v>190</v>
      </c>
      <c r="J182" s="607" t="s">
        <v>190</v>
      </c>
      <c r="K182" s="607" t="s">
        <v>190</v>
      </c>
      <c r="L182" s="607">
        <v>8</v>
      </c>
      <c r="M182" s="607" t="s">
        <v>190</v>
      </c>
      <c r="N182" s="607" t="s">
        <v>190</v>
      </c>
      <c r="O182" s="607" t="s">
        <v>190</v>
      </c>
      <c r="P182" s="607" t="s">
        <v>190</v>
      </c>
      <c r="Q182" s="607" t="s">
        <v>190</v>
      </c>
      <c r="R182" s="607" t="s">
        <v>190</v>
      </c>
      <c r="S182" s="607" t="s">
        <v>190</v>
      </c>
      <c r="T182" s="607" t="s">
        <v>190</v>
      </c>
      <c r="U182" s="607" t="s">
        <v>190</v>
      </c>
      <c r="V182" s="607" t="s">
        <v>190</v>
      </c>
      <c r="W182" s="607" t="s">
        <v>190</v>
      </c>
      <c r="X182" s="607" t="s">
        <v>190</v>
      </c>
      <c r="Y182" s="607" t="s">
        <v>190</v>
      </c>
      <c r="Z182" s="607" t="s">
        <v>190</v>
      </c>
      <c r="AA182" s="607" t="s">
        <v>190</v>
      </c>
      <c r="AB182" s="607" t="s">
        <v>190</v>
      </c>
      <c r="AC182" s="608">
        <v>61.3</v>
      </c>
      <c r="AD182" s="608">
        <v>55</v>
      </c>
      <c r="AE182" s="608">
        <v>64.5</v>
      </c>
      <c r="AF182" s="607" t="s">
        <v>190</v>
      </c>
      <c r="AG182" s="607" t="s">
        <v>190</v>
      </c>
      <c r="AH182" s="607" t="s">
        <v>190</v>
      </c>
      <c r="AI182" s="607" t="s">
        <v>190</v>
      </c>
      <c r="AJ182" s="607" t="s">
        <v>190</v>
      </c>
      <c r="AK182" s="607" t="s">
        <v>190</v>
      </c>
      <c r="AL182" s="607" t="s">
        <v>190</v>
      </c>
      <c r="AM182" s="607" t="s">
        <v>190</v>
      </c>
      <c r="AN182" s="607" t="s">
        <v>190</v>
      </c>
      <c r="AO182" s="607" t="s">
        <v>190</v>
      </c>
      <c r="AP182" s="607" t="s">
        <v>190</v>
      </c>
      <c r="AQ182" s="607" t="s">
        <v>190</v>
      </c>
      <c r="AR182" s="607" t="s">
        <v>190</v>
      </c>
      <c r="AS182" s="607" t="s">
        <v>190</v>
      </c>
      <c r="AT182" s="607" t="s">
        <v>190</v>
      </c>
      <c r="AU182" s="607" t="s">
        <v>190</v>
      </c>
      <c r="AV182" s="608">
        <v>61.3</v>
      </c>
      <c r="AW182" s="608">
        <v>55</v>
      </c>
      <c r="AX182" s="608">
        <v>64.5</v>
      </c>
      <c r="AY182" s="607" t="s">
        <v>190</v>
      </c>
      <c r="AZ182" s="607" t="s">
        <v>190</v>
      </c>
      <c r="BA182" s="607" t="s">
        <v>190</v>
      </c>
      <c r="BB182" s="607" t="s">
        <v>190</v>
      </c>
      <c r="BC182" s="607" t="s">
        <v>190</v>
      </c>
      <c r="BD182" s="607" t="s">
        <v>190</v>
      </c>
      <c r="BE182" s="607" t="s">
        <v>190</v>
      </c>
      <c r="BF182" s="607" t="s">
        <v>190</v>
      </c>
      <c r="BG182" s="607" t="s">
        <v>190</v>
      </c>
      <c r="BH182" s="607" t="s">
        <v>190</v>
      </c>
      <c r="BI182" s="607" t="s">
        <v>190</v>
      </c>
      <c r="BJ182" s="607" t="s">
        <v>190</v>
      </c>
      <c r="BK182" s="607" t="s">
        <v>190</v>
      </c>
      <c r="BL182" s="607" t="s">
        <v>190</v>
      </c>
      <c r="BM182" s="607" t="s">
        <v>190</v>
      </c>
      <c r="BN182" s="607" t="s">
        <v>190</v>
      </c>
      <c r="BO182" s="608">
        <v>51</v>
      </c>
      <c r="BP182" s="608">
        <v>55</v>
      </c>
      <c r="BQ182" s="608">
        <v>47</v>
      </c>
      <c r="BR182" s="607">
        <v>1</v>
      </c>
      <c r="BS182" s="607" t="s">
        <v>1</v>
      </c>
      <c r="BT182" s="607" t="s">
        <v>1</v>
      </c>
      <c r="BU182" s="607" t="s">
        <v>1</v>
      </c>
      <c r="BV182" s="607" t="s">
        <v>1</v>
      </c>
      <c r="BW182" s="607" t="s">
        <v>1</v>
      </c>
      <c r="BX182" s="607" t="s">
        <v>1</v>
      </c>
      <c r="BY182" s="607" t="s">
        <v>1</v>
      </c>
      <c r="BZ182" s="607" t="s">
        <v>1</v>
      </c>
      <c r="CA182" s="607">
        <v>1</v>
      </c>
      <c r="CB182" s="607" t="s">
        <v>1</v>
      </c>
      <c r="CC182" s="607" t="s">
        <v>1</v>
      </c>
      <c r="CD182" s="607" t="s">
        <v>1</v>
      </c>
      <c r="CE182" s="607" t="s">
        <v>1</v>
      </c>
      <c r="CF182" s="607" t="s">
        <v>1</v>
      </c>
      <c r="CG182" s="607" t="s">
        <v>1</v>
      </c>
      <c r="CH182" s="607">
        <v>1</v>
      </c>
      <c r="CI182" s="607" t="s">
        <v>1</v>
      </c>
      <c r="CJ182" s="607" t="s">
        <v>1</v>
      </c>
      <c r="CK182" s="607" t="s">
        <v>1</v>
      </c>
      <c r="CL182" s="607" t="s">
        <v>1</v>
      </c>
      <c r="CM182" s="607" t="s">
        <v>1</v>
      </c>
      <c r="CN182" s="607" t="s">
        <v>1</v>
      </c>
      <c r="CO182" s="607">
        <v>1</v>
      </c>
      <c r="CP182" s="607" t="s">
        <v>1</v>
      </c>
      <c r="CQ182" s="607" t="s">
        <v>1</v>
      </c>
      <c r="CR182" s="607" t="s">
        <v>1</v>
      </c>
      <c r="CS182" s="607" t="s">
        <v>1</v>
      </c>
      <c r="CT182" s="607" t="s">
        <v>1</v>
      </c>
      <c r="CU182" s="607" t="s">
        <v>1</v>
      </c>
      <c r="CV182" s="607"/>
      <c r="CW182" s="607"/>
      <c r="CX182" s="607"/>
      <c r="CY182" s="607"/>
      <c r="CZ182" s="607"/>
      <c r="DA182" s="607"/>
      <c r="DB182" s="607"/>
      <c r="DC182" s="607">
        <v>6</v>
      </c>
      <c r="DD182" s="607">
        <v>2</v>
      </c>
      <c r="DE182" s="607">
        <v>2</v>
      </c>
      <c r="DF182" s="607" t="s">
        <v>1</v>
      </c>
      <c r="DG182" s="607" t="s">
        <v>1</v>
      </c>
      <c r="DH182" s="607" t="s">
        <v>1</v>
      </c>
      <c r="DI182" s="607">
        <v>3</v>
      </c>
      <c r="DJ182" s="607">
        <v>1</v>
      </c>
      <c r="DK182" s="607">
        <v>1</v>
      </c>
      <c r="DL182" s="607" t="s">
        <v>1</v>
      </c>
      <c r="DM182" s="607" t="s">
        <v>1</v>
      </c>
      <c r="DN182" s="607" t="s">
        <v>1</v>
      </c>
      <c r="DO182" s="607" t="s">
        <v>1</v>
      </c>
      <c r="DP182" s="607" t="s">
        <v>1</v>
      </c>
      <c r="DQ182" s="607" t="s">
        <v>1</v>
      </c>
      <c r="DR182" s="607" t="s">
        <v>1</v>
      </c>
      <c r="DS182" s="607">
        <v>1</v>
      </c>
      <c r="DT182" s="607" t="s">
        <v>1</v>
      </c>
      <c r="DU182" s="607" t="s">
        <v>1</v>
      </c>
      <c r="DV182" s="607" t="s">
        <v>1</v>
      </c>
      <c r="DW182" s="607" t="s">
        <v>1</v>
      </c>
      <c r="DX182" s="607" t="s">
        <v>1</v>
      </c>
      <c r="DY182" s="607" t="s">
        <v>1</v>
      </c>
      <c r="DZ182" s="607" t="s">
        <v>1</v>
      </c>
      <c r="EA182" s="607">
        <v>1</v>
      </c>
      <c r="EB182" s="607">
        <v>26</v>
      </c>
      <c r="EC182" s="607" t="s">
        <v>1</v>
      </c>
      <c r="ED182" s="607">
        <v>26</v>
      </c>
      <c r="EE182" s="607" t="s">
        <v>1</v>
      </c>
      <c r="EF182" s="17">
        <v>2</v>
      </c>
      <c r="EG182" s="17">
        <v>1</v>
      </c>
      <c r="EH182" s="17">
        <v>1</v>
      </c>
      <c r="EI182" s="17" t="s">
        <v>1</v>
      </c>
      <c r="EJ182" s="17" t="s">
        <v>1</v>
      </c>
      <c r="EK182" s="17" t="s">
        <v>1</v>
      </c>
      <c r="EL182" s="17">
        <v>1</v>
      </c>
      <c r="EM182" s="17" t="s">
        <v>1</v>
      </c>
      <c r="EN182" s="17">
        <v>4</v>
      </c>
      <c r="EO182" s="17">
        <v>1</v>
      </c>
      <c r="EP182" s="17">
        <v>1</v>
      </c>
      <c r="EQ182" s="17" t="s">
        <v>1</v>
      </c>
      <c r="ER182" s="17" t="s">
        <v>1</v>
      </c>
      <c r="ES182" s="17" t="s">
        <v>1</v>
      </c>
      <c r="ET182" s="17">
        <v>2</v>
      </c>
      <c r="EU182" s="17">
        <v>1</v>
      </c>
    </row>
    <row r="183" spans="1:151" ht="14.25" customHeight="1">
      <c r="A183" s="551" t="s">
        <v>299</v>
      </c>
      <c r="B183" s="551" t="s">
        <v>426</v>
      </c>
      <c r="C183" s="551" t="s">
        <v>434</v>
      </c>
      <c r="D183" s="551" t="s">
        <v>438</v>
      </c>
      <c r="E183" s="607">
        <v>3</v>
      </c>
      <c r="F183" s="607" t="s">
        <v>1</v>
      </c>
      <c r="G183" s="607" t="s">
        <v>1</v>
      </c>
      <c r="H183" s="607" t="s">
        <v>1</v>
      </c>
      <c r="I183" s="607" t="s">
        <v>1</v>
      </c>
      <c r="J183" s="607" t="s">
        <v>1</v>
      </c>
      <c r="K183" s="607" t="s">
        <v>1</v>
      </c>
      <c r="L183" s="607">
        <v>3</v>
      </c>
      <c r="M183" s="607" t="s">
        <v>1</v>
      </c>
      <c r="N183" s="607" t="s">
        <v>1</v>
      </c>
      <c r="O183" s="607" t="s">
        <v>1</v>
      </c>
      <c r="P183" s="607" t="s">
        <v>1</v>
      </c>
      <c r="Q183" s="607" t="s">
        <v>1</v>
      </c>
      <c r="R183" s="607" t="s">
        <v>1</v>
      </c>
      <c r="S183" s="607" t="s">
        <v>1</v>
      </c>
      <c r="T183" s="607" t="s">
        <v>1</v>
      </c>
      <c r="U183" s="607" t="s">
        <v>1</v>
      </c>
      <c r="V183" s="607" t="s">
        <v>1</v>
      </c>
      <c r="W183" s="607" t="s">
        <v>1</v>
      </c>
      <c r="X183" s="607" t="s">
        <v>1</v>
      </c>
      <c r="Y183" s="607" t="s">
        <v>1</v>
      </c>
      <c r="Z183" s="607" t="s">
        <v>1</v>
      </c>
      <c r="AA183" s="607" t="s">
        <v>1</v>
      </c>
      <c r="AB183" s="607" t="s">
        <v>1</v>
      </c>
      <c r="AC183" s="608" t="s">
        <v>174</v>
      </c>
      <c r="AD183" s="608" t="s">
        <v>174</v>
      </c>
      <c r="AE183" s="608" t="s">
        <v>174</v>
      </c>
      <c r="AF183" s="607" t="s">
        <v>1</v>
      </c>
      <c r="AG183" s="607" t="s">
        <v>1</v>
      </c>
      <c r="AH183" s="607" t="s">
        <v>1</v>
      </c>
      <c r="AI183" s="607" t="s">
        <v>1</v>
      </c>
      <c r="AJ183" s="607" t="s">
        <v>1</v>
      </c>
      <c r="AK183" s="607" t="s">
        <v>1</v>
      </c>
      <c r="AL183" s="607" t="s">
        <v>1</v>
      </c>
      <c r="AM183" s="607" t="s">
        <v>1</v>
      </c>
      <c r="AN183" s="607" t="s">
        <v>1</v>
      </c>
      <c r="AO183" s="607" t="s">
        <v>1</v>
      </c>
      <c r="AP183" s="607" t="s">
        <v>1</v>
      </c>
      <c r="AQ183" s="607" t="s">
        <v>1</v>
      </c>
      <c r="AR183" s="607" t="s">
        <v>1</v>
      </c>
      <c r="AS183" s="607" t="s">
        <v>1</v>
      </c>
      <c r="AT183" s="607" t="s">
        <v>1</v>
      </c>
      <c r="AU183" s="607" t="s">
        <v>1</v>
      </c>
      <c r="AV183" s="608" t="s">
        <v>174</v>
      </c>
      <c r="AW183" s="608" t="s">
        <v>174</v>
      </c>
      <c r="AX183" s="608" t="s">
        <v>174</v>
      </c>
      <c r="AY183" s="607" t="s">
        <v>1</v>
      </c>
      <c r="AZ183" s="607" t="s">
        <v>1</v>
      </c>
      <c r="BA183" s="607" t="s">
        <v>1</v>
      </c>
      <c r="BB183" s="607" t="s">
        <v>1</v>
      </c>
      <c r="BC183" s="607" t="s">
        <v>1</v>
      </c>
      <c r="BD183" s="607" t="s">
        <v>1</v>
      </c>
      <c r="BE183" s="607" t="s">
        <v>1</v>
      </c>
      <c r="BF183" s="607" t="s">
        <v>1</v>
      </c>
      <c r="BG183" s="607" t="s">
        <v>1</v>
      </c>
      <c r="BH183" s="607" t="s">
        <v>1</v>
      </c>
      <c r="BI183" s="607" t="s">
        <v>1</v>
      </c>
      <c r="BJ183" s="607" t="s">
        <v>1</v>
      </c>
      <c r="BK183" s="607" t="s">
        <v>1</v>
      </c>
      <c r="BL183" s="607" t="s">
        <v>1</v>
      </c>
      <c r="BM183" s="607" t="s">
        <v>1</v>
      </c>
      <c r="BN183" s="607" t="s">
        <v>1</v>
      </c>
      <c r="BO183" s="608" t="s">
        <v>174</v>
      </c>
      <c r="BP183" s="608" t="s">
        <v>174</v>
      </c>
      <c r="BQ183" s="608" t="s">
        <v>174</v>
      </c>
      <c r="BR183" s="607" t="s">
        <v>1</v>
      </c>
      <c r="BS183" s="607" t="s">
        <v>1</v>
      </c>
      <c r="BT183" s="607" t="s">
        <v>1</v>
      </c>
      <c r="BU183" s="607" t="s">
        <v>1</v>
      </c>
      <c r="BV183" s="607" t="s">
        <v>1</v>
      </c>
      <c r="BW183" s="607" t="s">
        <v>1</v>
      </c>
      <c r="BX183" s="607" t="s">
        <v>1</v>
      </c>
      <c r="BY183" s="607" t="s">
        <v>1</v>
      </c>
      <c r="BZ183" s="607" t="s">
        <v>1</v>
      </c>
      <c r="CA183" s="607" t="s">
        <v>1</v>
      </c>
      <c r="CB183" s="607" t="s">
        <v>1</v>
      </c>
      <c r="CC183" s="607" t="s">
        <v>1</v>
      </c>
      <c r="CD183" s="607" t="s">
        <v>1</v>
      </c>
      <c r="CE183" s="607" t="s">
        <v>1</v>
      </c>
      <c r="CF183" s="607" t="s">
        <v>1</v>
      </c>
      <c r="CG183" s="607" t="s">
        <v>1</v>
      </c>
      <c r="CH183" s="607" t="s">
        <v>1</v>
      </c>
      <c r="CI183" s="607" t="s">
        <v>1</v>
      </c>
      <c r="CJ183" s="607" t="s">
        <v>1</v>
      </c>
      <c r="CK183" s="607" t="s">
        <v>1</v>
      </c>
      <c r="CL183" s="607" t="s">
        <v>1</v>
      </c>
      <c r="CM183" s="607" t="s">
        <v>1</v>
      </c>
      <c r="CN183" s="607" t="s">
        <v>1</v>
      </c>
      <c r="CO183" s="607" t="s">
        <v>1</v>
      </c>
      <c r="CP183" s="607" t="s">
        <v>1</v>
      </c>
      <c r="CQ183" s="607" t="s">
        <v>1</v>
      </c>
      <c r="CR183" s="607" t="s">
        <v>1</v>
      </c>
      <c r="CS183" s="607" t="s">
        <v>1</v>
      </c>
      <c r="CT183" s="607" t="s">
        <v>1</v>
      </c>
      <c r="CU183" s="607" t="s">
        <v>1</v>
      </c>
      <c r="CV183" s="607"/>
      <c r="CW183" s="607"/>
      <c r="CX183" s="607"/>
      <c r="CY183" s="607"/>
      <c r="CZ183" s="607"/>
      <c r="DA183" s="607"/>
      <c r="DB183" s="607"/>
      <c r="DC183" s="607" t="s">
        <v>1</v>
      </c>
      <c r="DD183" s="607" t="s">
        <v>1</v>
      </c>
      <c r="DE183" s="607" t="s">
        <v>1</v>
      </c>
      <c r="DF183" s="607" t="s">
        <v>1</v>
      </c>
      <c r="DG183" s="607" t="s">
        <v>1</v>
      </c>
      <c r="DH183" s="607" t="s">
        <v>1</v>
      </c>
      <c r="DI183" s="607" t="s">
        <v>1</v>
      </c>
      <c r="DJ183" s="607" t="s">
        <v>1</v>
      </c>
      <c r="DK183" s="607" t="s">
        <v>1</v>
      </c>
      <c r="DL183" s="607" t="s">
        <v>1</v>
      </c>
      <c r="DM183" s="607" t="s">
        <v>1</v>
      </c>
      <c r="DN183" s="607" t="s">
        <v>1</v>
      </c>
      <c r="DO183" s="607" t="s">
        <v>1</v>
      </c>
      <c r="DP183" s="607" t="s">
        <v>1</v>
      </c>
      <c r="DQ183" s="607" t="s">
        <v>1</v>
      </c>
      <c r="DR183" s="607" t="s">
        <v>1</v>
      </c>
      <c r="DS183" s="607" t="s">
        <v>1</v>
      </c>
      <c r="DT183" s="607" t="s">
        <v>1</v>
      </c>
      <c r="DU183" s="607" t="s">
        <v>1</v>
      </c>
      <c r="DV183" s="607" t="s">
        <v>1</v>
      </c>
      <c r="DW183" s="607" t="s">
        <v>1</v>
      </c>
      <c r="DX183" s="607" t="s">
        <v>1</v>
      </c>
      <c r="DY183" s="607" t="s">
        <v>1</v>
      </c>
      <c r="DZ183" s="607" t="s">
        <v>1</v>
      </c>
      <c r="EA183" s="607" t="s">
        <v>1</v>
      </c>
      <c r="EB183" s="607" t="s">
        <v>1</v>
      </c>
      <c r="EC183" s="607" t="s">
        <v>1</v>
      </c>
      <c r="ED183" s="607" t="s">
        <v>1</v>
      </c>
      <c r="EE183" s="607" t="s">
        <v>1</v>
      </c>
      <c r="EF183" s="17" t="s">
        <v>1</v>
      </c>
      <c r="EG183" s="17" t="s">
        <v>1</v>
      </c>
      <c r="EH183" s="17" t="s">
        <v>1</v>
      </c>
      <c r="EI183" s="17" t="s">
        <v>1</v>
      </c>
      <c r="EJ183" s="17" t="s">
        <v>1</v>
      </c>
      <c r="EK183" s="17" t="s">
        <v>1</v>
      </c>
      <c r="EL183" s="17" t="s">
        <v>1</v>
      </c>
      <c r="EM183" s="17" t="s">
        <v>1</v>
      </c>
      <c r="EN183" s="17" t="s">
        <v>1</v>
      </c>
      <c r="EO183" s="17" t="s">
        <v>1</v>
      </c>
      <c r="EP183" s="17" t="s">
        <v>1</v>
      </c>
      <c r="EQ183" s="17" t="s">
        <v>1</v>
      </c>
      <c r="ER183" s="17" t="s">
        <v>1</v>
      </c>
      <c r="ES183" s="17" t="s">
        <v>1</v>
      </c>
      <c r="ET183" s="17" t="s">
        <v>1</v>
      </c>
      <c r="EU183" s="17" t="s">
        <v>1</v>
      </c>
    </row>
    <row r="184" spans="1:151" ht="14.25" customHeight="1">
      <c r="A184" s="551" t="s">
        <v>299</v>
      </c>
      <c r="B184" s="551" t="s">
        <v>426</v>
      </c>
      <c r="C184" s="551" t="s">
        <v>434</v>
      </c>
      <c r="D184" s="551" t="s">
        <v>439</v>
      </c>
      <c r="E184" s="607">
        <v>4</v>
      </c>
      <c r="F184" s="607">
        <v>3</v>
      </c>
      <c r="G184" s="607" t="s">
        <v>1</v>
      </c>
      <c r="H184" s="607" t="s">
        <v>1</v>
      </c>
      <c r="I184" s="607">
        <v>2</v>
      </c>
      <c r="J184" s="607">
        <v>2</v>
      </c>
      <c r="K184" s="607">
        <v>1</v>
      </c>
      <c r="L184" s="607">
        <v>1</v>
      </c>
      <c r="M184" s="607">
        <v>6</v>
      </c>
      <c r="N184" s="607" t="s">
        <v>1</v>
      </c>
      <c r="O184" s="607" t="s">
        <v>1</v>
      </c>
      <c r="P184" s="607">
        <v>1</v>
      </c>
      <c r="Q184" s="607" t="s">
        <v>1</v>
      </c>
      <c r="R184" s="607" t="s">
        <v>1</v>
      </c>
      <c r="S184" s="607" t="s">
        <v>1</v>
      </c>
      <c r="T184" s="607" t="s">
        <v>1</v>
      </c>
      <c r="U184" s="607" t="s">
        <v>1</v>
      </c>
      <c r="V184" s="607" t="s">
        <v>1</v>
      </c>
      <c r="W184" s="607">
        <v>4</v>
      </c>
      <c r="X184" s="607" t="s">
        <v>1</v>
      </c>
      <c r="Y184" s="607" t="s">
        <v>1</v>
      </c>
      <c r="Z184" s="607" t="s">
        <v>1</v>
      </c>
      <c r="AA184" s="607" t="s">
        <v>1</v>
      </c>
      <c r="AB184" s="607">
        <v>1</v>
      </c>
      <c r="AC184" s="608">
        <v>59.3</v>
      </c>
      <c r="AD184" s="608">
        <v>59.2</v>
      </c>
      <c r="AE184" s="608">
        <v>60</v>
      </c>
      <c r="AF184" s="607">
        <v>4</v>
      </c>
      <c r="AG184" s="607" t="s">
        <v>1</v>
      </c>
      <c r="AH184" s="607" t="s">
        <v>1</v>
      </c>
      <c r="AI184" s="607">
        <v>1</v>
      </c>
      <c r="AJ184" s="607" t="s">
        <v>1</v>
      </c>
      <c r="AK184" s="607" t="s">
        <v>1</v>
      </c>
      <c r="AL184" s="607" t="s">
        <v>1</v>
      </c>
      <c r="AM184" s="607" t="s">
        <v>1</v>
      </c>
      <c r="AN184" s="607" t="s">
        <v>1</v>
      </c>
      <c r="AO184" s="607" t="s">
        <v>1</v>
      </c>
      <c r="AP184" s="607">
        <v>2</v>
      </c>
      <c r="AQ184" s="607" t="s">
        <v>1</v>
      </c>
      <c r="AR184" s="607" t="s">
        <v>1</v>
      </c>
      <c r="AS184" s="607" t="s">
        <v>1</v>
      </c>
      <c r="AT184" s="607" t="s">
        <v>1</v>
      </c>
      <c r="AU184" s="607">
        <v>1</v>
      </c>
      <c r="AV184" s="608">
        <v>59</v>
      </c>
      <c r="AW184" s="608">
        <v>59</v>
      </c>
      <c r="AX184" s="608" t="s">
        <v>174</v>
      </c>
      <c r="AY184" s="607">
        <v>4</v>
      </c>
      <c r="AZ184" s="607" t="s">
        <v>1</v>
      </c>
      <c r="BA184" s="607" t="s">
        <v>1</v>
      </c>
      <c r="BB184" s="607">
        <v>1</v>
      </c>
      <c r="BC184" s="607" t="s">
        <v>1</v>
      </c>
      <c r="BD184" s="607" t="s">
        <v>1</v>
      </c>
      <c r="BE184" s="607" t="s">
        <v>1</v>
      </c>
      <c r="BF184" s="607" t="s">
        <v>1</v>
      </c>
      <c r="BG184" s="607" t="s">
        <v>1</v>
      </c>
      <c r="BH184" s="607" t="s">
        <v>1</v>
      </c>
      <c r="BI184" s="607">
        <v>2</v>
      </c>
      <c r="BJ184" s="607" t="s">
        <v>1</v>
      </c>
      <c r="BK184" s="607" t="s">
        <v>1</v>
      </c>
      <c r="BL184" s="607" t="s">
        <v>1</v>
      </c>
      <c r="BM184" s="607" t="s">
        <v>1</v>
      </c>
      <c r="BN184" s="607">
        <v>1</v>
      </c>
      <c r="BO184" s="608">
        <v>59</v>
      </c>
      <c r="BP184" s="608">
        <v>59</v>
      </c>
      <c r="BQ184" s="608" t="s">
        <v>174</v>
      </c>
      <c r="BR184" s="607">
        <v>3</v>
      </c>
      <c r="BS184" s="607" t="s">
        <v>1</v>
      </c>
      <c r="BT184" s="607" t="s">
        <v>1</v>
      </c>
      <c r="BU184" s="607" t="s">
        <v>1</v>
      </c>
      <c r="BV184" s="607" t="s">
        <v>1</v>
      </c>
      <c r="BW184" s="607" t="s">
        <v>1</v>
      </c>
      <c r="BX184" s="607" t="s">
        <v>1</v>
      </c>
      <c r="BY184" s="607" t="s">
        <v>1</v>
      </c>
      <c r="BZ184" s="607" t="s">
        <v>1</v>
      </c>
      <c r="CA184" s="607" t="s">
        <v>1</v>
      </c>
      <c r="CB184" s="607">
        <v>1</v>
      </c>
      <c r="CC184" s="607" t="s">
        <v>1</v>
      </c>
      <c r="CD184" s="607" t="s">
        <v>1</v>
      </c>
      <c r="CE184" s="607" t="s">
        <v>1</v>
      </c>
      <c r="CF184" s="607" t="s">
        <v>1</v>
      </c>
      <c r="CG184" s="607">
        <v>2</v>
      </c>
      <c r="CH184" s="607">
        <v>3</v>
      </c>
      <c r="CI184" s="607" t="s">
        <v>1</v>
      </c>
      <c r="CJ184" s="607" t="s">
        <v>1</v>
      </c>
      <c r="CK184" s="607" t="s">
        <v>1</v>
      </c>
      <c r="CL184" s="607" t="s">
        <v>1</v>
      </c>
      <c r="CM184" s="607" t="s">
        <v>1</v>
      </c>
      <c r="CN184" s="607" t="s">
        <v>1</v>
      </c>
      <c r="CO184" s="607" t="s">
        <v>1</v>
      </c>
      <c r="CP184" s="607">
        <v>1</v>
      </c>
      <c r="CQ184" s="607" t="s">
        <v>1</v>
      </c>
      <c r="CR184" s="607" t="s">
        <v>1</v>
      </c>
      <c r="CS184" s="607" t="s">
        <v>1</v>
      </c>
      <c r="CT184" s="607" t="s">
        <v>1</v>
      </c>
      <c r="CU184" s="607">
        <v>2</v>
      </c>
      <c r="CV184" s="607"/>
      <c r="CW184" s="607"/>
      <c r="CX184" s="607"/>
      <c r="CY184" s="607"/>
      <c r="CZ184" s="607"/>
      <c r="DA184" s="607"/>
      <c r="DB184" s="607"/>
      <c r="DC184" s="607">
        <v>10</v>
      </c>
      <c r="DD184" s="607">
        <v>5</v>
      </c>
      <c r="DE184" s="607">
        <v>4</v>
      </c>
      <c r="DF184" s="607">
        <v>1</v>
      </c>
      <c r="DG184" s="607" t="s">
        <v>1</v>
      </c>
      <c r="DH184" s="607">
        <v>2</v>
      </c>
      <c r="DI184" s="607" t="s">
        <v>1</v>
      </c>
      <c r="DJ184" s="607">
        <v>3</v>
      </c>
      <c r="DK184" s="607">
        <v>3</v>
      </c>
      <c r="DL184" s="607" t="s">
        <v>1</v>
      </c>
      <c r="DM184" s="607" t="s">
        <v>1</v>
      </c>
      <c r="DN184" s="607">
        <v>1</v>
      </c>
      <c r="DO184" s="607" t="s">
        <v>1</v>
      </c>
      <c r="DP184" s="607">
        <v>2</v>
      </c>
      <c r="DQ184" s="607" t="s">
        <v>1</v>
      </c>
      <c r="DR184" s="607" t="s">
        <v>1</v>
      </c>
      <c r="DS184" s="607" t="s">
        <v>1</v>
      </c>
      <c r="DT184" s="607" t="s">
        <v>1</v>
      </c>
      <c r="DU184" s="607" t="s">
        <v>1</v>
      </c>
      <c r="DV184" s="607" t="s">
        <v>1</v>
      </c>
      <c r="DW184" s="607" t="s">
        <v>1</v>
      </c>
      <c r="DX184" s="607" t="s">
        <v>1</v>
      </c>
      <c r="DY184" s="607" t="s">
        <v>1</v>
      </c>
      <c r="DZ184" s="607" t="s">
        <v>1</v>
      </c>
      <c r="EA184" s="607">
        <v>3</v>
      </c>
      <c r="EB184" s="607">
        <v>187</v>
      </c>
      <c r="EC184" s="607" t="s">
        <v>1</v>
      </c>
      <c r="ED184" s="607">
        <v>182</v>
      </c>
      <c r="EE184" s="607">
        <v>5</v>
      </c>
      <c r="EF184" s="17">
        <v>6</v>
      </c>
      <c r="EG184" s="17">
        <v>5</v>
      </c>
      <c r="EH184" s="17">
        <v>4</v>
      </c>
      <c r="EI184" s="17">
        <v>1</v>
      </c>
      <c r="EJ184" s="17" t="s">
        <v>1</v>
      </c>
      <c r="EK184" s="17" t="s">
        <v>1</v>
      </c>
      <c r="EL184" s="17" t="s">
        <v>1</v>
      </c>
      <c r="EM184" s="17">
        <v>1</v>
      </c>
      <c r="EN184" s="17">
        <v>4</v>
      </c>
      <c r="EO184" s="17" t="s">
        <v>1</v>
      </c>
      <c r="EP184" s="17" t="s">
        <v>1</v>
      </c>
      <c r="EQ184" s="17" t="s">
        <v>1</v>
      </c>
      <c r="ER184" s="17" t="s">
        <v>1</v>
      </c>
      <c r="ES184" s="17">
        <v>2</v>
      </c>
      <c r="ET184" s="17" t="s">
        <v>1</v>
      </c>
      <c r="EU184" s="17">
        <v>2</v>
      </c>
    </row>
    <row r="185" spans="1:151" ht="14.25" customHeight="1">
      <c r="A185" s="551" t="s">
        <v>299</v>
      </c>
      <c r="B185" s="551" t="s">
        <v>440</v>
      </c>
      <c r="C185" s="551"/>
      <c r="D185" s="551"/>
      <c r="E185" s="607">
        <v>295</v>
      </c>
      <c r="F185" s="607">
        <v>184</v>
      </c>
      <c r="G185" s="607">
        <v>60</v>
      </c>
      <c r="H185" s="607">
        <v>52</v>
      </c>
      <c r="I185" s="607">
        <v>88</v>
      </c>
      <c r="J185" s="607">
        <v>71</v>
      </c>
      <c r="K185" s="607">
        <v>36</v>
      </c>
      <c r="L185" s="607">
        <v>111</v>
      </c>
      <c r="M185" s="607">
        <v>543</v>
      </c>
      <c r="N185" s="607">
        <v>3</v>
      </c>
      <c r="O185" s="607">
        <v>15</v>
      </c>
      <c r="P185" s="607">
        <v>14</v>
      </c>
      <c r="Q185" s="607">
        <v>31</v>
      </c>
      <c r="R185" s="607">
        <v>30</v>
      </c>
      <c r="S185" s="607">
        <v>35</v>
      </c>
      <c r="T185" s="607">
        <v>43</v>
      </c>
      <c r="U185" s="607">
        <v>46</v>
      </c>
      <c r="V185" s="607">
        <v>59</v>
      </c>
      <c r="W185" s="607">
        <v>59</v>
      </c>
      <c r="X185" s="607">
        <v>39</v>
      </c>
      <c r="Y185" s="607">
        <v>58</v>
      </c>
      <c r="Z185" s="607">
        <v>49</v>
      </c>
      <c r="AA185" s="607">
        <v>43</v>
      </c>
      <c r="AB185" s="607">
        <v>19</v>
      </c>
      <c r="AC185" s="608">
        <v>58</v>
      </c>
      <c r="AD185" s="608">
        <v>56.4</v>
      </c>
      <c r="AE185" s="608">
        <v>59.9</v>
      </c>
      <c r="AF185" s="607">
        <v>394</v>
      </c>
      <c r="AG185" s="607" t="s">
        <v>1</v>
      </c>
      <c r="AH185" s="607">
        <v>1</v>
      </c>
      <c r="AI185" s="607">
        <v>3</v>
      </c>
      <c r="AJ185" s="607">
        <v>14</v>
      </c>
      <c r="AK185" s="607">
        <v>16</v>
      </c>
      <c r="AL185" s="607">
        <v>26</v>
      </c>
      <c r="AM185" s="607">
        <v>29</v>
      </c>
      <c r="AN185" s="607">
        <v>36</v>
      </c>
      <c r="AO185" s="607">
        <v>48</v>
      </c>
      <c r="AP185" s="607">
        <v>44</v>
      </c>
      <c r="AQ185" s="607">
        <v>34</v>
      </c>
      <c r="AR185" s="607">
        <v>47</v>
      </c>
      <c r="AS185" s="607">
        <v>41</v>
      </c>
      <c r="AT185" s="607">
        <v>40</v>
      </c>
      <c r="AU185" s="607">
        <v>15</v>
      </c>
      <c r="AV185" s="608">
        <v>61.8</v>
      </c>
      <c r="AW185" s="608">
        <v>60.1</v>
      </c>
      <c r="AX185" s="608">
        <v>64.2</v>
      </c>
      <c r="AY185" s="607">
        <v>333</v>
      </c>
      <c r="AZ185" s="607" t="s">
        <v>1</v>
      </c>
      <c r="BA185" s="607">
        <v>1</v>
      </c>
      <c r="BB185" s="607">
        <v>2</v>
      </c>
      <c r="BC185" s="607">
        <v>11</v>
      </c>
      <c r="BD185" s="607">
        <v>13</v>
      </c>
      <c r="BE185" s="607">
        <v>20</v>
      </c>
      <c r="BF185" s="607">
        <v>25</v>
      </c>
      <c r="BG185" s="607">
        <v>29</v>
      </c>
      <c r="BH185" s="607">
        <v>42</v>
      </c>
      <c r="BI185" s="607">
        <v>38</v>
      </c>
      <c r="BJ185" s="607">
        <v>33</v>
      </c>
      <c r="BK185" s="607">
        <v>44</v>
      </c>
      <c r="BL185" s="607">
        <v>35</v>
      </c>
      <c r="BM185" s="607">
        <v>30</v>
      </c>
      <c r="BN185" s="607">
        <v>10</v>
      </c>
      <c r="BO185" s="608">
        <v>61.8</v>
      </c>
      <c r="BP185" s="608">
        <v>59.7</v>
      </c>
      <c r="BQ185" s="608">
        <v>66.099999999999994</v>
      </c>
      <c r="BR185" s="607">
        <v>184</v>
      </c>
      <c r="BS185" s="607" t="s">
        <v>1</v>
      </c>
      <c r="BT185" s="607" t="s">
        <v>1</v>
      </c>
      <c r="BU185" s="607" t="s">
        <v>1</v>
      </c>
      <c r="BV185" s="607">
        <v>1</v>
      </c>
      <c r="BW185" s="607">
        <v>1</v>
      </c>
      <c r="BX185" s="607" t="s">
        <v>1</v>
      </c>
      <c r="BY185" s="607">
        <v>6</v>
      </c>
      <c r="BZ185" s="607">
        <v>10</v>
      </c>
      <c r="CA185" s="607">
        <v>24</v>
      </c>
      <c r="CB185" s="607">
        <v>27</v>
      </c>
      <c r="CC185" s="607">
        <v>19</v>
      </c>
      <c r="CD185" s="607">
        <v>28</v>
      </c>
      <c r="CE185" s="607">
        <v>34</v>
      </c>
      <c r="CF185" s="607">
        <v>25</v>
      </c>
      <c r="CG185" s="607">
        <v>9</v>
      </c>
      <c r="CH185" s="607">
        <v>139</v>
      </c>
      <c r="CI185" s="607" t="s">
        <v>1</v>
      </c>
      <c r="CJ185" s="607" t="s">
        <v>1</v>
      </c>
      <c r="CK185" s="607" t="s">
        <v>1</v>
      </c>
      <c r="CL185" s="607" t="s">
        <v>1</v>
      </c>
      <c r="CM185" s="607" t="s">
        <v>1</v>
      </c>
      <c r="CN185" s="607">
        <v>8</v>
      </c>
      <c r="CO185" s="607">
        <v>19</v>
      </c>
      <c r="CP185" s="607">
        <v>20</v>
      </c>
      <c r="CQ185" s="607">
        <v>15</v>
      </c>
      <c r="CR185" s="607">
        <v>19</v>
      </c>
      <c r="CS185" s="607">
        <v>28</v>
      </c>
      <c r="CT185" s="607">
        <v>22</v>
      </c>
      <c r="CU185" s="607">
        <v>8</v>
      </c>
      <c r="CV185" s="607"/>
      <c r="CW185" s="607"/>
      <c r="CX185" s="607"/>
      <c r="CY185" s="607"/>
      <c r="CZ185" s="607"/>
      <c r="DA185" s="607"/>
      <c r="DB185" s="607"/>
      <c r="DC185" s="607">
        <v>738</v>
      </c>
      <c r="DD185" s="607">
        <v>478</v>
      </c>
      <c r="DE185" s="607">
        <v>333</v>
      </c>
      <c r="DF185" s="607">
        <v>110</v>
      </c>
      <c r="DG185" s="607">
        <v>35</v>
      </c>
      <c r="DH185" s="607">
        <v>123</v>
      </c>
      <c r="DI185" s="607">
        <v>64</v>
      </c>
      <c r="DJ185" s="607">
        <v>73</v>
      </c>
      <c r="DK185" s="607">
        <v>177</v>
      </c>
      <c r="DL185" s="607">
        <v>1</v>
      </c>
      <c r="DM185" s="607" t="s">
        <v>1</v>
      </c>
      <c r="DN185" s="607">
        <v>3</v>
      </c>
      <c r="DO185" s="607" t="s">
        <v>1</v>
      </c>
      <c r="DP185" s="607">
        <v>100</v>
      </c>
      <c r="DQ185" s="607">
        <v>14</v>
      </c>
      <c r="DR185" s="607">
        <v>14</v>
      </c>
      <c r="DS185" s="607">
        <v>37</v>
      </c>
      <c r="DT185" s="607">
        <v>7</v>
      </c>
      <c r="DU185" s="607">
        <v>1</v>
      </c>
      <c r="DV185" s="607" t="s">
        <v>1</v>
      </c>
      <c r="DW185" s="607" t="s">
        <v>1</v>
      </c>
      <c r="DX185" s="607" t="s">
        <v>1</v>
      </c>
      <c r="DY185" s="607" t="s">
        <v>1</v>
      </c>
      <c r="DZ185" s="607" t="s">
        <v>1</v>
      </c>
      <c r="EA185" s="607">
        <v>184</v>
      </c>
      <c r="EB185" s="607">
        <v>13437</v>
      </c>
      <c r="EC185" s="607">
        <v>587</v>
      </c>
      <c r="ED185" s="607">
        <v>7919</v>
      </c>
      <c r="EE185" s="607">
        <v>4931</v>
      </c>
      <c r="EF185" s="17">
        <v>364</v>
      </c>
      <c r="EG185" s="17">
        <v>299</v>
      </c>
      <c r="EH185" s="17">
        <v>224</v>
      </c>
      <c r="EI185" s="17">
        <v>52</v>
      </c>
      <c r="EJ185" s="17">
        <v>23</v>
      </c>
      <c r="EK185" s="17">
        <v>2</v>
      </c>
      <c r="EL185" s="17">
        <v>32</v>
      </c>
      <c r="EM185" s="17">
        <v>31</v>
      </c>
      <c r="EN185" s="17">
        <v>374</v>
      </c>
      <c r="EO185" s="17">
        <v>179</v>
      </c>
      <c r="EP185" s="17">
        <v>109</v>
      </c>
      <c r="EQ185" s="17">
        <v>58</v>
      </c>
      <c r="ER185" s="17">
        <v>12</v>
      </c>
      <c r="ES185" s="17">
        <v>121</v>
      </c>
      <c r="ET185" s="17">
        <v>32</v>
      </c>
      <c r="EU185" s="17">
        <v>42</v>
      </c>
    </row>
    <row r="186" spans="1:151" ht="14.25" customHeight="1">
      <c r="A186" s="551" t="s">
        <v>299</v>
      </c>
      <c r="B186" s="551" t="s">
        <v>440</v>
      </c>
      <c r="C186" s="551" t="s">
        <v>441</v>
      </c>
      <c r="D186" s="551"/>
      <c r="E186" s="607">
        <v>97</v>
      </c>
      <c r="F186" s="607">
        <v>67</v>
      </c>
      <c r="G186" s="607">
        <v>25</v>
      </c>
      <c r="H186" s="607">
        <v>23</v>
      </c>
      <c r="I186" s="607">
        <v>26</v>
      </c>
      <c r="J186" s="607">
        <v>23</v>
      </c>
      <c r="K186" s="607">
        <v>16</v>
      </c>
      <c r="L186" s="607">
        <v>30</v>
      </c>
      <c r="M186" s="607">
        <v>193</v>
      </c>
      <c r="N186" s="607" t="s">
        <v>1</v>
      </c>
      <c r="O186" s="607">
        <v>5</v>
      </c>
      <c r="P186" s="607">
        <v>5</v>
      </c>
      <c r="Q186" s="607">
        <v>8</v>
      </c>
      <c r="R186" s="607">
        <v>7</v>
      </c>
      <c r="S186" s="607">
        <v>16</v>
      </c>
      <c r="T186" s="607">
        <v>13</v>
      </c>
      <c r="U186" s="607">
        <v>15</v>
      </c>
      <c r="V186" s="607">
        <v>25</v>
      </c>
      <c r="W186" s="607">
        <v>19</v>
      </c>
      <c r="X186" s="607">
        <v>16</v>
      </c>
      <c r="Y186" s="607">
        <v>24</v>
      </c>
      <c r="Z186" s="607">
        <v>14</v>
      </c>
      <c r="AA186" s="607">
        <v>19</v>
      </c>
      <c r="AB186" s="607">
        <v>7</v>
      </c>
      <c r="AC186" s="608">
        <v>59.5</v>
      </c>
      <c r="AD186" s="608">
        <v>58.6</v>
      </c>
      <c r="AE186" s="608">
        <v>60.6</v>
      </c>
      <c r="AF186" s="607">
        <v>157</v>
      </c>
      <c r="AG186" s="607" t="s">
        <v>1</v>
      </c>
      <c r="AH186" s="607" t="s">
        <v>1</v>
      </c>
      <c r="AI186" s="607">
        <v>1</v>
      </c>
      <c r="AJ186" s="607">
        <v>4</v>
      </c>
      <c r="AK186" s="607">
        <v>6</v>
      </c>
      <c r="AL186" s="607">
        <v>15</v>
      </c>
      <c r="AM186" s="607">
        <v>8</v>
      </c>
      <c r="AN186" s="607">
        <v>13</v>
      </c>
      <c r="AO186" s="607">
        <v>21</v>
      </c>
      <c r="AP186" s="607">
        <v>14</v>
      </c>
      <c r="AQ186" s="607">
        <v>14</v>
      </c>
      <c r="AR186" s="607">
        <v>22</v>
      </c>
      <c r="AS186" s="607">
        <v>14</v>
      </c>
      <c r="AT186" s="607">
        <v>19</v>
      </c>
      <c r="AU186" s="607">
        <v>6</v>
      </c>
      <c r="AV186" s="608">
        <v>62.6</v>
      </c>
      <c r="AW186" s="608">
        <v>61.4</v>
      </c>
      <c r="AX186" s="608">
        <v>64.400000000000006</v>
      </c>
      <c r="AY186" s="607">
        <v>127</v>
      </c>
      <c r="AZ186" s="607" t="s">
        <v>1</v>
      </c>
      <c r="BA186" s="607" t="s">
        <v>1</v>
      </c>
      <c r="BB186" s="607">
        <v>1</v>
      </c>
      <c r="BC186" s="607">
        <v>3</v>
      </c>
      <c r="BD186" s="607">
        <v>4</v>
      </c>
      <c r="BE186" s="607">
        <v>11</v>
      </c>
      <c r="BF186" s="607">
        <v>6</v>
      </c>
      <c r="BG186" s="607">
        <v>10</v>
      </c>
      <c r="BH186" s="607">
        <v>18</v>
      </c>
      <c r="BI186" s="607">
        <v>12</v>
      </c>
      <c r="BJ186" s="607">
        <v>13</v>
      </c>
      <c r="BK186" s="607">
        <v>22</v>
      </c>
      <c r="BL186" s="607">
        <v>11</v>
      </c>
      <c r="BM186" s="607">
        <v>13</v>
      </c>
      <c r="BN186" s="607">
        <v>3</v>
      </c>
      <c r="BO186" s="608">
        <v>62.6</v>
      </c>
      <c r="BP186" s="608">
        <v>60.5</v>
      </c>
      <c r="BQ186" s="608">
        <v>67.3</v>
      </c>
      <c r="BR186" s="607">
        <v>67</v>
      </c>
      <c r="BS186" s="607" t="s">
        <v>1</v>
      </c>
      <c r="BT186" s="607" t="s">
        <v>1</v>
      </c>
      <c r="BU186" s="607" t="s">
        <v>1</v>
      </c>
      <c r="BV186" s="607">
        <v>1</v>
      </c>
      <c r="BW186" s="607" t="s">
        <v>1</v>
      </c>
      <c r="BX186" s="607" t="s">
        <v>1</v>
      </c>
      <c r="BY186" s="607">
        <v>1</v>
      </c>
      <c r="BZ186" s="607">
        <v>3</v>
      </c>
      <c r="CA186" s="607">
        <v>9</v>
      </c>
      <c r="CB186" s="607">
        <v>9</v>
      </c>
      <c r="CC186" s="607">
        <v>8</v>
      </c>
      <c r="CD186" s="607">
        <v>14</v>
      </c>
      <c r="CE186" s="607">
        <v>9</v>
      </c>
      <c r="CF186" s="607">
        <v>9</v>
      </c>
      <c r="CG186" s="607">
        <v>4</v>
      </c>
      <c r="CH186" s="607">
        <v>43</v>
      </c>
      <c r="CI186" s="607" t="s">
        <v>1</v>
      </c>
      <c r="CJ186" s="607" t="s">
        <v>1</v>
      </c>
      <c r="CK186" s="607" t="s">
        <v>1</v>
      </c>
      <c r="CL186" s="607" t="s">
        <v>1</v>
      </c>
      <c r="CM186" s="607" t="s">
        <v>1</v>
      </c>
      <c r="CN186" s="607">
        <v>3</v>
      </c>
      <c r="CO186" s="607">
        <v>6</v>
      </c>
      <c r="CP186" s="607">
        <v>3</v>
      </c>
      <c r="CQ186" s="607">
        <v>7</v>
      </c>
      <c r="CR186" s="607">
        <v>8</v>
      </c>
      <c r="CS186" s="607">
        <v>5</v>
      </c>
      <c r="CT186" s="607">
        <v>8</v>
      </c>
      <c r="CU186" s="607">
        <v>3</v>
      </c>
      <c r="CV186" s="607"/>
      <c r="CW186" s="607"/>
      <c r="CX186" s="607"/>
      <c r="CY186" s="607"/>
      <c r="CZ186" s="607"/>
      <c r="DA186" s="607"/>
      <c r="DB186" s="607"/>
      <c r="DC186" s="607">
        <v>264</v>
      </c>
      <c r="DD186" s="607">
        <v>168</v>
      </c>
      <c r="DE186" s="607">
        <v>127</v>
      </c>
      <c r="DF186" s="607">
        <v>34</v>
      </c>
      <c r="DG186" s="607">
        <v>7</v>
      </c>
      <c r="DH186" s="607">
        <v>43</v>
      </c>
      <c r="DI186" s="607">
        <v>21</v>
      </c>
      <c r="DJ186" s="607">
        <v>32</v>
      </c>
      <c r="DK186" s="607">
        <v>66</v>
      </c>
      <c r="DL186" s="607" t="s">
        <v>1</v>
      </c>
      <c r="DM186" s="607" t="s">
        <v>1</v>
      </c>
      <c r="DN186" s="607" t="s">
        <v>1</v>
      </c>
      <c r="DO186" s="607" t="s">
        <v>1</v>
      </c>
      <c r="DP186" s="607">
        <v>47</v>
      </c>
      <c r="DQ186" s="607">
        <v>9</v>
      </c>
      <c r="DR186" s="607">
        <v>4</v>
      </c>
      <c r="DS186" s="607">
        <v>5</v>
      </c>
      <c r="DT186" s="607" t="s">
        <v>1</v>
      </c>
      <c r="DU186" s="607">
        <v>1</v>
      </c>
      <c r="DV186" s="607" t="s">
        <v>1</v>
      </c>
      <c r="DW186" s="607" t="s">
        <v>1</v>
      </c>
      <c r="DX186" s="607" t="s">
        <v>1</v>
      </c>
      <c r="DY186" s="607" t="s">
        <v>1</v>
      </c>
      <c r="DZ186" s="607" t="s">
        <v>1</v>
      </c>
      <c r="EA186" s="607">
        <v>67</v>
      </c>
      <c r="EB186" s="607">
        <v>3920</v>
      </c>
      <c r="EC186" s="607">
        <v>467</v>
      </c>
      <c r="ED186" s="607">
        <v>2983</v>
      </c>
      <c r="EE186" s="607">
        <v>470</v>
      </c>
      <c r="EF186" s="17">
        <v>130</v>
      </c>
      <c r="EG186" s="17">
        <v>108</v>
      </c>
      <c r="EH186" s="17">
        <v>88</v>
      </c>
      <c r="EI186" s="17">
        <v>17</v>
      </c>
      <c r="EJ186" s="17">
        <v>3</v>
      </c>
      <c r="EK186" s="17">
        <v>1</v>
      </c>
      <c r="EL186" s="17">
        <v>9</v>
      </c>
      <c r="EM186" s="17">
        <v>12</v>
      </c>
      <c r="EN186" s="17">
        <v>134</v>
      </c>
      <c r="EO186" s="17">
        <v>60</v>
      </c>
      <c r="EP186" s="17">
        <v>39</v>
      </c>
      <c r="EQ186" s="17">
        <v>17</v>
      </c>
      <c r="ER186" s="17">
        <v>4</v>
      </c>
      <c r="ES186" s="17">
        <v>42</v>
      </c>
      <c r="ET186" s="17">
        <v>12</v>
      </c>
      <c r="EU186" s="17">
        <v>20</v>
      </c>
    </row>
    <row r="187" spans="1:151" ht="14.25" customHeight="1">
      <c r="A187" s="551" t="s">
        <v>299</v>
      </c>
      <c r="B187" s="551" t="s">
        <v>440</v>
      </c>
      <c r="C187" s="551" t="s">
        <v>441</v>
      </c>
      <c r="D187" s="551" t="s">
        <v>442</v>
      </c>
      <c r="E187" s="607">
        <v>6</v>
      </c>
      <c r="F187" s="607">
        <v>2</v>
      </c>
      <c r="G187" s="607" t="s">
        <v>190</v>
      </c>
      <c r="H187" s="607" t="s">
        <v>190</v>
      </c>
      <c r="I187" s="607" t="s">
        <v>190</v>
      </c>
      <c r="J187" s="607" t="s">
        <v>190</v>
      </c>
      <c r="K187" s="607" t="s">
        <v>190</v>
      </c>
      <c r="L187" s="607">
        <v>4</v>
      </c>
      <c r="M187" s="607" t="s">
        <v>190</v>
      </c>
      <c r="N187" s="607" t="s">
        <v>190</v>
      </c>
      <c r="O187" s="607" t="s">
        <v>190</v>
      </c>
      <c r="P187" s="607" t="s">
        <v>190</v>
      </c>
      <c r="Q187" s="607" t="s">
        <v>190</v>
      </c>
      <c r="R187" s="607" t="s">
        <v>190</v>
      </c>
      <c r="S187" s="607" t="s">
        <v>190</v>
      </c>
      <c r="T187" s="607" t="s">
        <v>190</v>
      </c>
      <c r="U187" s="607" t="s">
        <v>190</v>
      </c>
      <c r="V187" s="607" t="s">
        <v>190</v>
      </c>
      <c r="W187" s="607" t="s">
        <v>190</v>
      </c>
      <c r="X187" s="607" t="s">
        <v>190</v>
      </c>
      <c r="Y187" s="607" t="s">
        <v>190</v>
      </c>
      <c r="Z187" s="607" t="s">
        <v>190</v>
      </c>
      <c r="AA187" s="607" t="s">
        <v>190</v>
      </c>
      <c r="AB187" s="607" t="s">
        <v>190</v>
      </c>
      <c r="AC187" s="608">
        <v>57.5</v>
      </c>
      <c r="AD187" s="608">
        <v>57.3</v>
      </c>
      <c r="AE187" s="608">
        <v>58</v>
      </c>
      <c r="AF187" s="607" t="s">
        <v>190</v>
      </c>
      <c r="AG187" s="607" t="s">
        <v>190</v>
      </c>
      <c r="AH187" s="607" t="s">
        <v>190</v>
      </c>
      <c r="AI187" s="607" t="s">
        <v>190</v>
      </c>
      <c r="AJ187" s="607" t="s">
        <v>190</v>
      </c>
      <c r="AK187" s="607" t="s">
        <v>190</v>
      </c>
      <c r="AL187" s="607" t="s">
        <v>190</v>
      </c>
      <c r="AM187" s="607" t="s">
        <v>190</v>
      </c>
      <c r="AN187" s="607" t="s">
        <v>190</v>
      </c>
      <c r="AO187" s="607" t="s">
        <v>190</v>
      </c>
      <c r="AP187" s="607" t="s">
        <v>190</v>
      </c>
      <c r="AQ187" s="607" t="s">
        <v>190</v>
      </c>
      <c r="AR187" s="607" t="s">
        <v>190</v>
      </c>
      <c r="AS187" s="607" t="s">
        <v>190</v>
      </c>
      <c r="AT187" s="607" t="s">
        <v>190</v>
      </c>
      <c r="AU187" s="607" t="s">
        <v>190</v>
      </c>
      <c r="AV187" s="608">
        <v>57.5</v>
      </c>
      <c r="AW187" s="608">
        <v>57.3</v>
      </c>
      <c r="AX187" s="608">
        <v>58</v>
      </c>
      <c r="AY187" s="607" t="s">
        <v>190</v>
      </c>
      <c r="AZ187" s="607" t="s">
        <v>190</v>
      </c>
      <c r="BA187" s="607" t="s">
        <v>190</v>
      </c>
      <c r="BB187" s="607" t="s">
        <v>190</v>
      </c>
      <c r="BC187" s="607" t="s">
        <v>190</v>
      </c>
      <c r="BD187" s="607" t="s">
        <v>190</v>
      </c>
      <c r="BE187" s="607" t="s">
        <v>190</v>
      </c>
      <c r="BF187" s="607" t="s">
        <v>190</v>
      </c>
      <c r="BG187" s="607" t="s">
        <v>190</v>
      </c>
      <c r="BH187" s="607" t="s">
        <v>190</v>
      </c>
      <c r="BI187" s="607" t="s">
        <v>190</v>
      </c>
      <c r="BJ187" s="607" t="s">
        <v>190</v>
      </c>
      <c r="BK187" s="607" t="s">
        <v>190</v>
      </c>
      <c r="BL187" s="607" t="s">
        <v>190</v>
      </c>
      <c r="BM187" s="607" t="s">
        <v>190</v>
      </c>
      <c r="BN187" s="607" t="s">
        <v>190</v>
      </c>
      <c r="BO187" s="608">
        <v>57.5</v>
      </c>
      <c r="BP187" s="608">
        <v>57.3</v>
      </c>
      <c r="BQ187" s="608">
        <v>58</v>
      </c>
      <c r="BR187" s="607">
        <v>2</v>
      </c>
      <c r="BS187" s="607" t="s">
        <v>1</v>
      </c>
      <c r="BT187" s="607" t="s">
        <v>1</v>
      </c>
      <c r="BU187" s="607" t="s">
        <v>1</v>
      </c>
      <c r="BV187" s="607" t="s">
        <v>1</v>
      </c>
      <c r="BW187" s="607" t="s">
        <v>1</v>
      </c>
      <c r="BX187" s="607" t="s">
        <v>1</v>
      </c>
      <c r="BY187" s="607" t="s">
        <v>1</v>
      </c>
      <c r="BZ187" s="607" t="s">
        <v>1</v>
      </c>
      <c r="CA187" s="607">
        <v>1</v>
      </c>
      <c r="CB187" s="607" t="s">
        <v>1</v>
      </c>
      <c r="CC187" s="607" t="s">
        <v>1</v>
      </c>
      <c r="CD187" s="607" t="s">
        <v>1</v>
      </c>
      <c r="CE187" s="607" t="s">
        <v>1</v>
      </c>
      <c r="CF187" s="607">
        <v>1</v>
      </c>
      <c r="CG187" s="607" t="s">
        <v>1</v>
      </c>
      <c r="CH187" s="607">
        <v>2</v>
      </c>
      <c r="CI187" s="607" t="s">
        <v>1</v>
      </c>
      <c r="CJ187" s="607" t="s">
        <v>1</v>
      </c>
      <c r="CK187" s="607" t="s">
        <v>1</v>
      </c>
      <c r="CL187" s="607" t="s">
        <v>1</v>
      </c>
      <c r="CM187" s="607" t="s">
        <v>1</v>
      </c>
      <c r="CN187" s="607" t="s">
        <v>1</v>
      </c>
      <c r="CO187" s="607">
        <v>1</v>
      </c>
      <c r="CP187" s="607" t="s">
        <v>1</v>
      </c>
      <c r="CQ187" s="607" t="s">
        <v>1</v>
      </c>
      <c r="CR187" s="607" t="s">
        <v>1</v>
      </c>
      <c r="CS187" s="607" t="s">
        <v>1</v>
      </c>
      <c r="CT187" s="607">
        <v>1</v>
      </c>
      <c r="CU187" s="607" t="s">
        <v>1</v>
      </c>
      <c r="CV187" s="607"/>
      <c r="CW187" s="607"/>
      <c r="CX187" s="607"/>
      <c r="CY187" s="607"/>
      <c r="CZ187" s="607"/>
      <c r="DA187" s="607"/>
      <c r="DB187" s="607"/>
      <c r="DC187" s="607">
        <v>5</v>
      </c>
      <c r="DD187" s="607">
        <v>4</v>
      </c>
      <c r="DE187" s="607">
        <v>4</v>
      </c>
      <c r="DF187" s="607" t="s">
        <v>1</v>
      </c>
      <c r="DG187" s="607" t="s">
        <v>1</v>
      </c>
      <c r="DH187" s="607">
        <v>1</v>
      </c>
      <c r="DI187" s="607" t="s">
        <v>1</v>
      </c>
      <c r="DJ187" s="607" t="s">
        <v>1</v>
      </c>
      <c r="DK187" s="607">
        <v>2</v>
      </c>
      <c r="DL187" s="607" t="s">
        <v>1</v>
      </c>
      <c r="DM187" s="607" t="s">
        <v>1</v>
      </c>
      <c r="DN187" s="607" t="s">
        <v>1</v>
      </c>
      <c r="DO187" s="607" t="s">
        <v>1</v>
      </c>
      <c r="DP187" s="607">
        <v>1</v>
      </c>
      <c r="DQ187" s="607">
        <v>1</v>
      </c>
      <c r="DR187" s="607" t="s">
        <v>1</v>
      </c>
      <c r="DS187" s="607" t="s">
        <v>1</v>
      </c>
      <c r="DT187" s="607" t="s">
        <v>1</v>
      </c>
      <c r="DU187" s="607" t="s">
        <v>1</v>
      </c>
      <c r="DV187" s="607" t="s">
        <v>1</v>
      </c>
      <c r="DW187" s="607" t="s">
        <v>1</v>
      </c>
      <c r="DX187" s="607" t="s">
        <v>1</v>
      </c>
      <c r="DY187" s="607" t="s">
        <v>1</v>
      </c>
      <c r="DZ187" s="607" t="s">
        <v>1</v>
      </c>
      <c r="EA187" s="607">
        <v>2</v>
      </c>
      <c r="EB187" s="607">
        <v>90</v>
      </c>
      <c r="EC187" s="607">
        <v>40</v>
      </c>
      <c r="ED187" s="607">
        <v>50</v>
      </c>
      <c r="EE187" s="607" t="s">
        <v>1</v>
      </c>
      <c r="EF187" s="17">
        <v>3</v>
      </c>
      <c r="EG187" s="17">
        <v>3</v>
      </c>
      <c r="EH187" s="17">
        <v>3</v>
      </c>
      <c r="EI187" s="17" t="s">
        <v>1</v>
      </c>
      <c r="EJ187" s="17" t="s">
        <v>1</v>
      </c>
      <c r="EK187" s="17" t="s">
        <v>1</v>
      </c>
      <c r="EL187" s="17" t="s">
        <v>1</v>
      </c>
      <c r="EM187" s="17" t="s">
        <v>1</v>
      </c>
      <c r="EN187" s="17">
        <v>2</v>
      </c>
      <c r="EO187" s="17">
        <v>1</v>
      </c>
      <c r="EP187" s="17">
        <v>1</v>
      </c>
      <c r="EQ187" s="17" t="s">
        <v>1</v>
      </c>
      <c r="ER187" s="17" t="s">
        <v>1</v>
      </c>
      <c r="ES187" s="17">
        <v>1</v>
      </c>
      <c r="ET187" s="17" t="s">
        <v>1</v>
      </c>
      <c r="EU187" s="17" t="s">
        <v>1</v>
      </c>
    </row>
    <row r="188" spans="1:151" ht="14.25" customHeight="1">
      <c r="A188" s="551" t="s">
        <v>299</v>
      </c>
      <c r="B188" s="551" t="s">
        <v>440</v>
      </c>
      <c r="C188" s="551" t="s">
        <v>441</v>
      </c>
      <c r="D188" s="551" t="s">
        <v>443</v>
      </c>
      <c r="E188" s="607">
        <v>22</v>
      </c>
      <c r="F188" s="607">
        <v>13</v>
      </c>
      <c r="G188" s="607">
        <v>6</v>
      </c>
      <c r="H188" s="607">
        <v>4</v>
      </c>
      <c r="I188" s="607">
        <v>5</v>
      </c>
      <c r="J188" s="607">
        <v>5</v>
      </c>
      <c r="K188" s="607">
        <v>2</v>
      </c>
      <c r="L188" s="607">
        <v>9</v>
      </c>
      <c r="M188" s="607">
        <v>34</v>
      </c>
      <c r="N188" s="607" t="s">
        <v>1</v>
      </c>
      <c r="O188" s="607">
        <v>1</v>
      </c>
      <c r="P188" s="607">
        <v>2</v>
      </c>
      <c r="Q188" s="607">
        <v>2</v>
      </c>
      <c r="R188" s="607" t="s">
        <v>1</v>
      </c>
      <c r="S188" s="607">
        <v>1</v>
      </c>
      <c r="T188" s="607">
        <v>1</v>
      </c>
      <c r="U188" s="607">
        <v>4</v>
      </c>
      <c r="V188" s="607">
        <v>4</v>
      </c>
      <c r="W188" s="607">
        <v>5</v>
      </c>
      <c r="X188" s="607">
        <v>2</v>
      </c>
      <c r="Y188" s="607">
        <v>3</v>
      </c>
      <c r="Z188" s="607">
        <v>4</v>
      </c>
      <c r="AA188" s="607">
        <v>4</v>
      </c>
      <c r="AB188" s="607">
        <v>1</v>
      </c>
      <c r="AC188" s="608">
        <v>60.4</v>
      </c>
      <c r="AD188" s="608">
        <v>57.2</v>
      </c>
      <c r="AE188" s="608">
        <v>65.599999999999994</v>
      </c>
      <c r="AF188" s="607">
        <v>26</v>
      </c>
      <c r="AG188" s="607" t="s">
        <v>1</v>
      </c>
      <c r="AH188" s="607" t="s">
        <v>1</v>
      </c>
      <c r="AI188" s="607" t="s">
        <v>1</v>
      </c>
      <c r="AJ188" s="607">
        <v>1</v>
      </c>
      <c r="AK188" s="607" t="s">
        <v>1</v>
      </c>
      <c r="AL188" s="607">
        <v>1</v>
      </c>
      <c r="AM188" s="607" t="s">
        <v>1</v>
      </c>
      <c r="AN188" s="607">
        <v>4</v>
      </c>
      <c r="AO188" s="607">
        <v>4</v>
      </c>
      <c r="AP188" s="607">
        <v>3</v>
      </c>
      <c r="AQ188" s="607">
        <v>2</v>
      </c>
      <c r="AR188" s="607">
        <v>3</v>
      </c>
      <c r="AS188" s="607">
        <v>4</v>
      </c>
      <c r="AT188" s="607">
        <v>4</v>
      </c>
      <c r="AU188" s="607" t="s">
        <v>1</v>
      </c>
      <c r="AV188" s="608">
        <v>65.2</v>
      </c>
      <c r="AW188" s="608">
        <v>64.3</v>
      </c>
      <c r="AX188" s="608">
        <v>66.8</v>
      </c>
      <c r="AY188" s="607">
        <v>23</v>
      </c>
      <c r="AZ188" s="607" t="s">
        <v>1</v>
      </c>
      <c r="BA188" s="607" t="s">
        <v>1</v>
      </c>
      <c r="BB188" s="607" t="s">
        <v>1</v>
      </c>
      <c r="BC188" s="607">
        <v>1</v>
      </c>
      <c r="BD188" s="607" t="s">
        <v>1</v>
      </c>
      <c r="BE188" s="607">
        <v>1</v>
      </c>
      <c r="BF188" s="607" t="s">
        <v>1</v>
      </c>
      <c r="BG188" s="607">
        <v>3</v>
      </c>
      <c r="BH188" s="607">
        <v>4</v>
      </c>
      <c r="BI188" s="607">
        <v>2</v>
      </c>
      <c r="BJ188" s="607">
        <v>2</v>
      </c>
      <c r="BK188" s="607">
        <v>3</v>
      </c>
      <c r="BL188" s="607">
        <v>4</v>
      </c>
      <c r="BM188" s="607">
        <v>3</v>
      </c>
      <c r="BN188" s="607" t="s">
        <v>1</v>
      </c>
      <c r="BO188" s="608">
        <v>65.099999999999994</v>
      </c>
      <c r="BP188" s="608">
        <v>64.3</v>
      </c>
      <c r="BQ188" s="608">
        <v>67.3</v>
      </c>
      <c r="BR188" s="607">
        <v>13</v>
      </c>
      <c r="BS188" s="607" t="s">
        <v>1</v>
      </c>
      <c r="BT188" s="607" t="s">
        <v>1</v>
      </c>
      <c r="BU188" s="607" t="s">
        <v>1</v>
      </c>
      <c r="BV188" s="607">
        <v>1</v>
      </c>
      <c r="BW188" s="607" t="s">
        <v>1</v>
      </c>
      <c r="BX188" s="607" t="s">
        <v>1</v>
      </c>
      <c r="BY188" s="607" t="s">
        <v>1</v>
      </c>
      <c r="BZ188" s="607" t="s">
        <v>1</v>
      </c>
      <c r="CA188" s="607">
        <v>3</v>
      </c>
      <c r="CB188" s="607">
        <v>2</v>
      </c>
      <c r="CC188" s="607">
        <v>1</v>
      </c>
      <c r="CD188" s="607">
        <v>2</v>
      </c>
      <c r="CE188" s="607">
        <v>2</v>
      </c>
      <c r="CF188" s="607">
        <v>2</v>
      </c>
      <c r="CG188" s="607" t="s">
        <v>1</v>
      </c>
      <c r="CH188" s="607">
        <v>5</v>
      </c>
      <c r="CI188" s="607" t="s">
        <v>1</v>
      </c>
      <c r="CJ188" s="607" t="s">
        <v>1</v>
      </c>
      <c r="CK188" s="607" t="s">
        <v>1</v>
      </c>
      <c r="CL188" s="607" t="s">
        <v>1</v>
      </c>
      <c r="CM188" s="607" t="s">
        <v>1</v>
      </c>
      <c r="CN188" s="607" t="s">
        <v>1</v>
      </c>
      <c r="CO188" s="607">
        <v>1</v>
      </c>
      <c r="CP188" s="607" t="s">
        <v>1</v>
      </c>
      <c r="CQ188" s="607">
        <v>1</v>
      </c>
      <c r="CR188" s="607">
        <v>1</v>
      </c>
      <c r="CS188" s="607" t="s">
        <v>1</v>
      </c>
      <c r="CT188" s="607">
        <v>2</v>
      </c>
      <c r="CU188" s="607" t="s">
        <v>1</v>
      </c>
      <c r="CV188" s="607"/>
      <c r="CW188" s="607"/>
      <c r="CX188" s="607"/>
      <c r="CY188" s="607"/>
      <c r="CZ188" s="607"/>
      <c r="DA188" s="607"/>
      <c r="DB188" s="607"/>
      <c r="DC188" s="607">
        <v>46</v>
      </c>
      <c r="DD188" s="607">
        <v>36</v>
      </c>
      <c r="DE188" s="607">
        <v>23</v>
      </c>
      <c r="DF188" s="607">
        <v>12</v>
      </c>
      <c r="DG188" s="607">
        <v>1</v>
      </c>
      <c r="DH188" s="607">
        <v>7</v>
      </c>
      <c r="DI188" s="607">
        <v>2</v>
      </c>
      <c r="DJ188" s="607">
        <v>1</v>
      </c>
      <c r="DK188" s="607">
        <v>13</v>
      </c>
      <c r="DL188" s="607" t="s">
        <v>1</v>
      </c>
      <c r="DM188" s="607" t="s">
        <v>1</v>
      </c>
      <c r="DN188" s="607" t="s">
        <v>1</v>
      </c>
      <c r="DO188" s="607" t="s">
        <v>1</v>
      </c>
      <c r="DP188" s="607">
        <v>11</v>
      </c>
      <c r="DQ188" s="607">
        <v>1</v>
      </c>
      <c r="DR188" s="607">
        <v>1</v>
      </c>
      <c r="DS188" s="607" t="s">
        <v>1</v>
      </c>
      <c r="DT188" s="607" t="s">
        <v>1</v>
      </c>
      <c r="DU188" s="607" t="s">
        <v>1</v>
      </c>
      <c r="DV188" s="607" t="s">
        <v>1</v>
      </c>
      <c r="DW188" s="607" t="s">
        <v>1</v>
      </c>
      <c r="DX188" s="607" t="s">
        <v>1</v>
      </c>
      <c r="DY188" s="607" t="s">
        <v>1</v>
      </c>
      <c r="DZ188" s="607" t="s">
        <v>1</v>
      </c>
      <c r="EA188" s="607">
        <v>13</v>
      </c>
      <c r="EB188" s="607">
        <v>676</v>
      </c>
      <c r="EC188" s="607">
        <v>74</v>
      </c>
      <c r="ED188" s="607">
        <v>546</v>
      </c>
      <c r="EE188" s="607">
        <v>56</v>
      </c>
      <c r="EF188" s="17">
        <v>27</v>
      </c>
      <c r="EG188" s="17">
        <v>24</v>
      </c>
      <c r="EH188" s="17">
        <v>17</v>
      </c>
      <c r="EI188" s="17">
        <v>7</v>
      </c>
      <c r="EJ188" s="17" t="s">
        <v>1</v>
      </c>
      <c r="EK188" s="17">
        <v>1</v>
      </c>
      <c r="EL188" s="17">
        <v>2</v>
      </c>
      <c r="EM188" s="17" t="s">
        <v>1</v>
      </c>
      <c r="EN188" s="17">
        <v>19</v>
      </c>
      <c r="EO188" s="17">
        <v>12</v>
      </c>
      <c r="EP188" s="17">
        <v>6</v>
      </c>
      <c r="EQ188" s="17">
        <v>5</v>
      </c>
      <c r="ER188" s="17">
        <v>1</v>
      </c>
      <c r="ES188" s="17">
        <v>6</v>
      </c>
      <c r="ET188" s="17" t="s">
        <v>1</v>
      </c>
      <c r="EU188" s="17">
        <v>1</v>
      </c>
    </row>
    <row r="189" spans="1:151" ht="14.25" customHeight="1">
      <c r="A189" s="551" t="s">
        <v>299</v>
      </c>
      <c r="B189" s="551" t="s">
        <v>440</v>
      </c>
      <c r="C189" s="551" t="s">
        <v>441</v>
      </c>
      <c r="D189" s="551" t="s">
        <v>444</v>
      </c>
      <c r="E189" s="607">
        <v>15</v>
      </c>
      <c r="F189" s="607">
        <v>10</v>
      </c>
      <c r="G189" s="607">
        <v>2</v>
      </c>
      <c r="H189" s="607">
        <v>2</v>
      </c>
      <c r="I189" s="607">
        <v>2</v>
      </c>
      <c r="J189" s="607">
        <v>1</v>
      </c>
      <c r="K189" s="607">
        <v>6</v>
      </c>
      <c r="L189" s="607">
        <v>5</v>
      </c>
      <c r="M189" s="607">
        <v>21</v>
      </c>
      <c r="N189" s="607" t="s">
        <v>1</v>
      </c>
      <c r="O189" s="607" t="s">
        <v>1</v>
      </c>
      <c r="P189" s="607" t="s">
        <v>1</v>
      </c>
      <c r="Q189" s="607" t="s">
        <v>1</v>
      </c>
      <c r="R189" s="607" t="s">
        <v>1</v>
      </c>
      <c r="S189" s="607" t="s">
        <v>1</v>
      </c>
      <c r="T189" s="607">
        <v>1</v>
      </c>
      <c r="U189" s="607">
        <v>2</v>
      </c>
      <c r="V189" s="607">
        <v>2</v>
      </c>
      <c r="W189" s="607">
        <v>3</v>
      </c>
      <c r="X189" s="607">
        <v>4</v>
      </c>
      <c r="Y189" s="607">
        <v>4</v>
      </c>
      <c r="Z189" s="607">
        <v>1</v>
      </c>
      <c r="AA189" s="607">
        <v>2</v>
      </c>
      <c r="AB189" s="607">
        <v>2</v>
      </c>
      <c r="AC189" s="608">
        <v>67.8</v>
      </c>
      <c r="AD189" s="608">
        <v>69.900000000000006</v>
      </c>
      <c r="AE189" s="608">
        <v>65.900000000000006</v>
      </c>
      <c r="AF189" s="607">
        <v>19</v>
      </c>
      <c r="AG189" s="607" t="s">
        <v>1</v>
      </c>
      <c r="AH189" s="607" t="s">
        <v>1</v>
      </c>
      <c r="AI189" s="607" t="s">
        <v>1</v>
      </c>
      <c r="AJ189" s="607" t="s">
        <v>1</v>
      </c>
      <c r="AK189" s="607" t="s">
        <v>1</v>
      </c>
      <c r="AL189" s="607" t="s">
        <v>1</v>
      </c>
      <c r="AM189" s="607" t="s">
        <v>1</v>
      </c>
      <c r="AN189" s="607">
        <v>2</v>
      </c>
      <c r="AO189" s="607">
        <v>2</v>
      </c>
      <c r="AP189" s="607">
        <v>2</v>
      </c>
      <c r="AQ189" s="607">
        <v>4</v>
      </c>
      <c r="AR189" s="607">
        <v>4</v>
      </c>
      <c r="AS189" s="607">
        <v>1</v>
      </c>
      <c r="AT189" s="607">
        <v>2</v>
      </c>
      <c r="AU189" s="607">
        <v>2</v>
      </c>
      <c r="AV189" s="608">
        <v>69.3</v>
      </c>
      <c r="AW189" s="608">
        <v>69.900000000000006</v>
      </c>
      <c r="AX189" s="608">
        <v>68.599999999999994</v>
      </c>
      <c r="AY189" s="607">
        <v>14</v>
      </c>
      <c r="AZ189" s="607" t="s">
        <v>1</v>
      </c>
      <c r="BA189" s="607" t="s">
        <v>1</v>
      </c>
      <c r="BB189" s="607" t="s">
        <v>1</v>
      </c>
      <c r="BC189" s="607" t="s">
        <v>1</v>
      </c>
      <c r="BD189" s="607" t="s">
        <v>1</v>
      </c>
      <c r="BE189" s="607" t="s">
        <v>1</v>
      </c>
      <c r="BF189" s="607" t="s">
        <v>1</v>
      </c>
      <c r="BG189" s="607">
        <v>1</v>
      </c>
      <c r="BH189" s="607">
        <v>1</v>
      </c>
      <c r="BI189" s="607">
        <v>2</v>
      </c>
      <c r="BJ189" s="607">
        <v>3</v>
      </c>
      <c r="BK189" s="607">
        <v>4</v>
      </c>
      <c r="BL189" s="607">
        <v>1</v>
      </c>
      <c r="BM189" s="607">
        <v>1</v>
      </c>
      <c r="BN189" s="607">
        <v>1</v>
      </c>
      <c r="BO189" s="608">
        <v>69.400000000000006</v>
      </c>
      <c r="BP189" s="608">
        <v>68</v>
      </c>
      <c r="BQ189" s="608">
        <v>71.8</v>
      </c>
      <c r="BR189" s="607">
        <v>10</v>
      </c>
      <c r="BS189" s="607" t="s">
        <v>1</v>
      </c>
      <c r="BT189" s="607" t="s">
        <v>1</v>
      </c>
      <c r="BU189" s="607" t="s">
        <v>1</v>
      </c>
      <c r="BV189" s="607" t="s">
        <v>1</v>
      </c>
      <c r="BW189" s="607" t="s">
        <v>1</v>
      </c>
      <c r="BX189" s="607" t="s">
        <v>1</v>
      </c>
      <c r="BY189" s="607" t="s">
        <v>1</v>
      </c>
      <c r="BZ189" s="607">
        <v>1</v>
      </c>
      <c r="CA189" s="607" t="s">
        <v>1</v>
      </c>
      <c r="CB189" s="607">
        <v>1</v>
      </c>
      <c r="CC189" s="607">
        <v>2</v>
      </c>
      <c r="CD189" s="607">
        <v>3</v>
      </c>
      <c r="CE189" s="607">
        <v>1</v>
      </c>
      <c r="CF189" s="607" t="s">
        <v>1</v>
      </c>
      <c r="CG189" s="607">
        <v>2</v>
      </c>
      <c r="CH189" s="607">
        <v>3</v>
      </c>
      <c r="CI189" s="607" t="s">
        <v>1</v>
      </c>
      <c r="CJ189" s="607" t="s">
        <v>1</v>
      </c>
      <c r="CK189" s="607" t="s">
        <v>1</v>
      </c>
      <c r="CL189" s="607" t="s">
        <v>1</v>
      </c>
      <c r="CM189" s="607" t="s">
        <v>1</v>
      </c>
      <c r="CN189" s="607">
        <v>1</v>
      </c>
      <c r="CO189" s="607" t="s">
        <v>1</v>
      </c>
      <c r="CP189" s="607" t="s">
        <v>1</v>
      </c>
      <c r="CQ189" s="607">
        <v>1</v>
      </c>
      <c r="CR189" s="607" t="s">
        <v>1</v>
      </c>
      <c r="CS189" s="607" t="s">
        <v>1</v>
      </c>
      <c r="CT189" s="607" t="s">
        <v>1</v>
      </c>
      <c r="CU189" s="607">
        <v>1</v>
      </c>
      <c r="CV189" s="607"/>
      <c r="CW189" s="607"/>
      <c r="CX189" s="607"/>
      <c r="CY189" s="607"/>
      <c r="CZ189" s="607"/>
      <c r="DA189" s="607"/>
      <c r="DB189" s="607"/>
      <c r="DC189" s="607">
        <v>32</v>
      </c>
      <c r="DD189" s="607">
        <v>17</v>
      </c>
      <c r="DE189" s="607">
        <v>14</v>
      </c>
      <c r="DF189" s="607">
        <v>3</v>
      </c>
      <c r="DG189" s="607" t="s">
        <v>1</v>
      </c>
      <c r="DH189" s="607">
        <v>5</v>
      </c>
      <c r="DI189" s="607">
        <v>4</v>
      </c>
      <c r="DJ189" s="607">
        <v>6</v>
      </c>
      <c r="DK189" s="607">
        <v>10</v>
      </c>
      <c r="DL189" s="607" t="s">
        <v>1</v>
      </c>
      <c r="DM189" s="607" t="s">
        <v>1</v>
      </c>
      <c r="DN189" s="607" t="s">
        <v>1</v>
      </c>
      <c r="DO189" s="607" t="s">
        <v>1</v>
      </c>
      <c r="DP189" s="607">
        <v>9</v>
      </c>
      <c r="DQ189" s="607" t="s">
        <v>1</v>
      </c>
      <c r="DR189" s="607" t="s">
        <v>1</v>
      </c>
      <c r="DS189" s="607">
        <v>1</v>
      </c>
      <c r="DT189" s="607" t="s">
        <v>1</v>
      </c>
      <c r="DU189" s="607" t="s">
        <v>1</v>
      </c>
      <c r="DV189" s="607" t="s">
        <v>1</v>
      </c>
      <c r="DW189" s="607" t="s">
        <v>1</v>
      </c>
      <c r="DX189" s="607" t="s">
        <v>1</v>
      </c>
      <c r="DY189" s="607" t="s">
        <v>1</v>
      </c>
      <c r="DZ189" s="607" t="s">
        <v>1</v>
      </c>
      <c r="EA189" s="607">
        <v>10</v>
      </c>
      <c r="EB189" s="607">
        <v>472</v>
      </c>
      <c r="EC189" s="607">
        <v>12</v>
      </c>
      <c r="ED189" s="607">
        <v>360</v>
      </c>
      <c r="EE189" s="607">
        <v>100</v>
      </c>
      <c r="EF189" s="17">
        <v>13</v>
      </c>
      <c r="EG189" s="17">
        <v>9</v>
      </c>
      <c r="EH189" s="17">
        <v>9</v>
      </c>
      <c r="EI189" s="17" t="s">
        <v>1</v>
      </c>
      <c r="EJ189" s="17" t="s">
        <v>1</v>
      </c>
      <c r="EK189" s="17" t="s">
        <v>1</v>
      </c>
      <c r="EL189" s="17">
        <v>2</v>
      </c>
      <c r="EM189" s="17">
        <v>2</v>
      </c>
      <c r="EN189" s="17">
        <v>19</v>
      </c>
      <c r="EO189" s="17">
        <v>8</v>
      </c>
      <c r="EP189" s="17">
        <v>5</v>
      </c>
      <c r="EQ189" s="17">
        <v>3</v>
      </c>
      <c r="ER189" s="17" t="s">
        <v>1</v>
      </c>
      <c r="ES189" s="17">
        <v>5</v>
      </c>
      <c r="ET189" s="17">
        <v>2</v>
      </c>
      <c r="EU189" s="17">
        <v>4</v>
      </c>
    </row>
    <row r="190" spans="1:151" ht="14.25" customHeight="1">
      <c r="A190" s="551" t="s">
        <v>299</v>
      </c>
      <c r="B190" s="551" t="s">
        <v>440</v>
      </c>
      <c r="C190" s="551" t="s">
        <v>441</v>
      </c>
      <c r="D190" s="551" t="s">
        <v>445</v>
      </c>
      <c r="E190" s="607">
        <v>6</v>
      </c>
      <c r="F190" s="607">
        <v>5</v>
      </c>
      <c r="G190" s="607">
        <v>2</v>
      </c>
      <c r="H190" s="607">
        <v>2</v>
      </c>
      <c r="I190" s="607">
        <v>1</v>
      </c>
      <c r="J190" s="607">
        <v>1</v>
      </c>
      <c r="K190" s="607">
        <v>2</v>
      </c>
      <c r="L190" s="607">
        <v>1</v>
      </c>
      <c r="M190" s="607">
        <v>19</v>
      </c>
      <c r="N190" s="607" t="s">
        <v>1</v>
      </c>
      <c r="O190" s="607">
        <v>2</v>
      </c>
      <c r="P190" s="607">
        <v>1</v>
      </c>
      <c r="Q190" s="607" t="s">
        <v>1</v>
      </c>
      <c r="R190" s="607" t="s">
        <v>1</v>
      </c>
      <c r="S190" s="607">
        <v>1</v>
      </c>
      <c r="T190" s="607" t="s">
        <v>1</v>
      </c>
      <c r="U190" s="607">
        <v>4</v>
      </c>
      <c r="V190" s="607">
        <v>3</v>
      </c>
      <c r="W190" s="607">
        <v>2</v>
      </c>
      <c r="X190" s="607">
        <v>1</v>
      </c>
      <c r="Y190" s="607" t="s">
        <v>1</v>
      </c>
      <c r="Z190" s="607">
        <v>1</v>
      </c>
      <c r="AA190" s="607">
        <v>4</v>
      </c>
      <c r="AB190" s="607" t="s">
        <v>1</v>
      </c>
      <c r="AC190" s="608">
        <v>57.4</v>
      </c>
      <c r="AD190" s="608">
        <v>54.1</v>
      </c>
      <c r="AE190" s="608">
        <v>61.9</v>
      </c>
      <c r="AF190" s="607">
        <v>12</v>
      </c>
      <c r="AG190" s="607" t="s">
        <v>1</v>
      </c>
      <c r="AH190" s="607" t="s">
        <v>1</v>
      </c>
      <c r="AI190" s="607" t="s">
        <v>1</v>
      </c>
      <c r="AJ190" s="607" t="s">
        <v>1</v>
      </c>
      <c r="AK190" s="607" t="s">
        <v>1</v>
      </c>
      <c r="AL190" s="607">
        <v>1</v>
      </c>
      <c r="AM190" s="607" t="s">
        <v>1</v>
      </c>
      <c r="AN190" s="607">
        <v>2</v>
      </c>
      <c r="AO190" s="607">
        <v>2</v>
      </c>
      <c r="AP190" s="607">
        <v>1</v>
      </c>
      <c r="AQ190" s="607">
        <v>1</v>
      </c>
      <c r="AR190" s="607" t="s">
        <v>1</v>
      </c>
      <c r="AS190" s="607">
        <v>1</v>
      </c>
      <c r="AT190" s="607">
        <v>4</v>
      </c>
      <c r="AU190" s="607" t="s">
        <v>1</v>
      </c>
      <c r="AV190" s="608">
        <v>66.599999999999994</v>
      </c>
      <c r="AW190" s="608">
        <v>62.3</v>
      </c>
      <c r="AX190" s="608">
        <v>72.599999999999994</v>
      </c>
      <c r="AY190" s="607">
        <v>6</v>
      </c>
      <c r="AZ190" s="607" t="s">
        <v>1</v>
      </c>
      <c r="BA190" s="607" t="s">
        <v>1</v>
      </c>
      <c r="BB190" s="607" t="s">
        <v>1</v>
      </c>
      <c r="BC190" s="607" t="s">
        <v>1</v>
      </c>
      <c r="BD190" s="607" t="s">
        <v>1</v>
      </c>
      <c r="BE190" s="607">
        <v>1</v>
      </c>
      <c r="BF190" s="607" t="s">
        <v>1</v>
      </c>
      <c r="BG190" s="607">
        <v>1</v>
      </c>
      <c r="BH190" s="607">
        <v>1</v>
      </c>
      <c r="BI190" s="607" t="s">
        <v>1</v>
      </c>
      <c r="BJ190" s="607">
        <v>1</v>
      </c>
      <c r="BK190" s="607" t="s">
        <v>1</v>
      </c>
      <c r="BL190" s="607" t="s">
        <v>1</v>
      </c>
      <c r="BM190" s="607">
        <v>2</v>
      </c>
      <c r="BN190" s="607" t="s">
        <v>1</v>
      </c>
      <c r="BO190" s="608">
        <v>64</v>
      </c>
      <c r="BP190" s="608">
        <v>64</v>
      </c>
      <c r="BQ190" s="608" t="s">
        <v>174</v>
      </c>
      <c r="BR190" s="607">
        <v>5</v>
      </c>
      <c r="BS190" s="607" t="s">
        <v>1</v>
      </c>
      <c r="BT190" s="607" t="s">
        <v>1</v>
      </c>
      <c r="BU190" s="607" t="s">
        <v>1</v>
      </c>
      <c r="BV190" s="607" t="s">
        <v>1</v>
      </c>
      <c r="BW190" s="607" t="s">
        <v>1</v>
      </c>
      <c r="BX190" s="607" t="s">
        <v>1</v>
      </c>
      <c r="BY190" s="607" t="s">
        <v>1</v>
      </c>
      <c r="BZ190" s="607">
        <v>1</v>
      </c>
      <c r="CA190" s="607">
        <v>1</v>
      </c>
      <c r="CB190" s="607" t="s">
        <v>1</v>
      </c>
      <c r="CC190" s="607">
        <v>1</v>
      </c>
      <c r="CD190" s="607" t="s">
        <v>1</v>
      </c>
      <c r="CE190" s="607" t="s">
        <v>1</v>
      </c>
      <c r="CF190" s="607">
        <v>2</v>
      </c>
      <c r="CG190" s="607" t="s">
        <v>1</v>
      </c>
      <c r="CH190" s="607">
        <v>3</v>
      </c>
      <c r="CI190" s="607" t="s">
        <v>1</v>
      </c>
      <c r="CJ190" s="607" t="s">
        <v>1</v>
      </c>
      <c r="CK190" s="607" t="s">
        <v>1</v>
      </c>
      <c r="CL190" s="607" t="s">
        <v>1</v>
      </c>
      <c r="CM190" s="607" t="s">
        <v>1</v>
      </c>
      <c r="CN190" s="607">
        <v>1</v>
      </c>
      <c r="CO190" s="607" t="s">
        <v>1</v>
      </c>
      <c r="CP190" s="607" t="s">
        <v>1</v>
      </c>
      <c r="CQ190" s="607">
        <v>1</v>
      </c>
      <c r="CR190" s="607" t="s">
        <v>1</v>
      </c>
      <c r="CS190" s="607" t="s">
        <v>1</v>
      </c>
      <c r="CT190" s="607">
        <v>1</v>
      </c>
      <c r="CU190" s="607" t="s">
        <v>1</v>
      </c>
      <c r="CV190" s="607"/>
      <c r="CW190" s="607"/>
      <c r="CX190" s="607"/>
      <c r="CY190" s="607"/>
      <c r="CZ190" s="607"/>
      <c r="DA190" s="607"/>
      <c r="DB190" s="607"/>
      <c r="DC190" s="607">
        <v>21</v>
      </c>
      <c r="DD190" s="607">
        <v>11</v>
      </c>
      <c r="DE190" s="607">
        <v>6</v>
      </c>
      <c r="DF190" s="607">
        <v>4</v>
      </c>
      <c r="DG190" s="607">
        <v>1</v>
      </c>
      <c r="DH190" s="607">
        <v>4</v>
      </c>
      <c r="DI190" s="607">
        <v>3</v>
      </c>
      <c r="DJ190" s="607">
        <v>3</v>
      </c>
      <c r="DK190" s="607">
        <v>5</v>
      </c>
      <c r="DL190" s="607" t="s">
        <v>1</v>
      </c>
      <c r="DM190" s="607" t="s">
        <v>1</v>
      </c>
      <c r="DN190" s="607" t="s">
        <v>1</v>
      </c>
      <c r="DO190" s="607" t="s">
        <v>1</v>
      </c>
      <c r="DP190" s="607">
        <v>2</v>
      </c>
      <c r="DQ190" s="607">
        <v>2</v>
      </c>
      <c r="DR190" s="607">
        <v>1</v>
      </c>
      <c r="DS190" s="607" t="s">
        <v>1</v>
      </c>
      <c r="DT190" s="607" t="s">
        <v>1</v>
      </c>
      <c r="DU190" s="607" t="s">
        <v>1</v>
      </c>
      <c r="DV190" s="607" t="s">
        <v>1</v>
      </c>
      <c r="DW190" s="607" t="s">
        <v>1</v>
      </c>
      <c r="DX190" s="607" t="s">
        <v>1</v>
      </c>
      <c r="DY190" s="607" t="s">
        <v>1</v>
      </c>
      <c r="DZ190" s="607" t="s">
        <v>1</v>
      </c>
      <c r="EA190" s="607">
        <v>5</v>
      </c>
      <c r="EB190" s="607">
        <v>181</v>
      </c>
      <c r="EC190" s="607" t="s">
        <v>1</v>
      </c>
      <c r="ED190" s="607">
        <v>138</v>
      </c>
      <c r="EE190" s="607">
        <v>43</v>
      </c>
      <c r="EF190" s="17">
        <v>12</v>
      </c>
      <c r="EG190" s="17">
        <v>10</v>
      </c>
      <c r="EH190" s="17">
        <v>6</v>
      </c>
      <c r="EI190" s="17">
        <v>3</v>
      </c>
      <c r="EJ190" s="17">
        <v>1</v>
      </c>
      <c r="EK190" s="17" t="s">
        <v>1</v>
      </c>
      <c r="EL190" s="17">
        <v>1</v>
      </c>
      <c r="EM190" s="17">
        <v>1</v>
      </c>
      <c r="EN190" s="17">
        <v>9</v>
      </c>
      <c r="EO190" s="17">
        <v>1</v>
      </c>
      <c r="EP190" s="17" t="s">
        <v>1</v>
      </c>
      <c r="EQ190" s="17">
        <v>1</v>
      </c>
      <c r="ER190" s="17" t="s">
        <v>1</v>
      </c>
      <c r="ES190" s="17">
        <v>4</v>
      </c>
      <c r="ET190" s="17">
        <v>2</v>
      </c>
      <c r="EU190" s="17">
        <v>2</v>
      </c>
    </row>
    <row r="191" spans="1:151" ht="14.25" customHeight="1">
      <c r="A191" s="551" t="s">
        <v>299</v>
      </c>
      <c r="B191" s="551" t="s">
        <v>440</v>
      </c>
      <c r="C191" s="551" t="s">
        <v>441</v>
      </c>
      <c r="D191" s="551" t="s">
        <v>446</v>
      </c>
      <c r="E191" s="607">
        <v>4</v>
      </c>
      <c r="F191" s="607" t="s">
        <v>1</v>
      </c>
      <c r="G191" s="607" t="s">
        <v>1</v>
      </c>
      <c r="H191" s="607" t="s">
        <v>1</v>
      </c>
      <c r="I191" s="607" t="s">
        <v>1</v>
      </c>
      <c r="J191" s="607" t="s">
        <v>1</v>
      </c>
      <c r="K191" s="607" t="s">
        <v>1</v>
      </c>
      <c r="L191" s="607">
        <v>4</v>
      </c>
      <c r="M191" s="607" t="s">
        <v>1</v>
      </c>
      <c r="N191" s="607" t="s">
        <v>1</v>
      </c>
      <c r="O191" s="607" t="s">
        <v>1</v>
      </c>
      <c r="P191" s="607" t="s">
        <v>1</v>
      </c>
      <c r="Q191" s="607" t="s">
        <v>1</v>
      </c>
      <c r="R191" s="607" t="s">
        <v>1</v>
      </c>
      <c r="S191" s="607" t="s">
        <v>1</v>
      </c>
      <c r="T191" s="607" t="s">
        <v>1</v>
      </c>
      <c r="U191" s="607" t="s">
        <v>1</v>
      </c>
      <c r="V191" s="607" t="s">
        <v>1</v>
      </c>
      <c r="W191" s="607" t="s">
        <v>1</v>
      </c>
      <c r="X191" s="607" t="s">
        <v>1</v>
      </c>
      <c r="Y191" s="607" t="s">
        <v>1</v>
      </c>
      <c r="Z191" s="607" t="s">
        <v>1</v>
      </c>
      <c r="AA191" s="607" t="s">
        <v>1</v>
      </c>
      <c r="AB191" s="607" t="s">
        <v>1</v>
      </c>
      <c r="AC191" s="608" t="s">
        <v>174</v>
      </c>
      <c r="AD191" s="608" t="s">
        <v>174</v>
      </c>
      <c r="AE191" s="608" t="s">
        <v>174</v>
      </c>
      <c r="AF191" s="607" t="s">
        <v>1</v>
      </c>
      <c r="AG191" s="607" t="s">
        <v>1</v>
      </c>
      <c r="AH191" s="607" t="s">
        <v>1</v>
      </c>
      <c r="AI191" s="607" t="s">
        <v>1</v>
      </c>
      <c r="AJ191" s="607" t="s">
        <v>1</v>
      </c>
      <c r="AK191" s="607" t="s">
        <v>1</v>
      </c>
      <c r="AL191" s="607" t="s">
        <v>1</v>
      </c>
      <c r="AM191" s="607" t="s">
        <v>1</v>
      </c>
      <c r="AN191" s="607" t="s">
        <v>1</v>
      </c>
      <c r="AO191" s="607" t="s">
        <v>1</v>
      </c>
      <c r="AP191" s="607" t="s">
        <v>1</v>
      </c>
      <c r="AQ191" s="607" t="s">
        <v>1</v>
      </c>
      <c r="AR191" s="607" t="s">
        <v>1</v>
      </c>
      <c r="AS191" s="607" t="s">
        <v>1</v>
      </c>
      <c r="AT191" s="607" t="s">
        <v>1</v>
      </c>
      <c r="AU191" s="607" t="s">
        <v>1</v>
      </c>
      <c r="AV191" s="608" t="s">
        <v>174</v>
      </c>
      <c r="AW191" s="608" t="s">
        <v>174</v>
      </c>
      <c r="AX191" s="608" t="s">
        <v>174</v>
      </c>
      <c r="AY191" s="607" t="s">
        <v>1</v>
      </c>
      <c r="AZ191" s="607" t="s">
        <v>1</v>
      </c>
      <c r="BA191" s="607" t="s">
        <v>1</v>
      </c>
      <c r="BB191" s="607" t="s">
        <v>1</v>
      </c>
      <c r="BC191" s="607" t="s">
        <v>1</v>
      </c>
      <c r="BD191" s="607" t="s">
        <v>1</v>
      </c>
      <c r="BE191" s="607" t="s">
        <v>1</v>
      </c>
      <c r="BF191" s="607" t="s">
        <v>1</v>
      </c>
      <c r="BG191" s="607" t="s">
        <v>1</v>
      </c>
      <c r="BH191" s="607" t="s">
        <v>1</v>
      </c>
      <c r="BI191" s="607" t="s">
        <v>1</v>
      </c>
      <c r="BJ191" s="607" t="s">
        <v>1</v>
      </c>
      <c r="BK191" s="607" t="s">
        <v>1</v>
      </c>
      <c r="BL191" s="607" t="s">
        <v>1</v>
      </c>
      <c r="BM191" s="607" t="s">
        <v>1</v>
      </c>
      <c r="BN191" s="607" t="s">
        <v>1</v>
      </c>
      <c r="BO191" s="608" t="s">
        <v>174</v>
      </c>
      <c r="BP191" s="608" t="s">
        <v>174</v>
      </c>
      <c r="BQ191" s="608" t="s">
        <v>174</v>
      </c>
      <c r="BR191" s="607" t="s">
        <v>1</v>
      </c>
      <c r="BS191" s="607" t="s">
        <v>1</v>
      </c>
      <c r="BT191" s="607" t="s">
        <v>1</v>
      </c>
      <c r="BU191" s="607" t="s">
        <v>1</v>
      </c>
      <c r="BV191" s="607" t="s">
        <v>1</v>
      </c>
      <c r="BW191" s="607" t="s">
        <v>1</v>
      </c>
      <c r="BX191" s="607" t="s">
        <v>1</v>
      </c>
      <c r="BY191" s="607" t="s">
        <v>1</v>
      </c>
      <c r="BZ191" s="607" t="s">
        <v>1</v>
      </c>
      <c r="CA191" s="607" t="s">
        <v>1</v>
      </c>
      <c r="CB191" s="607" t="s">
        <v>1</v>
      </c>
      <c r="CC191" s="607" t="s">
        <v>1</v>
      </c>
      <c r="CD191" s="607" t="s">
        <v>1</v>
      </c>
      <c r="CE191" s="607" t="s">
        <v>1</v>
      </c>
      <c r="CF191" s="607" t="s">
        <v>1</v>
      </c>
      <c r="CG191" s="607" t="s">
        <v>1</v>
      </c>
      <c r="CH191" s="607" t="s">
        <v>1</v>
      </c>
      <c r="CI191" s="607" t="s">
        <v>1</v>
      </c>
      <c r="CJ191" s="607" t="s">
        <v>1</v>
      </c>
      <c r="CK191" s="607" t="s">
        <v>1</v>
      </c>
      <c r="CL191" s="607" t="s">
        <v>1</v>
      </c>
      <c r="CM191" s="607" t="s">
        <v>1</v>
      </c>
      <c r="CN191" s="607" t="s">
        <v>1</v>
      </c>
      <c r="CO191" s="607" t="s">
        <v>1</v>
      </c>
      <c r="CP191" s="607" t="s">
        <v>1</v>
      </c>
      <c r="CQ191" s="607" t="s">
        <v>1</v>
      </c>
      <c r="CR191" s="607" t="s">
        <v>1</v>
      </c>
      <c r="CS191" s="607" t="s">
        <v>1</v>
      </c>
      <c r="CT191" s="607" t="s">
        <v>1</v>
      </c>
      <c r="CU191" s="607" t="s">
        <v>1</v>
      </c>
      <c r="CV191" s="607"/>
      <c r="CW191" s="607"/>
      <c r="CX191" s="607"/>
      <c r="CY191" s="607"/>
      <c r="CZ191" s="607"/>
      <c r="DA191" s="607"/>
      <c r="DB191" s="607"/>
      <c r="DC191" s="607" t="s">
        <v>1</v>
      </c>
      <c r="DD191" s="607" t="s">
        <v>1</v>
      </c>
      <c r="DE191" s="607" t="s">
        <v>1</v>
      </c>
      <c r="DF191" s="607" t="s">
        <v>1</v>
      </c>
      <c r="DG191" s="607" t="s">
        <v>1</v>
      </c>
      <c r="DH191" s="607" t="s">
        <v>1</v>
      </c>
      <c r="DI191" s="607" t="s">
        <v>1</v>
      </c>
      <c r="DJ191" s="607" t="s">
        <v>1</v>
      </c>
      <c r="DK191" s="607" t="s">
        <v>1</v>
      </c>
      <c r="DL191" s="607" t="s">
        <v>1</v>
      </c>
      <c r="DM191" s="607" t="s">
        <v>1</v>
      </c>
      <c r="DN191" s="607" t="s">
        <v>1</v>
      </c>
      <c r="DO191" s="607" t="s">
        <v>1</v>
      </c>
      <c r="DP191" s="607" t="s">
        <v>1</v>
      </c>
      <c r="DQ191" s="607" t="s">
        <v>1</v>
      </c>
      <c r="DR191" s="607" t="s">
        <v>1</v>
      </c>
      <c r="DS191" s="607" t="s">
        <v>1</v>
      </c>
      <c r="DT191" s="607" t="s">
        <v>1</v>
      </c>
      <c r="DU191" s="607" t="s">
        <v>1</v>
      </c>
      <c r="DV191" s="607" t="s">
        <v>1</v>
      </c>
      <c r="DW191" s="607" t="s">
        <v>1</v>
      </c>
      <c r="DX191" s="607" t="s">
        <v>1</v>
      </c>
      <c r="DY191" s="607" t="s">
        <v>1</v>
      </c>
      <c r="DZ191" s="607" t="s">
        <v>1</v>
      </c>
      <c r="EA191" s="607" t="s">
        <v>1</v>
      </c>
      <c r="EB191" s="607" t="s">
        <v>1</v>
      </c>
      <c r="EC191" s="607" t="s">
        <v>1</v>
      </c>
      <c r="ED191" s="607" t="s">
        <v>1</v>
      </c>
      <c r="EE191" s="607" t="s">
        <v>1</v>
      </c>
      <c r="EF191" s="17" t="s">
        <v>1</v>
      </c>
      <c r="EG191" s="17" t="s">
        <v>1</v>
      </c>
      <c r="EH191" s="17" t="s">
        <v>1</v>
      </c>
      <c r="EI191" s="17" t="s">
        <v>1</v>
      </c>
      <c r="EJ191" s="17" t="s">
        <v>1</v>
      </c>
      <c r="EK191" s="17" t="s">
        <v>1</v>
      </c>
      <c r="EL191" s="17" t="s">
        <v>1</v>
      </c>
      <c r="EM191" s="17" t="s">
        <v>1</v>
      </c>
      <c r="EN191" s="17" t="s">
        <v>1</v>
      </c>
      <c r="EO191" s="17" t="s">
        <v>1</v>
      </c>
      <c r="EP191" s="17" t="s">
        <v>1</v>
      </c>
      <c r="EQ191" s="17" t="s">
        <v>1</v>
      </c>
      <c r="ER191" s="17" t="s">
        <v>1</v>
      </c>
      <c r="ES191" s="17" t="s">
        <v>1</v>
      </c>
      <c r="ET191" s="17" t="s">
        <v>1</v>
      </c>
      <c r="EU191" s="17" t="s">
        <v>1</v>
      </c>
    </row>
    <row r="192" spans="1:151" ht="14.25" customHeight="1">
      <c r="A192" s="551" t="s">
        <v>299</v>
      </c>
      <c r="B192" s="551" t="s">
        <v>440</v>
      </c>
      <c r="C192" s="551" t="s">
        <v>441</v>
      </c>
      <c r="D192" s="551" t="s">
        <v>447</v>
      </c>
      <c r="E192" s="607">
        <v>22</v>
      </c>
      <c r="F192" s="607">
        <v>19</v>
      </c>
      <c r="G192" s="607">
        <v>9</v>
      </c>
      <c r="H192" s="607">
        <v>9</v>
      </c>
      <c r="I192" s="607">
        <v>6</v>
      </c>
      <c r="J192" s="607">
        <v>5</v>
      </c>
      <c r="K192" s="607">
        <v>4</v>
      </c>
      <c r="L192" s="607">
        <v>3</v>
      </c>
      <c r="M192" s="607">
        <v>54</v>
      </c>
      <c r="N192" s="607" t="s">
        <v>1</v>
      </c>
      <c r="O192" s="607" t="s">
        <v>1</v>
      </c>
      <c r="P192" s="607">
        <v>1</v>
      </c>
      <c r="Q192" s="607">
        <v>2</v>
      </c>
      <c r="R192" s="607">
        <v>4</v>
      </c>
      <c r="S192" s="607">
        <v>7</v>
      </c>
      <c r="T192" s="607">
        <v>6</v>
      </c>
      <c r="U192" s="607">
        <v>1</v>
      </c>
      <c r="V192" s="607">
        <v>8</v>
      </c>
      <c r="W192" s="607">
        <v>4</v>
      </c>
      <c r="X192" s="607">
        <v>2</v>
      </c>
      <c r="Y192" s="607">
        <v>7</v>
      </c>
      <c r="Z192" s="607">
        <v>6</v>
      </c>
      <c r="AA192" s="607">
        <v>6</v>
      </c>
      <c r="AB192" s="607" t="s">
        <v>1</v>
      </c>
      <c r="AC192" s="608">
        <v>58.7</v>
      </c>
      <c r="AD192" s="608">
        <v>59.3</v>
      </c>
      <c r="AE192" s="608">
        <v>57.8</v>
      </c>
      <c r="AF192" s="607">
        <v>48</v>
      </c>
      <c r="AG192" s="607" t="s">
        <v>1</v>
      </c>
      <c r="AH192" s="607" t="s">
        <v>1</v>
      </c>
      <c r="AI192" s="607">
        <v>1</v>
      </c>
      <c r="AJ192" s="607" t="s">
        <v>1</v>
      </c>
      <c r="AK192" s="607">
        <v>4</v>
      </c>
      <c r="AL192" s="607">
        <v>7</v>
      </c>
      <c r="AM192" s="607">
        <v>5</v>
      </c>
      <c r="AN192" s="607">
        <v>1</v>
      </c>
      <c r="AO192" s="607">
        <v>6</v>
      </c>
      <c r="AP192" s="607">
        <v>3</v>
      </c>
      <c r="AQ192" s="607">
        <v>2</v>
      </c>
      <c r="AR192" s="607">
        <v>7</v>
      </c>
      <c r="AS192" s="607">
        <v>6</v>
      </c>
      <c r="AT192" s="607">
        <v>6</v>
      </c>
      <c r="AU192" s="607" t="s">
        <v>1</v>
      </c>
      <c r="AV192" s="608">
        <v>60.1</v>
      </c>
      <c r="AW192" s="608">
        <v>60.2</v>
      </c>
      <c r="AX192" s="608">
        <v>60.1</v>
      </c>
      <c r="AY192" s="607">
        <v>37</v>
      </c>
      <c r="AZ192" s="607" t="s">
        <v>1</v>
      </c>
      <c r="BA192" s="607" t="s">
        <v>1</v>
      </c>
      <c r="BB192" s="607">
        <v>1</v>
      </c>
      <c r="BC192" s="607" t="s">
        <v>1</v>
      </c>
      <c r="BD192" s="607">
        <v>2</v>
      </c>
      <c r="BE192" s="607">
        <v>4</v>
      </c>
      <c r="BF192" s="607">
        <v>4</v>
      </c>
      <c r="BG192" s="607">
        <v>1</v>
      </c>
      <c r="BH192" s="607">
        <v>5</v>
      </c>
      <c r="BI192" s="607">
        <v>3</v>
      </c>
      <c r="BJ192" s="607">
        <v>2</v>
      </c>
      <c r="BK192" s="607">
        <v>7</v>
      </c>
      <c r="BL192" s="607">
        <v>4</v>
      </c>
      <c r="BM192" s="607">
        <v>4</v>
      </c>
      <c r="BN192" s="607" t="s">
        <v>1</v>
      </c>
      <c r="BO192" s="608">
        <v>61.1</v>
      </c>
      <c r="BP192" s="608">
        <v>57.9</v>
      </c>
      <c r="BQ192" s="608">
        <v>69.8</v>
      </c>
      <c r="BR192" s="607">
        <v>19</v>
      </c>
      <c r="BS192" s="607" t="s">
        <v>1</v>
      </c>
      <c r="BT192" s="607" t="s">
        <v>1</v>
      </c>
      <c r="BU192" s="607" t="s">
        <v>1</v>
      </c>
      <c r="BV192" s="607" t="s">
        <v>1</v>
      </c>
      <c r="BW192" s="607" t="s">
        <v>1</v>
      </c>
      <c r="BX192" s="607" t="s">
        <v>1</v>
      </c>
      <c r="BY192" s="607">
        <v>1</v>
      </c>
      <c r="BZ192" s="607" t="s">
        <v>1</v>
      </c>
      <c r="CA192" s="607">
        <v>3</v>
      </c>
      <c r="CB192" s="607">
        <v>3</v>
      </c>
      <c r="CC192" s="607">
        <v>1</v>
      </c>
      <c r="CD192" s="607">
        <v>3</v>
      </c>
      <c r="CE192" s="607">
        <v>5</v>
      </c>
      <c r="CF192" s="607">
        <v>3</v>
      </c>
      <c r="CG192" s="607" t="s">
        <v>1</v>
      </c>
      <c r="CH192" s="607">
        <v>15</v>
      </c>
      <c r="CI192" s="607" t="s">
        <v>1</v>
      </c>
      <c r="CJ192" s="607" t="s">
        <v>1</v>
      </c>
      <c r="CK192" s="607" t="s">
        <v>1</v>
      </c>
      <c r="CL192" s="607" t="s">
        <v>1</v>
      </c>
      <c r="CM192" s="607" t="s">
        <v>1</v>
      </c>
      <c r="CN192" s="607" t="s">
        <v>1</v>
      </c>
      <c r="CO192" s="607">
        <v>3</v>
      </c>
      <c r="CP192" s="607">
        <v>2</v>
      </c>
      <c r="CQ192" s="607">
        <v>1</v>
      </c>
      <c r="CR192" s="607">
        <v>2</v>
      </c>
      <c r="CS192" s="607">
        <v>4</v>
      </c>
      <c r="CT192" s="607">
        <v>3</v>
      </c>
      <c r="CU192" s="607" t="s">
        <v>1</v>
      </c>
      <c r="CV192" s="607"/>
      <c r="CW192" s="607"/>
      <c r="CX192" s="607"/>
      <c r="CY192" s="607"/>
      <c r="CZ192" s="607"/>
      <c r="DA192" s="607"/>
      <c r="DB192" s="607"/>
      <c r="DC192" s="607">
        <v>80</v>
      </c>
      <c r="DD192" s="607">
        <v>47</v>
      </c>
      <c r="DE192" s="607">
        <v>37</v>
      </c>
      <c r="DF192" s="607">
        <v>7</v>
      </c>
      <c r="DG192" s="607">
        <v>3</v>
      </c>
      <c r="DH192" s="607">
        <v>17</v>
      </c>
      <c r="DI192" s="607">
        <v>5</v>
      </c>
      <c r="DJ192" s="607">
        <v>11</v>
      </c>
      <c r="DK192" s="607">
        <v>18</v>
      </c>
      <c r="DL192" s="607" t="s">
        <v>1</v>
      </c>
      <c r="DM192" s="607" t="s">
        <v>1</v>
      </c>
      <c r="DN192" s="607" t="s">
        <v>1</v>
      </c>
      <c r="DO192" s="607" t="s">
        <v>1</v>
      </c>
      <c r="DP192" s="607">
        <v>12</v>
      </c>
      <c r="DQ192" s="607">
        <v>1</v>
      </c>
      <c r="DR192" s="607">
        <v>1</v>
      </c>
      <c r="DS192" s="607">
        <v>3</v>
      </c>
      <c r="DT192" s="607" t="s">
        <v>1</v>
      </c>
      <c r="DU192" s="607">
        <v>1</v>
      </c>
      <c r="DV192" s="607" t="s">
        <v>1</v>
      </c>
      <c r="DW192" s="607" t="s">
        <v>1</v>
      </c>
      <c r="DX192" s="607" t="s">
        <v>1</v>
      </c>
      <c r="DY192" s="607" t="s">
        <v>1</v>
      </c>
      <c r="DZ192" s="607" t="s">
        <v>1</v>
      </c>
      <c r="EA192" s="607">
        <v>19</v>
      </c>
      <c r="EB192" s="607">
        <v>1460</v>
      </c>
      <c r="EC192" s="607">
        <v>318</v>
      </c>
      <c r="ED192" s="607">
        <v>971</v>
      </c>
      <c r="EE192" s="607">
        <v>171</v>
      </c>
      <c r="EF192" s="17">
        <v>41</v>
      </c>
      <c r="EG192" s="17">
        <v>33</v>
      </c>
      <c r="EH192" s="17">
        <v>27</v>
      </c>
      <c r="EI192" s="17">
        <v>5</v>
      </c>
      <c r="EJ192" s="17">
        <v>1</v>
      </c>
      <c r="EK192" s="17" t="s">
        <v>1</v>
      </c>
      <c r="EL192" s="17">
        <v>3</v>
      </c>
      <c r="EM192" s="17">
        <v>5</v>
      </c>
      <c r="EN192" s="17">
        <v>39</v>
      </c>
      <c r="EO192" s="17">
        <v>14</v>
      </c>
      <c r="EP192" s="17">
        <v>10</v>
      </c>
      <c r="EQ192" s="17">
        <v>2</v>
      </c>
      <c r="ER192" s="17">
        <v>2</v>
      </c>
      <c r="ES192" s="17">
        <v>17</v>
      </c>
      <c r="ET192" s="17">
        <v>2</v>
      </c>
      <c r="EU192" s="17">
        <v>6</v>
      </c>
    </row>
    <row r="193" spans="1:151" ht="14.25" customHeight="1">
      <c r="A193" s="551" t="s">
        <v>299</v>
      </c>
      <c r="B193" s="551" t="s">
        <v>440</v>
      </c>
      <c r="C193" s="551" t="s">
        <v>441</v>
      </c>
      <c r="D193" s="551" t="s">
        <v>448</v>
      </c>
      <c r="E193" s="607" t="s">
        <v>1</v>
      </c>
      <c r="F193" s="607" t="s">
        <v>1</v>
      </c>
      <c r="G193" s="607" t="s">
        <v>1</v>
      </c>
      <c r="H193" s="607" t="s">
        <v>1</v>
      </c>
      <c r="I193" s="607" t="s">
        <v>1</v>
      </c>
      <c r="J193" s="607" t="s">
        <v>1</v>
      </c>
      <c r="K193" s="607" t="s">
        <v>1</v>
      </c>
      <c r="L193" s="607" t="s">
        <v>1</v>
      </c>
      <c r="M193" s="607" t="s">
        <v>1</v>
      </c>
      <c r="N193" s="607" t="s">
        <v>1</v>
      </c>
      <c r="O193" s="607" t="s">
        <v>1</v>
      </c>
      <c r="P193" s="607" t="s">
        <v>1</v>
      </c>
      <c r="Q193" s="607" t="s">
        <v>1</v>
      </c>
      <c r="R193" s="607" t="s">
        <v>1</v>
      </c>
      <c r="S193" s="607" t="s">
        <v>1</v>
      </c>
      <c r="T193" s="607" t="s">
        <v>1</v>
      </c>
      <c r="U193" s="607" t="s">
        <v>1</v>
      </c>
      <c r="V193" s="607" t="s">
        <v>1</v>
      </c>
      <c r="W193" s="607" t="s">
        <v>1</v>
      </c>
      <c r="X193" s="607" t="s">
        <v>1</v>
      </c>
      <c r="Y193" s="607" t="s">
        <v>1</v>
      </c>
      <c r="Z193" s="607" t="s">
        <v>1</v>
      </c>
      <c r="AA193" s="607" t="s">
        <v>1</v>
      </c>
      <c r="AB193" s="607" t="s">
        <v>1</v>
      </c>
      <c r="AC193" s="608" t="s">
        <v>174</v>
      </c>
      <c r="AD193" s="608" t="s">
        <v>174</v>
      </c>
      <c r="AE193" s="608" t="s">
        <v>174</v>
      </c>
      <c r="AF193" s="607" t="s">
        <v>1</v>
      </c>
      <c r="AG193" s="607" t="s">
        <v>1</v>
      </c>
      <c r="AH193" s="607" t="s">
        <v>1</v>
      </c>
      <c r="AI193" s="607" t="s">
        <v>1</v>
      </c>
      <c r="AJ193" s="607" t="s">
        <v>1</v>
      </c>
      <c r="AK193" s="607" t="s">
        <v>1</v>
      </c>
      <c r="AL193" s="607" t="s">
        <v>1</v>
      </c>
      <c r="AM193" s="607" t="s">
        <v>1</v>
      </c>
      <c r="AN193" s="607" t="s">
        <v>1</v>
      </c>
      <c r="AO193" s="607" t="s">
        <v>1</v>
      </c>
      <c r="AP193" s="607" t="s">
        <v>1</v>
      </c>
      <c r="AQ193" s="607" t="s">
        <v>1</v>
      </c>
      <c r="AR193" s="607" t="s">
        <v>1</v>
      </c>
      <c r="AS193" s="607" t="s">
        <v>1</v>
      </c>
      <c r="AT193" s="607" t="s">
        <v>1</v>
      </c>
      <c r="AU193" s="607" t="s">
        <v>1</v>
      </c>
      <c r="AV193" s="608" t="s">
        <v>174</v>
      </c>
      <c r="AW193" s="608" t="s">
        <v>174</v>
      </c>
      <c r="AX193" s="608" t="s">
        <v>174</v>
      </c>
      <c r="AY193" s="607" t="s">
        <v>1</v>
      </c>
      <c r="AZ193" s="607" t="s">
        <v>1</v>
      </c>
      <c r="BA193" s="607" t="s">
        <v>1</v>
      </c>
      <c r="BB193" s="607" t="s">
        <v>1</v>
      </c>
      <c r="BC193" s="607" t="s">
        <v>1</v>
      </c>
      <c r="BD193" s="607" t="s">
        <v>1</v>
      </c>
      <c r="BE193" s="607" t="s">
        <v>1</v>
      </c>
      <c r="BF193" s="607" t="s">
        <v>1</v>
      </c>
      <c r="BG193" s="607" t="s">
        <v>1</v>
      </c>
      <c r="BH193" s="607" t="s">
        <v>1</v>
      </c>
      <c r="BI193" s="607" t="s">
        <v>1</v>
      </c>
      <c r="BJ193" s="607" t="s">
        <v>1</v>
      </c>
      <c r="BK193" s="607" t="s">
        <v>1</v>
      </c>
      <c r="BL193" s="607" t="s">
        <v>1</v>
      </c>
      <c r="BM193" s="607" t="s">
        <v>1</v>
      </c>
      <c r="BN193" s="607" t="s">
        <v>1</v>
      </c>
      <c r="BO193" s="608" t="s">
        <v>174</v>
      </c>
      <c r="BP193" s="608" t="s">
        <v>174</v>
      </c>
      <c r="BQ193" s="608" t="s">
        <v>174</v>
      </c>
      <c r="BR193" s="607" t="s">
        <v>1</v>
      </c>
      <c r="BS193" s="607" t="s">
        <v>1</v>
      </c>
      <c r="BT193" s="607" t="s">
        <v>1</v>
      </c>
      <c r="BU193" s="607" t="s">
        <v>1</v>
      </c>
      <c r="BV193" s="607" t="s">
        <v>1</v>
      </c>
      <c r="BW193" s="607" t="s">
        <v>1</v>
      </c>
      <c r="BX193" s="607" t="s">
        <v>1</v>
      </c>
      <c r="BY193" s="607" t="s">
        <v>1</v>
      </c>
      <c r="BZ193" s="607" t="s">
        <v>1</v>
      </c>
      <c r="CA193" s="607" t="s">
        <v>1</v>
      </c>
      <c r="CB193" s="607" t="s">
        <v>1</v>
      </c>
      <c r="CC193" s="607" t="s">
        <v>1</v>
      </c>
      <c r="CD193" s="607" t="s">
        <v>1</v>
      </c>
      <c r="CE193" s="607" t="s">
        <v>1</v>
      </c>
      <c r="CF193" s="607" t="s">
        <v>1</v>
      </c>
      <c r="CG193" s="607" t="s">
        <v>1</v>
      </c>
      <c r="CH193" s="607" t="s">
        <v>1</v>
      </c>
      <c r="CI193" s="607" t="s">
        <v>1</v>
      </c>
      <c r="CJ193" s="607" t="s">
        <v>1</v>
      </c>
      <c r="CK193" s="607" t="s">
        <v>1</v>
      </c>
      <c r="CL193" s="607" t="s">
        <v>1</v>
      </c>
      <c r="CM193" s="607" t="s">
        <v>1</v>
      </c>
      <c r="CN193" s="607" t="s">
        <v>1</v>
      </c>
      <c r="CO193" s="607" t="s">
        <v>1</v>
      </c>
      <c r="CP193" s="607" t="s">
        <v>1</v>
      </c>
      <c r="CQ193" s="607" t="s">
        <v>1</v>
      </c>
      <c r="CR193" s="607" t="s">
        <v>1</v>
      </c>
      <c r="CS193" s="607" t="s">
        <v>1</v>
      </c>
      <c r="CT193" s="607" t="s">
        <v>1</v>
      </c>
      <c r="CU193" s="607" t="s">
        <v>1</v>
      </c>
      <c r="CV193" s="607"/>
      <c r="CW193" s="607"/>
      <c r="CX193" s="607"/>
      <c r="CY193" s="607"/>
      <c r="CZ193" s="607"/>
      <c r="DA193" s="607"/>
      <c r="DB193" s="607"/>
      <c r="DC193" s="607" t="s">
        <v>1</v>
      </c>
      <c r="DD193" s="607" t="s">
        <v>1</v>
      </c>
      <c r="DE193" s="607" t="s">
        <v>1</v>
      </c>
      <c r="DF193" s="607" t="s">
        <v>1</v>
      </c>
      <c r="DG193" s="607" t="s">
        <v>1</v>
      </c>
      <c r="DH193" s="607" t="s">
        <v>1</v>
      </c>
      <c r="DI193" s="607" t="s">
        <v>1</v>
      </c>
      <c r="DJ193" s="607" t="s">
        <v>1</v>
      </c>
      <c r="DK193" s="607" t="s">
        <v>1</v>
      </c>
      <c r="DL193" s="607" t="s">
        <v>1</v>
      </c>
      <c r="DM193" s="607" t="s">
        <v>1</v>
      </c>
      <c r="DN193" s="607" t="s">
        <v>1</v>
      </c>
      <c r="DO193" s="607" t="s">
        <v>1</v>
      </c>
      <c r="DP193" s="607" t="s">
        <v>1</v>
      </c>
      <c r="DQ193" s="607" t="s">
        <v>1</v>
      </c>
      <c r="DR193" s="607" t="s">
        <v>1</v>
      </c>
      <c r="DS193" s="607" t="s">
        <v>1</v>
      </c>
      <c r="DT193" s="607" t="s">
        <v>1</v>
      </c>
      <c r="DU193" s="607" t="s">
        <v>1</v>
      </c>
      <c r="DV193" s="607" t="s">
        <v>1</v>
      </c>
      <c r="DW193" s="607" t="s">
        <v>1</v>
      </c>
      <c r="DX193" s="607" t="s">
        <v>1</v>
      </c>
      <c r="DY193" s="607" t="s">
        <v>1</v>
      </c>
      <c r="DZ193" s="607" t="s">
        <v>1</v>
      </c>
      <c r="EA193" s="607" t="s">
        <v>1</v>
      </c>
      <c r="EB193" s="607" t="s">
        <v>1</v>
      </c>
      <c r="EC193" s="607" t="s">
        <v>1</v>
      </c>
      <c r="ED193" s="607" t="s">
        <v>1</v>
      </c>
      <c r="EE193" s="607" t="s">
        <v>1</v>
      </c>
      <c r="EF193" s="17" t="s">
        <v>1</v>
      </c>
      <c r="EG193" s="17" t="s">
        <v>1</v>
      </c>
      <c r="EH193" s="17" t="s">
        <v>1</v>
      </c>
      <c r="EI193" s="17" t="s">
        <v>1</v>
      </c>
      <c r="EJ193" s="17" t="s">
        <v>1</v>
      </c>
      <c r="EK193" s="17" t="s">
        <v>1</v>
      </c>
      <c r="EL193" s="17" t="s">
        <v>1</v>
      </c>
      <c r="EM193" s="17" t="s">
        <v>1</v>
      </c>
      <c r="EN193" s="17" t="s">
        <v>1</v>
      </c>
      <c r="EO193" s="17" t="s">
        <v>1</v>
      </c>
      <c r="EP193" s="17" t="s">
        <v>1</v>
      </c>
      <c r="EQ193" s="17" t="s">
        <v>1</v>
      </c>
      <c r="ER193" s="17" t="s">
        <v>1</v>
      </c>
      <c r="ES193" s="17" t="s">
        <v>1</v>
      </c>
      <c r="ET193" s="17" t="s">
        <v>1</v>
      </c>
      <c r="EU193" s="17" t="s">
        <v>1</v>
      </c>
    </row>
    <row r="194" spans="1:151" ht="14.25" customHeight="1">
      <c r="A194" s="551" t="s">
        <v>299</v>
      </c>
      <c r="B194" s="551" t="s">
        <v>440</v>
      </c>
      <c r="C194" s="551" t="s">
        <v>441</v>
      </c>
      <c r="D194" s="551" t="s">
        <v>449</v>
      </c>
      <c r="E194" s="607">
        <v>3</v>
      </c>
      <c r="F194" s="607">
        <v>2</v>
      </c>
      <c r="G194" s="607" t="s">
        <v>190</v>
      </c>
      <c r="H194" s="607" t="s">
        <v>190</v>
      </c>
      <c r="I194" s="607" t="s">
        <v>190</v>
      </c>
      <c r="J194" s="607" t="s">
        <v>190</v>
      </c>
      <c r="K194" s="607" t="s">
        <v>190</v>
      </c>
      <c r="L194" s="607">
        <v>1</v>
      </c>
      <c r="M194" s="607" t="s">
        <v>190</v>
      </c>
      <c r="N194" s="607" t="s">
        <v>190</v>
      </c>
      <c r="O194" s="607" t="s">
        <v>190</v>
      </c>
      <c r="P194" s="607" t="s">
        <v>190</v>
      </c>
      <c r="Q194" s="607" t="s">
        <v>190</v>
      </c>
      <c r="R194" s="607" t="s">
        <v>190</v>
      </c>
      <c r="S194" s="607" t="s">
        <v>190</v>
      </c>
      <c r="T194" s="607" t="s">
        <v>190</v>
      </c>
      <c r="U194" s="607" t="s">
        <v>190</v>
      </c>
      <c r="V194" s="607" t="s">
        <v>190</v>
      </c>
      <c r="W194" s="607" t="s">
        <v>190</v>
      </c>
      <c r="X194" s="607" t="s">
        <v>190</v>
      </c>
      <c r="Y194" s="607" t="s">
        <v>190</v>
      </c>
      <c r="Z194" s="607" t="s">
        <v>190</v>
      </c>
      <c r="AA194" s="607" t="s">
        <v>190</v>
      </c>
      <c r="AB194" s="607" t="s">
        <v>190</v>
      </c>
      <c r="AC194" s="608">
        <v>61.7</v>
      </c>
      <c r="AD194" s="608">
        <v>63</v>
      </c>
      <c r="AE194" s="608">
        <v>60.3</v>
      </c>
      <c r="AF194" s="607" t="s">
        <v>190</v>
      </c>
      <c r="AG194" s="607" t="s">
        <v>190</v>
      </c>
      <c r="AH194" s="607" t="s">
        <v>190</v>
      </c>
      <c r="AI194" s="607" t="s">
        <v>190</v>
      </c>
      <c r="AJ194" s="607" t="s">
        <v>190</v>
      </c>
      <c r="AK194" s="607" t="s">
        <v>190</v>
      </c>
      <c r="AL194" s="607" t="s">
        <v>190</v>
      </c>
      <c r="AM194" s="607" t="s">
        <v>190</v>
      </c>
      <c r="AN194" s="607" t="s">
        <v>190</v>
      </c>
      <c r="AO194" s="607" t="s">
        <v>190</v>
      </c>
      <c r="AP194" s="607" t="s">
        <v>190</v>
      </c>
      <c r="AQ194" s="607" t="s">
        <v>190</v>
      </c>
      <c r="AR194" s="607" t="s">
        <v>190</v>
      </c>
      <c r="AS194" s="607" t="s">
        <v>190</v>
      </c>
      <c r="AT194" s="607" t="s">
        <v>190</v>
      </c>
      <c r="AU194" s="607" t="s">
        <v>190</v>
      </c>
      <c r="AV194" s="608">
        <v>62.2</v>
      </c>
      <c r="AW194" s="608">
        <v>63</v>
      </c>
      <c r="AX194" s="608">
        <v>61</v>
      </c>
      <c r="AY194" s="607" t="s">
        <v>190</v>
      </c>
      <c r="AZ194" s="607" t="s">
        <v>190</v>
      </c>
      <c r="BA194" s="607" t="s">
        <v>190</v>
      </c>
      <c r="BB194" s="607" t="s">
        <v>190</v>
      </c>
      <c r="BC194" s="607" t="s">
        <v>190</v>
      </c>
      <c r="BD194" s="607" t="s">
        <v>190</v>
      </c>
      <c r="BE194" s="607" t="s">
        <v>190</v>
      </c>
      <c r="BF194" s="607" t="s">
        <v>190</v>
      </c>
      <c r="BG194" s="607" t="s">
        <v>190</v>
      </c>
      <c r="BH194" s="607" t="s">
        <v>190</v>
      </c>
      <c r="BI194" s="607" t="s">
        <v>190</v>
      </c>
      <c r="BJ194" s="607" t="s">
        <v>190</v>
      </c>
      <c r="BK194" s="607" t="s">
        <v>190</v>
      </c>
      <c r="BL194" s="607" t="s">
        <v>190</v>
      </c>
      <c r="BM194" s="607" t="s">
        <v>190</v>
      </c>
      <c r="BN194" s="607" t="s">
        <v>190</v>
      </c>
      <c r="BO194" s="608">
        <v>66</v>
      </c>
      <c r="BP194" s="608">
        <v>63</v>
      </c>
      <c r="BQ194" s="608">
        <v>75</v>
      </c>
      <c r="BR194" s="607">
        <v>2</v>
      </c>
      <c r="BS194" s="607" t="s">
        <v>1</v>
      </c>
      <c r="BT194" s="607" t="s">
        <v>1</v>
      </c>
      <c r="BU194" s="607" t="s">
        <v>1</v>
      </c>
      <c r="BV194" s="607" t="s">
        <v>1</v>
      </c>
      <c r="BW194" s="607" t="s">
        <v>1</v>
      </c>
      <c r="BX194" s="607" t="s">
        <v>1</v>
      </c>
      <c r="BY194" s="607" t="s">
        <v>1</v>
      </c>
      <c r="BZ194" s="607" t="s">
        <v>1</v>
      </c>
      <c r="CA194" s="607" t="s">
        <v>1</v>
      </c>
      <c r="CB194" s="607">
        <v>1</v>
      </c>
      <c r="CC194" s="607" t="s">
        <v>1</v>
      </c>
      <c r="CD194" s="607" t="s">
        <v>1</v>
      </c>
      <c r="CE194" s="607">
        <v>1</v>
      </c>
      <c r="CF194" s="607" t="s">
        <v>1</v>
      </c>
      <c r="CG194" s="607" t="s">
        <v>1</v>
      </c>
      <c r="CH194" s="607">
        <v>1</v>
      </c>
      <c r="CI194" s="607" t="s">
        <v>1</v>
      </c>
      <c r="CJ194" s="607" t="s">
        <v>1</v>
      </c>
      <c r="CK194" s="607" t="s">
        <v>1</v>
      </c>
      <c r="CL194" s="607" t="s">
        <v>1</v>
      </c>
      <c r="CM194" s="607" t="s">
        <v>1</v>
      </c>
      <c r="CN194" s="607" t="s">
        <v>1</v>
      </c>
      <c r="CO194" s="607" t="s">
        <v>1</v>
      </c>
      <c r="CP194" s="607" t="s">
        <v>1</v>
      </c>
      <c r="CQ194" s="607" t="s">
        <v>1</v>
      </c>
      <c r="CR194" s="607" t="s">
        <v>1</v>
      </c>
      <c r="CS194" s="607">
        <v>1</v>
      </c>
      <c r="CT194" s="607" t="s">
        <v>1</v>
      </c>
      <c r="CU194" s="607" t="s">
        <v>1</v>
      </c>
      <c r="CV194" s="607"/>
      <c r="CW194" s="607"/>
      <c r="CX194" s="607"/>
      <c r="CY194" s="607"/>
      <c r="CZ194" s="607"/>
      <c r="DA194" s="607"/>
      <c r="DB194" s="607"/>
      <c r="DC194" s="607">
        <v>10</v>
      </c>
      <c r="DD194" s="607">
        <v>6</v>
      </c>
      <c r="DE194" s="607">
        <v>4</v>
      </c>
      <c r="DF194" s="607">
        <v>2</v>
      </c>
      <c r="DG194" s="607" t="s">
        <v>1</v>
      </c>
      <c r="DH194" s="607">
        <v>2</v>
      </c>
      <c r="DI194" s="607">
        <v>2</v>
      </c>
      <c r="DJ194" s="607" t="s">
        <v>1</v>
      </c>
      <c r="DK194" s="607">
        <v>2</v>
      </c>
      <c r="DL194" s="607" t="s">
        <v>1</v>
      </c>
      <c r="DM194" s="607" t="s">
        <v>1</v>
      </c>
      <c r="DN194" s="607" t="s">
        <v>1</v>
      </c>
      <c r="DO194" s="607" t="s">
        <v>1</v>
      </c>
      <c r="DP194" s="607">
        <v>2</v>
      </c>
      <c r="DQ194" s="607" t="s">
        <v>1</v>
      </c>
      <c r="DR194" s="607" t="s">
        <v>1</v>
      </c>
      <c r="DS194" s="607" t="s">
        <v>1</v>
      </c>
      <c r="DT194" s="607" t="s">
        <v>1</v>
      </c>
      <c r="DU194" s="607" t="s">
        <v>1</v>
      </c>
      <c r="DV194" s="607" t="s">
        <v>1</v>
      </c>
      <c r="DW194" s="607" t="s">
        <v>1</v>
      </c>
      <c r="DX194" s="607" t="s">
        <v>1</v>
      </c>
      <c r="DY194" s="607" t="s">
        <v>1</v>
      </c>
      <c r="DZ194" s="607" t="s">
        <v>1</v>
      </c>
      <c r="EA194" s="607">
        <v>2</v>
      </c>
      <c r="EB194" s="607">
        <v>122</v>
      </c>
      <c r="EC194" s="607">
        <v>10</v>
      </c>
      <c r="ED194" s="607">
        <v>92</v>
      </c>
      <c r="EE194" s="607">
        <v>20</v>
      </c>
      <c r="EF194" s="17">
        <v>5</v>
      </c>
      <c r="EG194" s="17">
        <v>4</v>
      </c>
      <c r="EH194" s="17">
        <v>3</v>
      </c>
      <c r="EI194" s="17">
        <v>1</v>
      </c>
      <c r="EJ194" s="17" t="s">
        <v>1</v>
      </c>
      <c r="EK194" s="17" t="s">
        <v>1</v>
      </c>
      <c r="EL194" s="17">
        <v>1</v>
      </c>
      <c r="EM194" s="17" t="s">
        <v>1</v>
      </c>
      <c r="EN194" s="17">
        <v>5</v>
      </c>
      <c r="EO194" s="17">
        <v>2</v>
      </c>
      <c r="EP194" s="17">
        <v>1</v>
      </c>
      <c r="EQ194" s="17">
        <v>1</v>
      </c>
      <c r="ER194" s="17" t="s">
        <v>1</v>
      </c>
      <c r="ES194" s="17">
        <v>2</v>
      </c>
      <c r="ET194" s="17">
        <v>1</v>
      </c>
      <c r="EU194" s="17" t="s">
        <v>1</v>
      </c>
    </row>
    <row r="195" spans="1:151" ht="14.25" customHeight="1">
      <c r="A195" s="551" t="s">
        <v>299</v>
      </c>
      <c r="B195" s="551" t="s">
        <v>440</v>
      </c>
      <c r="C195" s="551" t="s">
        <v>441</v>
      </c>
      <c r="D195" s="551" t="s">
        <v>450</v>
      </c>
      <c r="E195" s="607">
        <v>4</v>
      </c>
      <c r="F195" s="607">
        <v>4</v>
      </c>
      <c r="G195" s="607">
        <v>1</v>
      </c>
      <c r="H195" s="607">
        <v>1</v>
      </c>
      <c r="I195" s="607">
        <v>3</v>
      </c>
      <c r="J195" s="607">
        <v>2</v>
      </c>
      <c r="K195" s="607" t="s">
        <v>1</v>
      </c>
      <c r="L195" s="607" t="s">
        <v>1</v>
      </c>
      <c r="M195" s="607">
        <v>13</v>
      </c>
      <c r="N195" s="607" t="s">
        <v>1</v>
      </c>
      <c r="O195" s="607">
        <v>2</v>
      </c>
      <c r="P195" s="607" t="s">
        <v>1</v>
      </c>
      <c r="Q195" s="607">
        <v>1</v>
      </c>
      <c r="R195" s="607" t="s">
        <v>1</v>
      </c>
      <c r="S195" s="607">
        <v>1</v>
      </c>
      <c r="T195" s="607">
        <v>1</v>
      </c>
      <c r="U195" s="607">
        <v>2</v>
      </c>
      <c r="V195" s="607">
        <v>2</v>
      </c>
      <c r="W195" s="607" t="s">
        <v>1</v>
      </c>
      <c r="X195" s="607" t="s">
        <v>1</v>
      </c>
      <c r="Y195" s="607">
        <v>2</v>
      </c>
      <c r="Z195" s="607" t="s">
        <v>1</v>
      </c>
      <c r="AA195" s="607">
        <v>1</v>
      </c>
      <c r="AB195" s="607">
        <v>1</v>
      </c>
      <c r="AC195" s="608">
        <v>54.2</v>
      </c>
      <c r="AD195" s="608">
        <v>49.7</v>
      </c>
      <c r="AE195" s="608">
        <v>58.1</v>
      </c>
      <c r="AF195" s="607">
        <v>9</v>
      </c>
      <c r="AG195" s="607" t="s">
        <v>1</v>
      </c>
      <c r="AH195" s="607" t="s">
        <v>1</v>
      </c>
      <c r="AI195" s="607" t="s">
        <v>1</v>
      </c>
      <c r="AJ195" s="607" t="s">
        <v>1</v>
      </c>
      <c r="AK195" s="607" t="s">
        <v>1</v>
      </c>
      <c r="AL195" s="607">
        <v>1</v>
      </c>
      <c r="AM195" s="607" t="s">
        <v>1</v>
      </c>
      <c r="AN195" s="607">
        <v>2</v>
      </c>
      <c r="AO195" s="607">
        <v>2</v>
      </c>
      <c r="AP195" s="607" t="s">
        <v>1</v>
      </c>
      <c r="AQ195" s="607" t="s">
        <v>1</v>
      </c>
      <c r="AR195" s="607">
        <v>2</v>
      </c>
      <c r="AS195" s="607" t="s">
        <v>1</v>
      </c>
      <c r="AT195" s="607">
        <v>1</v>
      </c>
      <c r="AU195" s="607">
        <v>1</v>
      </c>
      <c r="AV195" s="608">
        <v>64.400000000000006</v>
      </c>
      <c r="AW195" s="608">
        <v>56.3</v>
      </c>
      <c r="AX195" s="608">
        <v>71</v>
      </c>
      <c r="AY195" s="607">
        <v>8</v>
      </c>
      <c r="AZ195" s="607" t="s">
        <v>1</v>
      </c>
      <c r="BA195" s="607" t="s">
        <v>1</v>
      </c>
      <c r="BB195" s="607" t="s">
        <v>1</v>
      </c>
      <c r="BC195" s="607" t="s">
        <v>1</v>
      </c>
      <c r="BD195" s="607" t="s">
        <v>1</v>
      </c>
      <c r="BE195" s="607">
        <v>1</v>
      </c>
      <c r="BF195" s="607" t="s">
        <v>1</v>
      </c>
      <c r="BG195" s="607">
        <v>2</v>
      </c>
      <c r="BH195" s="607">
        <v>2</v>
      </c>
      <c r="BI195" s="607" t="s">
        <v>1</v>
      </c>
      <c r="BJ195" s="607" t="s">
        <v>1</v>
      </c>
      <c r="BK195" s="607">
        <v>2</v>
      </c>
      <c r="BL195" s="607" t="s">
        <v>1</v>
      </c>
      <c r="BM195" s="607">
        <v>1</v>
      </c>
      <c r="BN195" s="607" t="s">
        <v>1</v>
      </c>
      <c r="BO195" s="608">
        <v>61.4</v>
      </c>
      <c r="BP195" s="608">
        <v>56.3</v>
      </c>
      <c r="BQ195" s="608">
        <v>66.5</v>
      </c>
      <c r="BR195" s="607">
        <v>4</v>
      </c>
      <c r="BS195" s="607" t="s">
        <v>1</v>
      </c>
      <c r="BT195" s="607" t="s">
        <v>1</v>
      </c>
      <c r="BU195" s="607" t="s">
        <v>1</v>
      </c>
      <c r="BV195" s="607" t="s">
        <v>1</v>
      </c>
      <c r="BW195" s="607" t="s">
        <v>1</v>
      </c>
      <c r="BX195" s="607" t="s">
        <v>1</v>
      </c>
      <c r="BY195" s="607" t="s">
        <v>1</v>
      </c>
      <c r="BZ195" s="607">
        <v>1</v>
      </c>
      <c r="CA195" s="607">
        <v>1</v>
      </c>
      <c r="CB195" s="607" t="s">
        <v>1</v>
      </c>
      <c r="CC195" s="607" t="s">
        <v>1</v>
      </c>
      <c r="CD195" s="607">
        <v>1</v>
      </c>
      <c r="CE195" s="607" t="s">
        <v>1</v>
      </c>
      <c r="CF195" s="607" t="s">
        <v>1</v>
      </c>
      <c r="CG195" s="607">
        <v>1</v>
      </c>
      <c r="CH195" s="607">
        <v>4</v>
      </c>
      <c r="CI195" s="607" t="s">
        <v>1</v>
      </c>
      <c r="CJ195" s="607" t="s">
        <v>1</v>
      </c>
      <c r="CK195" s="607" t="s">
        <v>1</v>
      </c>
      <c r="CL195" s="607" t="s">
        <v>1</v>
      </c>
      <c r="CM195" s="607" t="s">
        <v>1</v>
      </c>
      <c r="CN195" s="607">
        <v>1</v>
      </c>
      <c r="CO195" s="607">
        <v>1</v>
      </c>
      <c r="CP195" s="607" t="s">
        <v>1</v>
      </c>
      <c r="CQ195" s="607" t="s">
        <v>1</v>
      </c>
      <c r="CR195" s="607">
        <v>1</v>
      </c>
      <c r="CS195" s="607" t="s">
        <v>1</v>
      </c>
      <c r="CT195" s="607" t="s">
        <v>1</v>
      </c>
      <c r="CU195" s="607">
        <v>1</v>
      </c>
      <c r="CV195" s="607"/>
      <c r="CW195" s="607"/>
      <c r="CX195" s="607"/>
      <c r="CY195" s="607"/>
      <c r="CZ195" s="607"/>
      <c r="DA195" s="607"/>
      <c r="DB195" s="607"/>
      <c r="DC195" s="607">
        <v>18</v>
      </c>
      <c r="DD195" s="607">
        <v>12</v>
      </c>
      <c r="DE195" s="607">
        <v>8</v>
      </c>
      <c r="DF195" s="607">
        <v>3</v>
      </c>
      <c r="DG195" s="607">
        <v>1</v>
      </c>
      <c r="DH195" s="607" t="s">
        <v>1</v>
      </c>
      <c r="DI195" s="607">
        <v>1</v>
      </c>
      <c r="DJ195" s="607">
        <v>5</v>
      </c>
      <c r="DK195" s="607">
        <v>4</v>
      </c>
      <c r="DL195" s="607" t="s">
        <v>1</v>
      </c>
      <c r="DM195" s="607" t="s">
        <v>1</v>
      </c>
      <c r="DN195" s="607" t="s">
        <v>1</v>
      </c>
      <c r="DO195" s="607" t="s">
        <v>1</v>
      </c>
      <c r="DP195" s="607">
        <v>1</v>
      </c>
      <c r="DQ195" s="607">
        <v>2</v>
      </c>
      <c r="DR195" s="607">
        <v>1</v>
      </c>
      <c r="DS195" s="607" t="s">
        <v>1</v>
      </c>
      <c r="DT195" s="607" t="s">
        <v>1</v>
      </c>
      <c r="DU195" s="607" t="s">
        <v>1</v>
      </c>
      <c r="DV195" s="607" t="s">
        <v>1</v>
      </c>
      <c r="DW195" s="607" t="s">
        <v>1</v>
      </c>
      <c r="DX195" s="607" t="s">
        <v>1</v>
      </c>
      <c r="DY195" s="607" t="s">
        <v>1</v>
      </c>
      <c r="DZ195" s="607" t="s">
        <v>1</v>
      </c>
      <c r="EA195" s="607">
        <v>4</v>
      </c>
      <c r="EB195" s="607">
        <v>245</v>
      </c>
      <c r="EC195" s="607" t="s">
        <v>1</v>
      </c>
      <c r="ED195" s="607">
        <v>225</v>
      </c>
      <c r="EE195" s="607">
        <v>20</v>
      </c>
      <c r="EF195" s="17">
        <v>8</v>
      </c>
      <c r="EG195" s="17">
        <v>6</v>
      </c>
      <c r="EH195" s="17">
        <v>4</v>
      </c>
      <c r="EI195" s="17">
        <v>1</v>
      </c>
      <c r="EJ195" s="17">
        <v>1</v>
      </c>
      <c r="EK195" s="17" t="s">
        <v>1</v>
      </c>
      <c r="EL195" s="17" t="s">
        <v>1</v>
      </c>
      <c r="EM195" s="17">
        <v>2</v>
      </c>
      <c r="EN195" s="17">
        <v>10</v>
      </c>
      <c r="EO195" s="17">
        <v>6</v>
      </c>
      <c r="EP195" s="17">
        <v>4</v>
      </c>
      <c r="EQ195" s="17">
        <v>2</v>
      </c>
      <c r="ER195" s="17" t="s">
        <v>1</v>
      </c>
      <c r="ES195" s="17" t="s">
        <v>1</v>
      </c>
      <c r="ET195" s="17">
        <v>1</v>
      </c>
      <c r="EU195" s="17">
        <v>3</v>
      </c>
    </row>
    <row r="196" spans="1:151" ht="14.25" customHeight="1">
      <c r="A196" s="551" t="s">
        <v>299</v>
      </c>
      <c r="B196" s="551" t="s">
        <v>440</v>
      </c>
      <c r="C196" s="551" t="s">
        <v>441</v>
      </c>
      <c r="D196" s="551" t="s">
        <v>451</v>
      </c>
      <c r="E196" s="607">
        <v>15</v>
      </c>
      <c r="F196" s="607">
        <v>12</v>
      </c>
      <c r="G196" s="607">
        <v>4</v>
      </c>
      <c r="H196" s="607">
        <v>4</v>
      </c>
      <c r="I196" s="607">
        <v>7</v>
      </c>
      <c r="J196" s="607">
        <v>7</v>
      </c>
      <c r="K196" s="607">
        <v>1</v>
      </c>
      <c r="L196" s="607">
        <v>3</v>
      </c>
      <c r="M196" s="607">
        <v>42</v>
      </c>
      <c r="N196" s="607" t="s">
        <v>1</v>
      </c>
      <c r="O196" s="607" t="s">
        <v>1</v>
      </c>
      <c r="P196" s="607">
        <v>1</v>
      </c>
      <c r="Q196" s="607">
        <v>2</v>
      </c>
      <c r="R196" s="607">
        <v>3</v>
      </c>
      <c r="S196" s="607">
        <v>6</v>
      </c>
      <c r="T196" s="607">
        <v>3</v>
      </c>
      <c r="U196" s="607">
        <v>1</v>
      </c>
      <c r="V196" s="607">
        <v>3</v>
      </c>
      <c r="W196" s="607">
        <v>4</v>
      </c>
      <c r="X196" s="607">
        <v>7</v>
      </c>
      <c r="Y196" s="607">
        <v>8</v>
      </c>
      <c r="Z196" s="607" t="s">
        <v>1</v>
      </c>
      <c r="AA196" s="607">
        <v>1</v>
      </c>
      <c r="AB196" s="607">
        <v>3</v>
      </c>
      <c r="AC196" s="608">
        <v>58</v>
      </c>
      <c r="AD196" s="608">
        <v>57.8</v>
      </c>
      <c r="AE196" s="608">
        <v>58.1</v>
      </c>
      <c r="AF196" s="607">
        <v>34</v>
      </c>
      <c r="AG196" s="607" t="s">
        <v>1</v>
      </c>
      <c r="AH196" s="607" t="s">
        <v>1</v>
      </c>
      <c r="AI196" s="607" t="s">
        <v>1</v>
      </c>
      <c r="AJ196" s="607">
        <v>2</v>
      </c>
      <c r="AK196" s="607">
        <v>2</v>
      </c>
      <c r="AL196" s="607">
        <v>5</v>
      </c>
      <c r="AM196" s="607">
        <v>2</v>
      </c>
      <c r="AN196" s="607">
        <v>1</v>
      </c>
      <c r="AO196" s="607">
        <v>3</v>
      </c>
      <c r="AP196" s="607">
        <v>4</v>
      </c>
      <c r="AQ196" s="607">
        <v>5</v>
      </c>
      <c r="AR196" s="607">
        <v>6</v>
      </c>
      <c r="AS196" s="607" t="s">
        <v>1</v>
      </c>
      <c r="AT196" s="607">
        <v>1</v>
      </c>
      <c r="AU196" s="607">
        <v>3</v>
      </c>
      <c r="AV196" s="608">
        <v>59.2</v>
      </c>
      <c r="AW196" s="608">
        <v>57.3</v>
      </c>
      <c r="AX196" s="608">
        <v>61.6</v>
      </c>
      <c r="AY196" s="607">
        <v>31</v>
      </c>
      <c r="AZ196" s="607" t="s">
        <v>1</v>
      </c>
      <c r="BA196" s="607" t="s">
        <v>1</v>
      </c>
      <c r="BB196" s="607" t="s">
        <v>1</v>
      </c>
      <c r="BC196" s="607">
        <v>1</v>
      </c>
      <c r="BD196" s="607">
        <v>2</v>
      </c>
      <c r="BE196" s="607">
        <v>4</v>
      </c>
      <c r="BF196" s="607">
        <v>2</v>
      </c>
      <c r="BG196" s="607">
        <v>1</v>
      </c>
      <c r="BH196" s="607">
        <v>3</v>
      </c>
      <c r="BI196" s="607">
        <v>4</v>
      </c>
      <c r="BJ196" s="607">
        <v>5</v>
      </c>
      <c r="BK196" s="607">
        <v>6</v>
      </c>
      <c r="BL196" s="607" t="s">
        <v>1</v>
      </c>
      <c r="BM196" s="607">
        <v>1</v>
      </c>
      <c r="BN196" s="607">
        <v>2</v>
      </c>
      <c r="BO196" s="608">
        <v>59.7</v>
      </c>
      <c r="BP196" s="608">
        <v>57.3</v>
      </c>
      <c r="BQ196" s="608">
        <v>63.6</v>
      </c>
      <c r="BR196" s="607">
        <v>12</v>
      </c>
      <c r="BS196" s="607" t="s">
        <v>1</v>
      </c>
      <c r="BT196" s="607" t="s">
        <v>1</v>
      </c>
      <c r="BU196" s="607" t="s">
        <v>1</v>
      </c>
      <c r="BV196" s="607" t="s">
        <v>1</v>
      </c>
      <c r="BW196" s="607" t="s">
        <v>1</v>
      </c>
      <c r="BX196" s="607" t="s">
        <v>1</v>
      </c>
      <c r="BY196" s="607" t="s">
        <v>1</v>
      </c>
      <c r="BZ196" s="607" t="s">
        <v>1</v>
      </c>
      <c r="CA196" s="607" t="s">
        <v>1</v>
      </c>
      <c r="CB196" s="607">
        <v>2</v>
      </c>
      <c r="CC196" s="607">
        <v>3</v>
      </c>
      <c r="CD196" s="607">
        <v>5</v>
      </c>
      <c r="CE196" s="607" t="s">
        <v>1</v>
      </c>
      <c r="CF196" s="607">
        <v>1</v>
      </c>
      <c r="CG196" s="607">
        <v>1</v>
      </c>
      <c r="CH196" s="607">
        <v>10</v>
      </c>
      <c r="CI196" s="607" t="s">
        <v>1</v>
      </c>
      <c r="CJ196" s="607" t="s">
        <v>1</v>
      </c>
      <c r="CK196" s="607" t="s">
        <v>1</v>
      </c>
      <c r="CL196" s="607" t="s">
        <v>1</v>
      </c>
      <c r="CM196" s="607" t="s">
        <v>1</v>
      </c>
      <c r="CN196" s="607" t="s">
        <v>1</v>
      </c>
      <c r="CO196" s="607" t="s">
        <v>1</v>
      </c>
      <c r="CP196" s="607">
        <v>1</v>
      </c>
      <c r="CQ196" s="607">
        <v>3</v>
      </c>
      <c r="CR196" s="607">
        <v>4</v>
      </c>
      <c r="CS196" s="607" t="s">
        <v>1</v>
      </c>
      <c r="CT196" s="607">
        <v>1</v>
      </c>
      <c r="CU196" s="607">
        <v>1</v>
      </c>
      <c r="CV196" s="607"/>
      <c r="CW196" s="607"/>
      <c r="CX196" s="607"/>
      <c r="CY196" s="607"/>
      <c r="CZ196" s="607"/>
      <c r="DA196" s="607"/>
      <c r="DB196" s="607"/>
      <c r="DC196" s="607">
        <v>52</v>
      </c>
      <c r="DD196" s="607">
        <v>35</v>
      </c>
      <c r="DE196" s="607">
        <v>31</v>
      </c>
      <c r="DF196" s="607">
        <v>3</v>
      </c>
      <c r="DG196" s="607">
        <v>1</v>
      </c>
      <c r="DH196" s="607">
        <v>7</v>
      </c>
      <c r="DI196" s="607">
        <v>4</v>
      </c>
      <c r="DJ196" s="607">
        <v>6</v>
      </c>
      <c r="DK196" s="607">
        <v>12</v>
      </c>
      <c r="DL196" s="607" t="s">
        <v>1</v>
      </c>
      <c r="DM196" s="607" t="s">
        <v>1</v>
      </c>
      <c r="DN196" s="607" t="s">
        <v>1</v>
      </c>
      <c r="DO196" s="607" t="s">
        <v>1</v>
      </c>
      <c r="DP196" s="607">
        <v>9</v>
      </c>
      <c r="DQ196" s="607">
        <v>2</v>
      </c>
      <c r="DR196" s="607" t="s">
        <v>1</v>
      </c>
      <c r="DS196" s="607">
        <v>1</v>
      </c>
      <c r="DT196" s="607" t="s">
        <v>1</v>
      </c>
      <c r="DU196" s="607" t="s">
        <v>1</v>
      </c>
      <c r="DV196" s="607" t="s">
        <v>1</v>
      </c>
      <c r="DW196" s="607" t="s">
        <v>1</v>
      </c>
      <c r="DX196" s="607" t="s">
        <v>1</v>
      </c>
      <c r="DY196" s="607" t="s">
        <v>1</v>
      </c>
      <c r="DZ196" s="607" t="s">
        <v>1</v>
      </c>
      <c r="EA196" s="607">
        <v>12</v>
      </c>
      <c r="EB196" s="607">
        <v>674</v>
      </c>
      <c r="EC196" s="607">
        <v>13</v>
      </c>
      <c r="ED196" s="607">
        <v>601</v>
      </c>
      <c r="EE196" s="607">
        <v>60</v>
      </c>
      <c r="EF196" s="17">
        <v>21</v>
      </c>
      <c r="EG196" s="17">
        <v>19</v>
      </c>
      <c r="EH196" s="17">
        <v>19</v>
      </c>
      <c r="EI196" s="17" t="s">
        <v>1</v>
      </c>
      <c r="EJ196" s="17" t="s">
        <v>1</v>
      </c>
      <c r="EK196" s="17" t="s">
        <v>1</v>
      </c>
      <c r="EL196" s="17" t="s">
        <v>1</v>
      </c>
      <c r="EM196" s="17">
        <v>2</v>
      </c>
      <c r="EN196" s="17">
        <v>31</v>
      </c>
      <c r="EO196" s="17">
        <v>16</v>
      </c>
      <c r="EP196" s="17">
        <v>12</v>
      </c>
      <c r="EQ196" s="17">
        <v>3</v>
      </c>
      <c r="ER196" s="17">
        <v>1</v>
      </c>
      <c r="ES196" s="17">
        <v>7</v>
      </c>
      <c r="ET196" s="17">
        <v>4</v>
      </c>
      <c r="EU196" s="17">
        <v>4</v>
      </c>
    </row>
    <row r="197" spans="1:151" ht="14.25" customHeight="1">
      <c r="A197" s="551" t="s">
        <v>299</v>
      </c>
      <c r="B197" s="551" t="s">
        <v>440</v>
      </c>
      <c r="C197" s="551" t="s">
        <v>452</v>
      </c>
      <c r="D197" s="551"/>
      <c r="E197" s="607">
        <v>198</v>
      </c>
      <c r="F197" s="607">
        <v>117</v>
      </c>
      <c r="G197" s="607">
        <v>35</v>
      </c>
      <c r="H197" s="607">
        <v>29</v>
      </c>
      <c r="I197" s="607">
        <v>62</v>
      </c>
      <c r="J197" s="607">
        <v>48</v>
      </c>
      <c r="K197" s="607">
        <v>20</v>
      </c>
      <c r="L197" s="607">
        <v>81</v>
      </c>
      <c r="M197" s="607">
        <v>350</v>
      </c>
      <c r="N197" s="607">
        <v>3</v>
      </c>
      <c r="O197" s="607">
        <v>10</v>
      </c>
      <c r="P197" s="607">
        <v>9</v>
      </c>
      <c r="Q197" s="607">
        <v>23</v>
      </c>
      <c r="R197" s="607">
        <v>23</v>
      </c>
      <c r="S197" s="607">
        <v>19</v>
      </c>
      <c r="T197" s="607">
        <v>30</v>
      </c>
      <c r="U197" s="607">
        <v>31</v>
      </c>
      <c r="V197" s="607">
        <v>34</v>
      </c>
      <c r="W197" s="607">
        <v>40</v>
      </c>
      <c r="X197" s="607">
        <v>23</v>
      </c>
      <c r="Y197" s="607">
        <v>34</v>
      </c>
      <c r="Z197" s="607">
        <v>35</v>
      </c>
      <c r="AA197" s="607">
        <v>24</v>
      </c>
      <c r="AB197" s="607">
        <v>12</v>
      </c>
      <c r="AC197" s="608">
        <v>57.1</v>
      </c>
      <c r="AD197" s="608">
        <v>55.2</v>
      </c>
      <c r="AE197" s="608">
        <v>59.6</v>
      </c>
      <c r="AF197" s="607">
        <v>237</v>
      </c>
      <c r="AG197" s="607" t="s">
        <v>1</v>
      </c>
      <c r="AH197" s="607">
        <v>1</v>
      </c>
      <c r="AI197" s="607">
        <v>2</v>
      </c>
      <c r="AJ197" s="607">
        <v>10</v>
      </c>
      <c r="AK197" s="607">
        <v>10</v>
      </c>
      <c r="AL197" s="607">
        <v>11</v>
      </c>
      <c r="AM197" s="607">
        <v>21</v>
      </c>
      <c r="AN197" s="607">
        <v>23</v>
      </c>
      <c r="AO197" s="607">
        <v>27</v>
      </c>
      <c r="AP197" s="607">
        <v>30</v>
      </c>
      <c r="AQ197" s="607">
        <v>20</v>
      </c>
      <c r="AR197" s="607">
        <v>25</v>
      </c>
      <c r="AS197" s="607">
        <v>27</v>
      </c>
      <c r="AT197" s="607">
        <v>21</v>
      </c>
      <c r="AU197" s="607">
        <v>9</v>
      </c>
      <c r="AV197" s="608">
        <v>61.2</v>
      </c>
      <c r="AW197" s="608">
        <v>59.2</v>
      </c>
      <c r="AX197" s="608">
        <v>64.099999999999994</v>
      </c>
      <c r="AY197" s="607">
        <v>206</v>
      </c>
      <c r="AZ197" s="607" t="s">
        <v>1</v>
      </c>
      <c r="BA197" s="607">
        <v>1</v>
      </c>
      <c r="BB197" s="607">
        <v>1</v>
      </c>
      <c r="BC197" s="607">
        <v>8</v>
      </c>
      <c r="BD197" s="607">
        <v>9</v>
      </c>
      <c r="BE197" s="607">
        <v>9</v>
      </c>
      <c r="BF197" s="607">
        <v>19</v>
      </c>
      <c r="BG197" s="607">
        <v>19</v>
      </c>
      <c r="BH197" s="607">
        <v>24</v>
      </c>
      <c r="BI197" s="607">
        <v>26</v>
      </c>
      <c r="BJ197" s="607">
        <v>20</v>
      </c>
      <c r="BK197" s="607">
        <v>22</v>
      </c>
      <c r="BL197" s="607">
        <v>24</v>
      </c>
      <c r="BM197" s="607">
        <v>17</v>
      </c>
      <c r="BN197" s="607">
        <v>7</v>
      </c>
      <c r="BO197" s="608">
        <v>61.3</v>
      </c>
      <c r="BP197" s="608">
        <v>59.1</v>
      </c>
      <c r="BQ197" s="608">
        <v>65.5</v>
      </c>
      <c r="BR197" s="607">
        <v>117</v>
      </c>
      <c r="BS197" s="607" t="s">
        <v>1</v>
      </c>
      <c r="BT197" s="607" t="s">
        <v>1</v>
      </c>
      <c r="BU197" s="607" t="s">
        <v>1</v>
      </c>
      <c r="BV197" s="607" t="s">
        <v>1</v>
      </c>
      <c r="BW197" s="607">
        <v>1</v>
      </c>
      <c r="BX197" s="607" t="s">
        <v>1</v>
      </c>
      <c r="BY197" s="607">
        <v>5</v>
      </c>
      <c r="BZ197" s="607">
        <v>7</v>
      </c>
      <c r="CA197" s="607">
        <v>15</v>
      </c>
      <c r="CB197" s="607">
        <v>18</v>
      </c>
      <c r="CC197" s="607">
        <v>11</v>
      </c>
      <c r="CD197" s="607">
        <v>14</v>
      </c>
      <c r="CE197" s="607">
        <v>25</v>
      </c>
      <c r="CF197" s="607">
        <v>16</v>
      </c>
      <c r="CG197" s="607">
        <v>5</v>
      </c>
      <c r="CH197" s="607">
        <v>96</v>
      </c>
      <c r="CI197" s="607" t="s">
        <v>1</v>
      </c>
      <c r="CJ197" s="607" t="s">
        <v>1</v>
      </c>
      <c r="CK197" s="607" t="s">
        <v>1</v>
      </c>
      <c r="CL197" s="607" t="s">
        <v>1</v>
      </c>
      <c r="CM197" s="607" t="s">
        <v>1</v>
      </c>
      <c r="CN197" s="607">
        <v>5</v>
      </c>
      <c r="CO197" s="607">
        <v>13</v>
      </c>
      <c r="CP197" s="607">
        <v>17</v>
      </c>
      <c r="CQ197" s="607">
        <v>8</v>
      </c>
      <c r="CR197" s="607">
        <v>11</v>
      </c>
      <c r="CS197" s="607">
        <v>23</v>
      </c>
      <c r="CT197" s="607">
        <v>14</v>
      </c>
      <c r="CU197" s="607">
        <v>5</v>
      </c>
      <c r="CV197" s="607"/>
      <c r="CW197" s="607"/>
      <c r="CX197" s="607"/>
      <c r="CY197" s="607"/>
      <c r="CZ197" s="607"/>
      <c r="DA197" s="607"/>
      <c r="DB197" s="607"/>
      <c r="DC197" s="607">
        <v>474</v>
      </c>
      <c r="DD197" s="607">
        <v>310</v>
      </c>
      <c r="DE197" s="607">
        <v>206</v>
      </c>
      <c r="DF197" s="607">
        <v>76</v>
      </c>
      <c r="DG197" s="607">
        <v>28</v>
      </c>
      <c r="DH197" s="607">
        <v>80</v>
      </c>
      <c r="DI197" s="607">
        <v>43</v>
      </c>
      <c r="DJ197" s="607">
        <v>41</v>
      </c>
      <c r="DK197" s="607">
        <v>111</v>
      </c>
      <c r="DL197" s="607">
        <v>1</v>
      </c>
      <c r="DM197" s="607" t="s">
        <v>1</v>
      </c>
      <c r="DN197" s="607">
        <v>3</v>
      </c>
      <c r="DO197" s="607" t="s">
        <v>1</v>
      </c>
      <c r="DP197" s="607">
        <v>53</v>
      </c>
      <c r="DQ197" s="607">
        <v>5</v>
      </c>
      <c r="DR197" s="607">
        <v>10</v>
      </c>
      <c r="DS197" s="607">
        <v>32</v>
      </c>
      <c r="DT197" s="607">
        <v>7</v>
      </c>
      <c r="DU197" s="607" t="s">
        <v>1</v>
      </c>
      <c r="DV197" s="607" t="s">
        <v>1</v>
      </c>
      <c r="DW197" s="607" t="s">
        <v>1</v>
      </c>
      <c r="DX197" s="607" t="s">
        <v>1</v>
      </c>
      <c r="DY197" s="607" t="s">
        <v>1</v>
      </c>
      <c r="DZ197" s="607" t="s">
        <v>1</v>
      </c>
      <c r="EA197" s="607">
        <v>117</v>
      </c>
      <c r="EB197" s="607">
        <v>9517</v>
      </c>
      <c r="EC197" s="607">
        <v>120</v>
      </c>
      <c r="ED197" s="607">
        <v>4936</v>
      </c>
      <c r="EE197" s="607">
        <v>4461</v>
      </c>
      <c r="EF197" s="17">
        <v>234</v>
      </c>
      <c r="EG197" s="17">
        <v>191</v>
      </c>
      <c r="EH197" s="17">
        <v>136</v>
      </c>
      <c r="EI197" s="17">
        <v>35</v>
      </c>
      <c r="EJ197" s="17">
        <v>20</v>
      </c>
      <c r="EK197" s="17">
        <v>1</v>
      </c>
      <c r="EL197" s="17">
        <v>23</v>
      </c>
      <c r="EM197" s="17">
        <v>19</v>
      </c>
      <c r="EN197" s="17">
        <v>240</v>
      </c>
      <c r="EO197" s="17">
        <v>119</v>
      </c>
      <c r="EP197" s="17">
        <v>70</v>
      </c>
      <c r="EQ197" s="17">
        <v>41</v>
      </c>
      <c r="ER197" s="17">
        <v>8</v>
      </c>
      <c r="ES197" s="17">
        <v>79</v>
      </c>
      <c r="ET197" s="17">
        <v>20</v>
      </c>
      <c r="EU197" s="17">
        <v>22</v>
      </c>
    </row>
    <row r="198" spans="1:151" ht="14.25" customHeight="1">
      <c r="A198" s="551" t="s">
        <v>299</v>
      </c>
      <c r="B198" s="551" t="s">
        <v>440</v>
      </c>
      <c r="C198" s="551" t="s">
        <v>452</v>
      </c>
      <c r="D198" s="551" t="s">
        <v>453</v>
      </c>
      <c r="E198" s="607">
        <v>22</v>
      </c>
      <c r="F198" s="607">
        <v>17</v>
      </c>
      <c r="G198" s="607">
        <v>8</v>
      </c>
      <c r="H198" s="607">
        <v>7</v>
      </c>
      <c r="I198" s="607">
        <v>7</v>
      </c>
      <c r="J198" s="607">
        <v>5</v>
      </c>
      <c r="K198" s="607">
        <v>2</v>
      </c>
      <c r="L198" s="607">
        <v>5</v>
      </c>
      <c r="M198" s="607">
        <v>40</v>
      </c>
      <c r="N198" s="607" t="s">
        <v>1</v>
      </c>
      <c r="O198" s="607" t="s">
        <v>1</v>
      </c>
      <c r="P198" s="607" t="s">
        <v>1</v>
      </c>
      <c r="Q198" s="607">
        <v>3</v>
      </c>
      <c r="R198" s="607">
        <v>2</v>
      </c>
      <c r="S198" s="607">
        <v>1</v>
      </c>
      <c r="T198" s="607">
        <v>4</v>
      </c>
      <c r="U198" s="607">
        <v>4</v>
      </c>
      <c r="V198" s="607">
        <v>5</v>
      </c>
      <c r="W198" s="607">
        <v>4</v>
      </c>
      <c r="X198" s="607">
        <v>4</v>
      </c>
      <c r="Y198" s="607">
        <v>3</v>
      </c>
      <c r="Z198" s="607">
        <v>3</v>
      </c>
      <c r="AA198" s="607">
        <v>7</v>
      </c>
      <c r="AB198" s="607" t="s">
        <v>1</v>
      </c>
      <c r="AC198" s="608">
        <v>60.9</v>
      </c>
      <c r="AD198" s="608">
        <v>57.7</v>
      </c>
      <c r="AE198" s="608">
        <v>64.7</v>
      </c>
      <c r="AF198" s="607">
        <v>29</v>
      </c>
      <c r="AG198" s="607" t="s">
        <v>1</v>
      </c>
      <c r="AH198" s="607" t="s">
        <v>1</v>
      </c>
      <c r="AI198" s="607" t="s">
        <v>1</v>
      </c>
      <c r="AJ198" s="607">
        <v>1</v>
      </c>
      <c r="AK198" s="607">
        <v>1</v>
      </c>
      <c r="AL198" s="607">
        <v>1</v>
      </c>
      <c r="AM198" s="607">
        <v>3</v>
      </c>
      <c r="AN198" s="607">
        <v>2</v>
      </c>
      <c r="AO198" s="607">
        <v>4</v>
      </c>
      <c r="AP198" s="607">
        <v>3</v>
      </c>
      <c r="AQ198" s="607">
        <v>3</v>
      </c>
      <c r="AR198" s="607">
        <v>2</v>
      </c>
      <c r="AS198" s="607">
        <v>3</v>
      </c>
      <c r="AT198" s="607">
        <v>6</v>
      </c>
      <c r="AU198" s="607" t="s">
        <v>1</v>
      </c>
      <c r="AV198" s="608">
        <v>63.3</v>
      </c>
      <c r="AW198" s="608">
        <v>59.9</v>
      </c>
      <c r="AX198" s="608">
        <v>69.8</v>
      </c>
      <c r="AY198" s="607">
        <v>23</v>
      </c>
      <c r="AZ198" s="607" t="s">
        <v>1</v>
      </c>
      <c r="BA198" s="607" t="s">
        <v>1</v>
      </c>
      <c r="BB198" s="607" t="s">
        <v>1</v>
      </c>
      <c r="BC198" s="607" t="s">
        <v>1</v>
      </c>
      <c r="BD198" s="607">
        <v>1</v>
      </c>
      <c r="BE198" s="607">
        <v>1</v>
      </c>
      <c r="BF198" s="607">
        <v>3</v>
      </c>
      <c r="BG198" s="607">
        <v>1</v>
      </c>
      <c r="BH198" s="607">
        <v>4</v>
      </c>
      <c r="BI198" s="607">
        <v>2</v>
      </c>
      <c r="BJ198" s="607">
        <v>3</v>
      </c>
      <c r="BK198" s="607">
        <v>1</v>
      </c>
      <c r="BL198" s="607">
        <v>3</v>
      </c>
      <c r="BM198" s="607">
        <v>4</v>
      </c>
      <c r="BN198" s="607" t="s">
        <v>1</v>
      </c>
      <c r="BO198" s="608">
        <v>63.1</v>
      </c>
      <c r="BP198" s="608">
        <v>60.4</v>
      </c>
      <c r="BQ198" s="608">
        <v>72.599999999999994</v>
      </c>
      <c r="BR198" s="607">
        <v>17</v>
      </c>
      <c r="BS198" s="607" t="s">
        <v>1</v>
      </c>
      <c r="BT198" s="607" t="s">
        <v>1</v>
      </c>
      <c r="BU198" s="607" t="s">
        <v>1</v>
      </c>
      <c r="BV198" s="607" t="s">
        <v>1</v>
      </c>
      <c r="BW198" s="607" t="s">
        <v>1</v>
      </c>
      <c r="BX198" s="607" t="s">
        <v>1</v>
      </c>
      <c r="BY198" s="607">
        <v>2</v>
      </c>
      <c r="BZ198" s="607" t="s">
        <v>1</v>
      </c>
      <c r="CA198" s="607">
        <v>3</v>
      </c>
      <c r="CB198" s="607">
        <v>1</v>
      </c>
      <c r="CC198" s="607">
        <v>3</v>
      </c>
      <c r="CD198" s="607">
        <v>1</v>
      </c>
      <c r="CE198" s="607">
        <v>2</v>
      </c>
      <c r="CF198" s="607">
        <v>4</v>
      </c>
      <c r="CG198" s="607">
        <v>1</v>
      </c>
      <c r="CH198" s="607">
        <v>15</v>
      </c>
      <c r="CI198" s="607" t="s">
        <v>1</v>
      </c>
      <c r="CJ198" s="607" t="s">
        <v>1</v>
      </c>
      <c r="CK198" s="607" t="s">
        <v>1</v>
      </c>
      <c r="CL198" s="607" t="s">
        <v>1</v>
      </c>
      <c r="CM198" s="607" t="s">
        <v>1</v>
      </c>
      <c r="CN198" s="607" t="s">
        <v>1</v>
      </c>
      <c r="CO198" s="607">
        <v>3</v>
      </c>
      <c r="CP198" s="607">
        <v>1</v>
      </c>
      <c r="CQ198" s="607">
        <v>3</v>
      </c>
      <c r="CR198" s="607">
        <v>1</v>
      </c>
      <c r="CS198" s="607">
        <v>2</v>
      </c>
      <c r="CT198" s="607">
        <v>4</v>
      </c>
      <c r="CU198" s="607">
        <v>1</v>
      </c>
      <c r="CV198" s="607"/>
      <c r="CW198" s="607"/>
      <c r="CX198" s="607"/>
      <c r="CY198" s="607"/>
      <c r="CZ198" s="607"/>
      <c r="DA198" s="607"/>
      <c r="DB198" s="607"/>
      <c r="DC198" s="607">
        <v>53</v>
      </c>
      <c r="DD198" s="607">
        <v>30</v>
      </c>
      <c r="DE198" s="607">
        <v>23</v>
      </c>
      <c r="DF198" s="607">
        <v>6</v>
      </c>
      <c r="DG198" s="607">
        <v>1</v>
      </c>
      <c r="DH198" s="607">
        <v>14</v>
      </c>
      <c r="DI198" s="607">
        <v>3</v>
      </c>
      <c r="DJ198" s="607">
        <v>6</v>
      </c>
      <c r="DK198" s="607">
        <v>17</v>
      </c>
      <c r="DL198" s="607">
        <v>1</v>
      </c>
      <c r="DM198" s="607" t="s">
        <v>1</v>
      </c>
      <c r="DN198" s="607" t="s">
        <v>1</v>
      </c>
      <c r="DO198" s="607" t="s">
        <v>1</v>
      </c>
      <c r="DP198" s="607">
        <v>6</v>
      </c>
      <c r="DQ198" s="607" t="s">
        <v>1</v>
      </c>
      <c r="DR198" s="607">
        <v>1</v>
      </c>
      <c r="DS198" s="607">
        <v>7</v>
      </c>
      <c r="DT198" s="607">
        <v>2</v>
      </c>
      <c r="DU198" s="607" t="s">
        <v>1</v>
      </c>
      <c r="DV198" s="607" t="s">
        <v>1</v>
      </c>
      <c r="DW198" s="607" t="s">
        <v>1</v>
      </c>
      <c r="DX198" s="607" t="s">
        <v>1</v>
      </c>
      <c r="DY198" s="607" t="s">
        <v>1</v>
      </c>
      <c r="DZ198" s="607" t="s">
        <v>1</v>
      </c>
      <c r="EA198" s="607">
        <v>17</v>
      </c>
      <c r="EB198" s="607">
        <v>916</v>
      </c>
      <c r="EC198" s="607">
        <v>56</v>
      </c>
      <c r="ED198" s="607">
        <v>512</v>
      </c>
      <c r="EE198" s="607">
        <v>348</v>
      </c>
      <c r="EF198" s="17">
        <v>26</v>
      </c>
      <c r="EG198" s="17">
        <v>22</v>
      </c>
      <c r="EH198" s="17">
        <v>18</v>
      </c>
      <c r="EI198" s="17">
        <v>3</v>
      </c>
      <c r="EJ198" s="17">
        <v>1</v>
      </c>
      <c r="EK198" s="17" t="s">
        <v>1</v>
      </c>
      <c r="EL198" s="17">
        <v>2</v>
      </c>
      <c r="EM198" s="17">
        <v>2</v>
      </c>
      <c r="EN198" s="17">
        <v>27</v>
      </c>
      <c r="EO198" s="17">
        <v>8</v>
      </c>
      <c r="EP198" s="17">
        <v>5</v>
      </c>
      <c r="EQ198" s="17">
        <v>3</v>
      </c>
      <c r="ER198" s="17" t="s">
        <v>1</v>
      </c>
      <c r="ES198" s="17">
        <v>14</v>
      </c>
      <c r="ET198" s="17">
        <v>1</v>
      </c>
      <c r="EU198" s="17">
        <v>4</v>
      </c>
    </row>
    <row r="199" spans="1:151" ht="14.25" customHeight="1">
      <c r="A199" s="551" t="s">
        <v>299</v>
      </c>
      <c r="B199" s="551" t="s">
        <v>440</v>
      </c>
      <c r="C199" s="551" t="s">
        <v>452</v>
      </c>
      <c r="D199" s="551" t="s">
        <v>454</v>
      </c>
      <c r="E199" s="607">
        <v>30</v>
      </c>
      <c r="F199" s="607">
        <v>17</v>
      </c>
      <c r="G199" s="607">
        <v>4</v>
      </c>
      <c r="H199" s="607">
        <v>4</v>
      </c>
      <c r="I199" s="607">
        <v>12</v>
      </c>
      <c r="J199" s="607">
        <v>10</v>
      </c>
      <c r="K199" s="607">
        <v>1</v>
      </c>
      <c r="L199" s="607">
        <v>13</v>
      </c>
      <c r="M199" s="607">
        <v>48</v>
      </c>
      <c r="N199" s="607" t="s">
        <v>1</v>
      </c>
      <c r="O199" s="607" t="s">
        <v>1</v>
      </c>
      <c r="P199" s="607">
        <v>1</v>
      </c>
      <c r="Q199" s="607">
        <v>1</v>
      </c>
      <c r="R199" s="607">
        <v>4</v>
      </c>
      <c r="S199" s="607">
        <v>3</v>
      </c>
      <c r="T199" s="607">
        <v>5</v>
      </c>
      <c r="U199" s="607">
        <v>5</v>
      </c>
      <c r="V199" s="607">
        <v>4</v>
      </c>
      <c r="W199" s="607">
        <v>7</v>
      </c>
      <c r="X199" s="607">
        <v>3</v>
      </c>
      <c r="Y199" s="607">
        <v>5</v>
      </c>
      <c r="Z199" s="607">
        <v>6</v>
      </c>
      <c r="AA199" s="607">
        <v>2</v>
      </c>
      <c r="AB199" s="607">
        <v>2</v>
      </c>
      <c r="AC199" s="608">
        <v>59</v>
      </c>
      <c r="AD199" s="608">
        <v>58.4</v>
      </c>
      <c r="AE199" s="608">
        <v>59.7</v>
      </c>
      <c r="AF199" s="607">
        <v>30</v>
      </c>
      <c r="AG199" s="607" t="s">
        <v>1</v>
      </c>
      <c r="AH199" s="607" t="s">
        <v>1</v>
      </c>
      <c r="AI199" s="607" t="s">
        <v>1</v>
      </c>
      <c r="AJ199" s="607">
        <v>1</v>
      </c>
      <c r="AK199" s="607">
        <v>1</v>
      </c>
      <c r="AL199" s="607">
        <v>1</v>
      </c>
      <c r="AM199" s="607">
        <v>4</v>
      </c>
      <c r="AN199" s="607">
        <v>5</v>
      </c>
      <c r="AO199" s="607">
        <v>2</v>
      </c>
      <c r="AP199" s="607">
        <v>5</v>
      </c>
      <c r="AQ199" s="607">
        <v>3</v>
      </c>
      <c r="AR199" s="607">
        <v>4</v>
      </c>
      <c r="AS199" s="607">
        <v>2</v>
      </c>
      <c r="AT199" s="607">
        <v>1</v>
      </c>
      <c r="AU199" s="607">
        <v>1</v>
      </c>
      <c r="AV199" s="608">
        <v>59.5</v>
      </c>
      <c r="AW199" s="608">
        <v>56.1</v>
      </c>
      <c r="AX199" s="608">
        <v>66.5</v>
      </c>
      <c r="AY199" s="607">
        <v>30</v>
      </c>
      <c r="AZ199" s="607" t="s">
        <v>1</v>
      </c>
      <c r="BA199" s="607" t="s">
        <v>1</v>
      </c>
      <c r="BB199" s="607" t="s">
        <v>1</v>
      </c>
      <c r="BC199" s="607">
        <v>1</v>
      </c>
      <c r="BD199" s="607">
        <v>1</v>
      </c>
      <c r="BE199" s="607">
        <v>1</v>
      </c>
      <c r="BF199" s="607">
        <v>4</v>
      </c>
      <c r="BG199" s="607">
        <v>5</v>
      </c>
      <c r="BH199" s="607">
        <v>2</v>
      </c>
      <c r="BI199" s="607">
        <v>5</v>
      </c>
      <c r="BJ199" s="607">
        <v>3</v>
      </c>
      <c r="BK199" s="607">
        <v>4</v>
      </c>
      <c r="BL199" s="607">
        <v>2</v>
      </c>
      <c r="BM199" s="607">
        <v>1</v>
      </c>
      <c r="BN199" s="607">
        <v>1</v>
      </c>
      <c r="BO199" s="608">
        <v>59.5</v>
      </c>
      <c r="BP199" s="608">
        <v>56.1</v>
      </c>
      <c r="BQ199" s="608">
        <v>66.5</v>
      </c>
      <c r="BR199" s="607">
        <v>17</v>
      </c>
      <c r="BS199" s="607" t="s">
        <v>1</v>
      </c>
      <c r="BT199" s="607" t="s">
        <v>1</v>
      </c>
      <c r="BU199" s="607" t="s">
        <v>1</v>
      </c>
      <c r="BV199" s="607" t="s">
        <v>1</v>
      </c>
      <c r="BW199" s="607">
        <v>1</v>
      </c>
      <c r="BX199" s="607" t="s">
        <v>1</v>
      </c>
      <c r="BY199" s="607">
        <v>1</v>
      </c>
      <c r="BZ199" s="607">
        <v>2</v>
      </c>
      <c r="CA199" s="607">
        <v>1</v>
      </c>
      <c r="CB199" s="607">
        <v>3</v>
      </c>
      <c r="CC199" s="607" t="s">
        <v>1</v>
      </c>
      <c r="CD199" s="607">
        <v>3</v>
      </c>
      <c r="CE199" s="607">
        <v>3</v>
      </c>
      <c r="CF199" s="607">
        <v>2</v>
      </c>
      <c r="CG199" s="607">
        <v>1</v>
      </c>
      <c r="CH199" s="607">
        <v>11</v>
      </c>
      <c r="CI199" s="607" t="s">
        <v>1</v>
      </c>
      <c r="CJ199" s="607" t="s">
        <v>1</v>
      </c>
      <c r="CK199" s="607" t="s">
        <v>1</v>
      </c>
      <c r="CL199" s="607" t="s">
        <v>1</v>
      </c>
      <c r="CM199" s="607" t="s">
        <v>1</v>
      </c>
      <c r="CN199" s="607">
        <v>1</v>
      </c>
      <c r="CO199" s="607" t="s">
        <v>1</v>
      </c>
      <c r="CP199" s="607">
        <v>3</v>
      </c>
      <c r="CQ199" s="607" t="s">
        <v>1</v>
      </c>
      <c r="CR199" s="607">
        <v>2</v>
      </c>
      <c r="CS199" s="607">
        <v>2</v>
      </c>
      <c r="CT199" s="607">
        <v>2</v>
      </c>
      <c r="CU199" s="607">
        <v>1</v>
      </c>
      <c r="CV199" s="607"/>
      <c r="CW199" s="607"/>
      <c r="CX199" s="607"/>
      <c r="CY199" s="607"/>
      <c r="CZ199" s="607"/>
      <c r="DA199" s="607"/>
      <c r="DB199" s="607"/>
      <c r="DC199" s="607">
        <v>70</v>
      </c>
      <c r="DD199" s="607">
        <v>44</v>
      </c>
      <c r="DE199" s="607">
        <v>30</v>
      </c>
      <c r="DF199" s="607">
        <v>10</v>
      </c>
      <c r="DG199" s="607">
        <v>4</v>
      </c>
      <c r="DH199" s="607">
        <v>10</v>
      </c>
      <c r="DI199" s="607">
        <v>6</v>
      </c>
      <c r="DJ199" s="607">
        <v>10</v>
      </c>
      <c r="DK199" s="607">
        <v>17</v>
      </c>
      <c r="DL199" s="607" t="s">
        <v>1</v>
      </c>
      <c r="DM199" s="607" t="s">
        <v>1</v>
      </c>
      <c r="DN199" s="607" t="s">
        <v>1</v>
      </c>
      <c r="DO199" s="607" t="s">
        <v>1</v>
      </c>
      <c r="DP199" s="607">
        <v>7</v>
      </c>
      <c r="DQ199" s="607">
        <v>1</v>
      </c>
      <c r="DR199" s="607">
        <v>3</v>
      </c>
      <c r="DS199" s="607">
        <v>4</v>
      </c>
      <c r="DT199" s="607">
        <v>2</v>
      </c>
      <c r="DU199" s="607" t="s">
        <v>1</v>
      </c>
      <c r="DV199" s="607" t="s">
        <v>1</v>
      </c>
      <c r="DW199" s="607" t="s">
        <v>1</v>
      </c>
      <c r="DX199" s="607" t="s">
        <v>1</v>
      </c>
      <c r="DY199" s="607" t="s">
        <v>1</v>
      </c>
      <c r="DZ199" s="607" t="s">
        <v>1</v>
      </c>
      <c r="EA199" s="607">
        <v>17</v>
      </c>
      <c r="EB199" s="607">
        <v>2745</v>
      </c>
      <c r="EC199" s="607" t="s">
        <v>1</v>
      </c>
      <c r="ED199" s="607">
        <v>640</v>
      </c>
      <c r="EE199" s="607">
        <v>2105</v>
      </c>
      <c r="EF199" s="17">
        <v>33</v>
      </c>
      <c r="EG199" s="17">
        <v>24</v>
      </c>
      <c r="EH199" s="17">
        <v>20</v>
      </c>
      <c r="EI199" s="17">
        <v>2</v>
      </c>
      <c r="EJ199" s="17">
        <v>2</v>
      </c>
      <c r="EK199" s="17" t="s">
        <v>1</v>
      </c>
      <c r="EL199" s="17">
        <v>2</v>
      </c>
      <c r="EM199" s="17">
        <v>7</v>
      </c>
      <c r="EN199" s="17">
        <v>37</v>
      </c>
      <c r="EO199" s="17">
        <v>20</v>
      </c>
      <c r="EP199" s="17">
        <v>10</v>
      </c>
      <c r="EQ199" s="17">
        <v>8</v>
      </c>
      <c r="ER199" s="17">
        <v>2</v>
      </c>
      <c r="ES199" s="17">
        <v>10</v>
      </c>
      <c r="ET199" s="17">
        <v>4</v>
      </c>
      <c r="EU199" s="17">
        <v>3</v>
      </c>
    </row>
    <row r="200" spans="1:151" ht="14.25" customHeight="1">
      <c r="A200" s="551" t="s">
        <v>299</v>
      </c>
      <c r="B200" s="551" t="s">
        <v>440</v>
      </c>
      <c r="C200" s="551" t="s">
        <v>452</v>
      </c>
      <c r="D200" s="551" t="s">
        <v>455</v>
      </c>
      <c r="E200" s="607">
        <v>36</v>
      </c>
      <c r="F200" s="607">
        <v>25</v>
      </c>
      <c r="G200" s="607">
        <v>6</v>
      </c>
      <c r="H200" s="607">
        <v>4</v>
      </c>
      <c r="I200" s="607">
        <v>10</v>
      </c>
      <c r="J200" s="607">
        <v>7</v>
      </c>
      <c r="K200" s="607">
        <v>9</v>
      </c>
      <c r="L200" s="607">
        <v>11</v>
      </c>
      <c r="M200" s="607">
        <v>76</v>
      </c>
      <c r="N200" s="607">
        <v>1</v>
      </c>
      <c r="O200" s="607">
        <v>3</v>
      </c>
      <c r="P200" s="607">
        <v>1</v>
      </c>
      <c r="Q200" s="607">
        <v>3</v>
      </c>
      <c r="R200" s="607">
        <v>8</v>
      </c>
      <c r="S200" s="607">
        <v>6</v>
      </c>
      <c r="T200" s="607">
        <v>4</v>
      </c>
      <c r="U200" s="607">
        <v>7</v>
      </c>
      <c r="V200" s="607">
        <v>3</v>
      </c>
      <c r="W200" s="607">
        <v>6</v>
      </c>
      <c r="X200" s="607">
        <v>10</v>
      </c>
      <c r="Y200" s="607">
        <v>9</v>
      </c>
      <c r="Z200" s="607">
        <v>9</v>
      </c>
      <c r="AA200" s="607">
        <v>3</v>
      </c>
      <c r="AB200" s="607">
        <v>3</v>
      </c>
      <c r="AC200" s="608">
        <v>57.3</v>
      </c>
      <c r="AD200" s="608">
        <v>53.8</v>
      </c>
      <c r="AE200" s="608">
        <v>63.1</v>
      </c>
      <c r="AF200" s="607">
        <v>45</v>
      </c>
      <c r="AG200" s="607" t="s">
        <v>1</v>
      </c>
      <c r="AH200" s="607">
        <v>1</v>
      </c>
      <c r="AI200" s="607" t="s">
        <v>1</v>
      </c>
      <c r="AJ200" s="607">
        <v>1</v>
      </c>
      <c r="AK200" s="607">
        <v>2</v>
      </c>
      <c r="AL200" s="607">
        <v>4</v>
      </c>
      <c r="AM200" s="607">
        <v>2</v>
      </c>
      <c r="AN200" s="607">
        <v>5</v>
      </c>
      <c r="AO200" s="607">
        <v>2</v>
      </c>
      <c r="AP200" s="607">
        <v>2</v>
      </c>
      <c r="AQ200" s="607">
        <v>9</v>
      </c>
      <c r="AR200" s="607">
        <v>6</v>
      </c>
      <c r="AS200" s="607">
        <v>7</v>
      </c>
      <c r="AT200" s="607">
        <v>2</v>
      </c>
      <c r="AU200" s="607">
        <v>2</v>
      </c>
      <c r="AV200" s="608">
        <v>62.4</v>
      </c>
      <c r="AW200" s="608">
        <v>59.9</v>
      </c>
      <c r="AX200" s="608">
        <v>66.2</v>
      </c>
      <c r="AY200" s="607">
        <v>40</v>
      </c>
      <c r="AZ200" s="607" t="s">
        <v>1</v>
      </c>
      <c r="BA200" s="607">
        <v>1</v>
      </c>
      <c r="BB200" s="607" t="s">
        <v>1</v>
      </c>
      <c r="BC200" s="607">
        <v>1</v>
      </c>
      <c r="BD200" s="607">
        <v>1</v>
      </c>
      <c r="BE200" s="607">
        <v>4</v>
      </c>
      <c r="BF200" s="607">
        <v>1</v>
      </c>
      <c r="BG200" s="607">
        <v>5</v>
      </c>
      <c r="BH200" s="607">
        <v>2</v>
      </c>
      <c r="BI200" s="607">
        <v>1</v>
      </c>
      <c r="BJ200" s="607">
        <v>9</v>
      </c>
      <c r="BK200" s="607">
        <v>5</v>
      </c>
      <c r="BL200" s="607">
        <v>7</v>
      </c>
      <c r="BM200" s="607">
        <v>2</v>
      </c>
      <c r="BN200" s="607">
        <v>1</v>
      </c>
      <c r="BO200" s="608">
        <v>62.5</v>
      </c>
      <c r="BP200" s="608">
        <v>60.4</v>
      </c>
      <c r="BQ200" s="608">
        <v>66.400000000000006</v>
      </c>
      <c r="BR200" s="607">
        <v>25</v>
      </c>
      <c r="BS200" s="607" t="s">
        <v>1</v>
      </c>
      <c r="BT200" s="607" t="s">
        <v>1</v>
      </c>
      <c r="BU200" s="607" t="s">
        <v>1</v>
      </c>
      <c r="BV200" s="607" t="s">
        <v>1</v>
      </c>
      <c r="BW200" s="607" t="s">
        <v>1</v>
      </c>
      <c r="BX200" s="607" t="s">
        <v>1</v>
      </c>
      <c r="BY200" s="607" t="s">
        <v>1</v>
      </c>
      <c r="BZ200" s="607">
        <v>1</v>
      </c>
      <c r="CA200" s="607">
        <v>1</v>
      </c>
      <c r="CB200" s="607">
        <v>3</v>
      </c>
      <c r="CC200" s="607">
        <v>5</v>
      </c>
      <c r="CD200" s="607">
        <v>4</v>
      </c>
      <c r="CE200" s="607">
        <v>6</v>
      </c>
      <c r="CF200" s="607">
        <v>3</v>
      </c>
      <c r="CG200" s="607">
        <v>2</v>
      </c>
      <c r="CH200" s="607">
        <v>20</v>
      </c>
      <c r="CI200" s="607" t="s">
        <v>1</v>
      </c>
      <c r="CJ200" s="607" t="s">
        <v>1</v>
      </c>
      <c r="CK200" s="607" t="s">
        <v>1</v>
      </c>
      <c r="CL200" s="607" t="s">
        <v>1</v>
      </c>
      <c r="CM200" s="607" t="s">
        <v>1</v>
      </c>
      <c r="CN200" s="607">
        <v>1</v>
      </c>
      <c r="CO200" s="607" t="s">
        <v>1</v>
      </c>
      <c r="CP200" s="607">
        <v>2</v>
      </c>
      <c r="CQ200" s="607">
        <v>3</v>
      </c>
      <c r="CR200" s="607">
        <v>4</v>
      </c>
      <c r="CS200" s="607">
        <v>6</v>
      </c>
      <c r="CT200" s="607">
        <v>2</v>
      </c>
      <c r="CU200" s="607">
        <v>2</v>
      </c>
      <c r="CV200" s="607"/>
      <c r="CW200" s="607"/>
      <c r="CX200" s="607"/>
      <c r="CY200" s="607"/>
      <c r="CZ200" s="607"/>
      <c r="DA200" s="607"/>
      <c r="DB200" s="607"/>
      <c r="DC200" s="607">
        <v>96</v>
      </c>
      <c r="DD200" s="607">
        <v>65</v>
      </c>
      <c r="DE200" s="607">
        <v>40</v>
      </c>
      <c r="DF200" s="607">
        <v>14</v>
      </c>
      <c r="DG200" s="607">
        <v>11</v>
      </c>
      <c r="DH200" s="607">
        <v>16</v>
      </c>
      <c r="DI200" s="607">
        <v>8</v>
      </c>
      <c r="DJ200" s="607">
        <v>7</v>
      </c>
      <c r="DK200" s="607">
        <v>20</v>
      </c>
      <c r="DL200" s="607" t="s">
        <v>1</v>
      </c>
      <c r="DM200" s="607" t="s">
        <v>1</v>
      </c>
      <c r="DN200" s="607">
        <v>1</v>
      </c>
      <c r="DO200" s="607" t="s">
        <v>1</v>
      </c>
      <c r="DP200" s="607">
        <v>5</v>
      </c>
      <c r="DQ200" s="607">
        <v>1</v>
      </c>
      <c r="DR200" s="607" t="s">
        <v>1</v>
      </c>
      <c r="DS200" s="607">
        <v>12</v>
      </c>
      <c r="DT200" s="607">
        <v>1</v>
      </c>
      <c r="DU200" s="607" t="s">
        <v>1</v>
      </c>
      <c r="DV200" s="607" t="s">
        <v>1</v>
      </c>
      <c r="DW200" s="607" t="s">
        <v>1</v>
      </c>
      <c r="DX200" s="607" t="s">
        <v>1</v>
      </c>
      <c r="DY200" s="607" t="s">
        <v>1</v>
      </c>
      <c r="DZ200" s="607" t="s">
        <v>1</v>
      </c>
      <c r="EA200" s="607">
        <v>25</v>
      </c>
      <c r="EB200" s="607">
        <v>2317</v>
      </c>
      <c r="EC200" s="607" t="s">
        <v>1</v>
      </c>
      <c r="ED200" s="607">
        <v>1139</v>
      </c>
      <c r="EE200" s="607">
        <v>1178</v>
      </c>
      <c r="EF200" s="17">
        <v>52</v>
      </c>
      <c r="EG200" s="17">
        <v>43</v>
      </c>
      <c r="EH200" s="17">
        <v>26</v>
      </c>
      <c r="EI200" s="17">
        <v>8</v>
      </c>
      <c r="EJ200" s="17">
        <v>9</v>
      </c>
      <c r="EK200" s="17">
        <v>1</v>
      </c>
      <c r="EL200" s="17">
        <v>4</v>
      </c>
      <c r="EM200" s="17">
        <v>4</v>
      </c>
      <c r="EN200" s="17">
        <v>44</v>
      </c>
      <c r="EO200" s="17">
        <v>22</v>
      </c>
      <c r="EP200" s="17">
        <v>14</v>
      </c>
      <c r="EQ200" s="17">
        <v>6</v>
      </c>
      <c r="ER200" s="17">
        <v>2</v>
      </c>
      <c r="ES200" s="17">
        <v>15</v>
      </c>
      <c r="ET200" s="17">
        <v>4</v>
      </c>
      <c r="EU200" s="17">
        <v>3</v>
      </c>
    </row>
    <row r="201" spans="1:151" ht="14.25" customHeight="1">
      <c r="A201" s="551" t="s">
        <v>299</v>
      </c>
      <c r="B201" s="551" t="s">
        <v>440</v>
      </c>
      <c r="C201" s="551" t="s">
        <v>452</v>
      </c>
      <c r="D201" s="551" t="s">
        <v>456</v>
      </c>
      <c r="E201" s="607">
        <v>11</v>
      </c>
      <c r="F201" s="607">
        <v>5</v>
      </c>
      <c r="G201" s="607">
        <v>2</v>
      </c>
      <c r="H201" s="607">
        <v>2</v>
      </c>
      <c r="I201" s="607">
        <v>2</v>
      </c>
      <c r="J201" s="607">
        <v>2</v>
      </c>
      <c r="K201" s="607">
        <v>1</v>
      </c>
      <c r="L201" s="607">
        <v>6</v>
      </c>
      <c r="M201" s="607">
        <v>16</v>
      </c>
      <c r="N201" s="607" t="s">
        <v>1</v>
      </c>
      <c r="O201" s="607" t="s">
        <v>1</v>
      </c>
      <c r="P201" s="607">
        <v>1</v>
      </c>
      <c r="Q201" s="607">
        <v>3</v>
      </c>
      <c r="R201" s="607">
        <v>1</v>
      </c>
      <c r="S201" s="607" t="s">
        <v>1</v>
      </c>
      <c r="T201" s="607">
        <v>1</v>
      </c>
      <c r="U201" s="607">
        <v>2</v>
      </c>
      <c r="V201" s="607">
        <v>1</v>
      </c>
      <c r="W201" s="607">
        <v>4</v>
      </c>
      <c r="X201" s="607" t="s">
        <v>1</v>
      </c>
      <c r="Y201" s="607">
        <v>3</v>
      </c>
      <c r="Z201" s="607" t="s">
        <v>1</v>
      </c>
      <c r="AA201" s="607" t="s">
        <v>1</v>
      </c>
      <c r="AB201" s="607" t="s">
        <v>1</v>
      </c>
      <c r="AC201" s="608">
        <v>52.8</v>
      </c>
      <c r="AD201" s="608">
        <v>53.8</v>
      </c>
      <c r="AE201" s="608">
        <v>51.4</v>
      </c>
      <c r="AF201" s="607">
        <v>7</v>
      </c>
      <c r="AG201" s="607" t="s">
        <v>1</v>
      </c>
      <c r="AH201" s="607" t="s">
        <v>1</v>
      </c>
      <c r="AI201" s="607" t="s">
        <v>1</v>
      </c>
      <c r="AJ201" s="607">
        <v>1</v>
      </c>
      <c r="AK201" s="607">
        <v>1</v>
      </c>
      <c r="AL201" s="607" t="s">
        <v>1</v>
      </c>
      <c r="AM201" s="607" t="s">
        <v>1</v>
      </c>
      <c r="AN201" s="607">
        <v>1</v>
      </c>
      <c r="AO201" s="607" t="s">
        <v>1</v>
      </c>
      <c r="AP201" s="607">
        <v>3</v>
      </c>
      <c r="AQ201" s="607" t="s">
        <v>1</v>
      </c>
      <c r="AR201" s="607">
        <v>1</v>
      </c>
      <c r="AS201" s="607" t="s">
        <v>1</v>
      </c>
      <c r="AT201" s="607" t="s">
        <v>1</v>
      </c>
      <c r="AU201" s="607" t="s">
        <v>1</v>
      </c>
      <c r="AV201" s="608">
        <v>54.3</v>
      </c>
      <c r="AW201" s="608">
        <v>53</v>
      </c>
      <c r="AX201" s="608">
        <v>62</v>
      </c>
      <c r="AY201" s="607">
        <v>7</v>
      </c>
      <c r="AZ201" s="607" t="s">
        <v>1</v>
      </c>
      <c r="BA201" s="607" t="s">
        <v>1</v>
      </c>
      <c r="BB201" s="607" t="s">
        <v>1</v>
      </c>
      <c r="BC201" s="607">
        <v>1</v>
      </c>
      <c r="BD201" s="607">
        <v>1</v>
      </c>
      <c r="BE201" s="607" t="s">
        <v>1</v>
      </c>
      <c r="BF201" s="607" t="s">
        <v>1</v>
      </c>
      <c r="BG201" s="607">
        <v>1</v>
      </c>
      <c r="BH201" s="607" t="s">
        <v>1</v>
      </c>
      <c r="BI201" s="607">
        <v>3</v>
      </c>
      <c r="BJ201" s="607" t="s">
        <v>1</v>
      </c>
      <c r="BK201" s="607">
        <v>1</v>
      </c>
      <c r="BL201" s="607" t="s">
        <v>1</v>
      </c>
      <c r="BM201" s="607" t="s">
        <v>1</v>
      </c>
      <c r="BN201" s="607" t="s">
        <v>1</v>
      </c>
      <c r="BO201" s="608">
        <v>54.3</v>
      </c>
      <c r="BP201" s="608">
        <v>53</v>
      </c>
      <c r="BQ201" s="608">
        <v>62</v>
      </c>
      <c r="BR201" s="607">
        <v>5</v>
      </c>
      <c r="BS201" s="607" t="s">
        <v>1</v>
      </c>
      <c r="BT201" s="607" t="s">
        <v>1</v>
      </c>
      <c r="BU201" s="607" t="s">
        <v>1</v>
      </c>
      <c r="BV201" s="607" t="s">
        <v>1</v>
      </c>
      <c r="BW201" s="607" t="s">
        <v>1</v>
      </c>
      <c r="BX201" s="607" t="s">
        <v>1</v>
      </c>
      <c r="BY201" s="607" t="s">
        <v>1</v>
      </c>
      <c r="BZ201" s="607" t="s">
        <v>1</v>
      </c>
      <c r="CA201" s="607">
        <v>1</v>
      </c>
      <c r="CB201" s="607">
        <v>2</v>
      </c>
      <c r="CC201" s="607" t="s">
        <v>1</v>
      </c>
      <c r="CD201" s="607">
        <v>2</v>
      </c>
      <c r="CE201" s="607" t="s">
        <v>1</v>
      </c>
      <c r="CF201" s="607" t="s">
        <v>1</v>
      </c>
      <c r="CG201" s="607" t="s">
        <v>1</v>
      </c>
      <c r="CH201" s="607">
        <v>5</v>
      </c>
      <c r="CI201" s="607" t="s">
        <v>1</v>
      </c>
      <c r="CJ201" s="607" t="s">
        <v>1</v>
      </c>
      <c r="CK201" s="607" t="s">
        <v>1</v>
      </c>
      <c r="CL201" s="607" t="s">
        <v>1</v>
      </c>
      <c r="CM201" s="607" t="s">
        <v>1</v>
      </c>
      <c r="CN201" s="607" t="s">
        <v>1</v>
      </c>
      <c r="CO201" s="607">
        <v>1</v>
      </c>
      <c r="CP201" s="607">
        <v>2</v>
      </c>
      <c r="CQ201" s="607" t="s">
        <v>1</v>
      </c>
      <c r="CR201" s="607">
        <v>2</v>
      </c>
      <c r="CS201" s="607" t="s">
        <v>1</v>
      </c>
      <c r="CT201" s="607" t="s">
        <v>1</v>
      </c>
      <c r="CU201" s="607" t="s">
        <v>1</v>
      </c>
      <c r="CV201" s="607"/>
      <c r="CW201" s="607"/>
      <c r="CX201" s="607"/>
      <c r="CY201" s="607"/>
      <c r="CZ201" s="607"/>
      <c r="DA201" s="607"/>
      <c r="DB201" s="607"/>
      <c r="DC201" s="607">
        <v>24</v>
      </c>
      <c r="DD201" s="607">
        <v>18</v>
      </c>
      <c r="DE201" s="607">
        <v>7</v>
      </c>
      <c r="DF201" s="607">
        <v>7</v>
      </c>
      <c r="DG201" s="607">
        <v>4</v>
      </c>
      <c r="DH201" s="607">
        <v>3</v>
      </c>
      <c r="DI201" s="607">
        <v>2</v>
      </c>
      <c r="DJ201" s="607">
        <v>1</v>
      </c>
      <c r="DK201" s="607">
        <v>4</v>
      </c>
      <c r="DL201" s="607" t="s">
        <v>1</v>
      </c>
      <c r="DM201" s="607" t="s">
        <v>1</v>
      </c>
      <c r="DN201" s="607" t="s">
        <v>1</v>
      </c>
      <c r="DO201" s="607" t="s">
        <v>1</v>
      </c>
      <c r="DP201" s="607" t="s">
        <v>1</v>
      </c>
      <c r="DQ201" s="607" t="s">
        <v>1</v>
      </c>
      <c r="DR201" s="607" t="s">
        <v>1</v>
      </c>
      <c r="DS201" s="607">
        <v>2</v>
      </c>
      <c r="DT201" s="607">
        <v>2</v>
      </c>
      <c r="DU201" s="607" t="s">
        <v>1</v>
      </c>
      <c r="DV201" s="607" t="s">
        <v>1</v>
      </c>
      <c r="DW201" s="607" t="s">
        <v>1</v>
      </c>
      <c r="DX201" s="607" t="s">
        <v>1</v>
      </c>
      <c r="DY201" s="607" t="s">
        <v>1</v>
      </c>
      <c r="DZ201" s="607" t="s">
        <v>1</v>
      </c>
      <c r="EA201" s="607">
        <v>5</v>
      </c>
      <c r="EB201" s="607">
        <v>403</v>
      </c>
      <c r="EC201" s="607" t="s">
        <v>1</v>
      </c>
      <c r="ED201" s="607">
        <v>212</v>
      </c>
      <c r="EE201" s="607">
        <v>191</v>
      </c>
      <c r="EF201" s="17">
        <v>12</v>
      </c>
      <c r="EG201" s="17">
        <v>10</v>
      </c>
      <c r="EH201" s="17">
        <v>6</v>
      </c>
      <c r="EI201" s="17">
        <v>3</v>
      </c>
      <c r="EJ201" s="17">
        <v>1</v>
      </c>
      <c r="EK201" s="17" t="s">
        <v>1</v>
      </c>
      <c r="EL201" s="17">
        <v>1</v>
      </c>
      <c r="EM201" s="17">
        <v>1</v>
      </c>
      <c r="EN201" s="17">
        <v>12</v>
      </c>
      <c r="EO201" s="17">
        <v>8</v>
      </c>
      <c r="EP201" s="17">
        <v>1</v>
      </c>
      <c r="EQ201" s="17">
        <v>4</v>
      </c>
      <c r="ER201" s="17">
        <v>3</v>
      </c>
      <c r="ES201" s="17">
        <v>3</v>
      </c>
      <c r="ET201" s="17">
        <v>1</v>
      </c>
      <c r="EU201" s="17" t="s">
        <v>1</v>
      </c>
    </row>
    <row r="202" spans="1:151" ht="14.25" customHeight="1">
      <c r="A202" s="551" t="s">
        <v>299</v>
      </c>
      <c r="B202" s="551" t="s">
        <v>440</v>
      </c>
      <c r="C202" s="551" t="s">
        <v>452</v>
      </c>
      <c r="D202" s="551" t="s">
        <v>457</v>
      </c>
      <c r="E202" s="607">
        <v>10</v>
      </c>
      <c r="F202" s="607">
        <v>4</v>
      </c>
      <c r="G202" s="607">
        <v>1</v>
      </c>
      <c r="H202" s="607">
        <v>1</v>
      </c>
      <c r="I202" s="607">
        <v>2</v>
      </c>
      <c r="J202" s="607">
        <v>2</v>
      </c>
      <c r="K202" s="607">
        <v>1</v>
      </c>
      <c r="L202" s="607">
        <v>6</v>
      </c>
      <c r="M202" s="607">
        <v>11</v>
      </c>
      <c r="N202" s="607" t="s">
        <v>1</v>
      </c>
      <c r="O202" s="607" t="s">
        <v>1</v>
      </c>
      <c r="P202" s="607" t="s">
        <v>1</v>
      </c>
      <c r="Q202" s="607" t="s">
        <v>1</v>
      </c>
      <c r="R202" s="607">
        <v>2</v>
      </c>
      <c r="S202" s="607">
        <v>1</v>
      </c>
      <c r="T202" s="607">
        <v>1</v>
      </c>
      <c r="U202" s="607">
        <v>1</v>
      </c>
      <c r="V202" s="607" t="s">
        <v>1</v>
      </c>
      <c r="W202" s="607">
        <v>1</v>
      </c>
      <c r="X202" s="607">
        <v>2</v>
      </c>
      <c r="Y202" s="607">
        <v>2</v>
      </c>
      <c r="Z202" s="607">
        <v>1</v>
      </c>
      <c r="AA202" s="607" t="s">
        <v>1</v>
      </c>
      <c r="AB202" s="607" t="s">
        <v>1</v>
      </c>
      <c r="AC202" s="608">
        <v>57.6</v>
      </c>
      <c r="AD202" s="608">
        <v>57.7</v>
      </c>
      <c r="AE202" s="608">
        <v>57.6</v>
      </c>
      <c r="AF202" s="607">
        <v>9</v>
      </c>
      <c r="AG202" s="607" t="s">
        <v>1</v>
      </c>
      <c r="AH202" s="607" t="s">
        <v>1</v>
      </c>
      <c r="AI202" s="607" t="s">
        <v>1</v>
      </c>
      <c r="AJ202" s="607" t="s">
        <v>1</v>
      </c>
      <c r="AK202" s="607">
        <v>1</v>
      </c>
      <c r="AL202" s="607">
        <v>1</v>
      </c>
      <c r="AM202" s="607">
        <v>1</v>
      </c>
      <c r="AN202" s="607">
        <v>1</v>
      </c>
      <c r="AO202" s="607" t="s">
        <v>1</v>
      </c>
      <c r="AP202" s="607">
        <v>1</v>
      </c>
      <c r="AQ202" s="607">
        <v>1</v>
      </c>
      <c r="AR202" s="607">
        <v>2</v>
      </c>
      <c r="AS202" s="607">
        <v>1</v>
      </c>
      <c r="AT202" s="607" t="s">
        <v>1</v>
      </c>
      <c r="AU202" s="607" t="s">
        <v>1</v>
      </c>
      <c r="AV202" s="608">
        <v>58.7</v>
      </c>
      <c r="AW202" s="608">
        <v>57.7</v>
      </c>
      <c r="AX202" s="608">
        <v>60.7</v>
      </c>
      <c r="AY202" s="607">
        <v>9</v>
      </c>
      <c r="AZ202" s="607" t="s">
        <v>1</v>
      </c>
      <c r="BA202" s="607" t="s">
        <v>1</v>
      </c>
      <c r="BB202" s="607" t="s">
        <v>1</v>
      </c>
      <c r="BC202" s="607" t="s">
        <v>1</v>
      </c>
      <c r="BD202" s="607">
        <v>1</v>
      </c>
      <c r="BE202" s="607">
        <v>1</v>
      </c>
      <c r="BF202" s="607">
        <v>1</v>
      </c>
      <c r="BG202" s="607">
        <v>1</v>
      </c>
      <c r="BH202" s="607" t="s">
        <v>1</v>
      </c>
      <c r="BI202" s="607">
        <v>1</v>
      </c>
      <c r="BJ202" s="607">
        <v>1</v>
      </c>
      <c r="BK202" s="607">
        <v>2</v>
      </c>
      <c r="BL202" s="607">
        <v>1</v>
      </c>
      <c r="BM202" s="607" t="s">
        <v>1</v>
      </c>
      <c r="BN202" s="607" t="s">
        <v>1</v>
      </c>
      <c r="BO202" s="608">
        <v>58.7</v>
      </c>
      <c r="BP202" s="608">
        <v>57.7</v>
      </c>
      <c r="BQ202" s="608">
        <v>60.7</v>
      </c>
      <c r="BR202" s="607">
        <v>4</v>
      </c>
      <c r="BS202" s="607" t="s">
        <v>1</v>
      </c>
      <c r="BT202" s="607" t="s">
        <v>1</v>
      </c>
      <c r="BU202" s="607" t="s">
        <v>1</v>
      </c>
      <c r="BV202" s="607" t="s">
        <v>1</v>
      </c>
      <c r="BW202" s="607" t="s">
        <v>1</v>
      </c>
      <c r="BX202" s="607" t="s">
        <v>1</v>
      </c>
      <c r="BY202" s="607" t="s">
        <v>1</v>
      </c>
      <c r="BZ202" s="607">
        <v>1</v>
      </c>
      <c r="CA202" s="607" t="s">
        <v>1</v>
      </c>
      <c r="CB202" s="607" t="s">
        <v>1</v>
      </c>
      <c r="CC202" s="607">
        <v>1</v>
      </c>
      <c r="CD202" s="607">
        <v>2</v>
      </c>
      <c r="CE202" s="607" t="s">
        <v>1</v>
      </c>
      <c r="CF202" s="607" t="s">
        <v>1</v>
      </c>
      <c r="CG202" s="607" t="s">
        <v>1</v>
      </c>
      <c r="CH202" s="607">
        <v>3</v>
      </c>
      <c r="CI202" s="607" t="s">
        <v>1</v>
      </c>
      <c r="CJ202" s="607" t="s">
        <v>1</v>
      </c>
      <c r="CK202" s="607" t="s">
        <v>1</v>
      </c>
      <c r="CL202" s="607" t="s">
        <v>1</v>
      </c>
      <c r="CM202" s="607" t="s">
        <v>1</v>
      </c>
      <c r="CN202" s="607">
        <v>1</v>
      </c>
      <c r="CO202" s="607" t="s">
        <v>1</v>
      </c>
      <c r="CP202" s="607" t="s">
        <v>1</v>
      </c>
      <c r="CQ202" s="607">
        <v>1</v>
      </c>
      <c r="CR202" s="607">
        <v>1</v>
      </c>
      <c r="CS202" s="607" t="s">
        <v>1</v>
      </c>
      <c r="CT202" s="607" t="s">
        <v>1</v>
      </c>
      <c r="CU202" s="607" t="s">
        <v>1</v>
      </c>
      <c r="CV202" s="607"/>
      <c r="CW202" s="607"/>
      <c r="CX202" s="607"/>
      <c r="CY202" s="607"/>
      <c r="CZ202" s="607"/>
      <c r="DA202" s="607"/>
      <c r="DB202" s="607"/>
      <c r="DC202" s="607">
        <v>17</v>
      </c>
      <c r="DD202" s="607">
        <v>9</v>
      </c>
      <c r="DE202" s="607">
        <v>9</v>
      </c>
      <c r="DF202" s="607" t="s">
        <v>1</v>
      </c>
      <c r="DG202" s="607" t="s">
        <v>1</v>
      </c>
      <c r="DH202" s="607">
        <v>4</v>
      </c>
      <c r="DI202" s="607">
        <v>3</v>
      </c>
      <c r="DJ202" s="607">
        <v>1</v>
      </c>
      <c r="DK202" s="607">
        <v>4</v>
      </c>
      <c r="DL202" s="607" t="s">
        <v>1</v>
      </c>
      <c r="DM202" s="607" t="s">
        <v>1</v>
      </c>
      <c r="DN202" s="607" t="s">
        <v>1</v>
      </c>
      <c r="DO202" s="607" t="s">
        <v>1</v>
      </c>
      <c r="DP202" s="607">
        <v>2</v>
      </c>
      <c r="DQ202" s="607">
        <v>1</v>
      </c>
      <c r="DR202" s="607" t="s">
        <v>1</v>
      </c>
      <c r="DS202" s="607">
        <v>1</v>
      </c>
      <c r="DT202" s="607" t="s">
        <v>1</v>
      </c>
      <c r="DU202" s="607" t="s">
        <v>1</v>
      </c>
      <c r="DV202" s="607" t="s">
        <v>1</v>
      </c>
      <c r="DW202" s="607" t="s">
        <v>1</v>
      </c>
      <c r="DX202" s="607" t="s">
        <v>1</v>
      </c>
      <c r="DY202" s="607" t="s">
        <v>1</v>
      </c>
      <c r="DZ202" s="607" t="s">
        <v>1</v>
      </c>
      <c r="EA202" s="607">
        <v>4</v>
      </c>
      <c r="EB202" s="607">
        <v>165</v>
      </c>
      <c r="EC202" s="607" t="s">
        <v>1</v>
      </c>
      <c r="ED202" s="607">
        <v>85</v>
      </c>
      <c r="EE202" s="607">
        <v>80</v>
      </c>
      <c r="EF202" s="17">
        <v>8</v>
      </c>
      <c r="EG202" s="17">
        <v>6</v>
      </c>
      <c r="EH202" s="17">
        <v>6</v>
      </c>
      <c r="EI202" s="17" t="s">
        <v>1</v>
      </c>
      <c r="EJ202" s="17" t="s">
        <v>1</v>
      </c>
      <c r="EK202" s="17" t="s">
        <v>1</v>
      </c>
      <c r="EL202" s="17">
        <v>2</v>
      </c>
      <c r="EM202" s="17" t="s">
        <v>1</v>
      </c>
      <c r="EN202" s="17">
        <v>9</v>
      </c>
      <c r="EO202" s="17">
        <v>3</v>
      </c>
      <c r="EP202" s="17">
        <v>3</v>
      </c>
      <c r="EQ202" s="17" t="s">
        <v>1</v>
      </c>
      <c r="ER202" s="17" t="s">
        <v>1</v>
      </c>
      <c r="ES202" s="17">
        <v>4</v>
      </c>
      <c r="ET202" s="17">
        <v>1</v>
      </c>
      <c r="EU202" s="17">
        <v>1</v>
      </c>
    </row>
    <row r="203" spans="1:151" ht="14.25" customHeight="1">
      <c r="A203" s="551" t="s">
        <v>299</v>
      </c>
      <c r="B203" s="551" t="s">
        <v>440</v>
      </c>
      <c r="C203" s="551" t="s">
        <v>452</v>
      </c>
      <c r="D203" s="551" t="s">
        <v>458</v>
      </c>
      <c r="E203" s="607">
        <v>16</v>
      </c>
      <c r="F203" s="607">
        <v>11</v>
      </c>
      <c r="G203" s="607">
        <v>3</v>
      </c>
      <c r="H203" s="607">
        <v>3</v>
      </c>
      <c r="I203" s="607">
        <v>8</v>
      </c>
      <c r="J203" s="607">
        <v>7</v>
      </c>
      <c r="K203" s="607" t="s">
        <v>1</v>
      </c>
      <c r="L203" s="607">
        <v>5</v>
      </c>
      <c r="M203" s="607">
        <v>46</v>
      </c>
      <c r="N203" s="607" t="s">
        <v>1</v>
      </c>
      <c r="O203" s="607">
        <v>2</v>
      </c>
      <c r="P203" s="607">
        <v>2</v>
      </c>
      <c r="Q203" s="607">
        <v>6</v>
      </c>
      <c r="R203" s="607">
        <v>2</v>
      </c>
      <c r="S203" s="607">
        <v>4</v>
      </c>
      <c r="T203" s="607">
        <v>4</v>
      </c>
      <c r="U203" s="607">
        <v>3</v>
      </c>
      <c r="V203" s="607">
        <v>7</v>
      </c>
      <c r="W203" s="607">
        <v>5</v>
      </c>
      <c r="X203" s="607" t="s">
        <v>1</v>
      </c>
      <c r="Y203" s="607">
        <v>3</v>
      </c>
      <c r="Z203" s="607">
        <v>4</v>
      </c>
      <c r="AA203" s="607">
        <v>2</v>
      </c>
      <c r="AB203" s="607">
        <v>2</v>
      </c>
      <c r="AC203" s="608">
        <v>53</v>
      </c>
      <c r="AD203" s="608">
        <v>51.9</v>
      </c>
      <c r="AE203" s="608">
        <v>53.9</v>
      </c>
      <c r="AF203" s="607">
        <v>36</v>
      </c>
      <c r="AG203" s="607" t="s">
        <v>1</v>
      </c>
      <c r="AH203" s="607" t="s">
        <v>1</v>
      </c>
      <c r="AI203" s="607">
        <v>1</v>
      </c>
      <c r="AJ203" s="607">
        <v>3</v>
      </c>
      <c r="AK203" s="607">
        <v>1</v>
      </c>
      <c r="AL203" s="607">
        <v>3</v>
      </c>
      <c r="AM203" s="607">
        <v>4</v>
      </c>
      <c r="AN203" s="607">
        <v>2</v>
      </c>
      <c r="AO203" s="607">
        <v>6</v>
      </c>
      <c r="AP203" s="607">
        <v>5</v>
      </c>
      <c r="AQ203" s="607" t="s">
        <v>1</v>
      </c>
      <c r="AR203" s="607">
        <v>3</v>
      </c>
      <c r="AS203" s="607">
        <v>4</v>
      </c>
      <c r="AT203" s="607">
        <v>2</v>
      </c>
      <c r="AU203" s="607">
        <v>2</v>
      </c>
      <c r="AV203" s="608">
        <v>58</v>
      </c>
      <c r="AW203" s="608">
        <v>54.7</v>
      </c>
      <c r="AX203" s="608">
        <v>60.9</v>
      </c>
      <c r="AY203" s="607">
        <v>32</v>
      </c>
      <c r="AZ203" s="607" t="s">
        <v>1</v>
      </c>
      <c r="BA203" s="607" t="s">
        <v>1</v>
      </c>
      <c r="BB203" s="607">
        <v>1</v>
      </c>
      <c r="BC203" s="607">
        <v>3</v>
      </c>
      <c r="BD203" s="607">
        <v>1</v>
      </c>
      <c r="BE203" s="607">
        <v>1</v>
      </c>
      <c r="BF203" s="607">
        <v>4</v>
      </c>
      <c r="BG203" s="607">
        <v>2</v>
      </c>
      <c r="BH203" s="607">
        <v>5</v>
      </c>
      <c r="BI203" s="607">
        <v>5</v>
      </c>
      <c r="BJ203" s="607" t="s">
        <v>1</v>
      </c>
      <c r="BK203" s="607">
        <v>3</v>
      </c>
      <c r="BL203" s="607">
        <v>4</v>
      </c>
      <c r="BM203" s="607">
        <v>1</v>
      </c>
      <c r="BN203" s="607">
        <v>2</v>
      </c>
      <c r="BO203" s="608">
        <v>58.2</v>
      </c>
      <c r="BP203" s="608">
        <v>54.7</v>
      </c>
      <c r="BQ203" s="608">
        <v>62.1</v>
      </c>
      <c r="BR203" s="607">
        <v>11</v>
      </c>
      <c r="BS203" s="607" t="s">
        <v>1</v>
      </c>
      <c r="BT203" s="607" t="s">
        <v>1</v>
      </c>
      <c r="BU203" s="607" t="s">
        <v>1</v>
      </c>
      <c r="BV203" s="607" t="s">
        <v>1</v>
      </c>
      <c r="BW203" s="607" t="s">
        <v>1</v>
      </c>
      <c r="BX203" s="607" t="s">
        <v>1</v>
      </c>
      <c r="BY203" s="607">
        <v>1</v>
      </c>
      <c r="BZ203" s="607">
        <v>1</v>
      </c>
      <c r="CA203" s="607">
        <v>2</v>
      </c>
      <c r="CB203" s="607">
        <v>3</v>
      </c>
      <c r="CC203" s="607" t="s">
        <v>1</v>
      </c>
      <c r="CD203" s="607" t="s">
        <v>1</v>
      </c>
      <c r="CE203" s="607">
        <v>3</v>
      </c>
      <c r="CF203" s="607">
        <v>1</v>
      </c>
      <c r="CG203" s="607" t="s">
        <v>1</v>
      </c>
      <c r="CH203" s="607">
        <v>9</v>
      </c>
      <c r="CI203" s="607" t="s">
        <v>1</v>
      </c>
      <c r="CJ203" s="607" t="s">
        <v>1</v>
      </c>
      <c r="CK203" s="607" t="s">
        <v>1</v>
      </c>
      <c r="CL203" s="607" t="s">
        <v>1</v>
      </c>
      <c r="CM203" s="607" t="s">
        <v>1</v>
      </c>
      <c r="CN203" s="607" t="s">
        <v>1</v>
      </c>
      <c r="CO203" s="607">
        <v>2</v>
      </c>
      <c r="CP203" s="607">
        <v>3</v>
      </c>
      <c r="CQ203" s="607" t="s">
        <v>1</v>
      </c>
      <c r="CR203" s="607" t="s">
        <v>1</v>
      </c>
      <c r="CS203" s="607">
        <v>3</v>
      </c>
      <c r="CT203" s="607">
        <v>1</v>
      </c>
      <c r="CU203" s="607" t="s">
        <v>1</v>
      </c>
      <c r="CV203" s="607"/>
      <c r="CW203" s="607"/>
      <c r="CX203" s="607"/>
      <c r="CY203" s="607"/>
      <c r="CZ203" s="607"/>
      <c r="DA203" s="607"/>
      <c r="DB203" s="607"/>
      <c r="DC203" s="607">
        <v>57</v>
      </c>
      <c r="DD203" s="607">
        <v>45</v>
      </c>
      <c r="DE203" s="607">
        <v>32</v>
      </c>
      <c r="DF203" s="607">
        <v>13</v>
      </c>
      <c r="DG203" s="607" t="s">
        <v>1</v>
      </c>
      <c r="DH203" s="607">
        <v>5</v>
      </c>
      <c r="DI203" s="607">
        <v>6</v>
      </c>
      <c r="DJ203" s="607">
        <v>1</v>
      </c>
      <c r="DK203" s="607">
        <v>11</v>
      </c>
      <c r="DL203" s="607" t="s">
        <v>1</v>
      </c>
      <c r="DM203" s="607" t="s">
        <v>1</v>
      </c>
      <c r="DN203" s="607">
        <v>1</v>
      </c>
      <c r="DO203" s="607" t="s">
        <v>1</v>
      </c>
      <c r="DP203" s="607">
        <v>9</v>
      </c>
      <c r="DQ203" s="607" t="s">
        <v>1</v>
      </c>
      <c r="DR203" s="607">
        <v>1</v>
      </c>
      <c r="DS203" s="607" t="s">
        <v>1</v>
      </c>
      <c r="DT203" s="607" t="s">
        <v>1</v>
      </c>
      <c r="DU203" s="607" t="s">
        <v>1</v>
      </c>
      <c r="DV203" s="607" t="s">
        <v>1</v>
      </c>
      <c r="DW203" s="607" t="s">
        <v>1</v>
      </c>
      <c r="DX203" s="607" t="s">
        <v>1</v>
      </c>
      <c r="DY203" s="607" t="s">
        <v>1</v>
      </c>
      <c r="DZ203" s="607" t="s">
        <v>1</v>
      </c>
      <c r="EA203" s="607">
        <v>11</v>
      </c>
      <c r="EB203" s="607">
        <v>966</v>
      </c>
      <c r="EC203" s="607">
        <v>64</v>
      </c>
      <c r="ED203" s="607">
        <v>776</v>
      </c>
      <c r="EE203" s="607">
        <v>126</v>
      </c>
      <c r="EF203" s="17">
        <v>25</v>
      </c>
      <c r="EG203" s="17">
        <v>22</v>
      </c>
      <c r="EH203" s="17">
        <v>17</v>
      </c>
      <c r="EI203" s="17">
        <v>5</v>
      </c>
      <c r="EJ203" s="17" t="s">
        <v>1</v>
      </c>
      <c r="EK203" s="17" t="s">
        <v>1</v>
      </c>
      <c r="EL203" s="17">
        <v>3</v>
      </c>
      <c r="EM203" s="17" t="s">
        <v>1</v>
      </c>
      <c r="EN203" s="17">
        <v>32</v>
      </c>
      <c r="EO203" s="17">
        <v>23</v>
      </c>
      <c r="EP203" s="17">
        <v>15</v>
      </c>
      <c r="EQ203" s="17">
        <v>8</v>
      </c>
      <c r="ER203" s="17" t="s">
        <v>1</v>
      </c>
      <c r="ES203" s="17">
        <v>5</v>
      </c>
      <c r="ET203" s="17">
        <v>3</v>
      </c>
      <c r="EU203" s="17">
        <v>1</v>
      </c>
    </row>
    <row r="204" spans="1:151" ht="14.25" customHeight="1">
      <c r="A204" s="551" t="s">
        <v>299</v>
      </c>
      <c r="B204" s="551" t="s">
        <v>440</v>
      </c>
      <c r="C204" s="551" t="s">
        <v>452</v>
      </c>
      <c r="D204" s="551" t="s">
        <v>459</v>
      </c>
      <c r="E204" s="607">
        <v>5</v>
      </c>
      <c r="F204" s="607">
        <v>4</v>
      </c>
      <c r="G204" s="607" t="s">
        <v>1</v>
      </c>
      <c r="H204" s="607" t="s">
        <v>1</v>
      </c>
      <c r="I204" s="607">
        <v>4</v>
      </c>
      <c r="J204" s="607">
        <v>4</v>
      </c>
      <c r="K204" s="607" t="s">
        <v>1</v>
      </c>
      <c r="L204" s="607">
        <v>1</v>
      </c>
      <c r="M204" s="607">
        <v>16</v>
      </c>
      <c r="N204" s="607" t="s">
        <v>1</v>
      </c>
      <c r="O204" s="607">
        <v>1</v>
      </c>
      <c r="P204" s="607">
        <v>1</v>
      </c>
      <c r="Q204" s="607">
        <v>3</v>
      </c>
      <c r="R204" s="607" t="s">
        <v>1</v>
      </c>
      <c r="S204" s="607" t="s">
        <v>1</v>
      </c>
      <c r="T204" s="607" t="s">
        <v>1</v>
      </c>
      <c r="U204" s="607">
        <v>2</v>
      </c>
      <c r="V204" s="607">
        <v>4</v>
      </c>
      <c r="W204" s="607">
        <v>1</v>
      </c>
      <c r="X204" s="607" t="s">
        <v>1</v>
      </c>
      <c r="Y204" s="607" t="s">
        <v>1</v>
      </c>
      <c r="Z204" s="607" t="s">
        <v>1</v>
      </c>
      <c r="AA204" s="607">
        <v>2</v>
      </c>
      <c r="AB204" s="607">
        <v>2</v>
      </c>
      <c r="AC204" s="608">
        <v>54.9</v>
      </c>
      <c r="AD204" s="608">
        <v>49.6</v>
      </c>
      <c r="AE204" s="608">
        <v>60.1</v>
      </c>
      <c r="AF204" s="607">
        <v>14</v>
      </c>
      <c r="AG204" s="607" t="s">
        <v>1</v>
      </c>
      <c r="AH204" s="607" t="s">
        <v>1</v>
      </c>
      <c r="AI204" s="607" t="s">
        <v>1</v>
      </c>
      <c r="AJ204" s="607">
        <v>3</v>
      </c>
      <c r="AK204" s="607" t="s">
        <v>1</v>
      </c>
      <c r="AL204" s="607" t="s">
        <v>1</v>
      </c>
      <c r="AM204" s="607" t="s">
        <v>1</v>
      </c>
      <c r="AN204" s="607">
        <v>2</v>
      </c>
      <c r="AO204" s="607">
        <v>4</v>
      </c>
      <c r="AP204" s="607">
        <v>1</v>
      </c>
      <c r="AQ204" s="607" t="s">
        <v>1</v>
      </c>
      <c r="AR204" s="607" t="s">
        <v>1</v>
      </c>
      <c r="AS204" s="607" t="s">
        <v>1</v>
      </c>
      <c r="AT204" s="607">
        <v>2</v>
      </c>
      <c r="AU204" s="607">
        <v>2</v>
      </c>
      <c r="AV204" s="608">
        <v>58.9</v>
      </c>
      <c r="AW204" s="608">
        <v>53.3</v>
      </c>
      <c r="AX204" s="608">
        <v>64.599999999999994</v>
      </c>
      <c r="AY204" s="607">
        <v>11</v>
      </c>
      <c r="AZ204" s="607" t="s">
        <v>1</v>
      </c>
      <c r="BA204" s="607" t="s">
        <v>1</v>
      </c>
      <c r="BB204" s="607" t="s">
        <v>1</v>
      </c>
      <c r="BC204" s="607">
        <v>2</v>
      </c>
      <c r="BD204" s="607" t="s">
        <v>1</v>
      </c>
      <c r="BE204" s="607" t="s">
        <v>1</v>
      </c>
      <c r="BF204" s="607" t="s">
        <v>1</v>
      </c>
      <c r="BG204" s="607">
        <v>1</v>
      </c>
      <c r="BH204" s="607">
        <v>3</v>
      </c>
      <c r="BI204" s="607">
        <v>1</v>
      </c>
      <c r="BJ204" s="607" t="s">
        <v>1</v>
      </c>
      <c r="BK204" s="607" t="s">
        <v>1</v>
      </c>
      <c r="BL204" s="607" t="s">
        <v>1</v>
      </c>
      <c r="BM204" s="607">
        <v>2</v>
      </c>
      <c r="BN204" s="607">
        <v>2</v>
      </c>
      <c r="BO204" s="608">
        <v>61.9</v>
      </c>
      <c r="BP204" s="608">
        <v>53.3</v>
      </c>
      <c r="BQ204" s="608">
        <v>77</v>
      </c>
      <c r="BR204" s="607">
        <v>4</v>
      </c>
      <c r="BS204" s="607" t="s">
        <v>1</v>
      </c>
      <c r="BT204" s="607" t="s">
        <v>1</v>
      </c>
      <c r="BU204" s="607" t="s">
        <v>1</v>
      </c>
      <c r="BV204" s="607" t="s">
        <v>1</v>
      </c>
      <c r="BW204" s="607" t="s">
        <v>1</v>
      </c>
      <c r="BX204" s="607" t="s">
        <v>1</v>
      </c>
      <c r="BY204" s="607" t="s">
        <v>1</v>
      </c>
      <c r="BZ204" s="607">
        <v>1</v>
      </c>
      <c r="CA204" s="607">
        <v>2</v>
      </c>
      <c r="CB204" s="607">
        <v>1</v>
      </c>
      <c r="CC204" s="607" t="s">
        <v>1</v>
      </c>
      <c r="CD204" s="607" t="s">
        <v>1</v>
      </c>
      <c r="CE204" s="607" t="s">
        <v>1</v>
      </c>
      <c r="CF204" s="607" t="s">
        <v>1</v>
      </c>
      <c r="CG204" s="607" t="s">
        <v>1</v>
      </c>
      <c r="CH204" s="607">
        <v>4</v>
      </c>
      <c r="CI204" s="607" t="s">
        <v>1</v>
      </c>
      <c r="CJ204" s="607" t="s">
        <v>1</v>
      </c>
      <c r="CK204" s="607" t="s">
        <v>1</v>
      </c>
      <c r="CL204" s="607" t="s">
        <v>1</v>
      </c>
      <c r="CM204" s="607" t="s">
        <v>1</v>
      </c>
      <c r="CN204" s="607">
        <v>1</v>
      </c>
      <c r="CO204" s="607">
        <v>2</v>
      </c>
      <c r="CP204" s="607">
        <v>1</v>
      </c>
      <c r="CQ204" s="607" t="s">
        <v>1</v>
      </c>
      <c r="CR204" s="607" t="s">
        <v>1</v>
      </c>
      <c r="CS204" s="607" t="s">
        <v>1</v>
      </c>
      <c r="CT204" s="607" t="s">
        <v>1</v>
      </c>
      <c r="CU204" s="607" t="s">
        <v>1</v>
      </c>
      <c r="CV204" s="607"/>
      <c r="CW204" s="607"/>
      <c r="CX204" s="607"/>
      <c r="CY204" s="607"/>
      <c r="CZ204" s="607"/>
      <c r="DA204" s="607"/>
      <c r="DB204" s="607"/>
      <c r="DC204" s="607">
        <v>22</v>
      </c>
      <c r="DD204" s="607">
        <v>16</v>
      </c>
      <c r="DE204" s="607">
        <v>11</v>
      </c>
      <c r="DF204" s="607">
        <v>5</v>
      </c>
      <c r="DG204" s="607" t="s">
        <v>1</v>
      </c>
      <c r="DH204" s="607">
        <v>5</v>
      </c>
      <c r="DI204" s="607" t="s">
        <v>1</v>
      </c>
      <c r="DJ204" s="607">
        <v>1</v>
      </c>
      <c r="DK204" s="607">
        <v>4</v>
      </c>
      <c r="DL204" s="607" t="s">
        <v>1</v>
      </c>
      <c r="DM204" s="607" t="s">
        <v>1</v>
      </c>
      <c r="DN204" s="607" t="s">
        <v>1</v>
      </c>
      <c r="DO204" s="607" t="s">
        <v>1</v>
      </c>
      <c r="DP204" s="607">
        <v>4</v>
      </c>
      <c r="DQ204" s="607" t="s">
        <v>1</v>
      </c>
      <c r="DR204" s="607" t="s">
        <v>1</v>
      </c>
      <c r="DS204" s="607" t="s">
        <v>1</v>
      </c>
      <c r="DT204" s="607" t="s">
        <v>1</v>
      </c>
      <c r="DU204" s="607" t="s">
        <v>1</v>
      </c>
      <c r="DV204" s="607" t="s">
        <v>1</v>
      </c>
      <c r="DW204" s="607" t="s">
        <v>1</v>
      </c>
      <c r="DX204" s="607" t="s">
        <v>1</v>
      </c>
      <c r="DY204" s="607" t="s">
        <v>1</v>
      </c>
      <c r="DZ204" s="607" t="s">
        <v>1</v>
      </c>
      <c r="EA204" s="607">
        <v>4</v>
      </c>
      <c r="EB204" s="607">
        <v>233</v>
      </c>
      <c r="EC204" s="607" t="s">
        <v>1</v>
      </c>
      <c r="ED204" s="607">
        <v>229</v>
      </c>
      <c r="EE204" s="607">
        <v>4</v>
      </c>
      <c r="EF204" s="17">
        <v>9</v>
      </c>
      <c r="EG204" s="17">
        <v>9</v>
      </c>
      <c r="EH204" s="17">
        <v>7</v>
      </c>
      <c r="EI204" s="17">
        <v>2</v>
      </c>
      <c r="EJ204" s="17" t="s">
        <v>1</v>
      </c>
      <c r="EK204" s="17" t="s">
        <v>1</v>
      </c>
      <c r="EL204" s="17" t="s">
        <v>1</v>
      </c>
      <c r="EM204" s="17" t="s">
        <v>1</v>
      </c>
      <c r="EN204" s="17">
        <v>13</v>
      </c>
      <c r="EO204" s="17">
        <v>7</v>
      </c>
      <c r="EP204" s="17">
        <v>4</v>
      </c>
      <c r="EQ204" s="17">
        <v>3</v>
      </c>
      <c r="ER204" s="17" t="s">
        <v>1</v>
      </c>
      <c r="ES204" s="17">
        <v>5</v>
      </c>
      <c r="ET204" s="17" t="s">
        <v>1</v>
      </c>
      <c r="EU204" s="17">
        <v>1</v>
      </c>
    </row>
    <row r="205" spans="1:151" ht="14.25" customHeight="1">
      <c r="A205" s="551" t="s">
        <v>299</v>
      </c>
      <c r="B205" s="551" t="s">
        <v>440</v>
      </c>
      <c r="C205" s="551" t="s">
        <v>452</v>
      </c>
      <c r="D205" s="551" t="s">
        <v>460</v>
      </c>
      <c r="E205" s="607">
        <v>25</v>
      </c>
      <c r="F205" s="607">
        <v>12</v>
      </c>
      <c r="G205" s="607">
        <v>3</v>
      </c>
      <c r="H205" s="607">
        <v>3</v>
      </c>
      <c r="I205" s="607">
        <v>6</v>
      </c>
      <c r="J205" s="607">
        <v>4</v>
      </c>
      <c r="K205" s="607">
        <v>3</v>
      </c>
      <c r="L205" s="607">
        <v>13</v>
      </c>
      <c r="M205" s="607">
        <v>31</v>
      </c>
      <c r="N205" s="607" t="s">
        <v>1</v>
      </c>
      <c r="O205" s="607">
        <v>1</v>
      </c>
      <c r="P205" s="607">
        <v>1</v>
      </c>
      <c r="Q205" s="607" t="s">
        <v>1</v>
      </c>
      <c r="R205" s="607">
        <v>3</v>
      </c>
      <c r="S205" s="607" t="s">
        <v>1</v>
      </c>
      <c r="T205" s="607">
        <v>4</v>
      </c>
      <c r="U205" s="607">
        <v>2</v>
      </c>
      <c r="V205" s="607">
        <v>4</v>
      </c>
      <c r="W205" s="607">
        <v>4</v>
      </c>
      <c r="X205" s="607">
        <v>1</v>
      </c>
      <c r="Y205" s="607">
        <v>3</v>
      </c>
      <c r="Z205" s="607">
        <v>5</v>
      </c>
      <c r="AA205" s="607">
        <v>2</v>
      </c>
      <c r="AB205" s="607">
        <v>1</v>
      </c>
      <c r="AC205" s="608">
        <v>59.5</v>
      </c>
      <c r="AD205" s="608">
        <v>56.9</v>
      </c>
      <c r="AE205" s="608">
        <v>62.3</v>
      </c>
      <c r="AF205" s="607">
        <v>24</v>
      </c>
      <c r="AG205" s="607" t="s">
        <v>1</v>
      </c>
      <c r="AH205" s="607" t="s">
        <v>1</v>
      </c>
      <c r="AI205" s="607">
        <v>1</v>
      </c>
      <c r="AJ205" s="607" t="s">
        <v>1</v>
      </c>
      <c r="AK205" s="607">
        <v>3</v>
      </c>
      <c r="AL205" s="607" t="s">
        <v>1</v>
      </c>
      <c r="AM205" s="607">
        <v>3</v>
      </c>
      <c r="AN205" s="607">
        <v>1</v>
      </c>
      <c r="AO205" s="607">
        <v>3</v>
      </c>
      <c r="AP205" s="607">
        <v>3</v>
      </c>
      <c r="AQ205" s="607">
        <v>1</v>
      </c>
      <c r="AR205" s="607">
        <v>3</v>
      </c>
      <c r="AS205" s="607">
        <v>4</v>
      </c>
      <c r="AT205" s="607">
        <v>2</v>
      </c>
      <c r="AU205" s="607" t="s">
        <v>1</v>
      </c>
      <c r="AV205" s="608">
        <v>59.8</v>
      </c>
      <c r="AW205" s="608">
        <v>60.7</v>
      </c>
      <c r="AX205" s="608">
        <v>59</v>
      </c>
      <c r="AY205" s="607">
        <v>19</v>
      </c>
      <c r="AZ205" s="607" t="s">
        <v>1</v>
      </c>
      <c r="BA205" s="607" t="s">
        <v>1</v>
      </c>
      <c r="BB205" s="607" t="s">
        <v>1</v>
      </c>
      <c r="BC205" s="607" t="s">
        <v>1</v>
      </c>
      <c r="BD205" s="607">
        <v>3</v>
      </c>
      <c r="BE205" s="607" t="s">
        <v>1</v>
      </c>
      <c r="BF205" s="607">
        <v>2</v>
      </c>
      <c r="BG205" s="607" t="s">
        <v>1</v>
      </c>
      <c r="BH205" s="607">
        <v>3</v>
      </c>
      <c r="BI205" s="607">
        <v>3</v>
      </c>
      <c r="BJ205" s="607">
        <v>1</v>
      </c>
      <c r="BK205" s="607">
        <v>3</v>
      </c>
      <c r="BL205" s="607">
        <v>3</v>
      </c>
      <c r="BM205" s="607">
        <v>1</v>
      </c>
      <c r="BN205" s="607" t="s">
        <v>1</v>
      </c>
      <c r="BO205" s="608">
        <v>60.7</v>
      </c>
      <c r="BP205" s="608">
        <v>59</v>
      </c>
      <c r="BQ205" s="608">
        <v>63</v>
      </c>
      <c r="BR205" s="607">
        <v>12</v>
      </c>
      <c r="BS205" s="607" t="s">
        <v>1</v>
      </c>
      <c r="BT205" s="607" t="s">
        <v>1</v>
      </c>
      <c r="BU205" s="607" t="s">
        <v>1</v>
      </c>
      <c r="BV205" s="607" t="s">
        <v>1</v>
      </c>
      <c r="BW205" s="607" t="s">
        <v>1</v>
      </c>
      <c r="BX205" s="607" t="s">
        <v>1</v>
      </c>
      <c r="BY205" s="607" t="s">
        <v>1</v>
      </c>
      <c r="BZ205" s="607" t="s">
        <v>1</v>
      </c>
      <c r="CA205" s="607">
        <v>3</v>
      </c>
      <c r="CB205" s="607">
        <v>2</v>
      </c>
      <c r="CC205" s="607" t="s">
        <v>1</v>
      </c>
      <c r="CD205" s="607">
        <v>1</v>
      </c>
      <c r="CE205" s="607">
        <v>5</v>
      </c>
      <c r="CF205" s="607">
        <v>1</v>
      </c>
      <c r="CG205" s="607" t="s">
        <v>1</v>
      </c>
      <c r="CH205" s="607">
        <v>10</v>
      </c>
      <c r="CI205" s="607" t="s">
        <v>1</v>
      </c>
      <c r="CJ205" s="607" t="s">
        <v>1</v>
      </c>
      <c r="CK205" s="607" t="s">
        <v>1</v>
      </c>
      <c r="CL205" s="607" t="s">
        <v>1</v>
      </c>
      <c r="CM205" s="607" t="s">
        <v>1</v>
      </c>
      <c r="CN205" s="607" t="s">
        <v>1</v>
      </c>
      <c r="CO205" s="607">
        <v>3</v>
      </c>
      <c r="CP205" s="607">
        <v>2</v>
      </c>
      <c r="CQ205" s="607" t="s">
        <v>1</v>
      </c>
      <c r="CR205" s="607" t="s">
        <v>1</v>
      </c>
      <c r="CS205" s="607">
        <v>5</v>
      </c>
      <c r="CT205" s="607" t="s">
        <v>1</v>
      </c>
      <c r="CU205" s="607" t="s">
        <v>1</v>
      </c>
      <c r="CV205" s="607"/>
      <c r="CW205" s="607"/>
      <c r="CX205" s="607"/>
      <c r="CY205" s="607"/>
      <c r="CZ205" s="607"/>
      <c r="DA205" s="607"/>
      <c r="DB205" s="607"/>
      <c r="DC205" s="607">
        <v>42</v>
      </c>
      <c r="DD205" s="607">
        <v>26</v>
      </c>
      <c r="DE205" s="607">
        <v>19</v>
      </c>
      <c r="DF205" s="607">
        <v>6</v>
      </c>
      <c r="DG205" s="607">
        <v>1</v>
      </c>
      <c r="DH205" s="607">
        <v>5</v>
      </c>
      <c r="DI205" s="607">
        <v>2</v>
      </c>
      <c r="DJ205" s="607">
        <v>9</v>
      </c>
      <c r="DK205" s="607">
        <v>12</v>
      </c>
      <c r="DL205" s="607" t="s">
        <v>1</v>
      </c>
      <c r="DM205" s="607" t="s">
        <v>1</v>
      </c>
      <c r="DN205" s="607">
        <v>1</v>
      </c>
      <c r="DO205" s="607" t="s">
        <v>1</v>
      </c>
      <c r="DP205" s="607">
        <v>7</v>
      </c>
      <c r="DQ205" s="607">
        <v>1</v>
      </c>
      <c r="DR205" s="607">
        <v>1</v>
      </c>
      <c r="DS205" s="607">
        <v>2</v>
      </c>
      <c r="DT205" s="607" t="s">
        <v>1</v>
      </c>
      <c r="DU205" s="607" t="s">
        <v>1</v>
      </c>
      <c r="DV205" s="607" t="s">
        <v>1</v>
      </c>
      <c r="DW205" s="607" t="s">
        <v>1</v>
      </c>
      <c r="DX205" s="607" t="s">
        <v>1</v>
      </c>
      <c r="DY205" s="607" t="s">
        <v>1</v>
      </c>
      <c r="DZ205" s="607" t="s">
        <v>1</v>
      </c>
      <c r="EA205" s="607">
        <v>12</v>
      </c>
      <c r="EB205" s="607">
        <v>517</v>
      </c>
      <c r="EC205" s="607" t="s">
        <v>1</v>
      </c>
      <c r="ED205" s="607">
        <v>464</v>
      </c>
      <c r="EE205" s="607">
        <v>53</v>
      </c>
      <c r="EF205" s="17">
        <v>21</v>
      </c>
      <c r="EG205" s="17">
        <v>17</v>
      </c>
      <c r="EH205" s="17">
        <v>11</v>
      </c>
      <c r="EI205" s="17">
        <v>5</v>
      </c>
      <c r="EJ205" s="17">
        <v>1</v>
      </c>
      <c r="EK205" s="17" t="s">
        <v>1</v>
      </c>
      <c r="EL205" s="17">
        <v>1</v>
      </c>
      <c r="EM205" s="17">
        <v>3</v>
      </c>
      <c r="EN205" s="17">
        <v>21</v>
      </c>
      <c r="EO205" s="17">
        <v>9</v>
      </c>
      <c r="EP205" s="17">
        <v>8</v>
      </c>
      <c r="EQ205" s="17">
        <v>1</v>
      </c>
      <c r="ER205" s="17" t="s">
        <v>1</v>
      </c>
      <c r="ES205" s="17">
        <v>5</v>
      </c>
      <c r="ET205" s="17">
        <v>1</v>
      </c>
      <c r="EU205" s="17">
        <v>6</v>
      </c>
    </row>
    <row r="206" spans="1:151" ht="14.25" customHeight="1">
      <c r="A206" s="551" t="s">
        <v>299</v>
      </c>
      <c r="B206" s="551" t="s">
        <v>440</v>
      </c>
      <c r="C206" s="551" t="s">
        <v>452</v>
      </c>
      <c r="D206" s="551" t="s">
        <v>461</v>
      </c>
      <c r="E206" s="607">
        <v>29</v>
      </c>
      <c r="F206" s="607">
        <v>17</v>
      </c>
      <c r="G206" s="607">
        <v>7</v>
      </c>
      <c r="H206" s="607">
        <v>5</v>
      </c>
      <c r="I206" s="607">
        <v>8</v>
      </c>
      <c r="J206" s="607">
        <v>6</v>
      </c>
      <c r="K206" s="607">
        <v>2</v>
      </c>
      <c r="L206" s="607">
        <v>12</v>
      </c>
      <c r="M206" s="607">
        <v>51</v>
      </c>
      <c r="N206" s="607">
        <v>2</v>
      </c>
      <c r="O206" s="607">
        <v>2</v>
      </c>
      <c r="P206" s="607">
        <v>2</v>
      </c>
      <c r="Q206" s="607">
        <v>4</v>
      </c>
      <c r="R206" s="607" t="s">
        <v>1</v>
      </c>
      <c r="S206" s="607">
        <v>2</v>
      </c>
      <c r="T206" s="607">
        <v>7</v>
      </c>
      <c r="U206" s="607">
        <v>5</v>
      </c>
      <c r="V206" s="607">
        <v>3</v>
      </c>
      <c r="W206" s="607">
        <v>8</v>
      </c>
      <c r="X206" s="607">
        <v>3</v>
      </c>
      <c r="Y206" s="607">
        <v>3</v>
      </c>
      <c r="Z206" s="607">
        <v>4</v>
      </c>
      <c r="AA206" s="607">
        <v>6</v>
      </c>
      <c r="AB206" s="607" t="s">
        <v>1</v>
      </c>
      <c r="AC206" s="608">
        <v>55.1</v>
      </c>
      <c r="AD206" s="608">
        <v>54.9</v>
      </c>
      <c r="AE206" s="608">
        <v>55.3</v>
      </c>
      <c r="AF206" s="607">
        <v>34</v>
      </c>
      <c r="AG206" s="607" t="s">
        <v>1</v>
      </c>
      <c r="AH206" s="607" t="s">
        <v>1</v>
      </c>
      <c r="AI206" s="607" t="s">
        <v>1</v>
      </c>
      <c r="AJ206" s="607" t="s">
        <v>1</v>
      </c>
      <c r="AK206" s="607" t="s">
        <v>1</v>
      </c>
      <c r="AL206" s="607">
        <v>1</v>
      </c>
      <c r="AM206" s="607">
        <v>4</v>
      </c>
      <c r="AN206" s="607">
        <v>4</v>
      </c>
      <c r="AO206" s="607">
        <v>3</v>
      </c>
      <c r="AP206" s="607">
        <v>7</v>
      </c>
      <c r="AQ206" s="607">
        <v>3</v>
      </c>
      <c r="AR206" s="607">
        <v>2</v>
      </c>
      <c r="AS206" s="607">
        <v>4</v>
      </c>
      <c r="AT206" s="607">
        <v>6</v>
      </c>
      <c r="AU206" s="607" t="s">
        <v>1</v>
      </c>
      <c r="AV206" s="608">
        <v>64.2</v>
      </c>
      <c r="AW206" s="608">
        <v>65</v>
      </c>
      <c r="AX206" s="608">
        <v>62.8</v>
      </c>
      <c r="AY206" s="607">
        <v>30</v>
      </c>
      <c r="AZ206" s="607" t="s">
        <v>1</v>
      </c>
      <c r="BA206" s="607" t="s">
        <v>1</v>
      </c>
      <c r="BB206" s="607" t="s">
        <v>1</v>
      </c>
      <c r="BC206" s="607" t="s">
        <v>1</v>
      </c>
      <c r="BD206" s="607" t="s">
        <v>1</v>
      </c>
      <c r="BE206" s="607">
        <v>1</v>
      </c>
      <c r="BF206" s="607">
        <v>4</v>
      </c>
      <c r="BG206" s="607">
        <v>3</v>
      </c>
      <c r="BH206" s="607">
        <v>3</v>
      </c>
      <c r="BI206" s="607">
        <v>5</v>
      </c>
      <c r="BJ206" s="607">
        <v>3</v>
      </c>
      <c r="BK206" s="607">
        <v>2</v>
      </c>
      <c r="BL206" s="607">
        <v>3</v>
      </c>
      <c r="BM206" s="607">
        <v>6</v>
      </c>
      <c r="BN206" s="607" t="s">
        <v>1</v>
      </c>
      <c r="BO206" s="608">
        <v>64.400000000000006</v>
      </c>
      <c r="BP206" s="608">
        <v>65</v>
      </c>
      <c r="BQ206" s="608">
        <v>62.9</v>
      </c>
      <c r="BR206" s="607">
        <v>17</v>
      </c>
      <c r="BS206" s="607" t="s">
        <v>1</v>
      </c>
      <c r="BT206" s="607" t="s">
        <v>1</v>
      </c>
      <c r="BU206" s="607" t="s">
        <v>1</v>
      </c>
      <c r="BV206" s="607" t="s">
        <v>1</v>
      </c>
      <c r="BW206" s="607" t="s">
        <v>1</v>
      </c>
      <c r="BX206" s="607" t="s">
        <v>1</v>
      </c>
      <c r="BY206" s="607">
        <v>1</v>
      </c>
      <c r="BZ206" s="607">
        <v>1</v>
      </c>
      <c r="CA206" s="607">
        <v>2</v>
      </c>
      <c r="CB206" s="607">
        <v>3</v>
      </c>
      <c r="CC206" s="607">
        <v>2</v>
      </c>
      <c r="CD206" s="607">
        <v>1</v>
      </c>
      <c r="CE206" s="607">
        <v>2</v>
      </c>
      <c r="CF206" s="607">
        <v>5</v>
      </c>
      <c r="CG206" s="607" t="s">
        <v>1</v>
      </c>
      <c r="CH206" s="607">
        <v>14</v>
      </c>
      <c r="CI206" s="607" t="s">
        <v>1</v>
      </c>
      <c r="CJ206" s="607" t="s">
        <v>1</v>
      </c>
      <c r="CK206" s="607" t="s">
        <v>1</v>
      </c>
      <c r="CL206" s="607" t="s">
        <v>1</v>
      </c>
      <c r="CM206" s="607" t="s">
        <v>1</v>
      </c>
      <c r="CN206" s="607">
        <v>1</v>
      </c>
      <c r="CO206" s="607">
        <v>2</v>
      </c>
      <c r="CP206" s="607">
        <v>3</v>
      </c>
      <c r="CQ206" s="607">
        <v>1</v>
      </c>
      <c r="CR206" s="607">
        <v>1</v>
      </c>
      <c r="CS206" s="607">
        <v>1</v>
      </c>
      <c r="CT206" s="607">
        <v>5</v>
      </c>
      <c r="CU206" s="607" t="s">
        <v>1</v>
      </c>
      <c r="CV206" s="607"/>
      <c r="CW206" s="607"/>
      <c r="CX206" s="607"/>
      <c r="CY206" s="607"/>
      <c r="CZ206" s="607"/>
      <c r="DA206" s="607"/>
      <c r="DB206" s="607"/>
      <c r="DC206" s="607">
        <v>72</v>
      </c>
      <c r="DD206" s="607">
        <v>46</v>
      </c>
      <c r="DE206" s="607">
        <v>30</v>
      </c>
      <c r="DF206" s="607">
        <v>13</v>
      </c>
      <c r="DG206" s="607">
        <v>3</v>
      </c>
      <c r="DH206" s="607">
        <v>12</v>
      </c>
      <c r="DI206" s="607">
        <v>11</v>
      </c>
      <c r="DJ206" s="607">
        <v>3</v>
      </c>
      <c r="DK206" s="607">
        <v>17</v>
      </c>
      <c r="DL206" s="607" t="s">
        <v>1</v>
      </c>
      <c r="DM206" s="607" t="s">
        <v>1</v>
      </c>
      <c r="DN206" s="607" t="s">
        <v>1</v>
      </c>
      <c r="DO206" s="607" t="s">
        <v>1</v>
      </c>
      <c r="DP206" s="607">
        <v>9</v>
      </c>
      <c r="DQ206" s="607">
        <v>1</v>
      </c>
      <c r="DR206" s="607">
        <v>3</v>
      </c>
      <c r="DS206" s="607">
        <v>4</v>
      </c>
      <c r="DT206" s="607" t="s">
        <v>1</v>
      </c>
      <c r="DU206" s="607" t="s">
        <v>1</v>
      </c>
      <c r="DV206" s="607" t="s">
        <v>1</v>
      </c>
      <c r="DW206" s="607" t="s">
        <v>1</v>
      </c>
      <c r="DX206" s="607" t="s">
        <v>1</v>
      </c>
      <c r="DY206" s="607" t="s">
        <v>1</v>
      </c>
      <c r="DZ206" s="607" t="s">
        <v>1</v>
      </c>
      <c r="EA206" s="607">
        <v>17</v>
      </c>
      <c r="EB206" s="607">
        <v>884</v>
      </c>
      <c r="EC206" s="607" t="s">
        <v>1</v>
      </c>
      <c r="ED206" s="607">
        <v>563</v>
      </c>
      <c r="EE206" s="607">
        <v>321</v>
      </c>
      <c r="EF206" s="17">
        <v>37</v>
      </c>
      <c r="EG206" s="17">
        <v>31</v>
      </c>
      <c r="EH206" s="17">
        <v>21</v>
      </c>
      <c r="EI206" s="17">
        <v>7</v>
      </c>
      <c r="EJ206" s="17">
        <v>3</v>
      </c>
      <c r="EK206" s="17" t="s">
        <v>1</v>
      </c>
      <c r="EL206" s="17">
        <v>6</v>
      </c>
      <c r="EM206" s="17" t="s">
        <v>1</v>
      </c>
      <c r="EN206" s="17">
        <v>35</v>
      </c>
      <c r="EO206" s="17">
        <v>15</v>
      </c>
      <c r="EP206" s="17">
        <v>9</v>
      </c>
      <c r="EQ206" s="17">
        <v>6</v>
      </c>
      <c r="ER206" s="17" t="s">
        <v>1</v>
      </c>
      <c r="ES206" s="17">
        <v>12</v>
      </c>
      <c r="ET206" s="17">
        <v>5</v>
      </c>
      <c r="EU206" s="17">
        <v>3</v>
      </c>
    </row>
    <row r="207" spans="1:151" ht="14.25" customHeight="1">
      <c r="A207" s="551" t="s">
        <v>299</v>
      </c>
      <c r="B207" s="551" t="s">
        <v>440</v>
      </c>
      <c r="C207" s="551" t="s">
        <v>452</v>
      </c>
      <c r="D207" s="551" t="s">
        <v>462</v>
      </c>
      <c r="E207" s="607">
        <v>11</v>
      </c>
      <c r="F207" s="607">
        <v>5</v>
      </c>
      <c r="G207" s="607">
        <v>1</v>
      </c>
      <c r="H207" s="607" t="s">
        <v>1</v>
      </c>
      <c r="I207" s="607">
        <v>3</v>
      </c>
      <c r="J207" s="607">
        <v>1</v>
      </c>
      <c r="K207" s="607">
        <v>1</v>
      </c>
      <c r="L207" s="607">
        <v>6</v>
      </c>
      <c r="M207" s="607">
        <v>15</v>
      </c>
      <c r="N207" s="607" t="s">
        <v>1</v>
      </c>
      <c r="O207" s="607">
        <v>1</v>
      </c>
      <c r="P207" s="607" t="s">
        <v>1</v>
      </c>
      <c r="Q207" s="607" t="s">
        <v>1</v>
      </c>
      <c r="R207" s="607">
        <v>1</v>
      </c>
      <c r="S207" s="607">
        <v>2</v>
      </c>
      <c r="T207" s="607" t="s">
        <v>1</v>
      </c>
      <c r="U207" s="607" t="s">
        <v>1</v>
      </c>
      <c r="V207" s="607">
        <v>3</v>
      </c>
      <c r="W207" s="607" t="s">
        <v>1</v>
      </c>
      <c r="X207" s="607" t="s">
        <v>1</v>
      </c>
      <c r="Y207" s="607">
        <v>3</v>
      </c>
      <c r="Z207" s="607">
        <v>3</v>
      </c>
      <c r="AA207" s="607" t="s">
        <v>1</v>
      </c>
      <c r="AB207" s="607">
        <v>2</v>
      </c>
      <c r="AC207" s="608">
        <v>61.8</v>
      </c>
      <c r="AD207" s="608">
        <v>57.4</v>
      </c>
      <c r="AE207" s="608">
        <v>70.599999999999994</v>
      </c>
      <c r="AF207" s="607">
        <v>9</v>
      </c>
      <c r="AG207" s="607" t="s">
        <v>1</v>
      </c>
      <c r="AH207" s="607" t="s">
        <v>1</v>
      </c>
      <c r="AI207" s="607" t="s">
        <v>1</v>
      </c>
      <c r="AJ207" s="607" t="s">
        <v>1</v>
      </c>
      <c r="AK207" s="607" t="s">
        <v>1</v>
      </c>
      <c r="AL207" s="607" t="s">
        <v>1</v>
      </c>
      <c r="AM207" s="607" t="s">
        <v>1</v>
      </c>
      <c r="AN207" s="607" t="s">
        <v>1</v>
      </c>
      <c r="AO207" s="607">
        <v>3</v>
      </c>
      <c r="AP207" s="607" t="s">
        <v>1</v>
      </c>
      <c r="AQ207" s="607" t="s">
        <v>1</v>
      </c>
      <c r="AR207" s="607">
        <v>2</v>
      </c>
      <c r="AS207" s="607">
        <v>2</v>
      </c>
      <c r="AT207" s="607" t="s">
        <v>1</v>
      </c>
      <c r="AU207" s="607">
        <v>2</v>
      </c>
      <c r="AV207" s="608">
        <v>71</v>
      </c>
      <c r="AW207" s="608">
        <v>71.2</v>
      </c>
      <c r="AX207" s="608">
        <v>70.8</v>
      </c>
      <c r="AY207" s="607">
        <v>5</v>
      </c>
      <c r="AZ207" s="607" t="s">
        <v>1</v>
      </c>
      <c r="BA207" s="607" t="s">
        <v>1</v>
      </c>
      <c r="BB207" s="607" t="s">
        <v>1</v>
      </c>
      <c r="BC207" s="607" t="s">
        <v>1</v>
      </c>
      <c r="BD207" s="607" t="s">
        <v>1</v>
      </c>
      <c r="BE207" s="607" t="s">
        <v>1</v>
      </c>
      <c r="BF207" s="607" t="s">
        <v>1</v>
      </c>
      <c r="BG207" s="607" t="s">
        <v>1</v>
      </c>
      <c r="BH207" s="607">
        <v>2</v>
      </c>
      <c r="BI207" s="607" t="s">
        <v>1</v>
      </c>
      <c r="BJ207" s="607" t="s">
        <v>1</v>
      </c>
      <c r="BK207" s="607">
        <v>1</v>
      </c>
      <c r="BL207" s="607">
        <v>1</v>
      </c>
      <c r="BM207" s="607" t="s">
        <v>1</v>
      </c>
      <c r="BN207" s="607">
        <v>1</v>
      </c>
      <c r="BO207" s="608">
        <v>70</v>
      </c>
      <c r="BP207" s="608">
        <v>70</v>
      </c>
      <c r="BQ207" s="608">
        <v>70</v>
      </c>
      <c r="BR207" s="607">
        <v>5</v>
      </c>
      <c r="BS207" s="607" t="s">
        <v>1</v>
      </c>
      <c r="BT207" s="607" t="s">
        <v>1</v>
      </c>
      <c r="BU207" s="607" t="s">
        <v>1</v>
      </c>
      <c r="BV207" s="607" t="s">
        <v>1</v>
      </c>
      <c r="BW207" s="607" t="s">
        <v>1</v>
      </c>
      <c r="BX207" s="607" t="s">
        <v>1</v>
      </c>
      <c r="BY207" s="607" t="s">
        <v>1</v>
      </c>
      <c r="BZ207" s="607" t="s">
        <v>1</v>
      </c>
      <c r="CA207" s="607" t="s">
        <v>1</v>
      </c>
      <c r="CB207" s="607" t="s">
        <v>1</v>
      </c>
      <c r="CC207" s="607" t="s">
        <v>1</v>
      </c>
      <c r="CD207" s="607" t="s">
        <v>1</v>
      </c>
      <c r="CE207" s="607">
        <v>4</v>
      </c>
      <c r="CF207" s="607" t="s">
        <v>1</v>
      </c>
      <c r="CG207" s="607">
        <v>1</v>
      </c>
      <c r="CH207" s="607">
        <v>5</v>
      </c>
      <c r="CI207" s="607" t="s">
        <v>1</v>
      </c>
      <c r="CJ207" s="607" t="s">
        <v>1</v>
      </c>
      <c r="CK207" s="607" t="s">
        <v>1</v>
      </c>
      <c r="CL207" s="607" t="s">
        <v>1</v>
      </c>
      <c r="CM207" s="607" t="s">
        <v>1</v>
      </c>
      <c r="CN207" s="607" t="s">
        <v>1</v>
      </c>
      <c r="CO207" s="607" t="s">
        <v>1</v>
      </c>
      <c r="CP207" s="607" t="s">
        <v>1</v>
      </c>
      <c r="CQ207" s="607" t="s">
        <v>1</v>
      </c>
      <c r="CR207" s="607" t="s">
        <v>1</v>
      </c>
      <c r="CS207" s="607">
        <v>4</v>
      </c>
      <c r="CT207" s="607" t="s">
        <v>1</v>
      </c>
      <c r="CU207" s="607">
        <v>1</v>
      </c>
      <c r="CV207" s="607"/>
      <c r="CW207" s="607"/>
      <c r="CX207" s="607"/>
      <c r="CY207" s="607"/>
      <c r="CZ207" s="607"/>
      <c r="DA207" s="607"/>
      <c r="DB207" s="607"/>
      <c r="DC207" s="607">
        <v>21</v>
      </c>
      <c r="DD207" s="607">
        <v>11</v>
      </c>
      <c r="DE207" s="607">
        <v>5</v>
      </c>
      <c r="DF207" s="607">
        <v>2</v>
      </c>
      <c r="DG207" s="607">
        <v>4</v>
      </c>
      <c r="DH207" s="607">
        <v>6</v>
      </c>
      <c r="DI207" s="607">
        <v>2</v>
      </c>
      <c r="DJ207" s="607">
        <v>2</v>
      </c>
      <c r="DK207" s="607">
        <v>5</v>
      </c>
      <c r="DL207" s="607" t="s">
        <v>1</v>
      </c>
      <c r="DM207" s="607" t="s">
        <v>1</v>
      </c>
      <c r="DN207" s="607" t="s">
        <v>1</v>
      </c>
      <c r="DO207" s="607" t="s">
        <v>1</v>
      </c>
      <c r="DP207" s="607">
        <v>4</v>
      </c>
      <c r="DQ207" s="607" t="s">
        <v>1</v>
      </c>
      <c r="DR207" s="607">
        <v>1</v>
      </c>
      <c r="DS207" s="607" t="s">
        <v>1</v>
      </c>
      <c r="DT207" s="607" t="s">
        <v>1</v>
      </c>
      <c r="DU207" s="607" t="s">
        <v>1</v>
      </c>
      <c r="DV207" s="607" t="s">
        <v>1</v>
      </c>
      <c r="DW207" s="607" t="s">
        <v>1</v>
      </c>
      <c r="DX207" s="607" t="s">
        <v>1</v>
      </c>
      <c r="DY207" s="607" t="s">
        <v>1</v>
      </c>
      <c r="DZ207" s="607" t="s">
        <v>1</v>
      </c>
      <c r="EA207" s="607">
        <v>5</v>
      </c>
      <c r="EB207" s="607">
        <v>371</v>
      </c>
      <c r="EC207" s="607" t="s">
        <v>1</v>
      </c>
      <c r="ED207" s="607">
        <v>316</v>
      </c>
      <c r="EE207" s="607">
        <v>55</v>
      </c>
      <c r="EF207" s="17">
        <v>11</v>
      </c>
      <c r="EG207" s="17">
        <v>7</v>
      </c>
      <c r="EH207" s="17">
        <v>4</v>
      </c>
      <c r="EI207" s="17" t="s">
        <v>1</v>
      </c>
      <c r="EJ207" s="17">
        <v>3</v>
      </c>
      <c r="EK207" s="17" t="s">
        <v>1</v>
      </c>
      <c r="EL207" s="17">
        <v>2</v>
      </c>
      <c r="EM207" s="17">
        <v>2</v>
      </c>
      <c r="EN207" s="17">
        <v>10</v>
      </c>
      <c r="EO207" s="17">
        <v>4</v>
      </c>
      <c r="EP207" s="17">
        <v>1</v>
      </c>
      <c r="EQ207" s="17">
        <v>2</v>
      </c>
      <c r="ER207" s="17">
        <v>1</v>
      </c>
      <c r="ES207" s="17">
        <v>6</v>
      </c>
      <c r="ET207" s="17" t="s">
        <v>1</v>
      </c>
      <c r="EU207" s="17" t="s">
        <v>1</v>
      </c>
    </row>
    <row r="208" spans="1:151" ht="14.25" customHeight="1">
      <c r="A208" s="551" t="s">
        <v>299</v>
      </c>
      <c r="B208" s="551" t="s">
        <v>440</v>
      </c>
      <c r="C208" s="551" t="s">
        <v>452</v>
      </c>
      <c r="D208" s="551" t="s">
        <v>220</v>
      </c>
      <c r="E208" s="607">
        <v>3</v>
      </c>
      <c r="F208" s="607" t="s">
        <v>1</v>
      </c>
      <c r="G208" s="607" t="s">
        <v>1</v>
      </c>
      <c r="H208" s="607" t="s">
        <v>1</v>
      </c>
      <c r="I208" s="607" t="s">
        <v>1</v>
      </c>
      <c r="J208" s="607" t="s">
        <v>1</v>
      </c>
      <c r="K208" s="607" t="s">
        <v>1</v>
      </c>
      <c r="L208" s="607">
        <v>3</v>
      </c>
      <c r="M208" s="607" t="s">
        <v>1</v>
      </c>
      <c r="N208" s="607" t="s">
        <v>1</v>
      </c>
      <c r="O208" s="607" t="s">
        <v>1</v>
      </c>
      <c r="P208" s="607" t="s">
        <v>1</v>
      </c>
      <c r="Q208" s="607" t="s">
        <v>1</v>
      </c>
      <c r="R208" s="607" t="s">
        <v>1</v>
      </c>
      <c r="S208" s="607" t="s">
        <v>1</v>
      </c>
      <c r="T208" s="607" t="s">
        <v>1</v>
      </c>
      <c r="U208" s="607" t="s">
        <v>1</v>
      </c>
      <c r="V208" s="607" t="s">
        <v>1</v>
      </c>
      <c r="W208" s="607" t="s">
        <v>1</v>
      </c>
      <c r="X208" s="607" t="s">
        <v>1</v>
      </c>
      <c r="Y208" s="607" t="s">
        <v>1</v>
      </c>
      <c r="Z208" s="607" t="s">
        <v>1</v>
      </c>
      <c r="AA208" s="607" t="s">
        <v>1</v>
      </c>
      <c r="AB208" s="607" t="s">
        <v>1</v>
      </c>
      <c r="AC208" s="608" t="s">
        <v>174</v>
      </c>
      <c r="AD208" s="608" t="s">
        <v>174</v>
      </c>
      <c r="AE208" s="608" t="s">
        <v>174</v>
      </c>
      <c r="AF208" s="607" t="s">
        <v>1</v>
      </c>
      <c r="AG208" s="607" t="s">
        <v>1</v>
      </c>
      <c r="AH208" s="607" t="s">
        <v>1</v>
      </c>
      <c r="AI208" s="607" t="s">
        <v>1</v>
      </c>
      <c r="AJ208" s="607" t="s">
        <v>1</v>
      </c>
      <c r="AK208" s="607" t="s">
        <v>1</v>
      </c>
      <c r="AL208" s="607" t="s">
        <v>1</v>
      </c>
      <c r="AM208" s="607" t="s">
        <v>1</v>
      </c>
      <c r="AN208" s="607" t="s">
        <v>1</v>
      </c>
      <c r="AO208" s="607" t="s">
        <v>1</v>
      </c>
      <c r="AP208" s="607" t="s">
        <v>1</v>
      </c>
      <c r="AQ208" s="607" t="s">
        <v>1</v>
      </c>
      <c r="AR208" s="607" t="s">
        <v>1</v>
      </c>
      <c r="AS208" s="607" t="s">
        <v>1</v>
      </c>
      <c r="AT208" s="607" t="s">
        <v>1</v>
      </c>
      <c r="AU208" s="607" t="s">
        <v>1</v>
      </c>
      <c r="AV208" s="608" t="s">
        <v>174</v>
      </c>
      <c r="AW208" s="608" t="s">
        <v>174</v>
      </c>
      <c r="AX208" s="608" t="s">
        <v>174</v>
      </c>
      <c r="AY208" s="607" t="s">
        <v>1</v>
      </c>
      <c r="AZ208" s="607" t="s">
        <v>1</v>
      </c>
      <c r="BA208" s="607" t="s">
        <v>1</v>
      </c>
      <c r="BB208" s="607" t="s">
        <v>1</v>
      </c>
      <c r="BC208" s="607" t="s">
        <v>1</v>
      </c>
      <c r="BD208" s="607" t="s">
        <v>1</v>
      </c>
      <c r="BE208" s="607" t="s">
        <v>1</v>
      </c>
      <c r="BF208" s="607" t="s">
        <v>1</v>
      </c>
      <c r="BG208" s="607" t="s">
        <v>1</v>
      </c>
      <c r="BH208" s="607" t="s">
        <v>1</v>
      </c>
      <c r="BI208" s="607" t="s">
        <v>1</v>
      </c>
      <c r="BJ208" s="607" t="s">
        <v>1</v>
      </c>
      <c r="BK208" s="607" t="s">
        <v>1</v>
      </c>
      <c r="BL208" s="607" t="s">
        <v>1</v>
      </c>
      <c r="BM208" s="607" t="s">
        <v>1</v>
      </c>
      <c r="BN208" s="607" t="s">
        <v>1</v>
      </c>
      <c r="BO208" s="608" t="s">
        <v>174</v>
      </c>
      <c r="BP208" s="608" t="s">
        <v>174</v>
      </c>
      <c r="BQ208" s="608" t="s">
        <v>174</v>
      </c>
      <c r="BR208" s="607" t="s">
        <v>1</v>
      </c>
      <c r="BS208" s="607" t="s">
        <v>1</v>
      </c>
      <c r="BT208" s="607" t="s">
        <v>1</v>
      </c>
      <c r="BU208" s="607" t="s">
        <v>1</v>
      </c>
      <c r="BV208" s="607" t="s">
        <v>1</v>
      </c>
      <c r="BW208" s="607" t="s">
        <v>1</v>
      </c>
      <c r="BX208" s="607" t="s">
        <v>1</v>
      </c>
      <c r="BY208" s="607" t="s">
        <v>1</v>
      </c>
      <c r="BZ208" s="607" t="s">
        <v>1</v>
      </c>
      <c r="CA208" s="607" t="s">
        <v>1</v>
      </c>
      <c r="CB208" s="607" t="s">
        <v>1</v>
      </c>
      <c r="CC208" s="607" t="s">
        <v>1</v>
      </c>
      <c r="CD208" s="607" t="s">
        <v>1</v>
      </c>
      <c r="CE208" s="607" t="s">
        <v>1</v>
      </c>
      <c r="CF208" s="607" t="s">
        <v>1</v>
      </c>
      <c r="CG208" s="607" t="s">
        <v>1</v>
      </c>
      <c r="CH208" s="607" t="s">
        <v>1</v>
      </c>
      <c r="CI208" s="607" t="s">
        <v>1</v>
      </c>
      <c r="CJ208" s="607" t="s">
        <v>1</v>
      </c>
      <c r="CK208" s="607" t="s">
        <v>1</v>
      </c>
      <c r="CL208" s="607" t="s">
        <v>1</v>
      </c>
      <c r="CM208" s="607" t="s">
        <v>1</v>
      </c>
      <c r="CN208" s="607" t="s">
        <v>1</v>
      </c>
      <c r="CO208" s="607" t="s">
        <v>1</v>
      </c>
      <c r="CP208" s="607" t="s">
        <v>1</v>
      </c>
      <c r="CQ208" s="607" t="s">
        <v>1</v>
      </c>
      <c r="CR208" s="607" t="s">
        <v>1</v>
      </c>
      <c r="CS208" s="607" t="s">
        <v>1</v>
      </c>
      <c r="CT208" s="607" t="s">
        <v>1</v>
      </c>
      <c r="CU208" s="607" t="s">
        <v>1</v>
      </c>
      <c r="CV208" s="607"/>
      <c r="CW208" s="607"/>
      <c r="CX208" s="607"/>
      <c r="CY208" s="607"/>
      <c r="CZ208" s="607"/>
      <c r="DA208" s="607"/>
      <c r="DB208" s="607"/>
      <c r="DC208" s="607" t="s">
        <v>1</v>
      </c>
      <c r="DD208" s="607" t="s">
        <v>1</v>
      </c>
      <c r="DE208" s="607" t="s">
        <v>1</v>
      </c>
      <c r="DF208" s="607" t="s">
        <v>1</v>
      </c>
      <c r="DG208" s="607" t="s">
        <v>1</v>
      </c>
      <c r="DH208" s="607" t="s">
        <v>1</v>
      </c>
      <c r="DI208" s="607" t="s">
        <v>1</v>
      </c>
      <c r="DJ208" s="607" t="s">
        <v>1</v>
      </c>
      <c r="DK208" s="607" t="s">
        <v>1</v>
      </c>
      <c r="DL208" s="607" t="s">
        <v>1</v>
      </c>
      <c r="DM208" s="607" t="s">
        <v>1</v>
      </c>
      <c r="DN208" s="607" t="s">
        <v>1</v>
      </c>
      <c r="DO208" s="607" t="s">
        <v>1</v>
      </c>
      <c r="DP208" s="607" t="s">
        <v>1</v>
      </c>
      <c r="DQ208" s="607" t="s">
        <v>1</v>
      </c>
      <c r="DR208" s="607" t="s">
        <v>1</v>
      </c>
      <c r="DS208" s="607" t="s">
        <v>1</v>
      </c>
      <c r="DT208" s="607" t="s">
        <v>1</v>
      </c>
      <c r="DU208" s="607" t="s">
        <v>1</v>
      </c>
      <c r="DV208" s="607" t="s">
        <v>1</v>
      </c>
      <c r="DW208" s="607" t="s">
        <v>1</v>
      </c>
      <c r="DX208" s="607" t="s">
        <v>1</v>
      </c>
      <c r="DY208" s="607" t="s">
        <v>1</v>
      </c>
      <c r="DZ208" s="607" t="s">
        <v>1</v>
      </c>
      <c r="EA208" s="607" t="s">
        <v>1</v>
      </c>
      <c r="EB208" s="607" t="s">
        <v>1</v>
      </c>
      <c r="EC208" s="607" t="s">
        <v>1</v>
      </c>
      <c r="ED208" s="607" t="s">
        <v>1</v>
      </c>
      <c r="EE208" s="607" t="s">
        <v>1</v>
      </c>
      <c r="EF208" s="17" t="s">
        <v>1</v>
      </c>
      <c r="EG208" s="17" t="s">
        <v>1</v>
      </c>
      <c r="EH208" s="17" t="s">
        <v>1</v>
      </c>
      <c r="EI208" s="17" t="s">
        <v>1</v>
      </c>
      <c r="EJ208" s="17" t="s">
        <v>1</v>
      </c>
      <c r="EK208" s="17" t="s">
        <v>1</v>
      </c>
      <c r="EL208" s="17" t="s">
        <v>1</v>
      </c>
      <c r="EM208" s="17" t="s">
        <v>1</v>
      </c>
      <c r="EN208" s="17" t="s">
        <v>1</v>
      </c>
      <c r="EO208" s="17" t="s">
        <v>1</v>
      </c>
      <c r="EP208" s="17" t="s">
        <v>1</v>
      </c>
      <c r="EQ208" s="17" t="s">
        <v>1</v>
      </c>
      <c r="ER208" s="17" t="s">
        <v>1</v>
      </c>
      <c r="ES208" s="17" t="s">
        <v>1</v>
      </c>
      <c r="ET208" s="17" t="s">
        <v>1</v>
      </c>
      <c r="EU208" s="17" t="s">
        <v>1</v>
      </c>
    </row>
    <row r="209" spans="1:151" ht="14.25" customHeight="1">
      <c r="A209" s="551" t="s">
        <v>299</v>
      </c>
      <c r="B209" s="551" t="s">
        <v>463</v>
      </c>
      <c r="C209" s="551"/>
      <c r="D209" s="551"/>
      <c r="E209" s="607">
        <v>988</v>
      </c>
      <c r="F209" s="607">
        <v>460</v>
      </c>
      <c r="G209" s="607">
        <v>88</v>
      </c>
      <c r="H209" s="607">
        <v>80</v>
      </c>
      <c r="I209" s="607">
        <v>114</v>
      </c>
      <c r="J209" s="607">
        <v>69</v>
      </c>
      <c r="K209" s="607">
        <v>258</v>
      </c>
      <c r="L209" s="607">
        <v>528</v>
      </c>
      <c r="M209" s="607">
        <v>1229</v>
      </c>
      <c r="N209" s="607">
        <v>18</v>
      </c>
      <c r="O209" s="607">
        <v>30</v>
      </c>
      <c r="P209" s="607">
        <v>31</v>
      </c>
      <c r="Q209" s="607">
        <v>38</v>
      </c>
      <c r="R209" s="607">
        <v>54</v>
      </c>
      <c r="S209" s="607">
        <v>52</v>
      </c>
      <c r="T209" s="607">
        <v>81</v>
      </c>
      <c r="U209" s="607">
        <v>118</v>
      </c>
      <c r="V209" s="607">
        <v>124</v>
      </c>
      <c r="W209" s="607">
        <v>118</v>
      </c>
      <c r="X209" s="607">
        <v>105</v>
      </c>
      <c r="Y209" s="607">
        <v>132</v>
      </c>
      <c r="Z209" s="607">
        <v>167</v>
      </c>
      <c r="AA209" s="607">
        <v>117</v>
      </c>
      <c r="AB209" s="607">
        <v>44</v>
      </c>
      <c r="AC209" s="608">
        <v>60.5</v>
      </c>
      <c r="AD209" s="608">
        <v>59</v>
      </c>
      <c r="AE209" s="608">
        <v>62.3</v>
      </c>
      <c r="AF209" s="607">
        <v>859</v>
      </c>
      <c r="AG209" s="607">
        <v>1</v>
      </c>
      <c r="AH209" s="607">
        <v>4</v>
      </c>
      <c r="AI209" s="607">
        <v>8</v>
      </c>
      <c r="AJ209" s="607">
        <v>9</v>
      </c>
      <c r="AK209" s="607">
        <v>28</v>
      </c>
      <c r="AL209" s="607">
        <v>21</v>
      </c>
      <c r="AM209" s="607">
        <v>35</v>
      </c>
      <c r="AN209" s="607">
        <v>62</v>
      </c>
      <c r="AO209" s="607">
        <v>69</v>
      </c>
      <c r="AP209" s="607">
        <v>94</v>
      </c>
      <c r="AQ209" s="607">
        <v>91</v>
      </c>
      <c r="AR209" s="607">
        <v>123</v>
      </c>
      <c r="AS209" s="607">
        <v>161</v>
      </c>
      <c r="AT209" s="607">
        <v>112</v>
      </c>
      <c r="AU209" s="607">
        <v>41</v>
      </c>
      <c r="AV209" s="608">
        <v>66.7</v>
      </c>
      <c r="AW209" s="608">
        <v>67.099999999999994</v>
      </c>
      <c r="AX209" s="608">
        <v>66.3</v>
      </c>
      <c r="AY209" s="607">
        <v>539</v>
      </c>
      <c r="AZ209" s="607" t="s">
        <v>1</v>
      </c>
      <c r="BA209" s="607">
        <v>2</v>
      </c>
      <c r="BB209" s="607">
        <v>3</v>
      </c>
      <c r="BC209" s="607">
        <v>5</v>
      </c>
      <c r="BD209" s="607">
        <v>14</v>
      </c>
      <c r="BE209" s="607">
        <v>9</v>
      </c>
      <c r="BF209" s="607">
        <v>20</v>
      </c>
      <c r="BG209" s="607">
        <v>29</v>
      </c>
      <c r="BH209" s="607">
        <v>43</v>
      </c>
      <c r="BI209" s="607">
        <v>69</v>
      </c>
      <c r="BJ209" s="607">
        <v>60</v>
      </c>
      <c r="BK209" s="607">
        <v>86</v>
      </c>
      <c r="BL209" s="607">
        <v>106</v>
      </c>
      <c r="BM209" s="607">
        <v>75</v>
      </c>
      <c r="BN209" s="607">
        <v>18</v>
      </c>
      <c r="BO209" s="608">
        <v>67.599999999999994</v>
      </c>
      <c r="BP209" s="608">
        <v>67.099999999999994</v>
      </c>
      <c r="BQ209" s="608">
        <v>68.599999999999994</v>
      </c>
      <c r="BR209" s="607">
        <v>460</v>
      </c>
      <c r="BS209" s="607" t="s">
        <v>1</v>
      </c>
      <c r="BT209" s="607" t="s">
        <v>1</v>
      </c>
      <c r="BU209" s="607" t="s">
        <v>1</v>
      </c>
      <c r="BV209" s="607">
        <v>1</v>
      </c>
      <c r="BW209" s="607">
        <v>3</v>
      </c>
      <c r="BX209" s="607">
        <v>4</v>
      </c>
      <c r="BY209" s="607">
        <v>14</v>
      </c>
      <c r="BZ209" s="607">
        <v>26</v>
      </c>
      <c r="CA209" s="607">
        <v>39</v>
      </c>
      <c r="CB209" s="607">
        <v>57</v>
      </c>
      <c r="CC209" s="607">
        <v>53</v>
      </c>
      <c r="CD209" s="607">
        <v>65</v>
      </c>
      <c r="CE209" s="607">
        <v>95</v>
      </c>
      <c r="CF209" s="607">
        <v>75</v>
      </c>
      <c r="CG209" s="607">
        <v>28</v>
      </c>
      <c r="CH209" s="607">
        <v>273</v>
      </c>
      <c r="CI209" s="607" t="s">
        <v>1</v>
      </c>
      <c r="CJ209" s="607" t="s">
        <v>1</v>
      </c>
      <c r="CK209" s="607">
        <v>1</v>
      </c>
      <c r="CL209" s="607">
        <v>1</v>
      </c>
      <c r="CM209" s="607">
        <v>4</v>
      </c>
      <c r="CN209" s="607">
        <v>6</v>
      </c>
      <c r="CO209" s="607">
        <v>18</v>
      </c>
      <c r="CP209" s="607">
        <v>36</v>
      </c>
      <c r="CQ209" s="607">
        <v>32</v>
      </c>
      <c r="CR209" s="607">
        <v>42</v>
      </c>
      <c r="CS209" s="607">
        <v>62</v>
      </c>
      <c r="CT209" s="607">
        <v>52</v>
      </c>
      <c r="CU209" s="607">
        <v>19</v>
      </c>
      <c r="CV209" s="607"/>
      <c r="CW209" s="607"/>
      <c r="CX209" s="607"/>
      <c r="CY209" s="607"/>
      <c r="CZ209" s="607"/>
      <c r="DA209" s="607"/>
      <c r="DB209" s="607"/>
      <c r="DC209" s="607">
        <v>1635</v>
      </c>
      <c r="DD209" s="607">
        <v>954</v>
      </c>
      <c r="DE209" s="607">
        <v>539</v>
      </c>
      <c r="DF209" s="607">
        <v>363</v>
      </c>
      <c r="DG209" s="607">
        <v>52</v>
      </c>
      <c r="DH209" s="607">
        <v>291</v>
      </c>
      <c r="DI209" s="607">
        <v>156</v>
      </c>
      <c r="DJ209" s="607">
        <v>234</v>
      </c>
      <c r="DK209" s="607">
        <v>359</v>
      </c>
      <c r="DL209" s="607">
        <v>10</v>
      </c>
      <c r="DM209" s="607" t="s">
        <v>1</v>
      </c>
      <c r="DN209" s="607">
        <v>11</v>
      </c>
      <c r="DO209" s="607">
        <v>2</v>
      </c>
      <c r="DP209" s="607">
        <v>256</v>
      </c>
      <c r="DQ209" s="607">
        <v>11</v>
      </c>
      <c r="DR209" s="607">
        <v>36</v>
      </c>
      <c r="DS209" s="607">
        <v>19</v>
      </c>
      <c r="DT209" s="607">
        <v>3</v>
      </c>
      <c r="DU209" s="607">
        <v>6</v>
      </c>
      <c r="DV209" s="607">
        <v>1</v>
      </c>
      <c r="DW209" s="607">
        <v>1</v>
      </c>
      <c r="DX209" s="607">
        <v>3</v>
      </c>
      <c r="DY209" s="607" t="s">
        <v>1</v>
      </c>
      <c r="DZ209" s="607" t="s">
        <v>1</v>
      </c>
      <c r="EA209" s="607">
        <v>460</v>
      </c>
      <c r="EB209" s="607">
        <v>27796</v>
      </c>
      <c r="EC209" s="607">
        <v>1820</v>
      </c>
      <c r="ED209" s="607">
        <v>20603</v>
      </c>
      <c r="EE209" s="607">
        <v>5373</v>
      </c>
      <c r="EF209" s="17">
        <v>819</v>
      </c>
      <c r="EG209" s="17">
        <v>633</v>
      </c>
      <c r="EH209" s="17">
        <v>352</v>
      </c>
      <c r="EI209" s="17">
        <v>243</v>
      </c>
      <c r="EJ209" s="17">
        <v>38</v>
      </c>
      <c r="EK209" s="17">
        <v>3</v>
      </c>
      <c r="EL209" s="17">
        <v>87</v>
      </c>
      <c r="EM209" s="17">
        <v>96</v>
      </c>
      <c r="EN209" s="17">
        <v>816</v>
      </c>
      <c r="EO209" s="17">
        <v>321</v>
      </c>
      <c r="EP209" s="17">
        <v>187</v>
      </c>
      <c r="EQ209" s="17">
        <v>120</v>
      </c>
      <c r="ER209" s="17">
        <v>14</v>
      </c>
      <c r="ES209" s="17">
        <v>288</v>
      </c>
      <c r="ET209" s="17">
        <v>69</v>
      </c>
      <c r="EU209" s="17">
        <v>138</v>
      </c>
    </row>
    <row r="210" spans="1:151" ht="14.25" customHeight="1">
      <c r="A210" s="551" t="s">
        <v>299</v>
      </c>
      <c r="B210" s="551" t="s">
        <v>463</v>
      </c>
      <c r="C210" s="551" t="s">
        <v>464</v>
      </c>
      <c r="D210" s="551"/>
      <c r="E210" s="607">
        <v>294</v>
      </c>
      <c r="F210" s="607">
        <v>147</v>
      </c>
      <c r="G210" s="607">
        <v>31</v>
      </c>
      <c r="H210" s="607">
        <v>29</v>
      </c>
      <c r="I210" s="607">
        <v>31</v>
      </c>
      <c r="J210" s="607">
        <v>17</v>
      </c>
      <c r="K210" s="607">
        <v>85</v>
      </c>
      <c r="L210" s="607">
        <v>147</v>
      </c>
      <c r="M210" s="607">
        <v>390</v>
      </c>
      <c r="N210" s="607">
        <v>5</v>
      </c>
      <c r="O210" s="607">
        <v>12</v>
      </c>
      <c r="P210" s="607">
        <v>10</v>
      </c>
      <c r="Q210" s="607">
        <v>6</v>
      </c>
      <c r="R210" s="607">
        <v>22</v>
      </c>
      <c r="S210" s="607">
        <v>11</v>
      </c>
      <c r="T210" s="607">
        <v>21</v>
      </c>
      <c r="U210" s="607">
        <v>40</v>
      </c>
      <c r="V210" s="607">
        <v>40</v>
      </c>
      <c r="W210" s="607">
        <v>38</v>
      </c>
      <c r="X210" s="607">
        <v>32</v>
      </c>
      <c r="Y210" s="607">
        <v>42</v>
      </c>
      <c r="Z210" s="607">
        <v>57</v>
      </c>
      <c r="AA210" s="607">
        <v>39</v>
      </c>
      <c r="AB210" s="607">
        <v>15</v>
      </c>
      <c r="AC210" s="608">
        <v>61.2</v>
      </c>
      <c r="AD210" s="608">
        <v>60</v>
      </c>
      <c r="AE210" s="608">
        <v>62.6</v>
      </c>
      <c r="AF210" s="607">
        <v>285</v>
      </c>
      <c r="AG210" s="607" t="s">
        <v>1</v>
      </c>
      <c r="AH210" s="607">
        <v>1</v>
      </c>
      <c r="AI210" s="607">
        <v>3</v>
      </c>
      <c r="AJ210" s="607">
        <v>2</v>
      </c>
      <c r="AK210" s="607">
        <v>12</v>
      </c>
      <c r="AL210" s="607">
        <v>3</v>
      </c>
      <c r="AM210" s="607">
        <v>8</v>
      </c>
      <c r="AN210" s="607">
        <v>25</v>
      </c>
      <c r="AO210" s="607">
        <v>28</v>
      </c>
      <c r="AP210" s="607">
        <v>31</v>
      </c>
      <c r="AQ210" s="607">
        <v>28</v>
      </c>
      <c r="AR210" s="607">
        <v>39</v>
      </c>
      <c r="AS210" s="607">
        <v>55</v>
      </c>
      <c r="AT210" s="607">
        <v>36</v>
      </c>
      <c r="AU210" s="607">
        <v>14</v>
      </c>
      <c r="AV210" s="608">
        <v>66.8</v>
      </c>
      <c r="AW210" s="608">
        <v>67.7</v>
      </c>
      <c r="AX210" s="608">
        <v>66</v>
      </c>
      <c r="AY210" s="607">
        <v>163</v>
      </c>
      <c r="AZ210" s="607" t="s">
        <v>1</v>
      </c>
      <c r="BA210" s="607">
        <v>1</v>
      </c>
      <c r="BB210" s="607" t="s">
        <v>1</v>
      </c>
      <c r="BC210" s="607">
        <v>1</v>
      </c>
      <c r="BD210" s="607">
        <v>7</v>
      </c>
      <c r="BE210" s="607">
        <v>1</v>
      </c>
      <c r="BF210" s="607">
        <v>4</v>
      </c>
      <c r="BG210" s="607">
        <v>14</v>
      </c>
      <c r="BH210" s="607">
        <v>19</v>
      </c>
      <c r="BI210" s="607">
        <v>21</v>
      </c>
      <c r="BJ210" s="607">
        <v>16</v>
      </c>
      <c r="BK210" s="607">
        <v>23</v>
      </c>
      <c r="BL210" s="607">
        <v>32</v>
      </c>
      <c r="BM210" s="607">
        <v>16</v>
      </c>
      <c r="BN210" s="607">
        <v>8</v>
      </c>
      <c r="BO210" s="608">
        <v>66.7</v>
      </c>
      <c r="BP210" s="608">
        <v>66.900000000000006</v>
      </c>
      <c r="BQ210" s="608">
        <v>66.3</v>
      </c>
      <c r="BR210" s="607">
        <v>147</v>
      </c>
      <c r="BS210" s="607" t="s">
        <v>1</v>
      </c>
      <c r="BT210" s="607" t="s">
        <v>1</v>
      </c>
      <c r="BU210" s="607" t="s">
        <v>1</v>
      </c>
      <c r="BV210" s="607">
        <v>1</v>
      </c>
      <c r="BW210" s="607">
        <v>1</v>
      </c>
      <c r="BX210" s="607">
        <v>1</v>
      </c>
      <c r="BY210" s="607">
        <v>2</v>
      </c>
      <c r="BZ210" s="607">
        <v>9</v>
      </c>
      <c r="CA210" s="607">
        <v>12</v>
      </c>
      <c r="CB210" s="607">
        <v>19</v>
      </c>
      <c r="CC210" s="607">
        <v>15</v>
      </c>
      <c r="CD210" s="607">
        <v>22</v>
      </c>
      <c r="CE210" s="607">
        <v>31</v>
      </c>
      <c r="CF210" s="607">
        <v>25</v>
      </c>
      <c r="CG210" s="607">
        <v>9</v>
      </c>
      <c r="CH210" s="607">
        <v>79</v>
      </c>
      <c r="CI210" s="607" t="s">
        <v>1</v>
      </c>
      <c r="CJ210" s="607" t="s">
        <v>1</v>
      </c>
      <c r="CK210" s="607" t="s">
        <v>1</v>
      </c>
      <c r="CL210" s="607">
        <v>1</v>
      </c>
      <c r="CM210" s="607" t="s">
        <v>1</v>
      </c>
      <c r="CN210" s="607">
        <v>2</v>
      </c>
      <c r="CO210" s="607">
        <v>8</v>
      </c>
      <c r="CP210" s="607">
        <v>9</v>
      </c>
      <c r="CQ210" s="607">
        <v>8</v>
      </c>
      <c r="CR210" s="607">
        <v>11</v>
      </c>
      <c r="CS210" s="607">
        <v>17</v>
      </c>
      <c r="CT210" s="607">
        <v>18</v>
      </c>
      <c r="CU210" s="607">
        <v>5</v>
      </c>
      <c r="CV210" s="607"/>
      <c r="CW210" s="607"/>
      <c r="CX210" s="607"/>
      <c r="CY210" s="607"/>
      <c r="CZ210" s="607"/>
      <c r="DA210" s="607"/>
      <c r="DB210" s="607"/>
      <c r="DC210" s="607">
        <v>516</v>
      </c>
      <c r="DD210" s="607">
        <v>295</v>
      </c>
      <c r="DE210" s="607">
        <v>163</v>
      </c>
      <c r="DF210" s="607">
        <v>114</v>
      </c>
      <c r="DG210" s="607">
        <v>18</v>
      </c>
      <c r="DH210" s="607">
        <v>87</v>
      </c>
      <c r="DI210" s="607">
        <v>49</v>
      </c>
      <c r="DJ210" s="607">
        <v>85</v>
      </c>
      <c r="DK210" s="607">
        <v>114</v>
      </c>
      <c r="DL210" s="607" t="s">
        <v>1</v>
      </c>
      <c r="DM210" s="607" t="s">
        <v>1</v>
      </c>
      <c r="DN210" s="607">
        <v>4</v>
      </c>
      <c r="DO210" s="607">
        <v>1</v>
      </c>
      <c r="DP210" s="607">
        <v>82</v>
      </c>
      <c r="DQ210" s="607">
        <v>3</v>
      </c>
      <c r="DR210" s="607">
        <v>11</v>
      </c>
      <c r="DS210" s="607">
        <v>9</v>
      </c>
      <c r="DT210" s="607">
        <v>2</v>
      </c>
      <c r="DU210" s="607" t="s">
        <v>1</v>
      </c>
      <c r="DV210" s="607">
        <v>1</v>
      </c>
      <c r="DW210" s="607" t="s">
        <v>1</v>
      </c>
      <c r="DX210" s="607">
        <v>1</v>
      </c>
      <c r="DY210" s="607" t="s">
        <v>1</v>
      </c>
      <c r="DZ210" s="607" t="s">
        <v>1</v>
      </c>
      <c r="EA210" s="607">
        <v>147</v>
      </c>
      <c r="EB210" s="607">
        <v>8425</v>
      </c>
      <c r="EC210" s="607">
        <v>592</v>
      </c>
      <c r="ED210" s="607">
        <v>6189</v>
      </c>
      <c r="EE210" s="607">
        <v>1644</v>
      </c>
      <c r="EF210" s="17">
        <v>260</v>
      </c>
      <c r="EG210" s="17">
        <v>195</v>
      </c>
      <c r="EH210" s="17">
        <v>108</v>
      </c>
      <c r="EI210" s="17">
        <v>74</v>
      </c>
      <c r="EJ210" s="17">
        <v>13</v>
      </c>
      <c r="EK210" s="17">
        <v>2</v>
      </c>
      <c r="EL210" s="17">
        <v>30</v>
      </c>
      <c r="EM210" s="17">
        <v>33</v>
      </c>
      <c r="EN210" s="17">
        <v>256</v>
      </c>
      <c r="EO210" s="17">
        <v>100</v>
      </c>
      <c r="EP210" s="17">
        <v>55</v>
      </c>
      <c r="EQ210" s="17">
        <v>40</v>
      </c>
      <c r="ER210" s="17">
        <v>5</v>
      </c>
      <c r="ES210" s="17">
        <v>85</v>
      </c>
      <c r="ET210" s="17">
        <v>19</v>
      </c>
      <c r="EU210" s="17">
        <v>52</v>
      </c>
    </row>
    <row r="211" spans="1:151" ht="14.25" customHeight="1">
      <c r="A211" s="551" t="s">
        <v>299</v>
      </c>
      <c r="B211" s="551" t="s">
        <v>463</v>
      </c>
      <c r="C211" s="551" t="s">
        <v>464</v>
      </c>
      <c r="D211" s="551" t="s">
        <v>465</v>
      </c>
      <c r="E211" s="607">
        <v>294</v>
      </c>
      <c r="F211" s="607">
        <v>147</v>
      </c>
      <c r="G211" s="607">
        <v>31</v>
      </c>
      <c r="H211" s="607">
        <v>29</v>
      </c>
      <c r="I211" s="607">
        <v>31</v>
      </c>
      <c r="J211" s="607">
        <v>17</v>
      </c>
      <c r="K211" s="607">
        <v>85</v>
      </c>
      <c r="L211" s="607">
        <v>147</v>
      </c>
      <c r="M211" s="607">
        <v>390</v>
      </c>
      <c r="N211" s="607">
        <v>5</v>
      </c>
      <c r="O211" s="607">
        <v>12</v>
      </c>
      <c r="P211" s="607">
        <v>10</v>
      </c>
      <c r="Q211" s="607">
        <v>6</v>
      </c>
      <c r="R211" s="607">
        <v>22</v>
      </c>
      <c r="S211" s="607">
        <v>11</v>
      </c>
      <c r="T211" s="607">
        <v>21</v>
      </c>
      <c r="U211" s="607">
        <v>40</v>
      </c>
      <c r="V211" s="607">
        <v>40</v>
      </c>
      <c r="W211" s="607">
        <v>38</v>
      </c>
      <c r="X211" s="607">
        <v>32</v>
      </c>
      <c r="Y211" s="607">
        <v>42</v>
      </c>
      <c r="Z211" s="607">
        <v>57</v>
      </c>
      <c r="AA211" s="607">
        <v>39</v>
      </c>
      <c r="AB211" s="607">
        <v>15</v>
      </c>
      <c r="AC211" s="608">
        <v>61.2</v>
      </c>
      <c r="AD211" s="608">
        <v>60</v>
      </c>
      <c r="AE211" s="608">
        <v>62.6</v>
      </c>
      <c r="AF211" s="607">
        <v>285</v>
      </c>
      <c r="AG211" s="607" t="s">
        <v>1</v>
      </c>
      <c r="AH211" s="607">
        <v>1</v>
      </c>
      <c r="AI211" s="607">
        <v>3</v>
      </c>
      <c r="AJ211" s="607">
        <v>2</v>
      </c>
      <c r="AK211" s="607">
        <v>12</v>
      </c>
      <c r="AL211" s="607">
        <v>3</v>
      </c>
      <c r="AM211" s="607">
        <v>8</v>
      </c>
      <c r="AN211" s="607">
        <v>25</v>
      </c>
      <c r="AO211" s="607">
        <v>28</v>
      </c>
      <c r="AP211" s="607">
        <v>31</v>
      </c>
      <c r="AQ211" s="607">
        <v>28</v>
      </c>
      <c r="AR211" s="607">
        <v>39</v>
      </c>
      <c r="AS211" s="607">
        <v>55</v>
      </c>
      <c r="AT211" s="607">
        <v>36</v>
      </c>
      <c r="AU211" s="607">
        <v>14</v>
      </c>
      <c r="AV211" s="608">
        <v>66.8</v>
      </c>
      <c r="AW211" s="608">
        <v>67.7</v>
      </c>
      <c r="AX211" s="608">
        <v>66</v>
      </c>
      <c r="AY211" s="607">
        <v>163</v>
      </c>
      <c r="AZ211" s="607" t="s">
        <v>1</v>
      </c>
      <c r="BA211" s="607">
        <v>1</v>
      </c>
      <c r="BB211" s="607" t="s">
        <v>1</v>
      </c>
      <c r="BC211" s="607">
        <v>1</v>
      </c>
      <c r="BD211" s="607">
        <v>7</v>
      </c>
      <c r="BE211" s="607">
        <v>1</v>
      </c>
      <c r="BF211" s="607">
        <v>4</v>
      </c>
      <c r="BG211" s="607">
        <v>14</v>
      </c>
      <c r="BH211" s="607">
        <v>19</v>
      </c>
      <c r="BI211" s="607">
        <v>21</v>
      </c>
      <c r="BJ211" s="607">
        <v>16</v>
      </c>
      <c r="BK211" s="607">
        <v>23</v>
      </c>
      <c r="BL211" s="607">
        <v>32</v>
      </c>
      <c r="BM211" s="607">
        <v>16</v>
      </c>
      <c r="BN211" s="607">
        <v>8</v>
      </c>
      <c r="BO211" s="608">
        <v>66.7</v>
      </c>
      <c r="BP211" s="608">
        <v>66.900000000000006</v>
      </c>
      <c r="BQ211" s="608">
        <v>66.3</v>
      </c>
      <c r="BR211" s="607">
        <v>147</v>
      </c>
      <c r="BS211" s="607" t="s">
        <v>1</v>
      </c>
      <c r="BT211" s="607" t="s">
        <v>1</v>
      </c>
      <c r="BU211" s="607" t="s">
        <v>1</v>
      </c>
      <c r="BV211" s="607">
        <v>1</v>
      </c>
      <c r="BW211" s="607">
        <v>1</v>
      </c>
      <c r="BX211" s="607">
        <v>1</v>
      </c>
      <c r="BY211" s="607">
        <v>2</v>
      </c>
      <c r="BZ211" s="607">
        <v>9</v>
      </c>
      <c r="CA211" s="607">
        <v>12</v>
      </c>
      <c r="CB211" s="607">
        <v>19</v>
      </c>
      <c r="CC211" s="607">
        <v>15</v>
      </c>
      <c r="CD211" s="607">
        <v>22</v>
      </c>
      <c r="CE211" s="607">
        <v>31</v>
      </c>
      <c r="CF211" s="607">
        <v>25</v>
      </c>
      <c r="CG211" s="607">
        <v>9</v>
      </c>
      <c r="CH211" s="607">
        <v>79</v>
      </c>
      <c r="CI211" s="607" t="s">
        <v>1</v>
      </c>
      <c r="CJ211" s="607" t="s">
        <v>1</v>
      </c>
      <c r="CK211" s="607" t="s">
        <v>1</v>
      </c>
      <c r="CL211" s="607">
        <v>1</v>
      </c>
      <c r="CM211" s="607" t="s">
        <v>1</v>
      </c>
      <c r="CN211" s="607">
        <v>2</v>
      </c>
      <c r="CO211" s="607">
        <v>8</v>
      </c>
      <c r="CP211" s="607">
        <v>9</v>
      </c>
      <c r="CQ211" s="607">
        <v>8</v>
      </c>
      <c r="CR211" s="607">
        <v>11</v>
      </c>
      <c r="CS211" s="607">
        <v>17</v>
      </c>
      <c r="CT211" s="607">
        <v>18</v>
      </c>
      <c r="CU211" s="607">
        <v>5</v>
      </c>
      <c r="CV211" s="607"/>
      <c r="CW211" s="607"/>
      <c r="CX211" s="607"/>
      <c r="CY211" s="607"/>
      <c r="CZ211" s="607"/>
      <c r="DA211" s="607"/>
      <c r="DB211" s="607"/>
      <c r="DC211" s="607">
        <v>516</v>
      </c>
      <c r="DD211" s="607">
        <v>295</v>
      </c>
      <c r="DE211" s="607">
        <v>163</v>
      </c>
      <c r="DF211" s="607">
        <v>114</v>
      </c>
      <c r="DG211" s="607">
        <v>18</v>
      </c>
      <c r="DH211" s="607">
        <v>87</v>
      </c>
      <c r="DI211" s="607">
        <v>49</v>
      </c>
      <c r="DJ211" s="607">
        <v>85</v>
      </c>
      <c r="DK211" s="607">
        <v>114</v>
      </c>
      <c r="DL211" s="607" t="s">
        <v>1</v>
      </c>
      <c r="DM211" s="607" t="s">
        <v>1</v>
      </c>
      <c r="DN211" s="607">
        <v>4</v>
      </c>
      <c r="DO211" s="607">
        <v>1</v>
      </c>
      <c r="DP211" s="607">
        <v>82</v>
      </c>
      <c r="DQ211" s="607">
        <v>3</v>
      </c>
      <c r="DR211" s="607">
        <v>11</v>
      </c>
      <c r="DS211" s="607">
        <v>9</v>
      </c>
      <c r="DT211" s="607">
        <v>2</v>
      </c>
      <c r="DU211" s="607" t="s">
        <v>1</v>
      </c>
      <c r="DV211" s="607">
        <v>1</v>
      </c>
      <c r="DW211" s="607" t="s">
        <v>1</v>
      </c>
      <c r="DX211" s="607">
        <v>1</v>
      </c>
      <c r="DY211" s="607" t="s">
        <v>1</v>
      </c>
      <c r="DZ211" s="607" t="s">
        <v>1</v>
      </c>
      <c r="EA211" s="607">
        <v>147</v>
      </c>
      <c r="EB211" s="607">
        <v>8425</v>
      </c>
      <c r="EC211" s="607">
        <v>592</v>
      </c>
      <c r="ED211" s="607">
        <v>6189</v>
      </c>
      <c r="EE211" s="607">
        <v>1644</v>
      </c>
      <c r="EF211" s="17">
        <v>260</v>
      </c>
      <c r="EG211" s="17">
        <v>195</v>
      </c>
      <c r="EH211" s="17">
        <v>108</v>
      </c>
      <c r="EI211" s="17">
        <v>74</v>
      </c>
      <c r="EJ211" s="17">
        <v>13</v>
      </c>
      <c r="EK211" s="17">
        <v>2</v>
      </c>
      <c r="EL211" s="17">
        <v>30</v>
      </c>
      <c r="EM211" s="17">
        <v>33</v>
      </c>
      <c r="EN211" s="17">
        <v>256</v>
      </c>
      <c r="EO211" s="17">
        <v>100</v>
      </c>
      <c r="EP211" s="17">
        <v>55</v>
      </c>
      <c r="EQ211" s="17">
        <v>40</v>
      </c>
      <c r="ER211" s="17">
        <v>5</v>
      </c>
      <c r="ES211" s="17">
        <v>85</v>
      </c>
      <c r="ET211" s="17">
        <v>19</v>
      </c>
      <c r="EU211" s="17">
        <v>52</v>
      </c>
    </row>
    <row r="212" spans="1:151" ht="14.25" customHeight="1">
      <c r="A212" s="551" t="s">
        <v>299</v>
      </c>
      <c r="B212" s="551" t="s">
        <v>463</v>
      </c>
      <c r="C212" s="551" t="s">
        <v>466</v>
      </c>
      <c r="D212" s="551"/>
      <c r="E212" s="607">
        <v>151</v>
      </c>
      <c r="F212" s="607">
        <v>86</v>
      </c>
      <c r="G212" s="607">
        <v>22</v>
      </c>
      <c r="H212" s="607">
        <v>20</v>
      </c>
      <c r="I212" s="607">
        <v>28</v>
      </c>
      <c r="J212" s="607">
        <v>21</v>
      </c>
      <c r="K212" s="607">
        <v>36</v>
      </c>
      <c r="L212" s="607">
        <v>65</v>
      </c>
      <c r="M212" s="607">
        <v>228</v>
      </c>
      <c r="N212" s="607">
        <v>4</v>
      </c>
      <c r="O212" s="607">
        <v>2</v>
      </c>
      <c r="P212" s="607">
        <v>3</v>
      </c>
      <c r="Q212" s="607">
        <v>11</v>
      </c>
      <c r="R212" s="607">
        <v>11</v>
      </c>
      <c r="S212" s="607">
        <v>9</v>
      </c>
      <c r="T212" s="607">
        <v>21</v>
      </c>
      <c r="U212" s="607">
        <v>19</v>
      </c>
      <c r="V212" s="607">
        <v>19</v>
      </c>
      <c r="W212" s="607">
        <v>24</v>
      </c>
      <c r="X212" s="607">
        <v>25</v>
      </c>
      <c r="Y212" s="607">
        <v>23</v>
      </c>
      <c r="Z212" s="607">
        <v>28</v>
      </c>
      <c r="AA212" s="607">
        <v>19</v>
      </c>
      <c r="AB212" s="607">
        <v>10</v>
      </c>
      <c r="AC212" s="608">
        <v>60.3</v>
      </c>
      <c r="AD212" s="608">
        <v>57.9</v>
      </c>
      <c r="AE212" s="608">
        <v>63.5</v>
      </c>
      <c r="AF212" s="607">
        <v>180</v>
      </c>
      <c r="AG212" s="607" t="s">
        <v>1</v>
      </c>
      <c r="AH212" s="607" t="s">
        <v>1</v>
      </c>
      <c r="AI212" s="607">
        <v>2</v>
      </c>
      <c r="AJ212" s="607">
        <v>2</v>
      </c>
      <c r="AK212" s="607">
        <v>6</v>
      </c>
      <c r="AL212" s="607">
        <v>8</v>
      </c>
      <c r="AM212" s="607">
        <v>15</v>
      </c>
      <c r="AN212" s="607">
        <v>14</v>
      </c>
      <c r="AO212" s="607">
        <v>12</v>
      </c>
      <c r="AP212" s="607">
        <v>22</v>
      </c>
      <c r="AQ212" s="607">
        <v>22</v>
      </c>
      <c r="AR212" s="607">
        <v>22</v>
      </c>
      <c r="AS212" s="607">
        <v>27</v>
      </c>
      <c r="AT212" s="607">
        <v>19</v>
      </c>
      <c r="AU212" s="607">
        <v>9</v>
      </c>
      <c r="AV212" s="608">
        <v>64.5</v>
      </c>
      <c r="AW212" s="608">
        <v>64.3</v>
      </c>
      <c r="AX212" s="608">
        <v>64.7</v>
      </c>
      <c r="AY212" s="607">
        <v>99</v>
      </c>
      <c r="AZ212" s="607" t="s">
        <v>1</v>
      </c>
      <c r="BA212" s="607" t="s">
        <v>1</v>
      </c>
      <c r="BB212" s="607">
        <v>1</v>
      </c>
      <c r="BC212" s="607" t="s">
        <v>1</v>
      </c>
      <c r="BD212" s="607">
        <v>1</v>
      </c>
      <c r="BE212" s="607">
        <v>3</v>
      </c>
      <c r="BF212" s="607">
        <v>10</v>
      </c>
      <c r="BG212" s="607">
        <v>6</v>
      </c>
      <c r="BH212" s="607">
        <v>6</v>
      </c>
      <c r="BI212" s="607">
        <v>17</v>
      </c>
      <c r="BJ212" s="607">
        <v>13</v>
      </c>
      <c r="BK212" s="607">
        <v>15</v>
      </c>
      <c r="BL212" s="607">
        <v>12</v>
      </c>
      <c r="BM212" s="607">
        <v>12</v>
      </c>
      <c r="BN212" s="607">
        <v>3</v>
      </c>
      <c r="BO212" s="608">
        <v>65.2</v>
      </c>
      <c r="BP212" s="608">
        <v>64.400000000000006</v>
      </c>
      <c r="BQ212" s="608">
        <v>66.8</v>
      </c>
      <c r="BR212" s="607">
        <v>86</v>
      </c>
      <c r="BS212" s="607" t="s">
        <v>1</v>
      </c>
      <c r="BT212" s="607" t="s">
        <v>1</v>
      </c>
      <c r="BU212" s="607" t="s">
        <v>1</v>
      </c>
      <c r="BV212" s="607" t="s">
        <v>1</v>
      </c>
      <c r="BW212" s="607">
        <v>2</v>
      </c>
      <c r="BX212" s="607" t="s">
        <v>1</v>
      </c>
      <c r="BY212" s="607">
        <v>5</v>
      </c>
      <c r="BZ212" s="607">
        <v>4</v>
      </c>
      <c r="CA212" s="607">
        <v>7</v>
      </c>
      <c r="CB212" s="607">
        <v>10</v>
      </c>
      <c r="CC212" s="607">
        <v>14</v>
      </c>
      <c r="CD212" s="607">
        <v>10</v>
      </c>
      <c r="CE212" s="607">
        <v>16</v>
      </c>
      <c r="CF212" s="607">
        <v>9</v>
      </c>
      <c r="CG212" s="607">
        <v>9</v>
      </c>
      <c r="CH212" s="607">
        <v>59</v>
      </c>
      <c r="CI212" s="607" t="s">
        <v>1</v>
      </c>
      <c r="CJ212" s="607" t="s">
        <v>1</v>
      </c>
      <c r="CK212" s="607">
        <v>1</v>
      </c>
      <c r="CL212" s="607" t="s">
        <v>1</v>
      </c>
      <c r="CM212" s="607">
        <v>2</v>
      </c>
      <c r="CN212" s="607">
        <v>1</v>
      </c>
      <c r="CO212" s="607">
        <v>2</v>
      </c>
      <c r="CP212" s="607">
        <v>7</v>
      </c>
      <c r="CQ212" s="607">
        <v>9</v>
      </c>
      <c r="CR212" s="607">
        <v>10</v>
      </c>
      <c r="CS212" s="607">
        <v>14</v>
      </c>
      <c r="CT212" s="607">
        <v>7</v>
      </c>
      <c r="CU212" s="607">
        <v>6</v>
      </c>
      <c r="CV212" s="607"/>
      <c r="CW212" s="607"/>
      <c r="CX212" s="607"/>
      <c r="CY212" s="607"/>
      <c r="CZ212" s="607"/>
      <c r="DA212" s="607"/>
      <c r="DB212" s="607"/>
      <c r="DC212" s="607">
        <v>325</v>
      </c>
      <c r="DD212" s="607">
        <v>171</v>
      </c>
      <c r="DE212" s="607">
        <v>99</v>
      </c>
      <c r="DF212" s="607">
        <v>66</v>
      </c>
      <c r="DG212" s="607">
        <v>6</v>
      </c>
      <c r="DH212" s="607">
        <v>57</v>
      </c>
      <c r="DI212" s="607">
        <v>31</v>
      </c>
      <c r="DJ212" s="607">
        <v>66</v>
      </c>
      <c r="DK212" s="607">
        <v>79</v>
      </c>
      <c r="DL212" s="607" t="s">
        <v>1</v>
      </c>
      <c r="DM212" s="607" t="s">
        <v>1</v>
      </c>
      <c r="DN212" s="607">
        <v>2</v>
      </c>
      <c r="DO212" s="607" t="s">
        <v>1</v>
      </c>
      <c r="DP212" s="607">
        <v>66</v>
      </c>
      <c r="DQ212" s="607">
        <v>2</v>
      </c>
      <c r="DR212" s="607">
        <v>8</v>
      </c>
      <c r="DS212" s="607">
        <v>1</v>
      </c>
      <c r="DT212" s="607" t="s">
        <v>1</v>
      </c>
      <c r="DU212" s="607" t="s">
        <v>1</v>
      </c>
      <c r="DV212" s="607" t="s">
        <v>1</v>
      </c>
      <c r="DW212" s="607" t="s">
        <v>1</v>
      </c>
      <c r="DX212" s="607" t="s">
        <v>1</v>
      </c>
      <c r="DY212" s="607" t="s">
        <v>1</v>
      </c>
      <c r="DZ212" s="607" t="s">
        <v>1</v>
      </c>
      <c r="EA212" s="607">
        <v>86</v>
      </c>
      <c r="EB212" s="607">
        <v>5231</v>
      </c>
      <c r="EC212" s="607">
        <v>76</v>
      </c>
      <c r="ED212" s="607">
        <v>4275</v>
      </c>
      <c r="EE212" s="607">
        <v>880</v>
      </c>
      <c r="EF212" s="17">
        <v>163</v>
      </c>
      <c r="EG212" s="17">
        <v>115</v>
      </c>
      <c r="EH212" s="17">
        <v>67</v>
      </c>
      <c r="EI212" s="17">
        <v>42</v>
      </c>
      <c r="EJ212" s="17">
        <v>6</v>
      </c>
      <c r="EK212" s="17">
        <v>1</v>
      </c>
      <c r="EL212" s="17">
        <v>17</v>
      </c>
      <c r="EM212" s="17">
        <v>30</v>
      </c>
      <c r="EN212" s="17">
        <v>162</v>
      </c>
      <c r="EO212" s="17">
        <v>56</v>
      </c>
      <c r="EP212" s="17">
        <v>32</v>
      </c>
      <c r="EQ212" s="17">
        <v>24</v>
      </c>
      <c r="ER212" s="17" t="s">
        <v>1</v>
      </c>
      <c r="ES212" s="17">
        <v>56</v>
      </c>
      <c r="ET212" s="17">
        <v>14</v>
      </c>
      <c r="EU212" s="17">
        <v>36</v>
      </c>
    </row>
    <row r="213" spans="1:151" ht="14.25" customHeight="1">
      <c r="A213" s="551" t="s">
        <v>299</v>
      </c>
      <c r="B213" s="551" t="s">
        <v>463</v>
      </c>
      <c r="C213" s="551" t="s">
        <v>466</v>
      </c>
      <c r="D213" s="551" t="s">
        <v>466</v>
      </c>
      <c r="E213" s="607">
        <v>151</v>
      </c>
      <c r="F213" s="607">
        <v>86</v>
      </c>
      <c r="G213" s="607">
        <v>22</v>
      </c>
      <c r="H213" s="607">
        <v>20</v>
      </c>
      <c r="I213" s="607">
        <v>28</v>
      </c>
      <c r="J213" s="607">
        <v>21</v>
      </c>
      <c r="K213" s="607">
        <v>36</v>
      </c>
      <c r="L213" s="607">
        <v>65</v>
      </c>
      <c r="M213" s="607">
        <v>228</v>
      </c>
      <c r="N213" s="607">
        <v>4</v>
      </c>
      <c r="O213" s="607">
        <v>2</v>
      </c>
      <c r="P213" s="607">
        <v>3</v>
      </c>
      <c r="Q213" s="607">
        <v>11</v>
      </c>
      <c r="R213" s="607">
        <v>11</v>
      </c>
      <c r="S213" s="607">
        <v>9</v>
      </c>
      <c r="T213" s="607">
        <v>21</v>
      </c>
      <c r="U213" s="607">
        <v>19</v>
      </c>
      <c r="V213" s="607">
        <v>19</v>
      </c>
      <c r="W213" s="607">
        <v>24</v>
      </c>
      <c r="X213" s="607">
        <v>25</v>
      </c>
      <c r="Y213" s="607">
        <v>23</v>
      </c>
      <c r="Z213" s="607">
        <v>28</v>
      </c>
      <c r="AA213" s="607">
        <v>19</v>
      </c>
      <c r="AB213" s="607">
        <v>10</v>
      </c>
      <c r="AC213" s="608">
        <v>60.3</v>
      </c>
      <c r="AD213" s="608">
        <v>57.9</v>
      </c>
      <c r="AE213" s="608">
        <v>63.5</v>
      </c>
      <c r="AF213" s="607">
        <v>180</v>
      </c>
      <c r="AG213" s="607" t="s">
        <v>1</v>
      </c>
      <c r="AH213" s="607" t="s">
        <v>1</v>
      </c>
      <c r="AI213" s="607">
        <v>2</v>
      </c>
      <c r="AJ213" s="607">
        <v>2</v>
      </c>
      <c r="AK213" s="607">
        <v>6</v>
      </c>
      <c r="AL213" s="607">
        <v>8</v>
      </c>
      <c r="AM213" s="607">
        <v>15</v>
      </c>
      <c r="AN213" s="607">
        <v>14</v>
      </c>
      <c r="AO213" s="607">
        <v>12</v>
      </c>
      <c r="AP213" s="607">
        <v>22</v>
      </c>
      <c r="AQ213" s="607">
        <v>22</v>
      </c>
      <c r="AR213" s="607">
        <v>22</v>
      </c>
      <c r="AS213" s="607">
        <v>27</v>
      </c>
      <c r="AT213" s="607">
        <v>19</v>
      </c>
      <c r="AU213" s="607">
        <v>9</v>
      </c>
      <c r="AV213" s="608">
        <v>64.5</v>
      </c>
      <c r="AW213" s="608">
        <v>64.3</v>
      </c>
      <c r="AX213" s="608">
        <v>64.7</v>
      </c>
      <c r="AY213" s="607">
        <v>99</v>
      </c>
      <c r="AZ213" s="607" t="s">
        <v>1</v>
      </c>
      <c r="BA213" s="607" t="s">
        <v>1</v>
      </c>
      <c r="BB213" s="607">
        <v>1</v>
      </c>
      <c r="BC213" s="607" t="s">
        <v>1</v>
      </c>
      <c r="BD213" s="607">
        <v>1</v>
      </c>
      <c r="BE213" s="607">
        <v>3</v>
      </c>
      <c r="BF213" s="607">
        <v>10</v>
      </c>
      <c r="BG213" s="607">
        <v>6</v>
      </c>
      <c r="BH213" s="607">
        <v>6</v>
      </c>
      <c r="BI213" s="607">
        <v>17</v>
      </c>
      <c r="BJ213" s="607">
        <v>13</v>
      </c>
      <c r="BK213" s="607">
        <v>15</v>
      </c>
      <c r="BL213" s="607">
        <v>12</v>
      </c>
      <c r="BM213" s="607">
        <v>12</v>
      </c>
      <c r="BN213" s="607">
        <v>3</v>
      </c>
      <c r="BO213" s="608">
        <v>65.2</v>
      </c>
      <c r="BP213" s="608">
        <v>64.400000000000006</v>
      </c>
      <c r="BQ213" s="608">
        <v>66.8</v>
      </c>
      <c r="BR213" s="607">
        <v>86</v>
      </c>
      <c r="BS213" s="607" t="s">
        <v>1</v>
      </c>
      <c r="BT213" s="607" t="s">
        <v>1</v>
      </c>
      <c r="BU213" s="607" t="s">
        <v>1</v>
      </c>
      <c r="BV213" s="607" t="s">
        <v>1</v>
      </c>
      <c r="BW213" s="607">
        <v>2</v>
      </c>
      <c r="BX213" s="607" t="s">
        <v>1</v>
      </c>
      <c r="BY213" s="607">
        <v>5</v>
      </c>
      <c r="BZ213" s="607">
        <v>4</v>
      </c>
      <c r="CA213" s="607">
        <v>7</v>
      </c>
      <c r="CB213" s="607">
        <v>10</v>
      </c>
      <c r="CC213" s="607">
        <v>14</v>
      </c>
      <c r="CD213" s="607">
        <v>10</v>
      </c>
      <c r="CE213" s="607">
        <v>16</v>
      </c>
      <c r="CF213" s="607">
        <v>9</v>
      </c>
      <c r="CG213" s="607">
        <v>9</v>
      </c>
      <c r="CH213" s="607">
        <v>59</v>
      </c>
      <c r="CI213" s="607" t="s">
        <v>1</v>
      </c>
      <c r="CJ213" s="607" t="s">
        <v>1</v>
      </c>
      <c r="CK213" s="607">
        <v>1</v>
      </c>
      <c r="CL213" s="607" t="s">
        <v>1</v>
      </c>
      <c r="CM213" s="607">
        <v>2</v>
      </c>
      <c r="CN213" s="607">
        <v>1</v>
      </c>
      <c r="CO213" s="607">
        <v>2</v>
      </c>
      <c r="CP213" s="607">
        <v>7</v>
      </c>
      <c r="CQ213" s="607">
        <v>9</v>
      </c>
      <c r="CR213" s="607">
        <v>10</v>
      </c>
      <c r="CS213" s="607">
        <v>14</v>
      </c>
      <c r="CT213" s="607">
        <v>7</v>
      </c>
      <c r="CU213" s="607">
        <v>6</v>
      </c>
      <c r="CV213" s="607"/>
      <c r="CW213" s="607"/>
      <c r="CX213" s="607"/>
      <c r="CY213" s="607"/>
      <c r="CZ213" s="607"/>
      <c r="DA213" s="607"/>
      <c r="DB213" s="607"/>
      <c r="DC213" s="607">
        <v>325</v>
      </c>
      <c r="DD213" s="607">
        <v>171</v>
      </c>
      <c r="DE213" s="607">
        <v>99</v>
      </c>
      <c r="DF213" s="607">
        <v>66</v>
      </c>
      <c r="DG213" s="607">
        <v>6</v>
      </c>
      <c r="DH213" s="607">
        <v>57</v>
      </c>
      <c r="DI213" s="607">
        <v>31</v>
      </c>
      <c r="DJ213" s="607">
        <v>66</v>
      </c>
      <c r="DK213" s="607">
        <v>79</v>
      </c>
      <c r="DL213" s="607" t="s">
        <v>1</v>
      </c>
      <c r="DM213" s="607" t="s">
        <v>1</v>
      </c>
      <c r="DN213" s="607">
        <v>2</v>
      </c>
      <c r="DO213" s="607" t="s">
        <v>1</v>
      </c>
      <c r="DP213" s="607">
        <v>66</v>
      </c>
      <c r="DQ213" s="607">
        <v>2</v>
      </c>
      <c r="DR213" s="607">
        <v>8</v>
      </c>
      <c r="DS213" s="607">
        <v>1</v>
      </c>
      <c r="DT213" s="607" t="s">
        <v>1</v>
      </c>
      <c r="DU213" s="607" t="s">
        <v>1</v>
      </c>
      <c r="DV213" s="607" t="s">
        <v>1</v>
      </c>
      <c r="DW213" s="607" t="s">
        <v>1</v>
      </c>
      <c r="DX213" s="607" t="s">
        <v>1</v>
      </c>
      <c r="DY213" s="607" t="s">
        <v>1</v>
      </c>
      <c r="DZ213" s="607" t="s">
        <v>1</v>
      </c>
      <c r="EA213" s="607">
        <v>86</v>
      </c>
      <c r="EB213" s="607">
        <v>5231</v>
      </c>
      <c r="EC213" s="607">
        <v>76</v>
      </c>
      <c r="ED213" s="607">
        <v>4275</v>
      </c>
      <c r="EE213" s="607">
        <v>880</v>
      </c>
      <c r="EF213" s="17">
        <v>163</v>
      </c>
      <c r="EG213" s="17">
        <v>115</v>
      </c>
      <c r="EH213" s="17">
        <v>67</v>
      </c>
      <c r="EI213" s="17">
        <v>42</v>
      </c>
      <c r="EJ213" s="17">
        <v>6</v>
      </c>
      <c r="EK213" s="17">
        <v>1</v>
      </c>
      <c r="EL213" s="17">
        <v>17</v>
      </c>
      <c r="EM213" s="17">
        <v>30</v>
      </c>
      <c r="EN213" s="17">
        <v>162</v>
      </c>
      <c r="EO213" s="17">
        <v>56</v>
      </c>
      <c r="EP213" s="17">
        <v>32</v>
      </c>
      <c r="EQ213" s="17">
        <v>24</v>
      </c>
      <c r="ER213" s="17" t="s">
        <v>1</v>
      </c>
      <c r="ES213" s="17">
        <v>56</v>
      </c>
      <c r="ET213" s="17">
        <v>14</v>
      </c>
      <c r="EU213" s="17">
        <v>36</v>
      </c>
    </row>
    <row r="214" spans="1:151" ht="14.25" customHeight="1">
      <c r="A214" s="551" t="s">
        <v>299</v>
      </c>
      <c r="B214" s="551" t="s">
        <v>463</v>
      </c>
      <c r="C214" s="551" t="s">
        <v>467</v>
      </c>
      <c r="D214" s="551"/>
      <c r="E214" s="607">
        <v>100</v>
      </c>
      <c r="F214" s="607">
        <v>48</v>
      </c>
      <c r="G214" s="607">
        <v>10</v>
      </c>
      <c r="H214" s="607">
        <v>8</v>
      </c>
      <c r="I214" s="607">
        <v>13</v>
      </c>
      <c r="J214" s="607">
        <v>10</v>
      </c>
      <c r="K214" s="607">
        <v>25</v>
      </c>
      <c r="L214" s="607">
        <v>52</v>
      </c>
      <c r="M214" s="607">
        <v>116</v>
      </c>
      <c r="N214" s="607">
        <v>2</v>
      </c>
      <c r="O214" s="607">
        <v>2</v>
      </c>
      <c r="P214" s="607">
        <v>1</v>
      </c>
      <c r="Q214" s="607">
        <v>3</v>
      </c>
      <c r="R214" s="607">
        <v>4</v>
      </c>
      <c r="S214" s="607">
        <v>3</v>
      </c>
      <c r="T214" s="607">
        <v>11</v>
      </c>
      <c r="U214" s="607">
        <v>9</v>
      </c>
      <c r="V214" s="607">
        <v>12</v>
      </c>
      <c r="W214" s="607">
        <v>11</v>
      </c>
      <c r="X214" s="607">
        <v>10</v>
      </c>
      <c r="Y214" s="607">
        <v>12</v>
      </c>
      <c r="Z214" s="607">
        <v>19</v>
      </c>
      <c r="AA214" s="607">
        <v>9</v>
      </c>
      <c r="AB214" s="607">
        <v>8</v>
      </c>
      <c r="AC214" s="608">
        <v>62.6</v>
      </c>
      <c r="AD214" s="608">
        <v>61.6</v>
      </c>
      <c r="AE214" s="608">
        <v>63.7</v>
      </c>
      <c r="AF214" s="607">
        <v>92</v>
      </c>
      <c r="AG214" s="607" t="s">
        <v>1</v>
      </c>
      <c r="AH214" s="607">
        <v>1</v>
      </c>
      <c r="AI214" s="607" t="s">
        <v>1</v>
      </c>
      <c r="AJ214" s="607">
        <v>1</v>
      </c>
      <c r="AK214" s="607">
        <v>2</v>
      </c>
      <c r="AL214" s="607">
        <v>1</v>
      </c>
      <c r="AM214" s="607">
        <v>4</v>
      </c>
      <c r="AN214" s="607">
        <v>6</v>
      </c>
      <c r="AO214" s="607">
        <v>11</v>
      </c>
      <c r="AP214" s="607">
        <v>10</v>
      </c>
      <c r="AQ214" s="607">
        <v>10</v>
      </c>
      <c r="AR214" s="607">
        <v>11</v>
      </c>
      <c r="AS214" s="607">
        <v>19</v>
      </c>
      <c r="AT214" s="607">
        <v>9</v>
      </c>
      <c r="AU214" s="607">
        <v>7</v>
      </c>
      <c r="AV214" s="608">
        <v>67.400000000000006</v>
      </c>
      <c r="AW214" s="608">
        <v>67</v>
      </c>
      <c r="AX214" s="608">
        <v>67.7</v>
      </c>
      <c r="AY214" s="607">
        <v>54</v>
      </c>
      <c r="AZ214" s="607" t="s">
        <v>1</v>
      </c>
      <c r="BA214" s="607" t="s">
        <v>1</v>
      </c>
      <c r="BB214" s="607" t="s">
        <v>1</v>
      </c>
      <c r="BC214" s="607" t="s">
        <v>1</v>
      </c>
      <c r="BD214" s="607">
        <v>1</v>
      </c>
      <c r="BE214" s="607" t="s">
        <v>1</v>
      </c>
      <c r="BF214" s="607">
        <v>2</v>
      </c>
      <c r="BG214" s="607">
        <v>1</v>
      </c>
      <c r="BH214" s="607">
        <v>6</v>
      </c>
      <c r="BI214" s="607">
        <v>8</v>
      </c>
      <c r="BJ214" s="607">
        <v>8</v>
      </c>
      <c r="BK214" s="607">
        <v>7</v>
      </c>
      <c r="BL214" s="607">
        <v>12</v>
      </c>
      <c r="BM214" s="607">
        <v>7</v>
      </c>
      <c r="BN214" s="607">
        <v>2</v>
      </c>
      <c r="BO214" s="608">
        <v>69</v>
      </c>
      <c r="BP214" s="608">
        <v>68.2</v>
      </c>
      <c r="BQ214" s="608">
        <v>70.7</v>
      </c>
      <c r="BR214" s="607">
        <v>48</v>
      </c>
      <c r="BS214" s="607" t="s">
        <v>1</v>
      </c>
      <c r="BT214" s="607" t="s">
        <v>1</v>
      </c>
      <c r="BU214" s="607" t="s">
        <v>1</v>
      </c>
      <c r="BV214" s="607" t="s">
        <v>1</v>
      </c>
      <c r="BW214" s="607" t="s">
        <v>1</v>
      </c>
      <c r="BX214" s="607">
        <v>1</v>
      </c>
      <c r="BY214" s="607">
        <v>4</v>
      </c>
      <c r="BZ214" s="607">
        <v>1</v>
      </c>
      <c r="CA214" s="607">
        <v>3</v>
      </c>
      <c r="CB214" s="607">
        <v>5</v>
      </c>
      <c r="CC214" s="607">
        <v>5</v>
      </c>
      <c r="CD214" s="607">
        <v>4</v>
      </c>
      <c r="CE214" s="607">
        <v>12</v>
      </c>
      <c r="CF214" s="607">
        <v>7</v>
      </c>
      <c r="CG214" s="607">
        <v>6</v>
      </c>
      <c r="CH214" s="607">
        <v>28</v>
      </c>
      <c r="CI214" s="607" t="s">
        <v>1</v>
      </c>
      <c r="CJ214" s="607" t="s">
        <v>1</v>
      </c>
      <c r="CK214" s="607" t="s">
        <v>1</v>
      </c>
      <c r="CL214" s="607" t="s">
        <v>1</v>
      </c>
      <c r="CM214" s="607">
        <v>1</v>
      </c>
      <c r="CN214" s="607" t="s">
        <v>1</v>
      </c>
      <c r="CO214" s="607">
        <v>1</v>
      </c>
      <c r="CP214" s="607">
        <v>2</v>
      </c>
      <c r="CQ214" s="607">
        <v>4</v>
      </c>
      <c r="CR214" s="607">
        <v>3</v>
      </c>
      <c r="CS214" s="607">
        <v>8</v>
      </c>
      <c r="CT214" s="607">
        <v>4</v>
      </c>
      <c r="CU214" s="607">
        <v>5</v>
      </c>
      <c r="CV214" s="607"/>
      <c r="CW214" s="607"/>
      <c r="CX214" s="607"/>
      <c r="CY214" s="607"/>
      <c r="CZ214" s="607"/>
      <c r="DA214" s="607"/>
      <c r="DB214" s="607"/>
      <c r="DC214" s="607">
        <v>153</v>
      </c>
      <c r="DD214" s="607">
        <v>84</v>
      </c>
      <c r="DE214" s="607">
        <v>54</v>
      </c>
      <c r="DF214" s="607">
        <v>23</v>
      </c>
      <c r="DG214" s="607">
        <v>7</v>
      </c>
      <c r="DH214" s="607">
        <v>31</v>
      </c>
      <c r="DI214" s="607">
        <v>15</v>
      </c>
      <c r="DJ214" s="607">
        <v>23</v>
      </c>
      <c r="DK214" s="607">
        <v>44</v>
      </c>
      <c r="DL214" s="607" t="s">
        <v>1</v>
      </c>
      <c r="DM214" s="607" t="s">
        <v>1</v>
      </c>
      <c r="DN214" s="607">
        <v>2</v>
      </c>
      <c r="DO214" s="607" t="s">
        <v>1</v>
      </c>
      <c r="DP214" s="607">
        <v>37</v>
      </c>
      <c r="DQ214" s="607">
        <v>2</v>
      </c>
      <c r="DR214" s="607">
        <v>2</v>
      </c>
      <c r="DS214" s="607" t="s">
        <v>1</v>
      </c>
      <c r="DT214" s="607">
        <v>1</v>
      </c>
      <c r="DU214" s="607" t="s">
        <v>1</v>
      </c>
      <c r="DV214" s="607" t="s">
        <v>1</v>
      </c>
      <c r="DW214" s="607" t="s">
        <v>1</v>
      </c>
      <c r="DX214" s="607" t="s">
        <v>1</v>
      </c>
      <c r="DY214" s="607" t="s">
        <v>1</v>
      </c>
      <c r="DZ214" s="607" t="s">
        <v>1</v>
      </c>
      <c r="EA214" s="607">
        <v>48</v>
      </c>
      <c r="EB214" s="607">
        <v>2566</v>
      </c>
      <c r="EC214" s="607">
        <v>13</v>
      </c>
      <c r="ED214" s="607">
        <v>2064</v>
      </c>
      <c r="EE214" s="607">
        <v>489</v>
      </c>
      <c r="EF214" s="17">
        <v>72</v>
      </c>
      <c r="EG214" s="17">
        <v>56</v>
      </c>
      <c r="EH214" s="17">
        <v>38</v>
      </c>
      <c r="EI214" s="17">
        <v>13</v>
      </c>
      <c r="EJ214" s="17">
        <v>5</v>
      </c>
      <c r="EK214" s="17" t="s">
        <v>1</v>
      </c>
      <c r="EL214" s="17">
        <v>6</v>
      </c>
      <c r="EM214" s="17">
        <v>10</v>
      </c>
      <c r="EN214" s="17">
        <v>81</v>
      </c>
      <c r="EO214" s="17">
        <v>28</v>
      </c>
      <c r="EP214" s="17">
        <v>16</v>
      </c>
      <c r="EQ214" s="17">
        <v>10</v>
      </c>
      <c r="ER214" s="17">
        <v>2</v>
      </c>
      <c r="ES214" s="17">
        <v>31</v>
      </c>
      <c r="ET214" s="17">
        <v>9</v>
      </c>
      <c r="EU214" s="17">
        <v>13</v>
      </c>
    </row>
    <row r="215" spans="1:151" ht="14.25" customHeight="1">
      <c r="A215" s="551" t="s">
        <v>299</v>
      </c>
      <c r="B215" s="551" t="s">
        <v>463</v>
      </c>
      <c r="C215" s="551" t="s">
        <v>467</v>
      </c>
      <c r="D215" s="551" t="s">
        <v>467</v>
      </c>
      <c r="E215" s="607">
        <v>100</v>
      </c>
      <c r="F215" s="607">
        <v>48</v>
      </c>
      <c r="G215" s="607">
        <v>10</v>
      </c>
      <c r="H215" s="607">
        <v>8</v>
      </c>
      <c r="I215" s="607">
        <v>13</v>
      </c>
      <c r="J215" s="607">
        <v>10</v>
      </c>
      <c r="K215" s="607">
        <v>25</v>
      </c>
      <c r="L215" s="607">
        <v>52</v>
      </c>
      <c r="M215" s="607">
        <v>116</v>
      </c>
      <c r="N215" s="607">
        <v>2</v>
      </c>
      <c r="O215" s="607">
        <v>2</v>
      </c>
      <c r="P215" s="607">
        <v>1</v>
      </c>
      <c r="Q215" s="607">
        <v>3</v>
      </c>
      <c r="R215" s="607">
        <v>4</v>
      </c>
      <c r="S215" s="607">
        <v>3</v>
      </c>
      <c r="T215" s="607">
        <v>11</v>
      </c>
      <c r="U215" s="607">
        <v>9</v>
      </c>
      <c r="V215" s="607">
        <v>12</v>
      </c>
      <c r="W215" s="607">
        <v>11</v>
      </c>
      <c r="X215" s="607">
        <v>10</v>
      </c>
      <c r="Y215" s="607">
        <v>12</v>
      </c>
      <c r="Z215" s="607">
        <v>19</v>
      </c>
      <c r="AA215" s="607">
        <v>9</v>
      </c>
      <c r="AB215" s="607">
        <v>8</v>
      </c>
      <c r="AC215" s="608">
        <v>62.6</v>
      </c>
      <c r="AD215" s="608">
        <v>61.6</v>
      </c>
      <c r="AE215" s="608">
        <v>63.7</v>
      </c>
      <c r="AF215" s="607">
        <v>92</v>
      </c>
      <c r="AG215" s="607" t="s">
        <v>1</v>
      </c>
      <c r="AH215" s="607">
        <v>1</v>
      </c>
      <c r="AI215" s="607" t="s">
        <v>1</v>
      </c>
      <c r="AJ215" s="607">
        <v>1</v>
      </c>
      <c r="AK215" s="607">
        <v>2</v>
      </c>
      <c r="AL215" s="607">
        <v>1</v>
      </c>
      <c r="AM215" s="607">
        <v>4</v>
      </c>
      <c r="AN215" s="607">
        <v>6</v>
      </c>
      <c r="AO215" s="607">
        <v>11</v>
      </c>
      <c r="AP215" s="607">
        <v>10</v>
      </c>
      <c r="AQ215" s="607">
        <v>10</v>
      </c>
      <c r="AR215" s="607">
        <v>11</v>
      </c>
      <c r="AS215" s="607">
        <v>19</v>
      </c>
      <c r="AT215" s="607">
        <v>9</v>
      </c>
      <c r="AU215" s="607">
        <v>7</v>
      </c>
      <c r="AV215" s="608">
        <v>67.400000000000006</v>
      </c>
      <c r="AW215" s="608">
        <v>67</v>
      </c>
      <c r="AX215" s="608">
        <v>67.7</v>
      </c>
      <c r="AY215" s="607">
        <v>54</v>
      </c>
      <c r="AZ215" s="607" t="s">
        <v>1</v>
      </c>
      <c r="BA215" s="607" t="s">
        <v>1</v>
      </c>
      <c r="BB215" s="607" t="s">
        <v>1</v>
      </c>
      <c r="BC215" s="607" t="s">
        <v>1</v>
      </c>
      <c r="BD215" s="607">
        <v>1</v>
      </c>
      <c r="BE215" s="607" t="s">
        <v>1</v>
      </c>
      <c r="BF215" s="607">
        <v>2</v>
      </c>
      <c r="BG215" s="607">
        <v>1</v>
      </c>
      <c r="BH215" s="607">
        <v>6</v>
      </c>
      <c r="BI215" s="607">
        <v>8</v>
      </c>
      <c r="BJ215" s="607">
        <v>8</v>
      </c>
      <c r="BK215" s="607">
        <v>7</v>
      </c>
      <c r="BL215" s="607">
        <v>12</v>
      </c>
      <c r="BM215" s="607">
        <v>7</v>
      </c>
      <c r="BN215" s="607">
        <v>2</v>
      </c>
      <c r="BO215" s="608">
        <v>69</v>
      </c>
      <c r="BP215" s="608">
        <v>68.2</v>
      </c>
      <c r="BQ215" s="608">
        <v>70.7</v>
      </c>
      <c r="BR215" s="607">
        <v>48</v>
      </c>
      <c r="BS215" s="607" t="s">
        <v>1</v>
      </c>
      <c r="BT215" s="607" t="s">
        <v>1</v>
      </c>
      <c r="BU215" s="607" t="s">
        <v>1</v>
      </c>
      <c r="BV215" s="607" t="s">
        <v>1</v>
      </c>
      <c r="BW215" s="607" t="s">
        <v>1</v>
      </c>
      <c r="BX215" s="607">
        <v>1</v>
      </c>
      <c r="BY215" s="607">
        <v>4</v>
      </c>
      <c r="BZ215" s="607">
        <v>1</v>
      </c>
      <c r="CA215" s="607">
        <v>3</v>
      </c>
      <c r="CB215" s="607">
        <v>5</v>
      </c>
      <c r="CC215" s="607">
        <v>5</v>
      </c>
      <c r="CD215" s="607">
        <v>4</v>
      </c>
      <c r="CE215" s="607">
        <v>12</v>
      </c>
      <c r="CF215" s="607">
        <v>7</v>
      </c>
      <c r="CG215" s="607">
        <v>6</v>
      </c>
      <c r="CH215" s="607">
        <v>28</v>
      </c>
      <c r="CI215" s="607" t="s">
        <v>1</v>
      </c>
      <c r="CJ215" s="607" t="s">
        <v>1</v>
      </c>
      <c r="CK215" s="607" t="s">
        <v>1</v>
      </c>
      <c r="CL215" s="607" t="s">
        <v>1</v>
      </c>
      <c r="CM215" s="607">
        <v>1</v>
      </c>
      <c r="CN215" s="607" t="s">
        <v>1</v>
      </c>
      <c r="CO215" s="607">
        <v>1</v>
      </c>
      <c r="CP215" s="607">
        <v>2</v>
      </c>
      <c r="CQ215" s="607">
        <v>4</v>
      </c>
      <c r="CR215" s="607">
        <v>3</v>
      </c>
      <c r="CS215" s="607">
        <v>8</v>
      </c>
      <c r="CT215" s="607">
        <v>4</v>
      </c>
      <c r="CU215" s="607">
        <v>5</v>
      </c>
      <c r="CV215" s="607"/>
      <c r="CW215" s="607"/>
      <c r="CX215" s="607"/>
      <c r="CY215" s="607"/>
      <c r="CZ215" s="607"/>
      <c r="DA215" s="607"/>
      <c r="DB215" s="607"/>
      <c r="DC215" s="607">
        <v>153</v>
      </c>
      <c r="DD215" s="607">
        <v>84</v>
      </c>
      <c r="DE215" s="607">
        <v>54</v>
      </c>
      <c r="DF215" s="607">
        <v>23</v>
      </c>
      <c r="DG215" s="607">
        <v>7</v>
      </c>
      <c r="DH215" s="607">
        <v>31</v>
      </c>
      <c r="DI215" s="607">
        <v>15</v>
      </c>
      <c r="DJ215" s="607">
        <v>23</v>
      </c>
      <c r="DK215" s="607">
        <v>44</v>
      </c>
      <c r="DL215" s="607" t="s">
        <v>1</v>
      </c>
      <c r="DM215" s="607" t="s">
        <v>1</v>
      </c>
      <c r="DN215" s="607">
        <v>2</v>
      </c>
      <c r="DO215" s="607" t="s">
        <v>1</v>
      </c>
      <c r="DP215" s="607">
        <v>37</v>
      </c>
      <c r="DQ215" s="607">
        <v>2</v>
      </c>
      <c r="DR215" s="607">
        <v>2</v>
      </c>
      <c r="DS215" s="607" t="s">
        <v>1</v>
      </c>
      <c r="DT215" s="607">
        <v>1</v>
      </c>
      <c r="DU215" s="607" t="s">
        <v>1</v>
      </c>
      <c r="DV215" s="607" t="s">
        <v>1</v>
      </c>
      <c r="DW215" s="607" t="s">
        <v>1</v>
      </c>
      <c r="DX215" s="607" t="s">
        <v>1</v>
      </c>
      <c r="DY215" s="607" t="s">
        <v>1</v>
      </c>
      <c r="DZ215" s="607" t="s">
        <v>1</v>
      </c>
      <c r="EA215" s="607">
        <v>48</v>
      </c>
      <c r="EB215" s="607">
        <v>2566</v>
      </c>
      <c r="EC215" s="607">
        <v>13</v>
      </c>
      <c r="ED215" s="607">
        <v>2064</v>
      </c>
      <c r="EE215" s="607">
        <v>489</v>
      </c>
      <c r="EF215" s="17">
        <v>72</v>
      </c>
      <c r="EG215" s="17">
        <v>56</v>
      </c>
      <c r="EH215" s="17">
        <v>38</v>
      </c>
      <c r="EI215" s="17">
        <v>13</v>
      </c>
      <c r="EJ215" s="17">
        <v>5</v>
      </c>
      <c r="EK215" s="17" t="s">
        <v>1</v>
      </c>
      <c r="EL215" s="17">
        <v>6</v>
      </c>
      <c r="EM215" s="17">
        <v>10</v>
      </c>
      <c r="EN215" s="17">
        <v>81</v>
      </c>
      <c r="EO215" s="17">
        <v>28</v>
      </c>
      <c r="EP215" s="17">
        <v>16</v>
      </c>
      <c r="EQ215" s="17">
        <v>10</v>
      </c>
      <c r="ER215" s="17">
        <v>2</v>
      </c>
      <c r="ES215" s="17">
        <v>31</v>
      </c>
      <c r="ET215" s="17">
        <v>9</v>
      </c>
      <c r="EU215" s="17">
        <v>13</v>
      </c>
    </row>
    <row r="216" spans="1:151" ht="14.25" customHeight="1">
      <c r="A216" s="551" t="s">
        <v>299</v>
      </c>
      <c r="B216" s="551" t="s">
        <v>463</v>
      </c>
      <c r="C216" s="551" t="s">
        <v>468</v>
      </c>
      <c r="D216" s="551"/>
      <c r="E216" s="607">
        <v>314</v>
      </c>
      <c r="F216" s="607">
        <v>137</v>
      </c>
      <c r="G216" s="607">
        <v>16</v>
      </c>
      <c r="H216" s="607">
        <v>14</v>
      </c>
      <c r="I216" s="607">
        <v>31</v>
      </c>
      <c r="J216" s="607">
        <v>14</v>
      </c>
      <c r="K216" s="607">
        <v>90</v>
      </c>
      <c r="L216" s="607">
        <v>177</v>
      </c>
      <c r="M216" s="607">
        <v>382</v>
      </c>
      <c r="N216" s="607">
        <v>6</v>
      </c>
      <c r="O216" s="607">
        <v>8</v>
      </c>
      <c r="P216" s="607">
        <v>14</v>
      </c>
      <c r="Q216" s="607">
        <v>13</v>
      </c>
      <c r="R216" s="607">
        <v>14</v>
      </c>
      <c r="S216" s="607">
        <v>18</v>
      </c>
      <c r="T216" s="607">
        <v>21</v>
      </c>
      <c r="U216" s="607">
        <v>40</v>
      </c>
      <c r="V216" s="607">
        <v>40</v>
      </c>
      <c r="W216" s="607">
        <v>37</v>
      </c>
      <c r="X216" s="607">
        <v>29</v>
      </c>
      <c r="Y216" s="607">
        <v>44</v>
      </c>
      <c r="Z216" s="607">
        <v>50</v>
      </c>
      <c r="AA216" s="607">
        <v>40</v>
      </c>
      <c r="AB216" s="607">
        <v>8</v>
      </c>
      <c r="AC216" s="608">
        <v>60.1</v>
      </c>
      <c r="AD216" s="608">
        <v>58.7</v>
      </c>
      <c r="AE216" s="608">
        <v>61.7</v>
      </c>
      <c r="AF216" s="607">
        <v>220</v>
      </c>
      <c r="AG216" s="607">
        <v>1</v>
      </c>
      <c r="AH216" s="607">
        <v>1</v>
      </c>
      <c r="AI216" s="607">
        <v>1</v>
      </c>
      <c r="AJ216" s="607" t="s">
        <v>1</v>
      </c>
      <c r="AK216" s="607">
        <v>5</v>
      </c>
      <c r="AL216" s="607">
        <v>2</v>
      </c>
      <c r="AM216" s="607">
        <v>4</v>
      </c>
      <c r="AN216" s="607">
        <v>14</v>
      </c>
      <c r="AO216" s="607">
        <v>10</v>
      </c>
      <c r="AP216" s="607">
        <v>25</v>
      </c>
      <c r="AQ216" s="607">
        <v>24</v>
      </c>
      <c r="AR216" s="607">
        <v>40</v>
      </c>
      <c r="AS216" s="607">
        <v>47</v>
      </c>
      <c r="AT216" s="607">
        <v>38</v>
      </c>
      <c r="AU216" s="607">
        <v>8</v>
      </c>
      <c r="AV216" s="608">
        <v>69.599999999999994</v>
      </c>
      <c r="AW216" s="608">
        <v>70.400000000000006</v>
      </c>
      <c r="AX216" s="608">
        <v>68.8</v>
      </c>
      <c r="AY216" s="607">
        <v>178</v>
      </c>
      <c r="AZ216" s="607" t="s">
        <v>1</v>
      </c>
      <c r="BA216" s="607" t="s">
        <v>1</v>
      </c>
      <c r="BB216" s="607">
        <v>1</v>
      </c>
      <c r="BC216" s="607" t="s">
        <v>1</v>
      </c>
      <c r="BD216" s="607">
        <v>5</v>
      </c>
      <c r="BE216" s="607">
        <v>2</v>
      </c>
      <c r="BF216" s="607">
        <v>3</v>
      </c>
      <c r="BG216" s="607">
        <v>5</v>
      </c>
      <c r="BH216" s="607">
        <v>5</v>
      </c>
      <c r="BI216" s="607">
        <v>20</v>
      </c>
      <c r="BJ216" s="607">
        <v>19</v>
      </c>
      <c r="BK216" s="607">
        <v>35</v>
      </c>
      <c r="BL216" s="607">
        <v>43</v>
      </c>
      <c r="BM216" s="607">
        <v>35</v>
      </c>
      <c r="BN216" s="607">
        <v>5</v>
      </c>
      <c r="BO216" s="608">
        <v>71.099999999999994</v>
      </c>
      <c r="BP216" s="608">
        <v>70.400000000000006</v>
      </c>
      <c r="BQ216" s="608">
        <v>72.099999999999994</v>
      </c>
      <c r="BR216" s="607">
        <v>137</v>
      </c>
      <c r="BS216" s="607" t="s">
        <v>1</v>
      </c>
      <c r="BT216" s="607" t="s">
        <v>1</v>
      </c>
      <c r="BU216" s="607" t="s">
        <v>1</v>
      </c>
      <c r="BV216" s="607" t="s">
        <v>1</v>
      </c>
      <c r="BW216" s="607" t="s">
        <v>1</v>
      </c>
      <c r="BX216" s="607">
        <v>1</v>
      </c>
      <c r="BY216" s="607">
        <v>3</v>
      </c>
      <c r="BZ216" s="607">
        <v>10</v>
      </c>
      <c r="CA216" s="607">
        <v>10</v>
      </c>
      <c r="CB216" s="607">
        <v>18</v>
      </c>
      <c r="CC216" s="607">
        <v>15</v>
      </c>
      <c r="CD216" s="607">
        <v>22</v>
      </c>
      <c r="CE216" s="607">
        <v>28</v>
      </c>
      <c r="CF216" s="607">
        <v>26</v>
      </c>
      <c r="CG216" s="607">
        <v>4</v>
      </c>
      <c r="CH216" s="607">
        <v>79</v>
      </c>
      <c r="CI216" s="607" t="s">
        <v>1</v>
      </c>
      <c r="CJ216" s="607" t="s">
        <v>1</v>
      </c>
      <c r="CK216" s="607" t="s">
        <v>1</v>
      </c>
      <c r="CL216" s="607" t="s">
        <v>1</v>
      </c>
      <c r="CM216" s="607">
        <v>1</v>
      </c>
      <c r="CN216" s="607">
        <v>3</v>
      </c>
      <c r="CO216" s="607">
        <v>3</v>
      </c>
      <c r="CP216" s="607">
        <v>14</v>
      </c>
      <c r="CQ216" s="607">
        <v>9</v>
      </c>
      <c r="CR216" s="607">
        <v>12</v>
      </c>
      <c r="CS216" s="607">
        <v>16</v>
      </c>
      <c r="CT216" s="607">
        <v>18</v>
      </c>
      <c r="CU216" s="607">
        <v>3</v>
      </c>
      <c r="CV216" s="607"/>
      <c r="CW216" s="607"/>
      <c r="CX216" s="607"/>
      <c r="CY216" s="607"/>
      <c r="CZ216" s="607"/>
      <c r="DA216" s="607"/>
      <c r="DB216" s="607"/>
      <c r="DC216" s="607">
        <v>500</v>
      </c>
      <c r="DD216" s="607">
        <v>324</v>
      </c>
      <c r="DE216" s="607">
        <v>178</v>
      </c>
      <c r="DF216" s="607">
        <v>131</v>
      </c>
      <c r="DG216" s="607">
        <v>15</v>
      </c>
      <c r="DH216" s="607">
        <v>88</v>
      </c>
      <c r="DI216" s="607">
        <v>48</v>
      </c>
      <c r="DJ216" s="607">
        <v>40</v>
      </c>
      <c r="DK216" s="607">
        <v>89</v>
      </c>
      <c r="DL216" s="607">
        <v>9</v>
      </c>
      <c r="DM216" s="607" t="s">
        <v>1</v>
      </c>
      <c r="DN216" s="607">
        <v>3</v>
      </c>
      <c r="DO216" s="607" t="s">
        <v>1</v>
      </c>
      <c r="DP216" s="607">
        <v>55</v>
      </c>
      <c r="DQ216" s="607">
        <v>3</v>
      </c>
      <c r="DR216" s="607">
        <v>13</v>
      </c>
      <c r="DS216" s="607">
        <v>5</v>
      </c>
      <c r="DT216" s="607" t="s">
        <v>1</v>
      </c>
      <c r="DU216" s="607">
        <v>1</v>
      </c>
      <c r="DV216" s="607" t="s">
        <v>1</v>
      </c>
      <c r="DW216" s="607" t="s">
        <v>1</v>
      </c>
      <c r="DX216" s="607" t="s">
        <v>1</v>
      </c>
      <c r="DY216" s="607" t="s">
        <v>1</v>
      </c>
      <c r="DZ216" s="607" t="s">
        <v>1</v>
      </c>
      <c r="EA216" s="607">
        <v>137</v>
      </c>
      <c r="EB216" s="607">
        <v>9393</v>
      </c>
      <c r="EC216" s="607">
        <v>1060</v>
      </c>
      <c r="ED216" s="607">
        <v>6535</v>
      </c>
      <c r="EE216" s="607">
        <v>1798</v>
      </c>
      <c r="EF216" s="17">
        <v>253</v>
      </c>
      <c r="EG216" s="17">
        <v>213</v>
      </c>
      <c r="EH216" s="17">
        <v>106</v>
      </c>
      <c r="EI216" s="17">
        <v>97</v>
      </c>
      <c r="EJ216" s="17">
        <v>10</v>
      </c>
      <c r="EK216" s="17" t="s">
        <v>1</v>
      </c>
      <c r="EL216" s="17">
        <v>25</v>
      </c>
      <c r="EM216" s="17">
        <v>15</v>
      </c>
      <c r="EN216" s="17">
        <v>247</v>
      </c>
      <c r="EO216" s="17">
        <v>111</v>
      </c>
      <c r="EP216" s="17">
        <v>72</v>
      </c>
      <c r="EQ216" s="17">
        <v>34</v>
      </c>
      <c r="ER216" s="17">
        <v>5</v>
      </c>
      <c r="ES216" s="17">
        <v>88</v>
      </c>
      <c r="ET216" s="17">
        <v>23</v>
      </c>
      <c r="EU216" s="17">
        <v>25</v>
      </c>
    </row>
    <row r="217" spans="1:151" ht="14.25" customHeight="1">
      <c r="A217" s="551" t="s">
        <v>299</v>
      </c>
      <c r="B217" s="551" t="s">
        <v>463</v>
      </c>
      <c r="C217" s="551" t="s">
        <v>468</v>
      </c>
      <c r="D217" s="551" t="s">
        <v>468</v>
      </c>
      <c r="E217" s="607">
        <v>314</v>
      </c>
      <c r="F217" s="607">
        <v>137</v>
      </c>
      <c r="G217" s="607">
        <v>16</v>
      </c>
      <c r="H217" s="607">
        <v>14</v>
      </c>
      <c r="I217" s="607">
        <v>31</v>
      </c>
      <c r="J217" s="607">
        <v>14</v>
      </c>
      <c r="K217" s="607">
        <v>90</v>
      </c>
      <c r="L217" s="607">
        <v>177</v>
      </c>
      <c r="M217" s="607">
        <v>382</v>
      </c>
      <c r="N217" s="607">
        <v>6</v>
      </c>
      <c r="O217" s="607">
        <v>8</v>
      </c>
      <c r="P217" s="607">
        <v>14</v>
      </c>
      <c r="Q217" s="607">
        <v>13</v>
      </c>
      <c r="R217" s="607">
        <v>14</v>
      </c>
      <c r="S217" s="607">
        <v>18</v>
      </c>
      <c r="T217" s="607">
        <v>21</v>
      </c>
      <c r="U217" s="607">
        <v>40</v>
      </c>
      <c r="V217" s="607">
        <v>40</v>
      </c>
      <c r="W217" s="607">
        <v>37</v>
      </c>
      <c r="X217" s="607">
        <v>29</v>
      </c>
      <c r="Y217" s="607">
        <v>44</v>
      </c>
      <c r="Z217" s="607">
        <v>50</v>
      </c>
      <c r="AA217" s="607">
        <v>40</v>
      </c>
      <c r="AB217" s="607">
        <v>8</v>
      </c>
      <c r="AC217" s="608">
        <v>60.1</v>
      </c>
      <c r="AD217" s="608">
        <v>58.7</v>
      </c>
      <c r="AE217" s="608">
        <v>61.7</v>
      </c>
      <c r="AF217" s="607">
        <v>220</v>
      </c>
      <c r="AG217" s="607">
        <v>1</v>
      </c>
      <c r="AH217" s="607">
        <v>1</v>
      </c>
      <c r="AI217" s="607">
        <v>1</v>
      </c>
      <c r="AJ217" s="607" t="s">
        <v>1</v>
      </c>
      <c r="AK217" s="607">
        <v>5</v>
      </c>
      <c r="AL217" s="607">
        <v>2</v>
      </c>
      <c r="AM217" s="607">
        <v>4</v>
      </c>
      <c r="AN217" s="607">
        <v>14</v>
      </c>
      <c r="AO217" s="607">
        <v>10</v>
      </c>
      <c r="AP217" s="607">
        <v>25</v>
      </c>
      <c r="AQ217" s="607">
        <v>24</v>
      </c>
      <c r="AR217" s="607">
        <v>40</v>
      </c>
      <c r="AS217" s="607">
        <v>47</v>
      </c>
      <c r="AT217" s="607">
        <v>38</v>
      </c>
      <c r="AU217" s="607">
        <v>8</v>
      </c>
      <c r="AV217" s="608">
        <v>69.599999999999994</v>
      </c>
      <c r="AW217" s="608">
        <v>70.400000000000006</v>
      </c>
      <c r="AX217" s="608">
        <v>68.8</v>
      </c>
      <c r="AY217" s="607">
        <v>178</v>
      </c>
      <c r="AZ217" s="607" t="s">
        <v>1</v>
      </c>
      <c r="BA217" s="607" t="s">
        <v>1</v>
      </c>
      <c r="BB217" s="607">
        <v>1</v>
      </c>
      <c r="BC217" s="607" t="s">
        <v>1</v>
      </c>
      <c r="BD217" s="607">
        <v>5</v>
      </c>
      <c r="BE217" s="607">
        <v>2</v>
      </c>
      <c r="BF217" s="607">
        <v>3</v>
      </c>
      <c r="BG217" s="607">
        <v>5</v>
      </c>
      <c r="BH217" s="607">
        <v>5</v>
      </c>
      <c r="BI217" s="607">
        <v>20</v>
      </c>
      <c r="BJ217" s="607">
        <v>19</v>
      </c>
      <c r="BK217" s="607">
        <v>35</v>
      </c>
      <c r="BL217" s="607">
        <v>43</v>
      </c>
      <c r="BM217" s="607">
        <v>35</v>
      </c>
      <c r="BN217" s="607">
        <v>5</v>
      </c>
      <c r="BO217" s="608">
        <v>71.099999999999994</v>
      </c>
      <c r="BP217" s="608">
        <v>70.400000000000006</v>
      </c>
      <c r="BQ217" s="608">
        <v>72.099999999999994</v>
      </c>
      <c r="BR217" s="607">
        <v>137</v>
      </c>
      <c r="BS217" s="607" t="s">
        <v>1</v>
      </c>
      <c r="BT217" s="607" t="s">
        <v>1</v>
      </c>
      <c r="BU217" s="607" t="s">
        <v>1</v>
      </c>
      <c r="BV217" s="607" t="s">
        <v>1</v>
      </c>
      <c r="BW217" s="607" t="s">
        <v>1</v>
      </c>
      <c r="BX217" s="607">
        <v>1</v>
      </c>
      <c r="BY217" s="607">
        <v>3</v>
      </c>
      <c r="BZ217" s="607">
        <v>10</v>
      </c>
      <c r="CA217" s="607">
        <v>10</v>
      </c>
      <c r="CB217" s="607">
        <v>18</v>
      </c>
      <c r="CC217" s="607">
        <v>15</v>
      </c>
      <c r="CD217" s="607">
        <v>22</v>
      </c>
      <c r="CE217" s="607">
        <v>28</v>
      </c>
      <c r="CF217" s="607">
        <v>26</v>
      </c>
      <c r="CG217" s="607">
        <v>4</v>
      </c>
      <c r="CH217" s="607">
        <v>79</v>
      </c>
      <c r="CI217" s="607" t="s">
        <v>1</v>
      </c>
      <c r="CJ217" s="607" t="s">
        <v>1</v>
      </c>
      <c r="CK217" s="607" t="s">
        <v>1</v>
      </c>
      <c r="CL217" s="607" t="s">
        <v>1</v>
      </c>
      <c r="CM217" s="607">
        <v>1</v>
      </c>
      <c r="CN217" s="607">
        <v>3</v>
      </c>
      <c r="CO217" s="607">
        <v>3</v>
      </c>
      <c r="CP217" s="607">
        <v>14</v>
      </c>
      <c r="CQ217" s="607">
        <v>9</v>
      </c>
      <c r="CR217" s="607">
        <v>12</v>
      </c>
      <c r="CS217" s="607">
        <v>16</v>
      </c>
      <c r="CT217" s="607">
        <v>18</v>
      </c>
      <c r="CU217" s="607">
        <v>3</v>
      </c>
      <c r="CV217" s="607"/>
      <c r="CW217" s="607"/>
      <c r="CX217" s="607"/>
      <c r="CY217" s="607"/>
      <c r="CZ217" s="607"/>
      <c r="DA217" s="607"/>
      <c r="DB217" s="607"/>
      <c r="DC217" s="607">
        <v>500</v>
      </c>
      <c r="DD217" s="607">
        <v>324</v>
      </c>
      <c r="DE217" s="607">
        <v>178</v>
      </c>
      <c r="DF217" s="607">
        <v>131</v>
      </c>
      <c r="DG217" s="607">
        <v>15</v>
      </c>
      <c r="DH217" s="607">
        <v>88</v>
      </c>
      <c r="DI217" s="607">
        <v>48</v>
      </c>
      <c r="DJ217" s="607">
        <v>40</v>
      </c>
      <c r="DK217" s="607">
        <v>89</v>
      </c>
      <c r="DL217" s="607">
        <v>9</v>
      </c>
      <c r="DM217" s="607" t="s">
        <v>1</v>
      </c>
      <c r="DN217" s="607">
        <v>3</v>
      </c>
      <c r="DO217" s="607" t="s">
        <v>1</v>
      </c>
      <c r="DP217" s="607">
        <v>55</v>
      </c>
      <c r="DQ217" s="607">
        <v>3</v>
      </c>
      <c r="DR217" s="607">
        <v>13</v>
      </c>
      <c r="DS217" s="607">
        <v>5</v>
      </c>
      <c r="DT217" s="607" t="s">
        <v>1</v>
      </c>
      <c r="DU217" s="607">
        <v>1</v>
      </c>
      <c r="DV217" s="607" t="s">
        <v>1</v>
      </c>
      <c r="DW217" s="607" t="s">
        <v>1</v>
      </c>
      <c r="DX217" s="607" t="s">
        <v>1</v>
      </c>
      <c r="DY217" s="607" t="s">
        <v>1</v>
      </c>
      <c r="DZ217" s="607" t="s">
        <v>1</v>
      </c>
      <c r="EA217" s="607">
        <v>137</v>
      </c>
      <c r="EB217" s="607">
        <v>9393</v>
      </c>
      <c r="EC217" s="607">
        <v>1060</v>
      </c>
      <c r="ED217" s="607">
        <v>6535</v>
      </c>
      <c r="EE217" s="607">
        <v>1798</v>
      </c>
      <c r="EF217" s="17">
        <v>253</v>
      </c>
      <c r="EG217" s="17">
        <v>213</v>
      </c>
      <c r="EH217" s="17">
        <v>106</v>
      </c>
      <c r="EI217" s="17">
        <v>97</v>
      </c>
      <c r="EJ217" s="17">
        <v>10</v>
      </c>
      <c r="EK217" s="17" t="s">
        <v>1</v>
      </c>
      <c r="EL217" s="17">
        <v>25</v>
      </c>
      <c r="EM217" s="17">
        <v>15</v>
      </c>
      <c r="EN217" s="17">
        <v>247</v>
      </c>
      <c r="EO217" s="17">
        <v>111</v>
      </c>
      <c r="EP217" s="17">
        <v>72</v>
      </c>
      <c r="EQ217" s="17">
        <v>34</v>
      </c>
      <c r="ER217" s="17">
        <v>5</v>
      </c>
      <c r="ES217" s="17">
        <v>88</v>
      </c>
      <c r="ET217" s="17">
        <v>23</v>
      </c>
      <c r="EU217" s="17">
        <v>25</v>
      </c>
    </row>
    <row r="218" spans="1:151" ht="14.25" customHeight="1">
      <c r="A218" s="551" t="s">
        <v>299</v>
      </c>
      <c r="B218" s="551" t="s">
        <v>463</v>
      </c>
      <c r="C218" s="551" t="s">
        <v>469</v>
      </c>
      <c r="D218" s="551"/>
      <c r="E218" s="607">
        <v>129</v>
      </c>
      <c r="F218" s="607">
        <v>42</v>
      </c>
      <c r="G218" s="607">
        <v>9</v>
      </c>
      <c r="H218" s="607">
        <v>9</v>
      </c>
      <c r="I218" s="607">
        <v>11</v>
      </c>
      <c r="J218" s="607">
        <v>7</v>
      </c>
      <c r="K218" s="607">
        <v>22</v>
      </c>
      <c r="L218" s="607">
        <v>87</v>
      </c>
      <c r="M218" s="607">
        <v>113</v>
      </c>
      <c r="N218" s="607">
        <v>1</v>
      </c>
      <c r="O218" s="607">
        <v>6</v>
      </c>
      <c r="P218" s="607">
        <v>3</v>
      </c>
      <c r="Q218" s="607">
        <v>5</v>
      </c>
      <c r="R218" s="607">
        <v>3</v>
      </c>
      <c r="S218" s="607">
        <v>11</v>
      </c>
      <c r="T218" s="607">
        <v>7</v>
      </c>
      <c r="U218" s="607">
        <v>10</v>
      </c>
      <c r="V218" s="607">
        <v>13</v>
      </c>
      <c r="W218" s="607">
        <v>8</v>
      </c>
      <c r="X218" s="607">
        <v>9</v>
      </c>
      <c r="Y218" s="607">
        <v>11</v>
      </c>
      <c r="Z218" s="607">
        <v>13</v>
      </c>
      <c r="AA218" s="607">
        <v>10</v>
      </c>
      <c r="AB218" s="607">
        <v>3</v>
      </c>
      <c r="AC218" s="608">
        <v>57.8</v>
      </c>
      <c r="AD218" s="608">
        <v>56.1</v>
      </c>
      <c r="AE218" s="608">
        <v>59.9</v>
      </c>
      <c r="AF218" s="607">
        <v>82</v>
      </c>
      <c r="AG218" s="607" t="s">
        <v>1</v>
      </c>
      <c r="AH218" s="607">
        <v>1</v>
      </c>
      <c r="AI218" s="607">
        <v>2</v>
      </c>
      <c r="AJ218" s="607">
        <v>4</v>
      </c>
      <c r="AK218" s="607">
        <v>3</v>
      </c>
      <c r="AL218" s="607">
        <v>7</v>
      </c>
      <c r="AM218" s="607">
        <v>4</v>
      </c>
      <c r="AN218" s="607">
        <v>3</v>
      </c>
      <c r="AO218" s="607">
        <v>8</v>
      </c>
      <c r="AP218" s="607">
        <v>6</v>
      </c>
      <c r="AQ218" s="607">
        <v>7</v>
      </c>
      <c r="AR218" s="607">
        <v>11</v>
      </c>
      <c r="AS218" s="607">
        <v>13</v>
      </c>
      <c r="AT218" s="607">
        <v>10</v>
      </c>
      <c r="AU218" s="607">
        <v>3</v>
      </c>
      <c r="AV218" s="608">
        <v>62.5</v>
      </c>
      <c r="AW218" s="608">
        <v>62.7</v>
      </c>
      <c r="AX218" s="608">
        <v>62.4</v>
      </c>
      <c r="AY218" s="607">
        <v>45</v>
      </c>
      <c r="AZ218" s="607" t="s">
        <v>1</v>
      </c>
      <c r="BA218" s="607">
        <v>1</v>
      </c>
      <c r="BB218" s="607">
        <v>1</v>
      </c>
      <c r="BC218" s="607">
        <v>4</v>
      </c>
      <c r="BD218" s="607" t="s">
        <v>1</v>
      </c>
      <c r="BE218" s="607">
        <v>3</v>
      </c>
      <c r="BF218" s="607">
        <v>1</v>
      </c>
      <c r="BG218" s="607">
        <v>3</v>
      </c>
      <c r="BH218" s="607">
        <v>7</v>
      </c>
      <c r="BI218" s="607">
        <v>3</v>
      </c>
      <c r="BJ218" s="607">
        <v>4</v>
      </c>
      <c r="BK218" s="607">
        <v>6</v>
      </c>
      <c r="BL218" s="607">
        <v>7</v>
      </c>
      <c r="BM218" s="607">
        <v>5</v>
      </c>
      <c r="BN218" s="607" t="s">
        <v>1</v>
      </c>
      <c r="BO218" s="608">
        <v>60.9</v>
      </c>
      <c r="BP218" s="608">
        <v>61.3</v>
      </c>
      <c r="BQ218" s="608">
        <v>59.9</v>
      </c>
      <c r="BR218" s="607">
        <v>42</v>
      </c>
      <c r="BS218" s="607" t="s">
        <v>1</v>
      </c>
      <c r="BT218" s="607" t="s">
        <v>1</v>
      </c>
      <c r="BU218" s="607" t="s">
        <v>1</v>
      </c>
      <c r="BV218" s="607" t="s">
        <v>1</v>
      </c>
      <c r="BW218" s="607" t="s">
        <v>1</v>
      </c>
      <c r="BX218" s="607">
        <v>1</v>
      </c>
      <c r="BY218" s="607" t="s">
        <v>1</v>
      </c>
      <c r="BZ218" s="607">
        <v>2</v>
      </c>
      <c r="CA218" s="607">
        <v>7</v>
      </c>
      <c r="CB218" s="607">
        <v>5</v>
      </c>
      <c r="CC218" s="607">
        <v>4</v>
      </c>
      <c r="CD218" s="607">
        <v>7</v>
      </c>
      <c r="CE218" s="607">
        <v>8</v>
      </c>
      <c r="CF218" s="607">
        <v>8</v>
      </c>
      <c r="CG218" s="607" t="s">
        <v>1</v>
      </c>
      <c r="CH218" s="607">
        <v>28</v>
      </c>
      <c r="CI218" s="607" t="s">
        <v>1</v>
      </c>
      <c r="CJ218" s="607" t="s">
        <v>1</v>
      </c>
      <c r="CK218" s="607" t="s">
        <v>1</v>
      </c>
      <c r="CL218" s="607" t="s">
        <v>1</v>
      </c>
      <c r="CM218" s="607" t="s">
        <v>1</v>
      </c>
      <c r="CN218" s="607" t="s">
        <v>1</v>
      </c>
      <c r="CO218" s="607">
        <v>4</v>
      </c>
      <c r="CP218" s="607">
        <v>4</v>
      </c>
      <c r="CQ218" s="607">
        <v>2</v>
      </c>
      <c r="CR218" s="607">
        <v>6</v>
      </c>
      <c r="CS218" s="607">
        <v>7</v>
      </c>
      <c r="CT218" s="607">
        <v>5</v>
      </c>
      <c r="CU218" s="607" t="s">
        <v>1</v>
      </c>
      <c r="CV218" s="607"/>
      <c r="CW218" s="607"/>
      <c r="CX218" s="607"/>
      <c r="CY218" s="607"/>
      <c r="CZ218" s="607"/>
      <c r="DA218" s="607"/>
      <c r="DB218" s="607"/>
      <c r="DC218" s="607">
        <v>141</v>
      </c>
      <c r="DD218" s="607">
        <v>80</v>
      </c>
      <c r="DE218" s="607">
        <v>45</v>
      </c>
      <c r="DF218" s="607">
        <v>29</v>
      </c>
      <c r="DG218" s="607">
        <v>6</v>
      </c>
      <c r="DH218" s="607">
        <v>28</v>
      </c>
      <c r="DI218" s="607">
        <v>13</v>
      </c>
      <c r="DJ218" s="607">
        <v>20</v>
      </c>
      <c r="DK218" s="607">
        <v>33</v>
      </c>
      <c r="DL218" s="607">
        <v>1</v>
      </c>
      <c r="DM218" s="607" t="s">
        <v>1</v>
      </c>
      <c r="DN218" s="607" t="s">
        <v>1</v>
      </c>
      <c r="DO218" s="607">
        <v>1</v>
      </c>
      <c r="DP218" s="607">
        <v>16</v>
      </c>
      <c r="DQ218" s="607">
        <v>1</v>
      </c>
      <c r="DR218" s="607">
        <v>2</v>
      </c>
      <c r="DS218" s="607">
        <v>4</v>
      </c>
      <c r="DT218" s="607" t="s">
        <v>1</v>
      </c>
      <c r="DU218" s="607">
        <v>5</v>
      </c>
      <c r="DV218" s="607" t="s">
        <v>1</v>
      </c>
      <c r="DW218" s="607">
        <v>1</v>
      </c>
      <c r="DX218" s="607">
        <v>2</v>
      </c>
      <c r="DY218" s="607" t="s">
        <v>1</v>
      </c>
      <c r="DZ218" s="607" t="s">
        <v>1</v>
      </c>
      <c r="EA218" s="607">
        <v>42</v>
      </c>
      <c r="EB218" s="607">
        <v>2181</v>
      </c>
      <c r="EC218" s="607">
        <v>79</v>
      </c>
      <c r="ED218" s="607">
        <v>1540</v>
      </c>
      <c r="EE218" s="607">
        <v>562</v>
      </c>
      <c r="EF218" s="17">
        <v>71</v>
      </c>
      <c r="EG218" s="17">
        <v>54</v>
      </c>
      <c r="EH218" s="17">
        <v>33</v>
      </c>
      <c r="EI218" s="17">
        <v>17</v>
      </c>
      <c r="EJ218" s="17">
        <v>4</v>
      </c>
      <c r="EK218" s="17" t="s">
        <v>1</v>
      </c>
      <c r="EL218" s="17">
        <v>9</v>
      </c>
      <c r="EM218" s="17">
        <v>8</v>
      </c>
      <c r="EN218" s="17">
        <v>70</v>
      </c>
      <c r="EO218" s="17">
        <v>26</v>
      </c>
      <c r="EP218" s="17">
        <v>12</v>
      </c>
      <c r="EQ218" s="17">
        <v>12</v>
      </c>
      <c r="ER218" s="17">
        <v>2</v>
      </c>
      <c r="ES218" s="17">
        <v>28</v>
      </c>
      <c r="ET218" s="17">
        <v>4</v>
      </c>
      <c r="EU218" s="17">
        <v>12</v>
      </c>
    </row>
    <row r="219" spans="1:151" ht="14.25" customHeight="1">
      <c r="A219" s="551" t="s">
        <v>299</v>
      </c>
      <c r="B219" s="551" t="s">
        <v>463</v>
      </c>
      <c r="C219" s="551" t="s">
        <v>469</v>
      </c>
      <c r="D219" s="551" t="s">
        <v>469</v>
      </c>
      <c r="E219" s="607">
        <v>129</v>
      </c>
      <c r="F219" s="607">
        <v>42</v>
      </c>
      <c r="G219" s="607">
        <v>9</v>
      </c>
      <c r="H219" s="607">
        <v>9</v>
      </c>
      <c r="I219" s="607">
        <v>11</v>
      </c>
      <c r="J219" s="607">
        <v>7</v>
      </c>
      <c r="K219" s="607">
        <v>22</v>
      </c>
      <c r="L219" s="607">
        <v>87</v>
      </c>
      <c r="M219" s="607">
        <v>113</v>
      </c>
      <c r="N219" s="607">
        <v>1</v>
      </c>
      <c r="O219" s="607">
        <v>6</v>
      </c>
      <c r="P219" s="607">
        <v>3</v>
      </c>
      <c r="Q219" s="607">
        <v>5</v>
      </c>
      <c r="R219" s="607">
        <v>3</v>
      </c>
      <c r="S219" s="607">
        <v>11</v>
      </c>
      <c r="T219" s="607">
        <v>7</v>
      </c>
      <c r="U219" s="607">
        <v>10</v>
      </c>
      <c r="V219" s="607">
        <v>13</v>
      </c>
      <c r="W219" s="607">
        <v>8</v>
      </c>
      <c r="X219" s="607">
        <v>9</v>
      </c>
      <c r="Y219" s="607">
        <v>11</v>
      </c>
      <c r="Z219" s="607">
        <v>13</v>
      </c>
      <c r="AA219" s="607">
        <v>10</v>
      </c>
      <c r="AB219" s="607">
        <v>3</v>
      </c>
      <c r="AC219" s="608">
        <v>57.8</v>
      </c>
      <c r="AD219" s="608">
        <v>56.1</v>
      </c>
      <c r="AE219" s="608">
        <v>59.9</v>
      </c>
      <c r="AF219" s="607">
        <v>82</v>
      </c>
      <c r="AG219" s="607" t="s">
        <v>1</v>
      </c>
      <c r="AH219" s="607">
        <v>1</v>
      </c>
      <c r="AI219" s="607">
        <v>2</v>
      </c>
      <c r="AJ219" s="607">
        <v>4</v>
      </c>
      <c r="AK219" s="607">
        <v>3</v>
      </c>
      <c r="AL219" s="607">
        <v>7</v>
      </c>
      <c r="AM219" s="607">
        <v>4</v>
      </c>
      <c r="AN219" s="607">
        <v>3</v>
      </c>
      <c r="AO219" s="607">
        <v>8</v>
      </c>
      <c r="AP219" s="607">
        <v>6</v>
      </c>
      <c r="AQ219" s="607">
        <v>7</v>
      </c>
      <c r="AR219" s="607">
        <v>11</v>
      </c>
      <c r="AS219" s="607">
        <v>13</v>
      </c>
      <c r="AT219" s="607">
        <v>10</v>
      </c>
      <c r="AU219" s="607">
        <v>3</v>
      </c>
      <c r="AV219" s="608">
        <v>62.5</v>
      </c>
      <c r="AW219" s="608">
        <v>62.7</v>
      </c>
      <c r="AX219" s="608">
        <v>62.4</v>
      </c>
      <c r="AY219" s="607">
        <v>45</v>
      </c>
      <c r="AZ219" s="607" t="s">
        <v>1</v>
      </c>
      <c r="BA219" s="607">
        <v>1</v>
      </c>
      <c r="BB219" s="607">
        <v>1</v>
      </c>
      <c r="BC219" s="607">
        <v>4</v>
      </c>
      <c r="BD219" s="607" t="s">
        <v>1</v>
      </c>
      <c r="BE219" s="607">
        <v>3</v>
      </c>
      <c r="BF219" s="607">
        <v>1</v>
      </c>
      <c r="BG219" s="607">
        <v>3</v>
      </c>
      <c r="BH219" s="607">
        <v>7</v>
      </c>
      <c r="BI219" s="607">
        <v>3</v>
      </c>
      <c r="BJ219" s="607">
        <v>4</v>
      </c>
      <c r="BK219" s="607">
        <v>6</v>
      </c>
      <c r="BL219" s="607">
        <v>7</v>
      </c>
      <c r="BM219" s="607">
        <v>5</v>
      </c>
      <c r="BN219" s="607" t="s">
        <v>1</v>
      </c>
      <c r="BO219" s="608">
        <v>60.9</v>
      </c>
      <c r="BP219" s="608">
        <v>61.3</v>
      </c>
      <c r="BQ219" s="608">
        <v>59.9</v>
      </c>
      <c r="BR219" s="607">
        <v>42</v>
      </c>
      <c r="BS219" s="607" t="s">
        <v>1</v>
      </c>
      <c r="BT219" s="607" t="s">
        <v>1</v>
      </c>
      <c r="BU219" s="607" t="s">
        <v>1</v>
      </c>
      <c r="BV219" s="607" t="s">
        <v>1</v>
      </c>
      <c r="BW219" s="607" t="s">
        <v>1</v>
      </c>
      <c r="BX219" s="607">
        <v>1</v>
      </c>
      <c r="BY219" s="607" t="s">
        <v>1</v>
      </c>
      <c r="BZ219" s="607">
        <v>2</v>
      </c>
      <c r="CA219" s="607">
        <v>7</v>
      </c>
      <c r="CB219" s="607">
        <v>5</v>
      </c>
      <c r="CC219" s="607">
        <v>4</v>
      </c>
      <c r="CD219" s="607">
        <v>7</v>
      </c>
      <c r="CE219" s="607">
        <v>8</v>
      </c>
      <c r="CF219" s="607">
        <v>8</v>
      </c>
      <c r="CG219" s="607" t="s">
        <v>1</v>
      </c>
      <c r="CH219" s="607">
        <v>28</v>
      </c>
      <c r="CI219" s="607" t="s">
        <v>1</v>
      </c>
      <c r="CJ219" s="607" t="s">
        <v>1</v>
      </c>
      <c r="CK219" s="607" t="s">
        <v>1</v>
      </c>
      <c r="CL219" s="607" t="s">
        <v>1</v>
      </c>
      <c r="CM219" s="607" t="s">
        <v>1</v>
      </c>
      <c r="CN219" s="607" t="s">
        <v>1</v>
      </c>
      <c r="CO219" s="607">
        <v>4</v>
      </c>
      <c r="CP219" s="607">
        <v>4</v>
      </c>
      <c r="CQ219" s="607">
        <v>2</v>
      </c>
      <c r="CR219" s="607">
        <v>6</v>
      </c>
      <c r="CS219" s="607">
        <v>7</v>
      </c>
      <c r="CT219" s="607">
        <v>5</v>
      </c>
      <c r="CU219" s="607" t="s">
        <v>1</v>
      </c>
      <c r="CV219" s="607"/>
      <c r="CW219" s="607"/>
      <c r="CX219" s="607"/>
      <c r="CY219" s="607"/>
      <c r="CZ219" s="607"/>
      <c r="DA219" s="607"/>
      <c r="DB219" s="607"/>
      <c r="DC219" s="607">
        <v>141</v>
      </c>
      <c r="DD219" s="607">
        <v>80</v>
      </c>
      <c r="DE219" s="607">
        <v>45</v>
      </c>
      <c r="DF219" s="607">
        <v>29</v>
      </c>
      <c r="DG219" s="607">
        <v>6</v>
      </c>
      <c r="DH219" s="607">
        <v>28</v>
      </c>
      <c r="DI219" s="607">
        <v>13</v>
      </c>
      <c r="DJ219" s="607">
        <v>20</v>
      </c>
      <c r="DK219" s="607">
        <v>33</v>
      </c>
      <c r="DL219" s="607">
        <v>1</v>
      </c>
      <c r="DM219" s="607" t="s">
        <v>1</v>
      </c>
      <c r="DN219" s="607" t="s">
        <v>1</v>
      </c>
      <c r="DO219" s="607">
        <v>1</v>
      </c>
      <c r="DP219" s="607">
        <v>16</v>
      </c>
      <c r="DQ219" s="607">
        <v>1</v>
      </c>
      <c r="DR219" s="607">
        <v>2</v>
      </c>
      <c r="DS219" s="607">
        <v>4</v>
      </c>
      <c r="DT219" s="607" t="s">
        <v>1</v>
      </c>
      <c r="DU219" s="607">
        <v>5</v>
      </c>
      <c r="DV219" s="607" t="s">
        <v>1</v>
      </c>
      <c r="DW219" s="607">
        <v>1</v>
      </c>
      <c r="DX219" s="607">
        <v>2</v>
      </c>
      <c r="DY219" s="607" t="s">
        <v>1</v>
      </c>
      <c r="DZ219" s="607" t="s">
        <v>1</v>
      </c>
      <c r="EA219" s="607">
        <v>42</v>
      </c>
      <c r="EB219" s="607">
        <v>2181</v>
      </c>
      <c r="EC219" s="607">
        <v>79</v>
      </c>
      <c r="ED219" s="607">
        <v>1540</v>
      </c>
      <c r="EE219" s="607">
        <v>562</v>
      </c>
      <c r="EF219" s="17">
        <v>71</v>
      </c>
      <c r="EG219" s="17">
        <v>54</v>
      </c>
      <c r="EH219" s="17">
        <v>33</v>
      </c>
      <c r="EI219" s="17">
        <v>17</v>
      </c>
      <c r="EJ219" s="17">
        <v>4</v>
      </c>
      <c r="EK219" s="17" t="s">
        <v>1</v>
      </c>
      <c r="EL219" s="17">
        <v>9</v>
      </c>
      <c r="EM219" s="17">
        <v>8</v>
      </c>
      <c r="EN219" s="17">
        <v>70</v>
      </c>
      <c r="EO219" s="17">
        <v>26</v>
      </c>
      <c r="EP219" s="17">
        <v>12</v>
      </c>
      <c r="EQ219" s="17">
        <v>12</v>
      </c>
      <c r="ER219" s="17">
        <v>2</v>
      </c>
      <c r="ES219" s="17">
        <v>28</v>
      </c>
      <c r="ET219" s="17">
        <v>4</v>
      </c>
      <c r="EU219" s="17">
        <v>12</v>
      </c>
    </row>
    <row r="220" spans="1:151" ht="14.25" customHeight="1">
      <c r="A220" s="551" t="s">
        <v>299</v>
      </c>
      <c r="B220" s="551" t="s">
        <v>470</v>
      </c>
      <c r="C220" s="551" t="s">
        <v>470</v>
      </c>
      <c r="D220" s="551"/>
      <c r="E220" s="607">
        <v>169</v>
      </c>
      <c r="F220" s="607">
        <v>112</v>
      </c>
      <c r="G220" s="607">
        <v>32</v>
      </c>
      <c r="H220" s="607">
        <v>32</v>
      </c>
      <c r="I220" s="607">
        <v>41</v>
      </c>
      <c r="J220" s="607">
        <v>29</v>
      </c>
      <c r="K220" s="607">
        <v>39</v>
      </c>
      <c r="L220" s="607">
        <v>57</v>
      </c>
      <c r="M220" s="607">
        <v>303</v>
      </c>
      <c r="N220" s="607">
        <v>5</v>
      </c>
      <c r="O220" s="607">
        <v>5</v>
      </c>
      <c r="P220" s="607">
        <v>6</v>
      </c>
      <c r="Q220" s="607">
        <v>12</v>
      </c>
      <c r="R220" s="607">
        <v>7</v>
      </c>
      <c r="S220" s="607">
        <v>24</v>
      </c>
      <c r="T220" s="607">
        <v>26</v>
      </c>
      <c r="U220" s="607">
        <v>26</v>
      </c>
      <c r="V220" s="607">
        <v>37</v>
      </c>
      <c r="W220" s="607">
        <v>24</v>
      </c>
      <c r="X220" s="607">
        <v>21</v>
      </c>
      <c r="Y220" s="607">
        <v>32</v>
      </c>
      <c r="Z220" s="607">
        <v>33</v>
      </c>
      <c r="AA220" s="607">
        <v>27</v>
      </c>
      <c r="AB220" s="607">
        <v>18</v>
      </c>
      <c r="AC220" s="608">
        <v>60.2</v>
      </c>
      <c r="AD220" s="608">
        <v>58.3</v>
      </c>
      <c r="AE220" s="608">
        <v>62.5</v>
      </c>
      <c r="AF220" s="607">
        <v>230</v>
      </c>
      <c r="AG220" s="607">
        <v>3</v>
      </c>
      <c r="AH220" s="607" t="s">
        <v>1</v>
      </c>
      <c r="AI220" s="607">
        <v>4</v>
      </c>
      <c r="AJ220" s="607">
        <v>6</v>
      </c>
      <c r="AK220" s="607">
        <v>3</v>
      </c>
      <c r="AL220" s="607">
        <v>16</v>
      </c>
      <c r="AM220" s="607">
        <v>16</v>
      </c>
      <c r="AN220" s="607">
        <v>19</v>
      </c>
      <c r="AO220" s="607">
        <v>26</v>
      </c>
      <c r="AP220" s="607">
        <v>18</v>
      </c>
      <c r="AQ220" s="607">
        <v>19</v>
      </c>
      <c r="AR220" s="607">
        <v>30</v>
      </c>
      <c r="AS220" s="607">
        <v>30</v>
      </c>
      <c r="AT220" s="607">
        <v>24</v>
      </c>
      <c r="AU220" s="607">
        <v>16</v>
      </c>
      <c r="AV220" s="608">
        <v>63.5</v>
      </c>
      <c r="AW220" s="608">
        <v>62.4</v>
      </c>
      <c r="AX220" s="608">
        <v>64.900000000000006</v>
      </c>
      <c r="AY220" s="607">
        <v>188</v>
      </c>
      <c r="AZ220" s="607" t="s">
        <v>1</v>
      </c>
      <c r="BA220" s="607" t="s">
        <v>1</v>
      </c>
      <c r="BB220" s="607">
        <v>3</v>
      </c>
      <c r="BC220" s="607">
        <v>4</v>
      </c>
      <c r="BD220" s="607">
        <v>1</v>
      </c>
      <c r="BE220" s="607">
        <v>12</v>
      </c>
      <c r="BF220" s="607">
        <v>10</v>
      </c>
      <c r="BG220" s="607">
        <v>16</v>
      </c>
      <c r="BH220" s="607">
        <v>23</v>
      </c>
      <c r="BI220" s="607">
        <v>16</v>
      </c>
      <c r="BJ220" s="607">
        <v>17</v>
      </c>
      <c r="BK220" s="607">
        <v>23</v>
      </c>
      <c r="BL220" s="607">
        <v>27</v>
      </c>
      <c r="BM220" s="607">
        <v>22</v>
      </c>
      <c r="BN220" s="607">
        <v>14</v>
      </c>
      <c r="BO220" s="608">
        <v>65.3</v>
      </c>
      <c r="BP220" s="608">
        <v>63.1</v>
      </c>
      <c r="BQ220" s="608">
        <v>69.7</v>
      </c>
      <c r="BR220" s="607">
        <v>112</v>
      </c>
      <c r="BS220" s="607" t="s">
        <v>1</v>
      </c>
      <c r="BT220" s="607" t="s">
        <v>1</v>
      </c>
      <c r="BU220" s="607" t="s">
        <v>1</v>
      </c>
      <c r="BV220" s="607" t="s">
        <v>1</v>
      </c>
      <c r="BW220" s="607">
        <v>1</v>
      </c>
      <c r="BX220" s="607">
        <v>2</v>
      </c>
      <c r="BY220" s="607">
        <v>4</v>
      </c>
      <c r="BZ220" s="607">
        <v>5</v>
      </c>
      <c r="CA220" s="607">
        <v>16</v>
      </c>
      <c r="CB220" s="607">
        <v>9</v>
      </c>
      <c r="CC220" s="607">
        <v>9</v>
      </c>
      <c r="CD220" s="607">
        <v>20</v>
      </c>
      <c r="CE220" s="607">
        <v>20</v>
      </c>
      <c r="CF220" s="607">
        <v>13</v>
      </c>
      <c r="CG220" s="607">
        <v>13</v>
      </c>
      <c r="CH220" s="607">
        <v>79</v>
      </c>
      <c r="CI220" s="607" t="s">
        <v>1</v>
      </c>
      <c r="CJ220" s="607" t="s">
        <v>1</v>
      </c>
      <c r="CK220" s="607">
        <v>1</v>
      </c>
      <c r="CL220" s="607">
        <v>1</v>
      </c>
      <c r="CM220" s="607" t="s">
        <v>1</v>
      </c>
      <c r="CN220" s="607">
        <v>3</v>
      </c>
      <c r="CO220" s="607">
        <v>7</v>
      </c>
      <c r="CP220" s="607">
        <v>6</v>
      </c>
      <c r="CQ220" s="607">
        <v>7</v>
      </c>
      <c r="CR220" s="607">
        <v>15</v>
      </c>
      <c r="CS220" s="607">
        <v>15</v>
      </c>
      <c r="CT220" s="607">
        <v>12</v>
      </c>
      <c r="CU220" s="607">
        <v>12</v>
      </c>
      <c r="CV220" s="607"/>
      <c r="CW220" s="607"/>
      <c r="CX220" s="607"/>
      <c r="CY220" s="607"/>
      <c r="CZ220" s="607"/>
      <c r="DA220" s="607"/>
      <c r="DB220" s="607"/>
      <c r="DC220" s="607">
        <v>408</v>
      </c>
      <c r="DD220" s="607">
        <v>269</v>
      </c>
      <c r="DE220" s="607">
        <v>188</v>
      </c>
      <c r="DF220" s="607">
        <v>53</v>
      </c>
      <c r="DG220" s="607">
        <v>28</v>
      </c>
      <c r="DH220" s="607">
        <v>69</v>
      </c>
      <c r="DI220" s="607">
        <v>40</v>
      </c>
      <c r="DJ220" s="607">
        <v>30</v>
      </c>
      <c r="DK220" s="607">
        <v>106</v>
      </c>
      <c r="DL220" s="607" t="s">
        <v>1</v>
      </c>
      <c r="DM220" s="607" t="s">
        <v>1</v>
      </c>
      <c r="DN220" s="607">
        <v>2</v>
      </c>
      <c r="DO220" s="607" t="s">
        <v>1</v>
      </c>
      <c r="DP220" s="607">
        <v>51</v>
      </c>
      <c r="DQ220" s="607">
        <v>6</v>
      </c>
      <c r="DR220" s="607">
        <v>13</v>
      </c>
      <c r="DS220" s="607">
        <v>30</v>
      </c>
      <c r="DT220" s="607">
        <v>3</v>
      </c>
      <c r="DU220" s="607" t="s">
        <v>1</v>
      </c>
      <c r="DV220" s="607" t="s">
        <v>1</v>
      </c>
      <c r="DW220" s="607" t="s">
        <v>1</v>
      </c>
      <c r="DX220" s="607" t="s">
        <v>1</v>
      </c>
      <c r="DY220" s="607" t="s">
        <v>1</v>
      </c>
      <c r="DZ220" s="607">
        <v>1</v>
      </c>
      <c r="EA220" s="607">
        <v>112</v>
      </c>
      <c r="EB220" s="607">
        <v>8378</v>
      </c>
      <c r="EC220" s="607">
        <v>113</v>
      </c>
      <c r="ED220" s="607">
        <v>4150</v>
      </c>
      <c r="EE220" s="607">
        <v>4115</v>
      </c>
      <c r="EF220" s="17">
        <v>209</v>
      </c>
      <c r="EG220" s="17">
        <v>176</v>
      </c>
      <c r="EH220" s="17">
        <v>126</v>
      </c>
      <c r="EI220" s="17">
        <v>35</v>
      </c>
      <c r="EJ220" s="17">
        <v>15</v>
      </c>
      <c r="EK220" s="17" t="s">
        <v>1</v>
      </c>
      <c r="EL220" s="17">
        <v>27</v>
      </c>
      <c r="EM220" s="17">
        <v>6</v>
      </c>
      <c r="EN220" s="17">
        <v>199</v>
      </c>
      <c r="EO220" s="17">
        <v>93</v>
      </c>
      <c r="EP220" s="17">
        <v>62</v>
      </c>
      <c r="EQ220" s="17">
        <v>18</v>
      </c>
      <c r="ER220" s="17">
        <v>13</v>
      </c>
      <c r="ES220" s="17">
        <v>69</v>
      </c>
      <c r="ET220" s="17">
        <v>13</v>
      </c>
      <c r="EU220" s="17">
        <v>24</v>
      </c>
    </row>
    <row r="221" spans="1:151" ht="14.25" customHeight="1">
      <c r="A221" s="551" t="s">
        <v>299</v>
      </c>
      <c r="B221" s="551" t="s">
        <v>470</v>
      </c>
      <c r="C221" s="551" t="s">
        <v>470</v>
      </c>
      <c r="D221" s="551" t="s">
        <v>208</v>
      </c>
      <c r="E221" s="607">
        <v>19</v>
      </c>
      <c r="F221" s="607">
        <v>14</v>
      </c>
      <c r="G221" s="607">
        <v>4</v>
      </c>
      <c r="H221" s="607">
        <v>4</v>
      </c>
      <c r="I221" s="607">
        <v>4</v>
      </c>
      <c r="J221" s="607">
        <v>4</v>
      </c>
      <c r="K221" s="607">
        <v>6</v>
      </c>
      <c r="L221" s="607">
        <v>5</v>
      </c>
      <c r="M221" s="607">
        <v>35</v>
      </c>
      <c r="N221" s="607" t="s">
        <v>1</v>
      </c>
      <c r="O221" s="607" t="s">
        <v>1</v>
      </c>
      <c r="P221" s="607" t="s">
        <v>1</v>
      </c>
      <c r="Q221" s="607" t="s">
        <v>1</v>
      </c>
      <c r="R221" s="607">
        <v>1</v>
      </c>
      <c r="S221" s="607">
        <v>1</v>
      </c>
      <c r="T221" s="607">
        <v>4</v>
      </c>
      <c r="U221" s="607">
        <v>3</v>
      </c>
      <c r="V221" s="607">
        <v>3</v>
      </c>
      <c r="W221" s="607">
        <v>5</v>
      </c>
      <c r="X221" s="607">
        <v>1</v>
      </c>
      <c r="Y221" s="607">
        <v>7</v>
      </c>
      <c r="Z221" s="607">
        <v>4</v>
      </c>
      <c r="AA221" s="607">
        <v>4</v>
      </c>
      <c r="AB221" s="607">
        <v>2</v>
      </c>
      <c r="AC221" s="608">
        <v>65.3</v>
      </c>
      <c r="AD221" s="608">
        <v>65.2</v>
      </c>
      <c r="AE221" s="608">
        <v>65.400000000000006</v>
      </c>
      <c r="AF221" s="607">
        <v>30</v>
      </c>
      <c r="AG221" s="607" t="s">
        <v>1</v>
      </c>
      <c r="AH221" s="607" t="s">
        <v>1</v>
      </c>
      <c r="AI221" s="607" t="s">
        <v>1</v>
      </c>
      <c r="AJ221" s="607" t="s">
        <v>1</v>
      </c>
      <c r="AK221" s="607" t="s">
        <v>1</v>
      </c>
      <c r="AL221" s="607">
        <v>1</v>
      </c>
      <c r="AM221" s="607">
        <v>1</v>
      </c>
      <c r="AN221" s="607">
        <v>3</v>
      </c>
      <c r="AO221" s="607">
        <v>2</v>
      </c>
      <c r="AP221" s="607">
        <v>5</v>
      </c>
      <c r="AQ221" s="607">
        <v>1</v>
      </c>
      <c r="AR221" s="607">
        <v>7</v>
      </c>
      <c r="AS221" s="607">
        <v>4</v>
      </c>
      <c r="AT221" s="607">
        <v>4</v>
      </c>
      <c r="AU221" s="607">
        <v>2</v>
      </c>
      <c r="AV221" s="608">
        <v>68.400000000000006</v>
      </c>
      <c r="AW221" s="608">
        <v>68.2</v>
      </c>
      <c r="AX221" s="608">
        <v>68.599999999999994</v>
      </c>
      <c r="AY221" s="607">
        <v>26</v>
      </c>
      <c r="AZ221" s="607" t="s">
        <v>1</v>
      </c>
      <c r="BA221" s="607" t="s">
        <v>1</v>
      </c>
      <c r="BB221" s="607" t="s">
        <v>1</v>
      </c>
      <c r="BC221" s="607" t="s">
        <v>1</v>
      </c>
      <c r="BD221" s="607" t="s">
        <v>1</v>
      </c>
      <c r="BE221" s="607">
        <v>1</v>
      </c>
      <c r="BF221" s="607" t="s">
        <v>1</v>
      </c>
      <c r="BG221" s="607">
        <v>3</v>
      </c>
      <c r="BH221" s="607">
        <v>1</v>
      </c>
      <c r="BI221" s="607">
        <v>5</v>
      </c>
      <c r="BJ221" s="607">
        <v>1</v>
      </c>
      <c r="BK221" s="607">
        <v>6</v>
      </c>
      <c r="BL221" s="607">
        <v>4</v>
      </c>
      <c r="BM221" s="607">
        <v>4</v>
      </c>
      <c r="BN221" s="607">
        <v>1</v>
      </c>
      <c r="BO221" s="608">
        <v>68.7</v>
      </c>
      <c r="BP221" s="608">
        <v>68.2</v>
      </c>
      <c r="BQ221" s="608">
        <v>69.599999999999994</v>
      </c>
      <c r="BR221" s="607">
        <v>14</v>
      </c>
      <c r="BS221" s="607" t="s">
        <v>1</v>
      </c>
      <c r="BT221" s="607" t="s">
        <v>1</v>
      </c>
      <c r="BU221" s="607" t="s">
        <v>1</v>
      </c>
      <c r="BV221" s="607" t="s">
        <v>1</v>
      </c>
      <c r="BW221" s="607" t="s">
        <v>1</v>
      </c>
      <c r="BX221" s="607" t="s">
        <v>1</v>
      </c>
      <c r="BY221" s="607" t="s">
        <v>1</v>
      </c>
      <c r="BZ221" s="607">
        <v>1</v>
      </c>
      <c r="CA221" s="607" t="s">
        <v>1</v>
      </c>
      <c r="CB221" s="607">
        <v>3</v>
      </c>
      <c r="CC221" s="607">
        <v>1</v>
      </c>
      <c r="CD221" s="607">
        <v>3</v>
      </c>
      <c r="CE221" s="607">
        <v>3</v>
      </c>
      <c r="CF221" s="607">
        <v>3</v>
      </c>
      <c r="CG221" s="607" t="s">
        <v>1</v>
      </c>
      <c r="CH221" s="607">
        <v>11</v>
      </c>
      <c r="CI221" s="607" t="s">
        <v>1</v>
      </c>
      <c r="CJ221" s="607" t="s">
        <v>1</v>
      </c>
      <c r="CK221" s="607" t="s">
        <v>1</v>
      </c>
      <c r="CL221" s="607" t="s">
        <v>1</v>
      </c>
      <c r="CM221" s="607" t="s">
        <v>1</v>
      </c>
      <c r="CN221" s="607">
        <v>1</v>
      </c>
      <c r="CO221" s="607" t="s">
        <v>1</v>
      </c>
      <c r="CP221" s="607">
        <v>2</v>
      </c>
      <c r="CQ221" s="607" t="s">
        <v>1</v>
      </c>
      <c r="CR221" s="607">
        <v>3</v>
      </c>
      <c r="CS221" s="607">
        <v>2</v>
      </c>
      <c r="CT221" s="607">
        <v>3</v>
      </c>
      <c r="CU221" s="607" t="s">
        <v>1</v>
      </c>
      <c r="CV221" s="607"/>
      <c r="CW221" s="607"/>
      <c r="CX221" s="607"/>
      <c r="CY221" s="607"/>
      <c r="CZ221" s="607"/>
      <c r="DA221" s="607"/>
      <c r="DB221" s="607"/>
      <c r="DC221" s="607">
        <v>53</v>
      </c>
      <c r="DD221" s="607">
        <v>37</v>
      </c>
      <c r="DE221" s="607">
        <v>26</v>
      </c>
      <c r="DF221" s="607">
        <v>11</v>
      </c>
      <c r="DG221" s="607" t="s">
        <v>1</v>
      </c>
      <c r="DH221" s="607">
        <v>7</v>
      </c>
      <c r="DI221" s="607">
        <v>5</v>
      </c>
      <c r="DJ221" s="607">
        <v>4</v>
      </c>
      <c r="DK221" s="607">
        <v>14</v>
      </c>
      <c r="DL221" s="607" t="s">
        <v>1</v>
      </c>
      <c r="DM221" s="607" t="s">
        <v>1</v>
      </c>
      <c r="DN221" s="607" t="s">
        <v>1</v>
      </c>
      <c r="DO221" s="607" t="s">
        <v>1</v>
      </c>
      <c r="DP221" s="607">
        <v>7</v>
      </c>
      <c r="DQ221" s="607">
        <v>1</v>
      </c>
      <c r="DR221" s="607">
        <v>1</v>
      </c>
      <c r="DS221" s="607">
        <v>5</v>
      </c>
      <c r="DT221" s="607" t="s">
        <v>1</v>
      </c>
      <c r="DU221" s="607" t="s">
        <v>1</v>
      </c>
      <c r="DV221" s="607" t="s">
        <v>1</v>
      </c>
      <c r="DW221" s="607" t="s">
        <v>1</v>
      </c>
      <c r="DX221" s="607" t="s">
        <v>1</v>
      </c>
      <c r="DY221" s="607" t="s">
        <v>1</v>
      </c>
      <c r="DZ221" s="607" t="s">
        <v>1</v>
      </c>
      <c r="EA221" s="607">
        <v>14</v>
      </c>
      <c r="EB221" s="607">
        <v>1113</v>
      </c>
      <c r="EC221" s="607" t="s">
        <v>1</v>
      </c>
      <c r="ED221" s="607">
        <v>737</v>
      </c>
      <c r="EE221" s="607">
        <v>376</v>
      </c>
      <c r="EF221" s="17">
        <v>27</v>
      </c>
      <c r="EG221" s="17">
        <v>23</v>
      </c>
      <c r="EH221" s="17">
        <v>16</v>
      </c>
      <c r="EI221" s="17">
        <v>7</v>
      </c>
      <c r="EJ221" s="17" t="s">
        <v>1</v>
      </c>
      <c r="EK221" s="17" t="s">
        <v>1</v>
      </c>
      <c r="EL221" s="17">
        <v>4</v>
      </c>
      <c r="EM221" s="17" t="s">
        <v>1</v>
      </c>
      <c r="EN221" s="17">
        <v>26</v>
      </c>
      <c r="EO221" s="17">
        <v>14</v>
      </c>
      <c r="EP221" s="17">
        <v>10</v>
      </c>
      <c r="EQ221" s="17">
        <v>4</v>
      </c>
      <c r="ER221" s="17" t="s">
        <v>1</v>
      </c>
      <c r="ES221" s="17">
        <v>7</v>
      </c>
      <c r="ET221" s="17">
        <v>1</v>
      </c>
      <c r="EU221" s="17">
        <v>4</v>
      </c>
    </row>
    <row r="222" spans="1:151" ht="14.25" customHeight="1">
      <c r="A222" s="551" t="s">
        <v>299</v>
      </c>
      <c r="B222" s="551" t="s">
        <v>470</v>
      </c>
      <c r="C222" s="551" t="s">
        <v>470</v>
      </c>
      <c r="D222" s="551" t="s">
        <v>471</v>
      </c>
      <c r="E222" s="607">
        <v>16</v>
      </c>
      <c r="F222" s="607">
        <v>12</v>
      </c>
      <c r="G222" s="607">
        <v>7</v>
      </c>
      <c r="H222" s="607">
        <v>7</v>
      </c>
      <c r="I222" s="607">
        <v>2</v>
      </c>
      <c r="J222" s="607">
        <v>2</v>
      </c>
      <c r="K222" s="607">
        <v>3</v>
      </c>
      <c r="L222" s="607">
        <v>4</v>
      </c>
      <c r="M222" s="607">
        <v>37</v>
      </c>
      <c r="N222" s="607" t="s">
        <v>1</v>
      </c>
      <c r="O222" s="607">
        <v>1</v>
      </c>
      <c r="P222" s="607">
        <v>2</v>
      </c>
      <c r="Q222" s="607">
        <v>2</v>
      </c>
      <c r="R222" s="607">
        <v>1</v>
      </c>
      <c r="S222" s="607">
        <v>3</v>
      </c>
      <c r="T222" s="607">
        <v>3</v>
      </c>
      <c r="U222" s="607">
        <v>3</v>
      </c>
      <c r="V222" s="607">
        <v>3</v>
      </c>
      <c r="W222" s="607">
        <v>5</v>
      </c>
      <c r="X222" s="607">
        <v>4</v>
      </c>
      <c r="Y222" s="607">
        <v>2</v>
      </c>
      <c r="Z222" s="607">
        <v>4</v>
      </c>
      <c r="AA222" s="607">
        <v>3</v>
      </c>
      <c r="AB222" s="607">
        <v>1</v>
      </c>
      <c r="AC222" s="608">
        <v>57.8</v>
      </c>
      <c r="AD222" s="608">
        <v>55</v>
      </c>
      <c r="AE222" s="608">
        <v>61.8</v>
      </c>
      <c r="AF222" s="607">
        <v>28</v>
      </c>
      <c r="AG222" s="607" t="s">
        <v>1</v>
      </c>
      <c r="AH222" s="607" t="s">
        <v>1</v>
      </c>
      <c r="AI222" s="607">
        <v>2</v>
      </c>
      <c r="AJ222" s="607">
        <v>2</v>
      </c>
      <c r="AK222" s="607">
        <v>1</v>
      </c>
      <c r="AL222" s="607">
        <v>2</v>
      </c>
      <c r="AM222" s="607">
        <v>3</v>
      </c>
      <c r="AN222" s="607">
        <v>2</v>
      </c>
      <c r="AO222" s="607">
        <v>2</v>
      </c>
      <c r="AP222" s="607">
        <v>4</v>
      </c>
      <c r="AQ222" s="607">
        <v>2</v>
      </c>
      <c r="AR222" s="607">
        <v>2</v>
      </c>
      <c r="AS222" s="607">
        <v>3</v>
      </c>
      <c r="AT222" s="607">
        <v>2</v>
      </c>
      <c r="AU222" s="607">
        <v>1</v>
      </c>
      <c r="AV222" s="608">
        <v>57.3</v>
      </c>
      <c r="AW222" s="608">
        <v>55.7</v>
      </c>
      <c r="AX222" s="608">
        <v>60.3</v>
      </c>
      <c r="AY222" s="607">
        <v>25</v>
      </c>
      <c r="AZ222" s="607" t="s">
        <v>1</v>
      </c>
      <c r="BA222" s="607" t="s">
        <v>1</v>
      </c>
      <c r="BB222" s="607">
        <v>2</v>
      </c>
      <c r="BC222" s="607">
        <v>2</v>
      </c>
      <c r="BD222" s="607">
        <v>1</v>
      </c>
      <c r="BE222" s="607">
        <v>2</v>
      </c>
      <c r="BF222" s="607">
        <v>1</v>
      </c>
      <c r="BG222" s="607">
        <v>2</v>
      </c>
      <c r="BH222" s="607">
        <v>2</v>
      </c>
      <c r="BI222" s="607">
        <v>4</v>
      </c>
      <c r="BJ222" s="607">
        <v>2</v>
      </c>
      <c r="BK222" s="607">
        <v>2</v>
      </c>
      <c r="BL222" s="607">
        <v>2</v>
      </c>
      <c r="BM222" s="607">
        <v>2</v>
      </c>
      <c r="BN222" s="607">
        <v>1</v>
      </c>
      <c r="BO222" s="608">
        <v>57.3</v>
      </c>
      <c r="BP222" s="608">
        <v>55.7</v>
      </c>
      <c r="BQ222" s="608">
        <v>61.4</v>
      </c>
      <c r="BR222" s="607">
        <v>12</v>
      </c>
      <c r="BS222" s="607" t="s">
        <v>1</v>
      </c>
      <c r="BT222" s="607" t="s">
        <v>1</v>
      </c>
      <c r="BU222" s="607" t="s">
        <v>1</v>
      </c>
      <c r="BV222" s="607" t="s">
        <v>1</v>
      </c>
      <c r="BW222" s="607" t="s">
        <v>1</v>
      </c>
      <c r="BX222" s="607" t="s">
        <v>1</v>
      </c>
      <c r="BY222" s="607" t="s">
        <v>1</v>
      </c>
      <c r="BZ222" s="607">
        <v>1</v>
      </c>
      <c r="CA222" s="607">
        <v>1</v>
      </c>
      <c r="CB222" s="607">
        <v>1</v>
      </c>
      <c r="CC222" s="607">
        <v>3</v>
      </c>
      <c r="CD222" s="607">
        <v>1</v>
      </c>
      <c r="CE222" s="607">
        <v>2</v>
      </c>
      <c r="CF222" s="607">
        <v>2</v>
      </c>
      <c r="CG222" s="607">
        <v>1</v>
      </c>
      <c r="CH222" s="607">
        <v>10</v>
      </c>
      <c r="CI222" s="607" t="s">
        <v>1</v>
      </c>
      <c r="CJ222" s="607" t="s">
        <v>1</v>
      </c>
      <c r="CK222" s="607" t="s">
        <v>1</v>
      </c>
      <c r="CL222" s="607" t="s">
        <v>1</v>
      </c>
      <c r="CM222" s="607" t="s">
        <v>1</v>
      </c>
      <c r="CN222" s="607" t="s">
        <v>1</v>
      </c>
      <c r="CO222" s="607">
        <v>1</v>
      </c>
      <c r="CP222" s="607" t="s">
        <v>1</v>
      </c>
      <c r="CQ222" s="607">
        <v>3</v>
      </c>
      <c r="CR222" s="607">
        <v>1</v>
      </c>
      <c r="CS222" s="607">
        <v>2</v>
      </c>
      <c r="CT222" s="607">
        <v>2</v>
      </c>
      <c r="CU222" s="607">
        <v>1</v>
      </c>
      <c r="CV222" s="607"/>
      <c r="CW222" s="607"/>
      <c r="CX222" s="607"/>
      <c r="CY222" s="607"/>
      <c r="CZ222" s="607"/>
      <c r="DA222" s="607"/>
      <c r="DB222" s="607"/>
      <c r="DC222" s="607">
        <v>49</v>
      </c>
      <c r="DD222" s="607">
        <v>36</v>
      </c>
      <c r="DE222" s="607">
        <v>25</v>
      </c>
      <c r="DF222" s="607">
        <v>6</v>
      </c>
      <c r="DG222" s="607">
        <v>5</v>
      </c>
      <c r="DH222" s="607">
        <v>6</v>
      </c>
      <c r="DI222" s="607">
        <v>5</v>
      </c>
      <c r="DJ222" s="607">
        <v>2</v>
      </c>
      <c r="DK222" s="607">
        <v>12</v>
      </c>
      <c r="DL222" s="607" t="s">
        <v>1</v>
      </c>
      <c r="DM222" s="607" t="s">
        <v>1</v>
      </c>
      <c r="DN222" s="607" t="s">
        <v>1</v>
      </c>
      <c r="DO222" s="607" t="s">
        <v>1</v>
      </c>
      <c r="DP222" s="607">
        <v>9</v>
      </c>
      <c r="DQ222" s="607" t="s">
        <v>1</v>
      </c>
      <c r="DR222" s="607">
        <v>1</v>
      </c>
      <c r="DS222" s="607">
        <v>2</v>
      </c>
      <c r="DT222" s="607" t="s">
        <v>1</v>
      </c>
      <c r="DU222" s="607" t="s">
        <v>1</v>
      </c>
      <c r="DV222" s="607" t="s">
        <v>1</v>
      </c>
      <c r="DW222" s="607" t="s">
        <v>1</v>
      </c>
      <c r="DX222" s="607" t="s">
        <v>1</v>
      </c>
      <c r="DY222" s="607" t="s">
        <v>1</v>
      </c>
      <c r="DZ222" s="607" t="s">
        <v>1</v>
      </c>
      <c r="EA222" s="607">
        <v>12</v>
      </c>
      <c r="EB222" s="607">
        <v>881</v>
      </c>
      <c r="EC222" s="607" t="s">
        <v>1</v>
      </c>
      <c r="ED222" s="607">
        <v>546</v>
      </c>
      <c r="EE222" s="607">
        <v>335</v>
      </c>
      <c r="EF222" s="17">
        <v>27</v>
      </c>
      <c r="EG222" s="17">
        <v>24</v>
      </c>
      <c r="EH222" s="17">
        <v>18</v>
      </c>
      <c r="EI222" s="17">
        <v>3</v>
      </c>
      <c r="EJ222" s="17">
        <v>3</v>
      </c>
      <c r="EK222" s="17" t="s">
        <v>1</v>
      </c>
      <c r="EL222" s="17">
        <v>3</v>
      </c>
      <c r="EM222" s="17" t="s">
        <v>1</v>
      </c>
      <c r="EN222" s="17">
        <v>22</v>
      </c>
      <c r="EO222" s="17">
        <v>12</v>
      </c>
      <c r="EP222" s="17">
        <v>7</v>
      </c>
      <c r="EQ222" s="17">
        <v>3</v>
      </c>
      <c r="ER222" s="17">
        <v>2</v>
      </c>
      <c r="ES222" s="17">
        <v>6</v>
      </c>
      <c r="ET222" s="17">
        <v>2</v>
      </c>
      <c r="EU222" s="17">
        <v>2</v>
      </c>
    </row>
    <row r="223" spans="1:151" ht="14.25" customHeight="1">
      <c r="A223" s="551" t="s">
        <v>299</v>
      </c>
      <c r="B223" s="551" t="s">
        <v>470</v>
      </c>
      <c r="C223" s="551" t="s">
        <v>470</v>
      </c>
      <c r="D223" s="551" t="s">
        <v>472</v>
      </c>
      <c r="E223" s="607">
        <v>17</v>
      </c>
      <c r="F223" s="607">
        <v>9</v>
      </c>
      <c r="G223" s="607">
        <v>2</v>
      </c>
      <c r="H223" s="607">
        <v>2</v>
      </c>
      <c r="I223" s="607">
        <v>5</v>
      </c>
      <c r="J223" s="607">
        <v>3</v>
      </c>
      <c r="K223" s="607">
        <v>2</v>
      </c>
      <c r="L223" s="607">
        <v>8</v>
      </c>
      <c r="M223" s="607">
        <v>25</v>
      </c>
      <c r="N223" s="607" t="s">
        <v>1</v>
      </c>
      <c r="O223" s="607" t="s">
        <v>1</v>
      </c>
      <c r="P223" s="607" t="s">
        <v>1</v>
      </c>
      <c r="Q223" s="607">
        <v>1</v>
      </c>
      <c r="R223" s="607" t="s">
        <v>1</v>
      </c>
      <c r="S223" s="607">
        <v>2</v>
      </c>
      <c r="T223" s="607">
        <v>3</v>
      </c>
      <c r="U223" s="607">
        <v>3</v>
      </c>
      <c r="V223" s="607">
        <v>5</v>
      </c>
      <c r="W223" s="607">
        <v>1</v>
      </c>
      <c r="X223" s="607">
        <v>2</v>
      </c>
      <c r="Y223" s="607" t="s">
        <v>1</v>
      </c>
      <c r="Z223" s="607">
        <v>4</v>
      </c>
      <c r="AA223" s="607">
        <v>3</v>
      </c>
      <c r="AB223" s="607">
        <v>1</v>
      </c>
      <c r="AC223" s="608">
        <v>61</v>
      </c>
      <c r="AD223" s="608">
        <v>56.5</v>
      </c>
      <c r="AE223" s="608">
        <v>65.8</v>
      </c>
      <c r="AF223" s="607">
        <v>18</v>
      </c>
      <c r="AG223" s="607" t="s">
        <v>1</v>
      </c>
      <c r="AH223" s="607" t="s">
        <v>1</v>
      </c>
      <c r="AI223" s="607" t="s">
        <v>1</v>
      </c>
      <c r="AJ223" s="607" t="s">
        <v>1</v>
      </c>
      <c r="AK223" s="607" t="s">
        <v>1</v>
      </c>
      <c r="AL223" s="607" t="s">
        <v>1</v>
      </c>
      <c r="AM223" s="607">
        <v>3</v>
      </c>
      <c r="AN223" s="607">
        <v>1</v>
      </c>
      <c r="AO223" s="607">
        <v>4</v>
      </c>
      <c r="AP223" s="607">
        <v>1</v>
      </c>
      <c r="AQ223" s="607">
        <v>2</v>
      </c>
      <c r="AR223" s="607" t="s">
        <v>1</v>
      </c>
      <c r="AS223" s="607">
        <v>3</v>
      </c>
      <c r="AT223" s="607">
        <v>3</v>
      </c>
      <c r="AU223" s="607">
        <v>1</v>
      </c>
      <c r="AV223" s="608">
        <v>65.2</v>
      </c>
      <c r="AW223" s="608">
        <v>60</v>
      </c>
      <c r="AX223" s="608">
        <v>71.8</v>
      </c>
      <c r="AY223" s="607">
        <v>16</v>
      </c>
      <c r="AZ223" s="607" t="s">
        <v>1</v>
      </c>
      <c r="BA223" s="607" t="s">
        <v>1</v>
      </c>
      <c r="BB223" s="607" t="s">
        <v>1</v>
      </c>
      <c r="BC223" s="607" t="s">
        <v>1</v>
      </c>
      <c r="BD223" s="607" t="s">
        <v>1</v>
      </c>
      <c r="BE223" s="607" t="s">
        <v>1</v>
      </c>
      <c r="BF223" s="607">
        <v>2</v>
      </c>
      <c r="BG223" s="607">
        <v>1</v>
      </c>
      <c r="BH223" s="607">
        <v>4</v>
      </c>
      <c r="BI223" s="607">
        <v>1</v>
      </c>
      <c r="BJ223" s="607">
        <v>2</v>
      </c>
      <c r="BK223" s="607" t="s">
        <v>1</v>
      </c>
      <c r="BL223" s="607">
        <v>3</v>
      </c>
      <c r="BM223" s="607">
        <v>2</v>
      </c>
      <c r="BN223" s="607">
        <v>1</v>
      </c>
      <c r="BO223" s="608">
        <v>65.3</v>
      </c>
      <c r="BP223" s="608">
        <v>60</v>
      </c>
      <c r="BQ223" s="608">
        <v>74</v>
      </c>
      <c r="BR223" s="607">
        <v>9</v>
      </c>
      <c r="BS223" s="607" t="s">
        <v>1</v>
      </c>
      <c r="BT223" s="607" t="s">
        <v>1</v>
      </c>
      <c r="BU223" s="607" t="s">
        <v>1</v>
      </c>
      <c r="BV223" s="607" t="s">
        <v>1</v>
      </c>
      <c r="BW223" s="607">
        <v>1</v>
      </c>
      <c r="BX223" s="607" t="s">
        <v>1</v>
      </c>
      <c r="BY223" s="607">
        <v>2</v>
      </c>
      <c r="BZ223" s="607" t="s">
        <v>1</v>
      </c>
      <c r="CA223" s="607">
        <v>3</v>
      </c>
      <c r="CB223" s="607">
        <v>1</v>
      </c>
      <c r="CC223" s="607" t="s">
        <v>1</v>
      </c>
      <c r="CD223" s="607" t="s">
        <v>1</v>
      </c>
      <c r="CE223" s="607">
        <v>1</v>
      </c>
      <c r="CF223" s="607" t="s">
        <v>1</v>
      </c>
      <c r="CG223" s="607">
        <v>1</v>
      </c>
      <c r="CH223" s="607">
        <v>5</v>
      </c>
      <c r="CI223" s="607" t="s">
        <v>1</v>
      </c>
      <c r="CJ223" s="607" t="s">
        <v>1</v>
      </c>
      <c r="CK223" s="607">
        <v>1</v>
      </c>
      <c r="CL223" s="607" t="s">
        <v>1</v>
      </c>
      <c r="CM223" s="607" t="s">
        <v>1</v>
      </c>
      <c r="CN223" s="607" t="s">
        <v>1</v>
      </c>
      <c r="CO223" s="607">
        <v>1</v>
      </c>
      <c r="CP223" s="607">
        <v>1</v>
      </c>
      <c r="CQ223" s="607" t="s">
        <v>1</v>
      </c>
      <c r="CR223" s="607" t="s">
        <v>1</v>
      </c>
      <c r="CS223" s="607">
        <v>1</v>
      </c>
      <c r="CT223" s="607" t="s">
        <v>1</v>
      </c>
      <c r="CU223" s="607">
        <v>1</v>
      </c>
      <c r="CV223" s="607"/>
      <c r="CW223" s="607"/>
      <c r="CX223" s="607"/>
      <c r="CY223" s="607"/>
      <c r="CZ223" s="607"/>
      <c r="DA223" s="607"/>
      <c r="DB223" s="607"/>
      <c r="DC223" s="607">
        <v>39</v>
      </c>
      <c r="DD223" s="607">
        <v>23</v>
      </c>
      <c r="DE223" s="607">
        <v>16</v>
      </c>
      <c r="DF223" s="607">
        <v>4</v>
      </c>
      <c r="DG223" s="607">
        <v>3</v>
      </c>
      <c r="DH223" s="607">
        <v>3</v>
      </c>
      <c r="DI223" s="607">
        <v>6</v>
      </c>
      <c r="DJ223" s="607">
        <v>7</v>
      </c>
      <c r="DK223" s="607">
        <v>9</v>
      </c>
      <c r="DL223" s="607" t="s">
        <v>1</v>
      </c>
      <c r="DM223" s="607" t="s">
        <v>1</v>
      </c>
      <c r="DN223" s="607">
        <v>1</v>
      </c>
      <c r="DO223" s="607" t="s">
        <v>1</v>
      </c>
      <c r="DP223" s="607">
        <v>5</v>
      </c>
      <c r="DQ223" s="607">
        <v>1</v>
      </c>
      <c r="DR223" s="607" t="s">
        <v>1</v>
      </c>
      <c r="DS223" s="607">
        <v>1</v>
      </c>
      <c r="DT223" s="607" t="s">
        <v>1</v>
      </c>
      <c r="DU223" s="607" t="s">
        <v>1</v>
      </c>
      <c r="DV223" s="607" t="s">
        <v>1</v>
      </c>
      <c r="DW223" s="607" t="s">
        <v>1</v>
      </c>
      <c r="DX223" s="607" t="s">
        <v>1</v>
      </c>
      <c r="DY223" s="607" t="s">
        <v>1</v>
      </c>
      <c r="DZ223" s="607">
        <v>1</v>
      </c>
      <c r="EA223" s="607">
        <v>9</v>
      </c>
      <c r="EB223" s="607">
        <v>796</v>
      </c>
      <c r="EC223" s="607">
        <v>38</v>
      </c>
      <c r="ED223" s="607">
        <v>245</v>
      </c>
      <c r="EE223" s="607">
        <v>513</v>
      </c>
      <c r="EF223" s="17">
        <v>19</v>
      </c>
      <c r="EG223" s="17">
        <v>14</v>
      </c>
      <c r="EH223" s="17">
        <v>10</v>
      </c>
      <c r="EI223" s="17">
        <v>3</v>
      </c>
      <c r="EJ223" s="17">
        <v>1</v>
      </c>
      <c r="EK223" s="17" t="s">
        <v>1</v>
      </c>
      <c r="EL223" s="17">
        <v>3</v>
      </c>
      <c r="EM223" s="17">
        <v>2</v>
      </c>
      <c r="EN223" s="17">
        <v>20</v>
      </c>
      <c r="EO223" s="17">
        <v>9</v>
      </c>
      <c r="EP223" s="17">
        <v>6</v>
      </c>
      <c r="EQ223" s="17">
        <v>1</v>
      </c>
      <c r="ER223" s="17">
        <v>2</v>
      </c>
      <c r="ES223" s="17">
        <v>3</v>
      </c>
      <c r="ET223" s="17">
        <v>3</v>
      </c>
      <c r="EU223" s="17">
        <v>5</v>
      </c>
    </row>
    <row r="224" spans="1:151" ht="14.25" customHeight="1">
      <c r="A224" s="551" t="s">
        <v>299</v>
      </c>
      <c r="B224" s="551" t="s">
        <v>470</v>
      </c>
      <c r="C224" s="551" t="s">
        <v>470</v>
      </c>
      <c r="D224" s="551" t="s">
        <v>473</v>
      </c>
      <c r="E224" s="607">
        <v>20</v>
      </c>
      <c r="F224" s="607">
        <v>12</v>
      </c>
      <c r="G224" s="607">
        <v>4</v>
      </c>
      <c r="H224" s="607">
        <v>4</v>
      </c>
      <c r="I224" s="607">
        <v>4</v>
      </c>
      <c r="J224" s="607">
        <v>3</v>
      </c>
      <c r="K224" s="607">
        <v>4</v>
      </c>
      <c r="L224" s="607">
        <v>8</v>
      </c>
      <c r="M224" s="607">
        <v>34</v>
      </c>
      <c r="N224" s="607">
        <v>1</v>
      </c>
      <c r="O224" s="607" t="s">
        <v>1</v>
      </c>
      <c r="P224" s="607">
        <v>1</v>
      </c>
      <c r="Q224" s="607">
        <v>3</v>
      </c>
      <c r="R224" s="607" t="s">
        <v>1</v>
      </c>
      <c r="S224" s="607">
        <v>3</v>
      </c>
      <c r="T224" s="607">
        <v>3</v>
      </c>
      <c r="U224" s="607">
        <v>3</v>
      </c>
      <c r="V224" s="607">
        <v>6</v>
      </c>
      <c r="W224" s="607">
        <v>1</v>
      </c>
      <c r="X224" s="607">
        <v>1</v>
      </c>
      <c r="Y224" s="607">
        <v>1</v>
      </c>
      <c r="Z224" s="607">
        <v>5</v>
      </c>
      <c r="AA224" s="607">
        <v>3</v>
      </c>
      <c r="AB224" s="607">
        <v>3</v>
      </c>
      <c r="AC224" s="608">
        <v>59.2</v>
      </c>
      <c r="AD224" s="608">
        <v>63.3</v>
      </c>
      <c r="AE224" s="608">
        <v>55.1</v>
      </c>
      <c r="AF224" s="607">
        <v>25</v>
      </c>
      <c r="AG224" s="607">
        <v>1</v>
      </c>
      <c r="AH224" s="607" t="s">
        <v>1</v>
      </c>
      <c r="AI224" s="607" t="s">
        <v>1</v>
      </c>
      <c r="AJ224" s="607">
        <v>2</v>
      </c>
      <c r="AK224" s="607" t="s">
        <v>1</v>
      </c>
      <c r="AL224" s="607">
        <v>3</v>
      </c>
      <c r="AM224" s="607">
        <v>1</v>
      </c>
      <c r="AN224" s="607">
        <v>2</v>
      </c>
      <c r="AO224" s="607">
        <v>4</v>
      </c>
      <c r="AP224" s="607">
        <v>1</v>
      </c>
      <c r="AQ224" s="607">
        <v>1</v>
      </c>
      <c r="AR224" s="607">
        <v>1</v>
      </c>
      <c r="AS224" s="607">
        <v>4</v>
      </c>
      <c r="AT224" s="607">
        <v>2</v>
      </c>
      <c r="AU224" s="607">
        <v>3</v>
      </c>
      <c r="AV224" s="608">
        <v>61.3</v>
      </c>
      <c r="AW224" s="608">
        <v>63.9</v>
      </c>
      <c r="AX224" s="608">
        <v>58</v>
      </c>
      <c r="AY224" s="607">
        <v>18</v>
      </c>
      <c r="AZ224" s="607" t="s">
        <v>1</v>
      </c>
      <c r="BA224" s="607" t="s">
        <v>1</v>
      </c>
      <c r="BB224" s="607" t="s">
        <v>1</v>
      </c>
      <c r="BC224" s="607">
        <v>1</v>
      </c>
      <c r="BD224" s="607" t="s">
        <v>1</v>
      </c>
      <c r="BE224" s="607">
        <v>1</v>
      </c>
      <c r="BF224" s="607">
        <v>1</v>
      </c>
      <c r="BG224" s="607">
        <v>2</v>
      </c>
      <c r="BH224" s="607">
        <v>3</v>
      </c>
      <c r="BI224" s="607">
        <v>1</v>
      </c>
      <c r="BJ224" s="607">
        <v>1</v>
      </c>
      <c r="BK224" s="607">
        <v>1</v>
      </c>
      <c r="BL224" s="607">
        <v>3</v>
      </c>
      <c r="BM224" s="607">
        <v>1</v>
      </c>
      <c r="BN224" s="607">
        <v>3</v>
      </c>
      <c r="BO224" s="608">
        <v>65.7</v>
      </c>
      <c r="BP224" s="608">
        <v>63.9</v>
      </c>
      <c r="BQ224" s="608">
        <v>72</v>
      </c>
      <c r="BR224" s="607">
        <v>12</v>
      </c>
      <c r="BS224" s="607" t="s">
        <v>1</v>
      </c>
      <c r="BT224" s="607" t="s">
        <v>1</v>
      </c>
      <c r="BU224" s="607" t="s">
        <v>1</v>
      </c>
      <c r="BV224" s="607" t="s">
        <v>1</v>
      </c>
      <c r="BW224" s="607" t="s">
        <v>1</v>
      </c>
      <c r="BX224" s="607" t="s">
        <v>1</v>
      </c>
      <c r="BY224" s="607">
        <v>1</v>
      </c>
      <c r="BZ224" s="607" t="s">
        <v>1</v>
      </c>
      <c r="CA224" s="607">
        <v>2</v>
      </c>
      <c r="CB224" s="607">
        <v>1</v>
      </c>
      <c r="CC224" s="607" t="s">
        <v>1</v>
      </c>
      <c r="CD224" s="607">
        <v>1</v>
      </c>
      <c r="CE224" s="607">
        <v>3</v>
      </c>
      <c r="CF224" s="607">
        <v>1</v>
      </c>
      <c r="CG224" s="607">
        <v>3</v>
      </c>
      <c r="CH224" s="607">
        <v>9</v>
      </c>
      <c r="CI224" s="607" t="s">
        <v>1</v>
      </c>
      <c r="CJ224" s="607" t="s">
        <v>1</v>
      </c>
      <c r="CK224" s="607" t="s">
        <v>1</v>
      </c>
      <c r="CL224" s="607" t="s">
        <v>1</v>
      </c>
      <c r="CM224" s="607" t="s">
        <v>1</v>
      </c>
      <c r="CN224" s="607" t="s">
        <v>1</v>
      </c>
      <c r="CO224" s="607">
        <v>2</v>
      </c>
      <c r="CP224" s="607">
        <v>1</v>
      </c>
      <c r="CQ224" s="607" t="s">
        <v>1</v>
      </c>
      <c r="CR224" s="607" t="s">
        <v>1</v>
      </c>
      <c r="CS224" s="607">
        <v>3</v>
      </c>
      <c r="CT224" s="607">
        <v>1</v>
      </c>
      <c r="CU224" s="607">
        <v>2</v>
      </c>
      <c r="CV224" s="607"/>
      <c r="CW224" s="607"/>
      <c r="CX224" s="607"/>
      <c r="CY224" s="607"/>
      <c r="CZ224" s="607"/>
      <c r="DA224" s="607"/>
      <c r="DB224" s="607"/>
      <c r="DC224" s="607">
        <v>42</v>
      </c>
      <c r="DD224" s="607">
        <v>27</v>
      </c>
      <c r="DE224" s="607">
        <v>18</v>
      </c>
      <c r="DF224" s="607">
        <v>4</v>
      </c>
      <c r="DG224" s="607">
        <v>5</v>
      </c>
      <c r="DH224" s="607">
        <v>8</v>
      </c>
      <c r="DI224" s="607">
        <v>5</v>
      </c>
      <c r="DJ224" s="607">
        <v>2</v>
      </c>
      <c r="DK224" s="607">
        <v>11</v>
      </c>
      <c r="DL224" s="607" t="s">
        <v>1</v>
      </c>
      <c r="DM224" s="607" t="s">
        <v>1</v>
      </c>
      <c r="DN224" s="607" t="s">
        <v>1</v>
      </c>
      <c r="DO224" s="607" t="s">
        <v>1</v>
      </c>
      <c r="DP224" s="607">
        <v>8</v>
      </c>
      <c r="DQ224" s="607">
        <v>1</v>
      </c>
      <c r="DR224" s="607">
        <v>1</v>
      </c>
      <c r="DS224" s="607" t="s">
        <v>1</v>
      </c>
      <c r="DT224" s="607">
        <v>1</v>
      </c>
      <c r="DU224" s="607" t="s">
        <v>1</v>
      </c>
      <c r="DV224" s="607" t="s">
        <v>1</v>
      </c>
      <c r="DW224" s="607" t="s">
        <v>1</v>
      </c>
      <c r="DX224" s="607" t="s">
        <v>1</v>
      </c>
      <c r="DY224" s="607" t="s">
        <v>1</v>
      </c>
      <c r="DZ224" s="607" t="s">
        <v>1</v>
      </c>
      <c r="EA224" s="607">
        <v>12</v>
      </c>
      <c r="EB224" s="607">
        <v>633</v>
      </c>
      <c r="EC224" s="607" t="s">
        <v>1</v>
      </c>
      <c r="ED224" s="607">
        <v>488</v>
      </c>
      <c r="EE224" s="607">
        <v>145</v>
      </c>
      <c r="EF224" s="17">
        <v>22</v>
      </c>
      <c r="EG224" s="17">
        <v>18</v>
      </c>
      <c r="EH224" s="17">
        <v>14</v>
      </c>
      <c r="EI224" s="17">
        <v>2</v>
      </c>
      <c r="EJ224" s="17">
        <v>2</v>
      </c>
      <c r="EK224" s="17" t="s">
        <v>1</v>
      </c>
      <c r="EL224" s="17">
        <v>3</v>
      </c>
      <c r="EM224" s="17">
        <v>1</v>
      </c>
      <c r="EN224" s="17">
        <v>20</v>
      </c>
      <c r="EO224" s="17">
        <v>9</v>
      </c>
      <c r="EP224" s="17">
        <v>4</v>
      </c>
      <c r="EQ224" s="17">
        <v>2</v>
      </c>
      <c r="ER224" s="17">
        <v>3</v>
      </c>
      <c r="ES224" s="17">
        <v>8</v>
      </c>
      <c r="ET224" s="17">
        <v>2</v>
      </c>
      <c r="EU224" s="17">
        <v>1</v>
      </c>
    </row>
    <row r="225" spans="1:151" ht="14.25" customHeight="1">
      <c r="A225" s="551" t="s">
        <v>299</v>
      </c>
      <c r="B225" s="551" t="s">
        <v>470</v>
      </c>
      <c r="C225" s="551" t="s">
        <v>470</v>
      </c>
      <c r="D225" s="551" t="s">
        <v>207</v>
      </c>
      <c r="E225" s="607">
        <v>10</v>
      </c>
      <c r="F225" s="607">
        <v>6</v>
      </c>
      <c r="G225" s="607">
        <v>2</v>
      </c>
      <c r="H225" s="607">
        <v>2</v>
      </c>
      <c r="I225" s="607">
        <v>4</v>
      </c>
      <c r="J225" s="607">
        <v>3</v>
      </c>
      <c r="K225" s="607" t="s">
        <v>1</v>
      </c>
      <c r="L225" s="607">
        <v>4</v>
      </c>
      <c r="M225" s="607">
        <v>20</v>
      </c>
      <c r="N225" s="607" t="s">
        <v>1</v>
      </c>
      <c r="O225" s="607" t="s">
        <v>1</v>
      </c>
      <c r="P225" s="607" t="s">
        <v>1</v>
      </c>
      <c r="Q225" s="607">
        <v>1</v>
      </c>
      <c r="R225" s="607">
        <v>1</v>
      </c>
      <c r="S225" s="607">
        <v>4</v>
      </c>
      <c r="T225" s="607">
        <v>2</v>
      </c>
      <c r="U225" s="607" t="s">
        <v>1</v>
      </c>
      <c r="V225" s="607">
        <v>2</v>
      </c>
      <c r="W225" s="607">
        <v>2</v>
      </c>
      <c r="X225" s="607">
        <v>3</v>
      </c>
      <c r="Y225" s="607">
        <v>2</v>
      </c>
      <c r="Z225" s="607">
        <v>1</v>
      </c>
      <c r="AA225" s="607" t="s">
        <v>1</v>
      </c>
      <c r="AB225" s="607">
        <v>2</v>
      </c>
      <c r="AC225" s="608">
        <v>58.5</v>
      </c>
      <c r="AD225" s="608">
        <v>60</v>
      </c>
      <c r="AE225" s="608">
        <v>57</v>
      </c>
      <c r="AF225" s="607">
        <v>18</v>
      </c>
      <c r="AG225" s="607" t="s">
        <v>1</v>
      </c>
      <c r="AH225" s="607" t="s">
        <v>1</v>
      </c>
      <c r="AI225" s="607" t="s">
        <v>1</v>
      </c>
      <c r="AJ225" s="607">
        <v>1</v>
      </c>
      <c r="AK225" s="607" t="s">
        <v>1</v>
      </c>
      <c r="AL225" s="607">
        <v>4</v>
      </c>
      <c r="AM225" s="607">
        <v>2</v>
      </c>
      <c r="AN225" s="607" t="s">
        <v>1</v>
      </c>
      <c r="AO225" s="607">
        <v>2</v>
      </c>
      <c r="AP225" s="607">
        <v>2</v>
      </c>
      <c r="AQ225" s="607">
        <v>3</v>
      </c>
      <c r="AR225" s="607">
        <v>2</v>
      </c>
      <c r="AS225" s="607">
        <v>1</v>
      </c>
      <c r="AT225" s="607" t="s">
        <v>1</v>
      </c>
      <c r="AU225" s="607">
        <v>1</v>
      </c>
      <c r="AV225" s="608">
        <v>58.2</v>
      </c>
      <c r="AW225" s="608">
        <v>60</v>
      </c>
      <c r="AX225" s="608">
        <v>56</v>
      </c>
      <c r="AY225" s="607">
        <v>14</v>
      </c>
      <c r="AZ225" s="607" t="s">
        <v>1</v>
      </c>
      <c r="BA225" s="607" t="s">
        <v>1</v>
      </c>
      <c r="BB225" s="607" t="s">
        <v>1</v>
      </c>
      <c r="BC225" s="607" t="s">
        <v>1</v>
      </c>
      <c r="BD225" s="607" t="s">
        <v>1</v>
      </c>
      <c r="BE225" s="607">
        <v>3</v>
      </c>
      <c r="BF225" s="607">
        <v>2</v>
      </c>
      <c r="BG225" s="607" t="s">
        <v>1</v>
      </c>
      <c r="BH225" s="607">
        <v>2</v>
      </c>
      <c r="BI225" s="607">
        <v>1</v>
      </c>
      <c r="BJ225" s="607">
        <v>3</v>
      </c>
      <c r="BK225" s="607">
        <v>1</v>
      </c>
      <c r="BL225" s="607">
        <v>1</v>
      </c>
      <c r="BM225" s="607" t="s">
        <v>1</v>
      </c>
      <c r="BN225" s="607">
        <v>1</v>
      </c>
      <c r="BO225" s="608">
        <v>60.1</v>
      </c>
      <c r="BP225" s="608">
        <v>60</v>
      </c>
      <c r="BQ225" s="608">
        <v>60.5</v>
      </c>
      <c r="BR225" s="607">
        <v>6</v>
      </c>
      <c r="BS225" s="607" t="s">
        <v>1</v>
      </c>
      <c r="BT225" s="607" t="s">
        <v>1</v>
      </c>
      <c r="BU225" s="607" t="s">
        <v>1</v>
      </c>
      <c r="BV225" s="607" t="s">
        <v>1</v>
      </c>
      <c r="BW225" s="607" t="s">
        <v>1</v>
      </c>
      <c r="BX225" s="607" t="s">
        <v>1</v>
      </c>
      <c r="BY225" s="607">
        <v>1</v>
      </c>
      <c r="BZ225" s="607" t="s">
        <v>1</v>
      </c>
      <c r="CA225" s="607" t="s">
        <v>1</v>
      </c>
      <c r="CB225" s="607">
        <v>1</v>
      </c>
      <c r="CC225" s="607">
        <v>1</v>
      </c>
      <c r="CD225" s="607">
        <v>1</v>
      </c>
      <c r="CE225" s="607">
        <v>1</v>
      </c>
      <c r="CF225" s="607" t="s">
        <v>1</v>
      </c>
      <c r="CG225" s="607">
        <v>1</v>
      </c>
      <c r="CH225" s="607">
        <v>5</v>
      </c>
      <c r="CI225" s="607" t="s">
        <v>1</v>
      </c>
      <c r="CJ225" s="607" t="s">
        <v>1</v>
      </c>
      <c r="CK225" s="607" t="s">
        <v>1</v>
      </c>
      <c r="CL225" s="607" t="s">
        <v>1</v>
      </c>
      <c r="CM225" s="607" t="s">
        <v>1</v>
      </c>
      <c r="CN225" s="607" t="s">
        <v>1</v>
      </c>
      <c r="CO225" s="607" t="s">
        <v>1</v>
      </c>
      <c r="CP225" s="607">
        <v>1</v>
      </c>
      <c r="CQ225" s="607">
        <v>1</v>
      </c>
      <c r="CR225" s="607">
        <v>1</v>
      </c>
      <c r="CS225" s="607">
        <v>1</v>
      </c>
      <c r="CT225" s="607" t="s">
        <v>1</v>
      </c>
      <c r="CU225" s="607">
        <v>1</v>
      </c>
      <c r="CV225" s="607"/>
      <c r="CW225" s="607"/>
      <c r="CX225" s="607"/>
      <c r="CY225" s="607"/>
      <c r="CZ225" s="607"/>
      <c r="DA225" s="607"/>
      <c r="DB225" s="607"/>
      <c r="DC225" s="607">
        <v>28</v>
      </c>
      <c r="DD225" s="607">
        <v>15</v>
      </c>
      <c r="DE225" s="607">
        <v>14</v>
      </c>
      <c r="DF225" s="607" t="s">
        <v>1</v>
      </c>
      <c r="DG225" s="607">
        <v>1</v>
      </c>
      <c r="DH225" s="607">
        <v>8</v>
      </c>
      <c r="DI225" s="607">
        <v>3</v>
      </c>
      <c r="DJ225" s="607">
        <v>2</v>
      </c>
      <c r="DK225" s="607">
        <v>6</v>
      </c>
      <c r="DL225" s="607" t="s">
        <v>1</v>
      </c>
      <c r="DM225" s="607" t="s">
        <v>1</v>
      </c>
      <c r="DN225" s="607" t="s">
        <v>1</v>
      </c>
      <c r="DO225" s="607" t="s">
        <v>1</v>
      </c>
      <c r="DP225" s="607" t="s">
        <v>1</v>
      </c>
      <c r="DQ225" s="607" t="s">
        <v>1</v>
      </c>
      <c r="DR225" s="607">
        <v>2</v>
      </c>
      <c r="DS225" s="607">
        <v>4</v>
      </c>
      <c r="DT225" s="607" t="s">
        <v>1</v>
      </c>
      <c r="DU225" s="607" t="s">
        <v>1</v>
      </c>
      <c r="DV225" s="607" t="s">
        <v>1</v>
      </c>
      <c r="DW225" s="607" t="s">
        <v>1</v>
      </c>
      <c r="DX225" s="607" t="s">
        <v>1</v>
      </c>
      <c r="DY225" s="607" t="s">
        <v>1</v>
      </c>
      <c r="DZ225" s="607" t="s">
        <v>1</v>
      </c>
      <c r="EA225" s="607">
        <v>6</v>
      </c>
      <c r="EB225" s="607">
        <v>377</v>
      </c>
      <c r="EC225" s="607" t="s">
        <v>1</v>
      </c>
      <c r="ED225" s="607">
        <v>207</v>
      </c>
      <c r="EE225" s="607">
        <v>170</v>
      </c>
      <c r="EF225" s="17">
        <v>12</v>
      </c>
      <c r="EG225" s="17">
        <v>10</v>
      </c>
      <c r="EH225" s="17">
        <v>10</v>
      </c>
      <c r="EI225" s="17" t="s">
        <v>1</v>
      </c>
      <c r="EJ225" s="17" t="s">
        <v>1</v>
      </c>
      <c r="EK225" s="17" t="s">
        <v>1</v>
      </c>
      <c r="EL225" s="17">
        <v>2</v>
      </c>
      <c r="EM225" s="17" t="s">
        <v>1</v>
      </c>
      <c r="EN225" s="17">
        <v>16</v>
      </c>
      <c r="EO225" s="17">
        <v>5</v>
      </c>
      <c r="EP225" s="17">
        <v>4</v>
      </c>
      <c r="EQ225" s="17" t="s">
        <v>1</v>
      </c>
      <c r="ER225" s="17">
        <v>1</v>
      </c>
      <c r="ES225" s="17">
        <v>8</v>
      </c>
      <c r="ET225" s="17">
        <v>1</v>
      </c>
      <c r="EU225" s="17">
        <v>2</v>
      </c>
    </row>
    <row r="226" spans="1:151" ht="14.25" customHeight="1">
      <c r="A226" s="551" t="s">
        <v>299</v>
      </c>
      <c r="B226" s="551" t="s">
        <v>470</v>
      </c>
      <c r="C226" s="551" t="s">
        <v>470</v>
      </c>
      <c r="D226" s="551" t="s">
        <v>474</v>
      </c>
      <c r="E226" s="607">
        <v>20</v>
      </c>
      <c r="F226" s="607">
        <v>13</v>
      </c>
      <c r="G226" s="607">
        <v>1</v>
      </c>
      <c r="H226" s="607">
        <v>1</v>
      </c>
      <c r="I226" s="607">
        <v>4</v>
      </c>
      <c r="J226" s="607">
        <v>3</v>
      </c>
      <c r="K226" s="607">
        <v>8</v>
      </c>
      <c r="L226" s="607">
        <v>7</v>
      </c>
      <c r="M226" s="607">
        <v>31</v>
      </c>
      <c r="N226" s="607" t="s">
        <v>1</v>
      </c>
      <c r="O226" s="607">
        <v>1</v>
      </c>
      <c r="P226" s="607">
        <v>2</v>
      </c>
      <c r="Q226" s="607" t="s">
        <v>1</v>
      </c>
      <c r="R226" s="607" t="s">
        <v>1</v>
      </c>
      <c r="S226" s="607">
        <v>2</v>
      </c>
      <c r="T226" s="607">
        <v>2</v>
      </c>
      <c r="U226" s="607">
        <v>3</v>
      </c>
      <c r="V226" s="607">
        <v>2</v>
      </c>
      <c r="W226" s="607">
        <v>1</v>
      </c>
      <c r="X226" s="607">
        <v>4</v>
      </c>
      <c r="Y226" s="607">
        <v>5</v>
      </c>
      <c r="Z226" s="607">
        <v>8</v>
      </c>
      <c r="AA226" s="607" t="s">
        <v>1</v>
      </c>
      <c r="AB226" s="607">
        <v>1</v>
      </c>
      <c r="AC226" s="608">
        <v>61.8</v>
      </c>
      <c r="AD226" s="608">
        <v>58.2</v>
      </c>
      <c r="AE226" s="608">
        <v>66.7</v>
      </c>
      <c r="AF226" s="607">
        <v>25</v>
      </c>
      <c r="AG226" s="607" t="s">
        <v>1</v>
      </c>
      <c r="AH226" s="607" t="s">
        <v>1</v>
      </c>
      <c r="AI226" s="607">
        <v>1</v>
      </c>
      <c r="AJ226" s="607" t="s">
        <v>1</v>
      </c>
      <c r="AK226" s="607" t="s">
        <v>1</v>
      </c>
      <c r="AL226" s="607" t="s">
        <v>1</v>
      </c>
      <c r="AM226" s="607" t="s">
        <v>1</v>
      </c>
      <c r="AN226" s="607">
        <v>3</v>
      </c>
      <c r="AO226" s="607">
        <v>2</v>
      </c>
      <c r="AP226" s="607">
        <v>1</v>
      </c>
      <c r="AQ226" s="607">
        <v>4</v>
      </c>
      <c r="AR226" s="607">
        <v>5</v>
      </c>
      <c r="AS226" s="607">
        <v>8</v>
      </c>
      <c r="AT226" s="607" t="s">
        <v>1</v>
      </c>
      <c r="AU226" s="607">
        <v>1</v>
      </c>
      <c r="AV226" s="608">
        <v>67.599999999999994</v>
      </c>
      <c r="AW226" s="608">
        <v>66.5</v>
      </c>
      <c r="AX226" s="608">
        <v>68.8</v>
      </c>
      <c r="AY226" s="607">
        <v>21</v>
      </c>
      <c r="AZ226" s="607" t="s">
        <v>1</v>
      </c>
      <c r="BA226" s="607" t="s">
        <v>1</v>
      </c>
      <c r="BB226" s="607">
        <v>1</v>
      </c>
      <c r="BC226" s="607" t="s">
        <v>1</v>
      </c>
      <c r="BD226" s="607" t="s">
        <v>1</v>
      </c>
      <c r="BE226" s="607" t="s">
        <v>1</v>
      </c>
      <c r="BF226" s="607" t="s">
        <v>1</v>
      </c>
      <c r="BG226" s="607">
        <v>2</v>
      </c>
      <c r="BH226" s="607">
        <v>2</v>
      </c>
      <c r="BI226" s="607">
        <v>1</v>
      </c>
      <c r="BJ226" s="607">
        <v>2</v>
      </c>
      <c r="BK226" s="607">
        <v>4</v>
      </c>
      <c r="BL226" s="607">
        <v>8</v>
      </c>
      <c r="BM226" s="607" t="s">
        <v>1</v>
      </c>
      <c r="BN226" s="607">
        <v>1</v>
      </c>
      <c r="BO226" s="608">
        <v>68.400000000000006</v>
      </c>
      <c r="BP226" s="608">
        <v>66.5</v>
      </c>
      <c r="BQ226" s="608">
        <v>71.5</v>
      </c>
      <c r="BR226" s="607">
        <v>13</v>
      </c>
      <c r="BS226" s="607" t="s">
        <v>1</v>
      </c>
      <c r="BT226" s="607" t="s">
        <v>1</v>
      </c>
      <c r="BU226" s="607" t="s">
        <v>1</v>
      </c>
      <c r="BV226" s="607" t="s">
        <v>1</v>
      </c>
      <c r="BW226" s="607" t="s">
        <v>1</v>
      </c>
      <c r="BX226" s="607" t="s">
        <v>1</v>
      </c>
      <c r="BY226" s="607" t="s">
        <v>1</v>
      </c>
      <c r="BZ226" s="607" t="s">
        <v>1</v>
      </c>
      <c r="CA226" s="607">
        <v>2</v>
      </c>
      <c r="CB226" s="607" t="s">
        <v>1</v>
      </c>
      <c r="CC226" s="607">
        <v>1</v>
      </c>
      <c r="CD226" s="607">
        <v>4</v>
      </c>
      <c r="CE226" s="607">
        <v>5</v>
      </c>
      <c r="CF226" s="607" t="s">
        <v>1</v>
      </c>
      <c r="CG226" s="607">
        <v>1</v>
      </c>
      <c r="CH226" s="607">
        <v>9</v>
      </c>
      <c r="CI226" s="607" t="s">
        <v>1</v>
      </c>
      <c r="CJ226" s="607" t="s">
        <v>1</v>
      </c>
      <c r="CK226" s="607" t="s">
        <v>1</v>
      </c>
      <c r="CL226" s="607" t="s">
        <v>1</v>
      </c>
      <c r="CM226" s="607" t="s">
        <v>1</v>
      </c>
      <c r="CN226" s="607" t="s">
        <v>1</v>
      </c>
      <c r="CO226" s="607">
        <v>2</v>
      </c>
      <c r="CP226" s="607" t="s">
        <v>1</v>
      </c>
      <c r="CQ226" s="607">
        <v>1</v>
      </c>
      <c r="CR226" s="607">
        <v>3</v>
      </c>
      <c r="CS226" s="607">
        <v>2</v>
      </c>
      <c r="CT226" s="607" t="s">
        <v>1</v>
      </c>
      <c r="CU226" s="607">
        <v>1</v>
      </c>
      <c r="CV226" s="607"/>
      <c r="CW226" s="607"/>
      <c r="CX226" s="607"/>
      <c r="CY226" s="607"/>
      <c r="CZ226" s="607"/>
      <c r="DA226" s="607"/>
      <c r="DB226" s="607"/>
      <c r="DC226" s="607">
        <v>39</v>
      </c>
      <c r="DD226" s="607">
        <v>26</v>
      </c>
      <c r="DE226" s="607">
        <v>21</v>
      </c>
      <c r="DF226" s="607">
        <v>4</v>
      </c>
      <c r="DG226" s="607">
        <v>1</v>
      </c>
      <c r="DH226" s="607">
        <v>7</v>
      </c>
      <c r="DI226" s="607">
        <v>3</v>
      </c>
      <c r="DJ226" s="607">
        <v>3</v>
      </c>
      <c r="DK226" s="607">
        <v>13</v>
      </c>
      <c r="DL226" s="607" t="s">
        <v>1</v>
      </c>
      <c r="DM226" s="607" t="s">
        <v>1</v>
      </c>
      <c r="DN226" s="607">
        <v>1</v>
      </c>
      <c r="DO226" s="607" t="s">
        <v>1</v>
      </c>
      <c r="DP226" s="607">
        <v>5</v>
      </c>
      <c r="DQ226" s="607" t="s">
        <v>1</v>
      </c>
      <c r="DR226" s="607">
        <v>3</v>
      </c>
      <c r="DS226" s="607">
        <v>4</v>
      </c>
      <c r="DT226" s="607" t="s">
        <v>1</v>
      </c>
      <c r="DU226" s="607" t="s">
        <v>1</v>
      </c>
      <c r="DV226" s="607" t="s">
        <v>1</v>
      </c>
      <c r="DW226" s="607" t="s">
        <v>1</v>
      </c>
      <c r="DX226" s="607" t="s">
        <v>1</v>
      </c>
      <c r="DY226" s="607" t="s">
        <v>1</v>
      </c>
      <c r="DZ226" s="607" t="s">
        <v>1</v>
      </c>
      <c r="EA226" s="607">
        <v>13</v>
      </c>
      <c r="EB226" s="607">
        <v>719</v>
      </c>
      <c r="EC226" s="607" t="s">
        <v>1</v>
      </c>
      <c r="ED226" s="607">
        <v>300</v>
      </c>
      <c r="EE226" s="607">
        <v>419</v>
      </c>
      <c r="EF226" s="17">
        <v>20</v>
      </c>
      <c r="EG226" s="17">
        <v>17</v>
      </c>
      <c r="EH226" s="17">
        <v>13</v>
      </c>
      <c r="EI226" s="17">
        <v>3</v>
      </c>
      <c r="EJ226" s="17">
        <v>1</v>
      </c>
      <c r="EK226" s="17" t="s">
        <v>1</v>
      </c>
      <c r="EL226" s="17">
        <v>3</v>
      </c>
      <c r="EM226" s="17" t="s">
        <v>1</v>
      </c>
      <c r="EN226" s="17">
        <v>19</v>
      </c>
      <c r="EO226" s="17">
        <v>9</v>
      </c>
      <c r="EP226" s="17">
        <v>8</v>
      </c>
      <c r="EQ226" s="17">
        <v>1</v>
      </c>
      <c r="ER226" s="17" t="s">
        <v>1</v>
      </c>
      <c r="ES226" s="17">
        <v>7</v>
      </c>
      <c r="ET226" s="17" t="s">
        <v>1</v>
      </c>
      <c r="EU226" s="17">
        <v>3</v>
      </c>
    </row>
    <row r="227" spans="1:151" ht="14.25" customHeight="1">
      <c r="A227" s="551" t="s">
        <v>299</v>
      </c>
      <c r="B227" s="551" t="s">
        <v>470</v>
      </c>
      <c r="C227" s="551" t="s">
        <v>470</v>
      </c>
      <c r="D227" s="551" t="s">
        <v>215</v>
      </c>
      <c r="E227" s="607">
        <v>14</v>
      </c>
      <c r="F227" s="607">
        <v>8</v>
      </c>
      <c r="G227" s="607">
        <v>1</v>
      </c>
      <c r="H227" s="607">
        <v>1</v>
      </c>
      <c r="I227" s="607">
        <v>3</v>
      </c>
      <c r="J227" s="607">
        <v>1</v>
      </c>
      <c r="K227" s="607">
        <v>4</v>
      </c>
      <c r="L227" s="607">
        <v>6</v>
      </c>
      <c r="M227" s="607">
        <v>20</v>
      </c>
      <c r="N227" s="607">
        <v>1</v>
      </c>
      <c r="O227" s="607">
        <v>1</v>
      </c>
      <c r="P227" s="607" t="s">
        <v>1</v>
      </c>
      <c r="Q227" s="607">
        <v>2</v>
      </c>
      <c r="R227" s="607">
        <v>1</v>
      </c>
      <c r="S227" s="607" t="s">
        <v>1</v>
      </c>
      <c r="T227" s="607" t="s">
        <v>1</v>
      </c>
      <c r="U227" s="607">
        <v>1</v>
      </c>
      <c r="V227" s="607">
        <v>3</v>
      </c>
      <c r="W227" s="607">
        <v>1</v>
      </c>
      <c r="X227" s="607">
        <v>2</v>
      </c>
      <c r="Y227" s="607">
        <v>5</v>
      </c>
      <c r="Z227" s="607" t="s">
        <v>1</v>
      </c>
      <c r="AA227" s="607">
        <v>2</v>
      </c>
      <c r="AB227" s="607">
        <v>1</v>
      </c>
      <c r="AC227" s="608">
        <v>57.8</v>
      </c>
      <c r="AD227" s="608">
        <v>54.3</v>
      </c>
      <c r="AE227" s="608">
        <v>63</v>
      </c>
      <c r="AF227" s="607">
        <v>11</v>
      </c>
      <c r="AG227" s="607" t="s">
        <v>1</v>
      </c>
      <c r="AH227" s="607" t="s">
        <v>1</v>
      </c>
      <c r="AI227" s="607" t="s">
        <v>1</v>
      </c>
      <c r="AJ227" s="607">
        <v>1</v>
      </c>
      <c r="AK227" s="607" t="s">
        <v>1</v>
      </c>
      <c r="AL227" s="607" t="s">
        <v>1</v>
      </c>
      <c r="AM227" s="607" t="s">
        <v>1</v>
      </c>
      <c r="AN227" s="607" t="s">
        <v>1</v>
      </c>
      <c r="AO227" s="607">
        <v>3</v>
      </c>
      <c r="AP227" s="607" t="s">
        <v>1</v>
      </c>
      <c r="AQ227" s="607">
        <v>2</v>
      </c>
      <c r="AR227" s="607">
        <v>3</v>
      </c>
      <c r="AS227" s="607" t="s">
        <v>1</v>
      </c>
      <c r="AT227" s="607">
        <v>2</v>
      </c>
      <c r="AU227" s="607" t="s">
        <v>1</v>
      </c>
      <c r="AV227" s="608">
        <v>64.7</v>
      </c>
      <c r="AW227" s="608">
        <v>62.1</v>
      </c>
      <c r="AX227" s="608">
        <v>69.3</v>
      </c>
      <c r="AY227" s="607">
        <v>9</v>
      </c>
      <c r="AZ227" s="607" t="s">
        <v>1</v>
      </c>
      <c r="BA227" s="607" t="s">
        <v>1</v>
      </c>
      <c r="BB227" s="607" t="s">
        <v>1</v>
      </c>
      <c r="BC227" s="607">
        <v>1</v>
      </c>
      <c r="BD227" s="607" t="s">
        <v>1</v>
      </c>
      <c r="BE227" s="607" t="s">
        <v>1</v>
      </c>
      <c r="BF227" s="607" t="s">
        <v>1</v>
      </c>
      <c r="BG227" s="607" t="s">
        <v>1</v>
      </c>
      <c r="BH227" s="607">
        <v>2</v>
      </c>
      <c r="BI227" s="607" t="s">
        <v>1</v>
      </c>
      <c r="BJ227" s="607">
        <v>2</v>
      </c>
      <c r="BK227" s="607">
        <v>2</v>
      </c>
      <c r="BL227" s="607" t="s">
        <v>1</v>
      </c>
      <c r="BM227" s="607">
        <v>2</v>
      </c>
      <c r="BN227" s="607" t="s">
        <v>1</v>
      </c>
      <c r="BO227" s="608">
        <v>64.8</v>
      </c>
      <c r="BP227" s="608">
        <v>62.1</v>
      </c>
      <c r="BQ227" s="608">
        <v>74</v>
      </c>
      <c r="BR227" s="607">
        <v>8</v>
      </c>
      <c r="BS227" s="607" t="s">
        <v>1</v>
      </c>
      <c r="BT227" s="607" t="s">
        <v>1</v>
      </c>
      <c r="BU227" s="607" t="s">
        <v>1</v>
      </c>
      <c r="BV227" s="607" t="s">
        <v>1</v>
      </c>
      <c r="BW227" s="607" t="s">
        <v>1</v>
      </c>
      <c r="BX227" s="607" t="s">
        <v>1</v>
      </c>
      <c r="BY227" s="607" t="s">
        <v>1</v>
      </c>
      <c r="BZ227" s="607" t="s">
        <v>1</v>
      </c>
      <c r="CA227" s="607">
        <v>1</v>
      </c>
      <c r="CB227" s="607" t="s">
        <v>1</v>
      </c>
      <c r="CC227" s="607">
        <v>1</v>
      </c>
      <c r="CD227" s="607">
        <v>4</v>
      </c>
      <c r="CE227" s="607" t="s">
        <v>1</v>
      </c>
      <c r="CF227" s="607">
        <v>1</v>
      </c>
      <c r="CG227" s="607">
        <v>1</v>
      </c>
      <c r="CH227" s="607">
        <v>4</v>
      </c>
      <c r="CI227" s="607" t="s">
        <v>1</v>
      </c>
      <c r="CJ227" s="607" t="s">
        <v>1</v>
      </c>
      <c r="CK227" s="607" t="s">
        <v>1</v>
      </c>
      <c r="CL227" s="607" t="s">
        <v>1</v>
      </c>
      <c r="CM227" s="607" t="s">
        <v>1</v>
      </c>
      <c r="CN227" s="607" t="s">
        <v>1</v>
      </c>
      <c r="CO227" s="607" t="s">
        <v>1</v>
      </c>
      <c r="CP227" s="607" t="s">
        <v>1</v>
      </c>
      <c r="CQ227" s="607">
        <v>1</v>
      </c>
      <c r="CR227" s="607">
        <v>2</v>
      </c>
      <c r="CS227" s="607" t="s">
        <v>1</v>
      </c>
      <c r="CT227" s="607" t="s">
        <v>1</v>
      </c>
      <c r="CU227" s="607">
        <v>1</v>
      </c>
      <c r="CV227" s="607"/>
      <c r="CW227" s="607"/>
      <c r="CX227" s="607"/>
      <c r="CY227" s="607"/>
      <c r="CZ227" s="607"/>
      <c r="DA227" s="607"/>
      <c r="DB227" s="607"/>
      <c r="DC227" s="607">
        <v>26</v>
      </c>
      <c r="DD227" s="607">
        <v>19</v>
      </c>
      <c r="DE227" s="607">
        <v>9</v>
      </c>
      <c r="DF227" s="607">
        <v>5</v>
      </c>
      <c r="DG227" s="607">
        <v>5</v>
      </c>
      <c r="DH227" s="607">
        <v>4</v>
      </c>
      <c r="DI227" s="607">
        <v>3</v>
      </c>
      <c r="DJ227" s="607" t="s">
        <v>1</v>
      </c>
      <c r="DK227" s="607">
        <v>7</v>
      </c>
      <c r="DL227" s="607" t="s">
        <v>1</v>
      </c>
      <c r="DM227" s="607" t="s">
        <v>1</v>
      </c>
      <c r="DN227" s="607" t="s">
        <v>1</v>
      </c>
      <c r="DO227" s="607" t="s">
        <v>1</v>
      </c>
      <c r="DP227" s="607">
        <v>2</v>
      </c>
      <c r="DQ227" s="607">
        <v>1</v>
      </c>
      <c r="DR227" s="607">
        <v>1</v>
      </c>
      <c r="DS227" s="607">
        <v>2</v>
      </c>
      <c r="DT227" s="607">
        <v>1</v>
      </c>
      <c r="DU227" s="607" t="s">
        <v>1</v>
      </c>
      <c r="DV227" s="607" t="s">
        <v>1</v>
      </c>
      <c r="DW227" s="607" t="s">
        <v>1</v>
      </c>
      <c r="DX227" s="607" t="s">
        <v>1</v>
      </c>
      <c r="DY227" s="607" t="s">
        <v>1</v>
      </c>
      <c r="DZ227" s="607" t="s">
        <v>1</v>
      </c>
      <c r="EA227" s="607">
        <v>8</v>
      </c>
      <c r="EB227" s="607">
        <v>753</v>
      </c>
      <c r="EC227" s="607" t="s">
        <v>1</v>
      </c>
      <c r="ED227" s="607">
        <v>139</v>
      </c>
      <c r="EE227" s="607">
        <v>614</v>
      </c>
      <c r="EF227" s="17">
        <v>13</v>
      </c>
      <c r="EG227" s="17">
        <v>10</v>
      </c>
      <c r="EH227" s="17">
        <v>7</v>
      </c>
      <c r="EI227" s="17">
        <v>1</v>
      </c>
      <c r="EJ227" s="17">
        <v>2</v>
      </c>
      <c r="EK227" s="17" t="s">
        <v>1</v>
      </c>
      <c r="EL227" s="17">
        <v>3</v>
      </c>
      <c r="EM227" s="17" t="s">
        <v>1</v>
      </c>
      <c r="EN227" s="17">
        <v>13</v>
      </c>
      <c r="EO227" s="17">
        <v>9</v>
      </c>
      <c r="EP227" s="17">
        <v>2</v>
      </c>
      <c r="EQ227" s="17">
        <v>4</v>
      </c>
      <c r="ER227" s="17">
        <v>3</v>
      </c>
      <c r="ES227" s="17">
        <v>4</v>
      </c>
      <c r="ET227" s="17" t="s">
        <v>1</v>
      </c>
      <c r="EU227" s="17" t="s">
        <v>1</v>
      </c>
    </row>
    <row r="228" spans="1:151" ht="14.25" customHeight="1">
      <c r="A228" s="551" t="s">
        <v>299</v>
      </c>
      <c r="B228" s="551" t="s">
        <v>470</v>
      </c>
      <c r="C228" s="551" t="s">
        <v>470</v>
      </c>
      <c r="D228" s="551" t="s">
        <v>475</v>
      </c>
      <c r="E228" s="607">
        <v>8</v>
      </c>
      <c r="F228" s="607">
        <v>7</v>
      </c>
      <c r="G228" s="607">
        <v>2</v>
      </c>
      <c r="H228" s="607">
        <v>2</v>
      </c>
      <c r="I228" s="607">
        <v>2</v>
      </c>
      <c r="J228" s="607">
        <v>1</v>
      </c>
      <c r="K228" s="607">
        <v>3</v>
      </c>
      <c r="L228" s="607">
        <v>1</v>
      </c>
      <c r="M228" s="607">
        <v>16</v>
      </c>
      <c r="N228" s="607" t="s">
        <v>1</v>
      </c>
      <c r="O228" s="607" t="s">
        <v>1</v>
      </c>
      <c r="P228" s="607" t="s">
        <v>1</v>
      </c>
      <c r="Q228" s="607" t="s">
        <v>1</v>
      </c>
      <c r="R228" s="607">
        <v>2</v>
      </c>
      <c r="S228" s="607">
        <v>2</v>
      </c>
      <c r="T228" s="607">
        <v>3</v>
      </c>
      <c r="U228" s="607">
        <v>2</v>
      </c>
      <c r="V228" s="607">
        <v>1</v>
      </c>
      <c r="W228" s="607">
        <v>1</v>
      </c>
      <c r="X228" s="607">
        <v>1</v>
      </c>
      <c r="Y228" s="607" t="s">
        <v>1</v>
      </c>
      <c r="Z228" s="607">
        <v>1</v>
      </c>
      <c r="AA228" s="607">
        <v>3</v>
      </c>
      <c r="AB228" s="607" t="s">
        <v>1</v>
      </c>
      <c r="AC228" s="608">
        <v>56.3</v>
      </c>
      <c r="AD228" s="608">
        <v>56.1</v>
      </c>
      <c r="AE228" s="608">
        <v>56.8</v>
      </c>
      <c r="AF228" s="607">
        <v>10</v>
      </c>
      <c r="AG228" s="607" t="s">
        <v>1</v>
      </c>
      <c r="AH228" s="607" t="s">
        <v>1</v>
      </c>
      <c r="AI228" s="607" t="s">
        <v>1</v>
      </c>
      <c r="AJ228" s="607" t="s">
        <v>1</v>
      </c>
      <c r="AK228" s="607">
        <v>1</v>
      </c>
      <c r="AL228" s="607">
        <v>1</v>
      </c>
      <c r="AM228" s="607">
        <v>2</v>
      </c>
      <c r="AN228" s="607">
        <v>1</v>
      </c>
      <c r="AO228" s="607" t="s">
        <v>1</v>
      </c>
      <c r="AP228" s="607" t="s">
        <v>1</v>
      </c>
      <c r="AQ228" s="607">
        <v>1</v>
      </c>
      <c r="AR228" s="607" t="s">
        <v>1</v>
      </c>
      <c r="AS228" s="607">
        <v>1</v>
      </c>
      <c r="AT228" s="607">
        <v>3</v>
      </c>
      <c r="AU228" s="607" t="s">
        <v>1</v>
      </c>
      <c r="AV228" s="608">
        <v>60.8</v>
      </c>
      <c r="AW228" s="608">
        <v>63</v>
      </c>
      <c r="AX228" s="608">
        <v>55.7</v>
      </c>
      <c r="AY228" s="607">
        <v>8</v>
      </c>
      <c r="AZ228" s="607" t="s">
        <v>1</v>
      </c>
      <c r="BA228" s="607" t="s">
        <v>1</v>
      </c>
      <c r="BB228" s="607" t="s">
        <v>1</v>
      </c>
      <c r="BC228" s="607" t="s">
        <v>1</v>
      </c>
      <c r="BD228" s="607" t="s">
        <v>1</v>
      </c>
      <c r="BE228" s="607">
        <v>1</v>
      </c>
      <c r="BF228" s="607">
        <v>1</v>
      </c>
      <c r="BG228" s="607">
        <v>1</v>
      </c>
      <c r="BH228" s="607" t="s">
        <v>1</v>
      </c>
      <c r="BI228" s="607" t="s">
        <v>1</v>
      </c>
      <c r="BJ228" s="607">
        <v>1</v>
      </c>
      <c r="BK228" s="607" t="s">
        <v>1</v>
      </c>
      <c r="BL228" s="607">
        <v>1</v>
      </c>
      <c r="BM228" s="607">
        <v>3</v>
      </c>
      <c r="BN228" s="607" t="s">
        <v>1</v>
      </c>
      <c r="BO228" s="608">
        <v>65.5</v>
      </c>
      <c r="BP228" s="608">
        <v>63</v>
      </c>
      <c r="BQ228" s="608">
        <v>83</v>
      </c>
      <c r="BR228" s="607">
        <v>7</v>
      </c>
      <c r="BS228" s="607" t="s">
        <v>1</v>
      </c>
      <c r="BT228" s="607" t="s">
        <v>1</v>
      </c>
      <c r="BU228" s="607" t="s">
        <v>1</v>
      </c>
      <c r="BV228" s="607" t="s">
        <v>1</v>
      </c>
      <c r="BW228" s="607" t="s">
        <v>1</v>
      </c>
      <c r="BX228" s="607">
        <v>1</v>
      </c>
      <c r="BY228" s="607" t="s">
        <v>1</v>
      </c>
      <c r="BZ228" s="607">
        <v>1</v>
      </c>
      <c r="CA228" s="607" t="s">
        <v>1</v>
      </c>
      <c r="CB228" s="607" t="s">
        <v>1</v>
      </c>
      <c r="CC228" s="607">
        <v>1</v>
      </c>
      <c r="CD228" s="607" t="s">
        <v>1</v>
      </c>
      <c r="CE228" s="607">
        <v>1</v>
      </c>
      <c r="CF228" s="607">
        <v>2</v>
      </c>
      <c r="CG228" s="607">
        <v>1</v>
      </c>
      <c r="CH228" s="607">
        <v>5</v>
      </c>
      <c r="CI228" s="607" t="s">
        <v>1</v>
      </c>
      <c r="CJ228" s="607" t="s">
        <v>1</v>
      </c>
      <c r="CK228" s="607" t="s">
        <v>1</v>
      </c>
      <c r="CL228" s="607" t="s">
        <v>1</v>
      </c>
      <c r="CM228" s="607" t="s">
        <v>1</v>
      </c>
      <c r="CN228" s="607" t="s">
        <v>1</v>
      </c>
      <c r="CO228" s="607" t="s">
        <v>1</v>
      </c>
      <c r="CP228" s="607" t="s">
        <v>1</v>
      </c>
      <c r="CQ228" s="607">
        <v>1</v>
      </c>
      <c r="CR228" s="607" t="s">
        <v>1</v>
      </c>
      <c r="CS228" s="607">
        <v>1</v>
      </c>
      <c r="CT228" s="607">
        <v>2</v>
      </c>
      <c r="CU228" s="607">
        <v>1</v>
      </c>
      <c r="CV228" s="607"/>
      <c r="CW228" s="607"/>
      <c r="CX228" s="607"/>
      <c r="CY228" s="607"/>
      <c r="CZ228" s="607"/>
      <c r="DA228" s="607"/>
      <c r="DB228" s="607"/>
      <c r="DC228" s="607">
        <v>26</v>
      </c>
      <c r="DD228" s="607">
        <v>14</v>
      </c>
      <c r="DE228" s="607">
        <v>8</v>
      </c>
      <c r="DF228" s="607">
        <v>6</v>
      </c>
      <c r="DG228" s="607" t="s">
        <v>1</v>
      </c>
      <c r="DH228" s="607">
        <v>7</v>
      </c>
      <c r="DI228" s="607">
        <v>3</v>
      </c>
      <c r="DJ228" s="607">
        <v>2</v>
      </c>
      <c r="DK228" s="607">
        <v>6</v>
      </c>
      <c r="DL228" s="607" t="s">
        <v>1</v>
      </c>
      <c r="DM228" s="607" t="s">
        <v>1</v>
      </c>
      <c r="DN228" s="607" t="s">
        <v>1</v>
      </c>
      <c r="DO228" s="607" t="s">
        <v>1</v>
      </c>
      <c r="DP228" s="607">
        <v>4</v>
      </c>
      <c r="DQ228" s="607" t="s">
        <v>1</v>
      </c>
      <c r="DR228" s="607" t="s">
        <v>1</v>
      </c>
      <c r="DS228" s="607">
        <v>2</v>
      </c>
      <c r="DT228" s="607" t="s">
        <v>1</v>
      </c>
      <c r="DU228" s="607" t="s">
        <v>1</v>
      </c>
      <c r="DV228" s="607" t="s">
        <v>1</v>
      </c>
      <c r="DW228" s="607" t="s">
        <v>1</v>
      </c>
      <c r="DX228" s="607" t="s">
        <v>1</v>
      </c>
      <c r="DY228" s="607" t="s">
        <v>1</v>
      </c>
      <c r="DZ228" s="607" t="s">
        <v>1</v>
      </c>
      <c r="EA228" s="607">
        <v>7</v>
      </c>
      <c r="EB228" s="607">
        <v>262</v>
      </c>
      <c r="EC228" s="607" t="s">
        <v>1</v>
      </c>
      <c r="ED228" s="607">
        <v>178</v>
      </c>
      <c r="EE228" s="607">
        <v>84</v>
      </c>
      <c r="EF228" s="17">
        <v>15</v>
      </c>
      <c r="EG228" s="17">
        <v>12</v>
      </c>
      <c r="EH228" s="17">
        <v>7</v>
      </c>
      <c r="EI228" s="17">
        <v>5</v>
      </c>
      <c r="EJ228" s="17" t="s">
        <v>1</v>
      </c>
      <c r="EK228" s="17" t="s">
        <v>1</v>
      </c>
      <c r="EL228" s="17">
        <v>1</v>
      </c>
      <c r="EM228" s="17">
        <v>2</v>
      </c>
      <c r="EN228" s="17">
        <v>11</v>
      </c>
      <c r="EO228" s="17">
        <v>2</v>
      </c>
      <c r="EP228" s="17">
        <v>1</v>
      </c>
      <c r="EQ228" s="17">
        <v>1</v>
      </c>
      <c r="ER228" s="17" t="s">
        <v>1</v>
      </c>
      <c r="ES228" s="17">
        <v>7</v>
      </c>
      <c r="ET228" s="17">
        <v>2</v>
      </c>
      <c r="EU228" s="17" t="s">
        <v>1</v>
      </c>
    </row>
    <row r="229" spans="1:151" ht="14.25" customHeight="1">
      <c r="A229" s="551" t="s">
        <v>299</v>
      </c>
      <c r="B229" s="551" t="s">
        <v>470</v>
      </c>
      <c r="C229" s="551" t="s">
        <v>470</v>
      </c>
      <c r="D229" s="551" t="s">
        <v>476</v>
      </c>
      <c r="E229" s="607">
        <v>22</v>
      </c>
      <c r="F229" s="607">
        <v>18</v>
      </c>
      <c r="G229" s="607">
        <v>3</v>
      </c>
      <c r="H229" s="607">
        <v>3</v>
      </c>
      <c r="I229" s="607">
        <v>9</v>
      </c>
      <c r="J229" s="607">
        <v>6</v>
      </c>
      <c r="K229" s="607">
        <v>6</v>
      </c>
      <c r="L229" s="607">
        <v>4</v>
      </c>
      <c r="M229" s="607">
        <v>49</v>
      </c>
      <c r="N229" s="607" t="s">
        <v>1</v>
      </c>
      <c r="O229" s="607" t="s">
        <v>1</v>
      </c>
      <c r="P229" s="607">
        <v>1</v>
      </c>
      <c r="Q229" s="607">
        <v>2</v>
      </c>
      <c r="R229" s="607" t="s">
        <v>1</v>
      </c>
      <c r="S229" s="607">
        <v>3</v>
      </c>
      <c r="T229" s="607">
        <v>4</v>
      </c>
      <c r="U229" s="607">
        <v>4</v>
      </c>
      <c r="V229" s="607">
        <v>9</v>
      </c>
      <c r="W229" s="607">
        <v>4</v>
      </c>
      <c r="X229" s="607">
        <v>1</v>
      </c>
      <c r="Y229" s="607">
        <v>4</v>
      </c>
      <c r="Z229" s="607">
        <v>3</v>
      </c>
      <c r="AA229" s="607">
        <v>7</v>
      </c>
      <c r="AB229" s="607">
        <v>7</v>
      </c>
      <c r="AC229" s="608">
        <v>64.400000000000006</v>
      </c>
      <c r="AD229" s="608">
        <v>62.9</v>
      </c>
      <c r="AE229" s="608">
        <v>66.3</v>
      </c>
      <c r="AF229" s="607">
        <v>37</v>
      </c>
      <c r="AG229" s="607" t="s">
        <v>1</v>
      </c>
      <c r="AH229" s="607" t="s">
        <v>1</v>
      </c>
      <c r="AI229" s="607">
        <v>1</v>
      </c>
      <c r="AJ229" s="607" t="s">
        <v>1</v>
      </c>
      <c r="AK229" s="607" t="s">
        <v>1</v>
      </c>
      <c r="AL229" s="607">
        <v>2</v>
      </c>
      <c r="AM229" s="607">
        <v>3</v>
      </c>
      <c r="AN229" s="607">
        <v>4</v>
      </c>
      <c r="AO229" s="607">
        <v>5</v>
      </c>
      <c r="AP229" s="607">
        <v>1</v>
      </c>
      <c r="AQ229" s="607">
        <v>1</v>
      </c>
      <c r="AR229" s="607">
        <v>4</v>
      </c>
      <c r="AS229" s="607">
        <v>3</v>
      </c>
      <c r="AT229" s="607">
        <v>6</v>
      </c>
      <c r="AU229" s="607">
        <v>7</v>
      </c>
      <c r="AV229" s="608">
        <v>67.8</v>
      </c>
      <c r="AW229" s="608">
        <v>68.5</v>
      </c>
      <c r="AX229" s="608">
        <v>67.099999999999994</v>
      </c>
      <c r="AY229" s="607">
        <v>31</v>
      </c>
      <c r="AZ229" s="607" t="s">
        <v>1</v>
      </c>
      <c r="BA229" s="607" t="s">
        <v>1</v>
      </c>
      <c r="BB229" s="607" t="s">
        <v>1</v>
      </c>
      <c r="BC229" s="607" t="s">
        <v>1</v>
      </c>
      <c r="BD229" s="607" t="s">
        <v>1</v>
      </c>
      <c r="BE229" s="607">
        <v>1</v>
      </c>
      <c r="BF229" s="607">
        <v>2</v>
      </c>
      <c r="BG229" s="607">
        <v>3</v>
      </c>
      <c r="BH229" s="607">
        <v>5</v>
      </c>
      <c r="BI229" s="607">
        <v>1</v>
      </c>
      <c r="BJ229" s="607">
        <v>1</v>
      </c>
      <c r="BK229" s="607">
        <v>3</v>
      </c>
      <c r="BL229" s="607">
        <v>3</v>
      </c>
      <c r="BM229" s="607">
        <v>6</v>
      </c>
      <c r="BN229" s="607">
        <v>6</v>
      </c>
      <c r="BO229" s="608">
        <v>70.3</v>
      </c>
      <c r="BP229" s="608">
        <v>68.5</v>
      </c>
      <c r="BQ229" s="608">
        <v>73.3</v>
      </c>
      <c r="BR229" s="607">
        <v>18</v>
      </c>
      <c r="BS229" s="607" t="s">
        <v>1</v>
      </c>
      <c r="BT229" s="607" t="s">
        <v>1</v>
      </c>
      <c r="BU229" s="607" t="s">
        <v>1</v>
      </c>
      <c r="BV229" s="607" t="s">
        <v>1</v>
      </c>
      <c r="BW229" s="607" t="s">
        <v>1</v>
      </c>
      <c r="BX229" s="607" t="s">
        <v>1</v>
      </c>
      <c r="BY229" s="607" t="s">
        <v>1</v>
      </c>
      <c r="BZ229" s="607">
        <v>1</v>
      </c>
      <c r="CA229" s="607">
        <v>5</v>
      </c>
      <c r="CB229" s="607">
        <v>1</v>
      </c>
      <c r="CC229" s="607" t="s">
        <v>1</v>
      </c>
      <c r="CD229" s="607">
        <v>3</v>
      </c>
      <c r="CE229" s="607">
        <v>2</v>
      </c>
      <c r="CF229" s="607">
        <v>2</v>
      </c>
      <c r="CG229" s="607">
        <v>4</v>
      </c>
      <c r="CH229" s="607">
        <v>13</v>
      </c>
      <c r="CI229" s="607" t="s">
        <v>1</v>
      </c>
      <c r="CJ229" s="607" t="s">
        <v>1</v>
      </c>
      <c r="CK229" s="607" t="s">
        <v>1</v>
      </c>
      <c r="CL229" s="607" t="s">
        <v>1</v>
      </c>
      <c r="CM229" s="607" t="s">
        <v>1</v>
      </c>
      <c r="CN229" s="607">
        <v>1</v>
      </c>
      <c r="CO229" s="607">
        <v>1</v>
      </c>
      <c r="CP229" s="607">
        <v>1</v>
      </c>
      <c r="CQ229" s="607" t="s">
        <v>1</v>
      </c>
      <c r="CR229" s="607">
        <v>3</v>
      </c>
      <c r="CS229" s="607">
        <v>1</v>
      </c>
      <c r="CT229" s="607">
        <v>2</v>
      </c>
      <c r="CU229" s="607">
        <v>4</v>
      </c>
      <c r="CV229" s="607"/>
      <c r="CW229" s="607"/>
      <c r="CX229" s="607"/>
      <c r="CY229" s="607"/>
      <c r="CZ229" s="607"/>
      <c r="DA229" s="607"/>
      <c r="DB229" s="607"/>
      <c r="DC229" s="607">
        <v>62</v>
      </c>
      <c r="DD229" s="607">
        <v>44</v>
      </c>
      <c r="DE229" s="607">
        <v>31</v>
      </c>
      <c r="DF229" s="607">
        <v>10</v>
      </c>
      <c r="DG229" s="607">
        <v>3</v>
      </c>
      <c r="DH229" s="607">
        <v>10</v>
      </c>
      <c r="DI229" s="607">
        <v>3</v>
      </c>
      <c r="DJ229" s="607">
        <v>5</v>
      </c>
      <c r="DK229" s="607">
        <v>17</v>
      </c>
      <c r="DL229" s="607" t="s">
        <v>1</v>
      </c>
      <c r="DM229" s="607" t="s">
        <v>1</v>
      </c>
      <c r="DN229" s="607" t="s">
        <v>1</v>
      </c>
      <c r="DO229" s="607" t="s">
        <v>1</v>
      </c>
      <c r="DP229" s="607">
        <v>7</v>
      </c>
      <c r="DQ229" s="607">
        <v>1</v>
      </c>
      <c r="DR229" s="607">
        <v>3</v>
      </c>
      <c r="DS229" s="607">
        <v>6</v>
      </c>
      <c r="DT229" s="607" t="s">
        <v>1</v>
      </c>
      <c r="DU229" s="607" t="s">
        <v>1</v>
      </c>
      <c r="DV229" s="607" t="s">
        <v>1</v>
      </c>
      <c r="DW229" s="607" t="s">
        <v>1</v>
      </c>
      <c r="DX229" s="607" t="s">
        <v>1</v>
      </c>
      <c r="DY229" s="607" t="s">
        <v>1</v>
      </c>
      <c r="DZ229" s="607" t="s">
        <v>1</v>
      </c>
      <c r="EA229" s="607">
        <v>18</v>
      </c>
      <c r="EB229" s="607">
        <v>1253</v>
      </c>
      <c r="EC229" s="607">
        <v>75</v>
      </c>
      <c r="ED229" s="607">
        <v>583</v>
      </c>
      <c r="EE229" s="607">
        <v>595</v>
      </c>
      <c r="EF229" s="17">
        <v>33</v>
      </c>
      <c r="EG229" s="17">
        <v>31</v>
      </c>
      <c r="EH229" s="17">
        <v>19</v>
      </c>
      <c r="EI229" s="17">
        <v>9</v>
      </c>
      <c r="EJ229" s="17">
        <v>3</v>
      </c>
      <c r="EK229" s="17" t="s">
        <v>1</v>
      </c>
      <c r="EL229" s="17">
        <v>2</v>
      </c>
      <c r="EM229" s="17" t="s">
        <v>1</v>
      </c>
      <c r="EN229" s="17">
        <v>29</v>
      </c>
      <c r="EO229" s="17">
        <v>13</v>
      </c>
      <c r="EP229" s="17">
        <v>12</v>
      </c>
      <c r="EQ229" s="17">
        <v>1</v>
      </c>
      <c r="ER229" s="17" t="s">
        <v>1</v>
      </c>
      <c r="ES229" s="17">
        <v>10</v>
      </c>
      <c r="ET229" s="17">
        <v>1</v>
      </c>
      <c r="EU229" s="17">
        <v>5</v>
      </c>
    </row>
    <row r="230" spans="1:151" ht="14.25" customHeight="1">
      <c r="A230" s="551" t="s">
        <v>299</v>
      </c>
      <c r="B230" s="551" t="s">
        <v>470</v>
      </c>
      <c r="C230" s="551" t="s">
        <v>470</v>
      </c>
      <c r="D230" s="551" t="s">
        <v>477</v>
      </c>
      <c r="E230" s="607">
        <v>23</v>
      </c>
      <c r="F230" s="607">
        <v>13</v>
      </c>
      <c r="G230" s="607">
        <v>6</v>
      </c>
      <c r="H230" s="607">
        <v>6</v>
      </c>
      <c r="I230" s="607">
        <v>4</v>
      </c>
      <c r="J230" s="607">
        <v>3</v>
      </c>
      <c r="K230" s="607">
        <v>3</v>
      </c>
      <c r="L230" s="607">
        <v>10</v>
      </c>
      <c r="M230" s="607">
        <v>36</v>
      </c>
      <c r="N230" s="607">
        <v>3</v>
      </c>
      <c r="O230" s="607">
        <v>2</v>
      </c>
      <c r="P230" s="607" t="s">
        <v>1</v>
      </c>
      <c r="Q230" s="607">
        <v>1</v>
      </c>
      <c r="R230" s="607">
        <v>1</v>
      </c>
      <c r="S230" s="607">
        <v>4</v>
      </c>
      <c r="T230" s="607">
        <v>2</v>
      </c>
      <c r="U230" s="607">
        <v>4</v>
      </c>
      <c r="V230" s="607">
        <v>3</v>
      </c>
      <c r="W230" s="607">
        <v>3</v>
      </c>
      <c r="X230" s="607">
        <v>2</v>
      </c>
      <c r="Y230" s="607">
        <v>6</v>
      </c>
      <c r="Z230" s="607">
        <v>3</v>
      </c>
      <c r="AA230" s="607">
        <v>2</v>
      </c>
      <c r="AB230" s="607" t="s">
        <v>1</v>
      </c>
      <c r="AC230" s="608">
        <v>54.8</v>
      </c>
      <c r="AD230" s="608">
        <v>48.6</v>
      </c>
      <c r="AE230" s="608">
        <v>61.7</v>
      </c>
      <c r="AF230" s="607">
        <v>28</v>
      </c>
      <c r="AG230" s="607">
        <v>2</v>
      </c>
      <c r="AH230" s="607" t="s">
        <v>1</v>
      </c>
      <c r="AI230" s="607" t="s">
        <v>1</v>
      </c>
      <c r="AJ230" s="607" t="s">
        <v>1</v>
      </c>
      <c r="AK230" s="607">
        <v>1</v>
      </c>
      <c r="AL230" s="607">
        <v>3</v>
      </c>
      <c r="AM230" s="607">
        <v>1</v>
      </c>
      <c r="AN230" s="607">
        <v>3</v>
      </c>
      <c r="AO230" s="607">
        <v>2</v>
      </c>
      <c r="AP230" s="607">
        <v>3</v>
      </c>
      <c r="AQ230" s="607">
        <v>2</v>
      </c>
      <c r="AR230" s="607">
        <v>6</v>
      </c>
      <c r="AS230" s="607">
        <v>3</v>
      </c>
      <c r="AT230" s="607">
        <v>2</v>
      </c>
      <c r="AU230" s="607" t="s">
        <v>1</v>
      </c>
      <c r="AV230" s="608">
        <v>59.9</v>
      </c>
      <c r="AW230" s="608">
        <v>54.4</v>
      </c>
      <c r="AX230" s="608">
        <v>65.400000000000006</v>
      </c>
      <c r="AY230" s="607">
        <v>20</v>
      </c>
      <c r="AZ230" s="607" t="s">
        <v>1</v>
      </c>
      <c r="BA230" s="607" t="s">
        <v>1</v>
      </c>
      <c r="BB230" s="607" t="s">
        <v>1</v>
      </c>
      <c r="BC230" s="607" t="s">
        <v>1</v>
      </c>
      <c r="BD230" s="607" t="s">
        <v>1</v>
      </c>
      <c r="BE230" s="607">
        <v>3</v>
      </c>
      <c r="BF230" s="607">
        <v>1</v>
      </c>
      <c r="BG230" s="607">
        <v>2</v>
      </c>
      <c r="BH230" s="607">
        <v>2</v>
      </c>
      <c r="BI230" s="607">
        <v>2</v>
      </c>
      <c r="BJ230" s="607">
        <v>2</v>
      </c>
      <c r="BK230" s="607">
        <v>4</v>
      </c>
      <c r="BL230" s="607">
        <v>2</v>
      </c>
      <c r="BM230" s="607">
        <v>2</v>
      </c>
      <c r="BN230" s="607" t="s">
        <v>1</v>
      </c>
      <c r="BO230" s="608">
        <v>63.2</v>
      </c>
      <c r="BP230" s="608">
        <v>60.4</v>
      </c>
      <c r="BQ230" s="608">
        <v>67.3</v>
      </c>
      <c r="BR230" s="607">
        <v>13</v>
      </c>
      <c r="BS230" s="607" t="s">
        <v>1</v>
      </c>
      <c r="BT230" s="607" t="s">
        <v>1</v>
      </c>
      <c r="BU230" s="607" t="s">
        <v>1</v>
      </c>
      <c r="BV230" s="607" t="s">
        <v>1</v>
      </c>
      <c r="BW230" s="607" t="s">
        <v>1</v>
      </c>
      <c r="BX230" s="607">
        <v>1</v>
      </c>
      <c r="BY230" s="607" t="s">
        <v>1</v>
      </c>
      <c r="BZ230" s="607">
        <v>1</v>
      </c>
      <c r="CA230" s="607">
        <v>2</v>
      </c>
      <c r="CB230" s="607">
        <v>1</v>
      </c>
      <c r="CC230" s="607">
        <v>1</v>
      </c>
      <c r="CD230" s="607">
        <v>3</v>
      </c>
      <c r="CE230" s="607">
        <v>2</v>
      </c>
      <c r="CF230" s="607">
        <v>2</v>
      </c>
      <c r="CG230" s="607" t="s">
        <v>1</v>
      </c>
      <c r="CH230" s="607">
        <v>8</v>
      </c>
      <c r="CI230" s="607" t="s">
        <v>1</v>
      </c>
      <c r="CJ230" s="607" t="s">
        <v>1</v>
      </c>
      <c r="CK230" s="607" t="s">
        <v>1</v>
      </c>
      <c r="CL230" s="607">
        <v>1</v>
      </c>
      <c r="CM230" s="607" t="s">
        <v>1</v>
      </c>
      <c r="CN230" s="607">
        <v>1</v>
      </c>
      <c r="CO230" s="607" t="s">
        <v>1</v>
      </c>
      <c r="CP230" s="607" t="s">
        <v>1</v>
      </c>
      <c r="CQ230" s="607" t="s">
        <v>1</v>
      </c>
      <c r="CR230" s="607">
        <v>2</v>
      </c>
      <c r="CS230" s="607">
        <v>2</v>
      </c>
      <c r="CT230" s="607">
        <v>2</v>
      </c>
      <c r="CU230" s="607" t="s">
        <v>1</v>
      </c>
      <c r="CV230" s="607"/>
      <c r="CW230" s="607"/>
      <c r="CX230" s="607"/>
      <c r="CY230" s="607"/>
      <c r="CZ230" s="607"/>
      <c r="DA230" s="607"/>
      <c r="DB230" s="607"/>
      <c r="DC230" s="607">
        <v>44</v>
      </c>
      <c r="DD230" s="607">
        <v>28</v>
      </c>
      <c r="DE230" s="607">
        <v>20</v>
      </c>
      <c r="DF230" s="607">
        <v>3</v>
      </c>
      <c r="DG230" s="607">
        <v>5</v>
      </c>
      <c r="DH230" s="607">
        <v>9</v>
      </c>
      <c r="DI230" s="607">
        <v>4</v>
      </c>
      <c r="DJ230" s="607">
        <v>3</v>
      </c>
      <c r="DK230" s="607">
        <v>11</v>
      </c>
      <c r="DL230" s="607" t="s">
        <v>1</v>
      </c>
      <c r="DM230" s="607" t="s">
        <v>1</v>
      </c>
      <c r="DN230" s="607" t="s">
        <v>1</v>
      </c>
      <c r="DO230" s="607" t="s">
        <v>1</v>
      </c>
      <c r="DP230" s="607">
        <v>4</v>
      </c>
      <c r="DQ230" s="607">
        <v>1</v>
      </c>
      <c r="DR230" s="607">
        <v>1</v>
      </c>
      <c r="DS230" s="607">
        <v>4</v>
      </c>
      <c r="DT230" s="607">
        <v>1</v>
      </c>
      <c r="DU230" s="607" t="s">
        <v>1</v>
      </c>
      <c r="DV230" s="607" t="s">
        <v>1</v>
      </c>
      <c r="DW230" s="607" t="s">
        <v>1</v>
      </c>
      <c r="DX230" s="607" t="s">
        <v>1</v>
      </c>
      <c r="DY230" s="607" t="s">
        <v>1</v>
      </c>
      <c r="DZ230" s="607" t="s">
        <v>1</v>
      </c>
      <c r="EA230" s="607">
        <v>13</v>
      </c>
      <c r="EB230" s="607">
        <v>1591</v>
      </c>
      <c r="EC230" s="607" t="s">
        <v>1</v>
      </c>
      <c r="ED230" s="607">
        <v>727</v>
      </c>
      <c r="EE230" s="607">
        <v>864</v>
      </c>
      <c r="EF230" s="17">
        <v>21</v>
      </c>
      <c r="EG230" s="17">
        <v>17</v>
      </c>
      <c r="EH230" s="17">
        <v>12</v>
      </c>
      <c r="EI230" s="17">
        <v>2</v>
      </c>
      <c r="EJ230" s="17">
        <v>3</v>
      </c>
      <c r="EK230" s="17" t="s">
        <v>1</v>
      </c>
      <c r="EL230" s="17">
        <v>3</v>
      </c>
      <c r="EM230" s="17">
        <v>1</v>
      </c>
      <c r="EN230" s="17">
        <v>23</v>
      </c>
      <c r="EO230" s="17">
        <v>11</v>
      </c>
      <c r="EP230" s="17">
        <v>8</v>
      </c>
      <c r="EQ230" s="17">
        <v>1</v>
      </c>
      <c r="ER230" s="17">
        <v>2</v>
      </c>
      <c r="ES230" s="17">
        <v>9</v>
      </c>
      <c r="ET230" s="17">
        <v>1</v>
      </c>
      <c r="EU230" s="17">
        <v>2</v>
      </c>
    </row>
    <row r="231" spans="1:151" ht="14.25" customHeight="1">
      <c r="A231" s="551" t="s">
        <v>299</v>
      </c>
      <c r="B231" s="551" t="s">
        <v>478</v>
      </c>
      <c r="C231" s="551" t="s">
        <v>478</v>
      </c>
      <c r="D231" s="551"/>
      <c r="E231" s="607">
        <v>368</v>
      </c>
      <c r="F231" s="607">
        <v>266</v>
      </c>
      <c r="G231" s="607">
        <v>90</v>
      </c>
      <c r="H231" s="607">
        <v>84</v>
      </c>
      <c r="I231" s="607">
        <v>81</v>
      </c>
      <c r="J231" s="607">
        <v>60</v>
      </c>
      <c r="K231" s="607">
        <v>95</v>
      </c>
      <c r="L231" s="607">
        <v>102</v>
      </c>
      <c r="M231" s="607">
        <v>687</v>
      </c>
      <c r="N231" s="607">
        <v>7</v>
      </c>
      <c r="O231" s="607">
        <v>19</v>
      </c>
      <c r="P231" s="607">
        <v>20</v>
      </c>
      <c r="Q231" s="607">
        <v>16</v>
      </c>
      <c r="R231" s="607">
        <v>31</v>
      </c>
      <c r="S231" s="607">
        <v>31</v>
      </c>
      <c r="T231" s="607">
        <v>65</v>
      </c>
      <c r="U231" s="607">
        <v>67</v>
      </c>
      <c r="V231" s="607">
        <v>85</v>
      </c>
      <c r="W231" s="607">
        <v>60</v>
      </c>
      <c r="X231" s="607">
        <v>65</v>
      </c>
      <c r="Y231" s="607">
        <v>62</v>
      </c>
      <c r="Z231" s="607">
        <v>70</v>
      </c>
      <c r="AA231" s="607">
        <v>57</v>
      </c>
      <c r="AB231" s="607">
        <v>32</v>
      </c>
      <c r="AC231" s="608">
        <v>59.4</v>
      </c>
      <c r="AD231" s="608">
        <v>57.7</v>
      </c>
      <c r="AE231" s="608">
        <v>61.4</v>
      </c>
      <c r="AF231" s="607">
        <v>524</v>
      </c>
      <c r="AG231" s="607">
        <v>2</v>
      </c>
      <c r="AH231" s="607">
        <v>4</v>
      </c>
      <c r="AI231" s="607">
        <v>10</v>
      </c>
      <c r="AJ231" s="607">
        <v>5</v>
      </c>
      <c r="AK231" s="607">
        <v>19</v>
      </c>
      <c r="AL231" s="607">
        <v>22</v>
      </c>
      <c r="AM231" s="607">
        <v>44</v>
      </c>
      <c r="AN231" s="607">
        <v>48</v>
      </c>
      <c r="AO231" s="607">
        <v>63</v>
      </c>
      <c r="AP231" s="607">
        <v>47</v>
      </c>
      <c r="AQ231" s="607">
        <v>54</v>
      </c>
      <c r="AR231" s="607">
        <v>57</v>
      </c>
      <c r="AS231" s="607">
        <v>68</v>
      </c>
      <c r="AT231" s="607">
        <v>54</v>
      </c>
      <c r="AU231" s="607">
        <v>27</v>
      </c>
      <c r="AV231" s="608">
        <v>63</v>
      </c>
      <c r="AW231" s="608">
        <v>61.2</v>
      </c>
      <c r="AX231" s="608">
        <v>65.2</v>
      </c>
      <c r="AY231" s="607">
        <v>421</v>
      </c>
      <c r="AZ231" s="607" t="s">
        <v>1</v>
      </c>
      <c r="BA231" s="607">
        <v>3</v>
      </c>
      <c r="BB231" s="607">
        <v>10</v>
      </c>
      <c r="BC231" s="607">
        <v>4</v>
      </c>
      <c r="BD231" s="607">
        <v>15</v>
      </c>
      <c r="BE231" s="607">
        <v>19</v>
      </c>
      <c r="BF231" s="607">
        <v>35</v>
      </c>
      <c r="BG231" s="607">
        <v>40</v>
      </c>
      <c r="BH231" s="607">
        <v>57</v>
      </c>
      <c r="BI231" s="607">
        <v>39</v>
      </c>
      <c r="BJ231" s="607">
        <v>44</v>
      </c>
      <c r="BK231" s="607">
        <v>42</v>
      </c>
      <c r="BL231" s="607">
        <v>57</v>
      </c>
      <c r="BM231" s="607">
        <v>41</v>
      </c>
      <c r="BN231" s="607">
        <v>15</v>
      </c>
      <c r="BO231" s="608">
        <v>62.3</v>
      </c>
      <c r="BP231" s="608">
        <v>60.6</v>
      </c>
      <c r="BQ231" s="608">
        <v>65.2</v>
      </c>
      <c r="BR231" s="607">
        <v>266</v>
      </c>
      <c r="BS231" s="607" t="s">
        <v>1</v>
      </c>
      <c r="BT231" s="607" t="s">
        <v>1</v>
      </c>
      <c r="BU231" s="607" t="s">
        <v>1</v>
      </c>
      <c r="BV231" s="607" t="s">
        <v>1</v>
      </c>
      <c r="BW231" s="607">
        <v>2</v>
      </c>
      <c r="BX231" s="607">
        <v>2</v>
      </c>
      <c r="BY231" s="607">
        <v>11</v>
      </c>
      <c r="BZ231" s="607">
        <v>14</v>
      </c>
      <c r="CA231" s="607">
        <v>36</v>
      </c>
      <c r="CB231" s="607">
        <v>26</v>
      </c>
      <c r="CC231" s="607">
        <v>39</v>
      </c>
      <c r="CD231" s="607">
        <v>36</v>
      </c>
      <c r="CE231" s="607">
        <v>39</v>
      </c>
      <c r="CF231" s="607">
        <v>37</v>
      </c>
      <c r="CG231" s="607">
        <v>24</v>
      </c>
      <c r="CH231" s="607">
        <v>160</v>
      </c>
      <c r="CI231" s="607" t="s">
        <v>1</v>
      </c>
      <c r="CJ231" s="607" t="s">
        <v>1</v>
      </c>
      <c r="CK231" s="607" t="s">
        <v>1</v>
      </c>
      <c r="CL231" s="607" t="s">
        <v>1</v>
      </c>
      <c r="CM231" s="607">
        <v>1</v>
      </c>
      <c r="CN231" s="607">
        <v>4</v>
      </c>
      <c r="CO231" s="607">
        <v>16</v>
      </c>
      <c r="CP231" s="607">
        <v>14</v>
      </c>
      <c r="CQ231" s="607">
        <v>28</v>
      </c>
      <c r="CR231" s="607">
        <v>25</v>
      </c>
      <c r="CS231" s="607">
        <v>26</v>
      </c>
      <c r="CT231" s="607">
        <v>27</v>
      </c>
      <c r="CU231" s="607">
        <v>19</v>
      </c>
      <c r="CV231" s="607"/>
      <c r="CW231" s="607"/>
      <c r="CX231" s="607"/>
      <c r="CY231" s="607"/>
      <c r="CZ231" s="607"/>
      <c r="DA231" s="607"/>
      <c r="DB231" s="607"/>
      <c r="DC231" s="607">
        <v>1009</v>
      </c>
      <c r="DD231" s="607">
        <v>654</v>
      </c>
      <c r="DE231" s="607">
        <v>421</v>
      </c>
      <c r="DF231" s="607">
        <v>175</v>
      </c>
      <c r="DG231" s="607">
        <v>58</v>
      </c>
      <c r="DH231" s="607">
        <v>131</v>
      </c>
      <c r="DI231" s="607">
        <v>104</v>
      </c>
      <c r="DJ231" s="607">
        <v>120</v>
      </c>
      <c r="DK231" s="607">
        <v>247</v>
      </c>
      <c r="DL231" s="607" t="s">
        <v>1</v>
      </c>
      <c r="DM231" s="607" t="s">
        <v>1</v>
      </c>
      <c r="DN231" s="607">
        <v>11</v>
      </c>
      <c r="DO231" s="607">
        <v>1</v>
      </c>
      <c r="DP231" s="607">
        <v>148</v>
      </c>
      <c r="DQ231" s="607">
        <v>9</v>
      </c>
      <c r="DR231" s="607">
        <v>48</v>
      </c>
      <c r="DS231" s="607">
        <v>24</v>
      </c>
      <c r="DT231" s="607">
        <v>5</v>
      </c>
      <c r="DU231" s="607" t="s">
        <v>1</v>
      </c>
      <c r="DV231" s="607" t="s">
        <v>1</v>
      </c>
      <c r="DW231" s="607" t="s">
        <v>1</v>
      </c>
      <c r="DX231" s="607">
        <v>1</v>
      </c>
      <c r="DY231" s="607" t="s">
        <v>1</v>
      </c>
      <c r="DZ231" s="607" t="s">
        <v>1</v>
      </c>
      <c r="EA231" s="607">
        <v>266</v>
      </c>
      <c r="EB231" s="607">
        <v>17726</v>
      </c>
      <c r="EC231" s="607">
        <v>135</v>
      </c>
      <c r="ED231" s="607">
        <v>13318</v>
      </c>
      <c r="EE231" s="607">
        <v>4273</v>
      </c>
      <c r="EF231" s="17">
        <v>490</v>
      </c>
      <c r="EG231" s="17">
        <v>395</v>
      </c>
      <c r="EH231" s="17">
        <v>263</v>
      </c>
      <c r="EI231" s="17">
        <v>101</v>
      </c>
      <c r="EJ231" s="17">
        <v>31</v>
      </c>
      <c r="EK231" s="17" t="s">
        <v>1</v>
      </c>
      <c r="EL231" s="17">
        <v>55</v>
      </c>
      <c r="EM231" s="17">
        <v>40</v>
      </c>
      <c r="EN231" s="17">
        <v>519</v>
      </c>
      <c r="EO231" s="17">
        <v>259</v>
      </c>
      <c r="EP231" s="17">
        <v>158</v>
      </c>
      <c r="EQ231" s="17">
        <v>74</v>
      </c>
      <c r="ER231" s="17">
        <v>27</v>
      </c>
      <c r="ES231" s="17">
        <v>131</v>
      </c>
      <c r="ET231" s="17">
        <v>49</v>
      </c>
      <c r="EU231" s="17">
        <v>80</v>
      </c>
    </row>
    <row r="232" spans="1:151" ht="14.25" customHeight="1">
      <c r="A232" s="551" t="s">
        <v>299</v>
      </c>
      <c r="B232" s="551" t="s">
        <v>478</v>
      </c>
      <c r="C232" s="551" t="s">
        <v>478</v>
      </c>
      <c r="D232" s="551" t="s">
        <v>479</v>
      </c>
      <c r="E232" s="607">
        <v>41</v>
      </c>
      <c r="F232" s="607">
        <v>34</v>
      </c>
      <c r="G232" s="607">
        <v>10</v>
      </c>
      <c r="H232" s="607">
        <v>8</v>
      </c>
      <c r="I232" s="607">
        <v>7</v>
      </c>
      <c r="J232" s="607">
        <v>4</v>
      </c>
      <c r="K232" s="607">
        <v>17</v>
      </c>
      <c r="L232" s="607">
        <v>7</v>
      </c>
      <c r="M232" s="607">
        <v>79</v>
      </c>
      <c r="N232" s="607">
        <v>1</v>
      </c>
      <c r="O232" s="607">
        <v>5</v>
      </c>
      <c r="P232" s="607">
        <v>3</v>
      </c>
      <c r="Q232" s="607">
        <v>1</v>
      </c>
      <c r="R232" s="607">
        <v>4</v>
      </c>
      <c r="S232" s="607">
        <v>2</v>
      </c>
      <c r="T232" s="607">
        <v>8</v>
      </c>
      <c r="U232" s="607">
        <v>8</v>
      </c>
      <c r="V232" s="607">
        <v>7</v>
      </c>
      <c r="W232" s="607">
        <v>5</v>
      </c>
      <c r="X232" s="607">
        <v>7</v>
      </c>
      <c r="Y232" s="607">
        <v>8</v>
      </c>
      <c r="Z232" s="607">
        <v>9</v>
      </c>
      <c r="AA232" s="607">
        <v>8</v>
      </c>
      <c r="AB232" s="607">
        <v>3</v>
      </c>
      <c r="AC232" s="608">
        <v>58.8</v>
      </c>
      <c r="AD232" s="608">
        <v>57</v>
      </c>
      <c r="AE232" s="608">
        <v>61.2</v>
      </c>
      <c r="AF232" s="607">
        <v>54</v>
      </c>
      <c r="AG232" s="607" t="s">
        <v>1</v>
      </c>
      <c r="AH232" s="607" t="s">
        <v>1</v>
      </c>
      <c r="AI232" s="607">
        <v>1</v>
      </c>
      <c r="AJ232" s="607" t="s">
        <v>1</v>
      </c>
      <c r="AK232" s="607">
        <v>3</v>
      </c>
      <c r="AL232" s="607">
        <v>2</v>
      </c>
      <c r="AM232" s="607">
        <v>4</v>
      </c>
      <c r="AN232" s="607">
        <v>5</v>
      </c>
      <c r="AO232" s="607">
        <v>4</v>
      </c>
      <c r="AP232" s="607">
        <v>4</v>
      </c>
      <c r="AQ232" s="607">
        <v>5</v>
      </c>
      <c r="AR232" s="607">
        <v>7</v>
      </c>
      <c r="AS232" s="607">
        <v>9</v>
      </c>
      <c r="AT232" s="607">
        <v>7</v>
      </c>
      <c r="AU232" s="607">
        <v>3</v>
      </c>
      <c r="AV232" s="608">
        <v>65.2</v>
      </c>
      <c r="AW232" s="608">
        <v>63.7</v>
      </c>
      <c r="AX232" s="608">
        <v>67</v>
      </c>
      <c r="AY232" s="607">
        <v>49</v>
      </c>
      <c r="AZ232" s="607" t="s">
        <v>1</v>
      </c>
      <c r="BA232" s="607" t="s">
        <v>1</v>
      </c>
      <c r="BB232" s="607">
        <v>1</v>
      </c>
      <c r="BC232" s="607" t="s">
        <v>1</v>
      </c>
      <c r="BD232" s="607">
        <v>3</v>
      </c>
      <c r="BE232" s="607">
        <v>2</v>
      </c>
      <c r="BF232" s="607">
        <v>4</v>
      </c>
      <c r="BG232" s="607">
        <v>4</v>
      </c>
      <c r="BH232" s="607">
        <v>4</v>
      </c>
      <c r="BI232" s="607">
        <v>4</v>
      </c>
      <c r="BJ232" s="607">
        <v>5</v>
      </c>
      <c r="BK232" s="607">
        <v>6</v>
      </c>
      <c r="BL232" s="607">
        <v>8</v>
      </c>
      <c r="BM232" s="607">
        <v>7</v>
      </c>
      <c r="BN232" s="607">
        <v>1</v>
      </c>
      <c r="BO232" s="608">
        <v>64.099999999999994</v>
      </c>
      <c r="BP232" s="608">
        <v>62.6</v>
      </c>
      <c r="BQ232" s="608">
        <v>66.2</v>
      </c>
      <c r="BR232" s="607">
        <v>34</v>
      </c>
      <c r="BS232" s="607" t="s">
        <v>1</v>
      </c>
      <c r="BT232" s="607" t="s">
        <v>1</v>
      </c>
      <c r="BU232" s="607" t="s">
        <v>1</v>
      </c>
      <c r="BV232" s="607" t="s">
        <v>1</v>
      </c>
      <c r="BW232" s="607" t="s">
        <v>1</v>
      </c>
      <c r="BX232" s="607" t="s">
        <v>1</v>
      </c>
      <c r="BY232" s="607">
        <v>1</v>
      </c>
      <c r="BZ232" s="607">
        <v>3</v>
      </c>
      <c r="CA232" s="607">
        <v>3</v>
      </c>
      <c r="CB232" s="607">
        <v>4</v>
      </c>
      <c r="CC232" s="607">
        <v>6</v>
      </c>
      <c r="CD232" s="607">
        <v>6</v>
      </c>
      <c r="CE232" s="607">
        <v>4</v>
      </c>
      <c r="CF232" s="607">
        <v>5</v>
      </c>
      <c r="CG232" s="607">
        <v>2</v>
      </c>
      <c r="CH232" s="607">
        <v>17</v>
      </c>
      <c r="CI232" s="607" t="s">
        <v>1</v>
      </c>
      <c r="CJ232" s="607" t="s">
        <v>1</v>
      </c>
      <c r="CK232" s="607" t="s">
        <v>1</v>
      </c>
      <c r="CL232" s="607" t="s">
        <v>1</v>
      </c>
      <c r="CM232" s="607" t="s">
        <v>1</v>
      </c>
      <c r="CN232" s="607">
        <v>1</v>
      </c>
      <c r="CO232" s="607">
        <v>1</v>
      </c>
      <c r="CP232" s="607">
        <v>1</v>
      </c>
      <c r="CQ232" s="607">
        <v>4</v>
      </c>
      <c r="CR232" s="607">
        <v>5</v>
      </c>
      <c r="CS232" s="607">
        <v>2</v>
      </c>
      <c r="CT232" s="607">
        <v>2</v>
      </c>
      <c r="CU232" s="607">
        <v>1</v>
      </c>
      <c r="CV232" s="607"/>
      <c r="CW232" s="607"/>
      <c r="CX232" s="607"/>
      <c r="CY232" s="607"/>
      <c r="CZ232" s="607"/>
      <c r="DA232" s="607"/>
      <c r="DB232" s="607"/>
      <c r="DC232" s="607">
        <v>120</v>
      </c>
      <c r="DD232" s="607">
        <v>88</v>
      </c>
      <c r="DE232" s="607">
        <v>49</v>
      </c>
      <c r="DF232" s="607">
        <v>28</v>
      </c>
      <c r="DG232" s="607">
        <v>11</v>
      </c>
      <c r="DH232" s="607">
        <v>12</v>
      </c>
      <c r="DI232" s="607">
        <v>12</v>
      </c>
      <c r="DJ232" s="607">
        <v>8</v>
      </c>
      <c r="DK232" s="607">
        <v>29</v>
      </c>
      <c r="DL232" s="607" t="s">
        <v>1</v>
      </c>
      <c r="DM232" s="607" t="s">
        <v>1</v>
      </c>
      <c r="DN232" s="607">
        <v>2</v>
      </c>
      <c r="DO232" s="607" t="s">
        <v>1</v>
      </c>
      <c r="DP232" s="607">
        <v>21</v>
      </c>
      <c r="DQ232" s="607">
        <v>1</v>
      </c>
      <c r="DR232" s="607">
        <v>2</v>
      </c>
      <c r="DS232" s="607">
        <v>3</v>
      </c>
      <c r="DT232" s="607" t="s">
        <v>1</v>
      </c>
      <c r="DU232" s="607" t="s">
        <v>1</v>
      </c>
      <c r="DV232" s="607" t="s">
        <v>1</v>
      </c>
      <c r="DW232" s="607" t="s">
        <v>1</v>
      </c>
      <c r="DX232" s="607" t="s">
        <v>1</v>
      </c>
      <c r="DY232" s="607" t="s">
        <v>1</v>
      </c>
      <c r="DZ232" s="607" t="s">
        <v>1</v>
      </c>
      <c r="EA232" s="607">
        <v>34</v>
      </c>
      <c r="EB232" s="607">
        <v>1981</v>
      </c>
      <c r="EC232" s="607" t="s">
        <v>1</v>
      </c>
      <c r="ED232" s="607">
        <v>1766</v>
      </c>
      <c r="EE232" s="607">
        <v>215</v>
      </c>
      <c r="EF232" s="17">
        <v>64</v>
      </c>
      <c r="EG232" s="17">
        <v>55</v>
      </c>
      <c r="EH232" s="17">
        <v>28</v>
      </c>
      <c r="EI232" s="17">
        <v>20</v>
      </c>
      <c r="EJ232" s="17">
        <v>7</v>
      </c>
      <c r="EK232" s="17" t="s">
        <v>1</v>
      </c>
      <c r="EL232" s="17">
        <v>7</v>
      </c>
      <c r="EM232" s="17">
        <v>2</v>
      </c>
      <c r="EN232" s="17">
        <v>56</v>
      </c>
      <c r="EO232" s="17">
        <v>33</v>
      </c>
      <c r="EP232" s="17">
        <v>21</v>
      </c>
      <c r="EQ232" s="17">
        <v>8</v>
      </c>
      <c r="ER232" s="17">
        <v>4</v>
      </c>
      <c r="ES232" s="17">
        <v>12</v>
      </c>
      <c r="ET232" s="17">
        <v>5</v>
      </c>
      <c r="EU232" s="17">
        <v>6</v>
      </c>
    </row>
    <row r="233" spans="1:151" ht="14.25" customHeight="1">
      <c r="A233" s="551" t="s">
        <v>299</v>
      </c>
      <c r="B233" s="551" t="s">
        <v>478</v>
      </c>
      <c r="C233" s="551" t="s">
        <v>478</v>
      </c>
      <c r="D233" s="551" t="s">
        <v>480</v>
      </c>
      <c r="E233" s="607">
        <v>15</v>
      </c>
      <c r="F233" s="607">
        <v>11</v>
      </c>
      <c r="G233" s="607">
        <v>2</v>
      </c>
      <c r="H233" s="607">
        <v>2</v>
      </c>
      <c r="I233" s="607">
        <v>1</v>
      </c>
      <c r="J233" s="607" t="s">
        <v>1</v>
      </c>
      <c r="K233" s="607">
        <v>8</v>
      </c>
      <c r="L233" s="607">
        <v>4</v>
      </c>
      <c r="M233" s="607">
        <v>25</v>
      </c>
      <c r="N233" s="607" t="s">
        <v>1</v>
      </c>
      <c r="O233" s="607" t="s">
        <v>1</v>
      </c>
      <c r="P233" s="607" t="s">
        <v>1</v>
      </c>
      <c r="Q233" s="607" t="s">
        <v>1</v>
      </c>
      <c r="R233" s="607">
        <v>1</v>
      </c>
      <c r="S233" s="607">
        <v>1</v>
      </c>
      <c r="T233" s="607">
        <v>2</v>
      </c>
      <c r="U233" s="607">
        <v>4</v>
      </c>
      <c r="V233" s="607" t="s">
        <v>1</v>
      </c>
      <c r="W233" s="607">
        <v>1</v>
      </c>
      <c r="X233" s="607">
        <v>2</v>
      </c>
      <c r="Y233" s="607">
        <v>3</v>
      </c>
      <c r="Z233" s="607">
        <v>6</v>
      </c>
      <c r="AA233" s="607">
        <v>5</v>
      </c>
      <c r="AB233" s="607" t="s">
        <v>1</v>
      </c>
      <c r="AC233" s="608">
        <v>66.5</v>
      </c>
      <c r="AD233" s="608">
        <v>65.5</v>
      </c>
      <c r="AE233" s="608">
        <v>67.599999999999994</v>
      </c>
      <c r="AF233" s="607">
        <v>19</v>
      </c>
      <c r="AG233" s="607" t="s">
        <v>1</v>
      </c>
      <c r="AH233" s="607" t="s">
        <v>1</v>
      </c>
      <c r="AI233" s="607" t="s">
        <v>1</v>
      </c>
      <c r="AJ233" s="607" t="s">
        <v>1</v>
      </c>
      <c r="AK233" s="607" t="s">
        <v>1</v>
      </c>
      <c r="AL233" s="607">
        <v>1</v>
      </c>
      <c r="AM233" s="607">
        <v>1</v>
      </c>
      <c r="AN233" s="607">
        <v>1</v>
      </c>
      <c r="AO233" s="607" t="s">
        <v>1</v>
      </c>
      <c r="AP233" s="607" t="s">
        <v>1</v>
      </c>
      <c r="AQ233" s="607">
        <v>2</v>
      </c>
      <c r="AR233" s="607">
        <v>3</v>
      </c>
      <c r="AS233" s="607">
        <v>6</v>
      </c>
      <c r="AT233" s="607">
        <v>5</v>
      </c>
      <c r="AU233" s="607" t="s">
        <v>1</v>
      </c>
      <c r="AV233" s="608">
        <v>71.400000000000006</v>
      </c>
      <c r="AW233" s="608">
        <v>70.7</v>
      </c>
      <c r="AX233" s="608">
        <v>72</v>
      </c>
      <c r="AY233" s="607">
        <v>17</v>
      </c>
      <c r="AZ233" s="607" t="s">
        <v>1</v>
      </c>
      <c r="BA233" s="607" t="s">
        <v>1</v>
      </c>
      <c r="BB233" s="607" t="s">
        <v>1</v>
      </c>
      <c r="BC233" s="607" t="s">
        <v>1</v>
      </c>
      <c r="BD233" s="607" t="s">
        <v>1</v>
      </c>
      <c r="BE233" s="607">
        <v>1</v>
      </c>
      <c r="BF233" s="607">
        <v>1</v>
      </c>
      <c r="BG233" s="607">
        <v>1</v>
      </c>
      <c r="BH233" s="607" t="s">
        <v>1</v>
      </c>
      <c r="BI233" s="607" t="s">
        <v>1</v>
      </c>
      <c r="BJ233" s="607">
        <v>2</v>
      </c>
      <c r="BK233" s="607">
        <v>2</v>
      </c>
      <c r="BL233" s="607">
        <v>5</v>
      </c>
      <c r="BM233" s="607">
        <v>5</v>
      </c>
      <c r="BN233" s="607" t="s">
        <v>1</v>
      </c>
      <c r="BO233" s="608">
        <v>71.099999999999994</v>
      </c>
      <c r="BP233" s="608">
        <v>70.7</v>
      </c>
      <c r="BQ233" s="608">
        <v>71.599999999999994</v>
      </c>
      <c r="BR233" s="607">
        <v>11</v>
      </c>
      <c r="BS233" s="607" t="s">
        <v>1</v>
      </c>
      <c r="BT233" s="607" t="s">
        <v>1</v>
      </c>
      <c r="BU233" s="607" t="s">
        <v>1</v>
      </c>
      <c r="BV233" s="607" t="s">
        <v>1</v>
      </c>
      <c r="BW233" s="607" t="s">
        <v>1</v>
      </c>
      <c r="BX233" s="607" t="s">
        <v>1</v>
      </c>
      <c r="BY233" s="607">
        <v>1</v>
      </c>
      <c r="BZ233" s="607" t="s">
        <v>1</v>
      </c>
      <c r="CA233" s="607">
        <v>1</v>
      </c>
      <c r="CB233" s="607" t="s">
        <v>1</v>
      </c>
      <c r="CC233" s="607" t="s">
        <v>1</v>
      </c>
      <c r="CD233" s="607">
        <v>3</v>
      </c>
      <c r="CE233" s="607">
        <v>2</v>
      </c>
      <c r="CF233" s="607">
        <v>3</v>
      </c>
      <c r="CG233" s="607">
        <v>1</v>
      </c>
      <c r="CH233" s="607">
        <v>7</v>
      </c>
      <c r="CI233" s="607" t="s">
        <v>1</v>
      </c>
      <c r="CJ233" s="607" t="s">
        <v>1</v>
      </c>
      <c r="CK233" s="607" t="s">
        <v>1</v>
      </c>
      <c r="CL233" s="607" t="s">
        <v>1</v>
      </c>
      <c r="CM233" s="607" t="s">
        <v>1</v>
      </c>
      <c r="CN233" s="607" t="s">
        <v>1</v>
      </c>
      <c r="CO233" s="607" t="s">
        <v>1</v>
      </c>
      <c r="CP233" s="607" t="s">
        <v>1</v>
      </c>
      <c r="CQ233" s="607" t="s">
        <v>1</v>
      </c>
      <c r="CR233" s="607">
        <v>3</v>
      </c>
      <c r="CS233" s="607">
        <v>1</v>
      </c>
      <c r="CT233" s="607">
        <v>2</v>
      </c>
      <c r="CU233" s="607">
        <v>1</v>
      </c>
      <c r="CV233" s="607"/>
      <c r="CW233" s="607"/>
      <c r="CX233" s="607"/>
      <c r="CY233" s="607"/>
      <c r="CZ233" s="607"/>
      <c r="DA233" s="607"/>
      <c r="DB233" s="607"/>
      <c r="DC233" s="607">
        <v>51</v>
      </c>
      <c r="DD233" s="607">
        <v>32</v>
      </c>
      <c r="DE233" s="607">
        <v>17</v>
      </c>
      <c r="DF233" s="607">
        <v>12</v>
      </c>
      <c r="DG233" s="607">
        <v>3</v>
      </c>
      <c r="DH233" s="607">
        <v>5</v>
      </c>
      <c r="DI233" s="607">
        <v>7</v>
      </c>
      <c r="DJ233" s="607">
        <v>7</v>
      </c>
      <c r="DK233" s="607">
        <v>9</v>
      </c>
      <c r="DL233" s="607" t="s">
        <v>1</v>
      </c>
      <c r="DM233" s="607" t="s">
        <v>1</v>
      </c>
      <c r="DN233" s="607" t="s">
        <v>1</v>
      </c>
      <c r="DO233" s="607" t="s">
        <v>1</v>
      </c>
      <c r="DP233" s="607">
        <v>5</v>
      </c>
      <c r="DQ233" s="607" t="s">
        <v>1</v>
      </c>
      <c r="DR233" s="607">
        <v>3</v>
      </c>
      <c r="DS233" s="607" t="s">
        <v>1</v>
      </c>
      <c r="DT233" s="607">
        <v>1</v>
      </c>
      <c r="DU233" s="607" t="s">
        <v>1</v>
      </c>
      <c r="DV233" s="607" t="s">
        <v>1</v>
      </c>
      <c r="DW233" s="607" t="s">
        <v>1</v>
      </c>
      <c r="DX233" s="607" t="s">
        <v>1</v>
      </c>
      <c r="DY233" s="607" t="s">
        <v>1</v>
      </c>
      <c r="DZ233" s="607" t="s">
        <v>1</v>
      </c>
      <c r="EA233" s="607">
        <v>11</v>
      </c>
      <c r="EB233" s="607">
        <v>628</v>
      </c>
      <c r="EC233" s="607" t="s">
        <v>1</v>
      </c>
      <c r="ED233" s="607">
        <v>520</v>
      </c>
      <c r="EE233" s="607">
        <v>108</v>
      </c>
      <c r="EF233" s="17">
        <v>23</v>
      </c>
      <c r="EG233" s="17">
        <v>18</v>
      </c>
      <c r="EH233" s="17">
        <v>9</v>
      </c>
      <c r="EI233" s="17">
        <v>8</v>
      </c>
      <c r="EJ233" s="17">
        <v>1</v>
      </c>
      <c r="EK233" s="17" t="s">
        <v>1</v>
      </c>
      <c r="EL233" s="17">
        <v>2</v>
      </c>
      <c r="EM233" s="17">
        <v>3</v>
      </c>
      <c r="EN233" s="17">
        <v>28</v>
      </c>
      <c r="EO233" s="17">
        <v>14</v>
      </c>
      <c r="EP233" s="17">
        <v>8</v>
      </c>
      <c r="EQ233" s="17">
        <v>4</v>
      </c>
      <c r="ER233" s="17">
        <v>2</v>
      </c>
      <c r="ES233" s="17">
        <v>5</v>
      </c>
      <c r="ET233" s="17">
        <v>5</v>
      </c>
      <c r="EU233" s="17">
        <v>4</v>
      </c>
    </row>
    <row r="234" spans="1:151" ht="14.25" customHeight="1">
      <c r="A234" s="551" t="s">
        <v>299</v>
      </c>
      <c r="B234" s="551" t="s">
        <v>478</v>
      </c>
      <c r="C234" s="551" t="s">
        <v>478</v>
      </c>
      <c r="D234" s="551" t="s">
        <v>481</v>
      </c>
      <c r="E234" s="607">
        <v>28</v>
      </c>
      <c r="F234" s="607">
        <v>18</v>
      </c>
      <c r="G234" s="607">
        <v>8</v>
      </c>
      <c r="H234" s="607">
        <v>8</v>
      </c>
      <c r="I234" s="607">
        <v>4</v>
      </c>
      <c r="J234" s="607">
        <v>4</v>
      </c>
      <c r="K234" s="607">
        <v>6</v>
      </c>
      <c r="L234" s="607">
        <v>10</v>
      </c>
      <c r="M234" s="607">
        <v>43</v>
      </c>
      <c r="N234" s="607">
        <v>1</v>
      </c>
      <c r="O234" s="607" t="s">
        <v>1</v>
      </c>
      <c r="P234" s="607">
        <v>3</v>
      </c>
      <c r="Q234" s="607">
        <v>2</v>
      </c>
      <c r="R234" s="607" t="s">
        <v>1</v>
      </c>
      <c r="S234" s="607">
        <v>1</v>
      </c>
      <c r="T234" s="607">
        <v>2</v>
      </c>
      <c r="U234" s="607">
        <v>4</v>
      </c>
      <c r="V234" s="607">
        <v>10</v>
      </c>
      <c r="W234" s="607">
        <v>3</v>
      </c>
      <c r="X234" s="607">
        <v>3</v>
      </c>
      <c r="Y234" s="607">
        <v>5</v>
      </c>
      <c r="Z234" s="607">
        <v>5</v>
      </c>
      <c r="AA234" s="607">
        <v>3</v>
      </c>
      <c r="AB234" s="607">
        <v>1</v>
      </c>
      <c r="AC234" s="608">
        <v>58.9</v>
      </c>
      <c r="AD234" s="608">
        <v>55.4</v>
      </c>
      <c r="AE234" s="608">
        <v>62.5</v>
      </c>
      <c r="AF234" s="607">
        <v>39</v>
      </c>
      <c r="AG234" s="607">
        <v>1</v>
      </c>
      <c r="AH234" s="607" t="s">
        <v>1</v>
      </c>
      <c r="AI234" s="607">
        <v>3</v>
      </c>
      <c r="AJ234" s="607">
        <v>1</v>
      </c>
      <c r="AK234" s="607" t="s">
        <v>1</v>
      </c>
      <c r="AL234" s="607">
        <v>1</v>
      </c>
      <c r="AM234" s="607">
        <v>2</v>
      </c>
      <c r="AN234" s="607">
        <v>4</v>
      </c>
      <c r="AO234" s="607">
        <v>9</v>
      </c>
      <c r="AP234" s="607">
        <v>3</v>
      </c>
      <c r="AQ234" s="607">
        <v>2</v>
      </c>
      <c r="AR234" s="607">
        <v>4</v>
      </c>
      <c r="AS234" s="607">
        <v>5</v>
      </c>
      <c r="AT234" s="607">
        <v>3</v>
      </c>
      <c r="AU234" s="607">
        <v>1</v>
      </c>
      <c r="AV234" s="608">
        <v>59.2</v>
      </c>
      <c r="AW234" s="608">
        <v>54.6</v>
      </c>
      <c r="AX234" s="608">
        <v>64.099999999999994</v>
      </c>
      <c r="AY234" s="607">
        <v>32</v>
      </c>
      <c r="AZ234" s="607" t="s">
        <v>1</v>
      </c>
      <c r="BA234" s="607" t="s">
        <v>1</v>
      </c>
      <c r="BB234" s="607">
        <v>3</v>
      </c>
      <c r="BC234" s="607">
        <v>1</v>
      </c>
      <c r="BD234" s="607" t="s">
        <v>1</v>
      </c>
      <c r="BE234" s="607">
        <v>1</v>
      </c>
      <c r="BF234" s="607">
        <v>1</v>
      </c>
      <c r="BG234" s="607">
        <v>3</v>
      </c>
      <c r="BH234" s="607">
        <v>8</v>
      </c>
      <c r="BI234" s="607">
        <v>2</v>
      </c>
      <c r="BJ234" s="607">
        <v>2</v>
      </c>
      <c r="BK234" s="607">
        <v>4</v>
      </c>
      <c r="BL234" s="607">
        <v>4</v>
      </c>
      <c r="BM234" s="607">
        <v>2</v>
      </c>
      <c r="BN234" s="607">
        <v>1</v>
      </c>
      <c r="BO234" s="608">
        <v>59.8</v>
      </c>
      <c r="BP234" s="608">
        <v>56.4</v>
      </c>
      <c r="BQ234" s="608">
        <v>64.8</v>
      </c>
      <c r="BR234" s="607">
        <v>18</v>
      </c>
      <c r="BS234" s="607" t="s">
        <v>1</v>
      </c>
      <c r="BT234" s="607" t="s">
        <v>1</v>
      </c>
      <c r="BU234" s="607" t="s">
        <v>1</v>
      </c>
      <c r="BV234" s="607" t="s">
        <v>1</v>
      </c>
      <c r="BW234" s="607" t="s">
        <v>1</v>
      </c>
      <c r="BX234" s="607">
        <v>1</v>
      </c>
      <c r="BY234" s="607">
        <v>1</v>
      </c>
      <c r="BZ234" s="607" t="s">
        <v>1</v>
      </c>
      <c r="CA234" s="607">
        <v>4</v>
      </c>
      <c r="CB234" s="607">
        <v>1</v>
      </c>
      <c r="CC234" s="607">
        <v>1</v>
      </c>
      <c r="CD234" s="607">
        <v>2</v>
      </c>
      <c r="CE234" s="607">
        <v>4</v>
      </c>
      <c r="CF234" s="607">
        <v>2</v>
      </c>
      <c r="CG234" s="607">
        <v>2</v>
      </c>
      <c r="CH234" s="607">
        <v>7</v>
      </c>
      <c r="CI234" s="607" t="s">
        <v>1</v>
      </c>
      <c r="CJ234" s="607" t="s">
        <v>1</v>
      </c>
      <c r="CK234" s="607" t="s">
        <v>1</v>
      </c>
      <c r="CL234" s="607" t="s">
        <v>1</v>
      </c>
      <c r="CM234" s="607" t="s">
        <v>1</v>
      </c>
      <c r="CN234" s="607" t="s">
        <v>1</v>
      </c>
      <c r="CO234" s="607">
        <v>2</v>
      </c>
      <c r="CP234" s="607" t="s">
        <v>1</v>
      </c>
      <c r="CQ234" s="607" t="s">
        <v>1</v>
      </c>
      <c r="CR234" s="607" t="s">
        <v>1</v>
      </c>
      <c r="CS234" s="607">
        <v>2</v>
      </c>
      <c r="CT234" s="607">
        <v>1</v>
      </c>
      <c r="CU234" s="607">
        <v>2</v>
      </c>
      <c r="CV234" s="607"/>
      <c r="CW234" s="607"/>
      <c r="CX234" s="607"/>
      <c r="CY234" s="607"/>
      <c r="CZ234" s="607"/>
      <c r="DA234" s="607"/>
      <c r="DB234" s="607"/>
      <c r="DC234" s="607">
        <v>69</v>
      </c>
      <c r="DD234" s="607">
        <v>46</v>
      </c>
      <c r="DE234" s="607">
        <v>32</v>
      </c>
      <c r="DF234" s="607">
        <v>12</v>
      </c>
      <c r="DG234" s="607">
        <v>2</v>
      </c>
      <c r="DH234" s="607">
        <v>11</v>
      </c>
      <c r="DI234" s="607">
        <v>5</v>
      </c>
      <c r="DJ234" s="607">
        <v>7</v>
      </c>
      <c r="DK234" s="607">
        <v>17</v>
      </c>
      <c r="DL234" s="607" t="s">
        <v>1</v>
      </c>
      <c r="DM234" s="607" t="s">
        <v>1</v>
      </c>
      <c r="DN234" s="607" t="s">
        <v>1</v>
      </c>
      <c r="DO234" s="607" t="s">
        <v>1</v>
      </c>
      <c r="DP234" s="607">
        <v>13</v>
      </c>
      <c r="DQ234" s="607">
        <v>1</v>
      </c>
      <c r="DR234" s="607">
        <v>1</v>
      </c>
      <c r="DS234" s="607">
        <v>2</v>
      </c>
      <c r="DT234" s="607" t="s">
        <v>1</v>
      </c>
      <c r="DU234" s="607" t="s">
        <v>1</v>
      </c>
      <c r="DV234" s="607" t="s">
        <v>1</v>
      </c>
      <c r="DW234" s="607" t="s">
        <v>1</v>
      </c>
      <c r="DX234" s="607" t="s">
        <v>1</v>
      </c>
      <c r="DY234" s="607" t="s">
        <v>1</v>
      </c>
      <c r="DZ234" s="607" t="s">
        <v>1</v>
      </c>
      <c r="EA234" s="607">
        <v>18</v>
      </c>
      <c r="EB234" s="607">
        <v>1351</v>
      </c>
      <c r="EC234" s="607" t="s">
        <v>1</v>
      </c>
      <c r="ED234" s="607">
        <v>1257</v>
      </c>
      <c r="EE234" s="607">
        <v>94</v>
      </c>
      <c r="EF234" s="17">
        <v>32</v>
      </c>
      <c r="EG234" s="17">
        <v>26</v>
      </c>
      <c r="EH234" s="17">
        <v>19</v>
      </c>
      <c r="EI234" s="17">
        <v>6</v>
      </c>
      <c r="EJ234" s="17">
        <v>1</v>
      </c>
      <c r="EK234" s="17" t="s">
        <v>1</v>
      </c>
      <c r="EL234" s="17">
        <v>4</v>
      </c>
      <c r="EM234" s="17">
        <v>2</v>
      </c>
      <c r="EN234" s="17">
        <v>37</v>
      </c>
      <c r="EO234" s="17">
        <v>20</v>
      </c>
      <c r="EP234" s="17">
        <v>13</v>
      </c>
      <c r="EQ234" s="17">
        <v>6</v>
      </c>
      <c r="ER234" s="17">
        <v>1</v>
      </c>
      <c r="ES234" s="17">
        <v>11</v>
      </c>
      <c r="ET234" s="17">
        <v>1</v>
      </c>
      <c r="EU234" s="17">
        <v>5</v>
      </c>
    </row>
    <row r="235" spans="1:151" ht="14.25" customHeight="1">
      <c r="A235" s="551" t="s">
        <v>299</v>
      </c>
      <c r="B235" s="551" t="s">
        <v>478</v>
      </c>
      <c r="C235" s="551" t="s">
        <v>478</v>
      </c>
      <c r="D235" s="551" t="s">
        <v>482</v>
      </c>
      <c r="E235" s="607">
        <v>21</v>
      </c>
      <c r="F235" s="607">
        <v>14</v>
      </c>
      <c r="G235" s="607">
        <v>7</v>
      </c>
      <c r="H235" s="607">
        <v>7</v>
      </c>
      <c r="I235" s="607">
        <v>3</v>
      </c>
      <c r="J235" s="607">
        <v>3</v>
      </c>
      <c r="K235" s="607">
        <v>4</v>
      </c>
      <c r="L235" s="607">
        <v>7</v>
      </c>
      <c r="M235" s="607">
        <v>38</v>
      </c>
      <c r="N235" s="607" t="s">
        <v>1</v>
      </c>
      <c r="O235" s="607" t="s">
        <v>1</v>
      </c>
      <c r="P235" s="607" t="s">
        <v>1</v>
      </c>
      <c r="Q235" s="607" t="s">
        <v>1</v>
      </c>
      <c r="R235" s="607">
        <v>5</v>
      </c>
      <c r="S235" s="607">
        <v>2</v>
      </c>
      <c r="T235" s="607">
        <v>4</v>
      </c>
      <c r="U235" s="607">
        <v>1</v>
      </c>
      <c r="V235" s="607">
        <v>2</v>
      </c>
      <c r="W235" s="607">
        <v>8</v>
      </c>
      <c r="X235" s="607">
        <v>7</v>
      </c>
      <c r="Y235" s="607">
        <v>3</v>
      </c>
      <c r="Z235" s="607">
        <v>3</v>
      </c>
      <c r="AA235" s="607">
        <v>2</v>
      </c>
      <c r="AB235" s="607">
        <v>1</v>
      </c>
      <c r="AC235" s="608">
        <v>60.6</v>
      </c>
      <c r="AD235" s="608">
        <v>58.6</v>
      </c>
      <c r="AE235" s="608">
        <v>62.3</v>
      </c>
      <c r="AF235" s="607">
        <v>34</v>
      </c>
      <c r="AG235" s="607" t="s">
        <v>1</v>
      </c>
      <c r="AH235" s="607" t="s">
        <v>1</v>
      </c>
      <c r="AI235" s="607" t="s">
        <v>1</v>
      </c>
      <c r="AJ235" s="607" t="s">
        <v>1</v>
      </c>
      <c r="AK235" s="607">
        <v>3</v>
      </c>
      <c r="AL235" s="607">
        <v>2</v>
      </c>
      <c r="AM235" s="607">
        <v>4</v>
      </c>
      <c r="AN235" s="607">
        <v>1</v>
      </c>
      <c r="AO235" s="607">
        <v>2</v>
      </c>
      <c r="AP235" s="607">
        <v>6</v>
      </c>
      <c r="AQ235" s="607">
        <v>7</v>
      </c>
      <c r="AR235" s="607">
        <v>3</v>
      </c>
      <c r="AS235" s="607">
        <v>3</v>
      </c>
      <c r="AT235" s="607">
        <v>2</v>
      </c>
      <c r="AU235" s="607">
        <v>1</v>
      </c>
      <c r="AV235" s="608">
        <v>61.8</v>
      </c>
      <c r="AW235" s="608">
        <v>59.8</v>
      </c>
      <c r="AX235" s="608">
        <v>63.8</v>
      </c>
      <c r="AY235" s="607">
        <v>28</v>
      </c>
      <c r="AZ235" s="607" t="s">
        <v>1</v>
      </c>
      <c r="BA235" s="607" t="s">
        <v>1</v>
      </c>
      <c r="BB235" s="607" t="s">
        <v>1</v>
      </c>
      <c r="BC235" s="607" t="s">
        <v>1</v>
      </c>
      <c r="BD235" s="607">
        <v>2</v>
      </c>
      <c r="BE235" s="607">
        <v>1</v>
      </c>
      <c r="BF235" s="607">
        <v>4</v>
      </c>
      <c r="BG235" s="607">
        <v>1</v>
      </c>
      <c r="BH235" s="607">
        <v>2</v>
      </c>
      <c r="BI235" s="607">
        <v>5</v>
      </c>
      <c r="BJ235" s="607">
        <v>7</v>
      </c>
      <c r="BK235" s="607">
        <v>3</v>
      </c>
      <c r="BL235" s="607">
        <v>2</v>
      </c>
      <c r="BM235" s="607">
        <v>1</v>
      </c>
      <c r="BN235" s="607" t="s">
        <v>1</v>
      </c>
      <c r="BO235" s="608">
        <v>61.1</v>
      </c>
      <c r="BP235" s="608">
        <v>59.8</v>
      </c>
      <c r="BQ235" s="608">
        <v>63</v>
      </c>
      <c r="BR235" s="607">
        <v>14</v>
      </c>
      <c r="BS235" s="607" t="s">
        <v>1</v>
      </c>
      <c r="BT235" s="607" t="s">
        <v>1</v>
      </c>
      <c r="BU235" s="607" t="s">
        <v>1</v>
      </c>
      <c r="BV235" s="607" t="s">
        <v>1</v>
      </c>
      <c r="BW235" s="607" t="s">
        <v>1</v>
      </c>
      <c r="BX235" s="607" t="s">
        <v>1</v>
      </c>
      <c r="BY235" s="607" t="s">
        <v>1</v>
      </c>
      <c r="BZ235" s="607" t="s">
        <v>1</v>
      </c>
      <c r="CA235" s="607">
        <v>1</v>
      </c>
      <c r="CB235" s="607">
        <v>2</v>
      </c>
      <c r="CC235" s="607">
        <v>5</v>
      </c>
      <c r="CD235" s="607">
        <v>2</v>
      </c>
      <c r="CE235" s="607">
        <v>2</v>
      </c>
      <c r="CF235" s="607">
        <v>2</v>
      </c>
      <c r="CG235" s="607" t="s">
        <v>1</v>
      </c>
      <c r="CH235" s="607">
        <v>10</v>
      </c>
      <c r="CI235" s="607" t="s">
        <v>1</v>
      </c>
      <c r="CJ235" s="607" t="s">
        <v>1</v>
      </c>
      <c r="CK235" s="607" t="s">
        <v>1</v>
      </c>
      <c r="CL235" s="607" t="s">
        <v>1</v>
      </c>
      <c r="CM235" s="607" t="s">
        <v>1</v>
      </c>
      <c r="CN235" s="607" t="s">
        <v>1</v>
      </c>
      <c r="CO235" s="607">
        <v>1</v>
      </c>
      <c r="CP235" s="607">
        <v>1</v>
      </c>
      <c r="CQ235" s="607">
        <v>3</v>
      </c>
      <c r="CR235" s="607">
        <v>1</v>
      </c>
      <c r="CS235" s="607">
        <v>2</v>
      </c>
      <c r="CT235" s="607">
        <v>2</v>
      </c>
      <c r="CU235" s="607" t="s">
        <v>1</v>
      </c>
      <c r="CV235" s="607"/>
      <c r="CW235" s="607"/>
      <c r="CX235" s="607"/>
      <c r="CY235" s="607"/>
      <c r="CZ235" s="607"/>
      <c r="DA235" s="607"/>
      <c r="DB235" s="607"/>
      <c r="DC235" s="607">
        <v>45</v>
      </c>
      <c r="DD235" s="607">
        <v>35</v>
      </c>
      <c r="DE235" s="607">
        <v>28</v>
      </c>
      <c r="DF235" s="607">
        <v>6</v>
      </c>
      <c r="DG235" s="607">
        <v>1</v>
      </c>
      <c r="DH235" s="607">
        <v>5</v>
      </c>
      <c r="DI235" s="607" t="s">
        <v>1</v>
      </c>
      <c r="DJ235" s="607">
        <v>5</v>
      </c>
      <c r="DK235" s="607">
        <v>14</v>
      </c>
      <c r="DL235" s="607" t="s">
        <v>1</v>
      </c>
      <c r="DM235" s="607" t="s">
        <v>1</v>
      </c>
      <c r="DN235" s="607">
        <v>3</v>
      </c>
      <c r="DO235" s="607" t="s">
        <v>1</v>
      </c>
      <c r="DP235" s="607">
        <v>8</v>
      </c>
      <c r="DQ235" s="607" t="s">
        <v>1</v>
      </c>
      <c r="DR235" s="607">
        <v>1</v>
      </c>
      <c r="DS235" s="607">
        <v>1</v>
      </c>
      <c r="DT235" s="607">
        <v>1</v>
      </c>
      <c r="DU235" s="607" t="s">
        <v>1</v>
      </c>
      <c r="DV235" s="607" t="s">
        <v>1</v>
      </c>
      <c r="DW235" s="607" t="s">
        <v>1</v>
      </c>
      <c r="DX235" s="607" t="s">
        <v>1</v>
      </c>
      <c r="DY235" s="607" t="s">
        <v>1</v>
      </c>
      <c r="DZ235" s="607" t="s">
        <v>1</v>
      </c>
      <c r="EA235" s="607">
        <v>14</v>
      </c>
      <c r="EB235" s="607">
        <v>1633</v>
      </c>
      <c r="EC235" s="607" t="s">
        <v>1</v>
      </c>
      <c r="ED235" s="607">
        <v>1432</v>
      </c>
      <c r="EE235" s="607">
        <v>201</v>
      </c>
      <c r="EF235" s="17">
        <v>19</v>
      </c>
      <c r="EG235" s="17">
        <v>19</v>
      </c>
      <c r="EH235" s="17">
        <v>17</v>
      </c>
      <c r="EI235" s="17">
        <v>2</v>
      </c>
      <c r="EJ235" s="17" t="s">
        <v>1</v>
      </c>
      <c r="EK235" s="17" t="s">
        <v>1</v>
      </c>
      <c r="EL235" s="17" t="s">
        <v>1</v>
      </c>
      <c r="EM235" s="17" t="s">
        <v>1</v>
      </c>
      <c r="EN235" s="17">
        <v>26</v>
      </c>
      <c r="EO235" s="17">
        <v>16</v>
      </c>
      <c r="EP235" s="17">
        <v>11</v>
      </c>
      <c r="EQ235" s="17">
        <v>4</v>
      </c>
      <c r="ER235" s="17">
        <v>1</v>
      </c>
      <c r="ES235" s="17">
        <v>5</v>
      </c>
      <c r="ET235" s="17" t="s">
        <v>1</v>
      </c>
      <c r="EU235" s="17">
        <v>5</v>
      </c>
    </row>
    <row r="236" spans="1:151" ht="14.25" customHeight="1">
      <c r="A236" s="551" t="s">
        <v>299</v>
      </c>
      <c r="B236" s="551" t="s">
        <v>478</v>
      </c>
      <c r="C236" s="551" t="s">
        <v>478</v>
      </c>
      <c r="D236" s="551" t="s">
        <v>483</v>
      </c>
      <c r="E236" s="607">
        <v>6</v>
      </c>
      <c r="F236" s="607">
        <v>4</v>
      </c>
      <c r="G236" s="607">
        <v>2</v>
      </c>
      <c r="H236" s="607">
        <v>2</v>
      </c>
      <c r="I236" s="607">
        <v>1</v>
      </c>
      <c r="J236" s="607" t="s">
        <v>1</v>
      </c>
      <c r="K236" s="607">
        <v>1</v>
      </c>
      <c r="L236" s="607">
        <v>2</v>
      </c>
      <c r="M236" s="607">
        <v>10</v>
      </c>
      <c r="N236" s="607" t="s">
        <v>1</v>
      </c>
      <c r="O236" s="607" t="s">
        <v>1</v>
      </c>
      <c r="P236" s="607" t="s">
        <v>1</v>
      </c>
      <c r="Q236" s="607" t="s">
        <v>1</v>
      </c>
      <c r="R236" s="607" t="s">
        <v>1</v>
      </c>
      <c r="S236" s="607" t="s">
        <v>1</v>
      </c>
      <c r="T236" s="607">
        <v>3</v>
      </c>
      <c r="U236" s="607">
        <v>2</v>
      </c>
      <c r="V236" s="607" t="s">
        <v>1</v>
      </c>
      <c r="W236" s="607" t="s">
        <v>1</v>
      </c>
      <c r="X236" s="607">
        <v>2</v>
      </c>
      <c r="Y236" s="607" t="s">
        <v>1</v>
      </c>
      <c r="Z236" s="607" t="s">
        <v>1</v>
      </c>
      <c r="AA236" s="607">
        <v>3</v>
      </c>
      <c r="AB236" s="607" t="s">
        <v>1</v>
      </c>
      <c r="AC236" s="608">
        <v>63.6</v>
      </c>
      <c r="AD236" s="608">
        <v>64.3</v>
      </c>
      <c r="AE236" s="608">
        <v>62.5</v>
      </c>
      <c r="AF236" s="607">
        <v>9</v>
      </c>
      <c r="AG236" s="607" t="s">
        <v>1</v>
      </c>
      <c r="AH236" s="607" t="s">
        <v>1</v>
      </c>
      <c r="AI236" s="607" t="s">
        <v>1</v>
      </c>
      <c r="AJ236" s="607" t="s">
        <v>1</v>
      </c>
      <c r="AK236" s="607" t="s">
        <v>1</v>
      </c>
      <c r="AL236" s="607" t="s">
        <v>1</v>
      </c>
      <c r="AM236" s="607">
        <v>3</v>
      </c>
      <c r="AN236" s="607">
        <v>1</v>
      </c>
      <c r="AO236" s="607" t="s">
        <v>1</v>
      </c>
      <c r="AP236" s="607" t="s">
        <v>1</v>
      </c>
      <c r="AQ236" s="607">
        <v>2</v>
      </c>
      <c r="AR236" s="607" t="s">
        <v>1</v>
      </c>
      <c r="AS236" s="607" t="s">
        <v>1</v>
      </c>
      <c r="AT236" s="607">
        <v>3</v>
      </c>
      <c r="AU236" s="607" t="s">
        <v>1</v>
      </c>
      <c r="AV236" s="608">
        <v>64.7</v>
      </c>
      <c r="AW236" s="608">
        <v>66.400000000000006</v>
      </c>
      <c r="AX236" s="608">
        <v>62.5</v>
      </c>
      <c r="AY236" s="607">
        <v>6</v>
      </c>
      <c r="AZ236" s="607" t="s">
        <v>1</v>
      </c>
      <c r="BA236" s="607" t="s">
        <v>1</v>
      </c>
      <c r="BB236" s="607" t="s">
        <v>1</v>
      </c>
      <c r="BC236" s="607" t="s">
        <v>1</v>
      </c>
      <c r="BD236" s="607" t="s">
        <v>1</v>
      </c>
      <c r="BE236" s="607" t="s">
        <v>1</v>
      </c>
      <c r="BF236" s="607">
        <v>2</v>
      </c>
      <c r="BG236" s="607" t="s">
        <v>1</v>
      </c>
      <c r="BH236" s="607" t="s">
        <v>1</v>
      </c>
      <c r="BI236" s="607" t="s">
        <v>1</v>
      </c>
      <c r="BJ236" s="607">
        <v>2</v>
      </c>
      <c r="BK236" s="607" t="s">
        <v>1</v>
      </c>
      <c r="BL236" s="607" t="s">
        <v>1</v>
      </c>
      <c r="BM236" s="607">
        <v>2</v>
      </c>
      <c r="BN236" s="607" t="s">
        <v>1</v>
      </c>
      <c r="BO236" s="608">
        <v>67</v>
      </c>
      <c r="BP236" s="608">
        <v>62.8</v>
      </c>
      <c r="BQ236" s="608">
        <v>75.5</v>
      </c>
      <c r="BR236" s="607">
        <v>4</v>
      </c>
      <c r="BS236" s="607" t="s">
        <v>1</v>
      </c>
      <c r="BT236" s="607" t="s">
        <v>1</v>
      </c>
      <c r="BU236" s="607" t="s">
        <v>1</v>
      </c>
      <c r="BV236" s="607" t="s">
        <v>1</v>
      </c>
      <c r="BW236" s="607" t="s">
        <v>1</v>
      </c>
      <c r="BX236" s="607" t="s">
        <v>1</v>
      </c>
      <c r="BY236" s="607">
        <v>1</v>
      </c>
      <c r="BZ236" s="607" t="s">
        <v>1</v>
      </c>
      <c r="CA236" s="607" t="s">
        <v>1</v>
      </c>
      <c r="CB236" s="607" t="s">
        <v>1</v>
      </c>
      <c r="CC236" s="607">
        <v>1</v>
      </c>
      <c r="CD236" s="607" t="s">
        <v>1</v>
      </c>
      <c r="CE236" s="607" t="s">
        <v>1</v>
      </c>
      <c r="CF236" s="607">
        <v>2</v>
      </c>
      <c r="CG236" s="607" t="s">
        <v>1</v>
      </c>
      <c r="CH236" s="607">
        <v>3</v>
      </c>
      <c r="CI236" s="607" t="s">
        <v>1</v>
      </c>
      <c r="CJ236" s="607" t="s">
        <v>1</v>
      </c>
      <c r="CK236" s="607" t="s">
        <v>1</v>
      </c>
      <c r="CL236" s="607" t="s">
        <v>1</v>
      </c>
      <c r="CM236" s="607" t="s">
        <v>1</v>
      </c>
      <c r="CN236" s="607" t="s">
        <v>1</v>
      </c>
      <c r="CO236" s="607" t="s">
        <v>1</v>
      </c>
      <c r="CP236" s="607" t="s">
        <v>1</v>
      </c>
      <c r="CQ236" s="607">
        <v>1</v>
      </c>
      <c r="CR236" s="607" t="s">
        <v>1</v>
      </c>
      <c r="CS236" s="607" t="s">
        <v>1</v>
      </c>
      <c r="CT236" s="607">
        <v>2</v>
      </c>
      <c r="CU236" s="607" t="s">
        <v>1</v>
      </c>
      <c r="CV236" s="607"/>
      <c r="CW236" s="607"/>
      <c r="CX236" s="607"/>
      <c r="CY236" s="607"/>
      <c r="CZ236" s="607"/>
      <c r="DA236" s="607"/>
      <c r="DB236" s="607"/>
      <c r="DC236" s="607">
        <v>13</v>
      </c>
      <c r="DD236" s="607">
        <v>10</v>
      </c>
      <c r="DE236" s="607">
        <v>6</v>
      </c>
      <c r="DF236" s="607">
        <v>4</v>
      </c>
      <c r="DG236" s="607" t="s">
        <v>1</v>
      </c>
      <c r="DH236" s="607">
        <v>1</v>
      </c>
      <c r="DI236" s="607" t="s">
        <v>1</v>
      </c>
      <c r="DJ236" s="607">
        <v>2</v>
      </c>
      <c r="DK236" s="607">
        <v>4</v>
      </c>
      <c r="DL236" s="607" t="s">
        <v>1</v>
      </c>
      <c r="DM236" s="607" t="s">
        <v>1</v>
      </c>
      <c r="DN236" s="607" t="s">
        <v>1</v>
      </c>
      <c r="DO236" s="607" t="s">
        <v>1</v>
      </c>
      <c r="DP236" s="607">
        <v>4</v>
      </c>
      <c r="DQ236" s="607" t="s">
        <v>1</v>
      </c>
      <c r="DR236" s="607" t="s">
        <v>1</v>
      </c>
      <c r="DS236" s="607" t="s">
        <v>1</v>
      </c>
      <c r="DT236" s="607" t="s">
        <v>1</v>
      </c>
      <c r="DU236" s="607" t="s">
        <v>1</v>
      </c>
      <c r="DV236" s="607" t="s">
        <v>1</v>
      </c>
      <c r="DW236" s="607" t="s">
        <v>1</v>
      </c>
      <c r="DX236" s="607" t="s">
        <v>1</v>
      </c>
      <c r="DY236" s="607" t="s">
        <v>1</v>
      </c>
      <c r="DZ236" s="607" t="s">
        <v>1</v>
      </c>
      <c r="EA236" s="607">
        <v>4</v>
      </c>
      <c r="EB236" s="607">
        <v>368</v>
      </c>
      <c r="EC236" s="607" t="s">
        <v>1</v>
      </c>
      <c r="ED236" s="607">
        <v>346</v>
      </c>
      <c r="EE236" s="607">
        <v>22</v>
      </c>
      <c r="EF236" s="17">
        <v>9</v>
      </c>
      <c r="EG236" s="17">
        <v>8</v>
      </c>
      <c r="EH236" s="17">
        <v>4</v>
      </c>
      <c r="EI236" s="17">
        <v>4</v>
      </c>
      <c r="EJ236" s="17" t="s">
        <v>1</v>
      </c>
      <c r="EK236" s="17" t="s">
        <v>1</v>
      </c>
      <c r="EL236" s="17" t="s">
        <v>1</v>
      </c>
      <c r="EM236" s="17">
        <v>1</v>
      </c>
      <c r="EN236" s="17">
        <v>4</v>
      </c>
      <c r="EO236" s="17">
        <v>2</v>
      </c>
      <c r="EP236" s="17">
        <v>2</v>
      </c>
      <c r="EQ236" s="17" t="s">
        <v>1</v>
      </c>
      <c r="ER236" s="17" t="s">
        <v>1</v>
      </c>
      <c r="ES236" s="17">
        <v>1</v>
      </c>
      <c r="ET236" s="17" t="s">
        <v>1</v>
      </c>
      <c r="EU236" s="17">
        <v>1</v>
      </c>
    </row>
    <row r="237" spans="1:151" ht="14.25" customHeight="1">
      <c r="A237" s="551" t="s">
        <v>299</v>
      </c>
      <c r="B237" s="551" t="s">
        <v>478</v>
      </c>
      <c r="C237" s="551" t="s">
        <v>478</v>
      </c>
      <c r="D237" s="551" t="s">
        <v>484</v>
      </c>
      <c r="E237" s="607">
        <v>14</v>
      </c>
      <c r="F237" s="607">
        <v>9</v>
      </c>
      <c r="G237" s="607">
        <v>2</v>
      </c>
      <c r="H237" s="607">
        <v>2</v>
      </c>
      <c r="I237" s="607">
        <v>5</v>
      </c>
      <c r="J237" s="607">
        <v>4</v>
      </c>
      <c r="K237" s="607">
        <v>2</v>
      </c>
      <c r="L237" s="607">
        <v>5</v>
      </c>
      <c r="M237" s="607">
        <v>29</v>
      </c>
      <c r="N237" s="607">
        <v>1</v>
      </c>
      <c r="O237" s="607">
        <v>3</v>
      </c>
      <c r="P237" s="607">
        <v>1</v>
      </c>
      <c r="Q237" s="607" t="s">
        <v>1</v>
      </c>
      <c r="R237" s="607" t="s">
        <v>1</v>
      </c>
      <c r="S237" s="607">
        <v>1</v>
      </c>
      <c r="T237" s="607">
        <v>2</v>
      </c>
      <c r="U237" s="607">
        <v>4</v>
      </c>
      <c r="V237" s="607">
        <v>5</v>
      </c>
      <c r="W237" s="607">
        <v>1</v>
      </c>
      <c r="X237" s="607">
        <v>3</v>
      </c>
      <c r="Y237" s="607">
        <v>1</v>
      </c>
      <c r="Z237" s="607">
        <v>3</v>
      </c>
      <c r="AA237" s="607">
        <v>3</v>
      </c>
      <c r="AB237" s="607">
        <v>1</v>
      </c>
      <c r="AC237" s="608">
        <v>56.8</v>
      </c>
      <c r="AD237" s="608">
        <v>59.8</v>
      </c>
      <c r="AE237" s="608">
        <v>54.4</v>
      </c>
      <c r="AF237" s="607">
        <v>21</v>
      </c>
      <c r="AG237" s="607" t="s">
        <v>1</v>
      </c>
      <c r="AH237" s="607" t="s">
        <v>1</v>
      </c>
      <c r="AI237" s="607" t="s">
        <v>1</v>
      </c>
      <c r="AJ237" s="607" t="s">
        <v>1</v>
      </c>
      <c r="AK237" s="607" t="s">
        <v>1</v>
      </c>
      <c r="AL237" s="607">
        <v>1</v>
      </c>
      <c r="AM237" s="607">
        <v>1</v>
      </c>
      <c r="AN237" s="607">
        <v>3</v>
      </c>
      <c r="AO237" s="607">
        <v>4</v>
      </c>
      <c r="AP237" s="607">
        <v>1</v>
      </c>
      <c r="AQ237" s="607">
        <v>3</v>
      </c>
      <c r="AR237" s="607">
        <v>1</v>
      </c>
      <c r="AS237" s="607">
        <v>3</v>
      </c>
      <c r="AT237" s="607">
        <v>3</v>
      </c>
      <c r="AU237" s="607">
        <v>1</v>
      </c>
      <c r="AV237" s="608">
        <v>65.8</v>
      </c>
      <c r="AW237" s="608">
        <v>63.5</v>
      </c>
      <c r="AX237" s="608">
        <v>68.3</v>
      </c>
      <c r="AY237" s="607">
        <v>16</v>
      </c>
      <c r="AZ237" s="607" t="s">
        <v>1</v>
      </c>
      <c r="BA237" s="607" t="s">
        <v>1</v>
      </c>
      <c r="BB237" s="607" t="s">
        <v>1</v>
      </c>
      <c r="BC237" s="607" t="s">
        <v>1</v>
      </c>
      <c r="BD237" s="607" t="s">
        <v>1</v>
      </c>
      <c r="BE237" s="607">
        <v>1</v>
      </c>
      <c r="BF237" s="607">
        <v>1</v>
      </c>
      <c r="BG237" s="607">
        <v>2</v>
      </c>
      <c r="BH237" s="607">
        <v>3</v>
      </c>
      <c r="BI237" s="607">
        <v>1</v>
      </c>
      <c r="BJ237" s="607">
        <v>2</v>
      </c>
      <c r="BK237" s="607">
        <v>1</v>
      </c>
      <c r="BL237" s="607">
        <v>3</v>
      </c>
      <c r="BM237" s="607">
        <v>1</v>
      </c>
      <c r="BN237" s="607">
        <v>1</v>
      </c>
      <c r="BO237" s="608">
        <v>64.900000000000006</v>
      </c>
      <c r="BP237" s="608">
        <v>61.6</v>
      </c>
      <c r="BQ237" s="608">
        <v>70.3</v>
      </c>
      <c r="BR237" s="607">
        <v>9</v>
      </c>
      <c r="BS237" s="607" t="s">
        <v>1</v>
      </c>
      <c r="BT237" s="607" t="s">
        <v>1</v>
      </c>
      <c r="BU237" s="607" t="s">
        <v>1</v>
      </c>
      <c r="BV237" s="607" t="s">
        <v>1</v>
      </c>
      <c r="BW237" s="607" t="s">
        <v>1</v>
      </c>
      <c r="BX237" s="607" t="s">
        <v>1</v>
      </c>
      <c r="BY237" s="607">
        <v>1</v>
      </c>
      <c r="BZ237" s="607" t="s">
        <v>1</v>
      </c>
      <c r="CA237" s="607">
        <v>2</v>
      </c>
      <c r="CB237" s="607">
        <v>1</v>
      </c>
      <c r="CC237" s="607">
        <v>1</v>
      </c>
      <c r="CD237" s="607">
        <v>1</v>
      </c>
      <c r="CE237" s="607">
        <v>1</v>
      </c>
      <c r="CF237" s="607">
        <v>2</v>
      </c>
      <c r="CG237" s="607" t="s">
        <v>1</v>
      </c>
      <c r="CH237" s="607">
        <v>6</v>
      </c>
      <c r="CI237" s="607" t="s">
        <v>1</v>
      </c>
      <c r="CJ237" s="607" t="s">
        <v>1</v>
      </c>
      <c r="CK237" s="607" t="s">
        <v>1</v>
      </c>
      <c r="CL237" s="607" t="s">
        <v>1</v>
      </c>
      <c r="CM237" s="607" t="s">
        <v>1</v>
      </c>
      <c r="CN237" s="607" t="s">
        <v>1</v>
      </c>
      <c r="CO237" s="607">
        <v>1</v>
      </c>
      <c r="CP237" s="607" t="s">
        <v>1</v>
      </c>
      <c r="CQ237" s="607">
        <v>1</v>
      </c>
      <c r="CR237" s="607">
        <v>1</v>
      </c>
      <c r="CS237" s="607">
        <v>1</v>
      </c>
      <c r="CT237" s="607">
        <v>2</v>
      </c>
      <c r="CU237" s="607" t="s">
        <v>1</v>
      </c>
      <c r="CV237" s="607"/>
      <c r="CW237" s="607"/>
      <c r="CX237" s="607"/>
      <c r="CY237" s="607"/>
      <c r="CZ237" s="607"/>
      <c r="DA237" s="607"/>
      <c r="DB237" s="607"/>
      <c r="DC237" s="607">
        <v>43</v>
      </c>
      <c r="DD237" s="607">
        <v>23</v>
      </c>
      <c r="DE237" s="607">
        <v>16</v>
      </c>
      <c r="DF237" s="607">
        <v>7</v>
      </c>
      <c r="DG237" s="607" t="s">
        <v>1</v>
      </c>
      <c r="DH237" s="607">
        <v>6</v>
      </c>
      <c r="DI237" s="607">
        <v>7</v>
      </c>
      <c r="DJ237" s="607">
        <v>7</v>
      </c>
      <c r="DK237" s="607">
        <v>9</v>
      </c>
      <c r="DL237" s="607" t="s">
        <v>1</v>
      </c>
      <c r="DM237" s="607" t="s">
        <v>1</v>
      </c>
      <c r="DN237" s="607" t="s">
        <v>1</v>
      </c>
      <c r="DO237" s="607" t="s">
        <v>1</v>
      </c>
      <c r="DP237" s="607">
        <v>4</v>
      </c>
      <c r="DQ237" s="607" t="s">
        <v>1</v>
      </c>
      <c r="DR237" s="607">
        <v>5</v>
      </c>
      <c r="DS237" s="607" t="s">
        <v>1</v>
      </c>
      <c r="DT237" s="607" t="s">
        <v>1</v>
      </c>
      <c r="DU237" s="607" t="s">
        <v>1</v>
      </c>
      <c r="DV237" s="607" t="s">
        <v>1</v>
      </c>
      <c r="DW237" s="607" t="s">
        <v>1</v>
      </c>
      <c r="DX237" s="607" t="s">
        <v>1</v>
      </c>
      <c r="DY237" s="607" t="s">
        <v>1</v>
      </c>
      <c r="DZ237" s="607" t="s">
        <v>1</v>
      </c>
      <c r="EA237" s="607">
        <v>9</v>
      </c>
      <c r="EB237" s="607">
        <v>849</v>
      </c>
      <c r="EC237" s="607" t="s">
        <v>1</v>
      </c>
      <c r="ED237" s="607">
        <v>413</v>
      </c>
      <c r="EE237" s="607">
        <v>436</v>
      </c>
      <c r="EF237" s="17">
        <v>18</v>
      </c>
      <c r="EG237" s="17">
        <v>14</v>
      </c>
      <c r="EH237" s="17">
        <v>10</v>
      </c>
      <c r="EI237" s="17">
        <v>4</v>
      </c>
      <c r="EJ237" s="17" t="s">
        <v>1</v>
      </c>
      <c r="EK237" s="17" t="s">
        <v>1</v>
      </c>
      <c r="EL237" s="17">
        <v>1</v>
      </c>
      <c r="EM237" s="17">
        <v>3</v>
      </c>
      <c r="EN237" s="17">
        <v>25</v>
      </c>
      <c r="EO237" s="17">
        <v>9</v>
      </c>
      <c r="EP237" s="17">
        <v>6</v>
      </c>
      <c r="EQ237" s="17">
        <v>3</v>
      </c>
      <c r="ER237" s="17" t="s">
        <v>1</v>
      </c>
      <c r="ES237" s="17">
        <v>6</v>
      </c>
      <c r="ET237" s="17">
        <v>6</v>
      </c>
      <c r="EU237" s="17">
        <v>4</v>
      </c>
    </row>
    <row r="238" spans="1:151" ht="14.25" customHeight="1">
      <c r="A238" s="551" t="s">
        <v>299</v>
      </c>
      <c r="B238" s="551" t="s">
        <v>478</v>
      </c>
      <c r="C238" s="551" t="s">
        <v>478</v>
      </c>
      <c r="D238" s="551" t="s">
        <v>485</v>
      </c>
      <c r="E238" s="607">
        <v>15</v>
      </c>
      <c r="F238" s="607">
        <v>9</v>
      </c>
      <c r="G238" s="607">
        <v>4</v>
      </c>
      <c r="H238" s="607">
        <v>4</v>
      </c>
      <c r="I238" s="607">
        <v>2</v>
      </c>
      <c r="J238" s="607" t="s">
        <v>1</v>
      </c>
      <c r="K238" s="607">
        <v>3</v>
      </c>
      <c r="L238" s="607">
        <v>6</v>
      </c>
      <c r="M238" s="607">
        <v>26</v>
      </c>
      <c r="N238" s="607">
        <v>1</v>
      </c>
      <c r="O238" s="607" t="s">
        <v>1</v>
      </c>
      <c r="P238" s="607" t="s">
        <v>1</v>
      </c>
      <c r="Q238" s="607">
        <v>1</v>
      </c>
      <c r="R238" s="607">
        <v>4</v>
      </c>
      <c r="S238" s="607">
        <v>3</v>
      </c>
      <c r="T238" s="607">
        <v>2</v>
      </c>
      <c r="U238" s="607">
        <v>2</v>
      </c>
      <c r="V238" s="607" t="s">
        <v>1</v>
      </c>
      <c r="W238" s="607">
        <v>2</v>
      </c>
      <c r="X238" s="607">
        <v>4</v>
      </c>
      <c r="Y238" s="607">
        <v>2</v>
      </c>
      <c r="Z238" s="607">
        <v>4</v>
      </c>
      <c r="AA238" s="607">
        <v>1</v>
      </c>
      <c r="AB238" s="607" t="s">
        <v>1</v>
      </c>
      <c r="AC238" s="608">
        <v>55.3</v>
      </c>
      <c r="AD238" s="608">
        <v>53.6</v>
      </c>
      <c r="AE238" s="608">
        <v>57.3</v>
      </c>
      <c r="AF238" s="607">
        <v>17</v>
      </c>
      <c r="AG238" s="607" t="s">
        <v>1</v>
      </c>
      <c r="AH238" s="607" t="s">
        <v>1</v>
      </c>
      <c r="AI238" s="607" t="s">
        <v>1</v>
      </c>
      <c r="AJ238" s="607">
        <v>1</v>
      </c>
      <c r="AK238" s="607">
        <v>3</v>
      </c>
      <c r="AL238" s="607" t="s">
        <v>1</v>
      </c>
      <c r="AM238" s="607">
        <v>1</v>
      </c>
      <c r="AN238" s="607" t="s">
        <v>1</v>
      </c>
      <c r="AO238" s="607" t="s">
        <v>1</v>
      </c>
      <c r="AP238" s="607">
        <v>2</v>
      </c>
      <c r="AQ238" s="607">
        <v>3</v>
      </c>
      <c r="AR238" s="607">
        <v>2</v>
      </c>
      <c r="AS238" s="607">
        <v>4</v>
      </c>
      <c r="AT238" s="607">
        <v>1</v>
      </c>
      <c r="AU238" s="607" t="s">
        <v>1</v>
      </c>
      <c r="AV238" s="608">
        <v>61.3</v>
      </c>
      <c r="AW238" s="608">
        <v>59.5</v>
      </c>
      <c r="AX238" s="608">
        <v>63.9</v>
      </c>
      <c r="AY238" s="607">
        <v>15</v>
      </c>
      <c r="AZ238" s="607" t="s">
        <v>1</v>
      </c>
      <c r="BA238" s="607" t="s">
        <v>1</v>
      </c>
      <c r="BB238" s="607" t="s">
        <v>1</v>
      </c>
      <c r="BC238" s="607">
        <v>1</v>
      </c>
      <c r="BD238" s="607">
        <v>2</v>
      </c>
      <c r="BE238" s="607" t="s">
        <v>1</v>
      </c>
      <c r="BF238" s="607">
        <v>1</v>
      </c>
      <c r="BG238" s="607" t="s">
        <v>1</v>
      </c>
      <c r="BH238" s="607" t="s">
        <v>1</v>
      </c>
      <c r="BI238" s="607">
        <v>2</v>
      </c>
      <c r="BJ238" s="607">
        <v>3</v>
      </c>
      <c r="BK238" s="607">
        <v>1</v>
      </c>
      <c r="BL238" s="607">
        <v>4</v>
      </c>
      <c r="BM238" s="607">
        <v>1</v>
      </c>
      <c r="BN238" s="607" t="s">
        <v>1</v>
      </c>
      <c r="BO238" s="608">
        <v>62.1</v>
      </c>
      <c r="BP238" s="608">
        <v>59.5</v>
      </c>
      <c r="BQ238" s="608">
        <v>67.400000000000006</v>
      </c>
      <c r="BR238" s="607">
        <v>9</v>
      </c>
      <c r="BS238" s="607" t="s">
        <v>1</v>
      </c>
      <c r="BT238" s="607" t="s">
        <v>1</v>
      </c>
      <c r="BU238" s="607" t="s">
        <v>1</v>
      </c>
      <c r="BV238" s="607" t="s">
        <v>1</v>
      </c>
      <c r="BW238" s="607" t="s">
        <v>1</v>
      </c>
      <c r="BX238" s="607" t="s">
        <v>1</v>
      </c>
      <c r="BY238" s="607" t="s">
        <v>1</v>
      </c>
      <c r="BZ238" s="607">
        <v>1</v>
      </c>
      <c r="CA238" s="607" t="s">
        <v>1</v>
      </c>
      <c r="CB238" s="607">
        <v>1</v>
      </c>
      <c r="CC238" s="607">
        <v>3</v>
      </c>
      <c r="CD238" s="607" t="s">
        <v>1</v>
      </c>
      <c r="CE238" s="607">
        <v>3</v>
      </c>
      <c r="CF238" s="607">
        <v>1</v>
      </c>
      <c r="CG238" s="607" t="s">
        <v>1</v>
      </c>
      <c r="CH238" s="607">
        <v>7</v>
      </c>
      <c r="CI238" s="607" t="s">
        <v>1</v>
      </c>
      <c r="CJ238" s="607" t="s">
        <v>1</v>
      </c>
      <c r="CK238" s="607" t="s">
        <v>1</v>
      </c>
      <c r="CL238" s="607" t="s">
        <v>1</v>
      </c>
      <c r="CM238" s="607" t="s">
        <v>1</v>
      </c>
      <c r="CN238" s="607" t="s">
        <v>1</v>
      </c>
      <c r="CO238" s="607" t="s">
        <v>1</v>
      </c>
      <c r="CP238" s="607">
        <v>1</v>
      </c>
      <c r="CQ238" s="607">
        <v>3</v>
      </c>
      <c r="CR238" s="607" t="s">
        <v>1</v>
      </c>
      <c r="CS238" s="607">
        <v>2</v>
      </c>
      <c r="CT238" s="607">
        <v>1</v>
      </c>
      <c r="CU238" s="607" t="s">
        <v>1</v>
      </c>
      <c r="CV238" s="607"/>
      <c r="CW238" s="607"/>
      <c r="CX238" s="607"/>
      <c r="CY238" s="607"/>
      <c r="CZ238" s="607"/>
      <c r="DA238" s="607"/>
      <c r="DB238" s="607"/>
      <c r="DC238" s="607">
        <v>31</v>
      </c>
      <c r="DD238" s="607">
        <v>22</v>
      </c>
      <c r="DE238" s="607">
        <v>15</v>
      </c>
      <c r="DF238" s="607">
        <v>4</v>
      </c>
      <c r="DG238" s="607">
        <v>3</v>
      </c>
      <c r="DH238" s="607">
        <v>6</v>
      </c>
      <c r="DI238" s="607">
        <v>2</v>
      </c>
      <c r="DJ238" s="607">
        <v>1</v>
      </c>
      <c r="DK238" s="607">
        <v>8</v>
      </c>
      <c r="DL238" s="607" t="s">
        <v>1</v>
      </c>
      <c r="DM238" s="607" t="s">
        <v>1</v>
      </c>
      <c r="DN238" s="607" t="s">
        <v>1</v>
      </c>
      <c r="DO238" s="607" t="s">
        <v>1</v>
      </c>
      <c r="DP238" s="607">
        <v>5</v>
      </c>
      <c r="DQ238" s="607">
        <v>1</v>
      </c>
      <c r="DR238" s="607">
        <v>1</v>
      </c>
      <c r="DS238" s="607">
        <v>1</v>
      </c>
      <c r="DT238" s="607" t="s">
        <v>1</v>
      </c>
      <c r="DU238" s="607" t="s">
        <v>1</v>
      </c>
      <c r="DV238" s="607" t="s">
        <v>1</v>
      </c>
      <c r="DW238" s="607" t="s">
        <v>1</v>
      </c>
      <c r="DX238" s="607" t="s">
        <v>1</v>
      </c>
      <c r="DY238" s="607" t="s">
        <v>1</v>
      </c>
      <c r="DZ238" s="607" t="s">
        <v>1</v>
      </c>
      <c r="EA238" s="607">
        <v>9</v>
      </c>
      <c r="EB238" s="607">
        <v>375</v>
      </c>
      <c r="EC238" s="607" t="s">
        <v>1</v>
      </c>
      <c r="ED238" s="607">
        <v>297</v>
      </c>
      <c r="EE238" s="607">
        <v>78</v>
      </c>
      <c r="EF238" s="17">
        <v>15</v>
      </c>
      <c r="EG238" s="17">
        <v>14</v>
      </c>
      <c r="EH238" s="17">
        <v>10</v>
      </c>
      <c r="EI238" s="17">
        <v>2</v>
      </c>
      <c r="EJ238" s="17">
        <v>2</v>
      </c>
      <c r="EK238" s="17" t="s">
        <v>1</v>
      </c>
      <c r="EL238" s="17">
        <v>1</v>
      </c>
      <c r="EM238" s="17" t="s">
        <v>1</v>
      </c>
      <c r="EN238" s="17">
        <v>16</v>
      </c>
      <c r="EO238" s="17">
        <v>8</v>
      </c>
      <c r="EP238" s="17">
        <v>5</v>
      </c>
      <c r="EQ238" s="17">
        <v>2</v>
      </c>
      <c r="ER238" s="17">
        <v>1</v>
      </c>
      <c r="ES238" s="17">
        <v>6</v>
      </c>
      <c r="ET238" s="17">
        <v>1</v>
      </c>
      <c r="EU238" s="17">
        <v>1</v>
      </c>
    </row>
    <row r="239" spans="1:151" ht="14.25" customHeight="1">
      <c r="A239" s="551" t="s">
        <v>299</v>
      </c>
      <c r="B239" s="551" t="s">
        <v>478</v>
      </c>
      <c r="C239" s="551" t="s">
        <v>478</v>
      </c>
      <c r="D239" s="551" t="s">
        <v>486</v>
      </c>
      <c r="E239" s="607">
        <v>13</v>
      </c>
      <c r="F239" s="607">
        <v>12</v>
      </c>
      <c r="G239" s="607">
        <v>3</v>
      </c>
      <c r="H239" s="607">
        <v>3</v>
      </c>
      <c r="I239" s="607">
        <v>5</v>
      </c>
      <c r="J239" s="607">
        <v>3</v>
      </c>
      <c r="K239" s="607">
        <v>4</v>
      </c>
      <c r="L239" s="607">
        <v>1</v>
      </c>
      <c r="M239" s="607">
        <v>30</v>
      </c>
      <c r="N239" s="607" t="s">
        <v>1</v>
      </c>
      <c r="O239" s="607" t="s">
        <v>1</v>
      </c>
      <c r="P239" s="607" t="s">
        <v>1</v>
      </c>
      <c r="Q239" s="607">
        <v>1</v>
      </c>
      <c r="R239" s="607">
        <v>2</v>
      </c>
      <c r="S239" s="607">
        <v>1</v>
      </c>
      <c r="T239" s="607">
        <v>4</v>
      </c>
      <c r="U239" s="607">
        <v>2</v>
      </c>
      <c r="V239" s="607">
        <v>3</v>
      </c>
      <c r="W239" s="607">
        <v>3</v>
      </c>
      <c r="X239" s="607">
        <v>1</v>
      </c>
      <c r="Y239" s="607">
        <v>1</v>
      </c>
      <c r="Z239" s="607">
        <v>8</v>
      </c>
      <c r="AA239" s="607">
        <v>2</v>
      </c>
      <c r="AB239" s="607">
        <v>2</v>
      </c>
      <c r="AC239" s="608">
        <v>63</v>
      </c>
      <c r="AD239" s="608">
        <v>61</v>
      </c>
      <c r="AE239" s="608">
        <v>65.7</v>
      </c>
      <c r="AF239" s="607">
        <v>21</v>
      </c>
      <c r="AG239" s="607" t="s">
        <v>1</v>
      </c>
      <c r="AH239" s="607" t="s">
        <v>1</v>
      </c>
      <c r="AI239" s="607" t="s">
        <v>1</v>
      </c>
      <c r="AJ239" s="607" t="s">
        <v>1</v>
      </c>
      <c r="AK239" s="607" t="s">
        <v>1</v>
      </c>
      <c r="AL239" s="607" t="s">
        <v>1</v>
      </c>
      <c r="AM239" s="607">
        <v>3</v>
      </c>
      <c r="AN239" s="607">
        <v>1</v>
      </c>
      <c r="AO239" s="607">
        <v>2</v>
      </c>
      <c r="AP239" s="607">
        <v>3</v>
      </c>
      <c r="AQ239" s="607" t="s">
        <v>1</v>
      </c>
      <c r="AR239" s="607" t="s">
        <v>1</v>
      </c>
      <c r="AS239" s="607">
        <v>8</v>
      </c>
      <c r="AT239" s="607">
        <v>2</v>
      </c>
      <c r="AU239" s="607">
        <v>2</v>
      </c>
      <c r="AV239" s="608">
        <v>69.099999999999994</v>
      </c>
      <c r="AW239" s="608">
        <v>67.599999999999994</v>
      </c>
      <c r="AX239" s="608">
        <v>71.2</v>
      </c>
      <c r="AY239" s="607">
        <v>14</v>
      </c>
      <c r="AZ239" s="607" t="s">
        <v>1</v>
      </c>
      <c r="BA239" s="607" t="s">
        <v>1</v>
      </c>
      <c r="BB239" s="607" t="s">
        <v>1</v>
      </c>
      <c r="BC239" s="607" t="s">
        <v>1</v>
      </c>
      <c r="BD239" s="607" t="s">
        <v>1</v>
      </c>
      <c r="BE239" s="607" t="s">
        <v>1</v>
      </c>
      <c r="BF239" s="607">
        <v>2</v>
      </c>
      <c r="BG239" s="607">
        <v>1</v>
      </c>
      <c r="BH239" s="607">
        <v>1</v>
      </c>
      <c r="BI239" s="607">
        <v>2</v>
      </c>
      <c r="BJ239" s="607" t="s">
        <v>1</v>
      </c>
      <c r="BK239" s="607" t="s">
        <v>1</v>
      </c>
      <c r="BL239" s="607">
        <v>7</v>
      </c>
      <c r="BM239" s="607">
        <v>1</v>
      </c>
      <c r="BN239" s="607" t="s">
        <v>1</v>
      </c>
      <c r="BO239" s="608">
        <v>67.900000000000006</v>
      </c>
      <c r="BP239" s="608">
        <v>65.5</v>
      </c>
      <c r="BQ239" s="608">
        <v>76.7</v>
      </c>
      <c r="BR239" s="607">
        <v>12</v>
      </c>
      <c r="BS239" s="607" t="s">
        <v>1</v>
      </c>
      <c r="BT239" s="607" t="s">
        <v>1</v>
      </c>
      <c r="BU239" s="607" t="s">
        <v>1</v>
      </c>
      <c r="BV239" s="607" t="s">
        <v>1</v>
      </c>
      <c r="BW239" s="607" t="s">
        <v>1</v>
      </c>
      <c r="BX239" s="607" t="s">
        <v>1</v>
      </c>
      <c r="BY239" s="607" t="s">
        <v>1</v>
      </c>
      <c r="BZ239" s="607">
        <v>1</v>
      </c>
      <c r="CA239" s="607">
        <v>1</v>
      </c>
      <c r="CB239" s="607">
        <v>2</v>
      </c>
      <c r="CC239" s="607">
        <v>1</v>
      </c>
      <c r="CD239" s="607" t="s">
        <v>1</v>
      </c>
      <c r="CE239" s="607">
        <v>4</v>
      </c>
      <c r="CF239" s="607">
        <v>2</v>
      </c>
      <c r="CG239" s="607">
        <v>1</v>
      </c>
      <c r="CH239" s="607">
        <v>6</v>
      </c>
      <c r="CI239" s="607" t="s">
        <v>1</v>
      </c>
      <c r="CJ239" s="607" t="s">
        <v>1</v>
      </c>
      <c r="CK239" s="607" t="s">
        <v>1</v>
      </c>
      <c r="CL239" s="607" t="s">
        <v>1</v>
      </c>
      <c r="CM239" s="607" t="s">
        <v>1</v>
      </c>
      <c r="CN239" s="607" t="s">
        <v>1</v>
      </c>
      <c r="CO239" s="607" t="s">
        <v>1</v>
      </c>
      <c r="CP239" s="607">
        <v>1</v>
      </c>
      <c r="CQ239" s="607" t="s">
        <v>1</v>
      </c>
      <c r="CR239" s="607" t="s">
        <v>1</v>
      </c>
      <c r="CS239" s="607">
        <v>3</v>
      </c>
      <c r="CT239" s="607">
        <v>2</v>
      </c>
      <c r="CU239" s="607" t="s">
        <v>1</v>
      </c>
      <c r="CV239" s="607"/>
      <c r="CW239" s="607"/>
      <c r="CX239" s="607"/>
      <c r="CY239" s="607"/>
      <c r="CZ239" s="607"/>
      <c r="DA239" s="607"/>
      <c r="DB239" s="607"/>
      <c r="DC239" s="607">
        <v>42</v>
      </c>
      <c r="DD239" s="607">
        <v>25</v>
      </c>
      <c r="DE239" s="607">
        <v>14</v>
      </c>
      <c r="DF239" s="607">
        <v>7</v>
      </c>
      <c r="DG239" s="607">
        <v>4</v>
      </c>
      <c r="DH239" s="607">
        <v>7</v>
      </c>
      <c r="DI239" s="607">
        <v>5</v>
      </c>
      <c r="DJ239" s="607">
        <v>5</v>
      </c>
      <c r="DK239" s="607">
        <v>11</v>
      </c>
      <c r="DL239" s="607" t="s">
        <v>1</v>
      </c>
      <c r="DM239" s="607" t="s">
        <v>1</v>
      </c>
      <c r="DN239" s="607">
        <v>1</v>
      </c>
      <c r="DO239" s="607">
        <v>1</v>
      </c>
      <c r="DP239" s="607">
        <v>6</v>
      </c>
      <c r="DQ239" s="607" t="s">
        <v>1</v>
      </c>
      <c r="DR239" s="607">
        <v>3</v>
      </c>
      <c r="DS239" s="607" t="s">
        <v>1</v>
      </c>
      <c r="DT239" s="607" t="s">
        <v>1</v>
      </c>
      <c r="DU239" s="607" t="s">
        <v>1</v>
      </c>
      <c r="DV239" s="607" t="s">
        <v>1</v>
      </c>
      <c r="DW239" s="607" t="s">
        <v>1</v>
      </c>
      <c r="DX239" s="607" t="s">
        <v>1</v>
      </c>
      <c r="DY239" s="607" t="s">
        <v>1</v>
      </c>
      <c r="DZ239" s="607" t="s">
        <v>1</v>
      </c>
      <c r="EA239" s="607">
        <v>12</v>
      </c>
      <c r="EB239" s="607">
        <v>505</v>
      </c>
      <c r="EC239" s="607" t="s">
        <v>1</v>
      </c>
      <c r="ED239" s="607">
        <v>393</v>
      </c>
      <c r="EE239" s="607">
        <v>112</v>
      </c>
      <c r="EF239" s="17">
        <v>21</v>
      </c>
      <c r="EG239" s="17">
        <v>17</v>
      </c>
      <c r="EH239" s="17">
        <v>11</v>
      </c>
      <c r="EI239" s="17">
        <v>5</v>
      </c>
      <c r="EJ239" s="17">
        <v>1</v>
      </c>
      <c r="EK239" s="17" t="s">
        <v>1</v>
      </c>
      <c r="EL239" s="17">
        <v>2</v>
      </c>
      <c r="EM239" s="17">
        <v>2</v>
      </c>
      <c r="EN239" s="17">
        <v>21</v>
      </c>
      <c r="EO239" s="17">
        <v>8</v>
      </c>
      <c r="EP239" s="17">
        <v>3</v>
      </c>
      <c r="EQ239" s="17">
        <v>2</v>
      </c>
      <c r="ER239" s="17">
        <v>3</v>
      </c>
      <c r="ES239" s="17">
        <v>7</v>
      </c>
      <c r="ET239" s="17">
        <v>3</v>
      </c>
      <c r="EU239" s="17">
        <v>3</v>
      </c>
    </row>
    <row r="240" spans="1:151" ht="14.25" customHeight="1">
      <c r="A240" s="551" t="s">
        <v>299</v>
      </c>
      <c r="B240" s="551" t="s">
        <v>478</v>
      </c>
      <c r="C240" s="551" t="s">
        <v>478</v>
      </c>
      <c r="D240" s="551" t="s">
        <v>487</v>
      </c>
      <c r="E240" s="607">
        <v>15</v>
      </c>
      <c r="F240" s="607">
        <v>10</v>
      </c>
      <c r="G240" s="607">
        <v>3</v>
      </c>
      <c r="H240" s="607">
        <v>3</v>
      </c>
      <c r="I240" s="607">
        <v>2</v>
      </c>
      <c r="J240" s="607">
        <v>1</v>
      </c>
      <c r="K240" s="607">
        <v>5</v>
      </c>
      <c r="L240" s="607">
        <v>5</v>
      </c>
      <c r="M240" s="607">
        <v>27</v>
      </c>
      <c r="N240" s="607">
        <v>1</v>
      </c>
      <c r="O240" s="607">
        <v>1</v>
      </c>
      <c r="P240" s="607">
        <v>1</v>
      </c>
      <c r="Q240" s="607" t="s">
        <v>1</v>
      </c>
      <c r="R240" s="607">
        <v>1</v>
      </c>
      <c r="S240" s="607">
        <v>1</v>
      </c>
      <c r="T240" s="607">
        <v>4</v>
      </c>
      <c r="U240" s="607">
        <v>1</v>
      </c>
      <c r="V240" s="607">
        <v>2</v>
      </c>
      <c r="W240" s="607">
        <v>1</v>
      </c>
      <c r="X240" s="607">
        <v>2</v>
      </c>
      <c r="Y240" s="607">
        <v>7</v>
      </c>
      <c r="Z240" s="607">
        <v>3</v>
      </c>
      <c r="AA240" s="607">
        <v>2</v>
      </c>
      <c r="AB240" s="607" t="s">
        <v>1</v>
      </c>
      <c r="AC240" s="608">
        <v>58.7</v>
      </c>
      <c r="AD240" s="608">
        <v>57.7</v>
      </c>
      <c r="AE240" s="608">
        <v>59.7</v>
      </c>
      <c r="AF240" s="607">
        <v>21</v>
      </c>
      <c r="AG240" s="607" t="s">
        <v>1</v>
      </c>
      <c r="AH240" s="607" t="s">
        <v>1</v>
      </c>
      <c r="AI240" s="607" t="s">
        <v>1</v>
      </c>
      <c r="AJ240" s="607" t="s">
        <v>1</v>
      </c>
      <c r="AK240" s="607">
        <v>1</v>
      </c>
      <c r="AL240" s="607">
        <v>1</v>
      </c>
      <c r="AM240" s="607">
        <v>2</v>
      </c>
      <c r="AN240" s="607" t="s">
        <v>1</v>
      </c>
      <c r="AO240" s="607">
        <v>2</v>
      </c>
      <c r="AP240" s="607">
        <v>1</v>
      </c>
      <c r="AQ240" s="607">
        <v>2</v>
      </c>
      <c r="AR240" s="607">
        <v>7</v>
      </c>
      <c r="AS240" s="607">
        <v>3</v>
      </c>
      <c r="AT240" s="607">
        <v>2</v>
      </c>
      <c r="AU240" s="607" t="s">
        <v>1</v>
      </c>
      <c r="AV240" s="608">
        <v>65.400000000000006</v>
      </c>
      <c r="AW240" s="608">
        <v>66.7</v>
      </c>
      <c r="AX240" s="608">
        <v>64.3</v>
      </c>
      <c r="AY240" s="607">
        <v>17</v>
      </c>
      <c r="AZ240" s="607" t="s">
        <v>1</v>
      </c>
      <c r="BA240" s="607" t="s">
        <v>1</v>
      </c>
      <c r="BB240" s="607" t="s">
        <v>1</v>
      </c>
      <c r="BC240" s="607" t="s">
        <v>1</v>
      </c>
      <c r="BD240" s="607" t="s">
        <v>1</v>
      </c>
      <c r="BE240" s="607">
        <v>1</v>
      </c>
      <c r="BF240" s="607">
        <v>2</v>
      </c>
      <c r="BG240" s="607" t="s">
        <v>1</v>
      </c>
      <c r="BH240" s="607">
        <v>2</v>
      </c>
      <c r="BI240" s="607">
        <v>1</v>
      </c>
      <c r="BJ240" s="607">
        <v>1</v>
      </c>
      <c r="BK240" s="607">
        <v>7</v>
      </c>
      <c r="BL240" s="607">
        <v>1</v>
      </c>
      <c r="BM240" s="607">
        <v>2</v>
      </c>
      <c r="BN240" s="607" t="s">
        <v>1</v>
      </c>
      <c r="BO240" s="608">
        <v>65.8</v>
      </c>
      <c r="BP240" s="608">
        <v>66.7</v>
      </c>
      <c r="BQ240" s="608">
        <v>64.599999999999994</v>
      </c>
      <c r="BR240" s="607">
        <v>10</v>
      </c>
      <c r="BS240" s="607" t="s">
        <v>1</v>
      </c>
      <c r="BT240" s="607" t="s">
        <v>1</v>
      </c>
      <c r="BU240" s="607" t="s">
        <v>1</v>
      </c>
      <c r="BV240" s="607" t="s">
        <v>1</v>
      </c>
      <c r="BW240" s="607" t="s">
        <v>1</v>
      </c>
      <c r="BX240" s="607" t="s">
        <v>1</v>
      </c>
      <c r="BY240" s="607" t="s">
        <v>1</v>
      </c>
      <c r="BZ240" s="607" t="s">
        <v>1</v>
      </c>
      <c r="CA240" s="607">
        <v>1</v>
      </c>
      <c r="CB240" s="607">
        <v>1</v>
      </c>
      <c r="CC240" s="607" t="s">
        <v>1</v>
      </c>
      <c r="CD240" s="607">
        <v>5</v>
      </c>
      <c r="CE240" s="607">
        <v>1</v>
      </c>
      <c r="CF240" s="607">
        <v>2</v>
      </c>
      <c r="CG240" s="607" t="s">
        <v>1</v>
      </c>
      <c r="CH240" s="607">
        <v>5</v>
      </c>
      <c r="CI240" s="607" t="s">
        <v>1</v>
      </c>
      <c r="CJ240" s="607" t="s">
        <v>1</v>
      </c>
      <c r="CK240" s="607" t="s">
        <v>1</v>
      </c>
      <c r="CL240" s="607" t="s">
        <v>1</v>
      </c>
      <c r="CM240" s="607" t="s">
        <v>1</v>
      </c>
      <c r="CN240" s="607" t="s">
        <v>1</v>
      </c>
      <c r="CO240" s="607" t="s">
        <v>1</v>
      </c>
      <c r="CP240" s="607">
        <v>1</v>
      </c>
      <c r="CQ240" s="607" t="s">
        <v>1</v>
      </c>
      <c r="CR240" s="607">
        <v>3</v>
      </c>
      <c r="CS240" s="607" t="s">
        <v>1</v>
      </c>
      <c r="CT240" s="607">
        <v>1</v>
      </c>
      <c r="CU240" s="607" t="s">
        <v>1</v>
      </c>
      <c r="CV240" s="607"/>
      <c r="CW240" s="607"/>
      <c r="CX240" s="607"/>
      <c r="CY240" s="607"/>
      <c r="CZ240" s="607"/>
      <c r="DA240" s="607"/>
      <c r="DB240" s="607"/>
      <c r="DC240" s="607">
        <v>33</v>
      </c>
      <c r="DD240" s="607">
        <v>25</v>
      </c>
      <c r="DE240" s="607">
        <v>17</v>
      </c>
      <c r="DF240" s="607">
        <v>8</v>
      </c>
      <c r="DG240" s="607" t="s">
        <v>1</v>
      </c>
      <c r="DH240" s="607">
        <v>6</v>
      </c>
      <c r="DI240" s="607" t="s">
        <v>1</v>
      </c>
      <c r="DJ240" s="607">
        <v>2</v>
      </c>
      <c r="DK240" s="607">
        <v>10</v>
      </c>
      <c r="DL240" s="607" t="s">
        <v>1</v>
      </c>
      <c r="DM240" s="607" t="s">
        <v>1</v>
      </c>
      <c r="DN240" s="607" t="s">
        <v>1</v>
      </c>
      <c r="DO240" s="607" t="s">
        <v>1</v>
      </c>
      <c r="DP240" s="607">
        <v>7</v>
      </c>
      <c r="DQ240" s="607">
        <v>3</v>
      </c>
      <c r="DR240" s="607" t="s">
        <v>1</v>
      </c>
      <c r="DS240" s="607" t="s">
        <v>1</v>
      </c>
      <c r="DT240" s="607" t="s">
        <v>1</v>
      </c>
      <c r="DU240" s="607" t="s">
        <v>1</v>
      </c>
      <c r="DV240" s="607" t="s">
        <v>1</v>
      </c>
      <c r="DW240" s="607" t="s">
        <v>1</v>
      </c>
      <c r="DX240" s="607" t="s">
        <v>1</v>
      </c>
      <c r="DY240" s="607" t="s">
        <v>1</v>
      </c>
      <c r="DZ240" s="607" t="s">
        <v>1</v>
      </c>
      <c r="EA240" s="607">
        <v>10</v>
      </c>
      <c r="EB240" s="607">
        <v>478</v>
      </c>
      <c r="EC240" s="607" t="s">
        <v>1</v>
      </c>
      <c r="ED240" s="607">
        <v>453</v>
      </c>
      <c r="EE240" s="607">
        <v>25</v>
      </c>
      <c r="EF240" s="17">
        <v>16</v>
      </c>
      <c r="EG240" s="17">
        <v>16</v>
      </c>
      <c r="EH240" s="17">
        <v>10</v>
      </c>
      <c r="EI240" s="17">
        <v>6</v>
      </c>
      <c r="EJ240" s="17" t="s">
        <v>1</v>
      </c>
      <c r="EK240" s="17" t="s">
        <v>1</v>
      </c>
      <c r="EL240" s="17" t="s">
        <v>1</v>
      </c>
      <c r="EM240" s="17" t="s">
        <v>1</v>
      </c>
      <c r="EN240" s="17">
        <v>17</v>
      </c>
      <c r="EO240" s="17">
        <v>9</v>
      </c>
      <c r="EP240" s="17">
        <v>7</v>
      </c>
      <c r="EQ240" s="17">
        <v>2</v>
      </c>
      <c r="ER240" s="17" t="s">
        <v>1</v>
      </c>
      <c r="ES240" s="17">
        <v>6</v>
      </c>
      <c r="ET240" s="17" t="s">
        <v>1</v>
      </c>
      <c r="EU240" s="17">
        <v>2</v>
      </c>
    </row>
    <row r="241" spans="1:151" ht="14.25" customHeight="1">
      <c r="A241" s="551" t="s">
        <v>299</v>
      </c>
      <c r="B241" s="551" t="s">
        <v>478</v>
      </c>
      <c r="C241" s="551" t="s">
        <v>478</v>
      </c>
      <c r="D241" s="551" t="s">
        <v>488</v>
      </c>
      <c r="E241" s="607">
        <v>15</v>
      </c>
      <c r="F241" s="607">
        <v>9</v>
      </c>
      <c r="G241" s="607">
        <v>1</v>
      </c>
      <c r="H241" s="607">
        <v>1</v>
      </c>
      <c r="I241" s="607">
        <v>4</v>
      </c>
      <c r="J241" s="607">
        <v>3</v>
      </c>
      <c r="K241" s="607">
        <v>4</v>
      </c>
      <c r="L241" s="607">
        <v>6</v>
      </c>
      <c r="M241" s="607">
        <v>26</v>
      </c>
      <c r="N241" s="607" t="s">
        <v>1</v>
      </c>
      <c r="O241" s="607">
        <v>1</v>
      </c>
      <c r="P241" s="607" t="s">
        <v>1</v>
      </c>
      <c r="Q241" s="607" t="s">
        <v>1</v>
      </c>
      <c r="R241" s="607" t="s">
        <v>1</v>
      </c>
      <c r="S241" s="607">
        <v>1</v>
      </c>
      <c r="T241" s="607">
        <v>5</v>
      </c>
      <c r="U241" s="607">
        <v>1</v>
      </c>
      <c r="V241" s="607">
        <v>4</v>
      </c>
      <c r="W241" s="607">
        <v>2</v>
      </c>
      <c r="X241" s="607" t="s">
        <v>1</v>
      </c>
      <c r="Y241" s="607">
        <v>3</v>
      </c>
      <c r="Z241" s="607">
        <v>5</v>
      </c>
      <c r="AA241" s="607">
        <v>2</v>
      </c>
      <c r="AB241" s="607">
        <v>2</v>
      </c>
      <c r="AC241" s="608">
        <v>63.2</v>
      </c>
      <c r="AD241" s="608">
        <v>61.2</v>
      </c>
      <c r="AE241" s="608">
        <v>65.2</v>
      </c>
      <c r="AF241" s="607">
        <v>16</v>
      </c>
      <c r="AG241" s="607" t="s">
        <v>1</v>
      </c>
      <c r="AH241" s="607" t="s">
        <v>1</v>
      </c>
      <c r="AI241" s="607" t="s">
        <v>1</v>
      </c>
      <c r="AJ241" s="607" t="s">
        <v>1</v>
      </c>
      <c r="AK241" s="607" t="s">
        <v>1</v>
      </c>
      <c r="AL241" s="607" t="s">
        <v>1</v>
      </c>
      <c r="AM241" s="607">
        <v>3</v>
      </c>
      <c r="AN241" s="607" t="s">
        <v>1</v>
      </c>
      <c r="AO241" s="607">
        <v>1</v>
      </c>
      <c r="AP241" s="607">
        <v>2</v>
      </c>
      <c r="AQ241" s="607" t="s">
        <v>1</v>
      </c>
      <c r="AR241" s="607">
        <v>2</v>
      </c>
      <c r="AS241" s="607">
        <v>5</v>
      </c>
      <c r="AT241" s="607">
        <v>2</v>
      </c>
      <c r="AU241" s="607">
        <v>1</v>
      </c>
      <c r="AV241" s="608">
        <v>69.099999999999994</v>
      </c>
      <c r="AW241" s="608">
        <v>68</v>
      </c>
      <c r="AX241" s="608">
        <v>70.099999999999994</v>
      </c>
      <c r="AY241" s="607">
        <v>9</v>
      </c>
      <c r="AZ241" s="607" t="s">
        <v>1</v>
      </c>
      <c r="BA241" s="607" t="s">
        <v>1</v>
      </c>
      <c r="BB241" s="607" t="s">
        <v>1</v>
      </c>
      <c r="BC241" s="607" t="s">
        <v>1</v>
      </c>
      <c r="BD241" s="607" t="s">
        <v>1</v>
      </c>
      <c r="BE241" s="607" t="s">
        <v>1</v>
      </c>
      <c r="BF241" s="607">
        <v>2</v>
      </c>
      <c r="BG241" s="607" t="s">
        <v>1</v>
      </c>
      <c r="BH241" s="607" t="s">
        <v>1</v>
      </c>
      <c r="BI241" s="607">
        <v>2</v>
      </c>
      <c r="BJ241" s="607" t="s">
        <v>1</v>
      </c>
      <c r="BK241" s="607" t="s">
        <v>1</v>
      </c>
      <c r="BL241" s="607">
        <v>4</v>
      </c>
      <c r="BM241" s="607">
        <v>1</v>
      </c>
      <c r="BN241" s="607" t="s">
        <v>1</v>
      </c>
      <c r="BO241" s="608">
        <v>66.900000000000006</v>
      </c>
      <c r="BP241" s="608">
        <v>64.599999999999994</v>
      </c>
      <c r="BQ241" s="608">
        <v>75</v>
      </c>
      <c r="BR241" s="607">
        <v>9</v>
      </c>
      <c r="BS241" s="607" t="s">
        <v>1</v>
      </c>
      <c r="BT241" s="607" t="s">
        <v>1</v>
      </c>
      <c r="BU241" s="607" t="s">
        <v>1</v>
      </c>
      <c r="BV241" s="607" t="s">
        <v>1</v>
      </c>
      <c r="BW241" s="607" t="s">
        <v>1</v>
      </c>
      <c r="BX241" s="607" t="s">
        <v>1</v>
      </c>
      <c r="BY241" s="607">
        <v>1</v>
      </c>
      <c r="BZ241" s="607" t="s">
        <v>1</v>
      </c>
      <c r="CA241" s="607">
        <v>2</v>
      </c>
      <c r="CB241" s="607">
        <v>1</v>
      </c>
      <c r="CC241" s="607" t="s">
        <v>1</v>
      </c>
      <c r="CD241" s="607">
        <v>1</v>
      </c>
      <c r="CE241" s="607">
        <v>2</v>
      </c>
      <c r="CF241" s="607">
        <v>1</v>
      </c>
      <c r="CG241" s="607">
        <v>1</v>
      </c>
      <c r="CH241" s="607">
        <v>6</v>
      </c>
      <c r="CI241" s="607" t="s">
        <v>1</v>
      </c>
      <c r="CJ241" s="607" t="s">
        <v>1</v>
      </c>
      <c r="CK241" s="607" t="s">
        <v>1</v>
      </c>
      <c r="CL241" s="607" t="s">
        <v>1</v>
      </c>
      <c r="CM241" s="607" t="s">
        <v>1</v>
      </c>
      <c r="CN241" s="607" t="s">
        <v>1</v>
      </c>
      <c r="CO241" s="607">
        <v>1</v>
      </c>
      <c r="CP241" s="607" t="s">
        <v>1</v>
      </c>
      <c r="CQ241" s="607" t="s">
        <v>1</v>
      </c>
      <c r="CR241" s="607">
        <v>1</v>
      </c>
      <c r="CS241" s="607">
        <v>2</v>
      </c>
      <c r="CT241" s="607">
        <v>1</v>
      </c>
      <c r="CU241" s="607">
        <v>1</v>
      </c>
      <c r="CV241" s="607"/>
      <c r="CW241" s="607"/>
      <c r="CX241" s="607"/>
      <c r="CY241" s="607"/>
      <c r="CZ241" s="607"/>
      <c r="DA241" s="607"/>
      <c r="DB241" s="607"/>
      <c r="DC241" s="607">
        <v>40</v>
      </c>
      <c r="DD241" s="607">
        <v>18</v>
      </c>
      <c r="DE241" s="607">
        <v>9</v>
      </c>
      <c r="DF241" s="607">
        <v>4</v>
      </c>
      <c r="DG241" s="607">
        <v>5</v>
      </c>
      <c r="DH241" s="607">
        <v>9</v>
      </c>
      <c r="DI241" s="607">
        <v>8</v>
      </c>
      <c r="DJ241" s="607">
        <v>5</v>
      </c>
      <c r="DK241" s="607">
        <v>7</v>
      </c>
      <c r="DL241" s="607" t="s">
        <v>1</v>
      </c>
      <c r="DM241" s="607" t="s">
        <v>1</v>
      </c>
      <c r="DN241" s="607" t="s">
        <v>1</v>
      </c>
      <c r="DO241" s="607" t="s">
        <v>1</v>
      </c>
      <c r="DP241" s="607">
        <v>2</v>
      </c>
      <c r="DQ241" s="607">
        <v>1</v>
      </c>
      <c r="DR241" s="607">
        <v>3</v>
      </c>
      <c r="DS241" s="607" t="s">
        <v>1</v>
      </c>
      <c r="DT241" s="607">
        <v>1</v>
      </c>
      <c r="DU241" s="607" t="s">
        <v>1</v>
      </c>
      <c r="DV241" s="607" t="s">
        <v>1</v>
      </c>
      <c r="DW241" s="607" t="s">
        <v>1</v>
      </c>
      <c r="DX241" s="607" t="s">
        <v>1</v>
      </c>
      <c r="DY241" s="607" t="s">
        <v>1</v>
      </c>
      <c r="DZ241" s="607" t="s">
        <v>1</v>
      </c>
      <c r="EA241" s="607">
        <v>9</v>
      </c>
      <c r="EB241" s="607">
        <v>454</v>
      </c>
      <c r="EC241" s="607" t="s">
        <v>1</v>
      </c>
      <c r="ED241" s="607">
        <v>299</v>
      </c>
      <c r="EE241" s="607">
        <v>155</v>
      </c>
      <c r="EF241" s="17">
        <v>18</v>
      </c>
      <c r="EG241" s="17">
        <v>12</v>
      </c>
      <c r="EH241" s="17">
        <v>7</v>
      </c>
      <c r="EI241" s="17">
        <v>1</v>
      </c>
      <c r="EJ241" s="17">
        <v>4</v>
      </c>
      <c r="EK241" s="17" t="s">
        <v>1</v>
      </c>
      <c r="EL241" s="17">
        <v>5</v>
      </c>
      <c r="EM241" s="17">
        <v>1</v>
      </c>
      <c r="EN241" s="17">
        <v>22</v>
      </c>
      <c r="EO241" s="17">
        <v>6</v>
      </c>
      <c r="EP241" s="17">
        <v>2</v>
      </c>
      <c r="EQ241" s="17">
        <v>3</v>
      </c>
      <c r="ER241" s="17">
        <v>1</v>
      </c>
      <c r="ES241" s="17">
        <v>9</v>
      </c>
      <c r="ET241" s="17">
        <v>3</v>
      </c>
      <c r="EU241" s="17">
        <v>4</v>
      </c>
    </row>
    <row r="242" spans="1:151" ht="14.25" customHeight="1">
      <c r="A242" s="551" t="s">
        <v>299</v>
      </c>
      <c r="B242" s="551" t="s">
        <v>478</v>
      </c>
      <c r="C242" s="551" t="s">
        <v>478</v>
      </c>
      <c r="D242" s="551" t="s">
        <v>489</v>
      </c>
      <c r="E242" s="607">
        <v>18</v>
      </c>
      <c r="F242" s="607">
        <v>16</v>
      </c>
      <c r="G242" s="607">
        <v>6</v>
      </c>
      <c r="H242" s="607">
        <v>6</v>
      </c>
      <c r="I242" s="607">
        <v>6</v>
      </c>
      <c r="J242" s="607">
        <v>5</v>
      </c>
      <c r="K242" s="607">
        <v>4</v>
      </c>
      <c r="L242" s="607">
        <v>2</v>
      </c>
      <c r="M242" s="607">
        <v>42</v>
      </c>
      <c r="N242" s="607" t="s">
        <v>1</v>
      </c>
      <c r="O242" s="607">
        <v>1</v>
      </c>
      <c r="P242" s="607" t="s">
        <v>1</v>
      </c>
      <c r="Q242" s="607">
        <v>4</v>
      </c>
      <c r="R242" s="607">
        <v>2</v>
      </c>
      <c r="S242" s="607">
        <v>2</v>
      </c>
      <c r="T242" s="607">
        <v>4</v>
      </c>
      <c r="U242" s="607">
        <v>2</v>
      </c>
      <c r="V242" s="607">
        <v>8</v>
      </c>
      <c r="W242" s="607">
        <v>4</v>
      </c>
      <c r="X242" s="607">
        <v>7</v>
      </c>
      <c r="Y242" s="607">
        <v>2</v>
      </c>
      <c r="Z242" s="607">
        <v>2</v>
      </c>
      <c r="AA242" s="607">
        <v>1</v>
      </c>
      <c r="AB242" s="607">
        <v>3</v>
      </c>
      <c r="AC242" s="608">
        <v>57.4</v>
      </c>
      <c r="AD242" s="608">
        <v>57.5</v>
      </c>
      <c r="AE242" s="608">
        <v>57.3</v>
      </c>
      <c r="AF242" s="607">
        <v>33</v>
      </c>
      <c r="AG242" s="607" t="s">
        <v>1</v>
      </c>
      <c r="AH242" s="607">
        <v>1</v>
      </c>
      <c r="AI242" s="607" t="s">
        <v>1</v>
      </c>
      <c r="AJ242" s="607">
        <v>1</v>
      </c>
      <c r="AK242" s="607">
        <v>2</v>
      </c>
      <c r="AL242" s="607">
        <v>2</v>
      </c>
      <c r="AM242" s="607">
        <v>4</v>
      </c>
      <c r="AN242" s="607">
        <v>1</v>
      </c>
      <c r="AO242" s="607">
        <v>5</v>
      </c>
      <c r="AP242" s="607">
        <v>4</v>
      </c>
      <c r="AQ242" s="607">
        <v>5</v>
      </c>
      <c r="AR242" s="607">
        <v>2</v>
      </c>
      <c r="AS242" s="607">
        <v>2</v>
      </c>
      <c r="AT242" s="607">
        <v>1</v>
      </c>
      <c r="AU242" s="607">
        <v>3</v>
      </c>
      <c r="AV242" s="608">
        <v>59.3</v>
      </c>
      <c r="AW242" s="608">
        <v>59.5</v>
      </c>
      <c r="AX242" s="608">
        <v>59</v>
      </c>
      <c r="AY242" s="607">
        <v>30</v>
      </c>
      <c r="AZ242" s="607" t="s">
        <v>1</v>
      </c>
      <c r="BA242" s="607">
        <v>1</v>
      </c>
      <c r="BB242" s="607" t="s">
        <v>1</v>
      </c>
      <c r="BC242" s="607">
        <v>1</v>
      </c>
      <c r="BD242" s="607">
        <v>2</v>
      </c>
      <c r="BE242" s="607">
        <v>2</v>
      </c>
      <c r="BF242" s="607">
        <v>4</v>
      </c>
      <c r="BG242" s="607">
        <v>1</v>
      </c>
      <c r="BH242" s="607">
        <v>5</v>
      </c>
      <c r="BI242" s="607">
        <v>3</v>
      </c>
      <c r="BJ242" s="607">
        <v>4</v>
      </c>
      <c r="BK242" s="607">
        <v>2</v>
      </c>
      <c r="BL242" s="607">
        <v>2</v>
      </c>
      <c r="BM242" s="607">
        <v>1</v>
      </c>
      <c r="BN242" s="607">
        <v>2</v>
      </c>
      <c r="BO242" s="608">
        <v>58.1</v>
      </c>
      <c r="BP242" s="608">
        <v>57.9</v>
      </c>
      <c r="BQ242" s="608">
        <v>58.3</v>
      </c>
      <c r="BR242" s="607">
        <v>16</v>
      </c>
      <c r="BS242" s="607" t="s">
        <v>1</v>
      </c>
      <c r="BT242" s="607" t="s">
        <v>1</v>
      </c>
      <c r="BU242" s="607" t="s">
        <v>1</v>
      </c>
      <c r="BV242" s="607" t="s">
        <v>1</v>
      </c>
      <c r="BW242" s="607">
        <v>1</v>
      </c>
      <c r="BX242" s="607">
        <v>1</v>
      </c>
      <c r="BY242" s="607">
        <v>1</v>
      </c>
      <c r="BZ242" s="607">
        <v>1</v>
      </c>
      <c r="CA242" s="607">
        <v>1</v>
      </c>
      <c r="CB242" s="607">
        <v>1</v>
      </c>
      <c r="CC242" s="607">
        <v>4</v>
      </c>
      <c r="CD242" s="607">
        <v>1</v>
      </c>
      <c r="CE242" s="607">
        <v>1</v>
      </c>
      <c r="CF242" s="607">
        <v>1</v>
      </c>
      <c r="CG242" s="607">
        <v>3</v>
      </c>
      <c r="CH242" s="607">
        <v>11</v>
      </c>
      <c r="CI242" s="607" t="s">
        <v>1</v>
      </c>
      <c r="CJ242" s="607" t="s">
        <v>1</v>
      </c>
      <c r="CK242" s="607" t="s">
        <v>1</v>
      </c>
      <c r="CL242" s="607" t="s">
        <v>1</v>
      </c>
      <c r="CM242" s="607">
        <v>1</v>
      </c>
      <c r="CN242" s="607" t="s">
        <v>1</v>
      </c>
      <c r="CO242" s="607">
        <v>1</v>
      </c>
      <c r="CP242" s="607">
        <v>1</v>
      </c>
      <c r="CQ242" s="607">
        <v>3</v>
      </c>
      <c r="CR242" s="607">
        <v>1</v>
      </c>
      <c r="CS242" s="607" t="s">
        <v>1</v>
      </c>
      <c r="CT242" s="607">
        <v>1</v>
      </c>
      <c r="CU242" s="607">
        <v>3</v>
      </c>
      <c r="CV242" s="607"/>
      <c r="CW242" s="607"/>
      <c r="CX242" s="607"/>
      <c r="CY242" s="607"/>
      <c r="CZ242" s="607"/>
      <c r="DA242" s="607"/>
      <c r="DB242" s="607"/>
      <c r="DC242" s="607">
        <v>63</v>
      </c>
      <c r="DD242" s="607">
        <v>42</v>
      </c>
      <c r="DE242" s="607">
        <v>30</v>
      </c>
      <c r="DF242" s="607">
        <v>11</v>
      </c>
      <c r="DG242" s="607">
        <v>1</v>
      </c>
      <c r="DH242" s="607">
        <v>8</v>
      </c>
      <c r="DI242" s="607">
        <v>5</v>
      </c>
      <c r="DJ242" s="607">
        <v>8</v>
      </c>
      <c r="DK242" s="607">
        <v>16</v>
      </c>
      <c r="DL242" s="607" t="s">
        <v>1</v>
      </c>
      <c r="DM242" s="607" t="s">
        <v>1</v>
      </c>
      <c r="DN242" s="607" t="s">
        <v>1</v>
      </c>
      <c r="DO242" s="607" t="s">
        <v>1</v>
      </c>
      <c r="DP242" s="607">
        <v>10</v>
      </c>
      <c r="DQ242" s="607" t="s">
        <v>1</v>
      </c>
      <c r="DR242" s="607">
        <v>5</v>
      </c>
      <c r="DS242" s="607">
        <v>1</v>
      </c>
      <c r="DT242" s="607" t="s">
        <v>1</v>
      </c>
      <c r="DU242" s="607" t="s">
        <v>1</v>
      </c>
      <c r="DV242" s="607" t="s">
        <v>1</v>
      </c>
      <c r="DW242" s="607" t="s">
        <v>1</v>
      </c>
      <c r="DX242" s="607" t="s">
        <v>1</v>
      </c>
      <c r="DY242" s="607" t="s">
        <v>1</v>
      </c>
      <c r="DZ242" s="607" t="s">
        <v>1</v>
      </c>
      <c r="EA242" s="607">
        <v>16</v>
      </c>
      <c r="EB242" s="607">
        <v>1265</v>
      </c>
      <c r="EC242" s="607">
        <v>135</v>
      </c>
      <c r="ED242" s="607">
        <v>712</v>
      </c>
      <c r="EE242" s="607">
        <v>418</v>
      </c>
      <c r="EF242" s="17">
        <v>28</v>
      </c>
      <c r="EG242" s="17">
        <v>22</v>
      </c>
      <c r="EH242" s="17">
        <v>18</v>
      </c>
      <c r="EI242" s="17">
        <v>3</v>
      </c>
      <c r="EJ242" s="17">
        <v>1</v>
      </c>
      <c r="EK242" s="17" t="s">
        <v>1</v>
      </c>
      <c r="EL242" s="17">
        <v>1</v>
      </c>
      <c r="EM242" s="17">
        <v>5</v>
      </c>
      <c r="EN242" s="17">
        <v>35</v>
      </c>
      <c r="EO242" s="17">
        <v>20</v>
      </c>
      <c r="EP242" s="17">
        <v>12</v>
      </c>
      <c r="EQ242" s="17">
        <v>8</v>
      </c>
      <c r="ER242" s="17" t="s">
        <v>1</v>
      </c>
      <c r="ES242" s="17">
        <v>8</v>
      </c>
      <c r="ET242" s="17">
        <v>4</v>
      </c>
      <c r="EU242" s="17">
        <v>3</v>
      </c>
    </row>
    <row r="243" spans="1:151" ht="14.25" customHeight="1">
      <c r="A243" s="551" t="s">
        <v>299</v>
      </c>
      <c r="B243" s="551" t="s">
        <v>478</v>
      </c>
      <c r="C243" s="551" t="s">
        <v>478</v>
      </c>
      <c r="D243" s="551" t="s">
        <v>490</v>
      </c>
      <c r="E243" s="607">
        <v>8</v>
      </c>
      <c r="F243" s="607">
        <v>5</v>
      </c>
      <c r="G243" s="607">
        <v>1</v>
      </c>
      <c r="H243" s="607">
        <v>1</v>
      </c>
      <c r="I243" s="607">
        <v>1</v>
      </c>
      <c r="J243" s="607" t="s">
        <v>1</v>
      </c>
      <c r="K243" s="607">
        <v>3</v>
      </c>
      <c r="L243" s="607">
        <v>3</v>
      </c>
      <c r="M243" s="607">
        <v>12</v>
      </c>
      <c r="N243" s="607" t="s">
        <v>1</v>
      </c>
      <c r="O243" s="607" t="s">
        <v>1</v>
      </c>
      <c r="P243" s="607">
        <v>2</v>
      </c>
      <c r="Q243" s="607">
        <v>1</v>
      </c>
      <c r="R243" s="607" t="s">
        <v>1</v>
      </c>
      <c r="S243" s="607" t="s">
        <v>1</v>
      </c>
      <c r="T243" s="607" t="s">
        <v>1</v>
      </c>
      <c r="U243" s="607">
        <v>1</v>
      </c>
      <c r="V243" s="607">
        <v>2</v>
      </c>
      <c r="W243" s="607">
        <v>2</v>
      </c>
      <c r="X243" s="607">
        <v>2</v>
      </c>
      <c r="Y243" s="607">
        <v>1</v>
      </c>
      <c r="Z243" s="607" t="s">
        <v>1</v>
      </c>
      <c r="AA243" s="607">
        <v>1</v>
      </c>
      <c r="AB243" s="607" t="s">
        <v>1</v>
      </c>
      <c r="AC243" s="608">
        <v>55.8</v>
      </c>
      <c r="AD243" s="608">
        <v>54.7</v>
      </c>
      <c r="AE243" s="608">
        <v>57.2</v>
      </c>
      <c r="AF243" s="607">
        <v>5</v>
      </c>
      <c r="AG243" s="607" t="s">
        <v>1</v>
      </c>
      <c r="AH243" s="607" t="s">
        <v>1</v>
      </c>
      <c r="AI243" s="607">
        <v>1</v>
      </c>
      <c r="AJ243" s="607" t="s">
        <v>1</v>
      </c>
      <c r="AK243" s="607" t="s">
        <v>1</v>
      </c>
      <c r="AL243" s="607" t="s">
        <v>1</v>
      </c>
      <c r="AM243" s="607" t="s">
        <v>1</v>
      </c>
      <c r="AN243" s="607">
        <v>1</v>
      </c>
      <c r="AO243" s="607">
        <v>1</v>
      </c>
      <c r="AP243" s="607" t="s">
        <v>1</v>
      </c>
      <c r="AQ243" s="607" t="s">
        <v>1</v>
      </c>
      <c r="AR243" s="607">
        <v>1</v>
      </c>
      <c r="AS243" s="607" t="s">
        <v>1</v>
      </c>
      <c r="AT243" s="607">
        <v>1</v>
      </c>
      <c r="AU243" s="607" t="s">
        <v>1</v>
      </c>
      <c r="AV243" s="608">
        <v>58.6</v>
      </c>
      <c r="AW243" s="608">
        <v>55</v>
      </c>
      <c r="AX243" s="608">
        <v>64</v>
      </c>
      <c r="AY243" s="607">
        <v>5</v>
      </c>
      <c r="AZ243" s="607" t="s">
        <v>1</v>
      </c>
      <c r="BA243" s="607" t="s">
        <v>1</v>
      </c>
      <c r="BB243" s="607">
        <v>1</v>
      </c>
      <c r="BC243" s="607" t="s">
        <v>1</v>
      </c>
      <c r="BD243" s="607" t="s">
        <v>1</v>
      </c>
      <c r="BE243" s="607" t="s">
        <v>1</v>
      </c>
      <c r="BF243" s="607" t="s">
        <v>1</v>
      </c>
      <c r="BG243" s="607">
        <v>1</v>
      </c>
      <c r="BH243" s="607">
        <v>1</v>
      </c>
      <c r="BI243" s="607" t="s">
        <v>1</v>
      </c>
      <c r="BJ243" s="607" t="s">
        <v>1</v>
      </c>
      <c r="BK243" s="607">
        <v>1</v>
      </c>
      <c r="BL243" s="607" t="s">
        <v>1</v>
      </c>
      <c r="BM243" s="607">
        <v>1</v>
      </c>
      <c r="BN243" s="607" t="s">
        <v>1</v>
      </c>
      <c r="BO243" s="608">
        <v>58.6</v>
      </c>
      <c r="BP243" s="608">
        <v>55</v>
      </c>
      <c r="BQ243" s="608">
        <v>64</v>
      </c>
      <c r="BR243" s="607">
        <v>5</v>
      </c>
      <c r="BS243" s="607" t="s">
        <v>1</v>
      </c>
      <c r="BT243" s="607" t="s">
        <v>1</v>
      </c>
      <c r="BU243" s="607" t="s">
        <v>1</v>
      </c>
      <c r="BV243" s="607" t="s">
        <v>1</v>
      </c>
      <c r="BW243" s="607" t="s">
        <v>1</v>
      </c>
      <c r="BX243" s="607" t="s">
        <v>1</v>
      </c>
      <c r="BY243" s="607" t="s">
        <v>1</v>
      </c>
      <c r="BZ243" s="607" t="s">
        <v>1</v>
      </c>
      <c r="CA243" s="607">
        <v>2</v>
      </c>
      <c r="CB243" s="607">
        <v>1</v>
      </c>
      <c r="CC243" s="607">
        <v>1</v>
      </c>
      <c r="CD243" s="607" t="s">
        <v>1</v>
      </c>
      <c r="CE243" s="607" t="s">
        <v>1</v>
      </c>
      <c r="CF243" s="607">
        <v>1</v>
      </c>
      <c r="CG243" s="607" t="s">
        <v>1</v>
      </c>
      <c r="CH243" s="607">
        <v>4</v>
      </c>
      <c r="CI243" s="607" t="s">
        <v>1</v>
      </c>
      <c r="CJ243" s="607" t="s">
        <v>1</v>
      </c>
      <c r="CK243" s="607" t="s">
        <v>1</v>
      </c>
      <c r="CL243" s="607" t="s">
        <v>1</v>
      </c>
      <c r="CM243" s="607" t="s">
        <v>1</v>
      </c>
      <c r="CN243" s="607" t="s">
        <v>1</v>
      </c>
      <c r="CO243" s="607">
        <v>1</v>
      </c>
      <c r="CP243" s="607">
        <v>1</v>
      </c>
      <c r="CQ243" s="607">
        <v>1</v>
      </c>
      <c r="CR243" s="607" t="s">
        <v>1</v>
      </c>
      <c r="CS243" s="607" t="s">
        <v>1</v>
      </c>
      <c r="CT243" s="607">
        <v>1</v>
      </c>
      <c r="CU243" s="607" t="s">
        <v>1</v>
      </c>
      <c r="CV243" s="607"/>
      <c r="CW243" s="607"/>
      <c r="CX243" s="607"/>
      <c r="CY243" s="607"/>
      <c r="CZ243" s="607"/>
      <c r="DA243" s="607"/>
      <c r="DB243" s="607"/>
      <c r="DC243" s="607">
        <v>19</v>
      </c>
      <c r="DD243" s="607">
        <v>15</v>
      </c>
      <c r="DE243" s="607">
        <v>5</v>
      </c>
      <c r="DF243" s="607">
        <v>6</v>
      </c>
      <c r="DG243" s="607">
        <v>4</v>
      </c>
      <c r="DH243" s="607">
        <v>1</v>
      </c>
      <c r="DI243" s="607">
        <v>1</v>
      </c>
      <c r="DJ243" s="607">
        <v>2</v>
      </c>
      <c r="DK243" s="607">
        <v>5</v>
      </c>
      <c r="DL243" s="607" t="s">
        <v>1</v>
      </c>
      <c r="DM243" s="607" t="s">
        <v>1</v>
      </c>
      <c r="DN243" s="607" t="s">
        <v>1</v>
      </c>
      <c r="DO243" s="607" t="s">
        <v>1</v>
      </c>
      <c r="DP243" s="607">
        <v>2</v>
      </c>
      <c r="DQ243" s="607" t="s">
        <v>1</v>
      </c>
      <c r="DR243" s="607">
        <v>2</v>
      </c>
      <c r="DS243" s="607">
        <v>1</v>
      </c>
      <c r="DT243" s="607" t="s">
        <v>1</v>
      </c>
      <c r="DU243" s="607" t="s">
        <v>1</v>
      </c>
      <c r="DV243" s="607" t="s">
        <v>1</v>
      </c>
      <c r="DW243" s="607" t="s">
        <v>1</v>
      </c>
      <c r="DX243" s="607" t="s">
        <v>1</v>
      </c>
      <c r="DY243" s="607" t="s">
        <v>1</v>
      </c>
      <c r="DZ243" s="607" t="s">
        <v>1</v>
      </c>
      <c r="EA243" s="607">
        <v>5</v>
      </c>
      <c r="EB243" s="607">
        <v>417</v>
      </c>
      <c r="EC243" s="607" t="s">
        <v>1</v>
      </c>
      <c r="ED243" s="607">
        <v>303</v>
      </c>
      <c r="EE243" s="607">
        <v>114</v>
      </c>
      <c r="EF243" s="17">
        <v>10</v>
      </c>
      <c r="EG243" s="17">
        <v>10</v>
      </c>
      <c r="EH243" s="17">
        <v>3</v>
      </c>
      <c r="EI243" s="17">
        <v>5</v>
      </c>
      <c r="EJ243" s="17">
        <v>2</v>
      </c>
      <c r="EK243" s="17" t="s">
        <v>1</v>
      </c>
      <c r="EL243" s="17" t="s">
        <v>1</v>
      </c>
      <c r="EM243" s="17" t="s">
        <v>1</v>
      </c>
      <c r="EN243" s="17">
        <v>9</v>
      </c>
      <c r="EO243" s="17">
        <v>5</v>
      </c>
      <c r="EP243" s="17">
        <v>2</v>
      </c>
      <c r="EQ243" s="17">
        <v>1</v>
      </c>
      <c r="ER243" s="17">
        <v>2</v>
      </c>
      <c r="ES243" s="17">
        <v>1</v>
      </c>
      <c r="ET243" s="17">
        <v>1</v>
      </c>
      <c r="EU243" s="17">
        <v>2</v>
      </c>
    </row>
    <row r="244" spans="1:151" ht="14.25" customHeight="1">
      <c r="A244" s="551" t="s">
        <v>299</v>
      </c>
      <c r="B244" s="551" t="s">
        <v>478</v>
      </c>
      <c r="C244" s="551" t="s">
        <v>478</v>
      </c>
      <c r="D244" s="551" t="s">
        <v>491</v>
      </c>
      <c r="E244" s="607">
        <v>5</v>
      </c>
      <c r="F244" s="607">
        <v>3</v>
      </c>
      <c r="G244" s="607">
        <v>2</v>
      </c>
      <c r="H244" s="607">
        <v>2</v>
      </c>
      <c r="I244" s="607" t="s">
        <v>1</v>
      </c>
      <c r="J244" s="607" t="s">
        <v>1</v>
      </c>
      <c r="K244" s="607">
        <v>1</v>
      </c>
      <c r="L244" s="607">
        <v>2</v>
      </c>
      <c r="M244" s="607">
        <v>5</v>
      </c>
      <c r="N244" s="607" t="s">
        <v>1</v>
      </c>
      <c r="O244" s="607" t="s">
        <v>1</v>
      </c>
      <c r="P244" s="607" t="s">
        <v>1</v>
      </c>
      <c r="Q244" s="607" t="s">
        <v>1</v>
      </c>
      <c r="R244" s="607" t="s">
        <v>1</v>
      </c>
      <c r="S244" s="607" t="s">
        <v>1</v>
      </c>
      <c r="T244" s="607" t="s">
        <v>1</v>
      </c>
      <c r="U244" s="607">
        <v>1</v>
      </c>
      <c r="V244" s="607">
        <v>1</v>
      </c>
      <c r="W244" s="607">
        <v>1</v>
      </c>
      <c r="X244" s="607" t="s">
        <v>1</v>
      </c>
      <c r="Y244" s="607" t="s">
        <v>1</v>
      </c>
      <c r="Z244" s="607" t="s">
        <v>1</v>
      </c>
      <c r="AA244" s="607">
        <v>1</v>
      </c>
      <c r="AB244" s="607">
        <v>1</v>
      </c>
      <c r="AC244" s="608">
        <v>68</v>
      </c>
      <c r="AD244" s="608">
        <v>71.5</v>
      </c>
      <c r="AE244" s="608">
        <v>54</v>
      </c>
      <c r="AF244" s="607">
        <v>5</v>
      </c>
      <c r="AG244" s="607" t="s">
        <v>1</v>
      </c>
      <c r="AH244" s="607" t="s">
        <v>1</v>
      </c>
      <c r="AI244" s="607" t="s">
        <v>1</v>
      </c>
      <c r="AJ244" s="607" t="s">
        <v>1</v>
      </c>
      <c r="AK244" s="607" t="s">
        <v>1</v>
      </c>
      <c r="AL244" s="607" t="s">
        <v>1</v>
      </c>
      <c r="AM244" s="607" t="s">
        <v>1</v>
      </c>
      <c r="AN244" s="607">
        <v>1</v>
      </c>
      <c r="AO244" s="607">
        <v>1</v>
      </c>
      <c r="AP244" s="607">
        <v>1</v>
      </c>
      <c r="AQ244" s="607" t="s">
        <v>1</v>
      </c>
      <c r="AR244" s="607" t="s">
        <v>1</v>
      </c>
      <c r="AS244" s="607" t="s">
        <v>1</v>
      </c>
      <c r="AT244" s="607">
        <v>1</v>
      </c>
      <c r="AU244" s="607">
        <v>1</v>
      </c>
      <c r="AV244" s="608">
        <v>68</v>
      </c>
      <c r="AW244" s="608">
        <v>71.5</v>
      </c>
      <c r="AX244" s="608">
        <v>54</v>
      </c>
      <c r="AY244" s="607">
        <v>4</v>
      </c>
      <c r="AZ244" s="607" t="s">
        <v>1</v>
      </c>
      <c r="BA244" s="607" t="s">
        <v>1</v>
      </c>
      <c r="BB244" s="607" t="s">
        <v>1</v>
      </c>
      <c r="BC244" s="607" t="s">
        <v>1</v>
      </c>
      <c r="BD244" s="607" t="s">
        <v>1</v>
      </c>
      <c r="BE244" s="607" t="s">
        <v>1</v>
      </c>
      <c r="BF244" s="607" t="s">
        <v>1</v>
      </c>
      <c r="BG244" s="607">
        <v>1</v>
      </c>
      <c r="BH244" s="607">
        <v>1</v>
      </c>
      <c r="BI244" s="607">
        <v>1</v>
      </c>
      <c r="BJ244" s="607" t="s">
        <v>1</v>
      </c>
      <c r="BK244" s="607" t="s">
        <v>1</v>
      </c>
      <c r="BL244" s="607" t="s">
        <v>1</v>
      </c>
      <c r="BM244" s="607">
        <v>1</v>
      </c>
      <c r="BN244" s="607" t="s">
        <v>1</v>
      </c>
      <c r="BO244" s="608">
        <v>63.8</v>
      </c>
      <c r="BP244" s="608">
        <v>67</v>
      </c>
      <c r="BQ244" s="608">
        <v>54</v>
      </c>
      <c r="BR244" s="607">
        <v>3</v>
      </c>
      <c r="BS244" s="607" t="s">
        <v>1</v>
      </c>
      <c r="BT244" s="607" t="s">
        <v>1</v>
      </c>
      <c r="BU244" s="607" t="s">
        <v>1</v>
      </c>
      <c r="BV244" s="607" t="s">
        <v>1</v>
      </c>
      <c r="BW244" s="607" t="s">
        <v>1</v>
      </c>
      <c r="BX244" s="607" t="s">
        <v>1</v>
      </c>
      <c r="BY244" s="607" t="s">
        <v>1</v>
      </c>
      <c r="BZ244" s="607" t="s">
        <v>1</v>
      </c>
      <c r="CA244" s="607" t="s">
        <v>1</v>
      </c>
      <c r="CB244" s="607">
        <v>1</v>
      </c>
      <c r="CC244" s="607" t="s">
        <v>1</v>
      </c>
      <c r="CD244" s="607" t="s">
        <v>1</v>
      </c>
      <c r="CE244" s="607" t="s">
        <v>1</v>
      </c>
      <c r="CF244" s="607">
        <v>1</v>
      </c>
      <c r="CG244" s="607">
        <v>1</v>
      </c>
      <c r="CH244" s="607">
        <v>2</v>
      </c>
      <c r="CI244" s="607" t="s">
        <v>1</v>
      </c>
      <c r="CJ244" s="607" t="s">
        <v>1</v>
      </c>
      <c r="CK244" s="607" t="s">
        <v>1</v>
      </c>
      <c r="CL244" s="607" t="s">
        <v>1</v>
      </c>
      <c r="CM244" s="607" t="s">
        <v>1</v>
      </c>
      <c r="CN244" s="607" t="s">
        <v>1</v>
      </c>
      <c r="CO244" s="607" t="s">
        <v>1</v>
      </c>
      <c r="CP244" s="607">
        <v>1</v>
      </c>
      <c r="CQ244" s="607" t="s">
        <v>1</v>
      </c>
      <c r="CR244" s="607" t="s">
        <v>1</v>
      </c>
      <c r="CS244" s="607" t="s">
        <v>1</v>
      </c>
      <c r="CT244" s="607">
        <v>1</v>
      </c>
      <c r="CU244" s="607" t="s">
        <v>1</v>
      </c>
      <c r="CV244" s="607"/>
      <c r="CW244" s="607"/>
      <c r="CX244" s="607"/>
      <c r="CY244" s="607"/>
      <c r="CZ244" s="607"/>
      <c r="DA244" s="607"/>
      <c r="DB244" s="607"/>
      <c r="DC244" s="607">
        <v>5</v>
      </c>
      <c r="DD244" s="607">
        <v>4</v>
      </c>
      <c r="DE244" s="607">
        <v>4</v>
      </c>
      <c r="DF244" s="607" t="s">
        <v>1</v>
      </c>
      <c r="DG244" s="607" t="s">
        <v>1</v>
      </c>
      <c r="DH244" s="607" t="s">
        <v>1</v>
      </c>
      <c r="DI244" s="607" t="s">
        <v>1</v>
      </c>
      <c r="DJ244" s="607">
        <v>1</v>
      </c>
      <c r="DK244" s="607">
        <v>3</v>
      </c>
      <c r="DL244" s="607" t="s">
        <v>1</v>
      </c>
      <c r="DM244" s="607" t="s">
        <v>1</v>
      </c>
      <c r="DN244" s="607" t="s">
        <v>1</v>
      </c>
      <c r="DO244" s="607" t="s">
        <v>1</v>
      </c>
      <c r="DP244" s="607">
        <v>2</v>
      </c>
      <c r="DQ244" s="607" t="s">
        <v>1</v>
      </c>
      <c r="DR244" s="607">
        <v>1</v>
      </c>
      <c r="DS244" s="607" t="s">
        <v>1</v>
      </c>
      <c r="DT244" s="607" t="s">
        <v>1</v>
      </c>
      <c r="DU244" s="607" t="s">
        <v>1</v>
      </c>
      <c r="DV244" s="607" t="s">
        <v>1</v>
      </c>
      <c r="DW244" s="607" t="s">
        <v>1</v>
      </c>
      <c r="DX244" s="607" t="s">
        <v>1</v>
      </c>
      <c r="DY244" s="607" t="s">
        <v>1</v>
      </c>
      <c r="DZ244" s="607" t="s">
        <v>1</v>
      </c>
      <c r="EA244" s="607">
        <v>3</v>
      </c>
      <c r="EB244" s="607">
        <v>218</v>
      </c>
      <c r="EC244" s="607" t="s">
        <v>1</v>
      </c>
      <c r="ED244" s="607">
        <v>93</v>
      </c>
      <c r="EE244" s="607">
        <v>125</v>
      </c>
      <c r="EF244" s="17">
        <v>4</v>
      </c>
      <c r="EG244" s="17">
        <v>3</v>
      </c>
      <c r="EH244" s="17">
        <v>3</v>
      </c>
      <c r="EI244" s="17" t="s">
        <v>1</v>
      </c>
      <c r="EJ244" s="17" t="s">
        <v>1</v>
      </c>
      <c r="EK244" s="17" t="s">
        <v>1</v>
      </c>
      <c r="EL244" s="17" t="s">
        <v>1</v>
      </c>
      <c r="EM244" s="17">
        <v>1</v>
      </c>
      <c r="EN244" s="17">
        <v>1</v>
      </c>
      <c r="EO244" s="17">
        <v>1</v>
      </c>
      <c r="EP244" s="17">
        <v>1</v>
      </c>
      <c r="EQ244" s="17" t="s">
        <v>1</v>
      </c>
      <c r="ER244" s="17" t="s">
        <v>1</v>
      </c>
      <c r="ES244" s="17" t="s">
        <v>1</v>
      </c>
      <c r="ET244" s="17" t="s">
        <v>1</v>
      </c>
      <c r="EU244" s="17" t="s">
        <v>1</v>
      </c>
    </row>
    <row r="245" spans="1:151" ht="14.25" customHeight="1">
      <c r="A245" s="551" t="s">
        <v>299</v>
      </c>
      <c r="B245" s="551" t="s">
        <v>478</v>
      </c>
      <c r="C245" s="551" t="s">
        <v>478</v>
      </c>
      <c r="D245" s="551" t="s">
        <v>492</v>
      </c>
      <c r="E245" s="607">
        <v>7</v>
      </c>
      <c r="F245" s="607">
        <v>4</v>
      </c>
      <c r="G245" s="607" t="s">
        <v>1</v>
      </c>
      <c r="H245" s="607" t="s">
        <v>1</v>
      </c>
      <c r="I245" s="607">
        <v>2</v>
      </c>
      <c r="J245" s="607">
        <v>2</v>
      </c>
      <c r="K245" s="607">
        <v>2</v>
      </c>
      <c r="L245" s="607">
        <v>3</v>
      </c>
      <c r="M245" s="607">
        <v>9</v>
      </c>
      <c r="N245" s="607" t="s">
        <v>1</v>
      </c>
      <c r="O245" s="607" t="s">
        <v>1</v>
      </c>
      <c r="P245" s="607" t="s">
        <v>1</v>
      </c>
      <c r="Q245" s="607" t="s">
        <v>1</v>
      </c>
      <c r="R245" s="607" t="s">
        <v>1</v>
      </c>
      <c r="S245" s="607">
        <v>1</v>
      </c>
      <c r="T245" s="607" t="s">
        <v>1</v>
      </c>
      <c r="U245" s="607">
        <v>1</v>
      </c>
      <c r="V245" s="607">
        <v>1</v>
      </c>
      <c r="W245" s="607">
        <v>1</v>
      </c>
      <c r="X245" s="607">
        <v>2</v>
      </c>
      <c r="Y245" s="607">
        <v>1</v>
      </c>
      <c r="Z245" s="607">
        <v>2</v>
      </c>
      <c r="AA245" s="607" t="s">
        <v>1</v>
      </c>
      <c r="AB245" s="607" t="s">
        <v>1</v>
      </c>
      <c r="AC245" s="608">
        <v>63.8</v>
      </c>
      <c r="AD245" s="608">
        <v>60.8</v>
      </c>
      <c r="AE245" s="608">
        <v>67.5</v>
      </c>
      <c r="AF245" s="607">
        <v>8</v>
      </c>
      <c r="AG245" s="607" t="s">
        <v>1</v>
      </c>
      <c r="AH245" s="607" t="s">
        <v>1</v>
      </c>
      <c r="AI245" s="607" t="s">
        <v>1</v>
      </c>
      <c r="AJ245" s="607" t="s">
        <v>1</v>
      </c>
      <c r="AK245" s="607" t="s">
        <v>1</v>
      </c>
      <c r="AL245" s="607" t="s">
        <v>1</v>
      </c>
      <c r="AM245" s="607" t="s">
        <v>1</v>
      </c>
      <c r="AN245" s="607">
        <v>1</v>
      </c>
      <c r="AO245" s="607">
        <v>1</v>
      </c>
      <c r="AP245" s="607">
        <v>1</v>
      </c>
      <c r="AQ245" s="607">
        <v>2</v>
      </c>
      <c r="AR245" s="607">
        <v>1</v>
      </c>
      <c r="AS245" s="607">
        <v>2</v>
      </c>
      <c r="AT245" s="607" t="s">
        <v>1</v>
      </c>
      <c r="AU245" s="607" t="s">
        <v>1</v>
      </c>
      <c r="AV245" s="608">
        <v>66.8</v>
      </c>
      <c r="AW245" s="608">
        <v>66</v>
      </c>
      <c r="AX245" s="608">
        <v>67.5</v>
      </c>
      <c r="AY245" s="607">
        <v>6</v>
      </c>
      <c r="AZ245" s="607" t="s">
        <v>1</v>
      </c>
      <c r="BA245" s="607" t="s">
        <v>1</v>
      </c>
      <c r="BB245" s="607" t="s">
        <v>1</v>
      </c>
      <c r="BC245" s="607" t="s">
        <v>1</v>
      </c>
      <c r="BD245" s="607" t="s">
        <v>1</v>
      </c>
      <c r="BE245" s="607" t="s">
        <v>1</v>
      </c>
      <c r="BF245" s="607" t="s">
        <v>1</v>
      </c>
      <c r="BG245" s="607">
        <v>1</v>
      </c>
      <c r="BH245" s="607">
        <v>1</v>
      </c>
      <c r="BI245" s="607">
        <v>1</v>
      </c>
      <c r="BJ245" s="607">
        <v>1</v>
      </c>
      <c r="BK245" s="607" t="s">
        <v>1</v>
      </c>
      <c r="BL245" s="607">
        <v>2</v>
      </c>
      <c r="BM245" s="607" t="s">
        <v>1</v>
      </c>
      <c r="BN245" s="607" t="s">
        <v>1</v>
      </c>
      <c r="BO245" s="608">
        <v>66</v>
      </c>
      <c r="BP245" s="608">
        <v>66</v>
      </c>
      <c r="BQ245" s="608">
        <v>66</v>
      </c>
      <c r="BR245" s="607">
        <v>4</v>
      </c>
      <c r="BS245" s="607" t="s">
        <v>1</v>
      </c>
      <c r="BT245" s="607" t="s">
        <v>1</v>
      </c>
      <c r="BU245" s="607" t="s">
        <v>1</v>
      </c>
      <c r="BV245" s="607" t="s">
        <v>1</v>
      </c>
      <c r="BW245" s="607" t="s">
        <v>1</v>
      </c>
      <c r="BX245" s="607" t="s">
        <v>1</v>
      </c>
      <c r="BY245" s="607" t="s">
        <v>1</v>
      </c>
      <c r="BZ245" s="607" t="s">
        <v>1</v>
      </c>
      <c r="CA245" s="607" t="s">
        <v>1</v>
      </c>
      <c r="CB245" s="607">
        <v>1</v>
      </c>
      <c r="CC245" s="607">
        <v>1</v>
      </c>
      <c r="CD245" s="607">
        <v>1</v>
      </c>
      <c r="CE245" s="607">
        <v>1</v>
      </c>
      <c r="CF245" s="607" t="s">
        <v>1</v>
      </c>
      <c r="CG245" s="607" t="s">
        <v>1</v>
      </c>
      <c r="CH245" s="607">
        <v>3</v>
      </c>
      <c r="CI245" s="607" t="s">
        <v>1</v>
      </c>
      <c r="CJ245" s="607" t="s">
        <v>1</v>
      </c>
      <c r="CK245" s="607" t="s">
        <v>1</v>
      </c>
      <c r="CL245" s="607" t="s">
        <v>1</v>
      </c>
      <c r="CM245" s="607" t="s">
        <v>1</v>
      </c>
      <c r="CN245" s="607" t="s">
        <v>1</v>
      </c>
      <c r="CO245" s="607" t="s">
        <v>1</v>
      </c>
      <c r="CP245" s="607" t="s">
        <v>1</v>
      </c>
      <c r="CQ245" s="607">
        <v>1</v>
      </c>
      <c r="CR245" s="607">
        <v>1</v>
      </c>
      <c r="CS245" s="607">
        <v>1</v>
      </c>
      <c r="CT245" s="607" t="s">
        <v>1</v>
      </c>
      <c r="CU245" s="607" t="s">
        <v>1</v>
      </c>
      <c r="CV245" s="607"/>
      <c r="CW245" s="607"/>
      <c r="CX245" s="607"/>
      <c r="CY245" s="607"/>
      <c r="CZ245" s="607"/>
      <c r="DA245" s="607"/>
      <c r="DB245" s="607"/>
      <c r="DC245" s="607">
        <v>17</v>
      </c>
      <c r="DD245" s="607">
        <v>12</v>
      </c>
      <c r="DE245" s="607">
        <v>6</v>
      </c>
      <c r="DF245" s="607">
        <v>4</v>
      </c>
      <c r="DG245" s="607">
        <v>2</v>
      </c>
      <c r="DH245" s="607">
        <v>2</v>
      </c>
      <c r="DI245" s="607">
        <v>1</v>
      </c>
      <c r="DJ245" s="607">
        <v>2</v>
      </c>
      <c r="DK245" s="607">
        <v>4</v>
      </c>
      <c r="DL245" s="607" t="s">
        <v>1</v>
      </c>
      <c r="DM245" s="607" t="s">
        <v>1</v>
      </c>
      <c r="DN245" s="607">
        <v>1</v>
      </c>
      <c r="DO245" s="607" t="s">
        <v>1</v>
      </c>
      <c r="DP245" s="607">
        <v>2</v>
      </c>
      <c r="DQ245" s="607" t="s">
        <v>1</v>
      </c>
      <c r="DR245" s="607">
        <v>1</v>
      </c>
      <c r="DS245" s="607" t="s">
        <v>1</v>
      </c>
      <c r="DT245" s="607" t="s">
        <v>1</v>
      </c>
      <c r="DU245" s="607" t="s">
        <v>1</v>
      </c>
      <c r="DV245" s="607" t="s">
        <v>1</v>
      </c>
      <c r="DW245" s="607" t="s">
        <v>1</v>
      </c>
      <c r="DX245" s="607" t="s">
        <v>1</v>
      </c>
      <c r="DY245" s="607" t="s">
        <v>1</v>
      </c>
      <c r="DZ245" s="607" t="s">
        <v>1</v>
      </c>
      <c r="EA245" s="607">
        <v>4</v>
      </c>
      <c r="EB245" s="607">
        <v>202</v>
      </c>
      <c r="EC245" s="607" t="s">
        <v>1</v>
      </c>
      <c r="ED245" s="607">
        <v>140</v>
      </c>
      <c r="EE245" s="607">
        <v>62</v>
      </c>
      <c r="EF245" s="17">
        <v>8</v>
      </c>
      <c r="EG245" s="17">
        <v>7</v>
      </c>
      <c r="EH245" s="17">
        <v>4</v>
      </c>
      <c r="EI245" s="17">
        <v>1</v>
      </c>
      <c r="EJ245" s="17">
        <v>2</v>
      </c>
      <c r="EK245" s="17" t="s">
        <v>1</v>
      </c>
      <c r="EL245" s="17">
        <v>1</v>
      </c>
      <c r="EM245" s="17" t="s">
        <v>1</v>
      </c>
      <c r="EN245" s="17">
        <v>9</v>
      </c>
      <c r="EO245" s="17">
        <v>5</v>
      </c>
      <c r="EP245" s="17">
        <v>2</v>
      </c>
      <c r="EQ245" s="17">
        <v>3</v>
      </c>
      <c r="ER245" s="17" t="s">
        <v>1</v>
      </c>
      <c r="ES245" s="17">
        <v>2</v>
      </c>
      <c r="ET245" s="17" t="s">
        <v>1</v>
      </c>
      <c r="EU245" s="17">
        <v>2</v>
      </c>
    </row>
    <row r="246" spans="1:151" ht="14.25" customHeight="1">
      <c r="A246" s="551" t="s">
        <v>299</v>
      </c>
      <c r="B246" s="551" t="s">
        <v>478</v>
      </c>
      <c r="C246" s="551" t="s">
        <v>478</v>
      </c>
      <c r="D246" s="551" t="s">
        <v>493</v>
      </c>
      <c r="E246" s="607">
        <v>19</v>
      </c>
      <c r="F246" s="607">
        <v>16</v>
      </c>
      <c r="G246" s="607">
        <v>6</v>
      </c>
      <c r="H246" s="607">
        <v>5</v>
      </c>
      <c r="I246" s="607">
        <v>8</v>
      </c>
      <c r="J246" s="607">
        <v>7</v>
      </c>
      <c r="K246" s="607">
        <v>2</v>
      </c>
      <c r="L246" s="607">
        <v>3</v>
      </c>
      <c r="M246" s="607">
        <v>47</v>
      </c>
      <c r="N246" s="607" t="s">
        <v>1</v>
      </c>
      <c r="O246" s="607">
        <v>2</v>
      </c>
      <c r="P246" s="607">
        <v>2</v>
      </c>
      <c r="Q246" s="607">
        <v>1</v>
      </c>
      <c r="R246" s="607">
        <v>2</v>
      </c>
      <c r="S246" s="607">
        <v>5</v>
      </c>
      <c r="T246" s="607">
        <v>2</v>
      </c>
      <c r="U246" s="607">
        <v>4</v>
      </c>
      <c r="V246" s="607">
        <v>9</v>
      </c>
      <c r="W246" s="607">
        <v>4</v>
      </c>
      <c r="X246" s="607">
        <v>5</v>
      </c>
      <c r="Y246" s="607">
        <v>2</v>
      </c>
      <c r="Z246" s="607">
        <v>1</v>
      </c>
      <c r="AA246" s="607">
        <v>4</v>
      </c>
      <c r="AB246" s="607">
        <v>4</v>
      </c>
      <c r="AC246" s="608">
        <v>57.4</v>
      </c>
      <c r="AD246" s="608">
        <v>52.4</v>
      </c>
      <c r="AE246" s="608">
        <v>63.7</v>
      </c>
      <c r="AF246" s="607">
        <v>38</v>
      </c>
      <c r="AG246" s="607" t="s">
        <v>1</v>
      </c>
      <c r="AH246" s="607" t="s">
        <v>1</v>
      </c>
      <c r="AI246" s="607">
        <v>1</v>
      </c>
      <c r="AJ246" s="607">
        <v>1</v>
      </c>
      <c r="AK246" s="607">
        <v>1</v>
      </c>
      <c r="AL246" s="607">
        <v>4</v>
      </c>
      <c r="AM246" s="607">
        <v>1</v>
      </c>
      <c r="AN246" s="607">
        <v>4</v>
      </c>
      <c r="AO246" s="607">
        <v>8</v>
      </c>
      <c r="AP246" s="607">
        <v>3</v>
      </c>
      <c r="AQ246" s="607">
        <v>5</v>
      </c>
      <c r="AR246" s="607">
        <v>2</v>
      </c>
      <c r="AS246" s="607">
        <v>1</v>
      </c>
      <c r="AT246" s="607">
        <v>4</v>
      </c>
      <c r="AU246" s="607">
        <v>3</v>
      </c>
      <c r="AV246" s="608">
        <v>60.5</v>
      </c>
      <c r="AW246" s="608">
        <v>57.9</v>
      </c>
      <c r="AX246" s="608">
        <v>63.4</v>
      </c>
      <c r="AY246" s="607">
        <v>34</v>
      </c>
      <c r="AZ246" s="607" t="s">
        <v>1</v>
      </c>
      <c r="BA246" s="607" t="s">
        <v>1</v>
      </c>
      <c r="BB246" s="607">
        <v>1</v>
      </c>
      <c r="BC246" s="607" t="s">
        <v>1</v>
      </c>
      <c r="BD246" s="607">
        <v>1</v>
      </c>
      <c r="BE246" s="607">
        <v>3</v>
      </c>
      <c r="BF246" s="607">
        <v>1</v>
      </c>
      <c r="BG246" s="607">
        <v>3</v>
      </c>
      <c r="BH246" s="607">
        <v>8</v>
      </c>
      <c r="BI246" s="607">
        <v>2</v>
      </c>
      <c r="BJ246" s="607">
        <v>5</v>
      </c>
      <c r="BK246" s="607">
        <v>2</v>
      </c>
      <c r="BL246" s="607">
        <v>1</v>
      </c>
      <c r="BM246" s="607">
        <v>4</v>
      </c>
      <c r="BN246" s="607">
        <v>3</v>
      </c>
      <c r="BO246" s="608">
        <v>61.9</v>
      </c>
      <c r="BP246" s="608">
        <v>59.2</v>
      </c>
      <c r="BQ246" s="608">
        <v>65.400000000000006</v>
      </c>
      <c r="BR246" s="607">
        <v>16</v>
      </c>
      <c r="BS246" s="607" t="s">
        <v>1</v>
      </c>
      <c r="BT246" s="607" t="s">
        <v>1</v>
      </c>
      <c r="BU246" s="607" t="s">
        <v>1</v>
      </c>
      <c r="BV246" s="607" t="s">
        <v>1</v>
      </c>
      <c r="BW246" s="607" t="s">
        <v>1</v>
      </c>
      <c r="BX246" s="607" t="s">
        <v>1</v>
      </c>
      <c r="BY246" s="607">
        <v>1</v>
      </c>
      <c r="BZ246" s="607">
        <v>1</v>
      </c>
      <c r="CA246" s="607">
        <v>4</v>
      </c>
      <c r="CB246" s="607">
        <v>3</v>
      </c>
      <c r="CC246" s="607">
        <v>3</v>
      </c>
      <c r="CD246" s="607">
        <v>1</v>
      </c>
      <c r="CE246" s="607" t="s">
        <v>1</v>
      </c>
      <c r="CF246" s="607">
        <v>2</v>
      </c>
      <c r="CG246" s="607">
        <v>1</v>
      </c>
      <c r="CH246" s="607">
        <v>11</v>
      </c>
      <c r="CI246" s="607" t="s">
        <v>1</v>
      </c>
      <c r="CJ246" s="607" t="s">
        <v>1</v>
      </c>
      <c r="CK246" s="607" t="s">
        <v>1</v>
      </c>
      <c r="CL246" s="607" t="s">
        <v>1</v>
      </c>
      <c r="CM246" s="607" t="s">
        <v>1</v>
      </c>
      <c r="CN246" s="607">
        <v>1</v>
      </c>
      <c r="CO246" s="607">
        <v>2</v>
      </c>
      <c r="CP246" s="607">
        <v>2</v>
      </c>
      <c r="CQ246" s="607">
        <v>2</v>
      </c>
      <c r="CR246" s="607">
        <v>1</v>
      </c>
      <c r="CS246" s="607" t="s">
        <v>1</v>
      </c>
      <c r="CT246" s="607">
        <v>2</v>
      </c>
      <c r="CU246" s="607">
        <v>1</v>
      </c>
      <c r="CV246" s="607"/>
      <c r="CW246" s="607"/>
      <c r="CX246" s="607"/>
      <c r="CY246" s="607"/>
      <c r="CZ246" s="607"/>
      <c r="DA246" s="607"/>
      <c r="DB246" s="607"/>
      <c r="DC246" s="607">
        <v>73</v>
      </c>
      <c r="DD246" s="607">
        <v>49</v>
      </c>
      <c r="DE246" s="607">
        <v>34</v>
      </c>
      <c r="DF246" s="607">
        <v>12</v>
      </c>
      <c r="DG246" s="607">
        <v>3</v>
      </c>
      <c r="DH246" s="607">
        <v>6</v>
      </c>
      <c r="DI246" s="607">
        <v>9</v>
      </c>
      <c r="DJ246" s="607">
        <v>9</v>
      </c>
      <c r="DK246" s="607">
        <v>16</v>
      </c>
      <c r="DL246" s="607" t="s">
        <v>1</v>
      </c>
      <c r="DM246" s="607" t="s">
        <v>1</v>
      </c>
      <c r="DN246" s="607" t="s">
        <v>1</v>
      </c>
      <c r="DO246" s="607" t="s">
        <v>1</v>
      </c>
      <c r="DP246" s="607">
        <v>9</v>
      </c>
      <c r="DQ246" s="607" t="s">
        <v>1</v>
      </c>
      <c r="DR246" s="607">
        <v>4</v>
      </c>
      <c r="DS246" s="607">
        <v>3</v>
      </c>
      <c r="DT246" s="607" t="s">
        <v>1</v>
      </c>
      <c r="DU246" s="607" t="s">
        <v>1</v>
      </c>
      <c r="DV246" s="607" t="s">
        <v>1</v>
      </c>
      <c r="DW246" s="607" t="s">
        <v>1</v>
      </c>
      <c r="DX246" s="607" t="s">
        <v>1</v>
      </c>
      <c r="DY246" s="607" t="s">
        <v>1</v>
      </c>
      <c r="DZ246" s="607" t="s">
        <v>1</v>
      </c>
      <c r="EA246" s="607">
        <v>16</v>
      </c>
      <c r="EB246" s="607">
        <v>1467</v>
      </c>
      <c r="EC246" s="607" t="s">
        <v>1</v>
      </c>
      <c r="ED246" s="607">
        <v>954</v>
      </c>
      <c r="EE246" s="607">
        <v>513</v>
      </c>
      <c r="EF246" s="17">
        <v>36</v>
      </c>
      <c r="EG246" s="17">
        <v>27</v>
      </c>
      <c r="EH246" s="17">
        <v>19</v>
      </c>
      <c r="EI246" s="17">
        <v>7</v>
      </c>
      <c r="EJ246" s="17">
        <v>1</v>
      </c>
      <c r="EK246" s="17" t="s">
        <v>1</v>
      </c>
      <c r="EL246" s="17">
        <v>4</v>
      </c>
      <c r="EM246" s="17">
        <v>5</v>
      </c>
      <c r="EN246" s="17">
        <v>37</v>
      </c>
      <c r="EO246" s="17">
        <v>22</v>
      </c>
      <c r="EP246" s="17">
        <v>15</v>
      </c>
      <c r="EQ246" s="17">
        <v>5</v>
      </c>
      <c r="ER246" s="17">
        <v>2</v>
      </c>
      <c r="ES246" s="17">
        <v>6</v>
      </c>
      <c r="ET246" s="17">
        <v>5</v>
      </c>
      <c r="EU246" s="17">
        <v>4</v>
      </c>
    </row>
    <row r="247" spans="1:151" ht="14.25" customHeight="1">
      <c r="A247" s="551" t="s">
        <v>299</v>
      </c>
      <c r="B247" s="551" t="s">
        <v>478</v>
      </c>
      <c r="C247" s="551" t="s">
        <v>478</v>
      </c>
      <c r="D247" s="551" t="s">
        <v>494</v>
      </c>
      <c r="E247" s="607">
        <v>19</v>
      </c>
      <c r="F247" s="607">
        <v>13</v>
      </c>
      <c r="G247" s="607">
        <v>6</v>
      </c>
      <c r="H247" s="607">
        <v>5</v>
      </c>
      <c r="I247" s="607">
        <v>5</v>
      </c>
      <c r="J247" s="607">
        <v>4</v>
      </c>
      <c r="K247" s="607">
        <v>2</v>
      </c>
      <c r="L247" s="607">
        <v>6</v>
      </c>
      <c r="M247" s="607">
        <v>34</v>
      </c>
      <c r="N247" s="607">
        <v>1</v>
      </c>
      <c r="O247" s="607">
        <v>1</v>
      </c>
      <c r="P247" s="607" t="s">
        <v>1</v>
      </c>
      <c r="Q247" s="607">
        <v>1</v>
      </c>
      <c r="R247" s="607">
        <v>3</v>
      </c>
      <c r="S247" s="607">
        <v>3</v>
      </c>
      <c r="T247" s="607">
        <v>5</v>
      </c>
      <c r="U247" s="607">
        <v>4</v>
      </c>
      <c r="V247" s="607">
        <v>2</v>
      </c>
      <c r="W247" s="607">
        <v>5</v>
      </c>
      <c r="X247" s="607">
        <v>1</v>
      </c>
      <c r="Y247" s="607">
        <v>3</v>
      </c>
      <c r="Z247" s="607">
        <v>2</v>
      </c>
      <c r="AA247" s="607">
        <v>3</v>
      </c>
      <c r="AB247" s="607" t="s">
        <v>1</v>
      </c>
      <c r="AC247" s="608">
        <v>54.7</v>
      </c>
      <c r="AD247" s="608">
        <v>54.1</v>
      </c>
      <c r="AE247" s="608">
        <v>55.5</v>
      </c>
      <c r="AF247" s="607">
        <v>25</v>
      </c>
      <c r="AG247" s="607" t="s">
        <v>1</v>
      </c>
      <c r="AH247" s="607" t="s">
        <v>1</v>
      </c>
      <c r="AI247" s="607" t="s">
        <v>1</v>
      </c>
      <c r="AJ247" s="607" t="s">
        <v>1</v>
      </c>
      <c r="AK247" s="607">
        <v>1</v>
      </c>
      <c r="AL247" s="607">
        <v>2</v>
      </c>
      <c r="AM247" s="607">
        <v>4</v>
      </c>
      <c r="AN247" s="607">
        <v>4</v>
      </c>
      <c r="AO247" s="607">
        <v>1</v>
      </c>
      <c r="AP247" s="607">
        <v>4</v>
      </c>
      <c r="AQ247" s="607">
        <v>1</v>
      </c>
      <c r="AR247" s="607">
        <v>3</v>
      </c>
      <c r="AS247" s="607">
        <v>2</v>
      </c>
      <c r="AT247" s="607">
        <v>3</v>
      </c>
      <c r="AU247" s="607" t="s">
        <v>1</v>
      </c>
      <c r="AV247" s="608">
        <v>60.3</v>
      </c>
      <c r="AW247" s="608">
        <v>61.2</v>
      </c>
      <c r="AX247" s="608">
        <v>59.3</v>
      </c>
      <c r="AY247" s="607">
        <v>20</v>
      </c>
      <c r="AZ247" s="607" t="s">
        <v>1</v>
      </c>
      <c r="BA247" s="607" t="s">
        <v>1</v>
      </c>
      <c r="BB247" s="607" t="s">
        <v>1</v>
      </c>
      <c r="BC247" s="607" t="s">
        <v>1</v>
      </c>
      <c r="BD247" s="607">
        <v>1</v>
      </c>
      <c r="BE247" s="607">
        <v>2</v>
      </c>
      <c r="BF247" s="607">
        <v>2</v>
      </c>
      <c r="BG247" s="607">
        <v>3</v>
      </c>
      <c r="BH247" s="607">
        <v>1</v>
      </c>
      <c r="BI247" s="607">
        <v>4</v>
      </c>
      <c r="BJ247" s="607">
        <v>1</v>
      </c>
      <c r="BK247" s="607">
        <v>2</v>
      </c>
      <c r="BL247" s="607">
        <v>2</v>
      </c>
      <c r="BM247" s="607">
        <v>2</v>
      </c>
      <c r="BN247" s="607" t="s">
        <v>1</v>
      </c>
      <c r="BO247" s="608">
        <v>60.2</v>
      </c>
      <c r="BP247" s="608">
        <v>61.2</v>
      </c>
      <c r="BQ247" s="608">
        <v>58.3</v>
      </c>
      <c r="BR247" s="607">
        <v>13</v>
      </c>
      <c r="BS247" s="607" t="s">
        <v>1</v>
      </c>
      <c r="BT247" s="607" t="s">
        <v>1</v>
      </c>
      <c r="BU247" s="607" t="s">
        <v>1</v>
      </c>
      <c r="BV247" s="607" t="s">
        <v>1</v>
      </c>
      <c r="BW247" s="607" t="s">
        <v>1</v>
      </c>
      <c r="BX247" s="607" t="s">
        <v>1</v>
      </c>
      <c r="BY247" s="607">
        <v>1</v>
      </c>
      <c r="BZ247" s="607">
        <v>3</v>
      </c>
      <c r="CA247" s="607">
        <v>1</v>
      </c>
      <c r="CB247" s="607">
        <v>1</v>
      </c>
      <c r="CC247" s="607">
        <v>1</v>
      </c>
      <c r="CD247" s="607">
        <v>2</v>
      </c>
      <c r="CE247" s="607">
        <v>1</v>
      </c>
      <c r="CF247" s="607">
        <v>2</v>
      </c>
      <c r="CG247" s="607">
        <v>1</v>
      </c>
      <c r="CH247" s="607">
        <v>8</v>
      </c>
      <c r="CI247" s="607" t="s">
        <v>1</v>
      </c>
      <c r="CJ247" s="607" t="s">
        <v>1</v>
      </c>
      <c r="CK247" s="607" t="s">
        <v>1</v>
      </c>
      <c r="CL247" s="607" t="s">
        <v>1</v>
      </c>
      <c r="CM247" s="607" t="s">
        <v>1</v>
      </c>
      <c r="CN247" s="607">
        <v>1</v>
      </c>
      <c r="CO247" s="607">
        <v>1</v>
      </c>
      <c r="CP247" s="607">
        <v>1</v>
      </c>
      <c r="CQ247" s="607" t="s">
        <v>1</v>
      </c>
      <c r="CR247" s="607">
        <v>2</v>
      </c>
      <c r="CS247" s="607">
        <v>1</v>
      </c>
      <c r="CT247" s="607">
        <v>1</v>
      </c>
      <c r="CU247" s="607">
        <v>1</v>
      </c>
      <c r="CV247" s="607"/>
      <c r="CW247" s="607"/>
      <c r="CX247" s="607"/>
      <c r="CY247" s="607"/>
      <c r="CZ247" s="607"/>
      <c r="DA247" s="607"/>
      <c r="DB247" s="607"/>
      <c r="DC247" s="607">
        <v>45</v>
      </c>
      <c r="DD247" s="607">
        <v>27</v>
      </c>
      <c r="DE247" s="607">
        <v>20</v>
      </c>
      <c r="DF247" s="607">
        <v>4</v>
      </c>
      <c r="DG247" s="607">
        <v>3</v>
      </c>
      <c r="DH247" s="607">
        <v>8</v>
      </c>
      <c r="DI247" s="607">
        <v>5</v>
      </c>
      <c r="DJ247" s="607">
        <v>5</v>
      </c>
      <c r="DK247" s="607">
        <v>13</v>
      </c>
      <c r="DL247" s="607" t="s">
        <v>1</v>
      </c>
      <c r="DM247" s="607" t="s">
        <v>1</v>
      </c>
      <c r="DN247" s="607">
        <v>1</v>
      </c>
      <c r="DO247" s="607" t="s">
        <v>1</v>
      </c>
      <c r="DP247" s="607">
        <v>5</v>
      </c>
      <c r="DQ247" s="607">
        <v>1</v>
      </c>
      <c r="DR247" s="607">
        <v>1</v>
      </c>
      <c r="DS247" s="607">
        <v>4</v>
      </c>
      <c r="DT247" s="607" t="s">
        <v>1</v>
      </c>
      <c r="DU247" s="607" t="s">
        <v>1</v>
      </c>
      <c r="DV247" s="607" t="s">
        <v>1</v>
      </c>
      <c r="DW247" s="607" t="s">
        <v>1</v>
      </c>
      <c r="DX247" s="607">
        <v>1</v>
      </c>
      <c r="DY247" s="607" t="s">
        <v>1</v>
      </c>
      <c r="DZ247" s="607" t="s">
        <v>1</v>
      </c>
      <c r="EA247" s="607">
        <v>13</v>
      </c>
      <c r="EB247" s="607">
        <v>903</v>
      </c>
      <c r="EC247" s="607" t="s">
        <v>1</v>
      </c>
      <c r="ED247" s="607">
        <v>718</v>
      </c>
      <c r="EE247" s="607">
        <v>185</v>
      </c>
      <c r="EF247" s="17">
        <v>21</v>
      </c>
      <c r="EG247" s="17">
        <v>17</v>
      </c>
      <c r="EH247" s="17">
        <v>13</v>
      </c>
      <c r="EI247" s="17">
        <v>2</v>
      </c>
      <c r="EJ247" s="17">
        <v>2</v>
      </c>
      <c r="EK247" s="17" t="s">
        <v>1</v>
      </c>
      <c r="EL247" s="17">
        <v>3</v>
      </c>
      <c r="EM247" s="17">
        <v>1</v>
      </c>
      <c r="EN247" s="17">
        <v>24</v>
      </c>
      <c r="EO247" s="17">
        <v>10</v>
      </c>
      <c r="EP247" s="17">
        <v>7</v>
      </c>
      <c r="EQ247" s="17">
        <v>2</v>
      </c>
      <c r="ER247" s="17">
        <v>1</v>
      </c>
      <c r="ES247" s="17">
        <v>8</v>
      </c>
      <c r="ET247" s="17">
        <v>2</v>
      </c>
      <c r="EU247" s="17">
        <v>4</v>
      </c>
    </row>
    <row r="248" spans="1:151" ht="14.25" customHeight="1">
      <c r="A248" s="551" t="s">
        <v>299</v>
      </c>
      <c r="B248" s="551" t="s">
        <v>478</v>
      </c>
      <c r="C248" s="551" t="s">
        <v>478</v>
      </c>
      <c r="D248" s="551" t="s">
        <v>495</v>
      </c>
      <c r="E248" s="607">
        <v>25</v>
      </c>
      <c r="F248" s="607">
        <v>20</v>
      </c>
      <c r="G248" s="607">
        <v>10</v>
      </c>
      <c r="H248" s="607">
        <v>10</v>
      </c>
      <c r="I248" s="607">
        <v>6</v>
      </c>
      <c r="J248" s="607">
        <v>5</v>
      </c>
      <c r="K248" s="607">
        <v>4</v>
      </c>
      <c r="L248" s="607">
        <v>5</v>
      </c>
      <c r="M248" s="607">
        <v>53</v>
      </c>
      <c r="N248" s="607">
        <v>1</v>
      </c>
      <c r="O248" s="607">
        <v>2</v>
      </c>
      <c r="P248" s="607">
        <v>3</v>
      </c>
      <c r="Q248" s="607" t="s">
        <v>1</v>
      </c>
      <c r="R248" s="607">
        <v>3</v>
      </c>
      <c r="S248" s="607">
        <v>2</v>
      </c>
      <c r="T248" s="607">
        <v>4</v>
      </c>
      <c r="U248" s="607">
        <v>6</v>
      </c>
      <c r="V248" s="607">
        <v>8</v>
      </c>
      <c r="W248" s="607">
        <v>9</v>
      </c>
      <c r="X248" s="607">
        <v>6</v>
      </c>
      <c r="Y248" s="607">
        <v>2</v>
      </c>
      <c r="Z248" s="607">
        <v>2</v>
      </c>
      <c r="AA248" s="607">
        <v>1</v>
      </c>
      <c r="AB248" s="607">
        <v>4</v>
      </c>
      <c r="AC248" s="608">
        <v>56.1</v>
      </c>
      <c r="AD248" s="608">
        <v>54.3</v>
      </c>
      <c r="AE248" s="608">
        <v>59.3</v>
      </c>
      <c r="AF248" s="607">
        <v>45</v>
      </c>
      <c r="AG248" s="607">
        <v>1</v>
      </c>
      <c r="AH248" s="607">
        <v>2</v>
      </c>
      <c r="AI248" s="607">
        <v>2</v>
      </c>
      <c r="AJ248" s="607" t="s">
        <v>1</v>
      </c>
      <c r="AK248" s="607">
        <v>3</v>
      </c>
      <c r="AL248" s="607">
        <v>2</v>
      </c>
      <c r="AM248" s="607">
        <v>4</v>
      </c>
      <c r="AN248" s="607">
        <v>5</v>
      </c>
      <c r="AO248" s="607">
        <v>6</v>
      </c>
      <c r="AP248" s="607">
        <v>6</v>
      </c>
      <c r="AQ248" s="607">
        <v>5</v>
      </c>
      <c r="AR248" s="607">
        <v>2</v>
      </c>
      <c r="AS248" s="607">
        <v>2</v>
      </c>
      <c r="AT248" s="607">
        <v>1</v>
      </c>
      <c r="AU248" s="607">
        <v>4</v>
      </c>
      <c r="AV248" s="608">
        <v>56.2</v>
      </c>
      <c r="AW248" s="608">
        <v>54.3</v>
      </c>
      <c r="AX248" s="608">
        <v>59.9</v>
      </c>
      <c r="AY248" s="607">
        <v>37</v>
      </c>
      <c r="AZ248" s="607" t="s">
        <v>1</v>
      </c>
      <c r="BA248" s="607">
        <v>1</v>
      </c>
      <c r="BB248" s="607">
        <v>2</v>
      </c>
      <c r="BC248" s="607" t="s">
        <v>1</v>
      </c>
      <c r="BD248" s="607">
        <v>3</v>
      </c>
      <c r="BE248" s="607">
        <v>2</v>
      </c>
      <c r="BF248" s="607">
        <v>1</v>
      </c>
      <c r="BG248" s="607">
        <v>5</v>
      </c>
      <c r="BH248" s="607">
        <v>6</v>
      </c>
      <c r="BI248" s="607">
        <v>5</v>
      </c>
      <c r="BJ248" s="607">
        <v>3</v>
      </c>
      <c r="BK248" s="607">
        <v>2</v>
      </c>
      <c r="BL248" s="607">
        <v>2</v>
      </c>
      <c r="BM248" s="607">
        <v>1</v>
      </c>
      <c r="BN248" s="607">
        <v>4</v>
      </c>
      <c r="BO248" s="608">
        <v>58.3</v>
      </c>
      <c r="BP248" s="608">
        <v>56.5</v>
      </c>
      <c r="BQ248" s="608">
        <v>63.1</v>
      </c>
      <c r="BR248" s="607">
        <v>20</v>
      </c>
      <c r="BS248" s="607" t="s">
        <v>1</v>
      </c>
      <c r="BT248" s="607" t="s">
        <v>1</v>
      </c>
      <c r="BU248" s="607" t="s">
        <v>1</v>
      </c>
      <c r="BV248" s="607" t="s">
        <v>1</v>
      </c>
      <c r="BW248" s="607" t="s">
        <v>1</v>
      </c>
      <c r="BX248" s="607" t="s">
        <v>1</v>
      </c>
      <c r="BY248" s="607" t="s">
        <v>1</v>
      </c>
      <c r="BZ248" s="607">
        <v>2</v>
      </c>
      <c r="CA248" s="607">
        <v>3</v>
      </c>
      <c r="CB248" s="607">
        <v>4</v>
      </c>
      <c r="CC248" s="607">
        <v>4</v>
      </c>
      <c r="CD248" s="607">
        <v>2</v>
      </c>
      <c r="CE248" s="607">
        <v>1</v>
      </c>
      <c r="CF248" s="607" t="s">
        <v>1</v>
      </c>
      <c r="CG248" s="607">
        <v>4</v>
      </c>
      <c r="CH248" s="607">
        <v>13</v>
      </c>
      <c r="CI248" s="607" t="s">
        <v>1</v>
      </c>
      <c r="CJ248" s="607" t="s">
        <v>1</v>
      </c>
      <c r="CK248" s="607" t="s">
        <v>1</v>
      </c>
      <c r="CL248" s="607" t="s">
        <v>1</v>
      </c>
      <c r="CM248" s="607" t="s">
        <v>1</v>
      </c>
      <c r="CN248" s="607">
        <v>1</v>
      </c>
      <c r="CO248" s="607">
        <v>1</v>
      </c>
      <c r="CP248" s="607">
        <v>2</v>
      </c>
      <c r="CQ248" s="607">
        <v>4</v>
      </c>
      <c r="CR248" s="607">
        <v>1</v>
      </c>
      <c r="CS248" s="607">
        <v>1</v>
      </c>
      <c r="CT248" s="607" t="s">
        <v>1</v>
      </c>
      <c r="CU248" s="607">
        <v>3</v>
      </c>
      <c r="CV248" s="607"/>
      <c r="CW248" s="607"/>
      <c r="CX248" s="607"/>
      <c r="CY248" s="607"/>
      <c r="CZ248" s="607"/>
      <c r="DA248" s="607"/>
      <c r="DB248" s="607"/>
      <c r="DC248" s="607">
        <v>75</v>
      </c>
      <c r="DD248" s="607">
        <v>53</v>
      </c>
      <c r="DE248" s="607">
        <v>37</v>
      </c>
      <c r="DF248" s="607">
        <v>12</v>
      </c>
      <c r="DG248" s="607">
        <v>4</v>
      </c>
      <c r="DH248" s="607">
        <v>7</v>
      </c>
      <c r="DI248" s="607">
        <v>8</v>
      </c>
      <c r="DJ248" s="607">
        <v>7</v>
      </c>
      <c r="DK248" s="607">
        <v>19</v>
      </c>
      <c r="DL248" s="607" t="s">
        <v>1</v>
      </c>
      <c r="DM248" s="607" t="s">
        <v>1</v>
      </c>
      <c r="DN248" s="607">
        <v>1</v>
      </c>
      <c r="DO248" s="607" t="s">
        <v>1</v>
      </c>
      <c r="DP248" s="607">
        <v>10</v>
      </c>
      <c r="DQ248" s="607">
        <v>1</v>
      </c>
      <c r="DR248" s="607">
        <v>5</v>
      </c>
      <c r="DS248" s="607">
        <v>2</v>
      </c>
      <c r="DT248" s="607" t="s">
        <v>1</v>
      </c>
      <c r="DU248" s="607" t="s">
        <v>1</v>
      </c>
      <c r="DV248" s="607" t="s">
        <v>1</v>
      </c>
      <c r="DW248" s="607" t="s">
        <v>1</v>
      </c>
      <c r="DX248" s="607" t="s">
        <v>1</v>
      </c>
      <c r="DY248" s="607" t="s">
        <v>1</v>
      </c>
      <c r="DZ248" s="607" t="s">
        <v>1</v>
      </c>
      <c r="EA248" s="607">
        <v>20</v>
      </c>
      <c r="EB248" s="607">
        <v>1304</v>
      </c>
      <c r="EC248" s="607" t="s">
        <v>1</v>
      </c>
      <c r="ED248" s="607">
        <v>1021</v>
      </c>
      <c r="EE248" s="607">
        <v>283</v>
      </c>
      <c r="EF248" s="17">
        <v>45</v>
      </c>
      <c r="EG248" s="17">
        <v>37</v>
      </c>
      <c r="EH248" s="17">
        <v>27</v>
      </c>
      <c r="EI248" s="17">
        <v>8</v>
      </c>
      <c r="EJ248" s="17">
        <v>2</v>
      </c>
      <c r="EK248" s="17" t="s">
        <v>1</v>
      </c>
      <c r="EL248" s="17">
        <v>7</v>
      </c>
      <c r="EM248" s="17">
        <v>1</v>
      </c>
      <c r="EN248" s="17">
        <v>30</v>
      </c>
      <c r="EO248" s="17">
        <v>16</v>
      </c>
      <c r="EP248" s="17">
        <v>10</v>
      </c>
      <c r="EQ248" s="17">
        <v>4</v>
      </c>
      <c r="ER248" s="17">
        <v>2</v>
      </c>
      <c r="ES248" s="17">
        <v>7</v>
      </c>
      <c r="ET248" s="17">
        <v>1</v>
      </c>
      <c r="EU248" s="17">
        <v>6</v>
      </c>
    </row>
    <row r="249" spans="1:151" ht="14.25" customHeight="1">
      <c r="A249" s="551" t="s">
        <v>299</v>
      </c>
      <c r="B249" s="551" t="s">
        <v>478</v>
      </c>
      <c r="C249" s="551" t="s">
        <v>478</v>
      </c>
      <c r="D249" s="551" t="s">
        <v>496</v>
      </c>
      <c r="E249" s="607">
        <v>16</v>
      </c>
      <c r="F249" s="607">
        <v>11</v>
      </c>
      <c r="G249" s="607">
        <v>5</v>
      </c>
      <c r="H249" s="607">
        <v>4</v>
      </c>
      <c r="I249" s="607">
        <v>3</v>
      </c>
      <c r="J249" s="607">
        <v>3</v>
      </c>
      <c r="K249" s="607">
        <v>3</v>
      </c>
      <c r="L249" s="607">
        <v>5</v>
      </c>
      <c r="M249" s="607">
        <v>35</v>
      </c>
      <c r="N249" s="607" t="s">
        <v>1</v>
      </c>
      <c r="O249" s="607">
        <v>2</v>
      </c>
      <c r="P249" s="607" t="s">
        <v>1</v>
      </c>
      <c r="Q249" s="607" t="s">
        <v>1</v>
      </c>
      <c r="R249" s="607">
        <v>2</v>
      </c>
      <c r="S249" s="607">
        <v>1</v>
      </c>
      <c r="T249" s="607">
        <v>5</v>
      </c>
      <c r="U249" s="607">
        <v>6</v>
      </c>
      <c r="V249" s="607">
        <v>2</v>
      </c>
      <c r="W249" s="607">
        <v>2</v>
      </c>
      <c r="X249" s="607">
        <v>1</v>
      </c>
      <c r="Y249" s="607">
        <v>8</v>
      </c>
      <c r="Z249" s="607">
        <v>4</v>
      </c>
      <c r="AA249" s="607">
        <v>2</v>
      </c>
      <c r="AB249" s="607" t="s">
        <v>1</v>
      </c>
      <c r="AC249" s="608">
        <v>59.1</v>
      </c>
      <c r="AD249" s="608">
        <v>57.7</v>
      </c>
      <c r="AE249" s="608">
        <v>60.4</v>
      </c>
      <c r="AF249" s="607">
        <v>24</v>
      </c>
      <c r="AG249" s="607" t="s">
        <v>1</v>
      </c>
      <c r="AH249" s="607">
        <v>1</v>
      </c>
      <c r="AI249" s="607" t="s">
        <v>1</v>
      </c>
      <c r="AJ249" s="607" t="s">
        <v>1</v>
      </c>
      <c r="AK249" s="607">
        <v>1</v>
      </c>
      <c r="AL249" s="607">
        <v>1</v>
      </c>
      <c r="AM249" s="607">
        <v>1</v>
      </c>
      <c r="AN249" s="607">
        <v>5</v>
      </c>
      <c r="AO249" s="607">
        <v>2</v>
      </c>
      <c r="AP249" s="607">
        <v>1</v>
      </c>
      <c r="AQ249" s="607">
        <v>1</v>
      </c>
      <c r="AR249" s="607">
        <v>7</v>
      </c>
      <c r="AS249" s="607">
        <v>3</v>
      </c>
      <c r="AT249" s="607">
        <v>1</v>
      </c>
      <c r="AU249" s="607" t="s">
        <v>1</v>
      </c>
      <c r="AV249" s="608">
        <v>61.6</v>
      </c>
      <c r="AW249" s="608">
        <v>59</v>
      </c>
      <c r="AX249" s="608">
        <v>64.7</v>
      </c>
      <c r="AY249" s="607">
        <v>19</v>
      </c>
      <c r="AZ249" s="607" t="s">
        <v>1</v>
      </c>
      <c r="BA249" s="607">
        <v>1</v>
      </c>
      <c r="BB249" s="607" t="s">
        <v>1</v>
      </c>
      <c r="BC249" s="607" t="s">
        <v>1</v>
      </c>
      <c r="BD249" s="607">
        <v>1</v>
      </c>
      <c r="BE249" s="607">
        <v>1</v>
      </c>
      <c r="BF249" s="607">
        <v>1</v>
      </c>
      <c r="BG249" s="607">
        <v>4</v>
      </c>
      <c r="BH249" s="607">
        <v>1</v>
      </c>
      <c r="BI249" s="607" t="s">
        <v>1</v>
      </c>
      <c r="BJ249" s="607">
        <v>1</v>
      </c>
      <c r="BK249" s="607">
        <v>6</v>
      </c>
      <c r="BL249" s="607">
        <v>2</v>
      </c>
      <c r="BM249" s="607">
        <v>1</v>
      </c>
      <c r="BN249" s="607" t="s">
        <v>1</v>
      </c>
      <c r="BO249" s="608">
        <v>60.9</v>
      </c>
      <c r="BP249" s="608">
        <v>57.8</v>
      </c>
      <c r="BQ249" s="608">
        <v>65.099999999999994</v>
      </c>
      <c r="BR249" s="607">
        <v>11</v>
      </c>
      <c r="BS249" s="607" t="s">
        <v>1</v>
      </c>
      <c r="BT249" s="607" t="s">
        <v>1</v>
      </c>
      <c r="BU249" s="607" t="s">
        <v>1</v>
      </c>
      <c r="BV249" s="607" t="s">
        <v>1</v>
      </c>
      <c r="BW249" s="607" t="s">
        <v>1</v>
      </c>
      <c r="BX249" s="607" t="s">
        <v>1</v>
      </c>
      <c r="BY249" s="607">
        <v>1</v>
      </c>
      <c r="BZ249" s="607" t="s">
        <v>1</v>
      </c>
      <c r="CA249" s="607">
        <v>1</v>
      </c>
      <c r="CB249" s="607" t="s">
        <v>1</v>
      </c>
      <c r="CC249" s="607">
        <v>1</v>
      </c>
      <c r="CD249" s="607">
        <v>4</v>
      </c>
      <c r="CE249" s="607">
        <v>3</v>
      </c>
      <c r="CF249" s="607">
        <v>1</v>
      </c>
      <c r="CG249" s="607" t="s">
        <v>1</v>
      </c>
      <c r="CH249" s="607">
        <v>6</v>
      </c>
      <c r="CI249" s="607" t="s">
        <v>1</v>
      </c>
      <c r="CJ249" s="607" t="s">
        <v>1</v>
      </c>
      <c r="CK249" s="607" t="s">
        <v>1</v>
      </c>
      <c r="CL249" s="607" t="s">
        <v>1</v>
      </c>
      <c r="CM249" s="607" t="s">
        <v>1</v>
      </c>
      <c r="CN249" s="607" t="s">
        <v>1</v>
      </c>
      <c r="CO249" s="607" t="s">
        <v>1</v>
      </c>
      <c r="CP249" s="607" t="s">
        <v>1</v>
      </c>
      <c r="CQ249" s="607" t="s">
        <v>1</v>
      </c>
      <c r="CR249" s="607">
        <v>3</v>
      </c>
      <c r="CS249" s="607">
        <v>2</v>
      </c>
      <c r="CT249" s="607">
        <v>1</v>
      </c>
      <c r="CU249" s="607" t="s">
        <v>1</v>
      </c>
      <c r="CV249" s="607"/>
      <c r="CW249" s="607"/>
      <c r="CX249" s="607"/>
      <c r="CY249" s="607"/>
      <c r="CZ249" s="607"/>
      <c r="DA249" s="607"/>
      <c r="DB249" s="607"/>
      <c r="DC249" s="607">
        <v>48</v>
      </c>
      <c r="DD249" s="607">
        <v>29</v>
      </c>
      <c r="DE249" s="607">
        <v>19</v>
      </c>
      <c r="DF249" s="607">
        <v>6</v>
      </c>
      <c r="DG249" s="607">
        <v>4</v>
      </c>
      <c r="DH249" s="607">
        <v>4</v>
      </c>
      <c r="DI249" s="607">
        <v>9</v>
      </c>
      <c r="DJ249" s="607">
        <v>6</v>
      </c>
      <c r="DK249" s="607">
        <v>11</v>
      </c>
      <c r="DL249" s="607" t="s">
        <v>1</v>
      </c>
      <c r="DM249" s="607" t="s">
        <v>1</v>
      </c>
      <c r="DN249" s="607" t="s">
        <v>1</v>
      </c>
      <c r="DO249" s="607" t="s">
        <v>1</v>
      </c>
      <c r="DP249" s="607">
        <v>8</v>
      </c>
      <c r="DQ249" s="607" t="s">
        <v>1</v>
      </c>
      <c r="DR249" s="607">
        <v>1</v>
      </c>
      <c r="DS249" s="607">
        <v>2</v>
      </c>
      <c r="DT249" s="607" t="s">
        <v>1</v>
      </c>
      <c r="DU249" s="607" t="s">
        <v>1</v>
      </c>
      <c r="DV249" s="607" t="s">
        <v>1</v>
      </c>
      <c r="DW249" s="607" t="s">
        <v>1</v>
      </c>
      <c r="DX249" s="607" t="s">
        <v>1</v>
      </c>
      <c r="DY249" s="607" t="s">
        <v>1</v>
      </c>
      <c r="DZ249" s="607" t="s">
        <v>1</v>
      </c>
      <c r="EA249" s="607">
        <v>11</v>
      </c>
      <c r="EB249" s="607">
        <v>744</v>
      </c>
      <c r="EC249" s="607" t="s">
        <v>1</v>
      </c>
      <c r="ED249" s="607">
        <v>654</v>
      </c>
      <c r="EE249" s="607">
        <v>90</v>
      </c>
      <c r="EF249" s="17">
        <v>25</v>
      </c>
      <c r="EG249" s="17">
        <v>15</v>
      </c>
      <c r="EH249" s="17">
        <v>11</v>
      </c>
      <c r="EI249" s="17">
        <v>2</v>
      </c>
      <c r="EJ249" s="17">
        <v>2</v>
      </c>
      <c r="EK249" s="17" t="s">
        <v>1</v>
      </c>
      <c r="EL249" s="17">
        <v>8</v>
      </c>
      <c r="EM249" s="17">
        <v>2</v>
      </c>
      <c r="EN249" s="17">
        <v>23</v>
      </c>
      <c r="EO249" s="17">
        <v>14</v>
      </c>
      <c r="EP249" s="17">
        <v>8</v>
      </c>
      <c r="EQ249" s="17">
        <v>4</v>
      </c>
      <c r="ER249" s="17">
        <v>2</v>
      </c>
      <c r="ES249" s="17">
        <v>4</v>
      </c>
      <c r="ET249" s="17">
        <v>1</v>
      </c>
      <c r="EU249" s="17">
        <v>4</v>
      </c>
    </row>
    <row r="250" spans="1:151" ht="14.25" customHeight="1">
      <c r="A250" s="551" t="s">
        <v>299</v>
      </c>
      <c r="B250" s="551" t="s">
        <v>478</v>
      </c>
      <c r="C250" s="551" t="s">
        <v>478</v>
      </c>
      <c r="D250" s="551" t="s">
        <v>497</v>
      </c>
      <c r="E250" s="607">
        <v>11</v>
      </c>
      <c r="F250" s="607">
        <v>9</v>
      </c>
      <c r="G250" s="607">
        <v>1</v>
      </c>
      <c r="H250" s="607">
        <v>1</v>
      </c>
      <c r="I250" s="607">
        <v>5</v>
      </c>
      <c r="J250" s="607">
        <v>3</v>
      </c>
      <c r="K250" s="607">
        <v>3</v>
      </c>
      <c r="L250" s="607">
        <v>2</v>
      </c>
      <c r="M250" s="607">
        <v>26</v>
      </c>
      <c r="N250" s="607" t="s">
        <v>1</v>
      </c>
      <c r="O250" s="607">
        <v>1</v>
      </c>
      <c r="P250" s="607">
        <v>2</v>
      </c>
      <c r="Q250" s="607">
        <v>2</v>
      </c>
      <c r="R250" s="607" t="s">
        <v>1</v>
      </c>
      <c r="S250" s="607" t="s">
        <v>1</v>
      </c>
      <c r="T250" s="607">
        <v>1</v>
      </c>
      <c r="U250" s="607">
        <v>4</v>
      </c>
      <c r="V250" s="607">
        <v>7</v>
      </c>
      <c r="W250" s="607">
        <v>1</v>
      </c>
      <c r="X250" s="607">
        <v>3</v>
      </c>
      <c r="Y250" s="607" t="s">
        <v>1</v>
      </c>
      <c r="Z250" s="607">
        <v>1</v>
      </c>
      <c r="AA250" s="607">
        <v>1</v>
      </c>
      <c r="AB250" s="607">
        <v>3</v>
      </c>
      <c r="AC250" s="608">
        <v>56.9</v>
      </c>
      <c r="AD250" s="608">
        <v>53</v>
      </c>
      <c r="AE250" s="608">
        <v>60.8</v>
      </c>
      <c r="AF250" s="607">
        <v>14</v>
      </c>
      <c r="AG250" s="607" t="s">
        <v>1</v>
      </c>
      <c r="AH250" s="607" t="s">
        <v>1</v>
      </c>
      <c r="AI250" s="607" t="s">
        <v>1</v>
      </c>
      <c r="AJ250" s="607" t="s">
        <v>1</v>
      </c>
      <c r="AK250" s="607" t="s">
        <v>1</v>
      </c>
      <c r="AL250" s="607" t="s">
        <v>1</v>
      </c>
      <c r="AM250" s="607">
        <v>1</v>
      </c>
      <c r="AN250" s="607">
        <v>3</v>
      </c>
      <c r="AO250" s="607">
        <v>2</v>
      </c>
      <c r="AP250" s="607" t="s">
        <v>1</v>
      </c>
      <c r="AQ250" s="607">
        <v>3</v>
      </c>
      <c r="AR250" s="607" t="s">
        <v>1</v>
      </c>
      <c r="AS250" s="607">
        <v>1</v>
      </c>
      <c r="AT250" s="607">
        <v>1</v>
      </c>
      <c r="AU250" s="607">
        <v>3</v>
      </c>
      <c r="AV250" s="608">
        <v>67.3</v>
      </c>
      <c r="AW250" s="608">
        <v>61.1</v>
      </c>
      <c r="AX250" s="608">
        <v>73.400000000000006</v>
      </c>
      <c r="AY250" s="607">
        <v>9</v>
      </c>
      <c r="AZ250" s="607" t="s">
        <v>1</v>
      </c>
      <c r="BA250" s="607" t="s">
        <v>1</v>
      </c>
      <c r="BB250" s="607" t="s">
        <v>1</v>
      </c>
      <c r="BC250" s="607" t="s">
        <v>1</v>
      </c>
      <c r="BD250" s="607" t="s">
        <v>1</v>
      </c>
      <c r="BE250" s="607" t="s">
        <v>1</v>
      </c>
      <c r="BF250" s="607">
        <v>1</v>
      </c>
      <c r="BG250" s="607">
        <v>3</v>
      </c>
      <c r="BH250" s="607">
        <v>2</v>
      </c>
      <c r="BI250" s="607" t="s">
        <v>1</v>
      </c>
      <c r="BJ250" s="607">
        <v>1</v>
      </c>
      <c r="BK250" s="607" t="s">
        <v>1</v>
      </c>
      <c r="BL250" s="607" t="s">
        <v>1</v>
      </c>
      <c r="BM250" s="607">
        <v>1</v>
      </c>
      <c r="BN250" s="607">
        <v>1</v>
      </c>
      <c r="BO250" s="608">
        <v>61.2</v>
      </c>
      <c r="BP250" s="608">
        <v>59.8</v>
      </c>
      <c r="BQ250" s="608">
        <v>64</v>
      </c>
      <c r="BR250" s="607">
        <v>9</v>
      </c>
      <c r="BS250" s="607" t="s">
        <v>1</v>
      </c>
      <c r="BT250" s="607" t="s">
        <v>1</v>
      </c>
      <c r="BU250" s="607" t="s">
        <v>1</v>
      </c>
      <c r="BV250" s="607" t="s">
        <v>1</v>
      </c>
      <c r="BW250" s="607" t="s">
        <v>1</v>
      </c>
      <c r="BX250" s="607" t="s">
        <v>1</v>
      </c>
      <c r="BY250" s="607" t="s">
        <v>1</v>
      </c>
      <c r="BZ250" s="607" t="s">
        <v>1</v>
      </c>
      <c r="CA250" s="607">
        <v>3</v>
      </c>
      <c r="CB250" s="607" t="s">
        <v>1</v>
      </c>
      <c r="CC250" s="607">
        <v>2</v>
      </c>
      <c r="CD250" s="607" t="s">
        <v>1</v>
      </c>
      <c r="CE250" s="607">
        <v>1</v>
      </c>
      <c r="CF250" s="607">
        <v>1</v>
      </c>
      <c r="CG250" s="607">
        <v>2</v>
      </c>
      <c r="CH250" s="607">
        <v>6</v>
      </c>
      <c r="CI250" s="607" t="s">
        <v>1</v>
      </c>
      <c r="CJ250" s="607" t="s">
        <v>1</v>
      </c>
      <c r="CK250" s="607" t="s">
        <v>1</v>
      </c>
      <c r="CL250" s="607" t="s">
        <v>1</v>
      </c>
      <c r="CM250" s="607" t="s">
        <v>1</v>
      </c>
      <c r="CN250" s="607" t="s">
        <v>1</v>
      </c>
      <c r="CO250" s="607">
        <v>1</v>
      </c>
      <c r="CP250" s="607" t="s">
        <v>1</v>
      </c>
      <c r="CQ250" s="607">
        <v>2</v>
      </c>
      <c r="CR250" s="607" t="s">
        <v>1</v>
      </c>
      <c r="CS250" s="607" t="s">
        <v>1</v>
      </c>
      <c r="CT250" s="607">
        <v>1</v>
      </c>
      <c r="CU250" s="607">
        <v>2</v>
      </c>
      <c r="CV250" s="607"/>
      <c r="CW250" s="607"/>
      <c r="CX250" s="607"/>
      <c r="CY250" s="607"/>
      <c r="CZ250" s="607"/>
      <c r="DA250" s="607"/>
      <c r="DB250" s="607"/>
      <c r="DC250" s="607">
        <v>37</v>
      </c>
      <c r="DD250" s="607">
        <v>24</v>
      </c>
      <c r="DE250" s="607">
        <v>9</v>
      </c>
      <c r="DF250" s="607">
        <v>12</v>
      </c>
      <c r="DG250" s="607">
        <v>3</v>
      </c>
      <c r="DH250" s="607">
        <v>3</v>
      </c>
      <c r="DI250" s="607">
        <v>1</v>
      </c>
      <c r="DJ250" s="607">
        <v>9</v>
      </c>
      <c r="DK250" s="607">
        <v>8</v>
      </c>
      <c r="DL250" s="607" t="s">
        <v>1</v>
      </c>
      <c r="DM250" s="607" t="s">
        <v>1</v>
      </c>
      <c r="DN250" s="607" t="s">
        <v>1</v>
      </c>
      <c r="DO250" s="607" t="s">
        <v>1</v>
      </c>
      <c r="DP250" s="607">
        <v>3</v>
      </c>
      <c r="DQ250" s="607" t="s">
        <v>1</v>
      </c>
      <c r="DR250" s="607">
        <v>2</v>
      </c>
      <c r="DS250" s="607">
        <v>2</v>
      </c>
      <c r="DT250" s="607">
        <v>1</v>
      </c>
      <c r="DU250" s="607" t="s">
        <v>1</v>
      </c>
      <c r="DV250" s="607" t="s">
        <v>1</v>
      </c>
      <c r="DW250" s="607" t="s">
        <v>1</v>
      </c>
      <c r="DX250" s="607" t="s">
        <v>1</v>
      </c>
      <c r="DY250" s="607" t="s">
        <v>1</v>
      </c>
      <c r="DZ250" s="607" t="s">
        <v>1</v>
      </c>
      <c r="EA250" s="607">
        <v>9</v>
      </c>
      <c r="EB250" s="607">
        <v>394</v>
      </c>
      <c r="EC250" s="607" t="s">
        <v>1</v>
      </c>
      <c r="ED250" s="607">
        <v>229</v>
      </c>
      <c r="EE250" s="607">
        <v>165</v>
      </c>
      <c r="EF250" s="17">
        <v>14</v>
      </c>
      <c r="EG250" s="17">
        <v>13</v>
      </c>
      <c r="EH250" s="17">
        <v>6</v>
      </c>
      <c r="EI250" s="17">
        <v>6</v>
      </c>
      <c r="EJ250" s="17">
        <v>1</v>
      </c>
      <c r="EK250" s="17" t="s">
        <v>1</v>
      </c>
      <c r="EL250" s="17" t="s">
        <v>1</v>
      </c>
      <c r="EM250" s="17">
        <v>1</v>
      </c>
      <c r="EN250" s="17">
        <v>23</v>
      </c>
      <c r="EO250" s="17">
        <v>11</v>
      </c>
      <c r="EP250" s="17">
        <v>3</v>
      </c>
      <c r="EQ250" s="17">
        <v>6</v>
      </c>
      <c r="ER250" s="17">
        <v>2</v>
      </c>
      <c r="ES250" s="17">
        <v>3</v>
      </c>
      <c r="ET250" s="17">
        <v>1</v>
      </c>
      <c r="EU250" s="17">
        <v>8</v>
      </c>
    </row>
    <row r="251" spans="1:151" ht="14.25" customHeight="1">
      <c r="A251" s="551" t="s">
        <v>299</v>
      </c>
      <c r="B251" s="551" t="s">
        <v>478</v>
      </c>
      <c r="C251" s="551" t="s">
        <v>478</v>
      </c>
      <c r="D251" s="551" t="s">
        <v>498</v>
      </c>
      <c r="E251" s="607">
        <v>9</v>
      </c>
      <c r="F251" s="607">
        <v>8</v>
      </c>
      <c r="G251" s="607">
        <v>2</v>
      </c>
      <c r="H251" s="607">
        <v>2</v>
      </c>
      <c r="I251" s="607">
        <v>3</v>
      </c>
      <c r="J251" s="607">
        <v>3</v>
      </c>
      <c r="K251" s="607">
        <v>3</v>
      </c>
      <c r="L251" s="607">
        <v>1</v>
      </c>
      <c r="M251" s="607">
        <v>22</v>
      </c>
      <c r="N251" s="607" t="s">
        <v>1</v>
      </c>
      <c r="O251" s="607" t="s">
        <v>1</v>
      </c>
      <c r="P251" s="607" t="s">
        <v>1</v>
      </c>
      <c r="Q251" s="607">
        <v>2</v>
      </c>
      <c r="R251" s="607" t="s">
        <v>1</v>
      </c>
      <c r="S251" s="607">
        <v>1</v>
      </c>
      <c r="T251" s="607">
        <v>4</v>
      </c>
      <c r="U251" s="607">
        <v>1</v>
      </c>
      <c r="V251" s="607">
        <v>1</v>
      </c>
      <c r="W251" s="607" t="s">
        <v>1</v>
      </c>
      <c r="X251" s="607">
        <v>1</v>
      </c>
      <c r="Y251" s="607">
        <v>6</v>
      </c>
      <c r="Z251" s="607">
        <v>4</v>
      </c>
      <c r="AA251" s="607">
        <v>2</v>
      </c>
      <c r="AB251" s="607" t="s">
        <v>1</v>
      </c>
      <c r="AC251" s="608">
        <v>62.4</v>
      </c>
      <c r="AD251" s="608">
        <v>59.3</v>
      </c>
      <c r="AE251" s="608">
        <v>66.099999999999994</v>
      </c>
      <c r="AF251" s="607">
        <v>18</v>
      </c>
      <c r="AG251" s="607" t="s">
        <v>1</v>
      </c>
      <c r="AH251" s="607" t="s">
        <v>1</v>
      </c>
      <c r="AI251" s="607" t="s">
        <v>1</v>
      </c>
      <c r="AJ251" s="607">
        <v>1</v>
      </c>
      <c r="AK251" s="607" t="s">
        <v>1</v>
      </c>
      <c r="AL251" s="607">
        <v>1</v>
      </c>
      <c r="AM251" s="607">
        <v>2</v>
      </c>
      <c r="AN251" s="607">
        <v>1</v>
      </c>
      <c r="AO251" s="607">
        <v>1</v>
      </c>
      <c r="AP251" s="607" t="s">
        <v>1</v>
      </c>
      <c r="AQ251" s="607">
        <v>1</v>
      </c>
      <c r="AR251" s="607">
        <v>6</v>
      </c>
      <c r="AS251" s="607">
        <v>3</v>
      </c>
      <c r="AT251" s="607">
        <v>2</v>
      </c>
      <c r="AU251" s="607" t="s">
        <v>1</v>
      </c>
      <c r="AV251" s="608">
        <v>65.2</v>
      </c>
      <c r="AW251" s="608">
        <v>59.1</v>
      </c>
      <c r="AX251" s="608">
        <v>72.8</v>
      </c>
      <c r="AY251" s="607">
        <v>13</v>
      </c>
      <c r="AZ251" s="607" t="s">
        <v>1</v>
      </c>
      <c r="BA251" s="607" t="s">
        <v>1</v>
      </c>
      <c r="BB251" s="607" t="s">
        <v>1</v>
      </c>
      <c r="BC251" s="607">
        <v>1</v>
      </c>
      <c r="BD251" s="607" t="s">
        <v>1</v>
      </c>
      <c r="BE251" s="607">
        <v>1</v>
      </c>
      <c r="BF251" s="607">
        <v>2</v>
      </c>
      <c r="BG251" s="607">
        <v>1</v>
      </c>
      <c r="BH251" s="607">
        <v>1</v>
      </c>
      <c r="BI251" s="607" t="s">
        <v>1</v>
      </c>
      <c r="BJ251" s="607">
        <v>1</v>
      </c>
      <c r="BK251" s="607">
        <v>1</v>
      </c>
      <c r="BL251" s="607">
        <v>3</v>
      </c>
      <c r="BM251" s="607">
        <v>2</v>
      </c>
      <c r="BN251" s="607" t="s">
        <v>1</v>
      </c>
      <c r="BO251" s="608">
        <v>62.1</v>
      </c>
      <c r="BP251" s="608">
        <v>57.7</v>
      </c>
      <c r="BQ251" s="608">
        <v>72</v>
      </c>
      <c r="BR251" s="607">
        <v>8</v>
      </c>
      <c r="BS251" s="607" t="s">
        <v>1</v>
      </c>
      <c r="BT251" s="607" t="s">
        <v>1</v>
      </c>
      <c r="BU251" s="607" t="s">
        <v>1</v>
      </c>
      <c r="BV251" s="607" t="s">
        <v>1</v>
      </c>
      <c r="BW251" s="607" t="s">
        <v>1</v>
      </c>
      <c r="BX251" s="607" t="s">
        <v>1</v>
      </c>
      <c r="BY251" s="607">
        <v>1</v>
      </c>
      <c r="BZ251" s="607">
        <v>1</v>
      </c>
      <c r="CA251" s="607" t="s">
        <v>1</v>
      </c>
      <c r="CB251" s="607" t="s">
        <v>1</v>
      </c>
      <c r="CC251" s="607">
        <v>1</v>
      </c>
      <c r="CD251" s="607">
        <v>1</v>
      </c>
      <c r="CE251" s="607">
        <v>3</v>
      </c>
      <c r="CF251" s="607">
        <v>1</v>
      </c>
      <c r="CG251" s="607" t="s">
        <v>1</v>
      </c>
      <c r="CH251" s="607">
        <v>3</v>
      </c>
      <c r="CI251" s="607" t="s">
        <v>1</v>
      </c>
      <c r="CJ251" s="607" t="s">
        <v>1</v>
      </c>
      <c r="CK251" s="607" t="s">
        <v>1</v>
      </c>
      <c r="CL251" s="607" t="s">
        <v>1</v>
      </c>
      <c r="CM251" s="607" t="s">
        <v>1</v>
      </c>
      <c r="CN251" s="607" t="s">
        <v>1</v>
      </c>
      <c r="CO251" s="607" t="s">
        <v>1</v>
      </c>
      <c r="CP251" s="607" t="s">
        <v>1</v>
      </c>
      <c r="CQ251" s="607" t="s">
        <v>1</v>
      </c>
      <c r="CR251" s="607" t="s">
        <v>1</v>
      </c>
      <c r="CS251" s="607">
        <v>2</v>
      </c>
      <c r="CT251" s="607">
        <v>1</v>
      </c>
      <c r="CU251" s="607" t="s">
        <v>1</v>
      </c>
      <c r="CV251" s="607"/>
      <c r="CW251" s="607"/>
      <c r="CX251" s="607"/>
      <c r="CY251" s="607"/>
      <c r="CZ251" s="607"/>
      <c r="DA251" s="607"/>
      <c r="DB251" s="607"/>
      <c r="DC251" s="607">
        <v>31</v>
      </c>
      <c r="DD251" s="607">
        <v>17</v>
      </c>
      <c r="DE251" s="607">
        <v>13</v>
      </c>
      <c r="DF251" s="607">
        <v>2</v>
      </c>
      <c r="DG251" s="607">
        <v>2</v>
      </c>
      <c r="DH251" s="607">
        <v>6</v>
      </c>
      <c r="DI251" s="607">
        <v>5</v>
      </c>
      <c r="DJ251" s="607">
        <v>3</v>
      </c>
      <c r="DK251" s="607">
        <v>7</v>
      </c>
      <c r="DL251" s="607" t="s">
        <v>1</v>
      </c>
      <c r="DM251" s="607" t="s">
        <v>1</v>
      </c>
      <c r="DN251" s="607" t="s">
        <v>1</v>
      </c>
      <c r="DO251" s="607" t="s">
        <v>1</v>
      </c>
      <c r="DP251" s="607">
        <v>3</v>
      </c>
      <c r="DQ251" s="607" t="s">
        <v>1</v>
      </c>
      <c r="DR251" s="607">
        <v>4</v>
      </c>
      <c r="DS251" s="607" t="s">
        <v>1</v>
      </c>
      <c r="DT251" s="607" t="s">
        <v>1</v>
      </c>
      <c r="DU251" s="607" t="s">
        <v>1</v>
      </c>
      <c r="DV251" s="607" t="s">
        <v>1</v>
      </c>
      <c r="DW251" s="607" t="s">
        <v>1</v>
      </c>
      <c r="DX251" s="607" t="s">
        <v>1</v>
      </c>
      <c r="DY251" s="607" t="s">
        <v>1</v>
      </c>
      <c r="DZ251" s="607" t="s">
        <v>1</v>
      </c>
      <c r="EA251" s="607">
        <v>8</v>
      </c>
      <c r="EB251" s="607">
        <v>496</v>
      </c>
      <c r="EC251" s="607" t="s">
        <v>1</v>
      </c>
      <c r="ED251" s="607">
        <v>227</v>
      </c>
      <c r="EE251" s="607">
        <v>269</v>
      </c>
      <c r="EF251" s="17">
        <v>13</v>
      </c>
      <c r="EG251" s="17">
        <v>11</v>
      </c>
      <c r="EH251" s="17">
        <v>9</v>
      </c>
      <c r="EI251" s="17">
        <v>1</v>
      </c>
      <c r="EJ251" s="17">
        <v>1</v>
      </c>
      <c r="EK251" s="17" t="s">
        <v>1</v>
      </c>
      <c r="EL251" s="17">
        <v>1</v>
      </c>
      <c r="EM251" s="17">
        <v>1</v>
      </c>
      <c r="EN251" s="17">
        <v>18</v>
      </c>
      <c r="EO251" s="17">
        <v>6</v>
      </c>
      <c r="EP251" s="17">
        <v>4</v>
      </c>
      <c r="EQ251" s="17">
        <v>1</v>
      </c>
      <c r="ER251" s="17">
        <v>1</v>
      </c>
      <c r="ES251" s="17">
        <v>6</v>
      </c>
      <c r="ET251" s="17">
        <v>4</v>
      </c>
      <c r="EU251" s="17">
        <v>2</v>
      </c>
    </row>
    <row r="252" spans="1:151" ht="14.25" customHeight="1">
      <c r="A252" s="551" t="s">
        <v>299</v>
      </c>
      <c r="B252" s="551" t="s">
        <v>478</v>
      </c>
      <c r="C252" s="551" t="s">
        <v>478</v>
      </c>
      <c r="D252" s="551" t="s">
        <v>499</v>
      </c>
      <c r="E252" s="607">
        <v>12</v>
      </c>
      <c r="F252" s="607">
        <v>7</v>
      </c>
      <c r="G252" s="607">
        <v>3</v>
      </c>
      <c r="H252" s="607">
        <v>3</v>
      </c>
      <c r="I252" s="607">
        <v>2</v>
      </c>
      <c r="J252" s="607" t="s">
        <v>1</v>
      </c>
      <c r="K252" s="607">
        <v>2</v>
      </c>
      <c r="L252" s="607">
        <v>5</v>
      </c>
      <c r="M252" s="607">
        <v>15</v>
      </c>
      <c r="N252" s="607" t="s">
        <v>1</v>
      </c>
      <c r="O252" s="607" t="s">
        <v>1</v>
      </c>
      <c r="P252" s="607" t="s">
        <v>1</v>
      </c>
      <c r="Q252" s="607" t="s">
        <v>1</v>
      </c>
      <c r="R252" s="607" t="s">
        <v>1</v>
      </c>
      <c r="S252" s="607" t="s">
        <v>1</v>
      </c>
      <c r="T252" s="607">
        <v>1</v>
      </c>
      <c r="U252" s="607">
        <v>3</v>
      </c>
      <c r="V252" s="607">
        <v>2</v>
      </c>
      <c r="W252" s="607" t="s">
        <v>1</v>
      </c>
      <c r="X252" s="607">
        <v>1</v>
      </c>
      <c r="Y252" s="607" t="s">
        <v>1</v>
      </c>
      <c r="Z252" s="607">
        <v>4</v>
      </c>
      <c r="AA252" s="607">
        <v>2</v>
      </c>
      <c r="AB252" s="607">
        <v>2</v>
      </c>
      <c r="AC252" s="608">
        <v>68.099999999999994</v>
      </c>
      <c r="AD252" s="608">
        <v>62</v>
      </c>
      <c r="AE252" s="608">
        <v>75</v>
      </c>
      <c r="AF252" s="607">
        <v>12</v>
      </c>
      <c r="AG252" s="607" t="s">
        <v>1</v>
      </c>
      <c r="AH252" s="607" t="s">
        <v>1</v>
      </c>
      <c r="AI252" s="607" t="s">
        <v>1</v>
      </c>
      <c r="AJ252" s="607" t="s">
        <v>1</v>
      </c>
      <c r="AK252" s="607" t="s">
        <v>1</v>
      </c>
      <c r="AL252" s="607" t="s">
        <v>1</v>
      </c>
      <c r="AM252" s="607">
        <v>1</v>
      </c>
      <c r="AN252" s="607">
        <v>1</v>
      </c>
      <c r="AO252" s="607">
        <v>2</v>
      </c>
      <c r="AP252" s="607" t="s">
        <v>1</v>
      </c>
      <c r="AQ252" s="607">
        <v>1</v>
      </c>
      <c r="AR252" s="607" t="s">
        <v>1</v>
      </c>
      <c r="AS252" s="607">
        <v>4</v>
      </c>
      <c r="AT252" s="607">
        <v>2</v>
      </c>
      <c r="AU252" s="607">
        <v>1</v>
      </c>
      <c r="AV252" s="608">
        <v>69.3</v>
      </c>
      <c r="AW252" s="608">
        <v>65.2</v>
      </c>
      <c r="AX252" s="608">
        <v>73.3</v>
      </c>
      <c r="AY252" s="607">
        <v>8</v>
      </c>
      <c r="AZ252" s="607" t="s">
        <v>1</v>
      </c>
      <c r="BA252" s="607" t="s">
        <v>1</v>
      </c>
      <c r="BB252" s="607" t="s">
        <v>1</v>
      </c>
      <c r="BC252" s="607" t="s">
        <v>1</v>
      </c>
      <c r="BD252" s="607" t="s">
        <v>1</v>
      </c>
      <c r="BE252" s="607" t="s">
        <v>1</v>
      </c>
      <c r="BF252" s="607">
        <v>1</v>
      </c>
      <c r="BG252" s="607">
        <v>1</v>
      </c>
      <c r="BH252" s="607">
        <v>2</v>
      </c>
      <c r="BI252" s="607" t="s">
        <v>1</v>
      </c>
      <c r="BJ252" s="607" t="s">
        <v>1</v>
      </c>
      <c r="BK252" s="607" t="s">
        <v>1</v>
      </c>
      <c r="BL252" s="607">
        <v>3</v>
      </c>
      <c r="BM252" s="607">
        <v>1</v>
      </c>
      <c r="BN252" s="607" t="s">
        <v>1</v>
      </c>
      <c r="BO252" s="608">
        <v>65</v>
      </c>
      <c r="BP252" s="608">
        <v>57.5</v>
      </c>
      <c r="BQ252" s="608">
        <v>72.5</v>
      </c>
      <c r="BR252" s="607">
        <v>7</v>
      </c>
      <c r="BS252" s="607" t="s">
        <v>1</v>
      </c>
      <c r="BT252" s="607" t="s">
        <v>1</v>
      </c>
      <c r="BU252" s="607" t="s">
        <v>1</v>
      </c>
      <c r="BV252" s="607" t="s">
        <v>1</v>
      </c>
      <c r="BW252" s="607" t="s">
        <v>1</v>
      </c>
      <c r="BX252" s="607" t="s">
        <v>1</v>
      </c>
      <c r="BY252" s="607" t="s">
        <v>1</v>
      </c>
      <c r="BZ252" s="607" t="s">
        <v>1</v>
      </c>
      <c r="CA252" s="607">
        <v>1</v>
      </c>
      <c r="CB252" s="607" t="s">
        <v>1</v>
      </c>
      <c r="CC252" s="607" t="s">
        <v>1</v>
      </c>
      <c r="CD252" s="607" t="s">
        <v>1</v>
      </c>
      <c r="CE252" s="607">
        <v>4</v>
      </c>
      <c r="CF252" s="607">
        <v>1</v>
      </c>
      <c r="CG252" s="607">
        <v>1</v>
      </c>
      <c r="CH252" s="607">
        <v>5</v>
      </c>
      <c r="CI252" s="607" t="s">
        <v>1</v>
      </c>
      <c r="CJ252" s="607" t="s">
        <v>1</v>
      </c>
      <c r="CK252" s="607" t="s">
        <v>1</v>
      </c>
      <c r="CL252" s="607" t="s">
        <v>1</v>
      </c>
      <c r="CM252" s="607" t="s">
        <v>1</v>
      </c>
      <c r="CN252" s="607" t="s">
        <v>1</v>
      </c>
      <c r="CO252" s="607" t="s">
        <v>1</v>
      </c>
      <c r="CP252" s="607" t="s">
        <v>1</v>
      </c>
      <c r="CQ252" s="607" t="s">
        <v>1</v>
      </c>
      <c r="CR252" s="607" t="s">
        <v>1</v>
      </c>
      <c r="CS252" s="607">
        <v>3</v>
      </c>
      <c r="CT252" s="607">
        <v>1</v>
      </c>
      <c r="CU252" s="607">
        <v>1</v>
      </c>
      <c r="CV252" s="607"/>
      <c r="CW252" s="607"/>
      <c r="CX252" s="607"/>
      <c r="CY252" s="607"/>
      <c r="CZ252" s="607"/>
      <c r="DA252" s="607"/>
      <c r="DB252" s="607"/>
      <c r="DC252" s="607">
        <v>24</v>
      </c>
      <c r="DD252" s="607">
        <v>13</v>
      </c>
      <c r="DE252" s="607">
        <v>8</v>
      </c>
      <c r="DF252" s="607">
        <v>4</v>
      </c>
      <c r="DG252" s="607">
        <v>1</v>
      </c>
      <c r="DH252" s="607">
        <v>4</v>
      </c>
      <c r="DI252" s="607">
        <v>3</v>
      </c>
      <c r="DJ252" s="607">
        <v>4</v>
      </c>
      <c r="DK252" s="607">
        <v>7</v>
      </c>
      <c r="DL252" s="607" t="s">
        <v>1</v>
      </c>
      <c r="DM252" s="607" t="s">
        <v>1</v>
      </c>
      <c r="DN252" s="607">
        <v>2</v>
      </c>
      <c r="DO252" s="607" t="s">
        <v>1</v>
      </c>
      <c r="DP252" s="607">
        <v>5</v>
      </c>
      <c r="DQ252" s="607" t="s">
        <v>1</v>
      </c>
      <c r="DR252" s="607" t="s">
        <v>1</v>
      </c>
      <c r="DS252" s="607" t="s">
        <v>1</v>
      </c>
      <c r="DT252" s="607" t="s">
        <v>1</v>
      </c>
      <c r="DU252" s="607" t="s">
        <v>1</v>
      </c>
      <c r="DV252" s="607" t="s">
        <v>1</v>
      </c>
      <c r="DW252" s="607" t="s">
        <v>1</v>
      </c>
      <c r="DX252" s="607" t="s">
        <v>1</v>
      </c>
      <c r="DY252" s="607" t="s">
        <v>1</v>
      </c>
      <c r="DZ252" s="607" t="s">
        <v>1</v>
      </c>
      <c r="EA252" s="607">
        <v>7</v>
      </c>
      <c r="EB252" s="607">
        <v>303</v>
      </c>
      <c r="EC252" s="607" t="s">
        <v>1</v>
      </c>
      <c r="ED252" s="607">
        <v>216</v>
      </c>
      <c r="EE252" s="607">
        <v>87</v>
      </c>
      <c r="EF252" s="17">
        <v>10</v>
      </c>
      <c r="EG252" s="17">
        <v>7</v>
      </c>
      <c r="EH252" s="17">
        <v>4</v>
      </c>
      <c r="EI252" s="17">
        <v>3</v>
      </c>
      <c r="EJ252" s="17" t="s">
        <v>1</v>
      </c>
      <c r="EK252" s="17" t="s">
        <v>1</v>
      </c>
      <c r="EL252" s="17">
        <v>1</v>
      </c>
      <c r="EM252" s="17">
        <v>2</v>
      </c>
      <c r="EN252" s="17">
        <v>14</v>
      </c>
      <c r="EO252" s="17">
        <v>6</v>
      </c>
      <c r="EP252" s="17">
        <v>4</v>
      </c>
      <c r="EQ252" s="17">
        <v>1</v>
      </c>
      <c r="ER252" s="17">
        <v>1</v>
      </c>
      <c r="ES252" s="17">
        <v>4</v>
      </c>
      <c r="ET252" s="17">
        <v>2</v>
      </c>
      <c r="EU252" s="17">
        <v>2</v>
      </c>
    </row>
    <row r="253" spans="1:151" ht="14.25" customHeight="1">
      <c r="A253" s="551" t="s">
        <v>299</v>
      </c>
      <c r="B253" s="551" t="s">
        <v>478</v>
      </c>
      <c r="C253" s="551" t="s">
        <v>478</v>
      </c>
      <c r="D253" s="551" t="s">
        <v>500</v>
      </c>
      <c r="E253" s="607">
        <v>10</v>
      </c>
      <c r="F253" s="607">
        <v>6</v>
      </c>
      <c r="G253" s="607">
        <v>2</v>
      </c>
      <c r="H253" s="607">
        <v>1</v>
      </c>
      <c r="I253" s="607" t="s">
        <v>1</v>
      </c>
      <c r="J253" s="607" t="s">
        <v>1</v>
      </c>
      <c r="K253" s="607">
        <v>4</v>
      </c>
      <c r="L253" s="607">
        <v>4</v>
      </c>
      <c r="M253" s="607">
        <v>11</v>
      </c>
      <c r="N253" s="607" t="s">
        <v>1</v>
      </c>
      <c r="O253" s="607" t="s">
        <v>1</v>
      </c>
      <c r="P253" s="607" t="s">
        <v>1</v>
      </c>
      <c r="Q253" s="607" t="s">
        <v>1</v>
      </c>
      <c r="R253" s="607" t="s">
        <v>1</v>
      </c>
      <c r="S253" s="607">
        <v>1</v>
      </c>
      <c r="T253" s="607">
        <v>1</v>
      </c>
      <c r="U253" s="607" t="s">
        <v>1</v>
      </c>
      <c r="V253" s="607" t="s">
        <v>1</v>
      </c>
      <c r="W253" s="607">
        <v>1</v>
      </c>
      <c r="X253" s="607">
        <v>2</v>
      </c>
      <c r="Y253" s="607">
        <v>3</v>
      </c>
      <c r="Z253" s="607" t="s">
        <v>1</v>
      </c>
      <c r="AA253" s="607">
        <v>3</v>
      </c>
      <c r="AB253" s="607" t="s">
        <v>1</v>
      </c>
      <c r="AC253" s="608">
        <v>68.2</v>
      </c>
      <c r="AD253" s="608">
        <v>70.400000000000006</v>
      </c>
      <c r="AE253" s="608">
        <v>66.3</v>
      </c>
      <c r="AF253" s="607">
        <v>10</v>
      </c>
      <c r="AG253" s="607" t="s">
        <v>1</v>
      </c>
      <c r="AH253" s="607" t="s">
        <v>1</v>
      </c>
      <c r="AI253" s="607" t="s">
        <v>1</v>
      </c>
      <c r="AJ253" s="607" t="s">
        <v>1</v>
      </c>
      <c r="AK253" s="607" t="s">
        <v>1</v>
      </c>
      <c r="AL253" s="607">
        <v>1</v>
      </c>
      <c r="AM253" s="607">
        <v>1</v>
      </c>
      <c r="AN253" s="607" t="s">
        <v>1</v>
      </c>
      <c r="AO253" s="607" t="s">
        <v>1</v>
      </c>
      <c r="AP253" s="607">
        <v>1</v>
      </c>
      <c r="AQ253" s="607">
        <v>1</v>
      </c>
      <c r="AR253" s="607">
        <v>3</v>
      </c>
      <c r="AS253" s="607" t="s">
        <v>1</v>
      </c>
      <c r="AT253" s="607">
        <v>3</v>
      </c>
      <c r="AU253" s="607" t="s">
        <v>1</v>
      </c>
      <c r="AV253" s="608">
        <v>68.2</v>
      </c>
      <c r="AW253" s="608">
        <v>70.400000000000006</v>
      </c>
      <c r="AX253" s="608">
        <v>66</v>
      </c>
      <c r="AY253" s="607">
        <v>6</v>
      </c>
      <c r="AZ253" s="607" t="s">
        <v>1</v>
      </c>
      <c r="BA253" s="607" t="s">
        <v>1</v>
      </c>
      <c r="BB253" s="607" t="s">
        <v>1</v>
      </c>
      <c r="BC253" s="607" t="s">
        <v>1</v>
      </c>
      <c r="BD253" s="607" t="s">
        <v>1</v>
      </c>
      <c r="BE253" s="607" t="s">
        <v>1</v>
      </c>
      <c r="BF253" s="607">
        <v>1</v>
      </c>
      <c r="BG253" s="607" t="s">
        <v>1</v>
      </c>
      <c r="BH253" s="607" t="s">
        <v>1</v>
      </c>
      <c r="BI253" s="607" t="s">
        <v>1</v>
      </c>
      <c r="BJ253" s="607">
        <v>1</v>
      </c>
      <c r="BK253" s="607">
        <v>2</v>
      </c>
      <c r="BL253" s="607" t="s">
        <v>1</v>
      </c>
      <c r="BM253" s="607">
        <v>2</v>
      </c>
      <c r="BN253" s="607" t="s">
        <v>1</v>
      </c>
      <c r="BO253" s="608">
        <v>70.7</v>
      </c>
      <c r="BP253" s="608">
        <v>70.3</v>
      </c>
      <c r="BQ253" s="608">
        <v>71.5</v>
      </c>
      <c r="BR253" s="607">
        <v>6</v>
      </c>
      <c r="BS253" s="607" t="s">
        <v>1</v>
      </c>
      <c r="BT253" s="607" t="s">
        <v>1</v>
      </c>
      <c r="BU253" s="607" t="s">
        <v>1</v>
      </c>
      <c r="BV253" s="607" t="s">
        <v>1</v>
      </c>
      <c r="BW253" s="607" t="s">
        <v>1</v>
      </c>
      <c r="BX253" s="607" t="s">
        <v>1</v>
      </c>
      <c r="BY253" s="607" t="s">
        <v>1</v>
      </c>
      <c r="BZ253" s="607" t="s">
        <v>1</v>
      </c>
      <c r="CA253" s="607" t="s">
        <v>1</v>
      </c>
      <c r="CB253" s="607" t="s">
        <v>1</v>
      </c>
      <c r="CC253" s="607">
        <v>1</v>
      </c>
      <c r="CD253" s="607">
        <v>3</v>
      </c>
      <c r="CE253" s="607" t="s">
        <v>1</v>
      </c>
      <c r="CF253" s="607">
        <v>2</v>
      </c>
      <c r="CG253" s="607" t="s">
        <v>1</v>
      </c>
      <c r="CH253" s="607">
        <v>2</v>
      </c>
      <c r="CI253" s="607" t="s">
        <v>1</v>
      </c>
      <c r="CJ253" s="607" t="s">
        <v>1</v>
      </c>
      <c r="CK253" s="607" t="s">
        <v>1</v>
      </c>
      <c r="CL253" s="607" t="s">
        <v>1</v>
      </c>
      <c r="CM253" s="607" t="s">
        <v>1</v>
      </c>
      <c r="CN253" s="607" t="s">
        <v>1</v>
      </c>
      <c r="CO253" s="607" t="s">
        <v>1</v>
      </c>
      <c r="CP253" s="607" t="s">
        <v>1</v>
      </c>
      <c r="CQ253" s="607">
        <v>1</v>
      </c>
      <c r="CR253" s="607">
        <v>1</v>
      </c>
      <c r="CS253" s="607" t="s">
        <v>1</v>
      </c>
      <c r="CT253" s="607" t="s">
        <v>1</v>
      </c>
      <c r="CU253" s="607" t="s">
        <v>1</v>
      </c>
      <c r="CV253" s="607"/>
      <c r="CW253" s="607"/>
      <c r="CX253" s="607"/>
      <c r="CY253" s="607"/>
      <c r="CZ253" s="607"/>
      <c r="DA253" s="607"/>
      <c r="DB253" s="607"/>
      <c r="DC253" s="607">
        <v>16</v>
      </c>
      <c r="DD253" s="607">
        <v>8</v>
      </c>
      <c r="DE253" s="607">
        <v>6</v>
      </c>
      <c r="DF253" s="607">
        <v>2</v>
      </c>
      <c r="DG253" s="607" t="s">
        <v>1</v>
      </c>
      <c r="DH253" s="607">
        <v>4</v>
      </c>
      <c r="DI253" s="607">
        <v>1</v>
      </c>
      <c r="DJ253" s="607">
        <v>3</v>
      </c>
      <c r="DK253" s="607">
        <v>6</v>
      </c>
      <c r="DL253" s="607" t="s">
        <v>1</v>
      </c>
      <c r="DM253" s="607" t="s">
        <v>1</v>
      </c>
      <c r="DN253" s="607" t="s">
        <v>1</v>
      </c>
      <c r="DO253" s="607" t="s">
        <v>1</v>
      </c>
      <c r="DP253" s="607">
        <v>5</v>
      </c>
      <c r="DQ253" s="607" t="s">
        <v>1</v>
      </c>
      <c r="DR253" s="607" t="s">
        <v>1</v>
      </c>
      <c r="DS253" s="607">
        <v>1</v>
      </c>
      <c r="DT253" s="607" t="s">
        <v>1</v>
      </c>
      <c r="DU253" s="607" t="s">
        <v>1</v>
      </c>
      <c r="DV253" s="607" t="s">
        <v>1</v>
      </c>
      <c r="DW253" s="607" t="s">
        <v>1</v>
      </c>
      <c r="DX253" s="607" t="s">
        <v>1</v>
      </c>
      <c r="DY253" s="607" t="s">
        <v>1</v>
      </c>
      <c r="DZ253" s="607" t="s">
        <v>1</v>
      </c>
      <c r="EA253" s="607">
        <v>6</v>
      </c>
      <c r="EB253" s="607">
        <v>270</v>
      </c>
      <c r="EC253" s="607" t="s">
        <v>1</v>
      </c>
      <c r="ED253" s="607">
        <v>260</v>
      </c>
      <c r="EE253" s="607">
        <v>10</v>
      </c>
      <c r="EF253" s="17">
        <v>9</v>
      </c>
      <c r="EG253" s="17">
        <v>5</v>
      </c>
      <c r="EH253" s="17">
        <v>4</v>
      </c>
      <c r="EI253" s="17">
        <v>1</v>
      </c>
      <c r="EJ253" s="17" t="s">
        <v>1</v>
      </c>
      <c r="EK253" s="17" t="s">
        <v>1</v>
      </c>
      <c r="EL253" s="17">
        <v>1</v>
      </c>
      <c r="EM253" s="17">
        <v>3</v>
      </c>
      <c r="EN253" s="17">
        <v>7</v>
      </c>
      <c r="EO253" s="17">
        <v>3</v>
      </c>
      <c r="EP253" s="17">
        <v>2</v>
      </c>
      <c r="EQ253" s="17">
        <v>1</v>
      </c>
      <c r="ER253" s="17" t="s">
        <v>1</v>
      </c>
      <c r="ES253" s="17">
        <v>4</v>
      </c>
      <c r="ET253" s="17" t="s">
        <v>1</v>
      </c>
      <c r="EU253" s="17" t="s">
        <v>1</v>
      </c>
    </row>
    <row r="254" spans="1:151" ht="14.25" customHeight="1">
      <c r="A254" s="551" t="s">
        <v>299</v>
      </c>
      <c r="B254" s="551" t="s">
        <v>478</v>
      </c>
      <c r="C254" s="551" t="s">
        <v>478</v>
      </c>
      <c r="D254" s="551" t="s">
        <v>501</v>
      </c>
      <c r="E254" s="607">
        <v>8</v>
      </c>
      <c r="F254" s="607">
        <v>7</v>
      </c>
      <c r="G254" s="607">
        <v>1</v>
      </c>
      <c r="H254" s="607">
        <v>1</v>
      </c>
      <c r="I254" s="607">
        <v>4</v>
      </c>
      <c r="J254" s="607">
        <v>4</v>
      </c>
      <c r="K254" s="607">
        <v>2</v>
      </c>
      <c r="L254" s="607">
        <v>1</v>
      </c>
      <c r="M254" s="607">
        <v>17</v>
      </c>
      <c r="N254" s="607" t="s">
        <v>1</v>
      </c>
      <c r="O254" s="607" t="s">
        <v>1</v>
      </c>
      <c r="P254" s="607" t="s">
        <v>1</v>
      </c>
      <c r="Q254" s="607" t="s">
        <v>1</v>
      </c>
      <c r="R254" s="607" t="s">
        <v>1</v>
      </c>
      <c r="S254" s="607" t="s">
        <v>1</v>
      </c>
      <c r="T254" s="607">
        <v>2</v>
      </c>
      <c r="U254" s="607">
        <v>4</v>
      </c>
      <c r="V254" s="607">
        <v>2</v>
      </c>
      <c r="W254" s="607">
        <v>1</v>
      </c>
      <c r="X254" s="607">
        <v>1</v>
      </c>
      <c r="Y254" s="607" t="s">
        <v>1</v>
      </c>
      <c r="Z254" s="607" t="s">
        <v>1</v>
      </c>
      <c r="AA254" s="607">
        <v>4</v>
      </c>
      <c r="AB254" s="607">
        <v>3</v>
      </c>
      <c r="AC254" s="608">
        <v>67.099999999999994</v>
      </c>
      <c r="AD254" s="608">
        <v>67.599999999999994</v>
      </c>
      <c r="AE254" s="608">
        <v>66.7</v>
      </c>
      <c r="AF254" s="607">
        <v>13</v>
      </c>
      <c r="AG254" s="607" t="s">
        <v>1</v>
      </c>
      <c r="AH254" s="607" t="s">
        <v>1</v>
      </c>
      <c r="AI254" s="607" t="s">
        <v>1</v>
      </c>
      <c r="AJ254" s="607" t="s">
        <v>1</v>
      </c>
      <c r="AK254" s="607" t="s">
        <v>1</v>
      </c>
      <c r="AL254" s="607" t="s">
        <v>1</v>
      </c>
      <c r="AM254" s="607">
        <v>1</v>
      </c>
      <c r="AN254" s="607">
        <v>4</v>
      </c>
      <c r="AO254" s="607">
        <v>2</v>
      </c>
      <c r="AP254" s="607">
        <v>1</v>
      </c>
      <c r="AQ254" s="607">
        <v>1</v>
      </c>
      <c r="AR254" s="607" t="s">
        <v>1</v>
      </c>
      <c r="AS254" s="607" t="s">
        <v>1</v>
      </c>
      <c r="AT254" s="607">
        <v>3</v>
      </c>
      <c r="AU254" s="607">
        <v>1</v>
      </c>
      <c r="AV254" s="608">
        <v>64.2</v>
      </c>
      <c r="AW254" s="608">
        <v>64.900000000000006</v>
      </c>
      <c r="AX254" s="608">
        <v>63.3</v>
      </c>
      <c r="AY254" s="607">
        <v>11</v>
      </c>
      <c r="AZ254" s="607" t="s">
        <v>1</v>
      </c>
      <c r="BA254" s="607" t="s">
        <v>1</v>
      </c>
      <c r="BB254" s="607" t="s">
        <v>1</v>
      </c>
      <c r="BC254" s="607" t="s">
        <v>1</v>
      </c>
      <c r="BD254" s="607" t="s">
        <v>1</v>
      </c>
      <c r="BE254" s="607" t="s">
        <v>1</v>
      </c>
      <c r="BF254" s="607">
        <v>1</v>
      </c>
      <c r="BG254" s="607">
        <v>4</v>
      </c>
      <c r="BH254" s="607">
        <v>2</v>
      </c>
      <c r="BI254" s="607">
        <v>1</v>
      </c>
      <c r="BJ254" s="607">
        <v>1</v>
      </c>
      <c r="BK254" s="607" t="s">
        <v>1</v>
      </c>
      <c r="BL254" s="607" t="s">
        <v>1</v>
      </c>
      <c r="BM254" s="607">
        <v>1</v>
      </c>
      <c r="BN254" s="607">
        <v>1</v>
      </c>
      <c r="BO254" s="608">
        <v>60.9</v>
      </c>
      <c r="BP254" s="608">
        <v>64.900000000000006</v>
      </c>
      <c r="BQ254" s="608">
        <v>54</v>
      </c>
      <c r="BR254" s="607">
        <v>7</v>
      </c>
      <c r="BS254" s="607" t="s">
        <v>1</v>
      </c>
      <c r="BT254" s="607" t="s">
        <v>1</v>
      </c>
      <c r="BU254" s="607" t="s">
        <v>1</v>
      </c>
      <c r="BV254" s="607" t="s">
        <v>1</v>
      </c>
      <c r="BW254" s="607" t="s">
        <v>1</v>
      </c>
      <c r="BX254" s="607" t="s">
        <v>1</v>
      </c>
      <c r="BY254" s="607" t="s">
        <v>1</v>
      </c>
      <c r="BZ254" s="607">
        <v>1</v>
      </c>
      <c r="CA254" s="607">
        <v>1</v>
      </c>
      <c r="CB254" s="607" t="s">
        <v>1</v>
      </c>
      <c r="CC254" s="607">
        <v>1</v>
      </c>
      <c r="CD254" s="607" t="s">
        <v>1</v>
      </c>
      <c r="CE254" s="607" t="s">
        <v>1</v>
      </c>
      <c r="CF254" s="607">
        <v>2</v>
      </c>
      <c r="CG254" s="607">
        <v>2</v>
      </c>
      <c r="CH254" s="607">
        <v>5</v>
      </c>
      <c r="CI254" s="607" t="s">
        <v>1</v>
      </c>
      <c r="CJ254" s="607" t="s">
        <v>1</v>
      </c>
      <c r="CK254" s="607" t="s">
        <v>1</v>
      </c>
      <c r="CL254" s="607" t="s">
        <v>1</v>
      </c>
      <c r="CM254" s="607" t="s">
        <v>1</v>
      </c>
      <c r="CN254" s="607" t="s">
        <v>1</v>
      </c>
      <c r="CO254" s="607">
        <v>1</v>
      </c>
      <c r="CP254" s="607" t="s">
        <v>1</v>
      </c>
      <c r="CQ254" s="607">
        <v>1</v>
      </c>
      <c r="CR254" s="607" t="s">
        <v>1</v>
      </c>
      <c r="CS254" s="607" t="s">
        <v>1</v>
      </c>
      <c r="CT254" s="607">
        <v>1</v>
      </c>
      <c r="CU254" s="607">
        <v>2</v>
      </c>
      <c r="CV254" s="607"/>
      <c r="CW254" s="607"/>
      <c r="CX254" s="607"/>
      <c r="CY254" s="607"/>
      <c r="CZ254" s="607"/>
      <c r="DA254" s="607"/>
      <c r="DB254" s="607"/>
      <c r="DC254" s="607">
        <v>26</v>
      </c>
      <c r="DD254" s="607">
        <v>14</v>
      </c>
      <c r="DE254" s="607">
        <v>11</v>
      </c>
      <c r="DF254" s="607">
        <v>2</v>
      </c>
      <c r="DG254" s="607">
        <v>1</v>
      </c>
      <c r="DH254" s="607">
        <v>2</v>
      </c>
      <c r="DI254" s="607">
        <v>6</v>
      </c>
      <c r="DJ254" s="607">
        <v>4</v>
      </c>
      <c r="DK254" s="607">
        <v>7</v>
      </c>
      <c r="DL254" s="607" t="s">
        <v>1</v>
      </c>
      <c r="DM254" s="607" t="s">
        <v>1</v>
      </c>
      <c r="DN254" s="607" t="s">
        <v>1</v>
      </c>
      <c r="DO254" s="607" t="s">
        <v>1</v>
      </c>
      <c r="DP254" s="607">
        <v>4</v>
      </c>
      <c r="DQ254" s="607" t="s">
        <v>1</v>
      </c>
      <c r="DR254" s="607">
        <v>2</v>
      </c>
      <c r="DS254" s="607" t="s">
        <v>1</v>
      </c>
      <c r="DT254" s="607">
        <v>1</v>
      </c>
      <c r="DU254" s="607" t="s">
        <v>1</v>
      </c>
      <c r="DV254" s="607" t="s">
        <v>1</v>
      </c>
      <c r="DW254" s="607" t="s">
        <v>1</v>
      </c>
      <c r="DX254" s="607" t="s">
        <v>1</v>
      </c>
      <c r="DY254" s="607" t="s">
        <v>1</v>
      </c>
      <c r="DZ254" s="607" t="s">
        <v>1</v>
      </c>
      <c r="EA254" s="607">
        <v>7</v>
      </c>
      <c r="EB254" s="607">
        <v>372</v>
      </c>
      <c r="EC254" s="607" t="s">
        <v>1</v>
      </c>
      <c r="ED254" s="607">
        <v>161</v>
      </c>
      <c r="EE254" s="607">
        <v>211</v>
      </c>
      <c r="EF254" s="17">
        <v>13</v>
      </c>
      <c r="EG254" s="17">
        <v>9</v>
      </c>
      <c r="EH254" s="17">
        <v>7</v>
      </c>
      <c r="EI254" s="17">
        <v>2</v>
      </c>
      <c r="EJ254" s="17" t="s">
        <v>1</v>
      </c>
      <c r="EK254" s="17" t="s">
        <v>1</v>
      </c>
      <c r="EL254" s="17">
        <v>3</v>
      </c>
      <c r="EM254" s="17">
        <v>1</v>
      </c>
      <c r="EN254" s="17">
        <v>13</v>
      </c>
      <c r="EO254" s="17">
        <v>5</v>
      </c>
      <c r="EP254" s="17">
        <v>4</v>
      </c>
      <c r="EQ254" s="17" t="s">
        <v>1</v>
      </c>
      <c r="ER254" s="17">
        <v>1</v>
      </c>
      <c r="ES254" s="17">
        <v>2</v>
      </c>
      <c r="ET254" s="17">
        <v>3</v>
      </c>
      <c r="EU254" s="17">
        <v>3</v>
      </c>
    </row>
    <row r="255" spans="1:151" ht="14.25" customHeight="1">
      <c r="A255" s="551" t="s">
        <v>299</v>
      </c>
      <c r="B255" s="551" t="s">
        <v>478</v>
      </c>
      <c r="C255" s="551" t="s">
        <v>478</v>
      </c>
      <c r="D255" s="551" t="s">
        <v>502</v>
      </c>
      <c r="E255" s="607">
        <v>3</v>
      </c>
      <c r="F255" s="607" t="s">
        <v>1</v>
      </c>
      <c r="G255" s="607" t="s">
        <v>1</v>
      </c>
      <c r="H255" s="607" t="s">
        <v>1</v>
      </c>
      <c r="I255" s="607" t="s">
        <v>1</v>
      </c>
      <c r="J255" s="607" t="s">
        <v>1</v>
      </c>
      <c r="K255" s="607" t="s">
        <v>1</v>
      </c>
      <c r="L255" s="607">
        <v>3</v>
      </c>
      <c r="M255" s="607" t="s">
        <v>1</v>
      </c>
      <c r="N255" s="607" t="s">
        <v>1</v>
      </c>
      <c r="O255" s="607" t="s">
        <v>1</v>
      </c>
      <c r="P255" s="607" t="s">
        <v>1</v>
      </c>
      <c r="Q255" s="607" t="s">
        <v>1</v>
      </c>
      <c r="R255" s="607" t="s">
        <v>1</v>
      </c>
      <c r="S255" s="607" t="s">
        <v>1</v>
      </c>
      <c r="T255" s="607" t="s">
        <v>1</v>
      </c>
      <c r="U255" s="607" t="s">
        <v>1</v>
      </c>
      <c r="V255" s="607" t="s">
        <v>1</v>
      </c>
      <c r="W255" s="607" t="s">
        <v>1</v>
      </c>
      <c r="X255" s="607" t="s">
        <v>1</v>
      </c>
      <c r="Y255" s="607" t="s">
        <v>1</v>
      </c>
      <c r="Z255" s="607" t="s">
        <v>1</v>
      </c>
      <c r="AA255" s="607" t="s">
        <v>1</v>
      </c>
      <c r="AB255" s="607" t="s">
        <v>1</v>
      </c>
      <c r="AC255" s="608" t="s">
        <v>174</v>
      </c>
      <c r="AD255" s="608" t="s">
        <v>174</v>
      </c>
      <c r="AE255" s="608" t="s">
        <v>174</v>
      </c>
      <c r="AF255" s="607" t="s">
        <v>1</v>
      </c>
      <c r="AG255" s="607" t="s">
        <v>1</v>
      </c>
      <c r="AH255" s="607" t="s">
        <v>1</v>
      </c>
      <c r="AI255" s="607" t="s">
        <v>1</v>
      </c>
      <c r="AJ255" s="607" t="s">
        <v>1</v>
      </c>
      <c r="AK255" s="607" t="s">
        <v>1</v>
      </c>
      <c r="AL255" s="607" t="s">
        <v>1</v>
      </c>
      <c r="AM255" s="607" t="s">
        <v>1</v>
      </c>
      <c r="AN255" s="607" t="s">
        <v>1</v>
      </c>
      <c r="AO255" s="607" t="s">
        <v>1</v>
      </c>
      <c r="AP255" s="607" t="s">
        <v>1</v>
      </c>
      <c r="AQ255" s="607" t="s">
        <v>1</v>
      </c>
      <c r="AR255" s="607" t="s">
        <v>1</v>
      </c>
      <c r="AS255" s="607" t="s">
        <v>1</v>
      </c>
      <c r="AT255" s="607" t="s">
        <v>1</v>
      </c>
      <c r="AU255" s="607" t="s">
        <v>1</v>
      </c>
      <c r="AV255" s="608" t="s">
        <v>174</v>
      </c>
      <c r="AW255" s="608" t="s">
        <v>174</v>
      </c>
      <c r="AX255" s="608" t="s">
        <v>174</v>
      </c>
      <c r="AY255" s="607" t="s">
        <v>1</v>
      </c>
      <c r="AZ255" s="607" t="s">
        <v>1</v>
      </c>
      <c r="BA255" s="607" t="s">
        <v>1</v>
      </c>
      <c r="BB255" s="607" t="s">
        <v>1</v>
      </c>
      <c r="BC255" s="607" t="s">
        <v>1</v>
      </c>
      <c r="BD255" s="607" t="s">
        <v>1</v>
      </c>
      <c r="BE255" s="607" t="s">
        <v>1</v>
      </c>
      <c r="BF255" s="607" t="s">
        <v>1</v>
      </c>
      <c r="BG255" s="607" t="s">
        <v>1</v>
      </c>
      <c r="BH255" s="607" t="s">
        <v>1</v>
      </c>
      <c r="BI255" s="607" t="s">
        <v>1</v>
      </c>
      <c r="BJ255" s="607" t="s">
        <v>1</v>
      </c>
      <c r="BK255" s="607" t="s">
        <v>1</v>
      </c>
      <c r="BL255" s="607" t="s">
        <v>1</v>
      </c>
      <c r="BM255" s="607" t="s">
        <v>1</v>
      </c>
      <c r="BN255" s="607" t="s">
        <v>1</v>
      </c>
      <c r="BO255" s="608" t="s">
        <v>174</v>
      </c>
      <c r="BP255" s="608" t="s">
        <v>174</v>
      </c>
      <c r="BQ255" s="608" t="s">
        <v>174</v>
      </c>
      <c r="BR255" s="607" t="s">
        <v>1</v>
      </c>
      <c r="BS255" s="607" t="s">
        <v>1</v>
      </c>
      <c r="BT255" s="607" t="s">
        <v>1</v>
      </c>
      <c r="BU255" s="607" t="s">
        <v>1</v>
      </c>
      <c r="BV255" s="607" t="s">
        <v>1</v>
      </c>
      <c r="BW255" s="607" t="s">
        <v>1</v>
      </c>
      <c r="BX255" s="607" t="s">
        <v>1</v>
      </c>
      <c r="BY255" s="607" t="s">
        <v>1</v>
      </c>
      <c r="BZ255" s="607" t="s">
        <v>1</v>
      </c>
      <c r="CA255" s="607" t="s">
        <v>1</v>
      </c>
      <c r="CB255" s="607" t="s">
        <v>1</v>
      </c>
      <c r="CC255" s="607" t="s">
        <v>1</v>
      </c>
      <c r="CD255" s="607" t="s">
        <v>1</v>
      </c>
      <c r="CE255" s="607" t="s">
        <v>1</v>
      </c>
      <c r="CF255" s="607" t="s">
        <v>1</v>
      </c>
      <c r="CG255" s="607" t="s">
        <v>1</v>
      </c>
      <c r="CH255" s="607" t="s">
        <v>1</v>
      </c>
      <c r="CI255" s="607" t="s">
        <v>1</v>
      </c>
      <c r="CJ255" s="607" t="s">
        <v>1</v>
      </c>
      <c r="CK255" s="607" t="s">
        <v>1</v>
      </c>
      <c r="CL255" s="607" t="s">
        <v>1</v>
      </c>
      <c r="CM255" s="607" t="s">
        <v>1</v>
      </c>
      <c r="CN255" s="607" t="s">
        <v>1</v>
      </c>
      <c r="CO255" s="607" t="s">
        <v>1</v>
      </c>
      <c r="CP255" s="607" t="s">
        <v>1</v>
      </c>
      <c r="CQ255" s="607" t="s">
        <v>1</v>
      </c>
      <c r="CR255" s="607" t="s">
        <v>1</v>
      </c>
      <c r="CS255" s="607" t="s">
        <v>1</v>
      </c>
      <c r="CT255" s="607" t="s">
        <v>1</v>
      </c>
      <c r="CU255" s="607" t="s">
        <v>1</v>
      </c>
      <c r="CV255" s="607"/>
      <c r="CW255" s="607"/>
      <c r="CX255" s="607"/>
      <c r="CY255" s="607"/>
      <c r="CZ255" s="607"/>
      <c r="DA255" s="607"/>
      <c r="DB255" s="607"/>
      <c r="DC255" s="607" t="s">
        <v>1</v>
      </c>
      <c r="DD255" s="607" t="s">
        <v>1</v>
      </c>
      <c r="DE255" s="607" t="s">
        <v>1</v>
      </c>
      <c r="DF255" s="607" t="s">
        <v>1</v>
      </c>
      <c r="DG255" s="607" t="s">
        <v>1</v>
      </c>
      <c r="DH255" s="607" t="s">
        <v>1</v>
      </c>
      <c r="DI255" s="607" t="s">
        <v>1</v>
      </c>
      <c r="DJ255" s="607" t="s">
        <v>1</v>
      </c>
      <c r="DK255" s="607" t="s">
        <v>1</v>
      </c>
      <c r="DL255" s="607" t="s">
        <v>1</v>
      </c>
      <c r="DM255" s="607" t="s">
        <v>1</v>
      </c>
      <c r="DN255" s="607" t="s">
        <v>1</v>
      </c>
      <c r="DO255" s="607" t="s">
        <v>1</v>
      </c>
      <c r="DP255" s="607" t="s">
        <v>1</v>
      </c>
      <c r="DQ255" s="607" t="s">
        <v>1</v>
      </c>
      <c r="DR255" s="607" t="s">
        <v>1</v>
      </c>
      <c r="DS255" s="607" t="s">
        <v>1</v>
      </c>
      <c r="DT255" s="607" t="s">
        <v>1</v>
      </c>
      <c r="DU255" s="607" t="s">
        <v>1</v>
      </c>
      <c r="DV255" s="607" t="s">
        <v>1</v>
      </c>
      <c r="DW255" s="607" t="s">
        <v>1</v>
      </c>
      <c r="DX255" s="607" t="s">
        <v>1</v>
      </c>
      <c r="DY255" s="607" t="s">
        <v>1</v>
      </c>
      <c r="DZ255" s="607" t="s">
        <v>1</v>
      </c>
      <c r="EA255" s="607" t="s">
        <v>1</v>
      </c>
      <c r="EB255" s="607" t="s">
        <v>1</v>
      </c>
      <c r="EC255" s="607" t="s">
        <v>1</v>
      </c>
      <c r="ED255" s="607" t="s">
        <v>1</v>
      </c>
      <c r="EE255" s="607" t="s">
        <v>1</v>
      </c>
      <c r="EF255" s="17" t="s">
        <v>1</v>
      </c>
      <c r="EG255" s="17" t="s">
        <v>1</v>
      </c>
      <c r="EH255" s="17" t="s">
        <v>1</v>
      </c>
      <c r="EI255" s="17" t="s">
        <v>1</v>
      </c>
      <c r="EJ255" s="17" t="s">
        <v>1</v>
      </c>
      <c r="EK255" s="17" t="s">
        <v>1</v>
      </c>
      <c r="EL255" s="17" t="s">
        <v>1</v>
      </c>
      <c r="EM255" s="17" t="s">
        <v>1</v>
      </c>
      <c r="EN255" s="17" t="s">
        <v>1</v>
      </c>
      <c r="EO255" s="17" t="s">
        <v>1</v>
      </c>
      <c r="EP255" s="17" t="s">
        <v>1</v>
      </c>
      <c r="EQ255" s="17" t="s">
        <v>1</v>
      </c>
      <c r="ER255" s="17" t="s">
        <v>1</v>
      </c>
      <c r="ES255" s="17" t="s">
        <v>1</v>
      </c>
      <c r="ET255" s="17" t="s">
        <v>1</v>
      </c>
      <c r="EU255" s="17" t="s">
        <v>1</v>
      </c>
    </row>
    <row r="256" spans="1:151" ht="14.25" customHeight="1">
      <c r="A256" s="551" t="s">
        <v>299</v>
      </c>
      <c r="B256" s="551" t="s">
        <v>478</v>
      </c>
      <c r="C256" s="551" t="s">
        <v>478</v>
      </c>
      <c r="D256" s="551" t="s">
        <v>503</v>
      </c>
      <c r="E256" s="607">
        <v>1</v>
      </c>
      <c r="F256" s="607" t="s">
        <v>1</v>
      </c>
      <c r="G256" s="607" t="s">
        <v>1</v>
      </c>
      <c r="H256" s="607" t="s">
        <v>1</v>
      </c>
      <c r="I256" s="607" t="s">
        <v>1</v>
      </c>
      <c r="J256" s="607" t="s">
        <v>1</v>
      </c>
      <c r="K256" s="607" t="s">
        <v>1</v>
      </c>
      <c r="L256" s="607">
        <v>1</v>
      </c>
      <c r="M256" s="607" t="s">
        <v>1</v>
      </c>
      <c r="N256" s="607" t="s">
        <v>1</v>
      </c>
      <c r="O256" s="607" t="s">
        <v>1</v>
      </c>
      <c r="P256" s="607" t="s">
        <v>1</v>
      </c>
      <c r="Q256" s="607" t="s">
        <v>1</v>
      </c>
      <c r="R256" s="607" t="s">
        <v>1</v>
      </c>
      <c r="S256" s="607" t="s">
        <v>1</v>
      </c>
      <c r="T256" s="607" t="s">
        <v>1</v>
      </c>
      <c r="U256" s="607" t="s">
        <v>1</v>
      </c>
      <c r="V256" s="607" t="s">
        <v>1</v>
      </c>
      <c r="W256" s="607" t="s">
        <v>1</v>
      </c>
      <c r="X256" s="607" t="s">
        <v>1</v>
      </c>
      <c r="Y256" s="607" t="s">
        <v>1</v>
      </c>
      <c r="Z256" s="607" t="s">
        <v>1</v>
      </c>
      <c r="AA256" s="607" t="s">
        <v>1</v>
      </c>
      <c r="AB256" s="607" t="s">
        <v>1</v>
      </c>
      <c r="AC256" s="608" t="s">
        <v>174</v>
      </c>
      <c r="AD256" s="608" t="s">
        <v>174</v>
      </c>
      <c r="AE256" s="608" t="s">
        <v>174</v>
      </c>
      <c r="AF256" s="607" t="s">
        <v>1</v>
      </c>
      <c r="AG256" s="607" t="s">
        <v>1</v>
      </c>
      <c r="AH256" s="607" t="s">
        <v>1</v>
      </c>
      <c r="AI256" s="607" t="s">
        <v>1</v>
      </c>
      <c r="AJ256" s="607" t="s">
        <v>1</v>
      </c>
      <c r="AK256" s="607" t="s">
        <v>1</v>
      </c>
      <c r="AL256" s="607" t="s">
        <v>1</v>
      </c>
      <c r="AM256" s="607" t="s">
        <v>1</v>
      </c>
      <c r="AN256" s="607" t="s">
        <v>1</v>
      </c>
      <c r="AO256" s="607" t="s">
        <v>1</v>
      </c>
      <c r="AP256" s="607" t="s">
        <v>1</v>
      </c>
      <c r="AQ256" s="607" t="s">
        <v>1</v>
      </c>
      <c r="AR256" s="607" t="s">
        <v>1</v>
      </c>
      <c r="AS256" s="607" t="s">
        <v>1</v>
      </c>
      <c r="AT256" s="607" t="s">
        <v>1</v>
      </c>
      <c r="AU256" s="607" t="s">
        <v>1</v>
      </c>
      <c r="AV256" s="608" t="s">
        <v>174</v>
      </c>
      <c r="AW256" s="608" t="s">
        <v>174</v>
      </c>
      <c r="AX256" s="608" t="s">
        <v>174</v>
      </c>
      <c r="AY256" s="607" t="s">
        <v>1</v>
      </c>
      <c r="AZ256" s="607" t="s">
        <v>1</v>
      </c>
      <c r="BA256" s="607" t="s">
        <v>1</v>
      </c>
      <c r="BB256" s="607" t="s">
        <v>1</v>
      </c>
      <c r="BC256" s="607" t="s">
        <v>1</v>
      </c>
      <c r="BD256" s="607" t="s">
        <v>1</v>
      </c>
      <c r="BE256" s="607" t="s">
        <v>1</v>
      </c>
      <c r="BF256" s="607" t="s">
        <v>1</v>
      </c>
      <c r="BG256" s="607" t="s">
        <v>1</v>
      </c>
      <c r="BH256" s="607" t="s">
        <v>1</v>
      </c>
      <c r="BI256" s="607" t="s">
        <v>1</v>
      </c>
      <c r="BJ256" s="607" t="s">
        <v>1</v>
      </c>
      <c r="BK256" s="607" t="s">
        <v>1</v>
      </c>
      <c r="BL256" s="607" t="s">
        <v>1</v>
      </c>
      <c r="BM256" s="607" t="s">
        <v>1</v>
      </c>
      <c r="BN256" s="607" t="s">
        <v>1</v>
      </c>
      <c r="BO256" s="608" t="s">
        <v>174</v>
      </c>
      <c r="BP256" s="608" t="s">
        <v>174</v>
      </c>
      <c r="BQ256" s="608" t="s">
        <v>174</v>
      </c>
      <c r="BR256" s="607" t="s">
        <v>1</v>
      </c>
      <c r="BS256" s="607" t="s">
        <v>1</v>
      </c>
      <c r="BT256" s="607" t="s">
        <v>1</v>
      </c>
      <c r="BU256" s="607" t="s">
        <v>1</v>
      </c>
      <c r="BV256" s="607" t="s">
        <v>1</v>
      </c>
      <c r="BW256" s="607" t="s">
        <v>1</v>
      </c>
      <c r="BX256" s="607" t="s">
        <v>1</v>
      </c>
      <c r="BY256" s="607" t="s">
        <v>1</v>
      </c>
      <c r="BZ256" s="607" t="s">
        <v>1</v>
      </c>
      <c r="CA256" s="607" t="s">
        <v>1</v>
      </c>
      <c r="CB256" s="607" t="s">
        <v>1</v>
      </c>
      <c r="CC256" s="607" t="s">
        <v>1</v>
      </c>
      <c r="CD256" s="607" t="s">
        <v>1</v>
      </c>
      <c r="CE256" s="607" t="s">
        <v>1</v>
      </c>
      <c r="CF256" s="607" t="s">
        <v>1</v>
      </c>
      <c r="CG256" s="607" t="s">
        <v>1</v>
      </c>
      <c r="CH256" s="607" t="s">
        <v>1</v>
      </c>
      <c r="CI256" s="607" t="s">
        <v>1</v>
      </c>
      <c r="CJ256" s="607" t="s">
        <v>1</v>
      </c>
      <c r="CK256" s="607" t="s">
        <v>1</v>
      </c>
      <c r="CL256" s="607" t="s">
        <v>1</v>
      </c>
      <c r="CM256" s="607" t="s">
        <v>1</v>
      </c>
      <c r="CN256" s="607" t="s">
        <v>1</v>
      </c>
      <c r="CO256" s="607" t="s">
        <v>1</v>
      </c>
      <c r="CP256" s="607" t="s">
        <v>1</v>
      </c>
      <c r="CQ256" s="607" t="s">
        <v>1</v>
      </c>
      <c r="CR256" s="607" t="s">
        <v>1</v>
      </c>
      <c r="CS256" s="607" t="s">
        <v>1</v>
      </c>
      <c r="CT256" s="607" t="s">
        <v>1</v>
      </c>
      <c r="CU256" s="607" t="s">
        <v>1</v>
      </c>
      <c r="CV256" s="607"/>
      <c r="CW256" s="607"/>
      <c r="CX256" s="607"/>
      <c r="CY256" s="607"/>
      <c r="CZ256" s="607"/>
      <c r="DA256" s="607"/>
      <c r="DB256" s="607"/>
      <c r="DC256" s="607" t="s">
        <v>1</v>
      </c>
      <c r="DD256" s="607" t="s">
        <v>1</v>
      </c>
      <c r="DE256" s="607" t="s">
        <v>1</v>
      </c>
      <c r="DF256" s="607" t="s">
        <v>1</v>
      </c>
      <c r="DG256" s="607" t="s">
        <v>1</v>
      </c>
      <c r="DH256" s="607" t="s">
        <v>1</v>
      </c>
      <c r="DI256" s="607" t="s">
        <v>1</v>
      </c>
      <c r="DJ256" s="607" t="s">
        <v>1</v>
      </c>
      <c r="DK256" s="607" t="s">
        <v>1</v>
      </c>
      <c r="DL256" s="607" t="s">
        <v>1</v>
      </c>
      <c r="DM256" s="607" t="s">
        <v>1</v>
      </c>
      <c r="DN256" s="607" t="s">
        <v>1</v>
      </c>
      <c r="DO256" s="607" t="s">
        <v>1</v>
      </c>
      <c r="DP256" s="607" t="s">
        <v>1</v>
      </c>
      <c r="DQ256" s="607" t="s">
        <v>1</v>
      </c>
      <c r="DR256" s="607" t="s">
        <v>1</v>
      </c>
      <c r="DS256" s="607" t="s">
        <v>1</v>
      </c>
      <c r="DT256" s="607" t="s">
        <v>1</v>
      </c>
      <c r="DU256" s="607" t="s">
        <v>1</v>
      </c>
      <c r="DV256" s="607" t="s">
        <v>1</v>
      </c>
      <c r="DW256" s="607" t="s">
        <v>1</v>
      </c>
      <c r="DX256" s="607" t="s">
        <v>1</v>
      </c>
      <c r="DY256" s="607" t="s">
        <v>1</v>
      </c>
      <c r="DZ256" s="607" t="s">
        <v>1</v>
      </c>
      <c r="EA256" s="607" t="s">
        <v>1</v>
      </c>
      <c r="EB256" s="607" t="s">
        <v>1</v>
      </c>
      <c r="EC256" s="607" t="s">
        <v>1</v>
      </c>
      <c r="ED256" s="607" t="s">
        <v>1</v>
      </c>
      <c r="EE256" s="607" t="s">
        <v>1</v>
      </c>
      <c r="EF256" s="17" t="s">
        <v>1</v>
      </c>
      <c r="EG256" s="17" t="s">
        <v>1</v>
      </c>
      <c r="EH256" s="17" t="s">
        <v>1</v>
      </c>
      <c r="EI256" s="17" t="s">
        <v>1</v>
      </c>
      <c r="EJ256" s="17" t="s">
        <v>1</v>
      </c>
      <c r="EK256" s="17" t="s">
        <v>1</v>
      </c>
      <c r="EL256" s="17" t="s">
        <v>1</v>
      </c>
      <c r="EM256" s="17" t="s">
        <v>1</v>
      </c>
      <c r="EN256" s="17" t="s">
        <v>1</v>
      </c>
      <c r="EO256" s="17" t="s">
        <v>1</v>
      </c>
      <c r="EP256" s="17" t="s">
        <v>1</v>
      </c>
      <c r="EQ256" s="17" t="s">
        <v>1</v>
      </c>
      <c r="ER256" s="17" t="s">
        <v>1</v>
      </c>
      <c r="ES256" s="17" t="s">
        <v>1</v>
      </c>
      <c r="ET256" s="17" t="s">
        <v>1</v>
      </c>
      <c r="EU256" s="17" t="s">
        <v>1</v>
      </c>
    </row>
    <row r="257" spans="1:151" ht="14.25" customHeight="1">
      <c r="A257" s="551" t="s">
        <v>299</v>
      </c>
      <c r="B257" s="551" t="s">
        <v>478</v>
      </c>
      <c r="C257" s="551" t="s">
        <v>478</v>
      </c>
      <c r="D257" s="551" t="s">
        <v>504</v>
      </c>
      <c r="E257" s="607">
        <v>14</v>
      </c>
      <c r="F257" s="607">
        <v>11</v>
      </c>
      <c r="G257" s="607">
        <v>3</v>
      </c>
      <c r="H257" s="607">
        <v>3</v>
      </c>
      <c r="I257" s="607">
        <v>2</v>
      </c>
      <c r="J257" s="607">
        <v>2</v>
      </c>
      <c r="K257" s="607">
        <v>6</v>
      </c>
      <c r="L257" s="607">
        <v>3</v>
      </c>
      <c r="M257" s="607">
        <v>26</v>
      </c>
      <c r="N257" s="607" t="s">
        <v>1</v>
      </c>
      <c r="O257" s="607" t="s">
        <v>1</v>
      </c>
      <c r="P257" s="607">
        <v>3</v>
      </c>
      <c r="Q257" s="607" t="s">
        <v>1</v>
      </c>
      <c r="R257" s="607">
        <v>2</v>
      </c>
      <c r="S257" s="607">
        <v>2</v>
      </c>
      <c r="T257" s="607" t="s">
        <v>1</v>
      </c>
      <c r="U257" s="607">
        <v>1</v>
      </c>
      <c r="V257" s="607">
        <v>7</v>
      </c>
      <c r="W257" s="607">
        <v>3</v>
      </c>
      <c r="X257" s="607">
        <v>2</v>
      </c>
      <c r="Y257" s="607">
        <v>1</v>
      </c>
      <c r="Z257" s="607">
        <v>2</v>
      </c>
      <c r="AA257" s="607">
        <v>1</v>
      </c>
      <c r="AB257" s="607">
        <v>2</v>
      </c>
      <c r="AC257" s="608">
        <v>57.8</v>
      </c>
      <c r="AD257" s="608">
        <v>58.5</v>
      </c>
      <c r="AE257" s="608">
        <v>57.1</v>
      </c>
      <c r="AF257" s="607">
        <v>23</v>
      </c>
      <c r="AG257" s="607" t="s">
        <v>1</v>
      </c>
      <c r="AH257" s="607" t="s">
        <v>1</v>
      </c>
      <c r="AI257" s="607">
        <v>2</v>
      </c>
      <c r="AJ257" s="607" t="s">
        <v>1</v>
      </c>
      <c r="AK257" s="607">
        <v>1</v>
      </c>
      <c r="AL257" s="607">
        <v>1</v>
      </c>
      <c r="AM257" s="607" t="s">
        <v>1</v>
      </c>
      <c r="AN257" s="607">
        <v>1</v>
      </c>
      <c r="AO257" s="607">
        <v>7</v>
      </c>
      <c r="AP257" s="607">
        <v>3</v>
      </c>
      <c r="AQ257" s="607">
        <v>2</v>
      </c>
      <c r="AR257" s="607">
        <v>1</v>
      </c>
      <c r="AS257" s="607">
        <v>2</v>
      </c>
      <c r="AT257" s="607">
        <v>1</v>
      </c>
      <c r="AU257" s="607">
        <v>2</v>
      </c>
      <c r="AV257" s="608">
        <v>60.6</v>
      </c>
      <c r="AW257" s="608">
        <v>60.1</v>
      </c>
      <c r="AX257" s="608">
        <v>61.2</v>
      </c>
      <c r="AY257" s="607">
        <v>16</v>
      </c>
      <c r="AZ257" s="607" t="s">
        <v>1</v>
      </c>
      <c r="BA257" s="607" t="s">
        <v>1</v>
      </c>
      <c r="BB257" s="607">
        <v>2</v>
      </c>
      <c r="BC257" s="607" t="s">
        <v>1</v>
      </c>
      <c r="BD257" s="607" t="s">
        <v>1</v>
      </c>
      <c r="BE257" s="607">
        <v>1</v>
      </c>
      <c r="BF257" s="607" t="s">
        <v>1</v>
      </c>
      <c r="BG257" s="607" t="s">
        <v>1</v>
      </c>
      <c r="BH257" s="607">
        <v>6</v>
      </c>
      <c r="BI257" s="607">
        <v>3</v>
      </c>
      <c r="BJ257" s="607">
        <v>1</v>
      </c>
      <c r="BK257" s="607" t="s">
        <v>1</v>
      </c>
      <c r="BL257" s="607">
        <v>2</v>
      </c>
      <c r="BM257" s="607" t="s">
        <v>1</v>
      </c>
      <c r="BN257" s="607">
        <v>1</v>
      </c>
      <c r="BO257" s="608">
        <v>58.8</v>
      </c>
      <c r="BP257" s="608">
        <v>56.2</v>
      </c>
      <c r="BQ257" s="608">
        <v>63.2</v>
      </c>
      <c r="BR257" s="607">
        <v>11</v>
      </c>
      <c r="BS257" s="607" t="s">
        <v>1</v>
      </c>
      <c r="BT257" s="607" t="s">
        <v>1</v>
      </c>
      <c r="BU257" s="607" t="s">
        <v>1</v>
      </c>
      <c r="BV257" s="607" t="s">
        <v>1</v>
      </c>
      <c r="BW257" s="607">
        <v>1</v>
      </c>
      <c r="BX257" s="607" t="s">
        <v>1</v>
      </c>
      <c r="BY257" s="607" t="s">
        <v>1</v>
      </c>
      <c r="BZ257" s="607" t="s">
        <v>1</v>
      </c>
      <c r="CA257" s="607">
        <v>4</v>
      </c>
      <c r="CB257" s="607">
        <v>1</v>
      </c>
      <c r="CC257" s="607">
        <v>1</v>
      </c>
      <c r="CD257" s="607">
        <v>1</v>
      </c>
      <c r="CE257" s="607">
        <v>1</v>
      </c>
      <c r="CF257" s="607" t="s">
        <v>1</v>
      </c>
      <c r="CG257" s="607">
        <v>2</v>
      </c>
      <c r="CH257" s="607">
        <v>7</v>
      </c>
      <c r="CI257" s="607" t="s">
        <v>1</v>
      </c>
      <c r="CJ257" s="607" t="s">
        <v>1</v>
      </c>
      <c r="CK257" s="607" t="s">
        <v>1</v>
      </c>
      <c r="CL257" s="607" t="s">
        <v>1</v>
      </c>
      <c r="CM257" s="607" t="s">
        <v>1</v>
      </c>
      <c r="CN257" s="607" t="s">
        <v>1</v>
      </c>
      <c r="CO257" s="607">
        <v>2</v>
      </c>
      <c r="CP257" s="607">
        <v>1</v>
      </c>
      <c r="CQ257" s="607">
        <v>1</v>
      </c>
      <c r="CR257" s="607">
        <v>1</v>
      </c>
      <c r="CS257" s="607">
        <v>1</v>
      </c>
      <c r="CT257" s="607" t="s">
        <v>1</v>
      </c>
      <c r="CU257" s="607">
        <v>1</v>
      </c>
      <c r="CV257" s="607"/>
      <c r="CW257" s="607"/>
      <c r="CX257" s="607"/>
      <c r="CY257" s="607"/>
      <c r="CZ257" s="607"/>
      <c r="DA257" s="607"/>
      <c r="DB257" s="607"/>
      <c r="DC257" s="607">
        <v>43</v>
      </c>
      <c r="DD257" s="607">
        <v>23</v>
      </c>
      <c r="DE257" s="607">
        <v>16</v>
      </c>
      <c r="DF257" s="607">
        <v>6</v>
      </c>
      <c r="DG257" s="607">
        <v>1</v>
      </c>
      <c r="DH257" s="607">
        <v>8</v>
      </c>
      <c r="DI257" s="607">
        <v>4</v>
      </c>
      <c r="DJ257" s="607">
        <v>8</v>
      </c>
      <c r="DK257" s="607">
        <v>7</v>
      </c>
      <c r="DL257" s="607" t="s">
        <v>1</v>
      </c>
      <c r="DM257" s="607" t="s">
        <v>1</v>
      </c>
      <c r="DN257" s="607" t="s">
        <v>1</v>
      </c>
      <c r="DO257" s="607" t="s">
        <v>1</v>
      </c>
      <c r="DP257" s="607">
        <v>5</v>
      </c>
      <c r="DQ257" s="607" t="s">
        <v>1</v>
      </c>
      <c r="DR257" s="607">
        <v>1</v>
      </c>
      <c r="DS257" s="607">
        <v>1</v>
      </c>
      <c r="DT257" s="607" t="s">
        <v>1</v>
      </c>
      <c r="DU257" s="607" t="s">
        <v>1</v>
      </c>
      <c r="DV257" s="607" t="s">
        <v>1</v>
      </c>
      <c r="DW257" s="607" t="s">
        <v>1</v>
      </c>
      <c r="DX257" s="607" t="s">
        <v>1</v>
      </c>
      <c r="DY257" s="607" t="s">
        <v>1</v>
      </c>
      <c r="DZ257" s="607" t="s">
        <v>1</v>
      </c>
      <c r="EA257" s="607">
        <v>11</v>
      </c>
      <c r="EB257" s="607">
        <v>749</v>
      </c>
      <c r="EC257" s="607" t="s">
        <v>1</v>
      </c>
      <c r="ED257" s="607">
        <v>454</v>
      </c>
      <c r="EE257" s="607">
        <v>295</v>
      </c>
      <c r="EF257" s="17">
        <v>19</v>
      </c>
      <c r="EG257" s="17">
        <v>13</v>
      </c>
      <c r="EH257" s="17">
        <v>10</v>
      </c>
      <c r="EI257" s="17">
        <v>2</v>
      </c>
      <c r="EJ257" s="17">
        <v>1</v>
      </c>
      <c r="EK257" s="17" t="s">
        <v>1</v>
      </c>
      <c r="EL257" s="17">
        <v>3</v>
      </c>
      <c r="EM257" s="17">
        <v>3</v>
      </c>
      <c r="EN257" s="17">
        <v>24</v>
      </c>
      <c r="EO257" s="17">
        <v>10</v>
      </c>
      <c r="EP257" s="17">
        <v>6</v>
      </c>
      <c r="EQ257" s="17">
        <v>4</v>
      </c>
      <c r="ER257" s="17" t="s">
        <v>1</v>
      </c>
      <c r="ES257" s="17">
        <v>8</v>
      </c>
      <c r="ET257" s="17">
        <v>1</v>
      </c>
      <c r="EU257" s="17">
        <v>5</v>
      </c>
    </row>
    <row r="258" spans="1:151" ht="14.25" customHeight="1">
      <c r="A258" s="551" t="s">
        <v>299</v>
      </c>
      <c r="B258" s="551" t="s">
        <v>505</v>
      </c>
      <c r="C258" s="551"/>
      <c r="D258" s="551"/>
      <c r="E258" s="607">
        <v>348</v>
      </c>
      <c r="F258" s="607">
        <v>169</v>
      </c>
      <c r="G258" s="607">
        <v>37</v>
      </c>
      <c r="H258" s="607">
        <v>37</v>
      </c>
      <c r="I258" s="607">
        <v>53</v>
      </c>
      <c r="J258" s="607">
        <v>36</v>
      </c>
      <c r="K258" s="607">
        <v>79</v>
      </c>
      <c r="L258" s="607">
        <v>179</v>
      </c>
      <c r="M258" s="607">
        <v>461</v>
      </c>
      <c r="N258" s="607">
        <v>9</v>
      </c>
      <c r="O258" s="607">
        <v>14</v>
      </c>
      <c r="P258" s="607">
        <v>10</v>
      </c>
      <c r="Q258" s="607">
        <v>15</v>
      </c>
      <c r="R258" s="607">
        <v>14</v>
      </c>
      <c r="S258" s="607">
        <v>24</v>
      </c>
      <c r="T258" s="607">
        <v>36</v>
      </c>
      <c r="U258" s="607">
        <v>46</v>
      </c>
      <c r="V258" s="607">
        <v>41</v>
      </c>
      <c r="W258" s="607">
        <v>49</v>
      </c>
      <c r="X258" s="607">
        <v>38</v>
      </c>
      <c r="Y258" s="607">
        <v>47</v>
      </c>
      <c r="Z258" s="607">
        <v>62</v>
      </c>
      <c r="AA258" s="607">
        <v>29</v>
      </c>
      <c r="AB258" s="607">
        <v>27</v>
      </c>
      <c r="AC258" s="608">
        <v>59.9</v>
      </c>
      <c r="AD258" s="608">
        <v>58.8</v>
      </c>
      <c r="AE258" s="608">
        <v>61.2</v>
      </c>
      <c r="AF258" s="607">
        <v>312</v>
      </c>
      <c r="AG258" s="607">
        <v>2</v>
      </c>
      <c r="AH258" s="607" t="s">
        <v>1</v>
      </c>
      <c r="AI258" s="607">
        <v>2</v>
      </c>
      <c r="AJ258" s="607">
        <v>5</v>
      </c>
      <c r="AK258" s="607">
        <v>5</v>
      </c>
      <c r="AL258" s="607">
        <v>12</v>
      </c>
      <c r="AM258" s="607">
        <v>13</v>
      </c>
      <c r="AN258" s="607">
        <v>30</v>
      </c>
      <c r="AO258" s="607">
        <v>27</v>
      </c>
      <c r="AP258" s="607">
        <v>37</v>
      </c>
      <c r="AQ258" s="607">
        <v>31</v>
      </c>
      <c r="AR258" s="607">
        <v>43</v>
      </c>
      <c r="AS258" s="607">
        <v>57</v>
      </c>
      <c r="AT258" s="607">
        <v>24</v>
      </c>
      <c r="AU258" s="607">
        <v>24</v>
      </c>
      <c r="AV258" s="608">
        <v>65.900000000000006</v>
      </c>
      <c r="AW258" s="608">
        <v>66.400000000000006</v>
      </c>
      <c r="AX258" s="608">
        <v>65.3</v>
      </c>
      <c r="AY258" s="607">
        <v>265</v>
      </c>
      <c r="AZ258" s="607" t="s">
        <v>1</v>
      </c>
      <c r="BA258" s="607" t="s">
        <v>1</v>
      </c>
      <c r="BB258" s="607">
        <v>2</v>
      </c>
      <c r="BC258" s="607">
        <v>3</v>
      </c>
      <c r="BD258" s="607">
        <v>3</v>
      </c>
      <c r="BE258" s="607">
        <v>7</v>
      </c>
      <c r="BF258" s="607">
        <v>9</v>
      </c>
      <c r="BG258" s="607">
        <v>27</v>
      </c>
      <c r="BH258" s="607">
        <v>24</v>
      </c>
      <c r="BI258" s="607">
        <v>34</v>
      </c>
      <c r="BJ258" s="607">
        <v>29</v>
      </c>
      <c r="BK258" s="607">
        <v>40</v>
      </c>
      <c r="BL258" s="607">
        <v>50</v>
      </c>
      <c r="BM258" s="607">
        <v>19</v>
      </c>
      <c r="BN258" s="607">
        <v>18</v>
      </c>
      <c r="BO258" s="608">
        <v>66.599999999999994</v>
      </c>
      <c r="BP258" s="608">
        <v>66.3</v>
      </c>
      <c r="BQ258" s="608">
        <v>67.2</v>
      </c>
      <c r="BR258" s="607">
        <v>169</v>
      </c>
      <c r="BS258" s="607" t="s">
        <v>1</v>
      </c>
      <c r="BT258" s="607" t="s">
        <v>1</v>
      </c>
      <c r="BU258" s="607" t="s">
        <v>1</v>
      </c>
      <c r="BV258" s="607" t="s">
        <v>1</v>
      </c>
      <c r="BW258" s="607" t="s">
        <v>1</v>
      </c>
      <c r="BX258" s="607">
        <v>1</v>
      </c>
      <c r="BY258" s="607">
        <v>4</v>
      </c>
      <c r="BZ258" s="607">
        <v>11</v>
      </c>
      <c r="CA258" s="607">
        <v>11</v>
      </c>
      <c r="CB258" s="607">
        <v>29</v>
      </c>
      <c r="CC258" s="607">
        <v>17</v>
      </c>
      <c r="CD258" s="607">
        <v>25</v>
      </c>
      <c r="CE258" s="607">
        <v>38</v>
      </c>
      <c r="CF258" s="607">
        <v>19</v>
      </c>
      <c r="CG258" s="607">
        <v>14</v>
      </c>
      <c r="CH258" s="607">
        <v>108</v>
      </c>
      <c r="CI258" s="607" t="s">
        <v>1</v>
      </c>
      <c r="CJ258" s="607" t="s">
        <v>1</v>
      </c>
      <c r="CK258" s="607" t="s">
        <v>1</v>
      </c>
      <c r="CL258" s="607" t="s">
        <v>1</v>
      </c>
      <c r="CM258" s="607">
        <v>2</v>
      </c>
      <c r="CN258" s="607">
        <v>5</v>
      </c>
      <c r="CO258" s="607">
        <v>4</v>
      </c>
      <c r="CP258" s="607">
        <v>15</v>
      </c>
      <c r="CQ258" s="607">
        <v>11</v>
      </c>
      <c r="CR258" s="607">
        <v>18</v>
      </c>
      <c r="CS258" s="607">
        <v>25</v>
      </c>
      <c r="CT258" s="607">
        <v>14</v>
      </c>
      <c r="CU258" s="607">
        <v>14</v>
      </c>
      <c r="CV258" s="607"/>
      <c r="CW258" s="607"/>
      <c r="CX258" s="607"/>
      <c r="CY258" s="607"/>
      <c r="CZ258" s="607"/>
      <c r="DA258" s="607"/>
      <c r="DB258" s="607"/>
      <c r="DC258" s="607">
        <v>611</v>
      </c>
      <c r="DD258" s="607">
        <v>423</v>
      </c>
      <c r="DE258" s="607">
        <v>265</v>
      </c>
      <c r="DF258" s="607">
        <v>120</v>
      </c>
      <c r="DG258" s="607">
        <v>38</v>
      </c>
      <c r="DH258" s="607">
        <v>83</v>
      </c>
      <c r="DI258" s="607">
        <v>66</v>
      </c>
      <c r="DJ258" s="607">
        <v>39</v>
      </c>
      <c r="DK258" s="607">
        <v>146</v>
      </c>
      <c r="DL258" s="607">
        <v>9</v>
      </c>
      <c r="DM258" s="607">
        <v>1</v>
      </c>
      <c r="DN258" s="607">
        <v>4</v>
      </c>
      <c r="DO258" s="607" t="s">
        <v>1</v>
      </c>
      <c r="DP258" s="607">
        <v>66</v>
      </c>
      <c r="DQ258" s="607">
        <v>21</v>
      </c>
      <c r="DR258" s="607">
        <v>39</v>
      </c>
      <c r="DS258" s="607">
        <v>3</v>
      </c>
      <c r="DT258" s="607">
        <v>1</v>
      </c>
      <c r="DU258" s="607">
        <v>1</v>
      </c>
      <c r="DV258" s="607" t="s">
        <v>1</v>
      </c>
      <c r="DW258" s="607" t="s">
        <v>1</v>
      </c>
      <c r="DX258" s="607">
        <v>1</v>
      </c>
      <c r="DY258" s="607" t="s">
        <v>1</v>
      </c>
      <c r="DZ258" s="607" t="s">
        <v>1</v>
      </c>
      <c r="EA258" s="607">
        <v>168</v>
      </c>
      <c r="EB258" s="607">
        <v>9336</v>
      </c>
      <c r="EC258" s="607">
        <v>1753</v>
      </c>
      <c r="ED258" s="607">
        <v>5295</v>
      </c>
      <c r="EE258" s="607">
        <v>2288</v>
      </c>
      <c r="EF258" s="17">
        <v>303</v>
      </c>
      <c r="EG258" s="17">
        <v>257</v>
      </c>
      <c r="EH258" s="17">
        <v>162</v>
      </c>
      <c r="EI258" s="17">
        <v>75</v>
      </c>
      <c r="EJ258" s="17">
        <v>20</v>
      </c>
      <c r="EK258" s="17">
        <v>1</v>
      </c>
      <c r="EL258" s="17">
        <v>33</v>
      </c>
      <c r="EM258" s="17">
        <v>12</v>
      </c>
      <c r="EN258" s="17">
        <v>308</v>
      </c>
      <c r="EO258" s="17">
        <v>166</v>
      </c>
      <c r="EP258" s="17">
        <v>103</v>
      </c>
      <c r="EQ258" s="17">
        <v>45</v>
      </c>
      <c r="ER258" s="17">
        <v>18</v>
      </c>
      <c r="ES258" s="17">
        <v>82</v>
      </c>
      <c r="ET258" s="17">
        <v>33</v>
      </c>
      <c r="EU258" s="17">
        <v>27</v>
      </c>
    </row>
    <row r="259" spans="1:151" ht="14.25" customHeight="1">
      <c r="A259" s="551" t="s">
        <v>299</v>
      </c>
      <c r="B259" s="551" t="s">
        <v>505</v>
      </c>
      <c r="C259" s="551" t="s">
        <v>172</v>
      </c>
      <c r="D259" s="551"/>
      <c r="E259" s="607">
        <v>196</v>
      </c>
      <c r="F259" s="607">
        <v>104</v>
      </c>
      <c r="G259" s="607">
        <v>29</v>
      </c>
      <c r="H259" s="607">
        <v>29</v>
      </c>
      <c r="I259" s="607">
        <v>25</v>
      </c>
      <c r="J259" s="607">
        <v>14</v>
      </c>
      <c r="K259" s="607">
        <v>50</v>
      </c>
      <c r="L259" s="607">
        <v>92</v>
      </c>
      <c r="M259" s="607">
        <v>283</v>
      </c>
      <c r="N259" s="607">
        <v>5</v>
      </c>
      <c r="O259" s="607">
        <v>9</v>
      </c>
      <c r="P259" s="607">
        <v>8</v>
      </c>
      <c r="Q259" s="607">
        <v>9</v>
      </c>
      <c r="R259" s="607">
        <v>11</v>
      </c>
      <c r="S259" s="607">
        <v>16</v>
      </c>
      <c r="T259" s="607">
        <v>20</v>
      </c>
      <c r="U259" s="607">
        <v>28</v>
      </c>
      <c r="V259" s="607">
        <v>23</v>
      </c>
      <c r="W259" s="607">
        <v>27</v>
      </c>
      <c r="X259" s="607">
        <v>28</v>
      </c>
      <c r="Y259" s="607">
        <v>37</v>
      </c>
      <c r="Z259" s="607">
        <v>36</v>
      </c>
      <c r="AA259" s="607">
        <v>10</v>
      </c>
      <c r="AB259" s="607">
        <v>16</v>
      </c>
      <c r="AC259" s="608">
        <v>59.2</v>
      </c>
      <c r="AD259" s="608">
        <v>58</v>
      </c>
      <c r="AE259" s="608">
        <v>60.7</v>
      </c>
      <c r="AF259" s="607">
        <v>199</v>
      </c>
      <c r="AG259" s="607">
        <v>2</v>
      </c>
      <c r="AH259" s="607" t="s">
        <v>1</v>
      </c>
      <c r="AI259" s="607">
        <v>2</v>
      </c>
      <c r="AJ259" s="607">
        <v>5</v>
      </c>
      <c r="AK259" s="607">
        <v>4</v>
      </c>
      <c r="AL259" s="607">
        <v>9</v>
      </c>
      <c r="AM259" s="607">
        <v>8</v>
      </c>
      <c r="AN259" s="607">
        <v>21</v>
      </c>
      <c r="AO259" s="607">
        <v>16</v>
      </c>
      <c r="AP259" s="607">
        <v>20</v>
      </c>
      <c r="AQ259" s="607">
        <v>22</v>
      </c>
      <c r="AR259" s="607">
        <v>34</v>
      </c>
      <c r="AS259" s="607">
        <v>34</v>
      </c>
      <c r="AT259" s="607">
        <v>9</v>
      </c>
      <c r="AU259" s="607">
        <v>13</v>
      </c>
      <c r="AV259" s="608">
        <v>64.3</v>
      </c>
      <c r="AW259" s="608">
        <v>64.599999999999994</v>
      </c>
      <c r="AX259" s="608">
        <v>64</v>
      </c>
      <c r="AY259" s="607">
        <v>165</v>
      </c>
      <c r="AZ259" s="607" t="s">
        <v>1</v>
      </c>
      <c r="BA259" s="607" t="s">
        <v>1</v>
      </c>
      <c r="BB259" s="607">
        <v>2</v>
      </c>
      <c r="BC259" s="607">
        <v>3</v>
      </c>
      <c r="BD259" s="607">
        <v>3</v>
      </c>
      <c r="BE259" s="607">
        <v>4</v>
      </c>
      <c r="BF259" s="607">
        <v>7</v>
      </c>
      <c r="BG259" s="607">
        <v>18</v>
      </c>
      <c r="BH259" s="607">
        <v>15</v>
      </c>
      <c r="BI259" s="607">
        <v>18</v>
      </c>
      <c r="BJ259" s="607">
        <v>20</v>
      </c>
      <c r="BK259" s="607">
        <v>32</v>
      </c>
      <c r="BL259" s="607">
        <v>29</v>
      </c>
      <c r="BM259" s="607">
        <v>6</v>
      </c>
      <c r="BN259" s="607">
        <v>8</v>
      </c>
      <c r="BO259" s="608">
        <v>65</v>
      </c>
      <c r="BP259" s="608">
        <v>64.599999999999994</v>
      </c>
      <c r="BQ259" s="608">
        <v>65.599999999999994</v>
      </c>
      <c r="BR259" s="607">
        <v>104</v>
      </c>
      <c r="BS259" s="607" t="s">
        <v>1</v>
      </c>
      <c r="BT259" s="607" t="s">
        <v>1</v>
      </c>
      <c r="BU259" s="607" t="s">
        <v>1</v>
      </c>
      <c r="BV259" s="607" t="s">
        <v>1</v>
      </c>
      <c r="BW259" s="607" t="s">
        <v>1</v>
      </c>
      <c r="BX259" s="607">
        <v>1</v>
      </c>
      <c r="BY259" s="607">
        <v>4</v>
      </c>
      <c r="BZ259" s="607">
        <v>6</v>
      </c>
      <c r="CA259" s="607">
        <v>8</v>
      </c>
      <c r="CB259" s="607">
        <v>15</v>
      </c>
      <c r="CC259" s="607">
        <v>13</v>
      </c>
      <c r="CD259" s="607">
        <v>19</v>
      </c>
      <c r="CE259" s="607">
        <v>24</v>
      </c>
      <c r="CF259" s="607">
        <v>7</v>
      </c>
      <c r="CG259" s="607">
        <v>7</v>
      </c>
      <c r="CH259" s="607">
        <v>67</v>
      </c>
      <c r="CI259" s="607" t="s">
        <v>1</v>
      </c>
      <c r="CJ259" s="607" t="s">
        <v>1</v>
      </c>
      <c r="CK259" s="607" t="s">
        <v>1</v>
      </c>
      <c r="CL259" s="607" t="s">
        <v>1</v>
      </c>
      <c r="CM259" s="607">
        <v>2</v>
      </c>
      <c r="CN259" s="607">
        <v>4</v>
      </c>
      <c r="CO259" s="607">
        <v>2</v>
      </c>
      <c r="CP259" s="607">
        <v>7</v>
      </c>
      <c r="CQ259" s="607">
        <v>10</v>
      </c>
      <c r="CR259" s="607">
        <v>13</v>
      </c>
      <c r="CS259" s="607">
        <v>17</v>
      </c>
      <c r="CT259" s="607">
        <v>5</v>
      </c>
      <c r="CU259" s="607">
        <v>7</v>
      </c>
      <c r="CV259" s="607"/>
      <c r="CW259" s="607"/>
      <c r="CX259" s="607"/>
      <c r="CY259" s="607"/>
      <c r="CZ259" s="607"/>
      <c r="DA259" s="607"/>
      <c r="DB259" s="607"/>
      <c r="DC259" s="607">
        <v>377</v>
      </c>
      <c r="DD259" s="607">
        <v>254</v>
      </c>
      <c r="DE259" s="607">
        <v>165</v>
      </c>
      <c r="DF259" s="607">
        <v>72</v>
      </c>
      <c r="DG259" s="607">
        <v>17</v>
      </c>
      <c r="DH259" s="607">
        <v>53</v>
      </c>
      <c r="DI259" s="607">
        <v>41</v>
      </c>
      <c r="DJ259" s="607">
        <v>29</v>
      </c>
      <c r="DK259" s="607">
        <v>88</v>
      </c>
      <c r="DL259" s="607">
        <v>6</v>
      </c>
      <c r="DM259" s="607">
        <v>1</v>
      </c>
      <c r="DN259" s="607">
        <v>4</v>
      </c>
      <c r="DO259" s="607" t="s">
        <v>1</v>
      </c>
      <c r="DP259" s="607">
        <v>37</v>
      </c>
      <c r="DQ259" s="607">
        <v>13</v>
      </c>
      <c r="DR259" s="607">
        <v>24</v>
      </c>
      <c r="DS259" s="607">
        <v>3</v>
      </c>
      <c r="DT259" s="607" t="s">
        <v>1</v>
      </c>
      <c r="DU259" s="607" t="s">
        <v>1</v>
      </c>
      <c r="DV259" s="607" t="s">
        <v>1</v>
      </c>
      <c r="DW259" s="607" t="s">
        <v>1</v>
      </c>
      <c r="DX259" s="607" t="s">
        <v>1</v>
      </c>
      <c r="DY259" s="607" t="s">
        <v>1</v>
      </c>
      <c r="DZ259" s="607" t="s">
        <v>1</v>
      </c>
      <c r="EA259" s="607">
        <v>104</v>
      </c>
      <c r="EB259" s="607">
        <v>5654</v>
      </c>
      <c r="EC259" s="607">
        <v>1324</v>
      </c>
      <c r="ED259" s="607">
        <v>3099</v>
      </c>
      <c r="EE259" s="607">
        <v>1231</v>
      </c>
      <c r="EF259" s="17">
        <v>182</v>
      </c>
      <c r="EG259" s="17">
        <v>155</v>
      </c>
      <c r="EH259" s="17">
        <v>102</v>
      </c>
      <c r="EI259" s="17">
        <v>46</v>
      </c>
      <c r="EJ259" s="17">
        <v>7</v>
      </c>
      <c r="EK259" s="17" t="s">
        <v>1</v>
      </c>
      <c r="EL259" s="17">
        <v>20</v>
      </c>
      <c r="EM259" s="17">
        <v>7</v>
      </c>
      <c r="EN259" s="17">
        <v>195</v>
      </c>
      <c r="EO259" s="17">
        <v>99</v>
      </c>
      <c r="EP259" s="17">
        <v>63</v>
      </c>
      <c r="EQ259" s="17">
        <v>26</v>
      </c>
      <c r="ER259" s="17">
        <v>10</v>
      </c>
      <c r="ES259" s="17">
        <v>53</v>
      </c>
      <c r="ET259" s="17">
        <v>21</v>
      </c>
      <c r="EU259" s="17">
        <v>22</v>
      </c>
    </row>
    <row r="260" spans="1:151" ht="14.25" customHeight="1">
      <c r="A260" s="551" t="s">
        <v>299</v>
      </c>
      <c r="B260" s="551" t="s">
        <v>505</v>
      </c>
      <c r="C260" s="551" t="s">
        <v>172</v>
      </c>
      <c r="D260" s="551" t="s">
        <v>172</v>
      </c>
      <c r="E260" s="607">
        <v>196</v>
      </c>
      <c r="F260" s="607">
        <v>104</v>
      </c>
      <c r="G260" s="607">
        <v>29</v>
      </c>
      <c r="H260" s="607">
        <v>29</v>
      </c>
      <c r="I260" s="607">
        <v>25</v>
      </c>
      <c r="J260" s="607">
        <v>14</v>
      </c>
      <c r="K260" s="607">
        <v>50</v>
      </c>
      <c r="L260" s="607">
        <v>92</v>
      </c>
      <c r="M260" s="607">
        <v>283</v>
      </c>
      <c r="N260" s="607">
        <v>5</v>
      </c>
      <c r="O260" s="607">
        <v>9</v>
      </c>
      <c r="P260" s="607">
        <v>8</v>
      </c>
      <c r="Q260" s="607">
        <v>9</v>
      </c>
      <c r="R260" s="607">
        <v>11</v>
      </c>
      <c r="S260" s="607">
        <v>16</v>
      </c>
      <c r="T260" s="607">
        <v>20</v>
      </c>
      <c r="U260" s="607">
        <v>28</v>
      </c>
      <c r="V260" s="607">
        <v>23</v>
      </c>
      <c r="W260" s="607">
        <v>27</v>
      </c>
      <c r="X260" s="607">
        <v>28</v>
      </c>
      <c r="Y260" s="607">
        <v>37</v>
      </c>
      <c r="Z260" s="607">
        <v>36</v>
      </c>
      <c r="AA260" s="607">
        <v>10</v>
      </c>
      <c r="AB260" s="607">
        <v>16</v>
      </c>
      <c r="AC260" s="608">
        <v>59.2</v>
      </c>
      <c r="AD260" s="608">
        <v>58</v>
      </c>
      <c r="AE260" s="608">
        <v>60.7</v>
      </c>
      <c r="AF260" s="607">
        <v>199</v>
      </c>
      <c r="AG260" s="607">
        <v>2</v>
      </c>
      <c r="AH260" s="607" t="s">
        <v>1</v>
      </c>
      <c r="AI260" s="607">
        <v>2</v>
      </c>
      <c r="AJ260" s="607">
        <v>5</v>
      </c>
      <c r="AK260" s="607">
        <v>4</v>
      </c>
      <c r="AL260" s="607">
        <v>9</v>
      </c>
      <c r="AM260" s="607">
        <v>8</v>
      </c>
      <c r="AN260" s="607">
        <v>21</v>
      </c>
      <c r="AO260" s="607">
        <v>16</v>
      </c>
      <c r="AP260" s="607">
        <v>20</v>
      </c>
      <c r="AQ260" s="607">
        <v>22</v>
      </c>
      <c r="AR260" s="607">
        <v>34</v>
      </c>
      <c r="AS260" s="607">
        <v>34</v>
      </c>
      <c r="AT260" s="607">
        <v>9</v>
      </c>
      <c r="AU260" s="607">
        <v>13</v>
      </c>
      <c r="AV260" s="608">
        <v>64.3</v>
      </c>
      <c r="AW260" s="608">
        <v>64.599999999999994</v>
      </c>
      <c r="AX260" s="608">
        <v>64</v>
      </c>
      <c r="AY260" s="607">
        <v>165</v>
      </c>
      <c r="AZ260" s="607" t="s">
        <v>1</v>
      </c>
      <c r="BA260" s="607" t="s">
        <v>1</v>
      </c>
      <c r="BB260" s="607">
        <v>2</v>
      </c>
      <c r="BC260" s="607">
        <v>3</v>
      </c>
      <c r="BD260" s="607">
        <v>3</v>
      </c>
      <c r="BE260" s="607">
        <v>4</v>
      </c>
      <c r="BF260" s="607">
        <v>7</v>
      </c>
      <c r="BG260" s="607">
        <v>18</v>
      </c>
      <c r="BH260" s="607">
        <v>15</v>
      </c>
      <c r="BI260" s="607">
        <v>18</v>
      </c>
      <c r="BJ260" s="607">
        <v>20</v>
      </c>
      <c r="BK260" s="607">
        <v>32</v>
      </c>
      <c r="BL260" s="607">
        <v>29</v>
      </c>
      <c r="BM260" s="607">
        <v>6</v>
      </c>
      <c r="BN260" s="607">
        <v>8</v>
      </c>
      <c r="BO260" s="608">
        <v>65</v>
      </c>
      <c r="BP260" s="608">
        <v>64.599999999999994</v>
      </c>
      <c r="BQ260" s="608">
        <v>65.599999999999994</v>
      </c>
      <c r="BR260" s="607">
        <v>104</v>
      </c>
      <c r="BS260" s="607" t="s">
        <v>1</v>
      </c>
      <c r="BT260" s="607" t="s">
        <v>1</v>
      </c>
      <c r="BU260" s="607" t="s">
        <v>1</v>
      </c>
      <c r="BV260" s="607" t="s">
        <v>1</v>
      </c>
      <c r="BW260" s="607" t="s">
        <v>1</v>
      </c>
      <c r="BX260" s="607">
        <v>1</v>
      </c>
      <c r="BY260" s="607">
        <v>4</v>
      </c>
      <c r="BZ260" s="607">
        <v>6</v>
      </c>
      <c r="CA260" s="607">
        <v>8</v>
      </c>
      <c r="CB260" s="607">
        <v>15</v>
      </c>
      <c r="CC260" s="607">
        <v>13</v>
      </c>
      <c r="CD260" s="607">
        <v>19</v>
      </c>
      <c r="CE260" s="607">
        <v>24</v>
      </c>
      <c r="CF260" s="607">
        <v>7</v>
      </c>
      <c r="CG260" s="607">
        <v>7</v>
      </c>
      <c r="CH260" s="607">
        <v>67</v>
      </c>
      <c r="CI260" s="607" t="s">
        <v>1</v>
      </c>
      <c r="CJ260" s="607" t="s">
        <v>1</v>
      </c>
      <c r="CK260" s="607" t="s">
        <v>1</v>
      </c>
      <c r="CL260" s="607" t="s">
        <v>1</v>
      </c>
      <c r="CM260" s="607">
        <v>2</v>
      </c>
      <c r="CN260" s="607">
        <v>4</v>
      </c>
      <c r="CO260" s="607">
        <v>2</v>
      </c>
      <c r="CP260" s="607">
        <v>7</v>
      </c>
      <c r="CQ260" s="607">
        <v>10</v>
      </c>
      <c r="CR260" s="607">
        <v>13</v>
      </c>
      <c r="CS260" s="607">
        <v>17</v>
      </c>
      <c r="CT260" s="607">
        <v>5</v>
      </c>
      <c r="CU260" s="607">
        <v>7</v>
      </c>
      <c r="CV260" s="607"/>
      <c r="CW260" s="607"/>
      <c r="CX260" s="607"/>
      <c r="CY260" s="607"/>
      <c r="CZ260" s="607"/>
      <c r="DA260" s="607"/>
      <c r="DB260" s="607"/>
      <c r="DC260" s="607">
        <v>377</v>
      </c>
      <c r="DD260" s="607">
        <v>254</v>
      </c>
      <c r="DE260" s="607">
        <v>165</v>
      </c>
      <c r="DF260" s="607">
        <v>72</v>
      </c>
      <c r="DG260" s="607">
        <v>17</v>
      </c>
      <c r="DH260" s="607">
        <v>53</v>
      </c>
      <c r="DI260" s="607">
        <v>41</v>
      </c>
      <c r="DJ260" s="607">
        <v>29</v>
      </c>
      <c r="DK260" s="607">
        <v>88</v>
      </c>
      <c r="DL260" s="607">
        <v>6</v>
      </c>
      <c r="DM260" s="607">
        <v>1</v>
      </c>
      <c r="DN260" s="607">
        <v>4</v>
      </c>
      <c r="DO260" s="607" t="s">
        <v>1</v>
      </c>
      <c r="DP260" s="607">
        <v>37</v>
      </c>
      <c r="DQ260" s="607">
        <v>13</v>
      </c>
      <c r="DR260" s="607">
        <v>24</v>
      </c>
      <c r="DS260" s="607">
        <v>3</v>
      </c>
      <c r="DT260" s="607" t="s">
        <v>1</v>
      </c>
      <c r="DU260" s="607" t="s">
        <v>1</v>
      </c>
      <c r="DV260" s="607" t="s">
        <v>1</v>
      </c>
      <c r="DW260" s="607" t="s">
        <v>1</v>
      </c>
      <c r="DX260" s="607" t="s">
        <v>1</v>
      </c>
      <c r="DY260" s="607" t="s">
        <v>1</v>
      </c>
      <c r="DZ260" s="607" t="s">
        <v>1</v>
      </c>
      <c r="EA260" s="607">
        <v>104</v>
      </c>
      <c r="EB260" s="607">
        <v>5654</v>
      </c>
      <c r="EC260" s="607">
        <v>1324</v>
      </c>
      <c r="ED260" s="607">
        <v>3099</v>
      </c>
      <c r="EE260" s="607">
        <v>1231</v>
      </c>
      <c r="EF260" s="17">
        <v>182</v>
      </c>
      <c r="EG260" s="17">
        <v>155</v>
      </c>
      <c r="EH260" s="17">
        <v>102</v>
      </c>
      <c r="EI260" s="17">
        <v>46</v>
      </c>
      <c r="EJ260" s="17">
        <v>7</v>
      </c>
      <c r="EK260" s="17" t="s">
        <v>1</v>
      </c>
      <c r="EL260" s="17">
        <v>20</v>
      </c>
      <c r="EM260" s="17">
        <v>7</v>
      </c>
      <c r="EN260" s="17">
        <v>195</v>
      </c>
      <c r="EO260" s="17">
        <v>99</v>
      </c>
      <c r="EP260" s="17">
        <v>63</v>
      </c>
      <c r="EQ260" s="17">
        <v>26</v>
      </c>
      <c r="ER260" s="17">
        <v>10</v>
      </c>
      <c r="ES260" s="17">
        <v>53</v>
      </c>
      <c r="ET260" s="17">
        <v>21</v>
      </c>
      <c r="EU260" s="17">
        <v>22</v>
      </c>
    </row>
    <row r="261" spans="1:151" ht="14.25" customHeight="1">
      <c r="A261" s="551" t="s">
        <v>299</v>
      </c>
      <c r="B261" s="551" t="s">
        <v>505</v>
      </c>
      <c r="C261" s="551" t="s">
        <v>506</v>
      </c>
      <c r="D261" s="551"/>
      <c r="E261" s="607">
        <v>152</v>
      </c>
      <c r="F261" s="607">
        <v>65</v>
      </c>
      <c r="G261" s="607">
        <v>8</v>
      </c>
      <c r="H261" s="607">
        <v>8</v>
      </c>
      <c r="I261" s="607">
        <v>28</v>
      </c>
      <c r="J261" s="607">
        <v>22</v>
      </c>
      <c r="K261" s="607">
        <v>29</v>
      </c>
      <c r="L261" s="607">
        <v>87</v>
      </c>
      <c r="M261" s="607">
        <v>178</v>
      </c>
      <c r="N261" s="607">
        <v>4</v>
      </c>
      <c r="O261" s="607">
        <v>5</v>
      </c>
      <c r="P261" s="607">
        <v>2</v>
      </c>
      <c r="Q261" s="607">
        <v>6</v>
      </c>
      <c r="R261" s="607">
        <v>3</v>
      </c>
      <c r="S261" s="607">
        <v>8</v>
      </c>
      <c r="T261" s="607">
        <v>16</v>
      </c>
      <c r="U261" s="607">
        <v>18</v>
      </c>
      <c r="V261" s="607">
        <v>18</v>
      </c>
      <c r="W261" s="607">
        <v>22</v>
      </c>
      <c r="X261" s="607">
        <v>10</v>
      </c>
      <c r="Y261" s="607">
        <v>10</v>
      </c>
      <c r="Z261" s="607">
        <v>26</v>
      </c>
      <c r="AA261" s="607">
        <v>19</v>
      </c>
      <c r="AB261" s="607">
        <v>11</v>
      </c>
      <c r="AC261" s="608">
        <v>61</v>
      </c>
      <c r="AD261" s="608">
        <v>60.1</v>
      </c>
      <c r="AE261" s="608">
        <v>62.2</v>
      </c>
      <c r="AF261" s="607">
        <v>113</v>
      </c>
      <c r="AG261" s="607" t="s">
        <v>1</v>
      </c>
      <c r="AH261" s="607" t="s">
        <v>1</v>
      </c>
      <c r="AI261" s="607" t="s">
        <v>1</v>
      </c>
      <c r="AJ261" s="607" t="s">
        <v>1</v>
      </c>
      <c r="AK261" s="607">
        <v>1</v>
      </c>
      <c r="AL261" s="607">
        <v>3</v>
      </c>
      <c r="AM261" s="607">
        <v>5</v>
      </c>
      <c r="AN261" s="607">
        <v>9</v>
      </c>
      <c r="AO261" s="607">
        <v>11</v>
      </c>
      <c r="AP261" s="607">
        <v>17</v>
      </c>
      <c r="AQ261" s="607">
        <v>9</v>
      </c>
      <c r="AR261" s="607">
        <v>9</v>
      </c>
      <c r="AS261" s="607">
        <v>23</v>
      </c>
      <c r="AT261" s="607">
        <v>15</v>
      </c>
      <c r="AU261" s="607">
        <v>11</v>
      </c>
      <c r="AV261" s="608">
        <v>68.8</v>
      </c>
      <c r="AW261" s="608">
        <v>69.599999999999994</v>
      </c>
      <c r="AX261" s="608">
        <v>67.8</v>
      </c>
      <c r="AY261" s="607">
        <v>100</v>
      </c>
      <c r="AZ261" s="607" t="s">
        <v>1</v>
      </c>
      <c r="BA261" s="607" t="s">
        <v>1</v>
      </c>
      <c r="BB261" s="607" t="s">
        <v>1</v>
      </c>
      <c r="BC261" s="607" t="s">
        <v>1</v>
      </c>
      <c r="BD261" s="607" t="s">
        <v>1</v>
      </c>
      <c r="BE261" s="607">
        <v>3</v>
      </c>
      <c r="BF261" s="607">
        <v>2</v>
      </c>
      <c r="BG261" s="607">
        <v>9</v>
      </c>
      <c r="BH261" s="607">
        <v>9</v>
      </c>
      <c r="BI261" s="607">
        <v>16</v>
      </c>
      <c r="BJ261" s="607">
        <v>9</v>
      </c>
      <c r="BK261" s="607">
        <v>8</v>
      </c>
      <c r="BL261" s="607">
        <v>21</v>
      </c>
      <c r="BM261" s="607">
        <v>13</v>
      </c>
      <c r="BN261" s="607">
        <v>10</v>
      </c>
      <c r="BO261" s="608">
        <v>69.400000000000006</v>
      </c>
      <c r="BP261" s="608">
        <v>69.2</v>
      </c>
      <c r="BQ261" s="608">
        <v>69.7</v>
      </c>
      <c r="BR261" s="607">
        <v>65</v>
      </c>
      <c r="BS261" s="607" t="s">
        <v>1</v>
      </c>
      <c r="BT261" s="607" t="s">
        <v>1</v>
      </c>
      <c r="BU261" s="607" t="s">
        <v>1</v>
      </c>
      <c r="BV261" s="607" t="s">
        <v>1</v>
      </c>
      <c r="BW261" s="607" t="s">
        <v>1</v>
      </c>
      <c r="BX261" s="607" t="s">
        <v>1</v>
      </c>
      <c r="BY261" s="607" t="s">
        <v>1</v>
      </c>
      <c r="BZ261" s="607">
        <v>5</v>
      </c>
      <c r="CA261" s="607">
        <v>3</v>
      </c>
      <c r="CB261" s="607">
        <v>14</v>
      </c>
      <c r="CC261" s="607">
        <v>4</v>
      </c>
      <c r="CD261" s="607">
        <v>6</v>
      </c>
      <c r="CE261" s="607">
        <v>14</v>
      </c>
      <c r="CF261" s="607">
        <v>12</v>
      </c>
      <c r="CG261" s="607">
        <v>7</v>
      </c>
      <c r="CH261" s="607">
        <v>41</v>
      </c>
      <c r="CI261" s="607" t="s">
        <v>1</v>
      </c>
      <c r="CJ261" s="607" t="s">
        <v>1</v>
      </c>
      <c r="CK261" s="607" t="s">
        <v>1</v>
      </c>
      <c r="CL261" s="607" t="s">
        <v>1</v>
      </c>
      <c r="CM261" s="607" t="s">
        <v>1</v>
      </c>
      <c r="CN261" s="607">
        <v>1</v>
      </c>
      <c r="CO261" s="607">
        <v>2</v>
      </c>
      <c r="CP261" s="607">
        <v>8</v>
      </c>
      <c r="CQ261" s="607">
        <v>1</v>
      </c>
      <c r="CR261" s="607">
        <v>5</v>
      </c>
      <c r="CS261" s="607">
        <v>8</v>
      </c>
      <c r="CT261" s="607">
        <v>9</v>
      </c>
      <c r="CU261" s="607">
        <v>7</v>
      </c>
      <c r="CV261" s="607"/>
      <c r="CW261" s="607"/>
      <c r="CX261" s="607"/>
      <c r="CY261" s="607"/>
      <c r="CZ261" s="607"/>
      <c r="DA261" s="607"/>
      <c r="DB261" s="607"/>
      <c r="DC261" s="607">
        <v>234</v>
      </c>
      <c r="DD261" s="607">
        <v>169</v>
      </c>
      <c r="DE261" s="607">
        <v>100</v>
      </c>
      <c r="DF261" s="607">
        <v>48</v>
      </c>
      <c r="DG261" s="607">
        <v>21</v>
      </c>
      <c r="DH261" s="607">
        <v>30</v>
      </c>
      <c r="DI261" s="607">
        <v>25</v>
      </c>
      <c r="DJ261" s="607">
        <v>10</v>
      </c>
      <c r="DK261" s="607">
        <v>58</v>
      </c>
      <c r="DL261" s="607">
        <v>3</v>
      </c>
      <c r="DM261" s="607" t="s">
        <v>1</v>
      </c>
      <c r="DN261" s="607" t="s">
        <v>1</v>
      </c>
      <c r="DO261" s="607" t="s">
        <v>1</v>
      </c>
      <c r="DP261" s="607">
        <v>29</v>
      </c>
      <c r="DQ261" s="607">
        <v>8</v>
      </c>
      <c r="DR261" s="607">
        <v>15</v>
      </c>
      <c r="DS261" s="607" t="s">
        <v>1</v>
      </c>
      <c r="DT261" s="607">
        <v>1</v>
      </c>
      <c r="DU261" s="607">
        <v>1</v>
      </c>
      <c r="DV261" s="607" t="s">
        <v>1</v>
      </c>
      <c r="DW261" s="607" t="s">
        <v>1</v>
      </c>
      <c r="DX261" s="607">
        <v>1</v>
      </c>
      <c r="DY261" s="607" t="s">
        <v>1</v>
      </c>
      <c r="DZ261" s="607" t="s">
        <v>1</v>
      </c>
      <c r="EA261" s="607">
        <v>64</v>
      </c>
      <c r="EB261" s="607">
        <v>3682</v>
      </c>
      <c r="EC261" s="607">
        <v>429</v>
      </c>
      <c r="ED261" s="607">
        <v>2196</v>
      </c>
      <c r="EE261" s="607">
        <v>1057</v>
      </c>
      <c r="EF261" s="17">
        <v>121</v>
      </c>
      <c r="EG261" s="17">
        <v>102</v>
      </c>
      <c r="EH261" s="17">
        <v>60</v>
      </c>
      <c r="EI261" s="17">
        <v>29</v>
      </c>
      <c r="EJ261" s="17">
        <v>13</v>
      </c>
      <c r="EK261" s="17">
        <v>1</v>
      </c>
      <c r="EL261" s="17">
        <v>13</v>
      </c>
      <c r="EM261" s="17">
        <v>5</v>
      </c>
      <c r="EN261" s="17">
        <v>113</v>
      </c>
      <c r="EO261" s="17">
        <v>67</v>
      </c>
      <c r="EP261" s="17">
        <v>40</v>
      </c>
      <c r="EQ261" s="17">
        <v>19</v>
      </c>
      <c r="ER261" s="17">
        <v>8</v>
      </c>
      <c r="ES261" s="17">
        <v>29</v>
      </c>
      <c r="ET261" s="17">
        <v>12</v>
      </c>
      <c r="EU261" s="17">
        <v>5</v>
      </c>
    </row>
    <row r="262" spans="1:151" ht="14.25" customHeight="1">
      <c r="A262" s="551" t="s">
        <v>299</v>
      </c>
      <c r="B262" s="551" t="s">
        <v>505</v>
      </c>
      <c r="C262" s="551" t="s">
        <v>506</v>
      </c>
      <c r="D262" s="551" t="s">
        <v>506</v>
      </c>
      <c r="E262" s="607">
        <v>152</v>
      </c>
      <c r="F262" s="607">
        <v>65</v>
      </c>
      <c r="G262" s="607">
        <v>8</v>
      </c>
      <c r="H262" s="607">
        <v>8</v>
      </c>
      <c r="I262" s="607">
        <v>28</v>
      </c>
      <c r="J262" s="607">
        <v>22</v>
      </c>
      <c r="K262" s="607">
        <v>29</v>
      </c>
      <c r="L262" s="607">
        <v>87</v>
      </c>
      <c r="M262" s="607">
        <v>178</v>
      </c>
      <c r="N262" s="607">
        <v>4</v>
      </c>
      <c r="O262" s="607">
        <v>5</v>
      </c>
      <c r="P262" s="607">
        <v>2</v>
      </c>
      <c r="Q262" s="607">
        <v>6</v>
      </c>
      <c r="R262" s="607">
        <v>3</v>
      </c>
      <c r="S262" s="607">
        <v>8</v>
      </c>
      <c r="T262" s="607">
        <v>16</v>
      </c>
      <c r="U262" s="607">
        <v>18</v>
      </c>
      <c r="V262" s="607">
        <v>18</v>
      </c>
      <c r="W262" s="607">
        <v>22</v>
      </c>
      <c r="X262" s="607">
        <v>10</v>
      </c>
      <c r="Y262" s="607">
        <v>10</v>
      </c>
      <c r="Z262" s="607">
        <v>26</v>
      </c>
      <c r="AA262" s="607">
        <v>19</v>
      </c>
      <c r="AB262" s="607">
        <v>11</v>
      </c>
      <c r="AC262" s="608">
        <v>61</v>
      </c>
      <c r="AD262" s="608">
        <v>60.1</v>
      </c>
      <c r="AE262" s="608">
        <v>62.2</v>
      </c>
      <c r="AF262" s="607">
        <v>113</v>
      </c>
      <c r="AG262" s="607" t="s">
        <v>1</v>
      </c>
      <c r="AH262" s="607" t="s">
        <v>1</v>
      </c>
      <c r="AI262" s="607" t="s">
        <v>1</v>
      </c>
      <c r="AJ262" s="607" t="s">
        <v>1</v>
      </c>
      <c r="AK262" s="607">
        <v>1</v>
      </c>
      <c r="AL262" s="607">
        <v>3</v>
      </c>
      <c r="AM262" s="607">
        <v>5</v>
      </c>
      <c r="AN262" s="607">
        <v>9</v>
      </c>
      <c r="AO262" s="607">
        <v>11</v>
      </c>
      <c r="AP262" s="607">
        <v>17</v>
      </c>
      <c r="AQ262" s="607">
        <v>9</v>
      </c>
      <c r="AR262" s="607">
        <v>9</v>
      </c>
      <c r="AS262" s="607">
        <v>23</v>
      </c>
      <c r="AT262" s="607">
        <v>15</v>
      </c>
      <c r="AU262" s="607">
        <v>11</v>
      </c>
      <c r="AV262" s="608">
        <v>68.8</v>
      </c>
      <c r="AW262" s="608">
        <v>69.599999999999994</v>
      </c>
      <c r="AX262" s="608">
        <v>67.8</v>
      </c>
      <c r="AY262" s="607">
        <v>100</v>
      </c>
      <c r="AZ262" s="607" t="s">
        <v>1</v>
      </c>
      <c r="BA262" s="607" t="s">
        <v>1</v>
      </c>
      <c r="BB262" s="607" t="s">
        <v>1</v>
      </c>
      <c r="BC262" s="607" t="s">
        <v>1</v>
      </c>
      <c r="BD262" s="607" t="s">
        <v>1</v>
      </c>
      <c r="BE262" s="607">
        <v>3</v>
      </c>
      <c r="BF262" s="607">
        <v>2</v>
      </c>
      <c r="BG262" s="607">
        <v>9</v>
      </c>
      <c r="BH262" s="607">
        <v>9</v>
      </c>
      <c r="BI262" s="607">
        <v>16</v>
      </c>
      <c r="BJ262" s="607">
        <v>9</v>
      </c>
      <c r="BK262" s="607">
        <v>8</v>
      </c>
      <c r="BL262" s="607">
        <v>21</v>
      </c>
      <c r="BM262" s="607">
        <v>13</v>
      </c>
      <c r="BN262" s="607">
        <v>10</v>
      </c>
      <c r="BO262" s="608">
        <v>69.400000000000006</v>
      </c>
      <c r="BP262" s="608">
        <v>69.2</v>
      </c>
      <c r="BQ262" s="608">
        <v>69.7</v>
      </c>
      <c r="BR262" s="607">
        <v>65</v>
      </c>
      <c r="BS262" s="607" t="s">
        <v>1</v>
      </c>
      <c r="BT262" s="607" t="s">
        <v>1</v>
      </c>
      <c r="BU262" s="607" t="s">
        <v>1</v>
      </c>
      <c r="BV262" s="607" t="s">
        <v>1</v>
      </c>
      <c r="BW262" s="607" t="s">
        <v>1</v>
      </c>
      <c r="BX262" s="607" t="s">
        <v>1</v>
      </c>
      <c r="BY262" s="607" t="s">
        <v>1</v>
      </c>
      <c r="BZ262" s="607">
        <v>5</v>
      </c>
      <c r="CA262" s="607">
        <v>3</v>
      </c>
      <c r="CB262" s="607">
        <v>14</v>
      </c>
      <c r="CC262" s="607">
        <v>4</v>
      </c>
      <c r="CD262" s="607">
        <v>6</v>
      </c>
      <c r="CE262" s="607">
        <v>14</v>
      </c>
      <c r="CF262" s="607">
        <v>12</v>
      </c>
      <c r="CG262" s="607">
        <v>7</v>
      </c>
      <c r="CH262" s="607">
        <v>41</v>
      </c>
      <c r="CI262" s="607" t="s">
        <v>1</v>
      </c>
      <c r="CJ262" s="607" t="s">
        <v>1</v>
      </c>
      <c r="CK262" s="607" t="s">
        <v>1</v>
      </c>
      <c r="CL262" s="607" t="s">
        <v>1</v>
      </c>
      <c r="CM262" s="607" t="s">
        <v>1</v>
      </c>
      <c r="CN262" s="607">
        <v>1</v>
      </c>
      <c r="CO262" s="607">
        <v>2</v>
      </c>
      <c r="CP262" s="607">
        <v>8</v>
      </c>
      <c r="CQ262" s="607">
        <v>1</v>
      </c>
      <c r="CR262" s="607">
        <v>5</v>
      </c>
      <c r="CS262" s="607">
        <v>8</v>
      </c>
      <c r="CT262" s="607">
        <v>9</v>
      </c>
      <c r="CU262" s="607">
        <v>7</v>
      </c>
      <c r="CV262" s="607"/>
      <c r="CW262" s="607"/>
      <c r="CX262" s="607"/>
      <c r="CY262" s="607"/>
      <c r="CZ262" s="607"/>
      <c r="DA262" s="607"/>
      <c r="DB262" s="607"/>
      <c r="DC262" s="607">
        <v>234</v>
      </c>
      <c r="DD262" s="607">
        <v>169</v>
      </c>
      <c r="DE262" s="607">
        <v>100</v>
      </c>
      <c r="DF262" s="607">
        <v>48</v>
      </c>
      <c r="DG262" s="607">
        <v>21</v>
      </c>
      <c r="DH262" s="607">
        <v>30</v>
      </c>
      <c r="DI262" s="607">
        <v>25</v>
      </c>
      <c r="DJ262" s="607">
        <v>10</v>
      </c>
      <c r="DK262" s="607">
        <v>58</v>
      </c>
      <c r="DL262" s="607">
        <v>3</v>
      </c>
      <c r="DM262" s="607" t="s">
        <v>1</v>
      </c>
      <c r="DN262" s="607" t="s">
        <v>1</v>
      </c>
      <c r="DO262" s="607" t="s">
        <v>1</v>
      </c>
      <c r="DP262" s="607">
        <v>29</v>
      </c>
      <c r="DQ262" s="607">
        <v>8</v>
      </c>
      <c r="DR262" s="607">
        <v>15</v>
      </c>
      <c r="DS262" s="607" t="s">
        <v>1</v>
      </c>
      <c r="DT262" s="607">
        <v>1</v>
      </c>
      <c r="DU262" s="607">
        <v>1</v>
      </c>
      <c r="DV262" s="607" t="s">
        <v>1</v>
      </c>
      <c r="DW262" s="607" t="s">
        <v>1</v>
      </c>
      <c r="DX262" s="607">
        <v>1</v>
      </c>
      <c r="DY262" s="607" t="s">
        <v>1</v>
      </c>
      <c r="DZ262" s="607" t="s">
        <v>1</v>
      </c>
      <c r="EA262" s="607">
        <v>64</v>
      </c>
      <c r="EB262" s="607">
        <v>3682</v>
      </c>
      <c r="EC262" s="607">
        <v>429</v>
      </c>
      <c r="ED262" s="607">
        <v>2196</v>
      </c>
      <c r="EE262" s="607">
        <v>1057</v>
      </c>
      <c r="EF262" s="17">
        <v>121</v>
      </c>
      <c r="EG262" s="17">
        <v>102</v>
      </c>
      <c r="EH262" s="17">
        <v>60</v>
      </c>
      <c r="EI262" s="17">
        <v>29</v>
      </c>
      <c r="EJ262" s="17">
        <v>13</v>
      </c>
      <c r="EK262" s="17">
        <v>1</v>
      </c>
      <c r="EL262" s="17">
        <v>13</v>
      </c>
      <c r="EM262" s="17">
        <v>5</v>
      </c>
      <c r="EN262" s="17">
        <v>113</v>
      </c>
      <c r="EO262" s="17">
        <v>67</v>
      </c>
      <c r="EP262" s="17">
        <v>40</v>
      </c>
      <c r="EQ262" s="17">
        <v>19</v>
      </c>
      <c r="ER262" s="17">
        <v>8</v>
      </c>
      <c r="ES262" s="17">
        <v>29</v>
      </c>
      <c r="ET262" s="17">
        <v>12</v>
      </c>
      <c r="EU262" s="17">
        <v>5</v>
      </c>
    </row>
    <row r="263" spans="1:151" ht="14.25" customHeight="1">
      <c r="A263" s="551" t="s">
        <v>299</v>
      </c>
      <c r="B263" s="551" t="s">
        <v>507</v>
      </c>
      <c r="C263" s="551" t="s">
        <v>507</v>
      </c>
      <c r="D263" s="551"/>
      <c r="E263" s="607">
        <v>319</v>
      </c>
      <c r="F263" s="607">
        <v>211</v>
      </c>
      <c r="G263" s="607">
        <v>74</v>
      </c>
      <c r="H263" s="607">
        <v>69</v>
      </c>
      <c r="I263" s="607">
        <v>83</v>
      </c>
      <c r="J263" s="607">
        <v>58</v>
      </c>
      <c r="K263" s="607">
        <v>54</v>
      </c>
      <c r="L263" s="607">
        <v>108</v>
      </c>
      <c r="M263" s="607">
        <v>621</v>
      </c>
      <c r="N263" s="607">
        <v>6</v>
      </c>
      <c r="O263" s="607">
        <v>15</v>
      </c>
      <c r="P263" s="607">
        <v>25</v>
      </c>
      <c r="Q263" s="607">
        <v>22</v>
      </c>
      <c r="R263" s="607">
        <v>32</v>
      </c>
      <c r="S263" s="607">
        <v>43</v>
      </c>
      <c r="T263" s="607">
        <v>45</v>
      </c>
      <c r="U263" s="607">
        <v>55</v>
      </c>
      <c r="V263" s="607">
        <v>82</v>
      </c>
      <c r="W263" s="607">
        <v>63</v>
      </c>
      <c r="X263" s="607">
        <v>44</v>
      </c>
      <c r="Y263" s="607">
        <v>56</v>
      </c>
      <c r="Z263" s="607">
        <v>63</v>
      </c>
      <c r="AA263" s="607">
        <v>38</v>
      </c>
      <c r="AB263" s="607">
        <v>32</v>
      </c>
      <c r="AC263" s="608">
        <v>58.2</v>
      </c>
      <c r="AD263" s="608">
        <v>57.8</v>
      </c>
      <c r="AE263" s="608">
        <v>58.5</v>
      </c>
      <c r="AF263" s="607">
        <v>411</v>
      </c>
      <c r="AG263" s="607" t="s">
        <v>1</v>
      </c>
      <c r="AH263" s="607" t="s">
        <v>1</v>
      </c>
      <c r="AI263" s="607">
        <v>10</v>
      </c>
      <c r="AJ263" s="607">
        <v>14</v>
      </c>
      <c r="AK263" s="607">
        <v>15</v>
      </c>
      <c r="AL263" s="607">
        <v>27</v>
      </c>
      <c r="AM263" s="607">
        <v>24</v>
      </c>
      <c r="AN263" s="607">
        <v>30</v>
      </c>
      <c r="AO263" s="607">
        <v>50</v>
      </c>
      <c r="AP263" s="607">
        <v>43</v>
      </c>
      <c r="AQ263" s="607">
        <v>37</v>
      </c>
      <c r="AR263" s="607">
        <v>48</v>
      </c>
      <c r="AS263" s="607">
        <v>55</v>
      </c>
      <c r="AT263" s="607">
        <v>31</v>
      </c>
      <c r="AU263" s="607">
        <v>27</v>
      </c>
      <c r="AV263" s="608">
        <v>62.5</v>
      </c>
      <c r="AW263" s="608">
        <v>61.1</v>
      </c>
      <c r="AX263" s="608">
        <v>64.599999999999994</v>
      </c>
      <c r="AY263" s="607">
        <v>367</v>
      </c>
      <c r="AZ263" s="607" t="s">
        <v>1</v>
      </c>
      <c r="BA263" s="607" t="s">
        <v>1</v>
      </c>
      <c r="BB263" s="607">
        <v>10</v>
      </c>
      <c r="BC263" s="607">
        <v>14</v>
      </c>
      <c r="BD263" s="607">
        <v>13</v>
      </c>
      <c r="BE263" s="607">
        <v>24</v>
      </c>
      <c r="BF263" s="607">
        <v>21</v>
      </c>
      <c r="BG263" s="607">
        <v>28</v>
      </c>
      <c r="BH263" s="607">
        <v>49</v>
      </c>
      <c r="BI263" s="607">
        <v>41</v>
      </c>
      <c r="BJ263" s="607">
        <v>36</v>
      </c>
      <c r="BK263" s="607">
        <v>44</v>
      </c>
      <c r="BL263" s="607">
        <v>44</v>
      </c>
      <c r="BM263" s="607">
        <v>25</v>
      </c>
      <c r="BN263" s="607">
        <v>18</v>
      </c>
      <c r="BO263" s="608">
        <v>61.5</v>
      </c>
      <c r="BP263" s="608">
        <v>59.7</v>
      </c>
      <c r="BQ263" s="608">
        <v>64.5</v>
      </c>
      <c r="BR263" s="607">
        <v>211</v>
      </c>
      <c r="BS263" s="607" t="s">
        <v>1</v>
      </c>
      <c r="BT263" s="607" t="s">
        <v>1</v>
      </c>
      <c r="BU263" s="607" t="s">
        <v>1</v>
      </c>
      <c r="BV263" s="607" t="s">
        <v>1</v>
      </c>
      <c r="BW263" s="607" t="s">
        <v>1</v>
      </c>
      <c r="BX263" s="607">
        <v>1</v>
      </c>
      <c r="BY263" s="607">
        <v>6</v>
      </c>
      <c r="BZ263" s="607">
        <v>9</v>
      </c>
      <c r="CA263" s="607">
        <v>28</v>
      </c>
      <c r="CB263" s="607">
        <v>30</v>
      </c>
      <c r="CC263" s="607">
        <v>23</v>
      </c>
      <c r="CD263" s="607">
        <v>27</v>
      </c>
      <c r="CE263" s="607">
        <v>40</v>
      </c>
      <c r="CF263" s="607">
        <v>22</v>
      </c>
      <c r="CG263" s="607">
        <v>25</v>
      </c>
      <c r="CH263" s="607">
        <v>154</v>
      </c>
      <c r="CI263" s="607" t="s">
        <v>1</v>
      </c>
      <c r="CJ263" s="607" t="s">
        <v>1</v>
      </c>
      <c r="CK263" s="607" t="s">
        <v>1</v>
      </c>
      <c r="CL263" s="607" t="s">
        <v>1</v>
      </c>
      <c r="CM263" s="607" t="s">
        <v>1</v>
      </c>
      <c r="CN263" s="607">
        <v>2</v>
      </c>
      <c r="CO263" s="607">
        <v>17</v>
      </c>
      <c r="CP263" s="607">
        <v>21</v>
      </c>
      <c r="CQ263" s="607">
        <v>15</v>
      </c>
      <c r="CR263" s="607">
        <v>24</v>
      </c>
      <c r="CS263" s="607">
        <v>33</v>
      </c>
      <c r="CT263" s="607">
        <v>20</v>
      </c>
      <c r="CU263" s="607">
        <v>22</v>
      </c>
      <c r="CV263" s="607"/>
      <c r="CW263" s="607"/>
      <c r="CX263" s="607"/>
      <c r="CY263" s="607"/>
      <c r="CZ263" s="607"/>
      <c r="DA263" s="607"/>
      <c r="DB263" s="607"/>
      <c r="DC263" s="607">
        <v>862</v>
      </c>
      <c r="DD263" s="607">
        <v>550</v>
      </c>
      <c r="DE263" s="607">
        <v>367</v>
      </c>
      <c r="DF263" s="607">
        <v>146</v>
      </c>
      <c r="DG263" s="607">
        <v>37</v>
      </c>
      <c r="DH263" s="607">
        <v>131</v>
      </c>
      <c r="DI263" s="607">
        <v>89</v>
      </c>
      <c r="DJ263" s="607">
        <v>92</v>
      </c>
      <c r="DK263" s="607">
        <v>202</v>
      </c>
      <c r="DL263" s="607" t="s">
        <v>1</v>
      </c>
      <c r="DM263" s="607" t="s">
        <v>1</v>
      </c>
      <c r="DN263" s="607">
        <v>20</v>
      </c>
      <c r="DO263" s="607" t="s">
        <v>1</v>
      </c>
      <c r="DP263" s="607">
        <v>99</v>
      </c>
      <c r="DQ263" s="607">
        <v>11</v>
      </c>
      <c r="DR263" s="607">
        <v>51</v>
      </c>
      <c r="DS263" s="607">
        <v>19</v>
      </c>
      <c r="DT263" s="607">
        <v>2</v>
      </c>
      <c r="DU263" s="607" t="s">
        <v>1</v>
      </c>
      <c r="DV263" s="607" t="s">
        <v>1</v>
      </c>
      <c r="DW263" s="607" t="s">
        <v>1</v>
      </c>
      <c r="DX263" s="607" t="s">
        <v>1</v>
      </c>
      <c r="DY263" s="607" t="s">
        <v>1</v>
      </c>
      <c r="DZ263" s="607" t="s">
        <v>1</v>
      </c>
      <c r="EA263" s="607">
        <v>211</v>
      </c>
      <c r="EB263" s="607">
        <v>14212</v>
      </c>
      <c r="EC263" s="607">
        <v>68</v>
      </c>
      <c r="ED263" s="607">
        <v>10011</v>
      </c>
      <c r="EE263" s="607">
        <v>4133</v>
      </c>
      <c r="EF263" s="17">
        <v>424</v>
      </c>
      <c r="EG263" s="17">
        <v>334</v>
      </c>
      <c r="EH263" s="17">
        <v>224</v>
      </c>
      <c r="EI263" s="17">
        <v>85</v>
      </c>
      <c r="EJ263" s="17">
        <v>25</v>
      </c>
      <c r="EK263" s="17">
        <v>2</v>
      </c>
      <c r="EL263" s="17">
        <v>40</v>
      </c>
      <c r="EM263" s="17">
        <v>48</v>
      </c>
      <c r="EN263" s="17">
        <v>438</v>
      </c>
      <c r="EO263" s="17">
        <v>216</v>
      </c>
      <c r="EP263" s="17">
        <v>143</v>
      </c>
      <c r="EQ263" s="17">
        <v>61</v>
      </c>
      <c r="ER263" s="17">
        <v>12</v>
      </c>
      <c r="ES263" s="17">
        <v>129</v>
      </c>
      <c r="ET263" s="17">
        <v>49</v>
      </c>
      <c r="EU263" s="17">
        <v>44</v>
      </c>
    </row>
    <row r="264" spans="1:151" ht="14.25" customHeight="1">
      <c r="A264" s="551" t="s">
        <v>299</v>
      </c>
      <c r="B264" s="551" t="s">
        <v>507</v>
      </c>
      <c r="C264" s="551" t="s">
        <v>507</v>
      </c>
      <c r="D264" s="551" t="s">
        <v>508</v>
      </c>
      <c r="E264" s="607" t="s">
        <v>191</v>
      </c>
      <c r="F264" s="607" t="s">
        <v>191</v>
      </c>
      <c r="G264" s="607" t="s">
        <v>191</v>
      </c>
      <c r="H264" s="607" t="s">
        <v>191</v>
      </c>
      <c r="I264" s="607" t="s">
        <v>191</v>
      </c>
      <c r="J264" s="607" t="s">
        <v>191</v>
      </c>
      <c r="K264" s="607" t="s">
        <v>191</v>
      </c>
      <c r="L264" s="607" t="s">
        <v>191</v>
      </c>
      <c r="M264" s="607" t="s">
        <v>191</v>
      </c>
      <c r="N264" s="607" t="s">
        <v>191</v>
      </c>
      <c r="O264" s="607" t="s">
        <v>191</v>
      </c>
      <c r="P264" s="607" t="s">
        <v>191</v>
      </c>
      <c r="Q264" s="607" t="s">
        <v>191</v>
      </c>
      <c r="R264" s="607" t="s">
        <v>191</v>
      </c>
      <c r="S264" s="607" t="s">
        <v>191</v>
      </c>
      <c r="T264" s="607" t="s">
        <v>191</v>
      </c>
      <c r="U264" s="607" t="s">
        <v>191</v>
      </c>
      <c r="V264" s="607" t="s">
        <v>191</v>
      </c>
      <c r="W264" s="607" t="s">
        <v>191</v>
      </c>
      <c r="X264" s="607" t="s">
        <v>191</v>
      </c>
      <c r="Y264" s="607" t="s">
        <v>191</v>
      </c>
      <c r="Z264" s="607" t="s">
        <v>191</v>
      </c>
      <c r="AA264" s="607" t="s">
        <v>191</v>
      </c>
      <c r="AB264" s="607" t="s">
        <v>191</v>
      </c>
      <c r="AC264" s="608">
        <v>60.6</v>
      </c>
      <c r="AD264" s="608">
        <v>60.5</v>
      </c>
      <c r="AE264" s="608">
        <v>60.8</v>
      </c>
      <c r="AF264" s="607" t="s">
        <v>191</v>
      </c>
      <c r="AG264" s="607" t="s">
        <v>191</v>
      </c>
      <c r="AH264" s="607" t="s">
        <v>191</v>
      </c>
      <c r="AI264" s="607" t="s">
        <v>191</v>
      </c>
      <c r="AJ264" s="607" t="s">
        <v>191</v>
      </c>
      <c r="AK264" s="607" t="s">
        <v>191</v>
      </c>
      <c r="AL264" s="607" t="s">
        <v>191</v>
      </c>
      <c r="AM264" s="607" t="s">
        <v>191</v>
      </c>
      <c r="AN264" s="607" t="s">
        <v>191</v>
      </c>
      <c r="AO264" s="607" t="s">
        <v>191</v>
      </c>
      <c r="AP264" s="607" t="s">
        <v>191</v>
      </c>
      <c r="AQ264" s="607" t="s">
        <v>191</v>
      </c>
      <c r="AR264" s="607" t="s">
        <v>191</v>
      </c>
      <c r="AS264" s="607" t="s">
        <v>191</v>
      </c>
      <c r="AT264" s="607" t="s">
        <v>191</v>
      </c>
      <c r="AU264" s="607" t="s">
        <v>191</v>
      </c>
      <c r="AV264" s="608">
        <v>64.599999999999994</v>
      </c>
      <c r="AW264" s="608">
        <v>64.3</v>
      </c>
      <c r="AX264" s="608">
        <v>64.900000000000006</v>
      </c>
      <c r="AY264" s="607" t="s">
        <v>191</v>
      </c>
      <c r="AZ264" s="607" t="s">
        <v>191</v>
      </c>
      <c r="BA264" s="607" t="s">
        <v>191</v>
      </c>
      <c r="BB264" s="607" t="s">
        <v>191</v>
      </c>
      <c r="BC264" s="607" t="s">
        <v>191</v>
      </c>
      <c r="BD264" s="607" t="s">
        <v>191</v>
      </c>
      <c r="BE264" s="607" t="s">
        <v>191</v>
      </c>
      <c r="BF264" s="607" t="s">
        <v>191</v>
      </c>
      <c r="BG264" s="607" t="s">
        <v>191</v>
      </c>
      <c r="BH264" s="607" t="s">
        <v>191</v>
      </c>
      <c r="BI264" s="607" t="s">
        <v>191</v>
      </c>
      <c r="BJ264" s="607" t="s">
        <v>191</v>
      </c>
      <c r="BK264" s="607" t="s">
        <v>191</v>
      </c>
      <c r="BL264" s="607" t="s">
        <v>191</v>
      </c>
      <c r="BM264" s="607" t="s">
        <v>191</v>
      </c>
      <c r="BN264" s="607" t="s">
        <v>191</v>
      </c>
      <c r="BO264" s="608">
        <v>64.8</v>
      </c>
      <c r="BP264" s="608">
        <v>64.3</v>
      </c>
      <c r="BQ264" s="608">
        <v>65.5</v>
      </c>
      <c r="BR264" s="607">
        <v>14</v>
      </c>
      <c r="BS264" s="607" t="s">
        <v>1</v>
      </c>
      <c r="BT264" s="607" t="s">
        <v>1</v>
      </c>
      <c r="BU264" s="607" t="s">
        <v>1</v>
      </c>
      <c r="BV264" s="607" t="s">
        <v>1</v>
      </c>
      <c r="BW264" s="607" t="s">
        <v>1</v>
      </c>
      <c r="BX264" s="607" t="s">
        <v>1</v>
      </c>
      <c r="BY264" s="607" t="s">
        <v>1</v>
      </c>
      <c r="BZ264" s="607">
        <v>1</v>
      </c>
      <c r="CA264" s="607">
        <v>1</v>
      </c>
      <c r="CB264" s="607">
        <v>1</v>
      </c>
      <c r="CC264" s="607">
        <v>2</v>
      </c>
      <c r="CD264" s="607">
        <v>2</v>
      </c>
      <c r="CE264" s="607">
        <v>3</v>
      </c>
      <c r="CF264" s="607">
        <v>2</v>
      </c>
      <c r="CG264" s="607">
        <v>2</v>
      </c>
      <c r="CH264" s="607">
        <v>8</v>
      </c>
      <c r="CI264" s="607" t="s">
        <v>1</v>
      </c>
      <c r="CJ264" s="607" t="s">
        <v>1</v>
      </c>
      <c r="CK264" s="607" t="s">
        <v>1</v>
      </c>
      <c r="CL264" s="607" t="s">
        <v>1</v>
      </c>
      <c r="CM264" s="607" t="s">
        <v>1</v>
      </c>
      <c r="CN264" s="607" t="s">
        <v>1</v>
      </c>
      <c r="CO264" s="607" t="s">
        <v>1</v>
      </c>
      <c r="CP264" s="607">
        <v>1</v>
      </c>
      <c r="CQ264" s="607">
        <v>2</v>
      </c>
      <c r="CR264" s="607">
        <v>1</v>
      </c>
      <c r="CS264" s="607" t="s">
        <v>1</v>
      </c>
      <c r="CT264" s="607">
        <v>2</v>
      </c>
      <c r="CU264" s="607">
        <v>2</v>
      </c>
      <c r="CV264" s="607"/>
      <c r="CW264" s="607"/>
      <c r="CX264" s="607"/>
      <c r="CY264" s="607"/>
      <c r="CZ264" s="607"/>
      <c r="DA264" s="607"/>
      <c r="DB264" s="607"/>
      <c r="DC264" s="607">
        <v>55</v>
      </c>
      <c r="DD264" s="607">
        <v>40</v>
      </c>
      <c r="DE264" s="607">
        <v>28</v>
      </c>
      <c r="DF264" s="607">
        <v>11</v>
      </c>
      <c r="DG264" s="607">
        <v>1</v>
      </c>
      <c r="DH264" s="607">
        <v>6</v>
      </c>
      <c r="DI264" s="607">
        <v>4</v>
      </c>
      <c r="DJ264" s="607">
        <v>5</v>
      </c>
      <c r="DK264" s="607">
        <v>14</v>
      </c>
      <c r="DL264" s="607" t="s">
        <v>1</v>
      </c>
      <c r="DM264" s="607" t="s">
        <v>1</v>
      </c>
      <c r="DN264" s="607">
        <v>4</v>
      </c>
      <c r="DO264" s="607" t="s">
        <v>1</v>
      </c>
      <c r="DP264" s="607">
        <v>8</v>
      </c>
      <c r="DQ264" s="607" t="s">
        <v>1</v>
      </c>
      <c r="DR264" s="607">
        <v>1</v>
      </c>
      <c r="DS264" s="607" t="s">
        <v>1</v>
      </c>
      <c r="DT264" s="607">
        <v>1</v>
      </c>
      <c r="DU264" s="607" t="s">
        <v>1</v>
      </c>
      <c r="DV264" s="607" t="s">
        <v>1</v>
      </c>
      <c r="DW264" s="607" t="s">
        <v>1</v>
      </c>
      <c r="DX264" s="607" t="s">
        <v>1</v>
      </c>
      <c r="DY264" s="607" t="s">
        <v>1</v>
      </c>
      <c r="DZ264" s="607" t="s">
        <v>1</v>
      </c>
      <c r="EA264" s="607">
        <v>14</v>
      </c>
      <c r="EB264" s="607">
        <v>829</v>
      </c>
      <c r="EC264" s="607">
        <v>13</v>
      </c>
      <c r="ED264" s="607">
        <v>676</v>
      </c>
      <c r="EE264" s="607">
        <v>140</v>
      </c>
      <c r="EF264" s="17">
        <v>27</v>
      </c>
      <c r="EG264" s="17">
        <v>23</v>
      </c>
      <c r="EH264" s="17">
        <v>16</v>
      </c>
      <c r="EI264" s="17">
        <v>6</v>
      </c>
      <c r="EJ264" s="17">
        <v>1</v>
      </c>
      <c r="EK264" s="17" t="s">
        <v>1</v>
      </c>
      <c r="EL264" s="17">
        <v>1</v>
      </c>
      <c r="EM264" s="17">
        <v>3</v>
      </c>
      <c r="EN264" s="17">
        <v>28</v>
      </c>
      <c r="EO264" s="17">
        <v>17</v>
      </c>
      <c r="EP264" s="17">
        <v>12</v>
      </c>
      <c r="EQ264" s="17">
        <v>5</v>
      </c>
      <c r="ER264" s="17" t="s">
        <v>1</v>
      </c>
      <c r="ES264" s="17">
        <v>6</v>
      </c>
      <c r="ET264" s="17">
        <v>3</v>
      </c>
      <c r="EU264" s="17">
        <v>2</v>
      </c>
    </row>
    <row r="265" spans="1:151" ht="14.25" customHeight="1">
      <c r="A265" s="551" t="s">
        <v>299</v>
      </c>
      <c r="B265" s="551" t="s">
        <v>507</v>
      </c>
      <c r="C265" s="551" t="s">
        <v>507</v>
      </c>
      <c r="D265" s="551" t="s">
        <v>509</v>
      </c>
      <c r="E265" s="607" t="s">
        <v>191</v>
      </c>
      <c r="F265" s="607" t="s">
        <v>191</v>
      </c>
      <c r="G265" s="607" t="s">
        <v>191</v>
      </c>
      <c r="H265" s="607" t="s">
        <v>191</v>
      </c>
      <c r="I265" s="607" t="s">
        <v>191</v>
      </c>
      <c r="J265" s="607" t="s">
        <v>191</v>
      </c>
      <c r="K265" s="607" t="s">
        <v>191</v>
      </c>
      <c r="L265" s="607" t="s">
        <v>191</v>
      </c>
      <c r="M265" s="607" t="s">
        <v>191</v>
      </c>
      <c r="N265" s="607" t="s">
        <v>191</v>
      </c>
      <c r="O265" s="607" t="s">
        <v>191</v>
      </c>
      <c r="P265" s="607" t="s">
        <v>191</v>
      </c>
      <c r="Q265" s="607" t="s">
        <v>191</v>
      </c>
      <c r="R265" s="607" t="s">
        <v>191</v>
      </c>
      <c r="S265" s="607" t="s">
        <v>191</v>
      </c>
      <c r="T265" s="607" t="s">
        <v>191</v>
      </c>
      <c r="U265" s="607" t="s">
        <v>191</v>
      </c>
      <c r="V265" s="607" t="s">
        <v>191</v>
      </c>
      <c r="W265" s="607" t="s">
        <v>191</v>
      </c>
      <c r="X265" s="607" t="s">
        <v>191</v>
      </c>
      <c r="Y265" s="607" t="s">
        <v>191</v>
      </c>
      <c r="Z265" s="607" t="s">
        <v>191</v>
      </c>
      <c r="AA265" s="607" t="s">
        <v>191</v>
      </c>
      <c r="AB265" s="607" t="s">
        <v>191</v>
      </c>
      <c r="AC265" s="608">
        <v>61.3</v>
      </c>
      <c r="AD265" s="608">
        <v>58.9</v>
      </c>
      <c r="AE265" s="608">
        <v>64.5</v>
      </c>
      <c r="AF265" s="607" t="s">
        <v>191</v>
      </c>
      <c r="AG265" s="607" t="s">
        <v>191</v>
      </c>
      <c r="AH265" s="607" t="s">
        <v>191</v>
      </c>
      <c r="AI265" s="607" t="s">
        <v>191</v>
      </c>
      <c r="AJ265" s="607" t="s">
        <v>191</v>
      </c>
      <c r="AK265" s="607" t="s">
        <v>191</v>
      </c>
      <c r="AL265" s="607" t="s">
        <v>191</v>
      </c>
      <c r="AM265" s="607" t="s">
        <v>191</v>
      </c>
      <c r="AN265" s="607" t="s">
        <v>191</v>
      </c>
      <c r="AO265" s="607" t="s">
        <v>191</v>
      </c>
      <c r="AP265" s="607" t="s">
        <v>191</v>
      </c>
      <c r="AQ265" s="607" t="s">
        <v>191</v>
      </c>
      <c r="AR265" s="607" t="s">
        <v>191</v>
      </c>
      <c r="AS265" s="607" t="s">
        <v>191</v>
      </c>
      <c r="AT265" s="607" t="s">
        <v>191</v>
      </c>
      <c r="AU265" s="607" t="s">
        <v>191</v>
      </c>
      <c r="AV265" s="608">
        <v>67.400000000000006</v>
      </c>
      <c r="AW265" s="608">
        <v>65.099999999999994</v>
      </c>
      <c r="AX265" s="608">
        <v>71.7</v>
      </c>
      <c r="AY265" s="607" t="s">
        <v>191</v>
      </c>
      <c r="AZ265" s="607" t="s">
        <v>191</v>
      </c>
      <c r="BA265" s="607" t="s">
        <v>191</v>
      </c>
      <c r="BB265" s="607" t="s">
        <v>191</v>
      </c>
      <c r="BC265" s="607" t="s">
        <v>191</v>
      </c>
      <c r="BD265" s="607" t="s">
        <v>191</v>
      </c>
      <c r="BE265" s="607" t="s">
        <v>191</v>
      </c>
      <c r="BF265" s="607" t="s">
        <v>191</v>
      </c>
      <c r="BG265" s="607" t="s">
        <v>191</v>
      </c>
      <c r="BH265" s="607" t="s">
        <v>191</v>
      </c>
      <c r="BI265" s="607" t="s">
        <v>191</v>
      </c>
      <c r="BJ265" s="607" t="s">
        <v>191</v>
      </c>
      <c r="BK265" s="607" t="s">
        <v>191</v>
      </c>
      <c r="BL265" s="607" t="s">
        <v>191</v>
      </c>
      <c r="BM265" s="607" t="s">
        <v>191</v>
      </c>
      <c r="BN265" s="607" t="s">
        <v>191</v>
      </c>
      <c r="BO265" s="608">
        <v>66.7</v>
      </c>
      <c r="BP265" s="608">
        <v>63.7</v>
      </c>
      <c r="BQ265" s="608">
        <v>71.7</v>
      </c>
      <c r="BR265" s="607">
        <v>9</v>
      </c>
      <c r="BS265" s="607" t="s">
        <v>1</v>
      </c>
      <c r="BT265" s="607" t="s">
        <v>1</v>
      </c>
      <c r="BU265" s="607" t="s">
        <v>1</v>
      </c>
      <c r="BV265" s="607" t="s">
        <v>1</v>
      </c>
      <c r="BW265" s="607" t="s">
        <v>1</v>
      </c>
      <c r="BX265" s="607" t="s">
        <v>1</v>
      </c>
      <c r="BY265" s="607" t="s">
        <v>1</v>
      </c>
      <c r="BZ265" s="607" t="s">
        <v>1</v>
      </c>
      <c r="CA265" s="607">
        <v>1</v>
      </c>
      <c r="CB265" s="607">
        <v>1</v>
      </c>
      <c r="CC265" s="607">
        <v>1</v>
      </c>
      <c r="CD265" s="607">
        <v>1</v>
      </c>
      <c r="CE265" s="607">
        <v>5</v>
      </c>
      <c r="CF265" s="607" t="s">
        <v>1</v>
      </c>
      <c r="CG265" s="607" t="s">
        <v>1</v>
      </c>
      <c r="CH265" s="607">
        <v>7</v>
      </c>
      <c r="CI265" s="607" t="s">
        <v>1</v>
      </c>
      <c r="CJ265" s="607" t="s">
        <v>1</v>
      </c>
      <c r="CK265" s="607" t="s">
        <v>1</v>
      </c>
      <c r="CL265" s="607" t="s">
        <v>1</v>
      </c>
      <c r="CM265" s="607" t="s">
        <v>1</v>
      </c>
      <c r="CN265" s="607" t="s">
        <v>1</v>
      </c>
      <c r="CO265" s="607" t="s">
        <v>1</v>
      </c>
      <c r="CP265" s="607">
        <v>1</v>
      </c>
      <c r="CQ265" s="607">
        <v>1</v>
      </c>
      <c r="CR265" s="607">
        <v>1</v>
      </c>
      <c r="CS265" s="607">
        <v>4</v>
      </c>
      <c r="CT265" s="607" t="s">
        <v>1</v>
      </c>
      <c r="CU265" s="607" t="s">
        <v>1</v>
      </c>
      <c r="CV265" s="607"/>
      <c r="CW265" s="607"/>
      <c r="CX265" s="607"/>
      <c r="CY265" s="607"/>
      <c r="CZ265" s="607"/>
      <c r="DA265" s="607"/>
      <c r="DB265" s="607"/>
      <c r="DC265" s="607">
        <v>38</v>
      </c>
      <c r="DD265" s="607">
        <v>24</v>
      </c>
      <c r="DE265" s="607">
        <v>16</v>
      </c>
      <c r="DF265" s="607">
        <v>6</v>
      </c>
      <c r="DG265" s="607">
        <v>2</v>
      </c>
      <c r="DH265" s="607">
        <v>6</v>
      </c>
      <c r="DI265" s="607">
        <v>4</v>
      </c>
      <c r="DJ265" s="607">
        <v>4</v>
      </c>
      <c r="DK265" s="607">
        <v>9</v>
      </c>
      <c r="DL265" s="607" t="s">
        <v>1</v>
      </c>
      <c r="DM265" s="607" t="s">
        <v>1</v>
      </c>
      <c r="DN265" s="607" t="s">
        <v>1</v>
      </c>
      <c r="DO265" s="607" t="s">
        <v>1</v>
      </c>
      <c r="DP265" s="607">
        <v>4</v>
      </c>
      <c r="DQ265" s="607" t="s">
        <v>1</v>
      </c>
      <c r="DR265" s="607">
        <v>3</v>
      </c>
      <c r="DS265" s="607">
        <v>2</v>
      </c>
      <c r="DT265" s="607" t="s">
        <v>1</v>
      </c>
      <c r="DU265" s="607" t="s">
        <v>1</v>
      </c>
      <c r="DV265" s="607" t="s">
        <v>1</v>
      </c>
      <c r="DW265" s="607" t="s">
        <v>1</v>
      </c>
      <c r="DX265" s="607" t="s">
        <v>1</v>
      </c>
      <c r="DY265" s="607" t="s">
        <v>1</v>
      </c>
      <c r="DZ265" s="607" t="s">
        <v>1</v>
      </c>
      <c r="EA265" s="607">
        <v>9</v>
      </c>
      <c r="EB265" s="607">
        <v>563</v>
      </c>
      <c r="EC265" s="607" t="s">
        <v>1</v>
      </c>
      <c r="ED265" s="607">
        <v>360</v>
      </c>
      <c r="EE265" s="607">
        <v>203</v>
      </c>
      <c r="EF265" s="17">
        <v>21</v>
      </c>
      <c r="EG265" s="17">
        <v>15</v>
      </c>
      <c r="EH265" s="17">
        <v>10</v>
      </c>
      <c r="EI265" s="17">
        <v>3</v>
      </c>
      <c r="EJ265" s="17">
        <v>2</v>
      </c>
      <c r="EK265" s="17" t="s">
        <v>1</v>
      </c>
      <c r="EL265" s="17">
        <v>2</v>
      </c>
      <c r="EM265" s="17">
        <v>4</v>
      </c>
      <c r="EN265" s="17">
        <v>17</v>
      </c>
      <c r="EO265" s="17">
        <v>9</v>
      </c>
      <c r="EP265" s="17">
        <v>6</v>
      </c>
      <c r="EQ265" s="17">
        <v>3</v>
      </c>
      <c r="ER265" s="17" t="s">
        <v>1</v>
      </c>
      <c r="ES265" s="17">
        <v>6</v>
      </c>
      <c r="ET265" s="17">
        <v>2</v>
      </c>
      <c r="EU265" s="17" t="s">
        <v>1</v>
      </c>
    </row>
    <row r="266" spans="1:151" ht="14.25" customHeight="1">
      <c r="A266" s="551" t="s">
        <v>299</v>
      </c>
      <c r="B266" s="551" t="s">
        <v>507</v>
      </c>
      <c r="C266" s="551" t="s">
        <v>507</v>
      </c>
      <c r="D266" s="551" t="s">
        <v>510</v>
      </c>
      <c r="E266" s="607" t="s">
        <v>191</v>
      </c>
      <c r="F266" s="607" t="s">
        <v>191</v>
      </c>
      <c r="G266" s="607" t="s">
        <v>191</v>
      </c>
      <c r="H266" s="607" t="s">
        <v>191</v>
      </c>
      <c r="I266" s="607" t="s">
        <v>191</v>
      </c>
      <c r="J266" s="607" t="s">
        <v>191</v>
      </c>
      <c r="K266" s="607" t="s">
        <v>191</v>
      </c>
      <c r="L266" s="607" t="s">
        <v>191</v>
      </c>
      <c r="M266" s="607" t="s">
        <v>191</v>
      </c>
      <c r="N266" s="607" t="s">
        <v>191</v>
      </c>
      <c r="O266" s="607" t="s">
        <v>191</v>
      </c>
      <c r="P266" s="607" t="s">
        <v>191</v>
      </c>
      <c r="Q266" s="607" t="s">
        <v>191</v>
      </c>
      <c r="R266" s="607" t="s">
        <v>191</v>
      </c>
      <c r="S266" s="607" t="s">
        <v>191</v>
      </c>
      <c r="T266" s="607" t="s">
        <v>191</v>
      </c>
      <c r="U266" s="607" t="s">
        <v>191</v>
      </c>
      <c r="V266" s="607" t="s">
        <v>191</v>
      </c>
      <c r="W266" s="607" t="s">
        <v>191</v>
      </c>
      <c r="X266" s="607" t="s">
        <v>191</v>
      </c>
      <c r="Y266" s="607" t="s">
        <v>191</v>
      </c>
      <c r="Z266" s="607" t="s">
        <v>191</v>
      </c>
      <c r="AA266" s="607" t="s">
        <v>191</v>
      </c>
      <c r="AB266" s="607" t="s">
        <v>191</v>
      </c>
      <c r="AC266" s="608">
        <v>53</v>
      </c>
      <c r="AD266" s="608">
        <v>57.1</v>
      </c>
      <c r="AE266" s="608">
        <v>50</v>
      </c>
      <c r="AF266" s="607" t="s">
        <v>191</v>
      </c>
      <c r="AG266" s="607" t="s">
        <v>191</v>
      </c>
      <c r="AH266" s="607" t="s">
        <v>191</v>
      </c>
      <c r="AI266" s="607" t="s">
        <v>191</v>
      </c>
      <c r="AJ266" s="607" t="s">
        <v>191</v>
      </c>
      <c r="AK266" s="607" t="s">
        <v>191</v>
      </c>
      <c r="AL266" s="607" t="s">
        <v>191</v>
      </c>
      <c r="AM266" s="607" t="s">
        <v>191</v>
      </c>
      <c r="AN266" s="607" t="s">
        <v>191</v>
      </c>
      <c r="AO266" s="607" t="s">
        <v>191</v>
      </c>
      <c r="AP266" s="607" t="s">
        <v>191</v>
      </c>
      <c r="AQ266" s="607" t="s">
        <v>191</v>
      </c>
      <c r="AR266" s="607" t="s">
        <v>191</v>
      </c>
      <c r="AS266" s="607" t="s">
        <v>191</v>
      </c>
      <c r="AT266" s="607" t="s">
        <v>191</v>
      </c>
      <c r="AU266" s="607" t="s">
        <v>191</v>
      </c>
      <c r="AV266" s="608">
        <v>62.3</v>
      </c>
      <c r="AW266" s="608">
        <v>60.4</v>
      </c>
      <c r="AX266" s="608">
        <v>64.2</v>
      </c>
      <c r="AY266" s="607" t="s">
        <v>191</v>
      </c>
      <c r="AZ266" s="607" t="s">
        <v>191</v>
      </c>
      <c r="BA266" s="607" t="s">
        <v>191</v>
      </c>
      <c r="BB266" s="607" t="s">
        <v>191</v>
      </c>
      <c r="BC266" s="607" t="s">
        <v>191</v>
      </c>
      <c r="BD266" s="607" t="s">
        <v>191</v>
      </c>
      <c r="BE266" s="607" t="s">
        <v>191</v>
      </c>
      <c r="BF266" s="607" t="s">
        <v>191</v>
      </c>
      <c r="BG266" s="607" t="s">
        <v>191</v>
      </c>
      <c r="BH266" s="607" t="s">
        <v>191</v>
      </c>
      <c r="BI266" s="607" t="s">
        <v>191</v>
      </c>
      <c r="BJ266" s="607" t="s">
        <v>191</v>
      </c>
      <c r="BK266" s="607" t="s">
        <v>191</v>
      </c>
      <c r="BL266" s="607" t="s">
        <v>191</v>
      </c>
      <c r="BM266" s="607" t="s">
        <v>191</v>
      </c>
      <c r="BN266" s="607" t="s">
        <v>191</v>
      </c>
      <c r="BO266" s="608">
        <v>60.4</v>
      </c>
      <c r="BP266" s="608">
        <v>59.7</v>
      </c>
      <c r="BQ266" s="608">
        <v>61.3</v>
      </c>
      <c r="BR266" s="607">
        <v>15</v>
      </c>
      <c r="BS266" s="607" t="s">
        <v>1</v>
      </c>
      <c r="BT266" s="607" t="s">
        <v>1</v>
      </c>
      <c r="BU266" s="607" t="s">
        <v>1</v>
      </c>
      <c r="BV266" s="607" t="s">
        <v>1</v>
      </c>
      <c r="BW266" s="607" t="s">
        <v>1</v>
      </c>
      <c r="BX266" s="607" t="s">
        <v>1</v>
      </c>
      <c r="BY266" s="607" t="s">
        <v>1</v>
      </c>
      <c r="BZ266" s="607" t="s">
        <v>1</v>
      </c>
      <c r="CA266" s="607">
        <v>5</v>
      </c>
      <c r="CB266" s="607">
        <v>2</v>
      </c>
      <c r="CC266" s="607" t="s">
        <v>1</v>
      </c>
      <c r="CD266" s="607">
        <v>2</v>
      </c>
      <c r="CE266" s="607">
        <v>2</v>
      </c>
      <c r="CF266" s="607">
        <v>1</v>
      </c>
      <c r="CG266" s="607">
        <v>3</v>
      </c>
      <c r="CH266" s="607">
        <v>11</v>
      </c>
      <c r="CI266" s="607" t="s">
        <v>1</v>
      </c>
      <c r="CJ266" s="607" t="s">
        <v>1</v>
      </c>
      <c r="CK266" s="607" t="s">
        <v>1</v>
      </c>
      <c r="CL266" s="607" t="s">
        <v>1</v>
      </c>
      <c r="CM266" s="607" t="s">
        <v>1</v>
      </c>
      <c r="CN266" s="607" t="s">
        <v>1</v>
      </c>
      <c r="CO266" s="607">
        <v>3</v>
      </c>
      <c r="CP266" s="607">
        <v>1</v>
      </c>
      <c r="CQ266" s="607" t="s">
        <v>1</v>
      </c>
      <c r="CR266" s="607">
        <v>2</v>
      </c>
      <c r="CS266" s="607">
        <v>2</v>
      </c>
      <c r="CT266" s="607">
        <v>1</v>
      </c>
      <c r="CU266" s="607">
        <v>2</v>
      </c>
      <c r="CV266" s="607"/>
      <c r="CW266" s="607"/>
      <c r="CX266" s="607"/>
      <c r="CY266" s="607"/>
      <c r="CZ266" s="607"/>
      <c r="DA266" s="607"/>
      <c r="DB266" s="607"/>
      <c r="DC266" s="607">
        <v>70</v>
      </c>
      <c r="DD266" s="607">
        <v>37</v>
      </c>
      <c r="DE266" s="607">
        <v>25</v>
      </c>
      <c r="DF266" s="607">
        <v>8</v>
      </c>
      <c r="DG266" s="607">
        <v>4</v>
      </c>
      <c r="DH266" s="607">
        <v>10</v>
      </c>
      <c r="DI266" s="607">
        <v>9</v>
      </c>
      <c r="DJ266" s="607">
        <v>14</v>
      </c>
      <c r="DK266" s="607">
        <v>15</v>
      </c>
      <c r="DL266" s="607" t="s">
        <v>1</v>
      </c>
      <c r="DM266" s="607" t="s">
        <v>1</v>
      </c>
      <c r="DN266" s="607">
        <v>1</v>
      </c>
      <c r="DO266" s="607" t="s">
        <v>1</v>
      </c>
      <c r="DP266" s="607">
        <v>9</v>
      </c>
      <c r="DQ266" s="607" t="s">
        <v>1</v>
      </c>
      <c r="DR266" s="607">
        <v>3</v>
      </c>
      <c r="DS266" s="607">
        <v>1</v>
      </c>
      <c r="DT266" s="607">
        <v>1</v>
      </c>
      <c r="DU266" s="607" t="s">
        <v>1</v>
      </c>
      <c r="DV266" s="607" t="s">
        <v>1</v>
      </c>
      <c r="DW266" s="607" t="s">
        <v>1</v>
      </c>
      <c r="DX266" s="607" t="s">
        <v>1</v>
      </c>
      <c r="DY266" s="607" t="s">
        <v>1</v>
      </c>
      <c r="DZ266" s="607" t="s">
        <v>1</v>
      </c>
      <c r="EA266" s="607">
        <v>15</v>
      </c>
      <c r="EB266" s="607">
        <v>1026</v>
      </c>
      <c r="EC266" s="607" t="s">
        <v>1</v>
      </c>
      <c r="ED266" s="607">
        <v>820</v>
      </c>
      <c r="EE266" s="607">
        <v>206</v>
      </c>
      <c r="EF266" s="17">
        <v>30</v>
      </c>
      <c r="EG266" s="17">
        <v>21</v>
      </c>
      <c r="EH266" s="17">
        <v>13</v>
      </c>
      <c r="EI266" s="17">
        <v>4</v>
      </c>
      <c r="EJ266" s="17">
        <v>4</v>
      </c>
      <c r="EK266" s="17" t="s">
        <v>1</v>
      </c>
      <c r="EL266" s="17">
        <v>4</v>
      </c>
      <c r="EM266" s="17">
        <v>5</v>
      </c>
      <c r="EN266" s="17">
        <v>40</v>
      </c>
      <c r="EO266" s="17">
        <v>16</v>
      </c>
      <c r="EP266" s="17">
        <v>12</v>
      </c>
      <c r="EQ266" s="17">
        <v>4</v>
      </c>
      <c r="ER266" s="17" t="s">
        <v>1</v>
      </c>
      <c r="ES266" s="17">
        <v>10</v>
      </c>
      <c r="ET266" s="17">
        <v>5</v>
      </c>
      <c r="EU266" s="17">
        <v>9</v>
      </c>
    </row>
    <row r="267" spans="1:151" ht="14.25" customHeight="1">
      <c r="A267" s="551" t="s">
        <v>299</v>
      </c>
      <c r="B267" s="551" t="s">
        <v>507</v>
      </c>
      <c r="C267" s="551" t="s">
        <v>507</v>
      </c>
      <c r="D267" s="551" t="s">
        <v>204</v>
      </c>
      <c r="E267" s="607">
        <v>6</v>
      </c>
      <c r="F267" s="607">
        <v>4</v>
      </c>
      <c r="G267" s="607">
        <v>2</v>
      </c>
      <c r="H267" s="607">
        <v>2</v>
      </c>
      <c r="I267" s="607" t="s">
        <v>1</v>
      </c>
      <c r="J267" s="607" t="s">
        <v>1</v>
      </c>
      <c r="K267" s="607">
        <v>2</v>
      </c>
      <c r="L267" s="607">
        <v>2</v>
      </c>
      <c r="M267" s="607">
        <v>7</v>
      </c>
      <c r="N267" s="607" t="s">
        <v>1</v>
      </c>
      <c r="O267" s="607" t="s">
        <v>1</v>
      </c>
      <c r="P267" s="607" t="s">
        <v>1</v>
      </c>
      <c r="Q267" s="607" t="s">
        <v>1</v>
      </c>
      <c r="R267" s="607" t="s">
        <v>1</v>
      </c>
      <c r="S267" s="607" t="s">
        <v>1</v>
      </c>
      <c r="T267" s="607">
        <v>1</v>
      </c>
      <c r="U267" s="607" t="s">
        <v>1</v>
      </c>
      <c r="V267" s="607" t="s">
        <v>1</v>
      </c>
      <c r="W267" s="607">
        <v>1</v>
      </c>
      <c r="X267" s="607">
        <v>1</v>
      </c>
      <c r="Y267" s="607">
        <v>1</v>
      </c>
      <c r="Z267" s="607">
        <v>2</v>
      </c>
      <c r="AA267" s="607">
        <v>1</v>
      </c>
      <c r="AB267" s="607" t="s">
        <v>1</v>
      </c>
      <c r="AC267" s="608">
        <v>56</v>
      </c>
      <c r="AD267" s="608">
        <v>57.6</v>
      </c>
      <c r="AE267" s="608">
        <v>53.9</v>
      </c>
      <c r="AF267" s="607">
        <v>7</v>
      </c>
      <c r="AG267" s="607" t="s">
        <v>1</v>
      </c>
      <c r="AH267" s="607" t="s">
        <v>1</v>
      </c>
      <c r="AI267" s="607" t="s">
        <v>1</v>
      </c>
      <c r="AJ267" s="607" t="s">
        <v>1</v>
      </c>
      <c r="AK267" s="607" t="s">
        <v>1</v>
      </c>
      <c r="AL267" s="607" t="s">
        <v>1</v>
      </c>
      <c r="AM267" s="607">
        <v>1</v>
      </c>
      <c r="AN267" s="607" t="s">
        <v>1</v>
      </c>
      <c r="AO267" s="607" t="s">
        <v>1</v>
      </c>
      <c r="AP267" s="607">
        <v>1</v>
      </c>
      <c r="AQ267" s="607">
        <v>1</v>
      </c>
      <c r="AR267" s="607">
        <v>1</v>
      </c>
      <c r="AS267" s="607">
        <v>2</v>
      </c>
      <c r="AT267" s="607">
        <v>1</v>
      </c>
      <c r="AU267" s="607" t="s">
        <v>1</v>
      </c>
      <c r="AV267" s="608">
        <v>62.4</v>
      </c>
      <c r="AW267" s="608">
        <v>61.7</v>
      </c>
      <c r="AX267" s="608">
        <v>63.4</v>
      </c>
      <c r="AY267" s="607">
        <v>6</v>
      </c>
      <c r="AZ267" s="607" t="s">
        <v>1</v>
      </c>
      <c r="BA267" s="607" t="s">
        <v>1</v>
      </c>
      <c r="BB267" s="607" t="s">
        <v>1</v>
      </c>
      <c r="BC267" s="607" t="s">
        <v>1</v>
      </c>
      <c r="BD267" s="607" t="s">
        <v>1</v>
      </c>
      <c r="BE267" s="607" t="s">
        <v>1</v>
      </c>
      <c r="BF267" s="607">
        <v>1</v>
      </c>
      <c r="BG267" s="607" t="s">
        <v>1</v>
      </c>
      <c r="BH267" s="607" t="s">
        <v>1</v>
      </c>
      <c r="BI267" s="607">
        <v>1</v>
      </c>
      <c r="BJ267" s="607">
        <v>1</v>
      </c>
      <c r="BK267" s="607">
        <v>1</v>
      </c>
      <c r="BL267" s="607">
        <v>1</v>
      </c>
      <c r="BM267" s="607">
        <v>1</v>
      </c>
      <c r="BN267" s="607" t="s">
        <v>1</v>
      </c>
      <c r="BO267" s="608">
        <v>59.8</v>
      </c>
      <c r="BP267" s="608">
        <v>58</v>
      </c>
      <c r="BQ267" s="608">
        <v>62.8</v>
      </c>
      <c r="BR267" s="607">
        <v>23</v>
      </c>
      <c r="BS267" s="607" t="s">
        <v>1</v>
      </c>
      <c r="BT267" s="607" t="s">
        <v>1</v>
      </c>
      <c r="BU267" s="607" t="s">
        <v>1</v>
      </c>
      <c r="BV267" s="607" t="s">
        <v>1</v>
      </c>
      <c r="BW267" s="607" t="s">
        <v>1</v>
      </c>
      <c r="BX267" s="607" t="s">
        <v>1</v>
      </c>
      <c r="BY267" s="607" t="s">
        <v>1</v>
      </c>
      <c r="BZ267" s="607">
        <v>1</v>
      </c>
      <c r="CA267" s="607">
        <v>5</v>
      </c>
      <c r="CB267" s="607">
        <v>2</v>
      </c>
      <c r="CC267" s="607">
        <v>1</v>
      </c>
      <c r="CD267" s="607">
        <v>3</v>
      </c>
      <c r="CE267" s="607">
        <v>3</v>
      </c>
      <c r="CF267" s="607">
        <v>3</v>
      </c>
      <c r="CG267" s="607">
        <v>5</v>
      </c>
      <c r="CH267" s="607">
        <v>20</v>
      </c>
      <c r="CI267" s="607" t="s">
        <v>1</v>
      </c>
      <c r="CJ267" s="607" t="s">
        <v>1</v>
      </c>
      <c r="CK267" s="607" t="s">
        <v>1</v>
      </c>
      <c r="CL267" s="607" t="s">
        <v>1</v>
      </c>
      <c r="CM267" s="607" t="s">
        <v>1</v>
      </c>
      <c r="CN267" s="607">
        <v>1</v>
      </c>
      <c r="CO267" s="607">
        <v>3</v>
      </c>
      <c r="CP267" s="607">
        <v>2</v>
      </c>
      <c r="CQ267" s="607">
        <v>1</v>
      </c>
      <c r="CR267" s="607">
        <v>3</v>
      </c>
      <c r="CS267" s="607">
        <v>3</v>
      </c>
      <c r="CT267" s="607">
        <v>3</v>
      </c>
      <c r="CU267" s="607">
        <v>4</v>
      </c>
      <c r="CV267" s="607"/>
      <c r="CW267" s="607"/>
      <c r="CX267" s="607"/>
      <c r="CY267" s="607"/>
      <c r="CZ267" s="607"/>
      <c r="DA267" s="607"/>
      <c r="DB267" s="607"/>
      <c r="DC267" s="607">
        <v>115</v>
      </c>
      <c r="DD267" s="607">
        <v>69</v>
      </c>
      <c r="DE267" s="607">
        <v>48</v>
      </c>
      <c r="DF267" s="607">
        <v>19</v>
      </c>
      <c r="DG267" s="607">
        <v>2</v>
      </c>
      <c r="DH267" s="607">
        <v>19</v>
      </c>
      <c r="DI267" s="607">
        <v>13</v>
      </c>
      <c r="DJ267" s="607">
        <v>14</v>
      </c>
      <c r="DK267" s="607">
        <v>21</v>
      </c>
      <c r="DL267" s="607" t="s">
        <v>1</v>
      </c>
      <c r="DM267" s="607" t="s">
        <v>1</v>
      </c>
      <c r="DN267" s="607">
        <v>4</v>
      </c>
      <c r="DO267" s="607" t="s">
        <v>1</v>
      </c>
      <c r="DP267" s="607">
        <v>10</v>
      </c>
      <c r="DQ267" s="607">
        <v>1</v>
      </c>
      <c r="DR267" s="607">
        <v>2</v>
      </c>
      <c r="DS267" s="607">
        <v>4</v>
      </c>
      <c r="DT267" s="607" t="s">
        <v>1</v>
      </c>
      <c r="DU267" s="607" t="s">
        <v>1</v>
      </c>
      <c r="DV267" s="607" t="s">
        <v>1</v>
      </c>
      <c r="DW267" s="607" t="s">
        <v>1</v>
      </c>
      <c r="DX267" s="607" t="s">
        <v>1</v>
      </c>
      <c r="DY267" s="607" t="s">
        <v>1</v>
      </c>
      <c r="DZ267" s="607" t="s">
        <v>1</v>
      </c>
      <c r="EA267" s="607">
        <v>23</v>
      </c>
      <c r="EB267" s="607">
        <v>1737</v>
      </c>
      <c r="EC267" s="607" t="s">
        <v>1</v>
      </c>
      <c r="ED267" s="607">
        <v>1286</v>
      </c>
      <c r="EE267" s="607">
        <v>451</v>
      </c>
      <c r="EF267" s="17">
        <v>55</v>
      </c>
      <c r="EG267" s="17">
        <v>42</v>
      </c>
      <c r="EH267" s="17">
        <v>30</v>
      </c>
      <c r="EI267" s="17">
        <v>10</v>
      </c>
      <c r="EJ267" s="17">
        <v>2</v>
      </c>
      <c r="EK267" s="17">
        <v>1</v>
      </c>
      <c r="EL267" s="17">
        <v>4</v>
      </c>
      <c r="EM267" s="17">
        <v>8</v>
      </c>
      <c r="EN267" s="17">
        <v>60</v>
      </c>
      <c r="EO267" s="17">
        <v>27</v>
      </c>
      <c r="EP267" s="17">
        <v>18</v>
      </c>
      <c r="EQ267" s="17">
        <v>9</v>
      </c>
      <c r="ER267" s="17" t="s">
        <v>1</v>
      </c>
      <c r="ES267" s="17">
        <v>18</v>
      </c>
      <c r="ET267" s="17">
        <v>9</v>
      </c>
      <c r="EU267" s="17">
        <v>6</v>
      </c>
    </row>
    <row r="268" spans="1:151" ht="14.25" customHeight="1">
      <c r="A268" s="551" t="s">
        <v>299</v>
      </c>
      <c r="B268" s="551" t="s">
        <v>507</v>
      </c>
      <c r="C268" s="551" t="s">
        <v>507</v>
      </c>
      <c r="D268" s="551" t="s">
        <v>511</v>
      </c>
      <c r="E268" s="607" t="s">
        <v>191</v>
      </c>
      <c r="F268" s="607" t="s">
        <v>191</v>
      </c>
      <c r="G268" s="607" t="s">
        <v>191</v>
      </c>
      <c r="H268" s="607" t="s">
        <v>191</v>
      </c>
      <c r="I268" s="607" t="s">
        <v>191</v>
      </c>
      <c r="J268" s="607" t="s">
        <v>191</v>
      </c>
      <c r="K268" s="607" t="s">
        <v>191</v>
      </c>
      <c r="L268" s="607" t="s">
        <v>191</v>
      </c>
      <c r="M268" s="607" t="s">
        <v>191</v>
      </c>
      <c r="N268" s="607" t="s">
        <v>191</v>
      </c>
      <c r="O268" s="607" t="s">
        <v>191</v>
      </c>
      <c r="P268" s="607" t="s">
        <v>191</v>
      </c>
      <c r="Q268" s="607" t="s">
        <v>191</v>
      </c>
      <c r="R268" s="607" t="s">
        <v>191</v>
      </c>
      <c r="S268" s="607" t="s">
        <v>191</v>
      </c>
      <c r="T268" s="607" t="s">
        <v>191</v>
      </c>
      <c r="U268" s="607" t="s">
        <v>191</v>
      </c>
      <c r="V268" s="607" t="s">
        <v>191</v>
      </c>
      <c r="W268" s="607" t="s">
        <v>191</v>
      </c>
      <c r="X268" s="607" t="s">
        <v>191</v>
      </c>
      <c r="Y268" s="607" t="s">
        <v>191</v>
      </c>
      <c r="Z268" s="607" t="s">
        <v>191</v>
      </c>
      <c r="AA268" s="607" t="s">
        <v>191</v>
      </c>
      <c r="AB268" s="607" t="s">
        <v>191</v>
      </c>
      <c r="AC268" s="608">
        <v>62</v>
      </c>
      <c r="AD268" s="608">
        <v>61.5</v>
      </c>
      <c r="AE268" s="608">
        <v>62.7</v>
      </c>
      <c r="AF268" s="607" t="s">
        <v>191</v>
      </c>
      <c r="AG268" s="607" t="s">
        <v>191</v>
      </c>
      <c r="AH268" s="607" t="s">
        <v>191</v>
      </c>
      <c r="AI268" s="607" t="s">
        <v>191</v>
      </c>
      <c r="AJ268" s="607" t="s">
        <v>191</v>
      </c>
      <c r="AK268" s="607" t="s">
        <v>191</v>
      </c>
      <c r="AL268" s="607" t="s">
        <v>191</v>
      </c>
      <c r="AM268" s="607" t="s">
        <v>191</v>
      </c>
      <c r="AN268" s="607" t="s">
        <v>191</v>
      </c>
      <c r="AO268" s="607" t="s">
        <v>191</v>
      </c>
      <c r="AP268" s="607" t="s">
        <v>191</v>
      </c>
      <c r="AQ268" s="607" t="s">
        <v>191</v>
      </c>
      <c r="AR268" s="607" t="s">
        <v>191</v>
      </c>
      <c r="AS268" s="607" t="s">
        <v>191</v>
      </c>
      <c r="AT268" s="607" t="s">
        <v>191</v>
      </c>
      <c r="AU268" s="607" t="s">
        <v>191</v>
      </c>
      <c r="AV268" s="608">
        <v>64.599999999999994</v>
      </c>
      <c r="AW268" s="608">
        <v>63.6</v>
      </c>
      <c r="AX268" s="608">
        <v>68.7</v>
      </c>
      <c r="AY268" s="607" t="s">
        <v>191</v>
      </c>
      <c r="AZ268" s="607" t="s">
        <v>191</v>
      </c>
      <c r="BA268" s="607" t="s">
        <v>191</v>
      </c>
      <c r="BB268" s="607" t="s">
        <v>191</v>
      </c>
      <c r="BC268" s="607" t="s">
        <v>191</v>
      </c>
      <c r="BD268" s="607" t="s">
        <v>191</v>
      </c>
      <c r="BE268" s="607" t="s">
        <v>191</v>
      </c>
      <c r="BF268" s="607" t="s">
        <v>191</v>
      </c>
      <c r="BG268" s="607" t="s">
        <v>191</v>
      </c>
      <c r="BH268" s="607" t="s">
        <v>191</v>
      </c>
      <c r="BI268" s="607" t="s">
        <v>191</v>
      </c>
      <c r="BJ268" s="607" t="s">
        <v>191</v>
      </c>
      <c r="BK268" s="607" t="s">
        <v>191</v>
      </c>
      <c r="BL268" s="607" t="s">
        <v>191</v>
      </c>
      <c r="BM268" s="607" t="s">
        <v>191</v>
      </c>
      <c r="BN268" s="607" t="s">
        <v>191</v>
      </c>
      <c r="BO268" s="608">
        <v>65.900000000000006</v>
      </c>
      <c r="BP268" s="608">
        <v>63.6</v>
      </c>
      <c r="BQ268" s="608">
        <v>81</v>
      </c>
      <c r="BR268" s="607">
        <v>13</v>
      </c>
      <c r="BS268" s="607" t="s">
        <v>1</v>
      </c>
      <c r="BT268" s="607" t="s">
        <v>1</v>
      </c>
      <c r="BU268" s="607" t="s">
        <v>1</v>
      </c>
      <c r="BV268" s="607" t="s">
        <v>1</v>
      </c>
      <c r="BW268" s="607" t="s">
        <v>1</v>
      </c>
      <c r="BX268" s="607" t="s">
        <v>1</v>
      </c>
      <c r="BY268" s="607" t="s">
        <v>1</v>
      </c>
      <c r="BZ268" s="607" t="s">
        <v>1</v>
      </c>
      <c r="CA268" s="607">
        <v>1</v>
      </c>
      <c r="CB268" s="607">
        <v>3</v>
      </c>
      <c r="CC268" s="607">
        <v>2</v>
      </c>
      <c r="CD268" s="607">
        <v>1</v>
      </c>
      <c r="CE268" s="607">
        <v>2</v>
      </c>
      <c r="CF268" s="607">
        <v>2</v>
      </c>
      <c r="CG268" s="607">
        <v>2</v>
      </c>
      <c r="CH268" s="607">
        <v>11</v>
      </c>
      <c r="CI268" s="607" t="s">
        <v>1</v>
      </c>
      <c r="CJ268" s="607" t="s">
        <v>1</v>
      </c>
      <c r="CK268" s="607" t="s">
        <v>1</v>
      </c>
      <c r="CL268" s="607" t="s">
        <v>1</v>
      </c>
      <c r="CM268" s="607" t="s">
        <v>1</v>
      </c>
      <c r="CN268" s="607" t="s">
        <v>1</v>
      </c>
      <c r="CO268" s="607">
        <v>1</v>
      </c>
      <c r="CP268" s="607">
        <v>2</v>
      </c>
      <c r="CQ268" s="607">
        <v>2</v>
      </c>
      <c r="CR268" s="607">
        <v>1</v>
      </c>
      <c r="CS268" s="607">
        <v>2</v>
      </c>
      <c r="CT268" s="607">
        <v>1</v>
      </c>
      <c r="CU268" s="607">
        <v>2</v>
      </c>
      <c r="CV268" s="607"/>
      <c r="CW268" s="607"/>
      <c r="CX268" s="607"/>
      <c r="CY268" s="607"/>
      <c r="CZ268" s="607"/>
      <c r="DA268" s="607"/>
      <c r="DB268" s="607"/>
      <c r="DC268" s="607">
        <v>51</v>
      </c>
      <c r="DD268" s="607">
        <v>24</v>
      </c>
      <c r="DE268" s="607">
        <v>15</v>
      </c>
      <c r="DF268" s="607">
        <v>3</v>
      </c>
      <c r="DG268" s="607">
        <v>6</v>
      </c>
      <c r="DH268" s="607">
        <v>12</v>
      </c>
      <c r="DI268" s="607">
        <v>8</v>
      </c>
      <c r="DJ268" s="607">
        <v>7</v>
      </c>
      <c r="DK268" s="607">
        <v>13</v>
      </c>
      <c r="DL268" s="607" t="s">
        <v>1</v>
      </c>
      <c r="DM268" s="607" t="s">
        <v>1</v>
      </c>
      <c r="DN268" s="607" t="s">
        <v>1</v>
      </c>
      <c r="DO268" s="607" t="s">
        <v>1</v>
      </c>
      <c r="DP268" s="607">
        <v>4</v>
      </c>
      <c r="DQ268" s="607" t="s">
        <v>1</v>
      </c>
      <c r="DR268" s="607">
        <v>5</v>
      </c>
      <c r="DS268" s="607">
        <v>4</v>
      </c>
      <c r="DT268" s="607" t="s">
        <v>1</v>
      </c>
      <c r="DU268" s="607" t="s">
        <v>1</v>
      </c>
      <c r="DV268" s="607" t="s">
        <v>1</v>
      </c>
      <c r="DW268" s="607" t="s">
        <v>1</v>
      </c>
      <c r="DX268" s="607" t="s">
        <v>1</v>
      </c>
      <c r="DY268" s="607" t="s">
        <v>1</v>
      </c>
      <c r="DZ268" s="607" t="s">
        <v>1</v>
      </c>
      <c r="EA268" s="607">
        <v>13</v>
      </c>
      <c r="EB268" s="607">
        <v>976</v>
      </c>
      <c r="EC268" s="607" t="s">
        <v>1</v>
      </c>
      <c r="ED268" s="607">
        <v>397</v>
      </c>
      <c r="EE268" s="607">
        <v>579</v>
      </c>
      <c r="EF268" s="17">
        <v>29</v>
      </c>
      <c r="EG268" s="17">
        <v>19</v>
      </c>
      <c r="EH268" s="17">
        <v>13</v>
      </c>
      <c r="EI268" s="17">
        <v>2</v>
      </c>
      <c r="EJ268" s="17">
        <v>4</v>
      </c>
      <c r="EK268" s="17" t="s">
        <v>1</v>
      </c>
      <c r="EL268" s="17">
        <v>5</v>
      </c>
      <c r="EM268" s="17">
        <v>5</v>
      </c>
      <c r="EN268" s="17">
        <v>22</v>
      </c>
      <c r="EO268" s="17">
        <v>5</v>
      </c>
      <c r="EP268" s="17">
        <v>2</v>
      </c>
      <c r="EQ268" s="17">
        <v>1</v>
      </c>
      <c r="ER268" s="17">
        <v>2</v>
      </c>
      <c r="ES268" s="17">
        <v>12</v>
      </c>
      <c r="ET268" s="17">
        <v>3</v>
      </c>
      <c r="EU268" s="17">
        <v>2</v>
      </c>
    </row>
    <row r="269" spans="1:151" ht="14.25" customHeight="1">
      <c r="A269" s="551" t="s">
        <v>299</v>
      </c>
      <c r="B269" s="551" t="s">
        <v>507</v>
      </c>
      <c r="C269" s="551" t="s">
        <v>507</v>
      </c>
      <c r="D269" s="551" t="s">
        <v>512</v>
      </c>
      <c r="E269" s="607">
        <v>15</v>
      </c>
      <c r="F269" s="607">
        <v>8</v>
      </c>
      <c r="G269" s="607">
        <v>2</v>
      </c>
      <c r="H269" s="607">
        <v>1</v>
      </c>
      <c r="I269" s="607">
        <v>2</v>
      </c>
      <c r="J269" s="607">
        <v>2</v>
      </c>
      <c r="K269" s="607">
        <v>4</v>
      </c>
      <c r="L269" s="607">
        <v>7</v>
      </c>
      <c r="M269" s="607">
        <v>23</v>
      </c>
      <c r="N269" s="607" t="s">
        <v>1</v>
      </c>
      <c r="O269" s="607" t="s">
        <v>1</v>
      </c>
      <c r="P269" s="607">
        <v>1</v>
      </c>
      <c r="Q269" s="607" t="s">
        <v>1</v>
      </c>
      <c r="R269" s="607">
        <v>1</v>
      </c>
      <c r="S269" s="607">
        <v>2</v>
      </c>
      <c r="T269" s="607">
        <v>1</v>
      </c>
      <c r="U269" s="607">
        <v>1</v>
      </c>
      <c r="V269" s="607">
        <v>4</v>
      </c>
      <c r="W269" s="607">
        <v>1</v>
      </c>
      <c r="X269" s="607">
        <v>4</v>
      </c>
      <c r="Y269" s="607">
        <v>3</v>
      </c>
      <c r="Z269" s="607">
        <v>3</v>
      </c>
      <c r="AA269" s="607">
        <v>1</v>
      </c>
      <c r="AB269" s="607">
        <v>1</v>
      </c>
      <c r="AC269" s="608">
        <v>61.3</v>
      </c>
      <c r="AD269" s="608">
        <v>60.4</v>
      </c>
      <c r="AE269" s="608">
        <v>62.4</v>
      </c>
      <c r="AF269" s="607">
        <v>16</v>
      </c>
      <c r="AG269" s="607" t="s">
        <v>1</v>
      </c>
      <c r="AH269" s="607" t="s">
        <v>1</v>
      </c>
      <c r="AI269" s="607" t="s">
        <v>1</v>
      </c>
      <c r="AJ269" s="607" t="s">
        <v>1</v>
      </c>
      <c r="AK269" s="607" t="s">
        <v>1</v>
      </c>
      <c r="AL269" s="607">
        <v>1</v>
      </c>
      <c r="AM269" s="607" t="s">
        <v>1</v>
      </c>
      <c r="AN269" s="607">
        <v>1</v>
      </c>
      <c r="AO269" s="607">
        <v>2</v>
      </c>
      <c r="AP269" s="607">
        <v>1</v>
      </c>
      <c r="AQ269" s="607">
        <v>4</v>
      </c>
      <c r="AR269" s="607">
        <v>3</v>
      </c>
      <c r="AS269" s="607">
        <v>2</v>
      </c>
      <c r="AT269" s="607">
        <v>1</v>
      </c>
      <c r="AU269" s="607">
        <v>1</v>
      </c>
      <c r="AV269" s="608">
        <v>64.400000000000006</v>
      </c>
      <c r="AW269" s="608">
        <v>63.4</v>
      </c>
      <c r="AX269" s="608">
        <v>65.8</v>
      </c>
      <c r="AY269" s="607">
        <v>15</v>
      </c>
      <c r="AZ269" s="607" t="s">
        <v>1</v>
      </c>
      <c r="BA269" s="607" t="s">
        <v>1</v>
      </c>
      <c r="BB269" s="607" t="s">
        <v>1</v>
      </c>
      <c r="BC269" s="607" t="s">
        <v>1</v>
      </c>
      <c r="BD269" s="607" t="s">
        <v>1</v>
      </c>
      <c r="BE269" s="607">
        <v>1</v>
      </c>
      <c r="BF269" s="607" t="s">
        <v>1</v>
      </c>
      <c r="BG269" s="607">
        <v>1</v>
      </c>
      <c r="BH269" s="607">
        <v>2</v>
      </c>
      <c r="BI269" s="607">
        <v>1</v>
      </c>
      <c r="BJ269" s="607">
        <v>3</v>
      </c>
      <c r="BK269" s="607">
        <v>3</v>
      </c>
      <c r="BL269" s="607">
        <v>2</v>
      </c>
      <c r="BM269" s="607">
        <v>1</v>
      </c>
      <c r="BN269" s="607">
        <v>1</v>
      </c>
      <c r="BO269" s="608">
        <v>61.9</v>
      </c>
      <c r="BP269" s="608">
        <v>61.4</v>
      </c>
      <c r="BQ269" s="608">
        <v>62.8</v>
      </c>
      <c r="BR269" s="607">
        <v>14</v>
      </c>
      <c r="BS269" s="607" t="s">
        <v>1</v>
      </c>
      <c r="BT269" s="607" t="s">
        <v>1</v>
      </c>
      <c r="BU269" s="607" t="s">
        <v>1</v>
      </c>
      <c r="BV269" s="607" t="s">
        <v>1</v>
      </c>
      <c r="BW269" s="607" t="s">
        <v>1</v>
      </c>
      <c r="BX269" s="607" t="s">
        <v>1</v>
      </c>
      <c r="BY269" s="607" t="s">
        <v>1</v>
      </c>
      <c r="BZ269" s="607">
        <v>2</v>
      </c>
      <c r="CA269" s="607">
        <v>2</v>
      </c>
      <c r="CB269" s="607">
        <v>1</v>
      </c>
      <c r="CC269" s="607">
        <v>3</v>
      </c>
      <c r="CD269" s="607">
        <v>1</v>
      </c>
      <c r="CE269" s="607">
        <v>4</v>
      </c>
      <c r="CF269" s="607" t="s">
        <v>1</v>
      </c>
      <c r="CG269" s="607">
        <v>1</v>
      </c>
      <c r="CH269" s="607">
        <v>9</v>
      </c>
      <c r="CI269" s="607" t="s">
        <v>1</v>
      </c>
      <c r="CJ269" s="607" t="s">
        <v>1</v>
      </c>
      <c r="CK269" s="607" t="s">
        <v>1</v>
      </c>
      <c r="CL269" s="607" t="s">
        <v>1</v>
      </c>
      <c r="CM269" s="607" t="s">
        <v>1</v>
      </c>
      <c r="CN269" s="607" t="s">
        <v>1</v>
      </c>
      <c r="CO269" s="607">
        <v>1</v>
      </c>
      <c r="CP269" s="607">
        <v>1</v>
      </c>
      <c r="CQ269" s="607">
        <v>1</v>
      </c>
      <c r="CR269" s="607">
        <v>1</v>
      </c>
      <c r="CS269" s="607">
        <v>4</v>
      </c>
      <c r="CT269" s="607" t="s">
        <v>1</v>
      </c>
      <c r="CU269" s="607">
        <v>1</v>
      </c>
      <c r="CV269" s="607"/>
      <c r="CW269" s="607"/>
      <c r="CX269" s="607"/>
      <c r="CY269" s="607"/>
      <c r="CZ269" s="607"/>
      <c r="DA269" s="607"/>
      <c r="DB269" s="607"/>
      <c r="DC269" s="607">
        <v>57</v>
      </c>
      <c r="DD269" s="607">
        <v>38</v>
      </c>
      <c r="DE269" s="607">
        <v>23</v>
      </c>
      <c r="DF269" s="607">
        <v>14</v>
      </c>
      <c r="DG269" s="607">
        <v>1</v>
      </c>
      <c r="DH269" s="607">
        <v>6</v>
      </c>
      <c r="DI269" s="607">
        <v>6</v>
      </c>
      <c r="DJ269" s="607">
        <v>7</v>
      </c>
      <c r="DK269" s="607">
        <v>13</v>
      </c>
      <c r="DL269" s="607" t="s">
        <v>1</v>
      </c>
      <c r="DM269" s="607" t="s">
        <v>1</v>
      </c>
      <c r="DN269" s="607">
        <v>2</v>
      </c>
      <c r="DO269" s="607" t="s">
        <v>1</v>
      </c>
      <c r="DP269" s="607">
        <v>7</v>
      </c>
      <c r="DQ269" s="607">
        <v>1</v>
      </c>
      <c r="DR269" s="607">
        <v>1</v>
      </c>
      <c r="DS269" s="607">
        <v>2</v>
      </c>
      <c r="DT269" s="607" t="s">
        <v>1</v>
      </c>
      <c r="DU269" s="607" t="s">
        <v>1</v>
      </c>
      <c r="DV269" s="607" t="s">
        <v>1</v>
      </c>
      <c r="DW269" s="607" t="s">
        <v>1</v>
      </c>
      <c r="DX269" s="607" t="s">
        <v>1</v>
      </c>
      <c r="DY269" s="607" t="s">
        <v>1</v>
      </c>
      <c r="DZ269" s="607" t="s">
        <v>1</v>
      </c>
      <c r="EA269" s="607">
        <v>14</v>
      </c>
      <c r="EB269" s="607">
        <v>848</v>
      </c>
      <c r="EC269" s="607" t="s">
        <v>1</v>
      </c>
      <c r="ED269" s="607">
        <v>683</v>
      </c>
      <c r="EE269" s="607">
        <v>165</v>
      </c>
      <c r="EF269" s="17">
        <v>27</v>
      </c>
      <c r="EG269" s="17">
        <v>24</v>
      </c>
      <c r="EH269" s="17">
        <v>15</v>
      </c>
      <c r="EI269" s="17">
        <v>8</v>
      </c>
      <c r="EJ269" s="17">
        <v>1</v>
      </c>
      <c r="EK269" s="17" t="s">
        <v>1</v>
      </c>
      <c r="EL269" s="17">
        <v>2</v>
      </c>
      <c r="EM269" s="17">
        <v>1</v>
      </c>
      <c r="EN269" s="17">
        <v>30</v>
      </c>
      <c r="EO269" s="17">
        <v>14</v>
      </c>
      <c r="EP269" s="17">
        <v>8</v>
      </c>
      <c r="EQ269" s="17">
        <v>6</v>
      </c>
      <c r="ER269" s="17" t="s">
        <v>1</v>
      </c>
      <c r="ES269" s="17">
        <v>6</v>
      </c>
      <c r="ET269" s="17">
        <v>4</v>
      </c>
      <c r="EU269" s="17">
        <v>6</v>
      </c>
    </row>
    <row r="270" spans="1:151" ht="14.25" customHeight="1">
      <c r="A270" s="551" t="s">
        <v>299</v>
      </c>
      <c r="B270" s="551" t="s">
        <v>507</v>
      </c>
      <c r="C270" s="551" t="s">
        <v>507</v>
      </c>
      <c r="D270" s="551" t="s">
        <v>513</v>
      </c>
      <c r="E270" s="607" t="s">
        <v>191</v>
      </c>
      <c r="F270" s="607" t="s">
        <v>191</v>
      </c>
      <c r="G270" s="607" t="s">
        <v>191</v>
      </c>
      <c r="H270" s="607" t="s">
        <v>191</v>
      </c>
      <c r="I270" s="607" t="s">
        <v>191</v>
      </c>
      <c r="J270" s="607" t="s">
        <v>191</v>
      </c>
      <c r="K270" s="607" t="s">
        <v>191</v>
      </c>
      <c r="L270" s="607" t="s">
        <v>191</v>
      </c>
      <c r="M270" s="607" t="s">
        <v>191</v>
      </c>
      <c r="N270" s="607" t="s">
        <v>191</v>
      </c>
      <c r="O270" s="607" t="s">
        <v>191</v>
      </c>
      <c r="P270" s="607" t="s">
        <v>191</v>
      </c>
      <c r="Q270" s="607" t="s">
        <v>191</v>
      </c>
      <c r="R270" s="607" t="s">
        <v>191</v>
      </c>
      <c r="S270" s="607" t="s">
        <v>191</v>
      </c>
      <c r="T270" s="607" t="s">
        <v>191</v>
      </c>
      <c r="U270" s="607" t="s">
        <v>191</v>
      </c>
      <c r="V270" s="607" t="s">
        <v>191</v>
      </c>
      <c r="W270" s="607" t="s">
        <v>191</v>
      </c>
      <c r="X270" s="607" t="s">
        <v>191</v>
      </c>
      <c r="Y270" s="607" t="s">
        <v>191</v>
      </c>
      <c r="Z270" s="607" t="s">
        <v>191</v>
      </c>
      <c r="AA270" s="607" t="s">
        <v>191</v>
      </c>
      <c r="AB270" s="607" t="s">
        <v>191</v>
      </c>
      <c r="AC270" s="608">
        <v>54.6</v>
      </c>
      <c r="AD270" s="608">
        <v>56.5</v>
      </c>
      <c r="AE270" s="608">
        <v>52.8</v>
      </c>
      <c r="AF270" s="607" t="s">
        <v>191</v>
      </c>
      <c r="AG270" s="607" t="s">
        <v>191</v>
      </c>
      <c r="AH270" s="607" t="s">
        <v>191</v>
      </c>
      <c r="AI270" s="607" t="s">
        <v>191</v>
      </c>
      <c r="AJ270" s="607" t="s">
        <v>191</v>
      </c>
      <c r="AK270" s="607" t="s">
        <v>191</v>
      </c>
      <c r="AL270" s="607" t="s">
        <v>191</v>
      </c>
      <c r="AM270" s="607" t="s">
        <v>191</v>
      </c>
      <c r="AN270" s="607" t="s">
        <v>191</v>
      </c>
      <c r="AO270" s="607" t="s">
        <v>191</v>
      </c>
      <c r="AP270" s="607" t="s">
        <v>191</v>
      </c>
      <c r="AQ270" s="607" t="s">
        <v>191</v>
      </c>
      <c r="AR270" s="607" t="s">
        <v>191</v>
      </c>
      <c r="AS270" s="607" t="s">
        <v>191</v>
      </c>
      <c r="AT270" s="607" t="s">
        <v>191</v>
      </c>
      <c r="AU270" s="607" t="s">
        <v>191</v>
      </c>
      <c r="AV270" s="608">
        <v>64.3</v>
      </c>
      <c r="AW270" s="608">
        <v>61.4</v>
      </c>
      <c r="AX270" s="608">
        <v>68.2</v>
      </c>
      <c r="AY270" s="607" t="s">
        <v>191</v>
      </c>
      <c r="AZ270" s="607" t="s">
        <v>191</v>
      </c>
      <c r="BA270" s="607" t="s">
        <v>191</v>
      </c>
      <c r="BB270" s="607" t="s">
        <v>191</v>
      </c>
      <c r="BC270" s="607" t="s">
        <v>191</v>
      </c>
      <c r="BD270" s="607" t="s">
        <v>191</v>
      </c>
      <c r="BE270" s="607" t="s">
        <v>191</v>
      </c>
      <c r="BF270" s="607" t="s">
        <v>191</v>
      </c>
      <c r="BG270" s="607" t="s">
        <v>191</v>
      </c>
      <c r="BH270" s="607" t="s">
        <v>191</v>
      </c>
      <c r="BI270" s="607" t="s">
        <v>191</v>
      </c>
      <c r="BJ270" s="607" t="s">
        <v>191</v>
      </c>
      <c r="BK270" s="607" t="s">
        <v>191</v>
      </c>
      <c r="BL270" s="607" t="s">
        <v>191</v>
      </c>
      <c r="BM270" s="607" t="s">
        <v>191</v>
      </c>
      <c r="BN270" s="607" t="s">
        <v>191</v>
      </c>
      <c r="BO270" s="608">
        <v>61.8</v>
      </c>
      <c r="BP270" s="608">
        <v>58.3</v>
      </c>
      <c r="BQ270" s="608">
        <v>67</v>
      </c>
      <c r="BR270" s="607">
        <v>8</v>
      </c>
      <c r="BS270" s="607" t="s">
        <v>1</v>
      </c>
      <c r="BT270" s="607" t="s">
        <v>1</v>
      </c>
      <c r="BU270" s="607" t="s">
        <v>1</v>
      </c>
      <c r="BV270" s="607" t="s">
        <v>1</v>
      </c>
      <c r="BW270" s="607" t="s">
        <v>1</v>
      </c>
      <c r="BX270" s="607" t="s">
        <v>1</v>
      </c>
      <c r="BY270" s="607">
        <v>1</v>
      </c>
      <c r="BZ270" s="607">
        <v>1</v>
      </c>
      <c r="CA270" s="607">
        <v>1</v>
      </c>
      <c r="CB270" s="607">
        <v>1</v>
      </c>
      <c r="CC270" s="607" t="s">
        <v>1</v>
      </c>
      <c r="CD270" s="607">
        <v>1</v>
      </c>
      <c r="CE270" s="607">
        <v>2</v>
      </c>
      <c r="CF270" s="607">
        <v>1</v>
      </c>
      <c r="CG270" s="607" t="s">
        <v>1</v>
      </c>
      <c r="CH270" s="607">
        <v>5</v>
      </c>
      <c r="CI270" s="607" t="s">
        <v>1</v>
      </c>
      <c r="CJ270" s="607" t="s">
        <v>1</v>
      </c>
      <c r="CK270" s="607" t="s">
        <v>1</v>
      </c>
      <c r="CL270" s="607" t="s">
        <v>1</v>
      </c>
      <c r="CM270" s="607" t="s">
        <v>1</v>
      </c>
      <c r="CN270" s="607" t="s">
        <v>1</v>
      </c>
      <c r="CO270" s="607">
        <v>1</v>
      </c>
      <c r="CP270" s="607">
        <v>1</v>
      </c>
      <c r="CQ270" s="607" t="s">
        <v>1</v>
      </c>
      <c r="CR270" s="607">
        <v>1</v>
      </c>
      <c r="CS270" s="607">
        <v>2</v>
      </c>
      <c r="CT270" s="607" t="s">
        <v>1</v>
      </c>
      <c r="CU270" s="607" t="s">
        <v>1</v>
      </c>
      <c r="CV270" s="607"/>
      <c r="CW270" s="607"/>
      <c r="CX270" s="607"/>
      <c r="CY270" s="607"/>
      <c r="CZ270" s="607"/>
      <c r="DA270" s="607"/>
      <c r="DB270" s="607"/>
      <c r="DC270" s="607">
        <v>34</v>
      </c>
      <c r="DD270" s="607">
        <v>16</v>
      </c>
      <c r="DE270" s="607">
        <v>10</v>
      </c>
      <c r="DF270" s="607">
        <v>6</v>
      </c>
      <c r="DG270" s="607" t="s">
        <v>1</v>
      </c>
      <c r="DH270" s="607">
        <v>6</v>
      </c>
      <c r="DI270" s="607">
        <v>9</v>
      </c>
      <c r="DJ270" s="607">
        <v>3</v>
      </c>
      <c r="DK270" s="607">
        <v>8</v>
      </c>
      <c r="DL270" s="607" t="s">
        <v>1</v>
      </c>
      <c r="DM270" s="607" t="s">
        <v>1</v>
      </c>
      <c r="DN270" s="607">
        <v>2</v>
      </c>
      <c r="DO270" s="607" t="s">
        <v>1</v>
      </c>
      <c r="DP270" s="607">
        <v>5</v>
      </c>
      <c r="DQ270" s="607" t="s">
        <v>1</v>
      </c>
      <c r="DR270" s="607">
        <v>1</v>
      </c>
      <c r="DS270" s="607" t="s">
        <v>1</v>
      </c>
      <c r="DT270" s="607" t="s">
        <v>1</v>
      </c>
      <c r="DU270" s="607" t="s">
        <v>1</v>
      </c>
      <c r="DV270" s="607" t="s">
        <v>1</v>
      </c>
      <c r="DW270" s="607" t="s">
        <v>1</v>
      </c>
      <c r="DX270" s="607" t="s">
        <v>1</v>
      </c>
      <c r="DY270" s="607" t="s">
        <v>1</v>
      </c>
      <c r="DZ270" s="607" t="s">
        <v>1</v>
      </c>
      <c r="EA270" s="607">
        <v>8</v>
      </c>
      <c r="EB270" s="607">
        <v>464</v>
      </c>
      <c r="EC270" s="607" t="s">
        <v>1</v>
      </c>
      <c r="ED270" s="607">
        <v>384</v>
      </c>
      <c r="EE270" s="607">
        <v>80</v>
      </c>
      <c r="EF270" s="17">
        <v>17</v>
      </c>
      <c r="EG270" s="17">
        <v>10</v>
      </c>
      <c r="EH270" s="17">
        <v>6</v>
      </c>
      <c r="EI270" s="17">
        <v>4</v>
      </c>
      <c r="EJ270" s="17" t="s">
        <v>1</v>
      </c>
      <c r="EK270" s="17" t="s">
        <v>1</v>
      </c>
      <c r="EL270" s="17">
        <v>5</v>
      </c>
      <c r="EM270" s="17">
        <v>2</v>
      </c>
      <c r="EN270" s="17">
        <v>17</v>
      </c>
      <c r="EO270" s="17">
        <v>6</v>
      </c>
      <c r="EP270" s="17">
        <v>4</v>
      </c>
      <c r="EQ270" s="17">
        <v>2</v>
      </c>
      <c r="ER270" s="17" t="s">
        <v>1</v>
      </c>
      <c r="ES270" s="17">
        <v>6</v>
      </c>
      <c r="ET270" s="17">
        <v>4</v>
      </c>
      <c r="EU270" s="17">
        <v>1</v>
      </c>
    </row>
    <row r="271" spans="1:151" ht="14.25" customHeight="1">
      <c r="A271" s="551" t="s">
        <v>299</v>
      </c>
      <c r="B271" s="551" t="s">
        <v>507</v>
      </c>
      <c r="C271" s="551" t="s">
        <v>507</v>
      </c>
      <c r="D271" s="551" t="s">
        <v>514</v>
      </c>
      <c r="E271" s="607">
        <v>5</v>
      </c>
      <c r="F271" s="607">
        <v>2</v>
      </c>
      <c r="G271" s="607" t="s">
        <v>190</v>
      </c>
      <c r="H271" s="607" t="s">
        <v>190</v>
      </c>
      <c r="I271" s="607" t="s">
        <v>190</v>
      </c>
      <c r="J271" s="607" t="s">
        <v>190</v>
      </c>
      <c r="K271" s="607" t="s">
        <v>190</v>
      </c>
      <c r="L271" s="607">
        <v>3</v>
      </c>
      <c r="M271" s="607" t="s">
        <v>190</v>
      </c>
      <c r="N271" s="607" t="s">
        <v>190</v>
      </c>
      <c r="O271" s="607" t="s">
        <v>190</v>
      </c>
      <c r="P271" s="607" t="s">
        <v>190</v>
      </c>
      <c r="Q271" s="607" t="s">
        <v>190</v>
      </c>
      <c r="R271" s="607" t="s">
        <v>190</v>
      </c>
      <c r="S271" s="607" t="s">
        <v>190</v>
      </c>
      <c r="T271" s="607" t="s">
        <v>190</v>
      </c>
      <c r="U271" s="607" t="s">
        <v>190</v>
      </c>
      <c r="V271" s="607" t="s">
        <v>190</v>
      </c>
      <c r="W271" s="607" t="s">
        <v>190</v>
      </c>
      <c r="X271" s="607" t="s">
        <v>190</v>
      </c>
      <c r="Y271" s="607" t="s">
        <v>190</v>
      </c>
      <c r="Z271" s="607" t="s">
        <v>190</v>
      </c>
      <c r="AA271" s="607" t="s">
        <v>190</v>
      </c>
      <c r="AB271" s="607" t="s">
        <v>190</v>
      </c>
      <c r="AC271" s="608">
        <v>66.2</v>
      </c>
      <c r="AD271" s="608">
        <v>62.5</v>
      </c>
      <c r="AE271" s="608">
        <v>73.5</v>
      </c>
      <c r="AF271" s="607" t="s">
        <v>190</v>
      </c>
      <c r="AG271" s="607" t="s">
        <v>190</v>
      </c>
      <c r="AH271" s="607" t="s">
        <v>190</v>
      </c>
      <c r="AI271" s="607" t="s">
        <v>190</v>
      </c>
      <c r="AJ271" s="607" t="s">
        <v>190</v>
      </c>
      <c r="AK271" s="607" t="s">
        <v>190</v>
      </c>
      <c r="AL271" s="607" t="s">
        <v>190</v>
      </c>
      <c r="AM271" s="607" t="s">
        <v>190</v>
      </c>
      <c r="AN271" s="607" t="s">
        <v>190</v>
      </c>
      <c r="AO271" s="607" t="s">
        <v>190</v>
      </c>
      <c r="AP271" s="607" t="s">
        <v>190</v>
      </c>
      <c r="AQ271" s="607" t="s">
        <v>190</v>
      </c>
      <c r="AR271" s="607" t="s">
        <v>190</v>
      </c>
      <c r="AS271" s="607" t="s">
        <v>190</v>
      </c>
      <c r="AT271" s="607" t="s">
        <v>190</v>
      </c>
      <c r="AU271" s="607" t="s">
        <v>190</v>
      </c>
      <c r="AV271" s="608">
        <v>64.2</v>
      </c>
      <c r="AW271" s="608">
        <v>62.5</v>
      </c>
      <c r="AX271" s="608">
        <v>71</v>
      </c>
      <c r="AY271" s="607" t="s">
        <v>190</v>
      </c>
      <c r="AZ271" s="607" t="s">
        <v>190</v>
      </c>
      <c r="BA271" s="607" t="s">
        <v>190</v>
      </c>
      <c r="BB271" s="607" t="s">
        <v>190</v>
      </c>
      <c r="BC271" s="607" t="s">
        <v>190</v>
      </c>
      <c r="BD271" s="607" t="s">
        <v>190</v>
      </c>
      <c r="BE271" s="607" t="s">
        <v>190</v>
      </c>
      <c r="BF271" s="607" t="s">
        <v>190</v>
      </c>
      <c r="BG271" s="607" t="s">
        <v>190</v>
      </c>
      <c r="BH271" s="607" t="s">
        <v>190</v>
      </c>
      <c r="BI271" s="607" t="s">
        <v>190</v>
      </c>
      <c r="BJ271" s="607" t="s">
        <v>190</v>
      </c>
      <c r="BK271" s="607" t="s">
        <v>190</v>
      </c>
      <c r="BL271" s="607" t="s">
        <v>190</v>
      </c>
      <c r="BM271" s="607" t="s">
        <v>190</v>
      </c>
      <c r="BN271" s="607" t="s">
        <v>190</v>
      </c>
      <c r="BO271" s="608">
        <v>60.5</v>
      </c>
      <c r="BP271" s="608">
        <v>57</v>
      </c>
      <c r="BQ271" s="608">
        <v>71</v>
      </c>
      <c r="BR271" s="607">
        <v>2</v>
      </c>
      <c r="BS271" s="607" t="s">
        <v>1</v>
      </c>
      <c r="BT271" s="607" t="s">
        <v>1</v>
      </c>
      <c r="BU271" s="607" t="s">
        <v>1</v>
      </c>
      <c r="BV271" s="607" t="s">
        <v>1</v>
      </c>
      <c r="BW271" s="607" t="s">
        <v>1</v>
      </c>
      <c r="BX271" s="607" t="s">
        <v>1</v>
      </c>
      <c r="BY271" s="607" t="s">
        <v>1</v>
      </c>
      <c r="BZ271" s="607" t="s">
        <v>1</v>
      </c>
      <c r="CA271" s="607" t="s">
        <v>1</v>
      </c>
      <c r="CB271" s="607" t="s">
        <v>1</v>
      </c>
      <c r="CC271" s="607" t="s">
        <v>1</v>
      </c>
      <c r="CD271" s="607" t="s">
        <v>1</v>
      </c>
      <c r="CE271" s="607">
        <v>2</v>
      </c>
      <c r="CF271" s="607" t="s">
        <v>1</v>
      </c>
      <c r="CG271" s="607" t="s">
        <v>1</v>
      </c>
      <c r="CH271" s="607">
        <v>2</v>
      </c>
      <c r="CI271" s="607" t="s">
        <v>1</v>
      </c>
      <c r="CJ271" s="607" t="s">
        <v>1</v>
      </c>
      <c r="CK271" s="607" t="s">
        <v>1</v>
      </c>
      <c r="CL271" s="607" t="s">
        <v>1</v>
      </c>
      <c r="CM271" s="607" t="s">
        <v>1</v>
      </c>
      <c r="CN271" s="607" t="s">
        <v>1</v>
      </c>
      <c r="CO271" s="607" t="s">
        <v>1</v>
      </c>
      <c r="CP271" s="607" t="s">
        <v>1</v>
      </c>
      <c r="CQ271" s="607" t="s">
        <v>1</v>
      </c>
      <c r="CR271" s="607" t="s">
        <v>1</v>
      </c>
      <c r="CS271" s="607">
        <v>2</v>
      </c>
      <c r="CT271" s="607" t="s">
        <v>1</v>
      </c>
      <c r="CU271" s="607" t="s">
        <v>1</v>
      </c>
      <c r="CV271" s="607"/>
      <c r="CW271" s="607"/>
      <c r="CX271" s="607"/>
      <c r="CY271" s="607"/>
      <c r="CZ271" s="607"/>
      <c r="DA271" s="607"/>
      <c r="DB271" s="607"/>
      <c r="DC271" s="607">
        <v>6</v>
      </c>
      <c r="DD271" s="607">
        <v>4</v>
      </c>
      <c r="DE271" s="607">
        <v>4</v>
      </c>
      <c r="DF271" s="607" t="s">
        <v>1</v>
      </c>
      <c r="DG271" s="607" t="s">
        <v>1</v>
      </c>
      <c r="DH271" s="607">
        <v>1</v>
      </c>
      <c r="DI271" s="607" t="s">
        <v>1</v>
      </c>
      <c r="DJ271" s="607">
        <v>1</v>
      </c>
      <c r="DK271" s="607">
        <v>2</v>
      </c>
      <c r="DL271" s="607" t="s">
        <v>1</v>
      </c>
      <c r="DM271" s="607" t="s">
        <v>1</v>
      </c>
      <c r="DN271" s="607" t="s">
        <v>1</v>
      </c>
      <c r="DO271" s="607" t="s">
        <v>1</v>
      </c>
      <c r="DP271" s="607">
        <v>2</v>
      </c>
      <c r="DQ271" s="607" t="s">
        <v>1</v>
      </c>
      <c r="DR271" s="607" t="s">
        <v>1</v>
      </c>
      <c r="DS271" s="607" t="s">
        <v>1</v>
      </c>
      <c r="DT271" s="607" t="s">
        <v>1</v>
      </c>
      <c r="DU271" s="607" t="s">
        <v>1</v>
      </c>
      <c r="DV271" s="607" t="s">
        <v>1</v>
      </c>
      <c r="DW271" s="607" t="s">
        <v>1</v>
      </c>
      <c r="DX271" s="607" t="s">
        <v>1</v>
      </c>
      <c r="DY271" s="607" t="s">
        <v>1</v>
      </c>
      <c r="DZ271" s="607" t="s">
        <v>1</v>
      </c>
      <c r="EA271" s="607">
        <v>2</v>
      </c>
      <c r="EB271" s="607">
        <v>85</v>
      </c>
      <c r="EC271" s="607" t="s">
        <v>1</v>
      </c>
      <c r="ED271" s="607">
        <v>75</v>
      </c>
      <c r="EE271" s="607">
        <v>10</v>
      </c>
      <c r="EF271" s="17">
        <v>4</v>
      </c>
      <c r="EG271" s="17">
        <v>3</v>
      </c>
      <c r="EH271" s="17">
        <v>3</v>
      </c>
      <c r="EI271" s="17" t="s">
        <v>1</v>
      </c>
      <c r="EJ271" s="17" t="s">
        <v>1</v>
      </c>
      <c r="EK271" s="17" t="s">
        <v>1</v>
      </c>
      <c r="EL271" s="17" t="s">
        <v>1</v>
      </c>
      <c r="EM271" s="17">
        <v>1</v>
      </c>
      <c r="EN271" s="17">
        <v>2</v>
      </c>
      <c r="EO271" s="17">
        <v>1</v>
      </c>
      <c r="EP271" s="17">
        <v>1</v>
      </c>
      <c r="EQ271" s="17" t="s">
        <v>1</v>
      </c>
      <c r="ER271" s="17" t="s">
        <v>1</v>
      </c>
      <c r="ES271" s="17">
        <v>1</v>
      </c>
      <c r="ET271" s="17" t="s">
        <v>1</v>
      </c>
      <c r="EU271" s="17" t="s">
        <v>1</v>
      </c>
    </row>
    <row r="272" spans="1:151" ht="14.25" customHeight="1">
      <c r="A272" s="551" t="s">
        <v>299</v>
      </c>
      <c r="B272" s="551" t="s">
        <v>515</v>
      </c>
      <c r="C272" s="551" t="s">
        <v>515</v>
      </c>
      <c r="D272" s="551"/>
      <c r="E272" s="607">
        <v>234</v>
      </c>
      <c r="F272" s="607">
        <v>183</v>
      </c>
      <c r="G272" s="607">
        <v>71</v>
      </c>
      <c r="H272" s="607">
        <v>66</v>
      </c>
      <c r="I272" s="607">
        <v>61</v>
      </c>
      <c r="J272" s="607">
        <v>40</v>
      </c>
      <c r="K272" s="607">
        <v>51</v>
      </c>
      <c r="L272" s="607">
        <v>51</v>
      </c>
      <c r="M272" s="607">
        <v>568</v>
      </c>
      <c r="N272" s="607">
        <v>7</v>
      </c>
      <c r="O272" s="607">
        <v>22</v>
      </c>
      <c r="P272" s="607">
        <v>26</v>
      </c>
      <c r="Q272" s="607">
        <v>16</v>
      </c>
      <c r="R272" s="607">
        <v>27</v>
      </c>
      <c r="S272" s="607">
        <v>35</v>
      </c>
      <c r="T272" s="607">
        <v>55</v>
      </c>
      <c r="U272" s="607">
        <v>65</v>
      </c>
      <c r="V272" s="607">
        <v>62</v>
      </c>
      <c r="W272" s="607">
        <v>42</v>
      </c>
      <c r="X272" s="607">
        <v>40</v>
      </c>
      <c r="Y272" s="607">
        <v>47</v>
      </c>
      <c r="Z272" s="607">
        <v>54</v>
      </c>
      <c r="AA272" s="607">
        <v>51</v>
      </c>
      <c r="AB272" s="607">
        <v>19</v>
      </c>
      <c r="AC272" s="608">
        <v>57.1</v>
      </c>
      <c r="AD272" s="608">
        <v>55.1</v>
      </c>
      <c r="AE272" s="608">
        <v>59.4</v>
      </c>
      <c r="AF272" s="607">
        <v>428</v>
      </c>
      <c r="AG272" s="607">
        <v>6</v>
      </c>
      <c r="AH272" s="607">
        <v>8</v>
      </c>
      <c r="AI272" s="607">
        <v>7</v>
      </c>
      <c r="AJ272" s="607">
        <v>13</v>
      </c>
      <c r="AK272" s="607">
        <v>23</v>
      </c>
      <c r="AL272" s="607">
        <v>26</v>
      </c>
      <c r="AM272" s="607">
        <v>37</v>
      </c>
      <c r="AN272" s="607">
        <v>43</v>
      </c>
      <c r="AO272" s="607">
        <v>44</v>
      </c>
      <c r="AP272" s="607">
        <v>36</v>
      </c>
      <c r="AQ272" s="607">
        <v>34</v>
      </c>
      <c r="AR272" s="607">
        <v>45</v>
      </c>
      <c r="AS272" s="607">
        <v>50</v>
      </c>
      <c r="AT272" s="607">
        <v>39</v>
      </c>
      <c r="AU272" s="607">
        <v>17</v>
      </c>
      <c r="AV272" s="608">
        <v>59.8</v>
      </c>
      <c r="AW272" s="608">
        <v>58</v>
      </c>
      <c r="AX272" s="608">
        <v>62</v>
      </c>
      <c r="AY272" s="607">
        <v>359</v>
      </c>
      <c r="AZ272" s="607" t="s">
        <v>1</v>
      </c>
      <c r="BA272" s="607">
        <v>3</v>
      </c>
      <c r="BB272" s="607">
        <v>5</v>
      </c>
      <c r="BC272" s="607">
        <v>9</v>
      </c>
      <c r="BD272" s="607">
        <v>18</v>
      </c>
      <c r="BE272" s="607">
        <v>17</v>
      </c>
      <c r="BF272" s="607">
        <v>29</v>
      </c>
      <c r="BG272" s="607">
        <v>39</v>
      </c>
      <c r="BH272" s="607">
        <v>37</v>
      </c>
      <c r="BI272" s="607">
        <v>35</v>
      </c>
      <c r="BJ272" s="607">
        <v>30</v>
      </c>
      <c r="BK272" s="607">
        <v>41</v>
      </c>
      <c r="BL272" s="607">
        <v>49</v>
      </c>
      <c r="BM272" s="607">
        <v>33</v>
      </c>
      <c r="BN272" s="607">
        <v>14</v>
      </c>
      <c r="BO272" s="608">
        <v>61.9</v>
      </c>
      <c r="BP272" s="608">
        <v>59.3</v>
      </c>
      <c r="BQ272" s="608">
        <v>66.099999999999994</v>
      </c>
      <c r="BR272" s="607">
        <v>183</v>
      </c>
      <c r="BS272" s="607" t="s">
        <v>1</v>
      </c>
      <c r="BT272" s="607" t="s">
        <v>1</v>
      </c>
      <c r="BU272" s="607" t="s">
        <v>1</v>
      </c>
      <c r="BV272" s="607" t="s">
        <v>1</v>
      </c>
      <c r="BW272" s="607">
        <v>2</v>
      </c>
      <c r="BX272" s="607">
        <v>3</v>
      </c>
      <c r="BY272" s="607">
        <v>11</v>
      </c>
      <c r="BZ272" s="607">
        <v>21</v>
      </c>
      <c r="CA272" s="607">
        <v>21</v>
      </c>
      <c r="CB272" s="607">
        <v>22</v>
      </c>
      <c r="CC272" s="607">
        <v>20</v>
      </c>
      <c r="CD272" s="607">
        <v>21</v>
      </c>
      <c r="CE272" s="607">
        <v>27</v>
      </c>
      <c r="CF272" s="607">
        <v>27</v>
      </c>
      <c r="CG272" s="607">
        <v>8</v>
      </c>
      <c r="CH272" s="607">
        <v>133</v>
      </c>
      <c r="CI272" s="607" t="s">
        <v>1</v>
      </c>
      <c r="CJ272" s="607" t="s">
        <v>1</v>
      </c>
      <c r="CK272" s="607" t="s">
        <v>1</v>
      </c>
      <c r="CL272" s="607" t="s">
        <v>1</v>
      </c>
      <c r="CM272" s="607">
        <v>6</v>
      </c>
      <c r="CN272" s="607">
        <v>11</v>
      </c>
      <c r="CO272" s="607">
        <v>16</v>
      </c>
      <c r="CP272" s="607">
        <v>15</v>
      </c>
      <c r="CQ272" s="607">
        <v>16</v>
      </c>
      <c r="CR272" s="607">
        <v>15</v>
      </c>
      <c r="CS272" s="607">
        <v>24</v>
      </c>
      <c r="CT272" s="607">
        <v>23</v>
      </c>
      <c r="CU272" s="607">
        <v>7</v>
      </c>
      <c r="CV272" s="607"/>
      <c r="CW272" s="607"/>
      <c r="CX272" s="607"/>
      <c r="CY272" s="607"/>
      <c r="CZ272" s="607"/>
      <c r="DA272" s="607"/>
      <c r="DB272" s="607"/>
      <c r="DC272" s="607">
        <v>759</v>
      </c>
      <c r="DD272" s="607">
        <v>521</v>
      </c>
      <c r="DE272" s="607">
        <v>361</v>
      </c>
      <c r="DF272" s="607">
        <v>133</v>
      </c>
      <c r="DG272" s="607">
        <v>27</v>
      </c>
      <c r="DH272" s="607">
        <v>99</v>
      </c>
      <c r="DI272" s="607">
        <v>83</v>
      </c>
      <c r="DJ272" s="607">
        <v>56</v>
      </c>
      <c r="DK272" s="607">
        <v>163</v>
      </c>
      <c r="DL272" s="607" t="s">
        <v>1</v>
      </c>
      <c r="DM272" s="607" t="s">
        <v>1</v>
      </c>
      <c r="DN272" s="607">
        <v>1</v>
      </c>
      <c r="DO272" s="607" t="s">
        <v>1</v>
      </c>
      <c r="DP272" s="607">
        <v>80</v>
      </c>
      <c r="DQ272" s="607">
        <v>1</v>
      </c>
      <c r="DR272" s="607">
        <v>17</v>
      </c>
      <c r="DS272" s="607">
        <v>55</v>
      </c>
      <c r="DT272" s="607">
        <v>9</v>
      </c>
      <c r="DU272" s="607" t="s">
        <v>1</v>
      </c>
      <c r="DV272" s="607" t="s">
        <v>1</v>
      </c>
      <c r="DW272" s="607" t="s">
        <v>1</v>
      </c>
      <c r="DX272" s="607" t="s">
        <v>1</v>
      </c>
      <c r="DY272" s="607" t="s">
        <v>1</v>
      </c>
      <c r="DZ272" s="607" t="s">
        <v>1</v>
      </c>
      <c r="EA272" s="607">
        <v>183</v>
      </c>
      <c r="EB272" s="607">
        <v>17685</v>
      </c>
      <c r="EC272" s="607">
        <v>60</v>
      </c>
      <c r="ED272" s="607">
        <v>12294</v>
      </c>
      <c r="EE272" s="607">
        <v>5331</v>
      </c>
      <c r="EF272" s="17">
        <v>376</v>
      </c>
      <c r="EG272" s="17">
        <v>307</v>
      </c>
      <c r="EH272" s="17">
        <v>223</v>
      </c>
      <c r="EI272" s="17">
        <v>69</v>
      </c>
      <c r="EJ272" s="17">
        <v>15</v>
      </c>
      <c r="EK272" s="17">
        <v>1</v>
      </c>
      <c r="EL272" s="17">
        <v>50</v>
      </c>
      <c r="EM272" s="17">
        <v>18</v>
      </c>
      <c r="EN272" s="17">
        <v>383</v>
      </c>
      <c r="EO272" s="17">
        <v>214</v>
      </c>
      <c r="EP272" s="17">
        <v>138</v>
      </c>
      <c r="EQ272" s="17">
        <v>64</v>
      </c>
      <c r="ER272" s="17">
        <v>12</v>
      </c>
      <c r="ES272" s="17">
        <v>98</v>
      </c>
      <c r="ET272" s="17">
        <v>33</v>
      </c>
      <c r="EU272" s="17">
        <v>38</v>
      </c>
    </row>
    <row r="273" spans="1:151" ht="14.25" customHeight="1">
      <c r="A273" s="551" t="s">
        <v>299</v>
      </c>
      <c r="B273" s="551" t="s">
        <v>515</v>
      </c>
      <c r="C273" s="551" t="s">
        <v>515</v>
      </c>
      <c r="D273" s="551" t="s">
        <v>516</v>
      </c>
      <c r="E273" s="607">
        <v>33</v>
      </c>
      <c r="F273" s="607">
        <v>25</v>
      </c>
      <c r="G273" s="607">
        <v>8</v>
      </c>
      <c r="H273" s="607">
        <v>7</v>
      </c>
      <c r="I273" s="607">
        <v>11</v>
      </c>
      <c r="J273" s="607">
        <v>8</v>
      </c>
      <c r="K273" s="607">
        <v>6</v>
      </c>
      <c r="L273" s="607">
        <v>8</v>
      </c>
      <c r="M273" s="607">
        <v>82</v>
      </c>
      <c r="N273" s="607" t="s">
        <v>1</v>
      </c>
      <c r="O273" s="607">
        <v>4</v>
      </c>
      <c r="P273" s="607">
        <v>8</v>
      </c>
      <c r="Q273" s="607">
        <v>1</v>
      </c>
      <c r="R273" s="607">
        <v>6</v>
      </c>
      <c r="S273" s="607">
        <v>3</v>
      </c>
      <c r="T273" s="607">
        <v>7</v>
      </c>
      <c r="U273" s="607">
        <v>11</v>
      </c>
      <c r="V273" s="607">
        <v>8</v>
      </c>
      <c r="W273" s="607">
        <v>9</v>
      </c>
      <c r="X273" s="607">
        <v>5</v>
      </c>
      <c r="Y273" s="607">
        <v>7</v>
      </c>
      <c r="Z273" s="607">
        <v>3</v>
      </c>
      <c r="AA273" s="607">
        <v>9</v>
      </c>
      <c r="AB273" s="607">
        <v>1</v>
      </c>
      <c r="AC273" s="608">
        <v>54.7</v>
      </c>
      <c r="AD273" s="608">
        <v>53.7</v>
      </c>
      <c r="AE273" s="608">
        <v>55.7</v>
      </c>
      <c r="AF273" s="607">
        <v>48</v>
      </c>
      <c r="AG273" s="607" t="s">
        <v>1</v>
      </c>
      <c r="AH273" s="607" t="s">
        <v>1</v>
      </c>
      <c r="AI273" s="607">
        <v>1</v>
      </c>
      <c r="AJ273" s="607">
        <v>1</v>
      </c>
      <c r="AK273" s="607">
        <v>5</v>
      </c>
      <c r="AL273" s="607">
        <v>3</v>
      </c>
      <c r="AM273" s="607">
        <v>3</v>
      </c>
      <c r="AN273" s="607">
        <v>3</v>
      </c>
      <c r="AO273" s="607">
        <v>6</v>
      </c>
      <c r="AP273" s="607">
        <v>7</v>
      </c>
      <c r="AQ273" s="607">
        <v>5</v>
      </c>
      <c r="AR273" s="607">
        <v>6</v>
      </c>
      <c r="AS273" s="607">
        <v>3</v>
      </c>
      <c r="AT273" s="607">
        <v>5</v>
      </c>
      <c r="AU273" s="607" t="s">
        <v>1</v>
      </c>
      <c r="AV273" s="608">
        <v>59.4</v>
      </c>
      <c r="AW273" s="608">
        <v>58.3</v>
      </c>
      <c r="AX273" s="608">
        <v>60.7</v>
      </c>
      <c r="AY273" s="607">
        <v>41</v>
      </c>
      <c r="AZ273" s="607" t="s">
        <v>1</v>
      </c>
      <c r="BA273" s="607" t="s">
        <v>1</v>
      </c>
      <c r="BB273" s="607" t="s">
        <v>1</v>
      </c>
      <c r="BC273" s="607">
        <v>1</v>
      </c>
      <c r="BD273" s="607">
        <v>4</v>
      </c>
      <c r="BE273" s="607">
        <v>2</v>
      </c>
      <c r="BF273" s="607">
        <v>2</v>
      </c>
      <c r="BG273" s="607">
        <v>3</v>
      </c>
      <c r="BH273" s="607">
        <v>4</v>
      </c>
      <c r="BI273" s="607">
        <v>7</v>
      </c>
      <c r="BJ273" s="607">
        <v>4</v>
      </c>
      <c r="BK273" s="607">
        <v>6</v>
      </c>
      <c r="BL273" s="607">
        <v>3</v>
      </c>
      <c r="BM273" s="607">
        <v>5</v>
      </c>
      <c r="BN273" s="607" t="s">
        <v>1</v>
      </c>
      <c r="BO273" s="608">
        <v>61.5</v>
      </c>
      <c r="BP273" s="608">
        <v>58.3</v>
      </c>
      <c r="BQ273" s="608">
        <v>67.099999999999994</v>
      </c>
      <c r="BR273" s="607">
        <v>25</v>
      </c>
      <c r="BS273" s="607" t="s">
        <v>1</v>
      </c>
      <c r="BT273" s="607" t="s">
        <v>1</v>
      </c>
      <c r="BU273" s="607" t="s">
        <v>1</v>
      </c>
      <c r="BV273" s="607" t="s">
        <v>1</v>
      </c>
      <c r="BW273" s="607" t="s">
        <v>1</v>
      </c>
      <c r="BX273" s="607" t="s">
        <v>1</v>
      </c>
      <c r="BY273" s="607">
        <v>1</v>
      </c>
      <c r="BZ273" s="607">
        <v>5</v>
      </c>
      <c r="CA273" s="607">
        <v>2</v>
      </c>
      <c r="CB273" s="607">
        <v>6</v>
      </c>
      <c r="CC273" s="607">
        <v>2</v>
      </c>
      <c r="CD273" s="607">
        <v>3</v>
      </c>
      <c r="CE273" s="607">
        <v>1</v>
      </c>
      <c r="CF273" s="607">
        <v>4</v>
      </c>
      <c r="CG273" s="607">
        <v>1</v>
      </c>
      <c r="CH273" s="607">
        <v>16</v>
      </c>
      <c r="CI273" s="607" t="s">
        <v>1</v>
      </c>
      <c r="CJ273" s="607" t="s">
        <v>1</v>
      </c>
      <c r="CK273" s="607" t="s">
        <v>1</v>
      </c>
      <c r="CL273" s="607" t="s">
        <v>1</v>
      </c>
      <c r="CM273" s="607">
        <v>1</v>
      </c>
      <c r="CN273" s="607">
        <v>2</v>
      </c>
      <c r="CO273" s="607">
        <v>1</v>
      </c>
      <c r="CP273" s="607">
        <v>4</v>
      </c>
      <c r="CQ273" s="607">
        <v>1</v>
      </c>
      <c r="CR273" s="607">
        <v>2</v>
      </c>
      <c r="CS273" s="607">
        <v>1</v>
      </c>
      <c r="CT273" s="607">
        <v>3</v>
      </c>
      <c r="CU273" s="607">
        <v>1</v>
      </c>
      <c r="CV273" s="607"/>
      <c r="CW273" s="607"/>
      <c r="CX273" s="607"/>
      <c r="CY273" s="607"/>
      <c r="CZ273" s="607"/>
      <c r="DA273" s="607"/>
      <c r="DB273" s="607"/>
      <c r="DC273" s="607">
        <v>114</v>
      </c>
      <c r="DD273" s="607">
        <v>74</v>
      </c>
      <c r="DE273" s="607">
        <v>41</v>
      </c>
      <c r="DF273" s="607">
        <v>30</v>
      </c>
      <c r="DG273" s="607">
        <v>3</v>
      </c>
      <c r="DH273" s="607">
        <v>22</v>
      </c>
      <c r="DI273" s="607">
        <v>10</v>
      </c>
      <c r="DJ273" s="607">
        <v>8</v>
      </c>
      <c r="DK273" s="607">
        <v>22</v>
      </c>
      <c r="DL273" s="607" t="s">
        <v>1</v>
      </c>
      <c r="DM273" s="607" t="s">
        <v>1</v>
      </c>
      <c r="DN273" s="607" t="s">
        <v>1</v>
      </c>
      <c r="DO273" s="607" t="s">
        <v>1</v>
      </c>
      <c r="DP273" s="607">
        <v>10</v>
      </c>
      <c r="DQ273" s="607" t="s">
        <v>1</v>
      </c>
      <c r="DR273" s="607">
        <v>2</v>
      </c>
      <c r="DS273" s="607">
        <v>9</v>
      </c>
      <c r="DT273" s="607">
        <v>1</v>
      </c>
      <c r="DU273" s="607" t="s">
        <v>1</v>
      </c>
      <c r="DV273" s="607" t="s">
        <v>1</v>
      </c>
      <c r="DW273" s="607" t="s">
        <v>1</v>
      </c>
      <c r="DX273" s="607" t="s">
        <v>1</v>
      </c>
      <c r="DY273" s="607" t="s">
        <v>1</v>
      </c>
      <c r="DZ273" s="607" t="s">
        <v>1</v>
      </c>
      <c r="EA273" s="607">
        <v>25</v>
      </c>
      <c r="EB273" s="607">
        <v>2418</v>
      </c>
      <c r="EC273" s="607">
        <v>60</v>
      </c>
      <c r="ED273" s="607">
        <v>1166</v>
      </c>
      <c r="EE273" s="607">
        <v>1192</v>
      </c>
      <c r="EF273" s="17">
        <v>49</v>
      </c>
      <c r="EG273" s="17">
        <v>43</v>
      </c>
      <c r="EH273" s="17">
        <v>26</v>
      </c>
      <c r="EI273" s="17">
        <v>15</v>
      </c>
      <c r="EJ273" s="17">
        <v>2</v>
      </c>
      <c r="EK273" s="17" t="s">
        <v>1</v>
      </c>
      <c r="EL273" s="17">
        <v>5</v>
      </c>
      <c r="EM273" s="17">
        <v>1</v>
      </c>
      <c r="EN273" s="17">
        <v>65</v>
      </c>
      <c r="EO273" s="17">
        <v>31</v>
      </c>
      <c r="EP273" s="17">
        <v>15</v>
      </c>
      <c r="EQ273" s="17">
        <v>15</v>
      </c>
      <c r="ER273" s="17">
        <v>1</v>
      </c>
      <c r="ES273" s="17">
        <v>22</v>
      </c>
      <c r="ET273" s="17">
        <v>5</v>
      </c>
      <c r="EU273" s="17">
        <v>7</v>
      </c>
    </row>
    <row r="274" spans="1:151" ht="14.25" customHeight="1">
      <c r="A274" s="551" t="s">
        <v>299</v>
      </c>
      <c r="B274" s="551" t="s">
        <v>515</v>
      </c>
      <c r="C274" s="551" t="s">
        <v>515</v>
      </c>
      <c r="D274" s="551" t="s">
        <v>517</v>
      </c>
      <c r="E274" s="607">
        <v>8</v>
      </c>
      <c r="F274" s="607">
        <v>5</v>
      </c>
      <c r="G274" s="607">
        <v>1</v>
      </c>
      <c r="H274" s="607">
        <v>1</v>
      </c>
      <c r="I274" s="607">
        <v>3</v>
      </c>
      <c r="J274" s="607">
        <v>2</v>
      </c>
      <c r="K274" s="607">
        <v>1</v>
      </c>
      <c r="L274" s="607">
        <v>3</v>
      </c>
      <c r="M274" s="607">
        <v>18</v>
      </c>
      <c r="N274" s="607">
        <v>2</v>
      </c>
      <c r="O274" s="607" t="s">
        <v>1</v>
      </c>
      <c r="P274" s="607" t="s">
        <v>1</v>
      </c>
      <c r="Q274" s="607" t="s">
        <v>1</v>
      </c>
      <c r="R274" s="607" t="s">
        <v>1</v>
      </c>
      <c r="S274" s="607">
        <v>2</v>
      </c>
      <c r="T274" s="607">
        <v>2</v>
      </c>
      <c r="U274" s="607" t="s">
        <v>1</v>
      </c>
      <c r="V274" s="607">
        <v>4</v>
      </c>
      <c r="W274" s="607" t="s">
        <v>1</v>
      </c>
      <c r="X274" s="607">
        <v>2</v>
      </c>
      <c r="Y274" s="607" t="s">
        <v>1</v>
      </c>
      <c r="Z274" s="607">
        <v>3</v>
      </c>
      <c r="AA274" s="607">
        <v>1</v>
      </c>
      <c r="AB274" s="607">
        <v>2</v>
      </c>
      <c r="AC274" s="608">
        <v>58.9</v>
      </c>
      <c r="AD274" s="608">
        <v>56.8</v>
      </c>
      <c r="AE274" s="608">
        <v>62.3</v>
      </c>
      <c r="AF274" s="607">
        <v>14</v>
      </c>
      <c r="AG274" s="607">
        <v>2</v>
      </c>
      <c r="AH274" s="607" t="s">
        <v>1</v>
      </c>
      <c r="AI274" s="607" t="s">
        <v>1</v>
      </c>
      <c r="AJ274" s="607" t="s">
        <v>1</v>
      </c>
      <c r="AK274" s="607" t="s">
        <v>1</v>
      </c>
      <c r="AL274" s="607" t="s">
        <v>1</v>
      </c>
      <c r="AM274" s="607">
        <v>1</v>
      </c>
      <c r="AN274" s="607" t="s">
        <v>1</v>
      </c>
      <c r="AO274" s="607">
        <v>4</v>
      </c>
      <c r="AP274" s="607" t="s">
        <v>1</v>
      </c>
      <c r="AQ274" s="607">
        <v>1</v>
      </c>
      <c r="AR274" s="607" t="s">
        <v>1</v>
      </c>
      <c r="AS274" s="607">
        <v>3</v>
      </c>
      <c r="AT274" s="607">
        <v>1</v>
      </c>
      <c r="AU274" s="607">
        <v>2</v>
      </c>
      <c r="AV274" s="608">
        <v>61.4</v>
      </c>
      <c r="AW274" s="608">
        <v>61.6</v>
      </c>
      <c r="AX274" s="608">
        <v>61.2</v>
      </c>
      <c r="AY274" s="607">
        <v>11</v>
      </c>
      <c r="AZ274" s="607" t="s">
        <v>1</v>
      </c>
      <c r="BA274" s="607" t="s">
        <v>1</v>
      </c>
      <c r="BB274" s="607" t="s">
        <v>1</v>
      </c>
      <c r="BC274" s="607" t="s">
        <v>1</v>
      </c>
      <c r="BD274" s="607" t="s">
        <v>1</v>
      </c>
      <c r="BE274" s="607" t="s">
        <v>1</v>
      </c>
      <c r="BF274" s="607">
        <v>1</v>
      </c>
      <c r="BG274" s="607" t="s">
        <v>1</v>
      </c>
      <c r="BH274" s="607">
        <v>3</v>
      </c>
      <c r="BI274" s="607" t="s">
        <v>1</v>
      </c>
      <c r="BJ274" s="607">
        <v>1</v>
      </c>
      <c r="BK274" s="607" t="s">
        <v>1</v>
      </c>
      <c r="BL274" s="607">
        <v>3</v>
      </c>
      <c r="BM274" s="607">
        <v>1</v>
      </c>
      <c r="BN274" s="607">
        <v>2</v>
      </c>
      <c r="BO274" s="608">
        <v>69.900000000000006</v>
      </c>
      <c r="BP274" s="608">
        <v>68.099999999999994</v>
      </c>
      <c r="BQ274" s="608">
        <v>73</v>
      </c>
      <c r="BR274" s="607">
        <v>5</v>
      </c>
      <c r="BS274" s="607" t="s">
        <v>1</v>
      </c>
      <c r="BT274" s="607" t="s">
        <v>1</v>
      </c>
      <c r="BU274" s="607" t="s">
        <v>1</v>
      </c>
      <c r="BV274" s="607" t="s">
        <v>1</v>
      </c>
      <c r="BW274" s="607" t="s">
        <v>1</v>
      </c>
      <c r="BX274" s="607" t="s">
        <v>1</v>
      </c>
      <c r="BY274" s="607" t="s">
        <v>1</v>
      </c>
      <c r="BZ274" s="607" t="s">
        <v>1</v>
      </c>
      <c r="CA274" s="607">
        <v>2</v>
      </c>
      <c r="CB274" s="607" t="s">
        <v>1</v>
      </c>
      <c r="CC274" s="607">
        <v>1</v>
      </c>
      <c r="CD274" s="607" t="s">
        <v>1</v>
      </c>
      <c r="CE274" s="607">
        <v>2</v>
      </c>
      <c r="CF274" s="607" t="s">
        <v>1</v>
      </c>
      <c r="CG274" s="607" t="s">
        <v>1</v>
      </c>
      <c r="CH274" s="607">
        <v>4</v>
      </c>
      <c r="CI274" s="607" t="s">
        <v>1</v>
      </c>
      <c r="CJ274" s="607" t="s">
        <v>1</v>
      </c>
      <c r="CK274" s="607" t="s">
        <v>1</v>
      </c>
      <c r="CL274" s="607" t="s">
        <v>1</v>
      </c>
      <c r="CM274" s="607" t="s">
        <v>1</v>
      </c>
      <c r="CN274" s="607" t="s">
        <v>1</v>
      </c>
      <c r="CO274" s="607">
        <v>1</v>
      </c>
      <c r="CP274" s="607" t="s">
        <v>1</v>
      </c>
      <c r="CQ274" s="607">
        <v>1</v>
      </c>
      <c r="CR274" s="607" t="s">
        <v>1</v>
      </c>
      <c r="CS274" s="607">
        <v>2</v>
      </c>
      <c r="CT274" s="607" t="s">
        <v>1</v>
      </c>
      <c r="CU274" s="607" t="s">
        <v>1</v>
      </c>
      <c r="CV274" s="607"/>
      <c r="CW274" s="607"/>
      <c r="CX274" s="607"/>
      <c r="CY274" s="607"/>
      <c r="CZ274" s="607"/>
      <c r="DA274" s="607"/>
      <c r="DB274" s="607"/>
      <c r="DC274" s="607">
        <v>23</v>
      </c>
      <c r="DD274" s="607">
        <v>16</v>
      </c>
      <c r="DE274" s="607">
        <v>11</v>
      </c>
      <c r="DF274" s="607">
        <v>5</v>
      </c>
      <c r="DG274" s="607" t="s">
        <v>1</v>
      </c>
      <c r="DH274" s="607">
        <v>4</v>
      </c>
      <c r="DI274" s="607">
        <v>2</v>
      </c>
      <c r="DJ274" s="607">
        <v>1</v>
      </c>
      <c r="DK274" s="607">
        <v>5</v>
      </c>
      <c r="DL274" s="607" t="s">
        <v>1</v>
      </c>
      <c r="DM274" s="607" t="s">
        <v>1</v>
      </c>
      <c r="DN274" s="607" t="s">
        <v>1</v>
      </c>
      <c r="DO274" s="607" t="s">
        <v>1</v>
      </c>
      <c r="DP274" s="607">
        <v>2</v>
      </c>
      <c r="DQ274" s="607" t="s">
        <v>1</v>
      </c>
      <c r="DR274" s="607">
        <v>1</v>
      </c>
      <c r="DS274" s="607">
        <v>1</v>
      </c>
      <c r="DT274" s="607">
        <v>1</v>
      </c>
      <c r="DU274" s="607" t="s">
        <v>1</v>
      </c>
      <c r="DV274" s="607" t="s">
        <v>1</v>
      </c>
      <c r="DW274" s="607" t="s">
        <v>1</v>
      </c>
      <c r="DX274" s="607" t="s">
        <v>1</v>
      </c>
      <c r="DY274" s="607" t="s">
        <v>1</v>
      </c>
      <c r="DZ274" s="607" t="s">
        <v>1</v>
      </c>
      <c r="EA274" s="607">
        <v>5</v>
      </c>
      <c r="EB274" s="607">
        <v>868</v>
      </c>
      <c r="EC274" s="607" t="s">
        <v>1</v>
      </c>
      <c r="ED274" s="607">
        <v>781</v>
      </c>
      <c r="EE274" s="607">
        <v>87</v>
      </c>
      <c r="EF274" s="17">
        <v>13</v>
      </c>
      <c r="EG274" s="17">
        <v>12</v>
      </c>
      <c r="EH274" s="17">
        <v>7</v>
      </c>
      <c r="EI274" s="17">
        <v>5</v>
      </c>
      <c r="EJ274" s="17" t="s">
        <v>1</v>
      </c>
      <c r="EK274" s="17" t="s">
        <v>1</v>
      </c>
      <c r="EL274" s="17">
        <v>1</v>
      </c>
      <c r="EM274" s="17" t="s">
        <v>1</v>
      </c>
      <c r="EN274" s="17">
        <v>10</v>
      </c>
      <c r="EO274" s="17">
        <v>4</v>
      </c>
      <c r="EP274" s="17">
        <v>4</v>
      </c>
      <c r="EQ274" s="17" t="s">
        <v>1</v>
      </c>
      <c r="ER274" s="17" t="s">
        <v>1</v>
      </c>
      <c r="ES274" s="17">
        <v>4</v>
      </c>
      <c r="ET274" s="17">
        <v>1</v>
      </c>
      <c r="EU274" s="17">
        <v>1</v>
      </c>
    </row>
    <row r="275" spans="1:151" ht="14.25" customHeight="1">
      <c r="A275" s="551" t="s">
        <v>299</v>
      </c>
      <c r="B275" s="551" t="s">
        <v>515</v>
      </c>
      <c r="C275" s="551" t="s">
        <v>515</v>
      </c>
      <c r="D275" s="551" t="s">
        <v>518</v>
      </c>
      <c r="E275" s="607">
        <v>23</v>
      </c>
      <c r="F275" s="607">
        <v>20</v>
      </c>
      <c r="G275" s="607">
        <v>11</v>
      </c>
      <c r="H275" s="607">
        <v>11</v>
      </c>
      <c r="I275" s="607">
        <v>8</v>
      </c>
      <c r="J275" s="607">
        <v>2</v>
      </c>
      <c r="K275" s="607">
        <v>1</v>
      </c>
      <c r="L275" s="607">
        <v>3</v>
      </c>
      <c r="M275" s="607">
        <v>61</v>
      </c>
      <c r="N275" s="607" t="s">
        <v>1</v>
      </c>
      <c r="O275" s="607">
        <v>1</v>
      </c>
      <c r="P275" s="607">
        <v>2</v>
      </c>
      <c r="Q275" s="607">
        <v>3</v>
      </c>
      <c r="R275" s="607">
        <v>6</v>
      </c>
      <c r="S275" s="607">
        <v>6</v>
      </c>
      <c r="T275" s="607">
        <v>5</v>
      </c>
      <c r="U275" s="607">
        <v>8</v>
      </c>
      <c r="V275" s="607">
        <v>4</v>
      </c>
      <c r="W275" s="607">
        <v>5</v>
      </c>
      <c r="X275" s="607">
        <v>3</v>
      </c>
      <c r="Y275" s="607">
        <v>7</v>
      </c>
      <c r="Z275" s="607">
        <v>4</v>
      </c>
      <c r="AA275" s="607">
        <v>6</v>
      </c>
      <c r="AB275" s="607">
        <v>1</v>
      </c>
      <c r="AC275" s="608">
        <v>56.4</v>
      </c>
      <c r="AD275" s="608">
        <v>54.7</v>
      </c>
      <c r="AE275" s="608">
        <v>58.3</v>
      </c>
      <c r="AF275" s="607">
        <v>50</v>
      </c>
      <c r="AG275" s="607" t="s">
        <v>1</v>
      </c>
      <c r="AH275" s="607" t="s">
        <v>1</v>
      </c>
      <c r="AI275" s="607">
        <v>1</v>
      </c>
      <c r="AJ275" s="607">
        <v>2</v>
      </c>
      <c r="AK275" s="607">
        <v>6</v>
      </c>
      <c r="AL275" s="607">
        <v>6</v>
      </c>
      <c r="AM275" s="607">
        <v>4</v>
      </c>
      <c r="AN275" s="607">
        <v>6</v>
      </c>
      <c r="AO275" s="607">
        <v>1</v>
      </c>
      <c r="AP275" s="607">
        <v>4</v>
      </c>
      <c r="AQ275" s="607">
        <v>3</v>
      </c>
      <c r="AR275" s="607">
        <v>7</v>
      </c>
      <c r="AS275" s="607">
        <v>4</v>
      </c>
      <c r="AT275" s="607">
        <v>5</v>
      </c>
      <c r="AU275" s="607">
        <v>1</v>
      </c>
      <c r="AV275" s="608">
        <v>57.9</v>
      </c>
      <c r="AW275" s="608">
        <v>56.6</v>
      </c>
      <c r="AX275" s="608">
        <v>59.6</v>
      </c>
      <c r="AY275" s="607">
        <v>44</v>
      </c>
      <c r="AZ275" s="607" t="s">
        <v>1</v>
      </c>
      <c r="BA275" s="607" t="s">
        <v>1</v>
      </c>
      <c r="BB275" s="607">
        <v>1</v>
      </c>
      <c r="BC275" s="607">
        <v>1</v>
      </c>
      <c r="BD275" s="607">
        <v>5</v>
      </c>
      <c r="BE275" s="607">
        <v>4</v>
      </c>
      <c r="BF275" s="607">
        <v>4</v>
      </c>
      <c r="BG275" s="607">
        <v>5</v>
      </c>
      <c r="BH275" s="607" t="s">
        <v>1</v>
      </c>
      <c r="BI275" s="607">
        <v>4</v>
      </c>
      <c r="BJ275" s="607">
        <v>3</v>
      </c>
      <c r="BK275" s="607">
        <v>7</v>
      </c>
      <c r="BL275" s="607">
        <v>4</v>
      </c>
      <c r="BM275" s="607">
        <v>5</v>
      </c>
      <c r="BN275" s="607">
        <v>1</v>
      </c>
      <c r="BO275" s="608">
        <v>60</v>
      </c>
      <c r="BP275" s="608">
        <v>56.6</v>
      </c>
      <c r="BQ275" s="608">
        <v>65.8</v>
      </c>
      <c r="BR275" s="607">
        <v>20</v>
      </c>
      <c r="BS275" s="607" t="s">
        <v>1</v>
      </c>
      <c r="BT275" s="607" t="s">
        <v>1</v>
      </c>
      <c r="BU275" s="607" t="s">
        <v>1</v>
      </c>
      <c r="BV275" s="607" t="s">
        <v>1</v>
      </c>
      <c r="BW275" s="607">
        <v>1</v>
      </c>
      <c r="BX275" s="607">
        <v>1</v>
      </c>
      <c r="BY275" s="607">
        <v>2</v>
      </c>
      <c r="BZ275" s="607">
        <v>2</v>
      </c>
      <c r="CA275" s="607" t="s">
        <v>1</v>
      </c>
      <c r="CB275" s="607">
        <v>2</v>
      </c>
      <c r="CC275" s="607">
        <v>3</v>
      </c>
      <c r="CD275" s="607">
        <v>3</v>
      </c>
      <c r="CE275" s="607">
        <v>2</v>
      </c>
      <c r="CF275" s="607">
        <v>3</v>
      </c>
      <c r="CG275" s="607">
        <v>1</v>
      </c>
      <c r="CH275" s="607">
        <v>14</v>
      </c>
      <c r="CI275" s="607" t="s">
        <v>1</v>
      </c>
      <c r="CJ275" s="607" t="s">
        <v>1</v>
      </c>
      <c r="CK275" s="607" t="s">
        <v>1</v>
      </c>
      <c r="CL275" s="607" t="s">
        <v>1</v>
      </c>
      <c r="CM275" s="607">
        <v>1</v>
      </c>
      <c r="CN275" s="607">
        <v>1</v>
      </c>
      <c r="CO275" s="607" t="s">
        <v>1</v>
      </c>
      <c r="CP275" s="607">
        <v>1</v>
      </c>
      <c r="CQ275" s="607">
        <v>3</v>
      </c>
      <c r="CR275" s="607">
        <v>2</v>
      </c>
      <c r="CS275" s="607">
        <v>2</v>
      </c>
      <c r="CT275" s="607">
        <v>3</v>
      </c>
      <c r="CU275" s="607">
        <v>1</v>
      </c>
      <c r="CV275" s="607"/>
      <c r="CW275" s="607"/>
      <c r="CX275" s="607"/>
      <c r="CY275" s="607"/>
      <c r="CZ275" s="607"/>
      <c r="DA275" s="607"/>
      <c r="DB275" s="607"/>
      <c r="DC275" s="607">
        <v>75</v>
      </c>
      <c r="DD275" s="607">
        <v>57</v>
      </c>
      <c r="DE275" s="607">
        <v>44</v>
      </c>
      <c r="DF275" s="607">
        <v>12</v>
      </c>
      <c r="DG275" s="607">
        <v>1</v>
      </c>
      <c r="DH275" s="607">
        <v>9</v>
      </c>
      <c r="DI275" s="607">
        <v>5</v>
      </c>
      <c r="DJ275" s="607">
        <v>4</v>
      </c>
      <c r="DK275" s="607">
        <v>20</v>
      </c>
      <c r="DL275" s="607" t="s">
        <v>1</v>
      </c>
      <c r="DM275" s="607" t="s">
        <v>1</v>
      </c>
      <c r="DN275" s="607" t="s">
        <v>1</v>
      </c>
      <c r="DO275" s="607" t="s">
        <v>1</v>
      </c>
      <c r="DP275" s="607">
        <v>18</v>
      </c>
      <c r="DQ275" s="607" t="s">
        <v>1</v>
      </c>
      <c r="DR275" s="607" t="s">
        <v>1</v>
      </c>
      <c r="DS275" s="607">
        <v>2</v>
      </c>
      <c r="DT275" s="607" t="s">
        <v>1</v>
      </c>
      <c r="DU275" s="607" t="s">
        <v>1</v>
      </c>
      <c r="DV275" s="607" t="s">
        <v>1</v>
      </c>
      <c r="DW275" s="607" t="s">
        <v>1</v>
      </c>
      <c r="DX275" s="607" t="s">
        <v>1</v>
      </c>
      <c r="DY275" s="607" t="s">
        <v>1</v>
      </c>
      <c r="DZ275" s="607" t="s">
        <v>1</v>
      </c>
      <c r="EA275" s="607">
        <v>20</v>
      </c>
      <c r="EB275" s="607">
        <v>1282</v>
      </c>
      <c r="EC275" s="607" t="s">
        <v>1</v>
      </c>
      <c r="ED275" s="607">
        <v>1185</v>
      </c>
      <c r="EE275" s="607">
        <v>97</v>
      </c>
      <c r="EF275" s="17">
        <v>38</v>
      </c>
      <c r="EG275" s="17">
        <v>33</v>
      </c>
      <c r="EH275" s="17">
        <v>28</v>
      </c>
      <c r="EI275" s="17">
        <v>5</v>
      </c>
      <c r="EJ275" s="17" t="s">
        <v>1</v>
      </c>
      <c r="EK275" s="17" t="s">
        <v>1</v>
      </c>
      <c r="EL275" s="17">
        <v>3</v>
      </c>
      <c r="EM275" s="17">
        <v>2</v>
      </c>
      <c r="EN275" s="17">
        <v>37</v>
      </c>
      <c r="EO275" s="17">
        <v>24</v>
      </c>
      <c r="EP275" s="17">
        <v>16</v>
      </c>
      <c r="EQ275" s="17">
        <v>7</v>
      </c>
      <c r="ER275" s="17">
        <v>1</v>
      </c>
      <c r="ES275" s="17">
        <v>9</v>
      </c>
      <c r="ET275" s="17">
        <v>2</v>
      </c>
      <c r="EU275" s="17">
        <v>2</v>
      </c>
    </row>
    <row r="276" spans="1:151" ht="14.25" customHeight="1">
      <c r="A276" s="551" t="s">
        <v>299</v>
      </c>
      <c r="B276" s="551" t="s">
        <v>515</v>
      </c>
      <c r="C276" s="551" t="s">
        <v>515</v>
      </c>
      <c r="D276" s="551" t="s">
        <v>519</v>
      </c>
      <c r="E276" s="607">
        <v>38</v>
      </c>
      <c r="F276" s="607">
        <v>31</v>
      </c>
      <c r="G276" s="607">
        <v>11</v>
      </c>
      <c r="H276" s="607">
        <v>10</v>
      </c>
      <c r="I276" s="607">
        <v>9</v>
      </c>
      <c r="J276" s="607">
        <v>7</v>
      </c>
      <c r="K276" s="607">
        <v>11</v>
      </c>
      <c r="L276" s="607">
        <v>7</v>
      </c>
      <c r="M276" s="607">
        <v>89</v>
      </c>
      <c r="N276" s="607">
        <v>1</v>
      </c>
      <c r="O276" s="607">
        <v>2</v>
      </c>
      <c r="P276" s="607">
        <v>2</v>
      </c>
      <c r="Q276" s="607">
        <v>2</v>
      </c>
      <c r="R276" s="607">
        <v>3</v>
      </c>
      <c r="S276" s="607">
        <v>3</v>
      </c>
      <c r="T276" s="607">
        <v>14</v>
      </c>
      <c r="U276" s="607">
        <v>12</v>
      </c>
      <c r="V276" s="607">
        <v>7</v>
      </c>
      <c r="W276" s="607">
        <v>9</v>
      </c>
      <c r="X276" s="607">
        <v>7</v>
      </c>
      <c r="Y276" s="607">
        <v>4</v>
      </c>
      <c r="Z276" s="607">
        <v>13</v>
      </c>
      <c r="AA276" s="607">
        <v>9</v>
      </c>
      <c r="AB276" s="607">
        <v>1</v>
      </c>
      <c r="AC276" s="608">
        <v>58.9</v>
      </c>
      <c r="AD276" s="608">
        <v>56</v>
      </c>
      <c r="AE276" s="608">
        <v>62.3</v>
      </c>
      <c r="AF276" s="607">
        <v>71</v>
      </c>
      <c r="AG276" s="607" t="s">
        <v>1</v>
      </c>
      <c r="AH276" s="607">
        <v>1</v>
      </c>
      <c r="AI276" s="607">
        <v>1</v>
      </c>
      <c r="AJ276" s="607">
        <v>2</v>
      </c>
      <c r="AK276" s="607">
        <v>3</v>
      </c>
      <c r="AL276" s="607">
        <v>2</v>
      </c>
      <c r="AM276" s="607">
        <v>11</v>
      </c>
      <c r="AN276" s="607">
        <v>8</v>
      </c>
      <c r="AO276" s="607">
        <v>4</v>
      </c>
      <c r="AP276" s="607">
        <v>9</v>
      </c>
      <c r="AQ276" s="607">
        <v>5</v>
      </c>
      <c r="AR276" s="607">
        <v>4</v>
      </c>
      <c r="AS276" s="607">
        <v>13</v>
      </c>
      <c r="AT276" s="607">
        <v>7</v>
      </c>
      <c r="AU276" s="607">
        <v>1</v>
      </c>
      <c r="AV276" s="608">
        <v>60.8</v>
      </c>
      <c r="AW276" s="608">
        <v>57.6</v>
      </c>
      <c r="AX276" s="608">
        <v>64.599999999999994</v>
      </c>
      <c r="AY276" s="607">
        <v>63</v>
      </c>
      <c r="AZ276" s="607" t="s">
        <v>1</v>
      </c>
      <c r="BA276" s="607" t="s">
        <v>1</v>
      </c>
      <c r="BB276" s="607">
        <v>1</v>
      </c>
      <c r="BC276" s="607">
        <v>2</v>
      </c>
      <c r="BD276" s="607">
        <v>3</v>
      </c>
      <c r="BE276" s="607" t="s">
        <v>1</v>
      </c>
      <c r="BF276" s="607">
        <v>9</v>
      </c>
      <c r="BG276" s="607">
        <v>8</v>
      </c>
      <c r="BH276" s="607">
        <v>4</v>
      </c>
      <c r="BI276" s="607">
        <v>9</v>
      </c>
      <c r="BJ276" s="607">
        <v>5</v>
      </c>
      <c r="BK276" s="607">
        <v>4</v>
      </c>
      <c r="BL276" s="607">
        <v>13</v>
      </c>
      <c r="BM276" s="607">
        <v>5</v>
      </c>
      <c r="BN276" s="607" t="s">
        <v>1</v>
      </c>
      <c r="BO276" s="608">
        <v>61.2</v>
      </c>
      <c r="BP276" s="608">
        <v>58.5</v>
      </c>
      <c r="BQ276" s="608">
        <v>65.3</v>
      </c>
      <c r="BR276" s="607">
        <v>31</v>
      </c>
      <c r="BS276" s="607" t="s">
        <v>1</v>
      </c>
      <c r="BT276" s="607" t="s">
        <v>1</v>
      </c>
      <c r="BU276" s="607" t="s">
        <v>1</v>
      </c>
      <c r="BV276" s="607" t="s">
        <v>1</v>
      </c>
      <c r="BW276" s="607" t="s">
        <v>1</v>
      </c>
      <c r="BX276" s="607">
        <v>1</v>
      </c>
      <c r="BY276" s="607">
        <v>2</v>
      </c>
      <c r="BZ276" s="607">
        <v>3</v>
      </c>
      <c r="CA276" s="607">
        <v>2</v>
      </c>
      <c r="CB276" s="607">
        <v>4</v>
      </c>
      <c r="CC276" s="607">
        <v>3</v>
      </c>
      <c r="CD276" s="607">
        <v>2</v>
      </c>
      <c r="CE276" s="607">
        <v>7</v>
      </c>
      <c r="CF276" s="607">
        <v>5</v>
      </c>
      <c r="CG276" s="607">
        <v>2</v>
      </c>
      <c r="CH276" s="607">
        <v>22</v>
      </c>
      <c r="CI276" s="607" t="s">
        <v>1</v>
      </c>
      <c r="CJ276" s="607" t="s">
        <v>1</v>
      </c>
      <c r="CK276" s="607" t="s">
        <v>1</v>
      </c>
      <c r="CL276" s="607" t="s">
        <v>1</v>
      </c>
      <c r="CM276" s="607" t="s">
        <v>1</v>
      </c>
      <c r="CN276" s="607">
        <v>1</v>
      </c>
      <c r="CO276" s="607">
        <v>2</v>
      </c>
      <c r="CP276" s="607">
        <v>3</v>
      </c>
      <c r="CQ276" s="607">
        <v>2</v>
      </c>
      <c r="CR276" s="607">
        <v>1</v>
      </c>
      <c r="CS276" s="607">
        <v>6</v>
      </c>
      <c r="CT276" s="607">
        <v>5</v>
      </c>
      <c r="CU276" s="607">
        <v>2</v>
      </c>
      <c r="CV276" s="607"/>
      <c r="CW276" s="607"/>
      <c r="CX276" s="607"/>
      <c r="CY276" s="607"/>
      <c r="CZ276" s="607"/>
      <c r="DA276" s="607"/>
      <c r="DB276" s="607"/>
      <c r="DC276" s="607">
        <v>132</v>
      </c>
      <c r="DD276" s="607">
        <v>88</v>
      </c>
      <c r="DE276" s="607">
        <v>63</v>
      </c>
      <c r="DF276" s="607">
        <v>14</v>
      </c>
      <c r="DG276" s="607">
        <v>11</v>
      </c>
      <c r="DH276" s="607">
        <v>12</v>
      </c>
      <c r="DI276" s="607">
        <v>17</v>
      </c>
      <c r="DJ276" s="607">
        <v>15</v>
      </c>
      <c r="DK276" s="607">
        <v>24</v>
      </c>
      <c r="DL276" s="607" t="s">
        <v>1</v>
      </c>
      <c r="DM276" s="607" t="s">
        <v>1</v>
      </c>
      <c r="DN276" s="607" t="s">
        <v>1</v>
      </c>
      <c r="DO276" s="607" t="s">
        <v>1</v>
      </c>
      <c r="DP276" s="607">
        <v>10</v>
      </c>
      <c r="DQ276" s="607" t="s">
        <v>1</v>
      </c>
      <c r="DR276" s="607">
        <v>4</v>
      </c>
      <c r="DS276" s="607">
        <v>9</v>
      </c>
      <c r="DT276" s="607">
        <v>1</v>
      </c>
      <c r="DU276" s="607" t="s">
        <v>1</v>
      </c>
      <c r="DV276" s="607" t="s">
        <v>1</v>
      </c>
      <c r="DW276" s="607" t="s">
        <v>1</v>
      </c>
      <c r="DX276" s="607" t="s">
        <v>1</v>
      </c>
      <c r="DY276" s="607" t="s">
        <v>1</v>
      </c>
      <c r="DZ276" s="607" t="s">
        <v>1</v>
      </c>
      <c r="EA276" s="607">
        <v>31</v>
      </c>
      <c r="EB276" s="607">
        <v>3199</v>
      </c>
      <c r="EC276" s="607" t="s">
        <v>1</v>
      </c>
      <c r="ED276" s="607">
        <v>1927</v>
      </c>
      <c r="EE276" s="607">
        <v>1272</v>
      </c>
      <c r="EF276" s="17">
        <v>64</v>
      </c>
      <c r="EG276" s="17">
        <v>51</v>
      </c>
      <c r="EH276" s="17">
        <v>38</v>
      </c>
      <c r="EI276" s="17">
        <v>7</v>
      </c>
      <c r="EJ276" s="17">
        <v>6</v>
      </c>
      <c r="EK276" s="17" t="s">
        <v>1</v>
      </c>
      <c r="EL276" s="17">
        <v>7</v>
      </c>
      <c r="EM276" s="17">
        <v>6</v>
      </c>
      <c r="EN276" s="17">
        <v>68</v>
      </c>
      <c r="EO276" s="17">
        <v>37</v>
      </c>
      <c r="EP276" s="17">
        <v>25</v>
      </c>
      <c r="EQ276" s="17">
        <v>7</v>
      </c>
      <c r="ER276" s="17">
        <v>5</v>
      </c>
      <c r="ES276" s="17">
        <v>12</v>
      </c>
      <c r="ET276" s="17">
        <v>10</v>
      </c>
      <c r="EU276" s="17">
        <v>9</v>
      </c>
    </row>
    <row r="277" spans="1:151" ht="14.25" customHeight="1">
      <c r="A277" s="551" t="s">
        <v>299</v>
      </c>
      <c r="B277" s="551" t="s">
        <v>515</v>
      </c>
      <c r="C277" s="551" t="s">
        <v>515</v>
      </c>
      <c r="D277" s="551" t="s">
        <v>520</v>
      </c>
      <c r="E277" s="607">
        <v>21</v>
      </c>
      <c r="F277" s="607">
        <v>18</v>
      </c>
      <c r="G277" s="607">
        <v>9</v>
      </c>
      <c r="H277" s="607">
        <v>7</v>
      </c>
      <c r="I277" s="607">
        <v>5</v>
      </c>
      <c r="J277" s="607">
        <v>3</v>
      </c>
      <c r="K277" s="607">
        <v>4</v>
      </c>
      <c r="L277" s="607">
        <v>3</v>
      </c>
      <c r="M277" s="607">
        <v>60</v>
      </c>
      <c r="N277" s="607" t="s">
        <v>1</v>
      </c>
      <c r="O277" s="607">
        <v>1</v>
      </c>
      <c r="P277" s="607">
        <v>1</v>
      </c>
      <c r="Q277" s="607">
        <v>4</v>
      </c>
      <c r="R277" s="607">
        <v>4</v>
      </c>
      <c r="S277" s="607">
        <v>7</v>
      </c>
      <c r="T277" s="607">
        <v>5</v>
      </c>
      <c r="U277" s="607">
        <v>4</v>
      </c>
      <c r="V277" s="607">
        <v>4</v>
      </c>
      <c r="W277" s="607">
        <v>3</v>
      </c>
      <c r="X277" s="607">
        <v>6</v>
      </c>
      <c r="Y277" s="607">
        <v>10</v>
      </c>
      <c r="Z277" s="607">
        <v>6</v>
      </c>
      <c r="AA277" s="607">
        <v>4</v>
      </c>
      <c r="AB277" s="607">
        <v>1</v>
      </c>
      <c r="AC277" s="608">
        <v>58</v>
      </c>
      <c r="AD277" s="608">
        <v>56.1</v>
      </c>
      <c r="AE277" s="608">
        <v>59.7</v>
      </c>
      <c r="AF277" s="607">
        <v>50</v>
      </c>
      <c r="AG277" s="607" t="s">
        <v>1</v>
      </c>
      <c r="AH277" s="607" t="s">
        <v>1</v>
      </c>
      <c r="AI277" s="607" t="s">
        <v>1</v>
      </c>
      <c r="AJ277" s="607">
        <v>4</v>
      </c>
      <c r="AK277" s="607">
        <v>3</v>
      </c>
      <c r="AL277" s="607">
        <v>4</v>
      </c>
      <c r="AM277" s="607">
        <v>4</v>
      </c>
      <c r="AN277" s="607">
        <v>3</v>
      </c>
      <c r="AO277" s="607">
        <v>2</v>
      </c>
      <c r="AP277" s="607">
        <v>3</v>
      </c>
      <c r="AQ277" s="607">
        <v>6</v>
      </c>
      <c r="AR277" s="607">
        <v>10</v>
      </c>
      <c r="AS277" s="607">
        <v>6</v>
      </c>
      <c r="AT277" s="607">
        <v>4</v>
      </c>
      <c r="AU277" s="607">
        <v>1</v>
      </c>
      <c r="AV277" s="608">
        <v>61.1</v>
      </c>
      <c r="AW277" s="608">
        <v>58.2</v>
      </c>
      <c r="AX277" s="608">
        <v>64</v>
      </c>
      <c r="AY277" s="607">
        <v>44</v>
      </c>
      <c r="AZ277" s="607" t="s">
        <v>1</v>
      </c>
      <c r="BA277" s="607" t="s">
        <v>1</v>
      </c>
      <c r="BB277" s="607" t="s">
        <v>1</v>
      </c>
      <c r="BC277" s="607">
        <v>2</v>
      </c>
      <c r="BD277" s="607">
        <v>3</v>
      </c>
      <c r="BE277" s="607">
        <v>2</v>
      </c>
      <c r="BF277" s="607">
        <v>4</v>
      </c>
      <c r="BG277" s="607">
        <v>3</v>
      </c>
      <c r="BH277" s="607">
        <v>2</v>
      </c>
      <c r="BI277" s="607">
        <v>3</v>
      </c>
      <c r="BJ277" s="607">
        <v>6</v>
      </c>
      <c r="BK277" s="607">
        <v>9</v>
      </c>
      <c r="BL277" s="607">
        <v>6</v>
      </c>
      <c r="BM277" s="607">
        <v>3</v>
      </c>
      <c r="BN277" s="607">
        <v>1</v>
      </c>
      <c r="BO277" s="608">
        <v>62.5</v>
      </c>
      <c r="BP277" s="608">
        <v>58.2</v>
      </c>
      <c r="BQ277" s="608">
        <v>68</v>
      </c>
      <c r="BR277" s="607">
        <v>18</v>
      </c>
      <c r="BS277" s="607" t="s">
        <v>1</v>
      </c>
      <c r="BT277" s="607" t="s">
        <v>1</v>
      </c>
      <c r="BU277" s="607" t="s">
        <v>1</v>
      </c>
      <c r="BV277" s="607" t="s">
        <v>1</v>
      </c>
      <c r="BW277" s="607" t="s">
        <v>1</v>
      </c>
      <c r="BX277" s="607" t="s">
        <v>1</v>
      </c>
      <c r="BY277" s="607">
        <v>2</v>
      </c>
      <c r="BZ277" s="607">
        <v>1</v>
      </c>
      <c r="CA277" s="607">
        <v>2</v>
      </c>
      <c r="CB277" s="607">
        <v>1</v>
      </c>
      <c r="CC277" s="607">
        <v>3</v>
      </c>
      <c r="CD277" s="607">
        <v>3</v>
      </c>
      <c r="CE277" s="607">
        <v>4</v>
      </c>
      <c r="CF277" s="607">
        <v>2</v>
      </c>
      <c r="CG277" s="607" t="s">
        <v>1</v>
      </c>
      <c r="CH277" s="607">
        <v>14</v>
      </c>
      <c r="CI277" s="607" t="s">
        <v>1</v>
      </c>
      <c r="CJ277" s="607" t="s">
        <v>1</v>
      </c>
      <c r="CK277" s="607" t="s">
        <v>1</v>
      </c>
      <c r="CL277" s="607" t="s">
        <v>1</v>
      </c>
      <c r="CM277" s="607">
        <v>1</v>
      </c>
      <c r="CN277" s="607" t="s">
        <v>1</v>
      </c>
      <c r="CO277" s="607">
        <v>2</v>
      </c>
      <c r="CP277" s="607">
        <v>1</v>
      </c>
      <c r="CQ277" s="607">
        <v>2</v>
      </c>
      <c r="CR277" s="607">
        <v>3</v>
      </c>
      <c r="CS277" s="607">
        <v>4</v>
      </c>
      <c r="CT277" s="607">
        <v>1</v>
      </c>
      <c r="CU277" s="607" t="s">
        <v>1</v>
      </c>
      <c r="CV277" s="607"/>
      <c r="CW277" s="607"/>
      <c r="CX277" s="607"/>
      <c r="CY277" s="607"/>
      <c r="CZ277" s="607"/>
      <c r="DA277" s="607"/>
      <c r="DB277" s="607"/>
      <c r="DC277" s="607">
        <v>71</v>
      </c>
      <c r="DD277" s="607">
        <v>57</v>
      </c>
      <c r="DE277" s="607">
        <v>45</v>
      </c>
      <c r="DF277" s="607">
        <v>12</v>
      </c>
      <c r="DG277" s="607" t="s">
        <v>1</v>
      </c>
      <c r="DH277" s="607">
        <v>6</v>
      </c>
      <c r="DI277" s="607">
        <v>5</v>
      </c>
      <c r="DJ277" s="607">
        <v>3</v>
      </c>
      <c r="DK277" s="607">
        <v>18</v>
      </c>
      <c r="DL277" s="607" t="s">
        <v>1</v>
      </c>
      <c r="DM277" s="607" t="s">
        <v>1</v>
      </c>
      <c r="DN277" s="607" t="s">
        <v>1</v>
      </c>
      <c r="DO277" s="607" t="s">
        <v>1</v>
      </c>
      <c r="DP277" s="607">
        <v>7</v>
      </c>
      <c r="DQ277" s="607">
        <v>1</v>
      </c>
      <c r="DR277" s="607">
        <v>1</v>
      </c>
      <c r="DS277" s="607">
        <v>9</v>
      </c>
      <c r="DT277" s="607" t="s">
        <v>1</v>
      </c>
      <c r="DU277" s="607" t="s">
        <v>1</v>
      </c>
      <c r="DV277" s="607" t="s">
        <v>1</v>
      </c>
      <c r="DW277" s="607" t="s">
        <v>1</v>
      </c>
      <c r="DX277" s="607" t="s">
        <v>1</v>
      </c>
      <c r="DY277" s="607" t="s">
        <v>1</v>
      </c>
      <c r="DZ277" s="607" t="s">
        <v>1</v>
      </c>
      <c r="EA277" s="607">
        <v>18</v>
      </c>
      <c r="EB277" s="607">
        <v>1804</v>
      </c>
      <c r="EC277" s="607" t="s">
        <v>1</v>
      </c>
      <c r="ED277" s="607">
        <v>1089</v>
      </c>
      <c r="EE277" s="607">
        <v>715</v>
      </c>
      <c r="EF277" s="17">
        <v>34</v>
      </c>
      <c r="EG277" s="17">
        <v>30</v>
      </c>
      <c r="EH277" s="17">
        <v>26</v>
      </c>
      <c r="EI277" s="17">
        <v>4</v>
      </c>
      <c r="EJ277" s="17" t="s">
        <v>1</v>
      </c>
      <c r="EK277" s="17" t="s">
        <v>1</v>
      </c>
      <c r="EL277" s="17">
        <v>3</v>
      </c>
      <c r="EM277" s="17">
        <v>1</v>
      </c>
      <c r="EN277" s="17">
        <v>37</v>
      </c>
      <c r="EO277" s="17">
        <v>27</v>
      </c>
      <c r="EP277" s="17">
        <v>19</v>
      </c>
      <c r="EQ277" s="17">
        <v>8</v>
      </c>
      <c r="ER277" s="17" t="s">
        <v>1</v>
      </c>
      <c r="ES277" s="17">
        <v>6</v>
      </c>
      <c r="ET277" s="17">
        <v>2</v>
      </c>
      <c r="EU277" s="17">
        <v>2</v>
      </c>
    </row>
    <row r="278" spans="1:151" ht="14.25" customHeight="1">
      <c r="A278" s="551" t="s">
        <v>299</v>
      </c>
      <c r="B278" s="551" t="s">
        <v>515</v>
      </c>
      <c r="C278" s="551" t="s">
        <v>515</v>
      </c>
      <c r="D278" s="551" t="s">
        <v>521</v>
      </c>
      <c r="E278" s="607">
        <v>27</v>
      </c>
      <c r="F278" s="607">
        <v>23</v>
      </c>
      <c r="G278" s="607">
        <v>13</v>
      </c>
      <c r="H278" s="607">
        <v>13</v>
      </c>
      <c r="I278" s="607">
        <v>5</v>
      </c>
      <c r="J278" s="607">
        <v>2</v>
      </c>
      <c r="K278" s="607">
        <v>5</v>
      </c>
      <c r="L278" s="607">
        <v>4</v>
      </c>
      <c r="M278" s="607">
        <v>67</v>
      </c>
      <c r="N278" s="607" t="s">
        <v>1</v>
      </c>
      <c r="O278" s="607">
        <v>1</v>
      </c>
      <c r="P278" s="607">
        <v>1</v>
      </c>
      <c r="Q278" s="607">
        <v>2</v>
      </c>
      <c r="R278" s="607">
        <v>6</v>
      </c>
      <c r="S278" s="607">
        <v>3</v>
      </c>
      <c r="T278" s="607">
        <v>7</v>
      </c>
      <c r="U278" s="607">
        <v>7</v>
      </c>
      <c r="V278" s="607">
        <v>5</v>
      </c>
      <c r="W278" s="607">
        <v>4</v>
      </c>
      <c r="X278" s="607">
        <v>6</v>
      </c>
      <c r="Y278" s="607">
        <v>8</v>
      </c>
      <c r="Z278" s="607">
        <v>7</v>
      </c>
      <c r="AA278" s="607">
        <v>6</v>
      </c>
      <c r="AB278" s="607">
        <v>4</v>
      </c>
      <c r="AC278" s="608">
        <v>60.4</v>
      </c>
      <c r="AD278" s="608">
        <v>59.4</v>
      </c>
      <c r="AE278" s="608">
        <v>61.5</v>
      </c>
      <c r="AF278" s="607">
        <v>60</v>
      </c>
      <c r="AG278" s="607" t="s">
        <v>1</v>
      </c>
      <c r="AH278" s="607">
        <v>1</v>
      </c>
      <c r="AI278" s="607">
        <v>1</v>
      </c>
      <c r="AJ278" s="607">
        <v>2</v>
      </c>
      <c r="AK278" s="607">
        <v>4</v>
      </c>
      <c r="AL278" s="607">
        <v>3</v>
      </c>
      <c r="AM278" s="607">
        <v>6</v>
      </c>
      <c r="AN278" s="607">
        <v>7</v>
      </c>
      <c r="AO278" s="607">
        <v>4</v>
      </c>
      <c r="AP278" s="607">
        <v>4</v>
      </c>
      <c r="AQ278" s="607">
        <v>5</v>
      </c>
      <c r="AR278" s="607">
        <v>8</v>
      </c>
      <c r="AS278" s="607">
        <v>7</v>
      </c>
      <c r="AT278" s="607">
        <v>4</v>
      </c>
      <c r="AU278" s="607">
        <v>4</v>
      </c>
      <c r="AV278" s="608">
        <v>60.6</v>
      </c>
      <c r="AW278" s="608">
        <v>59.8</v>
      </c>
      <c r="AX278" s="608">
        <v>61.5</v>
      </c>
      <c r="AY278" s="607">
        <v>49</v>
      </c>
      <c r="AZ278" s="607" t="s">
        <v>1</v>
      </c>
      <c r="BA278" s="607">
        <v>1</v>
      </c>
      <c r="BB278" s="607">
        <v>1</v>
      </c>
      <c r="BC278" s="607">
        <v>1</v>
      </c>
      <c r="BD278" s="607">
        <v>2</v>
      </c>
      <c r="BE278" s="607">
        <v>2</v>
      </c>
      <c r="BF278" s="607">
        <v>5</v>
      </c>
      <c r="BG278" s="607">
        <v>6</v>
      </c>
      <c r="BH278" s="607">
        <v>3</v>
      </c>
      <c r="BI278" s="607">
        <v>3</v>
      </c>
      <c r="BJ278" s="607">
        <v>4</v>
      </c>
      <c r="BK278" s="607">
        <v>6</v>
      </c>
      <c r="BL278" s="607">
        <v>7</v>
      </c>
      <c r="BM278" s="607">
        <v>4</v>
      </c>
      <c r="BN278" s="607">
        <v>4</v>
      </c>
      <c r="BO278" s="608">
        <v>62.6</v>
      </c>
      <c r="BP278" s="608">
        <v>59.8</v>
      </c>
      <c r="BQ278" s="608">
        <v>67.599999999999994</v>
      </c>
      <c r="BR278" s="607">
        <v>23</v>
      </c>
      <c r="BS278" s="607" t="s">
        <v>1</v>
      </c>
      <c r="BT278" s="607" t="s">
        <v>1</v>
      </c>
      <c r="BU278" s="607" t="s">
        <v>1</v>
      </c>
      <c r="BV278" s="607" t="s">
        <v>1</v>
      </c>
      <c r="BW278" s="607">
        <v>1</v>
      </c>
      <c r="BX278" s="607" t="s">
        <v>1</v>
      </c>
      <c r="BY278" s="607">
        <v>1</v>
      </c>
      <c r="BZ278" s="607">
        <v>2</v>
      </c>
      <c r="CA278" s="607">
        <v>2</v>
      </c>
      <c r="CB278" s="607">
        <v>1</v>
      </c>
      <c r="CC278" s="607">
        <v>3</v>
      </c>
      <c r="CD278" s="607">
        <v>4</v>
      </c>
      <c r="CE278" s="607">
        <v>4</v>
      </c>
      <c r="CF278" s="607">
        <v>3</v>
      </c>
      <c r="CG278" s="607">
        <v>2</v>
      </c>
      <c r="CH278" s="607">
        <v>17</v>
      </c>
      <c r="CI278" s="607" t="s">
        <v>1</v>
      </c>
      <c r="CJ278" s="607" t="s">
        <v>1</v>
      </c>
      <c r="CK278" s="607" t="s">
        <v>1</v>
      </c>
      <c r="CL278" s="607" t="s">
        <v>1</v>
      </c>
      <c r="CM278" s="607" t="s">
        <v>1</v>
      </c>
      <c r="CN278" s="607">
        <v>1</v>
      </c>
      <c r="CO278" s="607">
        <v>1</v>
      </c>
      <c r="CP278" s="607">
        <v>1</v>
      </c>
      <c r="CQ278" s="607">
        <v>3</v>
      </c>
      <c r="CR278" s="607">
        <v>3</v>
      </c>
      <c r="CS278" s="607">
        <v>4</v>
      </c>
      <c r="CT278" s="607">
        <v>3</v>
      </c>
      <c r="CU278" s="607">
        <v>1</v>
      </c>
      <c r="CV278" s="607"/>
      <c r="CW278" s="607"/>
      <c r="CX278" s="607"/>
      <c r="CY278" s="607"/>
      <c r="CZ278" s="607"/>
      <c r="DA278" s="607"/>
      <c r="DB278" s="607"/>
      <c r="DC278" s="607">
        <v>92</v>
      </c>
      <c r="DD278" s="607">
        <v>64</v>
      </c>
      <c r="DE278" s="607">
        <v>49</v>
      </c>
      <c r="DF278" s="607">
        <v>12</v>
      </c>
      <c r="DG278" s="607">
        <v>3</v>
      </c>
      <c r="DH278" s="607">
        <v>12</v>
      </c>
      <c r="DI278" s="607">
        <v>9</v>
      </c>
      <c r="DJ278" s="607">
        <v>7</v>
      </c>
      <c r="DK278" s="607">
        <v>23</v>
      </c>
      <c r="DL278" s="607" t="s">
        <v>1</v>
      </c>
      <c r="DM278" s="607" t="s">
        <v>1</v>
      </c>
      <c r="DN278" s="607" t="s">
        <v>1</v>
      </c>
      <c r="DO278" s="607" t="s">
        <v>1</v>
      </c>
      <c r="DP278" s="607">
        <v>13</v>
      </c>
      <c r="DQ278" s="607" t="s">
        <v>1</v>
      </c>
      <c r="DR278" s="607">
        <v>3</v>
      </c>
      <c r="DS278" s="607">
        <v>7</v>
      </c>
      <c r="DT278" s="607" t="s">
        <v>1</v>
      </c>
      <c r="DU278" s="607" t="s">
        <v>1</v>
      </c>
      <c r="DV278" s="607" t="s">
        <v>1</v>
      </c>
      <c r="DW278" s="607" t="s">
        <v>1</v>
      </c>
      <c r="DX278" s="607" t="s">
        <v>1</v>
      </c>
      <c r="DY278" s="607" t="s">
        <v>1</v>
      </c>
      <c r="DZ278" s="607" t="s">
        <v>1</v>
      </c>
      <c r="EA278" s="607">
        <v>23</v>
      </c>
      <c r="EB278" s="607">
        <v>3008</v>
      </c>
      <c r="EC278" s="607" t="s">
        <v>1</v>
      </c>
      <c r="ED278" s="607">
        <v>2345</v>
      </c>
      <c r="EE278" s="607">
        <v>663</v>
      </c>
      <c r="EF278" s="17">
        <v>47</v>
      </c>
      <c r="EG278" s="17">
        <v>39</v>
      </c>
      <c r="EH278" s="17">
        <v>32</v>
      </c>
      <c r="EI278" s="17">
        <v>5</v>
      </c>
      <c r="EJ278" s="17">
        <v>2</v>
      </c>
      <c r="EK278" s="17" t="s">
        <v>1</v>
      </c>
      <c r="EL278" s="17">
        <v>5</v>
      </c>
      <c r="EM278" s="17">
        <v>3</v>
      </c>
      <c r="EN278" s="17">
        <v>45</v>
      </c>
      <c r="EO278" s="17">
        <v>25</v>
      </c>
      <c r="EP278" s="17">
        <v>17</v>
      </c>
      <c r="EQ278" s="17">
        <v>7</v>
      </c>
      <c r="ER278" s="17">
        <v>1</v>
      </c>
      <c r="ES278" s="17">
        <v>12</v>
      </c>
      <c r="ET278" s="17">
        <v>4</v>
      </c>
      <c r="EU278" s="17">
        <v>4</v>
      </c>
    </row>
    <row r="279" spans="1:151" ht="14.25" customHeight="1">
      <c r="A279" s="551" t="s">
        <v>299</v>
      </c>
      <c r="B279" s="551" t="s">
        <v>515</v>
      </c>
      <c r="C279" s="551" t="s">
        <v>515</v>
      </c>
      <c r="D279" s="551" t="s">
        <v>522</v>
      </c>
      <c r="E279" s="607">
        <v>15</v>
      </c>
      <c r="F279" s="607">
        <v>12</v>
      </c>
      <c r="G279" s="607">
        <v>2</v>
      </c>
      <c r="H279" s="607">
        <v>2</v>
      </c>
      <c r="I279" s="607">
        <v>7</v>
      </c>
      <c r="J279" s="607">
        <v>6</v>
      </c>
      <c r="K279" s="607">
        <v>3</v>
      </c>
      <c r="L279" s="607">
        <v>3</v>
      </c>
      <c r="M279" s="607">
        <v>49</v>
      </c>
      <c r="N279" s="607">
        <v>1</v>
      </c>
      <c r="O279" s="607">
        <v>3</v>
      </c>
      <c r="P279" s="607">
        <v>5</v>
      </c>
      <c r="Q279" s="607">
        <v>2</v>
      </c>
      <c r="R279" s="607">
        <v>2</v>
      </c>
      <c r="S279" s="607">
        <v>6</v>
      </c>
      <c r="T279" s="607">
        <v>3</v>
      </c>
      <c r="U279" s="607">
        <v>2</v>
      </c>
      <c r="V279" s="607">
        <v>7</v>
      </c>
      <c r="W279" s="607">
        <v>2</v>
      </c>
      <c r="X279" s="607">
        <v>5</v>
      </c>
      <c r="Y279" s="607">
        <v>4</v>
      </c>
      <c r="Z279" s="607">
        <v>4</v>
      </c>
      <c r="AA279" s="607">
        <v>2</v>
      </c>
      <c r="AB279" s="607">
        <v>1</v>
      </c>
      <c r="AC279" s="608">
        <v>52.2</v>
      </c>
      <c r="AD279" s="608">
        <v>49.6</v>
      </c>
      <c r="AE279" s="608">
        <v>55</v>
      </c>
      <c r="AF279" s="607">
        <v>31</v>
      </c>
      <c r="AG279" s="607">
        <v>1</v>
      </c>
      <c r="AH279" s="607">
        <v>1</v>
      </c>
      <c r="AI279" s="607" t="s">
        <v>1</v>
      </c>
      <c r="AJ279" s="607">
        <v>1</v>
      </c>
      <c r="AK279" s="607">
        <v>2</v>
      </c>
      <c r="AL279" s="607">
        <v>3</v>
      </c>
      <c r="AM279" s="607">
        <v>1</v>
      </c>
      <c r="AN279" s="607">
        <v>1</v>
      </c>
      <c r="AO279" s="607">
        <v>6</v>
      </c>
      <c r="AP279" s="607">
        <v>2</v>
      </c>
      <c r="AQ279" s="607">
        <v>4</v>
      </c>
      <c r="AR279" s="607">
        <v>4</v>
      </c>
      <c r="AS279" s="607">
        <v>2</v>
      </c>
      <c r="AT279" s="607">
        <v>2</v>
      </c>
      <c r="AU279" s="607">
        <v>1</v>
      </c>
      <c r="AV279" s="608">
        <v>58.2</v>
      </c>
      <c r="AW279" s="608">
        <v>55.3</v>
      </c>
      <c r="AX279" s="608">
        <v>61.7</v>
      </c>
      <c r="AY279" s="607">
        <v>25</v>
      </c>
      <c r="AZ279" s="607" t="s">
        <v>1</v>
      </c>
      <c r="BA279" s="607" t="s">
        <v>1</v>
      </c>
      <c r="BB279" s="607" t="s">
        <v>1</v>
      </c>
      <c r="BC279" s="607">
        <v>1</v>
      </c>
      <c r="BD279" s="607">
        <v>1</v>
      </c>
      <c r="BE279" s="607">
        <v>3</v>
      </c>
      <c r="BF279" s="607">
        <v>1</v>
      </c>
      <c r="BG279" s="607">
        <v>1</v>
      </c>
      <c r="BH279" s="607">
        <v>6</v>
      </c>
      <c r="BI279" s="607">
        <v>2</v>
      </c>
      <c r="BJ279" s="607">
        <v>3</v>
      </c>
      <c r="BK279" s="607">
        <v>3</v>
      </c>
      <c r="BL279" s="607">
        <v>2</v>
      </c>
      <c r="BM279" s="607">
        <v>1</v>
      </c>
      <c r="BN279" s="607">
        <v>1</v>
      </c>
      <c r="BO279" s="608">
        <v>60.1</v>
      </c>
      <c r="BP279" s="608">
        <v>57.5</v>
      </c>
      <c r="BQ279" s="608">
        <v>64.8</v>
      </c>
      <c r="BR279" s="607">
        <v>12</v>
      </c>
      <c r="BS279" s="607" t="s">
        <v>1</v>
      </c>
      <c r="BT279" s="607" t="s">
        <v>1</v>
      </c>
      <c r="BU279" s="607" t="s">
        <v>1</v>
      </c>
      <c r="BV279" s="607" t="s">
        <v>1</v>
      </c>
      <c r="BW279" s="607" t="s">
        <v>1</v>
      </c>
      <c r="BX279" s="607" t="s">
        <v>1</v>
      </c>
      <c r="BY279" s="607" t="s">
        <v>1</v>
      </c>
      <c r="BZ279" s="607">
        <v>1</v>
      </c>
      <c r="CA279" s="607">
        <v>2</v>
      </c>
      <c r="CB279" s="607">
        <v>1</v>
      </c>
      <c r="CC279" s="607">
        <v>2</v>
      </c>
      <c r="CD279" s="607">
        <v>3</v>
      </c>
      <c r="CE279" s="607">
        <v>2</v>
      </c>
      <c r="CF279" s="607">
        <v>1</v>
      </c>
      <c r="CG279" s="607" t="s">
        <v>1</v>
      </c>
      <c r="CH279" s="607">
        <v>11</v>
      </c>
      <c r="CI279" s="607" t="s">
        <v>1</v>
      </c>
      <c r="CJ279" s="607" t="s">
        <v>1</v>
      </c>
      <c r="CK279" s="607" t="s">
        <v>1</v>
      </c>
      <c r="CL279" s="607" t="s">
        <v>1</v>
      </c>
      <c r="CM279" s="607" t="s">
        <v>1</v>
      </c>
      <c r="CN279" s="607">
        <v>1</v>
      </c>
      <c r="CO279" s="607">
        <v>2</v>
      </c>
      <c r="CP279" s="607">
        <v>1</v>
      </c>
      <c r="CQ279" s="607">
        <v>2</v>
      </c>
      <c r="CR279" s="607">
        <v>2</v>
      </c>
      <c r="CS279" s="607">
        <v>2</v>
      </c>
      <c r="CT279" s="607">
        <v>1</v>
      </c>
      <c r="CU279" s="607" t="s">
        <v>1</v>
      </c>
      <c r="CV279" s="607"/>
      <c r="CW279" s="607"/>
      <c r="CX279" s="607"/>
      <c r="CY279" s="607"/>
      <c r="CZ279" s="607"/>
      <c r="DA279" s="607"/>
      <c r="DB279" s="607"/>
      <c r="DC279" s="607">
        <v>58</v>
      </c>
      <c r="DD279" s="607">
        <v>40</v>
      </c>
      <c r="DE279" s="607">
        <v>26</v>
      </c>
      <c r="DF279" s="607">
        <v>13</v>
      </c>
      <c r="DG279" s="607">
        <v>1</v>
      </c>
      <c r="DH279" s="607">
        <v>7</v>
      </c>
      <c r="DI279" s="607">
        <v>7</v>
      </c>
      <c r="DJ279" s="607">
        <v>4</v>
      </c>
      <c r="DK279" s="607">
        <v>11</v>
      </c>
      <c r="DL279" s="607" t="s">
        <v>1</v>
      </c>
      <c r="DM279" s="607" t="s">
        <v>1</v>
      </c>
      <c r="DN279" s="607" t="s">
        <v>1</v>
      </c>
      <c r="DO279" s="607" t="s">
        <v>1</v>
      </c>
      <c r="DP279" s="607">
        <v>2</v>
      </c>
      <c r="DQ279" s="607" t="s">
        <v>1</v>
      </c>
      <c r="DR279" s="607">
        <v>3</v>
      </c>
      <c r="DS279" s="607">
        <v>4</v>
      </c>
      <c r="DT279" s="607">
        <v>2</v>
      </c>
      <c r="DU279" s="607" t="s">
        <v>1</v>
      </c>
      <c r="DV279" s="607" t="s">
        <v>1</v>
      </c>
      <c r="DW279" s="607" t="s">
        <v>1</v>
      </c>
      <c r="DX279" s="607" t="s">
        <v>1</v>
      </c>
      <c r="DY279" s="607" t="s">
        <v>1</v>
      </c>
      <c r="DZ279" s="607" t="s">
        <v>1</v>
      </c>
      <c r="EA279" s="607">
        <v>12</v>
      </c>
      <c r="EB279" s="607">
        <v>1341</v>
      </c>
      <c r="EC279" s="607" t="s">
        <v>1</v>
      </c>
      <c r="ED279" s="607">
        <v>706</v>
      </c>
      <c r="EE279" s="607">
        <v>635</v>
      </c>
      <c r="EF279" s="17">
        <v>29</v>
      </c>
      <c r="EG279" s="17">
        <v>23</v>
      </c>
      <c r="EH279" s="17">
        <v>16</v>
      </c>
      <c r="EI279" s="17">
        <v>7</v>
      </c>
      <c r="EJ279" s="17" t="s">
        <v>1</v>
      </c>
      <c r="EK279" s="17" t="s">
        <v>1</v>
      </c>
      <c r="EL279" s="17">
        <v>6</v>
      </c>
      <c r="EM279" s="17" t="s">
        <v>1</v>
      </c>
      <c r="EN279" s="17">
        <v>29</v>
      </c>
      <c r="EO279" s="17">
        <v>17</v>
      </c>
      <c r="EP279" s="17">
        <v>10</v>
      </c>
      <c r="EQ279" s="17">
        <v>6</v>
      </c>
      <c r="ER279" s="17">
        <v>1</v>
      </c>
      <c r="ES279" s="17">
        <v>7</v>
      </c>
      <c r="ET279" s="17">
        <v>1</v>
      </c>
      <c r="EU279" s="17">
        <v>4</v>
      </c>
    </row>
    <row r="280" spans="1:151" ht="14.25" customHeight="1">
      <c r="A280" s="551" t="s">
        <v>299</v>
      </c>
      <c r="B280" s="551" t="s">
        <v>515</v>
      </c>
      <c r="C280" s="551" t="s">
        <v>515</v>
      </c>
      <c r="D280" s="551" t="s">
        <v>523</v>
      </c>
      <c r="E280" s="607">
        <v>7</v>
      </c>
      <c r="F280" s="607">
        <v>6</v>
      </c>
      <c r="G280" s="607">
        <v>1</v>
      </c>
      <c r="H280" s="607">
        <v>1</v>
      </c>
      <c r="I280" s="607">
        <v>1</v>
      </c>
      <c r="J280" s="607">
        <v>1</v>
      </c>
      <c r="K280" s="607">
        <v>4</v>
      </c>
      <c r="L280" s="607">
        <v>1</v>
      </c>
      <c r="M280" s="607">
        <v>16</v>
      </c>
      <c r="N280" s="607" t="s">
        <v>1</v>
      </c>
      <c r="O280" s="607">
        <v>1</v>
      </c>
      <c r="P280" s="607">
        <v>1</v>
      </c>
      <c r="Q280" s="607" t="s">
        <v>1</v>
      </c>
      <c r="R280" s="607" t="s">
        <v>1</v>
      </c>
      <c r="S280" s="607" t="s">
        <v>1</v>
      </c>
      <c r="T280" s="607">
        <v>1</v>
      </c>
      <c r="U280" s="607">
        <v>3</v>
      </c>
      <c r="V280" s="607">
        <v>1</v>
      </c>
      <c r="W280" s="607">
        <v>1</v>
      </c>
      <c r="X280" s="607">
        <v>1</v>
      </c>
      <c r="Y280" s="607">
        <v>2</v>
      </c>
      <c r="Z280" s="607">
        <v>1</v>
      </c>
      <c r="AA280" s="607">
        <v>3</v>
      </c>
      <c r="AB280" s="607">
        <v>1</v>
      </c>
      <c r="AC280" s="608">
        <v>61.6</v>
      </c>
      <c r="AD280" s="608">
        <v>55.4</v>
      </c>
      <c r="AE280" s="608">
        <v>67.900000000000006</v>
      </c>
      <c r="AF280" s="607">
        <v>16</v>
      </c>
      <c r="AG280" s="607" t="s">
        <v>1</v>
      </c>
      <c r="AH280" s="607">
        <v>1</v>
      </c>
      <c r="AI280" s="607">
        <v>1</v>
      </c>
      <c r="AJ280" s="607" t="s">
        <v>1</v>
      </c>
      <c r="AK280" s="607" t="s">
        <v>1</v>
      </c>
      <c r="AL280" s="607" t="s">
        <v>1</v>
      </c>
      <c r="AM280" s="607">
        <v>1</v>
      </c>
      <c r="AN280" s="607">
        <v>3</v>
      </c>
      <c r="AO280" s="607">
        <v>1</v>
      </c>
      <c r="AP280" s="607">
        <v>1</v>
      </c>
      <c r="AQ280" s="607">
        <v>1</v>
      </c>
      <c r="AR280" s="607">
        <v>2</v>
      </c>
      <c r="AS280" s="607">
        <v>1</v>
      </c>
      <c r="AT280" s="607">
        <v>3</v>
      </c>
      <c r="AU280" s="607">
        <v>1</v>
      </c>
      <c r="AV280" s="608">
        <v>61.6</v>
      </c>
      <c r="AW280" s="608">
        <v>55.4</v>
      </c>
      <c r="AX280" s="608">
        <v>67.900000000000006</v>
      </c>
      <c r="AY280" s="607">
        <v>11</v>
      </c>
      <c r="AZ280" s="607" t="s">
        <v>1</v>
      </c>
      <c r="BA280" s="607" t="s">
        <v>1</v>
      </c>
      <c r="BB280" s="607" t="s">
        <v>1</v>
      </c>
      <c r="BC280" s="607" t="s">
        <v>1</v>
      </c>
      <c r="BD280" s="607" t="s">
        <v>1</v>
      </c>
      <c r="BE280" s="607" t="s">
        <v>1</v>
      </c>
      <c r="BF280" s="607" t="s">
        <v>1</v>
      </c>
      <c r="BG280" s="607">
        <v>3</v>
      </c>
      <c r="BH280" s="607">
        <v>1</v>
      </c>
      <c r="BI280" s="607">
        <v>1</v>
      </c>
      <c r="BJ280" s="607" t="s">
        <v>1</v>
      </c>
      <c r="BK280" s="607">
        <v>2</v>
      </c>
      <c r="BL280" s="607">
        <v>1</v>
      </c>
      <c r="BM280" s="607">
        <v>2</v>
      </c>
      <c r="BN280" s="607">
        <v>1</v>
      </c>
      <c r="BO280" s="608">
        <v>67.599999999999994</v>
      </c>
      <c r="BP280" s="608">
        <v>66</v>
      </c>
      <c r="BQ280" s="608">
        <v>69.599999999999994</v>
      </c>
      <c r="BR280" s="607">
        <v>6</v>
      </c>
      <c r="BS280" s="607" t="s">
        <v>1</v>
      </c>
      <c r="BT280" s="607" t="s">
        <v>1</v>
      </c>
      <c r="BU280" s="607" t="s">
        <v>1</v>
      </c>
      <c r="BV280" s="607" t="s">
        <v>1</v>
      </c>
      <c r="BW280" s="607" t="s">
        <v>1</v>
      </c>
      <c r="BX280" s="607" t="s">
        <v>1</v>
      </c>
      <c r="BY280" s="607" t="s">
        <v>1</v>
      </c>
      <c r="BZ280" s="607">
        <v>2</v>
      </c>
      <c r="CA280" s="607" t="s">
        <v>1</v>
      </c>
      <c r="CB280" s="607">
        <v>1</v>
      </c>
      <c r="CC280" s="607" t="s">
        <v>1</v>
      </c>
      <c r="CD280" s="607">
        <v>1</v>
      </c>
      <c r="CE280" s="607">
        <v>1</v>
      </c>
      <c r="CF280" s="607">
        <v>1</v>
      </c>
      <c r="CG280" s="607" t="s">
        <v>1</v>
      </c>
      <c r="CH280" s="607">
        <v>5</v>
      </c>
      <c r="CI280" s="607" t="s">
        <v>1</v>
      </c>
      <c r="CJ280" s="607" t="s">
        <v>1</v>
      </c>
      <c r="CK280" s="607" t="s">
        <v>1</v>
      </c>
      <c r="CL280" s="607" t="s">
        <v>1</v>
      </c>
      <c r="CM280" s="607" t="s">
        <v>1</v>
      </c>
      <c r="CN280" s="607">
        <v>2</v>
      </c>
      <c r="CO280" s="607" t="s">
        <v>1</v>
      </c>
      <c r="CP280" s="607">
        <v>1</v>
      </c>
      <c r="CQ280" s="607" t="s">
        <v>1</v>
      </c>
      <c r="CR280" s="607" t="s">
        <v>1</v>
      </c>
      <c r="CS280" s="607">
        <v>1</v>
      </c>
      <c r="CT280" s="607">
        <v>1</v>
      </c>
      <c r="CU280" s="607" t="s">
        <v>1</v>
      </c>
      <c r="CV280" s="607"/>
      <c r="CW280" s="607"/>
      <c r="CX280" s="607"/>
      <c r="CY280" s="607"/>
      <c r="CZ280" s="607"/>
      <c r="DA280" s="607"/>
      <c r="DB280" s="607"/>
      <c r="DC280" s="607">
        <v>18</v>
      </c>
      <c r="DD280" s="607">
        <v>11</v>
      </c>
      <c r="DE280" s="607">
        <v>11</v>
      </c>
      <c r="DF280" s="607" t="s">
        <v>1</v>
      </c>
      <c r="DG280" s="607" t="s">
        <v>1</v>
      </c>
      <c r="DH280" s="607">
        <v>2</v>
      </c>
      <c r="DI280" s="607">
        <v>4</v>
      </c>
      <c r="DJ280" s="607">
        <v>1</v>
      </c>
      <c r="DK280" s="607">
        <v>4</v>
      </c>
      <c r="DL280" s="607" t="s">
        <v>1</v>
      </c>
      <c r="DM280" s="607" t="s">
        <v>1</v>
      </c>
      <c r="DN280" s="607" t="s">
        <v>1</v>
      </c>
      <c r="DO280" s="607" t="s">
        <v>1</v>
      </c>
      <c r="DP280" s="607" t="s">
        <v>1</v>
      </c>
      <c r="DQ280" s="607" t="s">
        <v>1</v>
      </c>
      <c r="DR280" s="607">
        <v>2</v>
      </c>
      <c r="DS280" s="607">
        <v>2</v>
      </c>
      <c r="DT280" s="607" t="s">
        <v>1</v>
      </c>
      <c r="DU280" s="607" t="s">
        <v>1</v>
      </c>
      <c r="DV280" s="607" t="s">
        <v>1</v>
      </c>
      <c r="DW280" s="607" t="s">
        <v>1</v>
      </c>
      <c r="DX280" s="607" t="s">
        <v>1</v>
      </c>
      <c r="DY280" s="607" t="s">
        <v>1</v>
      </c>
      <c r="DZ280" s="607" t="s">
        <v>1</v>
      </c>
      <c r="EA280" s="607">
        <v>6</v>
      </c>
      <c r="EB280" s="607">
        <v>419</v>
      </c>
      <c r="EC280" s="607" t="s">
        <v>1</v>
      </c>
      <c r="ED280" s="607">
        <v>183</v>
      </c>
      <c r="EE280" s="607">
        <v>236</v>
      </c>
      <c r="EF280" s="17">
        <v>10</v>
      </c>
      <c r="EG280" s="17">
        <v>6</v>
      </c>
      <c r="EH280" s="17">
        <v>6</v>
      </c>
      <c r="EI280" s="17" t="s">
        <v>1</v>
      </c>
      <c r="EJ280" s="17" t="s">
        <v>1</v>
      </c>
      <c r="EK280" s="17" t="s">
        <v>1</v>
      </c>
      <c r="EL280" s="17">
        <v>4</v>
      </c>
      <c r="EM280" s="17" t="s">
        <v>1</v>
      </c>
      <c r="EN280" s="17">
        <v>8</v>
      </c>
      <c r="EO280" s="17">
        <v>5</v>
      </c>
      <c r="EP280" s="17">
        <v>5</v>
      </c>
      <c r="EQ280" s="17" t="s">
        <v>1</v>
      </c>
      <c r="ER280" s="17" t="s">
        <v>1</v>
      </c>
      <c r="ES280" s="17">
        <v>2</v>
      </c>
      <c r="ET280" s="17" t="s">
        <v>1</v>
      </c>
      <c r="EU280" s="17">
        <v>1</v>
      </c>
    </row>
    <row r="281" spans="1:151" ht="14.25" customHeight="1">
      <c r="A281" s="551" t="s">
        <v>299</v>
      </c>
      <c r="B281" s="551" t="s">
        <v>515</v>
      </c>
      <c r="C281" s="551" t="s">
        <v>515</v>
      </c>
      <c r="D281" s="551" t="s">
        <v>524</v>
      </c>
      <c r="E281" s="607">
        <v>13</v>
      </c>
      <c r="F281" s="607">
        <v>12</v>
      </c>
      <c r="G281" s="607">
        <v>4</v>
      </c>
      <c r="H281" s="607">
        <v>4</v>
      </c>
      <c r="I281" s="607">
        <v>6</v>
      </c>
      <c r="J281" s="607">
        <v>3</v>
      </c>
      <c r="K281" s="607">
        <v>2</v>
      </c>
      <c r="L281" s="607">
        <v>1</v>
      </c>
      <c r="M281" s="607">
        <v>28</v>
      </c>
      <c r="N281" s="607" t="s">
        <v>1</v>
      </c>
      <c r="O281" s="607" t="s">
        <v>1</v>
      </c>
      <c r="P281" s="607">
        <v>2</v>
      </c>
      <c r="Q281" s="607">
        <v>1</v>
      </c>
      <c r="R281" s="607" t="s">
        <v>1</v>
      </c>
      <c r="S281" s="607">
        <v>3</v>
      </c>
      <c r="T281" s="607">
        <v>3</v>
      </c>
      <c r="U281" s="607">
        <v>4</v>
      </c>
      <c r="V281" s="607">
        <v>4</v>
      </c>
      <c r="W281" s="607">
        <v>2</v>
      </c>
      <c r="X281" s="607">
        <v>1</v>
      </c>
      <c r="Y281" s="607">
        <v>2</v>
      </c>
      <c r="Z281" s="607">
        <v>4</v>
      </c>
      <c r="AA281" s="607">
        <v>2</v>
      </c>
      <c r="AB281" s="607" t="s">
        <v>1</v>
      </c>
      <c r="AC281" s="608">
        <v>56.8</v>
      </c>
      <c r="AD281" s="608">
        <v>57.2</v>
      </c>
      <c r="AE281" s="608">
        <v>56</v>
      </c>
      <c r="AF281" s="607">
        <v>24</v>
      </c>
      <c r="AG281" s="607" t="s">
        <v>1</v>
      </c>
      <c r="AH281" s="607" t="s">
        <v>1</v>
      </c>
      <c r="AI281" s="607">
        <v>1</v>
      </c>
      <c r="AJ281" s="607">
        <v>1</v>
      </c>
      <c r="AK281" s="607" t="s">
        <v>1</v>
      </c>
      <c r="AL281" s="607">
        <v>3</v>
      </c>
      <c r="AM281" s="607">
        <v>2</v>
      </c>
      <c r="AN281" s="607">
        <v>3</v>
      </c>
      <c r="AO281" s="607">
        <v>4</v>
      </c>
      <c r="AP281" s="607">
        <v>2</v>
      </c>
      <c r="AQ281" s="607">
        <v>1</v>
      </c>
      <c r="AR281" s="607">
        <v>2</v>
      </c>
      <c r="AS281" s="607">
        <v>4</v>
      </c>
      <c r="AT281" s="607">
        <v>1</v>
      </c>
      <c r="AU281" s="607" t="s">
        <v>1</v>
      </c>
      <c r="AV281" s="608">
        <v>57.5</v>
      </c>
      <c r="AW281" s="608">
        <v>58.7</v>
      </c>
      <c r="AX281" s="608">
        <v>56</v>
      </c>
      <c r="AY281" s="607">
        <v>21</v>
      </c>
      <c r="AZ281" s="607" t="s">
        <v>1</v>
      </c>
      <c r="BA281" s="607" t="s">
        <v>1</v>
      </c>
      <c r="BB281" s="607">
        <v>1</v>
      </c>
      <c r="BC281" s="607">
        <v>1</v>
      </c>
      <c r="BD281" s="607" t="s">
        <v>1</v>
      </c>
      <c r="BE281" s="607">
        <v>2</v>
      </c>
      <c r="BF281" s="607">
        <v>1</v>
      </c>
      <c r="BG281" s="607">
        <v>2</v>
      </c>
      <c r="BH281" s="607">
        <v>4</v>
      </c>
      <c r="BI281" s="607">
        <v>2</v>
      </c>
      <c r="BJ281" s="607">
        <v>1</v>
      </c>
      <c r="BK281" s="607">
        <v>2</v>
      </c>
      <c r="BL281" s="607">
        <v>4</v>
      </c>
      <c r="BM281" s="607">
        <v>1</v>
      </c>
      <c r="BN281" s="607" t="s">
        <v>1</v>
      </c>
      <c r="BO281" s="608">
        <v>59</v>
      </c>
      <c r="BP281" s="608">
        <v>58.7</v>
      </c>
      <c r="BQ281" s="608">
        <v>59.5</v>
      </c>
      <c r="BR281" s="607">
        <v>12</v>
      </c>
      <c r="BS281" s="607" t="s">
        <v>1</v>
      </c>
      <c r="BT281" s="607" t="s">
        <v>1</v>
      </c>
      <c r="BU281" s="607" t="s">
        <v>1</v>
      </c>
      <c r="BV281" s="607" t="s">
        <v>1</v>
      </c>
      <c r="BW281" s="607" t="s">
        <v>1</v>
      </c>
      <c r="BX281" s="607" t="s">
        <v>1</v>
      </c>
      <c r="BY281" s="607" t="s">
        <v>1</v>
      </c>
      <c r="BZ281" s="607">
        <v>3</v>
      </c>
      <c r="CA281" s="607">
        <v>2</v>
      </c>
      <c r="CB281" s="607">
        <v>2</v>
      </c>
      <c r="CC281" s="607" t="s">
        <v>1</v>
      </c>
      <c r="CD281" s="607">
        <v>1</v>
      </c>
      <c r="CE281" s="607">
        <v>2</v>
      </c>
      <c r="CF281" s="607">
        <v>2</v>
      </c>
      <c r="CG281" s="607" t="s">
        <v>1</v>
      </c>
      <c r="CH281" s="607">
        <v>7</v>
      </c>
      <c r="CI281" s="607" t="s">
        <v>1</v>
      </c>
      <c r="CJ281" s="607" t="s">
        <v>1</v>
      </c>
      <c r="CK281" s="607" t="s">
        <v>1</v>
      </c>
      <c r="CL281" s="607" t="s">
        <v>1</v>
      </c>
      <c r="CM281" s="607" t="s">
        <v>1</v>
      </c>
      <c r="CN281" s="607">
        <v>1</v>
      </c>
      <c r="CO281" s="607">
        <v>2</v>
      </c>
      <c r="CP281" s="607">
        <v>1</v>
      </c>
      <c r="CQ281" s="607" t="s">
        <v>1</v>
      </c>
      <c r="CR281" s="607">
        <v>1</v>
      </c>
      <c r="CS281" s="607">
        <v>1</v>
      </c>
      <c r="CT281" s="607">
        <v>1</v>
      </c>
      <c r="CU281" s="607" t="s">
        <v>1</v>
      </c>
      <c r="CV281" s="607"/>
      <c r="CW281" s="607"/>
      <c r="CX281" s="607"/>
      <c r="CY281" s="607"/>
      <c r="CZ281" s="607"/>
      <c r="DA281" s="607"/>
      <c r="DB281" s="607"/>
      <c r="DC281" s="607">
        <v>37</v>
      </c>
      <c r="DD281" s="607">
        <v>25</v>
      </c>
      <c r="DE281" s="607">
        <v>21</v>
      </c>
      <c r="DF281" s="607">
        <v>1</v>
      </c>
      <c r="DG281" s="607">
        <v>3</v>
      </c>
      <c r="DH281" s="607">
        <v>5</v>
      </c>
      <c r="DI281" s="607">
        <v>2</v>
      </c>
      <c r="DJ281" s="607">
        <v>5</v>
      </c>
      <c r="DK281" s="607">
        <v>12</v>
      </c>
      <c r="DL281" s="607" t="s">
        <v>1</v>
      </c>
      <c r="DM281" s="607" t="s">
        <v>1</v>
      </c>
      <c r="DN281" s="607">
        <v>1</v>
      </c>
      <c r="DO281" s="607" t="s">
        <v>1</v>
      </c>
      <c r="DP281" s="607">
        <v>8</v>
      </c>
      <c r="DQ281" s="607" t="s">
        <v>1</v>
      </c>
      <c r="DR281" s="607" t="s">
        <v>1</v>
      </c>
      <c r="DS281" s="607">
        <v>3</v>
      </c>
      <c r="DT281" s="607" t="s">
        <v>1</v>
      </c>
      <c r="DU281" s="607" t="s">
        <v>1</v>
      </c>
      <c r="DV281" s="607" t="s">
        <v>1</v>
      </c>
      <c r="DW281" s="607" t="s">
        <v>1</v>
      </c>
      <c r="DX281" s="607" t="s">
        <v>1</v>
      </c>
      <c r="DY281" s="607" t="s">
        <v>1</v>
      </c>
      <c r="DZ281" s="607" t="s">
        <v>1</v>
      </c>
      <c r="EA281" s="607">
        <v>12</v>
      </c>
      <c r="EB281" s="607">
        <v>968</v>
      </c>
      <c r="EC281" s="607" t="s">
        <v>1</v>
      </c>
      <c r="ED281" s="607">
        <v>956</v>
      </c>
      <c r="EE281" s="607">
        <v>12</v>
      </c>
      <c r="EF281" s="17">
        <v>21</v>
      </c>
      <c r="EG281" s="17">
        <v>17</v>
      </c>
      <c r="EH281" s="17">
        <v>13</v>
      </c>
      <c r="EI281" s="17">
        <v>1</v>
      </c>
      <c r="EJ281" s="17">
        <v>3</v>
      </c>
      <c r="EK281" s="17" t="s">
        <v>1</v>
      </c>
      <c r="EL281" s="17">
        <v>2</v>
      </c>
      <c r="EM281" s="17">
        <v>2</v>
      </c>
      <c r="EN281" s="17">
        <v>16</v>
      </c>
      <c r="EO281" s="17">
        <v>8</v>
      </c>
      <c r="EP281" s="17">
        <v>8</v>
      </c>
      <c r="EQ281" s="17" t="s">
        <v>1</v>
      </c>
      <c r="ER281" s="17" t="s">
        <v>1</v>
      </c>
      <c r="ES281" s="17">
        <v>5</v>
      </c>
      <c r="ET281" s="17" t="s">
        <v>1</v>
      </c>
      <c r="EU281" s="17">
        <v>3</v>
      </c>
    </row>
    <row r="282" spans="1:151" ht="14.25" customHeight="1">
      <c r="A282" s="551" t="s">
        <v>299</v>
      </c>
      <c r="B282" s="551" t="s">
        <v>515</v>
      </c>
      <c r="C282" s="551" t="s">
        <v>515</v>
      </c>
      <c r="D282" s="551" t="s">
        <v>525</v>
      </c>
      <c r="E282" s="607">
        <v>14</v>
      </c>
      <c r="F282" s="607">
        <v>10</v>
      </c>
      <c r="G282" s="607">
        <v>1</v>
      </c>
      <c r="H282" s="607">
        <v>1</v>
      </c>
      <c r="I282" s="607">
        <v>3</v>
      </c>
      <c r="J282" s="607">
        <v>3</v>
      </c>
      <c r="K282" s="607">
        <v>6</v>
      </c>
      <c r="L282" s="607">
        <v>4</v>
      </c>
      <c r="M282" s="607">
        <v>29</v>
      </c>
      <c r="N282" s="607">
        <v>2</v>
      </c>
      <c r="O282" s="607">
        <v>3</v>
      </c>
      <c r="P282" s="607" t="s">
        <v>1</v>
      </c>
      <c r="Q282" s="607">
        <v>1</v>
      </c>
      <c r="R282" s="607" t="s">
        <v>1</v>
      </c>
      <c r="S282" s="607" t="s">
        <v>1</v>
      </c>
      <c r="T282" s="607">
        <v>3</v>
      </c>
      <c r="U282" s="607">
        <v>4</v>
      </c>
      <c r="V282" s="607">
        <v>6</v>
      </c>
      <c r="W282" s="607">
        <v>5</v>
      </c>
      <c r="X282" s="607" t="s">
        <v>1</v>
      </c>
      <c r="Y282" s="607" t="s">
        <v>1</v>
      </c>
      <c r="Z282" s="607">
        <v>1</v>
      </c>
      <c r="AA282" s="607">
        <v>1</v>
      </c>
      <c r="AB282" s="607">
        <v>3</v>
      </c>
      <c r="AC282" s="608">
        <v>53.4</v>
      </c>
      <c r="AD282" s="608">
        <v>53.5</v>
      </c>
      <c r="AE282" s="608">
        <v>53.3</v>
      </c>
      <c r="AF282" s="607">
        <v>19</v>
      </c>
      <c r="AG282" s="607">
        <v>2</v>
      </c>
      <c r="AH282" s="607">
        <v>2</v>
      </c>
      <c r="AI282" s="607" t="s">
        <v>1</v>
      </c>
      <c r="AJ282" s="607" t="s">
        <v>1</v>
      </c>
      <c r="AK282" s="607" t="s">
        <v>1</v>
      </c>
      <c r="AL282" s="607" t="s">
        <v>1</v>
      </c>
      <c r="AM282" s="607">
        <v>1</v>
      </c>
      <c r="AN282" s="607">
        <v>3</v>
      </c>
      <c r="AO282" s="607">
        <v>2</v>
      </c>
      <c r="AP282" s="607">
        <v>4</v>
      </c>
      <c r="AQ282" s="607" t="s">
        <v>1</v>
      </c>
      <c r="AR282" s="607" t="s">
        <v>1</v>
      </c>
      <c r="AS282" s="607">
        <v>1</v>
      </c>
      <c r="AT282" s="607">
        <v>1</v>
      </c>
      <c r="AU282" s="607">
        <v>3</v>
      </c>
      <c r="AV282" s="608">
        <v>56.2</v>
      </c>
      <c r="AW282" s="608">
        <v>54.9</v>
      </c>
      <c r="AX282" s="608">
        <v>57.3</v>
      </c>
      <c r="AY282" s="607">
        <v>15</v>
      </c>
      <c r="AZ282" s="607" t="s">
        <v>1</v>
      </c>
      <c r="BA282" s="607">
        <v>1</v>
      </c>
      <c r="BB282" s="607" t="s">
        <v>1</v>
      </c>
      <c r="BC282" s="607" t="s">
        <v>1</v>
      </c>
      <c r="BD282" s="607" t="s">
        <v>1</v>
      </c>
      <c r="BE282" s="607" t="s">
        <v>1</v>
      </c>
      <c r="BF282" s="607">
        <v>1</v>
      </c>
      <c r="BG282" s="607">
        <v>3</v>
      </c>
      <c r="BH282" s="607">
        <v>2</v>
      </c>
      <c r="BI282" s="607">
        <v>4</v>
      </c>
      <c r="BJ282" s="607" t="s">
        <v>1</v>
      </c>
      <c r="BK282" s="607" t="s">
        <v>1</v>
      </c>
      <c r="BL282" s="607">
        <v>1</v>
      </c>
      <c r="BM282" s="607">
        <v>1</v>
      </c>
      <c r="BN282" s="607">
        <v>2</v>
      </c>
      <c r="BO282" s="608">
        <v>61.6</v>
      </c>
      <c r="BP282" s="608">
        <v>65.599999999999994</v>
      </c>
      <c r="BQ282" s="608">
        <v>58.1</v>
      </c>
      <c r="BR282" s="607">
        <v>10</v>
      </c>
      <c r="BS282" s="607" t="s">
        <v>1</v>
      </c>
      <c r="BT282" s="607" t="s">
        <v>1</v>
      </c>
      <c r="BU282" s="607" t="s">
        <v>1</v>
      </c>
      <c r="BV282" s="607" t="s">
        <v>1</v>
      </c>
      <c r="BW282" s="607" t="s">
        <v>1</v>
      </c>
      <c r="BX282" s="607" t="s">
        <v>1</v>
      </c>
      <c r="BY282" s="607">
        <v>1</v>
      </c>
      <c r="BZ282" s="607">
        <v>1</v>
      </c>
      <c r="CA282" s="607">
        <v>2</v>
      </c>
      <c r="CB282" s="607">
        <v>4</v>
      </c>
      <c r="CC282" s="607" t="s">
        <v>1</v>
      </c>
      <c r="CD282" s="607" t="s">
        <v>1</v>
      </c>
      <c r="CE282" s="607" t="s">
        <v>1</v>
      </c>
      <c r="CF282" s="607">
        <v>1</v>
      </c>
      <c r="CG282" s="607">
        <v>1</v>
      </c>
      <c r="CH282" s="607">
        <v>8</v>
      </c>
      <c r="CI282" s="607" t="s">
        <v>1</v>
      </c>
      <c r="CJ282" s="607" t="s">
        <v>1</v>
      </c>
      <c r="CK282" s="607" t="s">
        <v>1</v>
      </c>
      <c r="CL282" s="607" t="s">
        <v>1</v>
      </c>
      <c r="CM282" s="607">
        <v>1</v>
      </c>
      <c r="CN282" s="607">
        <v>1</v>
      </c>
      <c r="CO282" s="607">
        <v>2</v>
      </c>
      <c r="CP282" s="607">
        <v>2</v>
      </c>
      <c r="CQ282" s="607" t="s">
        <v>1</v>
      </c>
      <c r="CR282" s="607" t="s">
        <v>1</v>
      </c>
      <c r="CS282" s="607" t="s">
        <v>1</v>
      </c>
      <c r="CT282" s="607">
        <v>1</v>
      </c>
      <c r="CU282" s="607">
        <v>1</v>
      </c>
      <c r="CV282" s="607"/>
      <c r="CW282" s="607"/>
      <c r="CX282" s="607"/>
      <c r="CY282" s="607"/>
      <c r="CZ282" s="607"/>
      <c r="DA282" s="607"/>
      <c r="DB282" s="607"/>
      <c r="DC282" s="607">
        <v>49</v>
      </c>
      <c r="DD282" s="607">
        <v>27</v>
      </c>
      <c r="DE282" s="607">
        <v>15</v>
      </c>
      <c r="DF282" s="607">
        <v>10</v>
      </c>
      <c r="DG282" s="607">
        <v>2</v>
      </c>
      <c r="DH282" s="607">
        <v>5</v>
      </c>
      <c r="DI282" s="607">
        <v>13</v>
      </c>
      <c r="DJ282" s="607">
        <v>4</v>
      </c>
      <c r="DK282" s="607">
        <v>5</v>
      </c>
      <c r="DL282" s="607" t="s">
        <v>1</v>
      </c>
      <c r="DM282" s="607" t="s">
        <v>1</v>
      </c>
      <c r="DN282" s="607" t="s">
        <v>1</v>
      </c>
      <c r="DO282" s="607" t="s">
        <v>1</v>
      </c>
      <c r="DP282" s="607" t="s">
        <v>1</v>
      </c>
      <c r="DQ282" s="607" t="s">
        <v>1</v>
      </c>
      <c r="DR282" s="607">
        <v>1</v>
      </c>
      <c r="DS282" s="607">
        <v>3</v>
      </c>
      <c r="DT282" s="607">
        <v>1</v>
      </c>
      <c r="DU282" s="607" t="s">
        <v>1</v>
      </c>
      <c r="DV282" s="607" t="s">
        <v>1</v>
      </c>
      <c r="DW282" s="607" t="s">
        <v>1</v>
      </c>
      <c r="DX282" s="607" t="s">
        <v>1</v>
      </c>
      <c r="DY282" s="607" t="s">
        <v>1</v>
      </c>
      <c r="DZ282" s="607" t="s">
        <v>1</v>
      </c>
      <c r="EA282" s="607">
        <v>10</v>
      </c>
      <c r="EB282" s="607">
        <v>762</v>
      </c>
      <c r="EC282" s="607" t="s">
        <v>1</v>
      </c>
      <c r="ED282" s="607">
        <v>614</v>
      </c>
      <c r="EE282" s="607">
        <v>148</v>
      </c>
      <c r="EF282" s="17">
        <v>25</v>
      </c>
      <c r="EG282" s="17">
        <v>16</v>
      </c>
      <c r="EH282" s="17">
        <v>7</v>
      </c>
      <c r="EI282" s="17">
        <v>8</v>
      </c>
      <c r="EJ282" s="17">
        <v>1</v>
      </c>
      <c r="EK282" s="17" t="s">
        <v>1</v>
      </c>
      <c r="EL282" s="17">
        <v>8</v>
      </c>
      <c r="EM282" s="17">
        <v>1</v>
      </c>
      <c r="EN282" s="17">
        <v>24</v>
      </c>
      <c r="EO282" s="17">
        <v>11</v>
      </c>
      <c r="EP282" s="17">
        <v>8</v>
      </c>
      <c r="EQ282" s="17">
        <v>2</v>
      </c>
      <c r="ER282" s="17">
        <v>1</v>
      </c>
      <c r="ES282" s="17">
        <v>5</v>
      </c>
      <c r="ET282" s="17">
        <v>5</v>
      </c>
      <c r="EU282" s="17">
        <v>3</v>
      </c>
    </row>
    <row r="283" spans="1:151" ht="14.25" customHeight="1">
      <c r="A283" s="551" t="s">
        <v>299</v>
      </c>
      <c r="B283" s="551" t="s">
        <v>515</v>
      </c>
      <c r="C283" s="551" t="s">
        <v>515</v>
      </c>
      <c r="D283" s="551" t="s">
        <v>526</v>
      </c>
      <c r="E283" s="607">
        <v>7</v>
      </c>
      <c r="F283" s="607">
        <v>4</v>
      </c>
      <c r="G283" s="607">
        <v>2</v>
      </c>
      <c r="H283" s="607">
        <v>2</v>
      </c>
      <c r="I283" s="607">
        <v>1</v>
      </c>
      <c r="J283" s="607">
        <v>1</v>
      </c>
      <c r="K283" s="607">
        <v>1</v>
      </c>
      <c r="L283" s="607">
        <v>3</v>
      </c>
      <c r="M283" s="607">
        <v>16</v>
      </c>
      <c r="N283" s="607" t="s">
        <v>1</v>
      </c>
      <c r="O283" s="607">
        <v>2</v>
      </c>
      <c r="P283" s="607">
        <v>1</v>
      </c>
      <c r="Q283" s="607" t="s">
        <v>1</v>
      </c>
      <c r="R283" s="607" t="s">
        <v>1</v>
      </c>
      <c r="S283" s="607">
        <v>1</v>
      </c>
      <c r="T283" s="607" t="s">
        <v>1</v>
      </c>
      <c r="U283" s="607">
        <v>1</v>
      </c>
      <c r="V283" s="607">
        <v>5</v>
      </c>
      <c r="W283" s="607" t="s">
        <v>1</v>
      </c>
      <c r="X283" s="607" t="s">
        <v>1</v>
      </c>
      <c r="Y283" s="607">
        <v>1</v>
      </c>
      <c r="Z283" s="607">
        <v>2</v>
      </c>
      <c r="AA283" s="607">
        <v>3</v>
      </c>
      <c r="AB283" s="607" t="s">
        <v>1</v>
      </c>
      <c r="AC283" s="608">
        <v>57.8</v>
      </c>
      <c r="AD283" s="608">
        <v>50</v>
      </c>
      <c r="AE283" s="608">
        <v>67.900000000000006</v>
      </c>
      <c r="AF283" s="607">
        <v>11</v>
      </c>
      <c r="AG283" s="607" t="s">
        <v>1</v>
      </c>
      <c r="AH283" s="607">
        <v>1</v>
      </c>
      <c r="AI283" s="607" t="s">
        <v>1</v>
      </c>
      <c r="AJ283" s="607" t="s">
        <v>1</v>
      </c>
      <c r="AK283" s="607" t="s">
        <v>1</v>
      </c>
      <c r="AL283" s="607">
        <v>1</v>
      </c>
      <c r="AM283" s="607" t="s">
        <v>1</v>
      </c>
      <c r="AN283" s="607">
        <v>1</v>
      </c>
      <c r="AO283" s="607">
        <v>3</v>
      </c>
      <c r="AP283" s="607" t="s">
        <v>1</v>
      </c>
      <c r="AQ283" s="607" t="s">
        <v>1</v>
      </c>
      <c r="AR283" s="607">
        <v>1</v>
      </c>
      <c r="AS283" s="607">
        <v>2</v>
      </c>
      <c r="AT283" s="607">
        <v>2</v>
      </c>
      <c r="AU283" s="607" t="s">
        <v>1</v>
      </c>
      <c r="AV283" s="608">
        <v>61.9</v>
      </c>
      <c r="AW283" s="608">
        <v>57.3</v>
      </c>
      <c r="AX283" s="608">
        <v>67.400000000000006</v>
      </c>
      <c r="AY283" s="607">
        <v>9</v>
      </c>
      <c r="AZ283" s="607" t="s">
        <v>1</v>
      </c>
      <c r="BA283" s="607">
        <v>1</v>
      </c>
      <c r="BB283" s="607" t="s">
        <v>1</v>
      </c>
      <c r="BC283" s="607" t="s">
        <v>1</v>
      </c>
      <c r="BD283" s="607" t="s">
        <v>1</v>
      </c>
      <c r="BE283" s="607">
        <v>1</v>
      </c>
      <c r="BF283" s="607" t="s">
        <v>1</v>
      </c>
      <c r="BG283" s="607">
        <v>1</v>
      </c>
      <c r="BH283" s="607">
        <v>2</v>
      </c>
      <c r="BI283" s="607" t="s">
        <v>1</v>
      </c>
      <c r="BJ283" s="607" t="s">
        <v>1</v>
      </c>
      <c r="BK283" s="607">
        <v>1</v>
      </c>
      <c r="BL283" s="607">
        <v>2</v>
      </c>
      <c r="BM283" s="607">
        <v>1</v>
      </c>
      <c r="BN283" s="607" t="s">
        <v>1</v>
      </c>
      <c r="BO283" s="608">
        <v>60.3</v>
      </c>
      <c r="BP283" s="608">
        <v>52.4</v>
      </c>
      <c r="BQ283" s="608">
        <v>70.3</v>
      </c>
      <c r="BR283" s="607">
        <v>4</v>
      </c>
      <c r="BS283" s="607" t="s">
        <v>1</v>
      </c>
      <c r="BT283" s="607" t="s">
        <v>1</v>
      </c>
      <c r="BU283" s="607" t="s">
        <v>1</v>
      </c>
      <c r="BV283" s="607" t="s">
        <v>1</v>
      </c>
      <c r="BW283" s="607" t="s">
        <v>1</v>
      </c>
      <c r="BX283" s="607">
        <v>1</v>
      </c>
      <c r="BY283" s="607" t="s">
        <v>1</v>
      </c>
      <c r="BZ283" s="607" t="s">
        <v>1</v>
      </c>
      <c r="CA283" s="607">
        <v>1</v>
      </c>
      <c r="CB283" s="607" t="s">
        <v>1</v>
      </c>
      <c r="CC283" s="607" t="s">
        <v>1</v>
      </c>
      <c r="CD283" s="607" t="s">
        <v>1</v>
      </c>
      <c r="CE283" s="607" t="s">
        <v>1</v>
      </c>
      <c r="CF283" s="607">
        <v>2</v>
      </c>
      <c r="CG283" s="607" t="s">
        <v>1</v>
      </c>
      <c r="CH283" s="607">
        <v>2</v>
      </c>
      <c r="CI283" s="607" t="s">
        <v>1</v>
      </c>
      <c r="CJ283" s="607" t="s">
        <v>1</v>
      </c>
      <c r="CK283" s="607" t="s">
        <v>1</v>
      </c>
      <c r="CL283" s="607" t="s">
        <v>1</v>
      </c>
      <c r="CM283" s="607" t="s">
        <v>1</v>
      </c>
      <c r="CN283" s="607" t="s">
        <v>1</v>
      </c>
      <c r="CO283" s="607">
        <v>1</v>
      </c>
      <c r="CP283" s="607" t="s">
        <v>1</v>
      </c>
      <c r="CQ283" s="607" t="s">
        <v>1</v>
      </c>
      <c r="CR283" s="607" t="s">
        <v>1</v>
      </c>
      <c r="CS283" s="607" t="s">
        <v>1</v>
      </c>
      <c r="CT283" s="607">
        <v>1</v>
      </c>
      <c r="CU283" s="607" t="s">
        <v>1</v>
      </c>
      <c r="CV283" s="607"/>
      <c r="CW283" s="607"/>
      <c r="CX283" s="607"/>
      <c r="CY283" s="607"/>
      <c r="CZ283" s="607"/>
      <c r="DA283" s="607"/>
      <c r="DB283" s="607"/>
      <c r="DC283" s="607">
        <v>20</v>
      </c>
      <c r="DD283" s="607">
        <v>15</v>
      </c>
      <c r="DE283" s="607">
        <v>9</v>
      </c>
      <c r="DF283" s="607">
        <v>6</v>
      </c>
      <c r="DG283" s="607" t="s">
        <v>1</v>
      </c>
      <c r="DH283" s="607">
        <v>1</v>
      </c>
      <c r="DI283" s="607">
        <v>1</v>
      </c>
      <c r="DJ283" s="607">
        <v>3</v>
      </c>
      <c r="DK283" s="607">
        <v>3</v>
      </c>
      <c r="DL283" s="607" t="s">
        <v>1</v>
      </c>
      <c r="DM283" s="607" t="s">
        <v>1</v>
      </c>
      <c r="DN283" s="607" t="s">
        <v>1</v>
      </c>
      <c r="DO283" s="607" t="s">
        <v>1</v>
      </c>
      <c r="DP283" s="607">
        <v>2</v>
      </c>
      <c r="DQ283" s="607" t="s">
        <v>1</v>
      </c>
      <c r="DR283" s="607" t="s">
        <v>1</v>
      </c>
      <c r="DS283" s="607">
        <v>1</v>
      </c>
      <c r="DT283" s="607" t="s">
        <v>1</v>
      </c>
      <c r="DU283" s="607" t="s">
        <v>1</v>
      </c>
      <c r="DV283" s="607" t="s">
        <v>1</v>
      </c>
      <c r="DW283" s="607" t="s">
        <v>1</v>
      </c>
      <c r="DX283" s="607" t="s">
        <v>1</v>
      </c>
      <c r="DY283" s="607" t="s">
        <v>1</v>
      </c>
      <c r="DZ283" s="607" t="s">
        <v>1</v>
      </c>
      <c r="EA283" s="607">
        <v>4</v>
      </c>
      <c r="EB283" s="607">
        <v>284</v>
      </c>
      <c r="EC283" s="607" t="s">
        <v>1</v>
      </c>
      <c r="ED283" s="607">
        <v>279</v>
      </c>
      <c r="EE283" s="607">
        <v>5</v>
      </c>
      <c r="EF283" s="17">
        <v>11</v>
      </c>
      <c r="EG283" s="17">
        <v>8</v>
      </c>
      <c r="EH283" s="17">
        <v>5</v>
      </c>
      <c r="EI283" s="17">
        <v>3</v>
      </c>
      <c r="EJ283" s="17" t="s">
        <v>1</v>
      </c>
      <c r="EK283" s="17" t="s">
        <v>1</v>
      </c>
      <c r="EL283" s="17">
        <v>1</v>
      </c>
      <c r="EM283" s="17">
        <v>2</v>
      </c>
      <c r="EN283" s="17">
        <v>9</v>
      </c>
      <c r="EO283" s="17">
        <v>7</v>
      </c>
      <c r="EP283" s="17">
        <v>4</v>
      </c>
      <c r="EQ283" s="17">
        <v>3</v>
      </c>
      <c r="ER283" s="17" t="s">
        <v>1</v>
      </c>
      <c r="ES283" s="17">
        <v>1</v>
      </c>
      <c r="ET283" s="17" t="s">
        <v>1</v>
      </c>
      <c r="EU283" s="17">
        <v>1</v>
      </c>
    </row>
    <row r="284" spans="1:151" ht="14.25" customHeight="1">
      <c r="A284" s="551" t="s">
        <v>299</v>
      </c>
      <c r="B284" s="551" t="s">
        <v>515</v>
      </c>
      <c r="C284" s="551" t="s">
        <v>515</v>
      </c>
      <c r="D284" s="551" t="s">
        <v>527</v>
      </c>
      <c r="E284" s="607">
        <v>18</v>
      </c>
      <c r="F284" s="607">
        <v>10</v>
      </c>
      <c r="G284" s="607">
        <v>6</v>
      </c>
      <c r="H284" s="607">
        <v>5</v>
      </c>
      <c r="I284" s="607">
        <v>1</v>
      </c>
      <c r="J284" s="607">
        <v>1</v>
      </c>
      <c r="K284" s="607">
        <v>3</v>
      </c>
      <c r="L284" s="607">
        <v>8</v>
      </c>
      <c r="M284" s="607">
        <v>34</v>
      </c>
      <c r="N284" s="607">
        <v>1</v>
      </c>
      <c r="O284" s="607">
        <v>3</v>
      </c>
      <c r="P284" s="607">
        <v>2</v>
      </c>
      <c r="Q284" s="607" t="s">
        <v>1</v>
      </c>
      <c r="R284" s="607" t="s">
        <v>1</v>
      </c>
      <c r="S284" s="607">
        <v>1</v>
      </c>
      <c r="T284" s="607">
        <v>5</v>
      </c>
      <c r="U284" s="607">
        <v>4</v>
      </c>
      <c r="V284" s="607">
        <v>5</v>
      </c>
      <c r="W284" s="607">
        <v>2</v>
      </c>
      <c r="X284" s="607">
        <v>1</v>
      </c>
      <c r="Y284" s="607" t="s">
        <v>1</v>
      </c>
      <c r="Z284" s="607">
        <v>6</v>
      </c>
      <c r="AA284" s="607">
        <v>3</v>
      </c>
      <c r="AB284" s="607">
        <v>1</v>
      </c>
      <c r="AC284" s="608">
        <v>56.1</v>
      </c>
      <c r="AD284" s="608">
        <v>52.2</v>
      </c>
      <c r="AE284" s="608">
        <v>60.9</v>
      </c>
      <c r="AF284" s="607">
        <v>22</v>
      </c>
      <c r="AG284" s="607">
        <v>1</v>
      </c>
      <c r="AH284" s="607">
        <v>1</v>
      </c>
      <c r="AI284" s="607" t="s">
        <v>1</v>
      </c>
      <c r="AJ284" s="607" t="s">
        <v>1</v>
      </c>
      <c r="AK284" s="607" t="s">
        <v>1</v>
      </c>
      <c r="AL284" s="607">
        <v>1</v>
      </c>
      <c r="AM284" s="607">
        <v>3</v>
      </c>
      <c r="AN284" s="607">
        <v>2</v>
      </c>
      <c r="AO284" s="607">
        <v>5</v>
      </c>
      <c r="AP284" s="607" t="s">
        <v>1</v>
      </c>
      <c r="AQ284" s="607">
        <v>1</v>
      </c>
      <c r="AR284" s="607" t="s">
        <v>1</v>
      </c>
      <c r="AS284" s="607">
        <v>4</v>
      </c>
      <c r="AT284" s="607">
        <v>3</v>
      </c>
      <c r="AU284" s="607">
        <v>1</v>
      </c>
      <c r="AV284" s="608">
        <v>60.5</v>
      </c>
      <c r="AW284" s="608">
        <v>59.1</v>
      </c>
      <c r="AX284" s="608">
        <v>62.3</v>
      </c>
      <c r="AY284" s="607">
        <v>16</v>
      </c>
      <c r="AZ284" s="607" t="s">
        <v>1</v>
      </c>
      <c r="BA284" s="607" t="s">
        <v>1</v>
      </c>
      <c r="BB284" s="607" t="s">
        <v>1</v>
      </c>
      <c r="BC284" s="607" t="s">
        <v>1</v>
      </c>
      <c r="BD284" s="607" t="s">
        <v>1</v>
      </c>
      <c r="BE284" s="607">
        <v>1</v>
      </c>
      <c r="BF284" s="607">
        <v>1</v>
      </c>
      <c r="BG284" s="607">
        <v>2</v>
      </c>
      <c r="BH284" s="607">
        <v>4</v>
      </c>
      <c r="BI284" s="607" t="s">
        <v>1</v>
      </c>
      <c r="BJ284" s="607">
        <v>1</v>
      </c>
      <c r="BK284" s="607" t="s">
        <v>1</v>
      </c>
      <c r="BL284" s="607">
        <v>3</v>
      </c>
      <c r="BM284" s="607">
        <v>3</v>
      </c>
      <c r="BN284" s="607">
        <v>1</v>
      </c>
      <c r="BO284" s="608">
        <v>66.400000000000006</v>
      </c>
      <c r="BP284" s="608">
        <v>67.099999999999994</v>
      </c>
      <c r="BQ284" s="608">
        <v>65.3</v>
      </c>
      <c r="BR284" s="607">
        <v>10</v>
      </c>
      <c r="BS284" s="607" t="s">
        <v>1</v>
      </c>
      <c r="BT284" s="607" t="s">
        <v>1</v>
      </c>
      <c r="BU284" s="607" t="s">
        <v>1</v>
      </c>
      <c r="BV284" s="607" t="s">
        <v>1</v>
      </c>
      <c r="BW284" s="607" t="s">
        <v>1</v>
      </c>
      <c r="BX284" s="607" t="s">
        <v>1</v>
      </c>
      <c r="BY284" s="607">
        <v>2</v>
      </c>
      <c r="BZ284" s="607" t="s">
        <v>1</v>
      </c>
      <c r="CA284" s="607">
        <v>2</v>
      </c>
      <c r="CB284" s="607" t="s">
        <v>1</v>
      </c>
      <c r="CC284" s="607">
        <v>1</v>
      </c>
      <c r="CD284" s="607" t="s">
        <v>1</v>
      </c>
      <c r="CE284" s="607">
        <v>2</v>
      </c>
      <c r="CF284" s="607">
        <v>2</v>
      </c>
      <c r="CG284" s="607">
        <v>1</v>
      </c>
      <c r="CH284" s="607">
        <v>8</v>
      </c>
      <c r="CI284" s="607" t="s">
        <v>1</v>
      </c>
      <c r="CJ284" s="607" t="s">
        <v>1</v>
      </c>
      <c r="CK284" s="607" t="s">
        <v>1</v>
      </c>
      <c r="CL284" s="607" t="s">
        <v>1</v>
      </c>
      <c r="CM284" s="607">
        <v>2</v>
      </c>
      <c r="CN284" s="607" t="s">
        <v>1</v>
      </c>
      <c r="CO284" s="607">
        <v>1</v>
      </c>
      <c r="CP284" s="607" t="s">
        <v>1</v>
      </c>
      <c r="CQ284" s="607">
        <v>1</v>
      </c>
      <c r="CR284" s="607" t="s">
        <v>1</v>
      </c>
      <c r="CS284" s="607">
        <v>1</v>
      </c>
      <c r="CT284" s="607">
        <v>2</v>
      </c>
      <c r="CU284" s="607">
        <v>1</v>
      </c>
      <c r="CV284" s="607"/>
      <c r="CW284" s="607"/>
      <c r="CX284" s="607"/>
      <c r="CY284" s="607"/>
      <c r="CZ284" s="607"/>
      <c r="DA284" s="607"/>
      <c r="DB284" s="607"/>
      <c r="DC284" s="607">
        <v>41</v>
      </c>
      <c r="DD284" s="607">
        <v>29</v>
      </c>
      <c r="DE284" s="607">
        <v>16</v>
      </c>
      <c r="DF284" s="607">
        <v>10</v>
      </c>
      <c r="DG284" s="607">
        <v>3</v>
      </c>
      <c r="DH284" s="607">
        <v>7</v>
      </c>
      <c r="DI284" s="607">
        <v>5</v>
      </c>
      <c r="DJ284" s="607" t="s">
        <v>1</v>
      </c>
      <c r="DK284" s="607">
        <v>9</v>
      </c>
      <c r="DL284" s="607" t="s">
        <v>1</v>
      </c>
      <c r="DM284" s="607" t="s">
        <v>1</v>
      </c>
      <c r="DN284" s="607" t="s">
        <v>1</v>
      </c>
      <c r="DO284" s="607" t="s">
        <v>1</v>
      </c>
      <c r="DP284" s="607">
        <v>5</v>
      </c>
      <c r="DQ284" s="607" t="s">
        <v>1</v>
      </c>
      <c r="DR284" s="607" t="s">
        <v>1</v>
      </c>
      <c r="DS284" s="607">
        <v>4</v>
      </c>
      <c r="DT284" s="607" t="s">
        <v>1</v>
      </c>
      <c r="DU284" s="607" t="s">
        <v>1</v>
      </c>
      <c r="DV284" s="607" t="s">
        <v>1</v>
      </c>
      <c r="DW284" s="607" t="s">
        <v>1</v>
      </c>
      <c r="DX284" s="607" t="s">
        <v>1</v>
      </c>
      <c r="DY284" s="607" t="s">
        <v>1</v>
      </c>
      <c r="DZ284" s="607" t="s">
        <v>1</v>
      </c>
      <c r="EA284" s="607">
        <v>10</v>
      </c>
      <c r="EB284" s="607">
        <v>650</v>
      </c>
      <c r="EC284" s="607" t="s">
        <v>1</v>
      </c>
      <c r="ED284" s="607">
        <v>532</v>
      </c>
      <c r="EE284" s="607">
        <v>118</v>
      </c>
      <c r="EF284" s="17">
        <v>22</v>
      </c>
      <c r="EG284" s="17">
        <v>18</v>
      </c>
      <c r="EH284" s="17">
        <v>10</v>
      </c>
      <c r="EI284" s="17">
        <v>7</v>
      </c>
      <c r="EJ284" s="17">
        <v>1</v>
      </c>
      <c r="EK284" s="17" t="s">
        <v>1</v>
      </c>
      <c r="EL284" s="17">
        <v>4</v>
      </c>
      <c r="EM284" s="17" t="s">
        <v>1</v>
      </c>
      <c r="EN284" s="17">
        <v>19</v>
      </c>
      <c r="EO284" s="17">
        <v>11</v>
      </c>
      <c r="EP284" s="17">
        <v>6</v>
      </c>
      <c r="EQ284" s="17">
        <v>3</v>
      </c>
      <c r="ER284" s="17">
        <v>2</v>
      </c>
      <c r="ES284" s="17">
        <v>7</v>
      </c>
      <c r="ET284" s="17">
        <v>1</v>
      </c>
      <c r="EU284" s="17" t="s">
        <v>1</v>
      </c>
    </row>
    <row r="285" spans="1:151" ht="14.25" customHeight="1">
      <c r="A285" s="551" t="s">
        <v>299</v>
      </c>
      <c r="B285" s="551" t="s">
        <v>515</v>
      </c>
      <c r="C285" s="551" t="s">
        <v>515</v>
      </c>
      <c r="D285" s="551" t="s">
        <v>528</v>
      </c>
      <c r="E285" s="607">
        <v>10</v>
      </c>
      <c r="F285" s="607">
        <v>7</v>
      </c>
      <c r="G285" s="607">
        <v>2</v>
      </c>
      <c r="H285" s="607">
        <v>2</v>
      </c>
      <c r="I285" s="607">
        <v>1</v>
      </c>
      <c r="J285" s="607">
        <v>1</v>
      </c>
      <c r="K285" s="607">
        <v>4</v>
      </c>
      <c r="L285" s="607">
        <v>3</v>
      </c>
      <c r="M285" s="607">
        <v>19</v>
      </c>
      <c r="N285" s="607" t="s">
        <v>1</v>
      </c>
      <c r="O285" s="607">
        <v>1</v>
      </c>
      <c r="P285" s="607">
        <v>1</v>
      </c>
      <c r="Q285" s="607" t="s">
        <v>1</v>
      </c>
      <c r="R285" s="607" t="s">
        <v>1</v>
      </c>
      <c r="S285" s="607" t="s">
        <v>1</v>
      </c>
      <c r="T285" s="607" t="s">
        <v>1</v>
      </c>
      <c r="U285" s="607">
        <v>5</v>
      </c>
      <c r="V285" s="607">
        <v>2</v>
      </c>
      <c r="W285" s="607" t="s">
        <v>1</v>
      </c>
      <c r="X285" s="607">
        <v>3</v>
      </c>
      <c r="Y285" s="607">
        <v>2</v>
      </c>
      <c r="Z285" s="607" t="s">
        <v>1</v>
      </c>
      <c r="AA285" s="607">
        <v>2</v>
      </c>
      <c r="AB285" s="607">
        <v>3</v>
      </c>
      <c r="AC285" s="608">
        <v>62.4</v>
      </c>
      <c r="AD285" s="608">
        <v>57.9</v>
      </c>
      <c r="AE285" s="608">
        <v>68.599999999999994</v>
      </c>
      <c r="AF285" s="607">
        <v>12</v>
      </c>
      <c r="AG285" s="607" t="s">
        <v>1</v>
      </c>
      <c r="AH285" s="607" t="s">
        <v>1</v>
      </c>
      <c r="AI285" s="607">
        <v>1</v>
      </c>
      <c r="AJ285" s="607" t="s">
        <v>1</v>
      </c>
      <c r="AK285" s="607" t="s">
        <v>1</v>
      </c>
      <c r="AL285" s="607" t="s">
        <v>1</v>
      </c>
      <c r="AM285" s="607" t="s">
        <v>1</v>
      </c>
      <c r="AN285" s="607">
        <v>3</v>
      </c>
      <c r="AO285" s="607">
        <v>2</v>
      </c>
      <c r="AP285" s="607" t="s">
        <v>1</v>
      </c>
      <c r="AQ285" s="607">
        <v>2</v>
      </c>
      <c r="AR285" s="607">
        <v>1</v>
      </c>
      <c r="AS285" s="607" t="s">
        <v>1</v>
      </c>
      <c r="AT285" s="607">
        <v>1</v>
      </c>
      <c r="AU285" s="607">
        <v>2</v>
      </c>
      <c r="AV285" s="608">
        <v>62.8</v>
      </c>
      <c r="AW285" s="608">
        <v>61.5</v>
      </c>
      <c r="AX285" s="608">
        <v>69.5</v>
      </c>
      <c r="AY285" s="607">
        <v>10</v>
      </c>
      <c r="AZ285" s="607" t="s">
        <v>1</v>
      </c>
      <c r="BA285" s="607" t="s">
        <v>1</v>
      </c>
      <c r="BB285" s="607">
        <v>1</v>
      </c>
      <c r="BC285" s="607" t="s">
        <v>1</v>
      </c>
      <c r="BD285" s="607" t="s">
        <v>1</v>
      </c>
      <c r="BE285" s="607" t="s">
        <v>1</v>
      </c>
      <c r="BF285" s="607" t="s">
        <v>1</v>
      </c>
      <c r="BG285" s="607">
        <v>2</v>
      </c>
      <c r="BH285" s="607">
        <v>2</v>
      </c>
      <c r="BI285" s="607" t="s">
        <v>1</v>
      </c>
      <c r="BJ285" s="607">
        <v>2</v>
      </c>
      <c r="BK285" s="607">
        <v>1</v>
      </c>
      <c r="BL285" s="607" t="s">
        <v>1</v>
      </c>
      <c r="BM285" s="607">
        <v>1</v>
      </c>
      <c r="BN285" s="607">
        <v>1</v>
      </c>
      <c r="BO285" s="608">
        <v>61.4</v>
      </c>
      <c r="BP285" s="608">
        <v>58.8</v>
      </c>
      <c r="BQ285" s="608">
        <v>85</v>
      </c>
      <c r="BR285" s="607">
        <v>7</v>
      </c>
      <c r="BS285" s="607" t="s">
        <v>1</v>
      </c>
      <c r="BT285" s="607" t="s">
        <v>1</v>
      </c>
      <c r="BU285" s="607" t="s">
        <v>1</v>
      </c>
      <c r="BV285" s="607" t="s">
        <v>1</v>
      </c>
      <c r="BW285" s="607" t="s">
        <v>1</v>
      </c>
      <c r="BX285" s="607" t="s">
        <v>1</v>
      </c>
      <c r="BY285" s="607" t="s">
        <v>1</v>
      </c>
      <c r="BZ285" s="607">
        <v>1</v>
      </c>
      <c r="CA285" s="607">
        <v>2</v>
      </c>
      <c r="CB285" s="607" t="s">
        <v>1</v>
      </c>
      <c r="CC285" s="607">
        <v>2</v>
      </c>
      <c r="CD285" s="607">
        <v>1</v>
      </c>
      <c r="CE285" s="607" t="s">
        <v>1</v>
      </c>
      <c r="CF285" s="607">
        <v>1</v>
      </c>
      <c r="CG285" s="607" t="s">
        <v>1</v>
      </c>
      <c r="CH285" s="607">
        <v>5</v>
      </c>
      <c r="CI285" s="607" t="s">
        <v>1</v>
      </c>
      <c r="CJ285" s="607" t="s">
        <v>1</v>
      </c>
      <c r="CK285" s="607" t="s">
        <v>1</v>
      </c>
      <c r="CL285" s="607" t="s">
        <v>1</v>
      </c>
      <c r="CM285" s="607" t="s">
        <v>1</v>
      </c>
      <c r="CN285" s="607">
        <v>1</v>
      </c>
      <c r="CO285" s="607">
        <v>1</v>
      </c>
      <c r="CP285" s="607" t="s">
        <v>1</v>
      </c>
      <c r="CQ285" s="607">
        <v>1</v>
      </c>
      <c r="CR285" s="607">
        <v>1</v>
      </c>
      <c r="CS285" s="607" t="s">
        <v>1</v>
      </c>
      <c r="CT285" s="607">
        <v>1</v>
      </c>
      <c r="CU285" s="607" t="s">
        <v>1</v>
      </c>
      <c r="CV285" s="607"/>
      <c r="CW285" s="607"/>
      <c r="CX285" s="607"/>
      <c r="CY285" s="607"/>
      <c r="CZ285" s="607"/>
      <c r="DA285" s="607"/>
      <c r="DB285" s="607"/>
      <c r="DC285" s="607">
        <v>29</v>
      </c>
      <c r="DD285" s="607">
        <v>18</v>
      </c>
      <c r="DE285" s="607">
        <v>10</v>
      </c>
      <c r="DF285" s="607">
        <v>8</v>
      </c>
      <c r="DG285" s="607" t="s">
        <v>1</v>
      </c>
      <c r="DH285" s="607">
        <v>7</v>
      </c>
      <c r="DI285" s="607">
        <v>3</v>
      </c>
      <c r="DJ285" s="607">
        <v>1</v>
      </c>
      <c r="DK285" s="607">
        <v>7</v>
      </c>
      <c r="DL285" s="607" t="s">
        <v>1</v>
      </c>
      <c r="DM285" s="607" t="s">
        <v>1</v>
      </c>
      <c r="DN285" s="607" t="s">
        <v>1</v>
      </c>
      <c r="DO285" s="607" t="s">
        <v>1</v>
      </c>
      <c r="DP285" s="607">
        <v>3</v>
      </c>
      <c r="DQ285" s="607" t="s">
        <v>1</v>
      </c>
      <c r="DR285" s="607" t="s">
        <v>1</v>
      </c>
      <c r="DS285" s="607">
        <v>1</v>
      </c>
      <c r="DT285" s="607">
        <v>3</v>
      </c>
      <c r="DU285" s="607" t="s">
        <v>1</v>
      </c>
      <c r="DV285" s="607" t="s">
        <v>1</v>
      </c>
      <c r="DW285" s="607" t="s">
        <v>1</v>
      </c>
      <c r="DX285" s="607" t="s">
        <v>1</v>
      </c>
      <c r="DY285" s="607" t="s">
        <v>1</v>
      </c>
      <c r="DZ285" s="607" t="s">
        <v>1</v>
      </c>
      <c r="EA285" s="607">
        <v>7</v>
      </c>
      <c r="EB285" s="607">
        <v>682</v>
      </c>
      <c r="EC285" s="607" t="s">
        <v>1</v>
      </c>
      <c r="ED285" s="607">
        <v>531</v>
      </c>
      <c r="EE285" s="607">
        <v>151</v>
      </c>
      <c r="EF285" s="17">
        <v>13</v>
      </c>
      <c r="EG285" s="17">
        <v>11</v>
      </c>
      <c r="EH285" s="17">
        <v>9</v>
      </c>
      <c r="EI285" s="17">
        <v>2</v>
      </c>
      <c r="EJ285" s="17" t="s">
        <v>1</v>
      </c>
      <c r="EK285" s="17">
        <v>1</v>
      </c>
      <c r="EL285" s="17">
        <v>1</v>
      </c>
      <c r="EM285" s="17" t="s">
        <v>1</v>
      </c>
      <c r="EN285" s="17">
        <v>16</v>
      </c>
      <c r="EO285" s="17">
        <v>7</v>
      </c>
      <c r="EP285" s="17">
        <v>1</v>
      </c>
      <c r="EQ285" s="17">
        <v>6</v>
      </c>
      <c r="ER285" s="17" t="s">
        <v>1</v>
      </c>
      <c r="ES285" s="17">
        <v>6</v>
      </c>
      <c r="ET285" s="17">
        <v>2</v>
      </c>
      <c r="EU285" s="17">
        <v>1</v>
      </c>
    </row>
    <row r="286" spans="1:151" ht="14.25" customHeight="1">
      <c r="A286" s="551" t="s">
        <v>299</v>
      </c>
      <c r="B286" s="551" t="s">
        <v>529</v>
      </c>
      <c r="C286" s="551" t="s">
        <v>529</v>
      </c>
      <c r="D286" s="551"/>
      <c r="E286" s="607">
        <v>133</v>
      </c>
      <c r="F286" s="607">
        <v>76</v>
      </c>
      <c r="G286" s="607">
        <v>17</v>
      </c>
      <c r="H286" s="607">
        <v>12</v>
      </c>
      <c r="I286" s="607">
        <v>17</v>
      </c>
      <c r="J286" s="607">
        <v>11</v>
      </c>
      <c r="K286" s="607">
        <v>42</v>
      </c>
      <c r="L286" s="607">
        <v>57</v>
      </c>
      <c r="M286" s="607">
        <v>200</v>
      </c>
      <c r="N286" s="607">
        <v>3</v>
      </c>
      <c r="O286" s="607">
        <v>6</v>
      </c>
      <c r="P286" s="607">
        <v>8</v>
      </c>
      <c r="Q286" s="607">
        <v>5</v>
      </c>
      <c r="R286" s="607">
        <v>8</v>
      </c>
      <c r="S286" s="607">
        <v>7</v>
      </c>
      <c r="T286" s="607">
        <v>15</v>
      </c>
      <c r="U286" s="607">
        <v>10</v>
      </c>
      <c r="V286" s="607">
        <v>15</v>
      </c>
      <c r="W286" s="607">
        <v>22</v>
      </c>
      <c r="X286" s="607">
        <v>25</v>
      </c>
      <c r="Y286" s="607">
        <v>29</v>
      </c>
      <c r="Z286" s="607">
        <v>27</v>
      </c>
      <c r="AA286" s="607">
        <v>18</v>
      </c>
      <c r="AB286" s="607">
        <v>2</v>
      </c>
      <c r="AC286" s="608">
        <v>60.3</v>
      </c>
      <c r="AD286" s="608">
        <v>58</v>
      </c>
      <c r="AE286" s="608">
        <v>63.2</v>
      </c>
      <c r="AF286" s="607">
        <v>138</v>
      </c>
      <c r="AG286" s="607" t="s">
        <v>1</v>
      </c>
      <c r="AH286" s="607">
        <v>1</v>
      </c>
      <c r="AI286" s="607">
        <v>2</v>
      </c>
      <c r="AJ286" s="607">
        <v>1</v>
      </c>
      <c r="AK286" s="607">
        <v>3</v>
      </c>
      <c r="AL286" s="607">
        <v>4</v>
      </c>
      <c r="AM286" s="607">
        <v>12</v>
      </c>
      <c r="AN286" s="607">
        <v>3</v>
      </c>
      <c r="AO286" s="607">
        <v>9</v>
      </c>
      <c r="AP286" s="607">
        <v>15</v>
      </c>
      <c r="AQ286" s="607">
        <v>20</v>
      </c>
      <c r="AR286" s="607">
        <v>26</v>
      </c>
      <c r="AS286" s="607">
        <v>24</v>
      </c>
      <c r="AT286" s="607">
        <v>16</v>
      </c>
      <c r="AU286" s="607">
        <v>2</v>
      </c>
      <c r="AV286" s="608">
        <v>65.8</v>
      </c>
      <c r="AW286" s="608">
        <v>63.8</v>
      </c>
      <c r="AX286" s="608">
        <v>68.400000000000006</v>
      </c>
      <c r="AY286" s="607">
        <v>109</v>
      </c>
      <c r="AZ286" s="607" t="s">
        <v>1</v>
      </c>
      <c r="BA286" s="607" t="s">
        <v>1</v>
      </c>
      <c r="BB286" s="607">
        <v>1</v>
      </c>
      <c r="BC286" s="607">
        <v>1</v>
      </c>
      <c r="BD286" s="607">
        <v>2</v>
      </c>
      <c r="BE286" s="607">
        <v>3</v>
      </c>
      <c r="BF286" s="607">
        <v>8</v>
      </c>
      <c r="BG286" s="607">
        <v>2</v>
      </c>
      <c r="BH286" s="607">
        <v>5</v>
      </c>
      <c r="BI286" s="607">
        <v>13</v>
      </c>
      <c r="BJ286" s="607">
        <v>17</v>
      </c>
      <c r="BK286" s="607">
        <v>21</v>
      </c>
      <c r="BL286" s="607">
        <v>22</v>
      </c>
      <c r="BM286" s="607">
        <v>13</v>
      </c>
      <c r="BN286" s="607">
        <v>1</v>
      </c>
      <c r="BO286" s="608">
        <v>67.099999999999994</v>
      </c>
      <c r="BP286" s="608">
        <v>65.099999999999994</v>
      </c>
      <c r="BQ286" s="608">
        <v>71.099999999999994</v>
      </c>
      <c r="BR286" s="607">
        <v>76</v>
      </c>
      <c r="BS286" s="607" t="s">
        <v>1</v>
      </c>
      <c r="BT286" s="607" t="s">
        <v>1</v>
      </c>
      <c r="BU286" s="607" t="s">
        <v>1</v>
      </c>
      <c r="BV286" s="607" t="s">
        <v>1</v>
      </c>
      <c r="BW286" s="607" t="s">
        <v>1</v>
      </c>
      <c r="BX286" s="607" t="s">
        <v>1</v>
      </c>
      <c r="BY286" s="607">
        <v>4</v>
      </c>
      <c r="BZ286" s="607">
        <v>1</v>
      </c>
      <c r="CA286" s="607">
        <v>2</v>
      </c>
      <c r="CB286" s="607">
        <v>12</v>
      </c>
      <c r="CC286" s="607">
        <v>15</v>
      </c>
      <c r="CD286" s="607">
        <v>12</v>
      </c>
      <c r="CE286" s="607">
        <v>19</v>
      </c>
      <c r="CF286" s="607">
        <v>10</v>
      </c>
      <c r="CG286" s="607">
        <v>1</v>
      </c>
      <c r="CH286" s="607">
        <v>47</v>
      </c>
      <c r="CI286" s="607" t="s">
        <v>1</v>
      </c>
      <c r="CJ286" s="607" t="s">
        <v>1</v>
      </c>
      <c r="CK286" s="607" t="s">
        <v>1</v>
      </c>
      <c r="CL286" s="607" t="s">
        <v>1</v>
      </c>
      <c r="CM286" s="607" t="s">
        <v>1</v>
      </c>
      <c r="CN286" s="607">
        <v>1</v>
      </c>
      <c r="CO286" s="607" t="s">
        <v>1</v>
      </c>
      <c r="CP286" s="607">
        <v>7</v>
      </c>
      <c r="CQ286" s="607">
        <v>8</v>
      </c>
      <c r="CR286" s="607">
        <v>7</v>
      </c>
      <c r="CS286" s="607">
        <v>17</v>
      </c>
      <c r="CT286" s="607">
        <v>6</v>
      </c>
      <c r="CU286" s="607">
        <v>1</v>
      </c>
      <c r="CV286" s="607"/>
      <c r="CW286" s="607"/>
      <c r="CX286" s="607"/>
      <c r="CY286" s="607"/>
      <c r="CZ286" s="607"/>
      <c r="DA286" s="607"/>
      <c r="DB286" s="607"/>
      <c r="DC286" s="607">
        <v>268</v>
      </c>
      <c r="DD286" s="607">
        <v>168</v>
      </c>
      <c r="DE286" s="607">
        <v>110</v>
      </c>
      <c r="DF286" s="607">
        <v>43</v>
      </c>
      <c r="DG286" s="607">
        <v>15</v>
      </c>
      <c r="DH286" s="607">
        <v>55</v>
      </c>
      <c r="DI286" s="607">
        <v>21</v>
      </c>
      <c r="DJ286" s="607">
        <v>24</v>
      </c>
      <c r="DK286" s="607">
        <v>64</v>
      </c>
      <c r="DL286" s="607">
        <v>6</v>
      </c>
      <c r="DM286" s="607" t="s">
        <v>1</v>
      </c>
      <c r="DN286" s="607">
        <v>1</v>
      </c>
      <c r="DO286" s="607" t="s">
        <v>1</v>
      </c>
      <c r="DP286" s="607">
        <v>39</v>
      </c>
      <c r="DQ286" s="607">
        <v>3</v>
      </c>
      <c r="DR286" s="607">
        <v>11</v>
      </c>
      <c r="DS286" s="607">
        <v>4</v>
      </c>
      <c r="DT286" s="607" t="s">
        <v>1</v>
      </c>
      <c r="DU286" s="607" t="s">
        <v>1</v>
      </c>
      <c r="DV286" s="607" t="s">
        <v>1</v>
      </c>
      <c r="DW286" s="607" t="s">
        <v>1</v>
      </c>
      <c r="DX286" s="607" t="s">
        <v>1</v>
      </c>
      <c r="DY286" s="607" t="s">
        <v>1</v>
      </c>
      <c r="DZ286" s="607" t="s">
        <v>1</v>
      </c>
      <c r="EA286" s="607">
        <v>76</v>
      </c>
      <c r="EB286" s="607">
        <v>4649</v>
      </c>
      <c r="EC286" s="607">
        <v>1203</v>
      </c>
      <c r="ED286" s="607">
        <v>2885</v>
      </c>
      <c r="EE286" s="607">
        <v>561</v>
      </c>
      <c r="EF286" s="17">
        <v>133</v>
      </c>
      <c r="EG286" s="17">
        <v>113</v>
      </c>
      <c r="EH286" s="17">
        <v>72</v>
      </c>
      <c r="EI286" s="17">
        <v>30</v>
      </c>
      <c r="EJ286" s="17">
        <v>11</v>
      </c>
      <c r="EK286" s="17" t="s">
        <v>1</v>
      </c>
      <c r="EL286" s="17">
        <v>13</v>
      </c>
      <c r="EM286" s="17">
        <v>7</v>
      </c>
      <c r="EN286" s="17">
        <v>135</v>
      </c>
      <c r="EO286" s="17">
        <v>55</v>
      </c>
      <c r="EP286" s="17">
        <v>38</v>
      </c>
      <c r="EQ286" s="17">
        <v>13</v>
      </c>
      <c r="ER286" s="17">
        <v>4</v>
      </c>
      <c r="ES286" s="17">
        <v>55</v>
      </c>
      <c r="ET286" s="17">
        <v>8</v>
      </c>
      <c r="EU286" s="17">
        <v>17</v>
      </c>
    </row>
    <row r="287" spans="1:151" ht="14.25" customHeight="1">
      <c r="A287" s="551" t="s">
        <v>299</v>
      </c>
      <c r="B287" s="551" t="s">
        <v>529</v>
      </c>
      <c r="C287" s="551" t="s">
        <v>529</v>
      </c>
      <c r="D287" s="551" t="s">
        <v>219</v>
      </c>
      <c r="E287" s="607">
        <v>26</v>
      </c>
      <c r="F287" s="607">
        <v>13</v>
      </c>
      <c r="G287" s="607" t="s">
        <v>1</v>
      </c>
      <c r="H287" s="607" t="s">
        <v>1</v>
      </c>
      <c r="I287" s="607">
        <v>3</v>
      </c>
      <c r="J287" s="607" t="s">
        <v>1</v>
      </c>
      <c r="K287" s="607">
        <v>10</v>
      </c>
      <c r="L287" s="607">
        <v>13</v>
      </c>
      <c r="M287" s="607">
        <v>30</v>
      </c>
      <c r="N287" s="607" t="s">
        <v>1</v>
      </c>
      <c r="O287" s="607" t="s">
        <v>1</v>
      </c>
      <c r="P287" s="607" t="s">
        <v>1</v>
      </c>
      <c r="Q287" s="607" t="s">
        <v>1</v>
      </c>
      <c r="R287" s="607">
        <v>4</v>
      </c>
      <c r="S287" s="607">
        <v>1</v>
      </c>
      <c r="T287" s="607">
        <v>1</v>
      </c>
      <c r="U287" s="607" t="s">
        <v>1</v>
      </c>
      <c r="V287" s="607" t="s">
        <v>1</v>
      </c>
      <c r="W287" s="607">
        <v>3</v>
      </c>
      <c r="X287" s="607">
        <v>2</v>
      </c>
      <c r="Y287" s="607">
        <v>8</v>
      </c>
      <c r="Z287" s="607">
        <v>9</v>
      </c>
      <c r="AA287" s="607">
        <v>2</v>
      </c>
      <c r="AB287" s="607" t="s">
        <v>1</v>
      </c>
      <c r="AC287" s="608">
        <v>66.5</v>
      </c>
      <c r="AD287" s="608">
        <v>63.8</v>
      </c>
      <c r="AE287" s="608">
        <v>70.099999999999994</v>
      </c>
      <c r="AF287" s="607">
        <v>17</v>
      </c>
      <c r="AG287" s="607" t="s">
        <v>1</v>
      </c>
      <c r="AH287" s="607" t="s">
        <v>1</v>
      </c>
      <c r="AI287" s="607" t="s">
        <v>1</v>
      </c>
      <c r="AJ287" s="607" t="s">
        <v>1</v>
      </c>
      <c r="AK287" s="607">
        <v>1</v>
      </c>
      <c r="AL287" s="607" t="s">
        <v>1</v>
      </c>
      <c r="AM287" s="607" t="s">
        <v>1</v>
      </c>
      <c r="AN287" s="607" t="s">
        <v>1</v>
      </c>
      <c r="AO287" s="607" t="s">
        <v>1</v>
      </c>
      <c r="AP287" s="607" t="s">
        <v>1</v>
      </c>
      <c r="AQ287" s="607">
        <v>1</v>
      </c>
      <c r="AR287" s="607">
        <v>6</v>
      </c>
      <c r="AS287" s="607">
        <v>7</v>
      </c>
      <c r="AT287" s="607">
        <v>2</v>
      </c>
      <c r="AU287" s="607" t="s">
        <v>1</v>
      </c>
      <c r="AV287" s="608">
        <v>72.900000000000006</v>
      </c>
      <c r="AW287" s="608">
        <v>71.7</v>
      </c>
      <c r="AX287" s="608">
        <v>75.2</v>
      </c>
      <c r="AY287" s="607">
        <v>14</v>
      </c>
      <c r="AZ287" s="607" t="s">
        <v>1</v>
      </c>
      <c r="BA287" s="607" t="s">
        <v>1</v>
      </c>
      <c r="BB287" s="607" t="s">
        <v>1</v>
      </c>
      <c r="BC287" s="607" t="s">
        <v>1</v>
      </c>
      <c r="BD287" s="607">
        <v>1</v>
      </c>
      <c r="BE287" s="607" t="s">
        <v>1</v>
      </c>
      <c r="BF287" s="607" t="s">
        <v>1</v>
      </c>
      <c r="BG287" s="607" t="s">
        <v>1</v>
      </c>
      <c r="BH287" s="607" t="s">
        <v>1</v>
      </c>
      <c r="BI287" s="607" t="s">
        <v>1</v>
      </c>
      <c r="BJ287" s="607">
        <v>1</v>
      </c>
      <c r="BK287" s="607">
        <v>4</v>
      </c>
      <c r="BL287" s="607">
        <v>6</v>
      </c>
      <c r="BM287" s="607">
        <v>2</v>
      </c>
      <c r="BN287" s="607" t="s">
        <v>1</v>
      </c>
      <c r="BO287" s="608">
        <v>72.900000000000006</v>
      </c>
      <c r="BP287" s="608">
        <v>71.7</v>
      </c>
      <c r="BQ287" s="608">
        <v>77.3</v>
      </c>
      <c r="BR287" s="607">
        <v>13</v>
      </c>
      <c r="BS287" s="607" t="s">
        <v>1</v>
      </c>
      <c r="BT287" s="607" t="s">
        <v>1</v>
      </c>
      <c r="BU287" s="607" t="s">
        <v>1</v>
      </c>
      <c r="BV287" s="607" t="s">
        <v>1</v>
      </c>
      <c r="BW287" s="607" t="s">
        <v>1</v>
      </c>
      <c r="BX287" s="607" t="s">
        <v>1</v>
      </c>
      <c r="BY287" s="607" t="s">
        <v>1</v>
      </c>
      <c r="BZ287" s="607" t="s">
        <v>1</v>
      </c>
      <c r="CA287" s="607" t="s">
        <v>1</v>
      </c>
      <c r="CB287" s="607">
        <v>1</v>
      </c>
      <c r="CC287" s="607">
        <v>2</v>
      </c>
      <c r="CD287" s="607">
        <v>3</v>
      </c>
      <c r="CE287" s="607">
        <v>6</v>
      </c>
      <c r="CF287" s="607">
        <v>1</v>
      </c>
      <c r="CG287" s="607" t="s">
        <v>1</v>
      </c>
      <c r="CH287" s="607">
        <v>12</v>
      </c>
      <c r="CI287" s="607" t="s">
        <v>1</v>
      </c>
      <c r="CJ287" s="607" t="s">
        <v>1</v>
      </c>
      <c r="CK287" s="607" t="s">
        <v>1</v>
      </c>
      <c r="CL287" s="607" t="s">
        <v>1</v>
      </c>
      <c r="CM287" s="607" t="s">
        <v>1</v>
      </c>
      <c r="CN287" s="607" t="s">
        <v>1</v>
      </c>
      <c r="CO287" s="607" t="s">
        <v>1</v>
      </c>
      <c r="CP287" s="607" t="s">
        <v>1</v>
      </c>
      <c r="CQ287" s="607">
        <v>2</v>
      </c>
      <c r="CR287" s="607">
        <v>3</v>
      </c>
      <c r="CS287" s="607">
        <v>6</v>
      </c>
      <c r="CT287" s="607">
        <v>1</v>
      </c>
      <c r="CU287" s="607" t="s">
        <v>1</v>
      </c>
      <c r="CV287" s="607"/>
      <c r="CW287" s="607"/>
      <c r="CX287" s="607"/>
      <c r="CY287" s="607"/>
      <c r="CZ287" s="607"/>
      <c r="DA287" s="607"/>
      <c r="DB287" s="607"/>
      <c r="DC287" s="607">
        <v>44</v>
      </c>
      <c r="DD287" s="607">
        <v>26</v>
      </c>
      <c r="DE287" s="607">
        <v>14</v>
      </c>
      <c r="DF287" s="607">
        <v>10</v>
      </c>
      <c r="DG287" s="607">
        <v>2</v>
      </c>
      <c r="DH287" s="607">
        <v>13</v>
      </c>
      <c r="DI287" s="607">
        <v>3</v>
      </c>
      <c r="DJ287" s="607">
        <v>2</v>
      </c>
      <c r="DK287" s="607">
        <v>12</v>
      </c>
      <c r="DL287" s="607">
        <v>1</v>
      </c>
      <c r="DM287" s="607" t="s">
        <v>1</v>
      </c>
      <c r="DN287" s="607" t="s">
        <v>1</v>
      </c>
      <c r="DO287" s="607" t="s">
        <v>1</v>
      </c>
      <c r="DP287" s="607">
        <v>5</v>
      </c>
      <c r="DQ287" s="607" t="s">
        <v>1</v>
      </c>
      <c r="DR287" s="607">
        <v>4</v>
      </c>
      <c r="DS287" s="607">
        <v>2</v>
      </c>
      <c r="DT287" s="607" t="s">
        <v>1</v>
      </c>
      <c r="DU287" s="607" t="s">
        <v>1</v>
      </c>
      <c r="DV287" s="607" t="s">
        <v>1</v>
      </c>
      <c r="DW287" s="607" t="s">
        <v>1</v>
      </c>
      <c r="DX287" s="607" t="s">
        <v>1</v>
      </c>
      <c r="DY287" s="607" t="s">
        <v>1</v>
      </c>
      <c r="DZ287" s="607" t="s">
        <v>1</v>
      </c>
      <c r="EA287" s="607">
        <v>13</v>
      </c>
      <c r="EB287" s="607">
        <v>649</v>
      </c>
      <c r="EC287" s="607">
        <v>67</v>
      </c>
      <c r="ED287" s="607">
        <v>465</v>
      </c>
      <c r="EE287" s="607">
        <v>117</v>
      </c>
      <c r="EF287" s="17">
        <v>22</v>
      </c>
      <c r="EG287" s="17">
        <v>21</v>
      </c>
      <c r="EH287" s="17">
        <v>11</v>
      </c>
      <c r="EI287" s="17">
        <v>8</v>
      </c>
      <c r="EJ287" s="17">
        <v>2</v>
      </c>
      <c r="EK287" s="17" t="s">
        <v>1</v>
      </c>
      <c r="EL287" s="17">
        <v>1</v>
      </c>
      <c r="EM287" s="17" t="s">
        <v>1</v>
      </c>
      <c r="EN287" s="17">
        <v>22</v>
      </c>
      <c r="EO287" s="17">
        <v>5</v>
      </c>
      <c r="EP287" s="17">
        <v>3</v>
      </c>
      <c r="EQ287" s="17">
        <v>2</v>
      </c>
      <c r="ER287" s="17" t="s">
        <v>1</v>
      </c>
      <c r="ES287" s="17">
        <v>13</v>
      </c>
      <c r="ET287" s="17">
        <v>2</v>
      </c>
      <c r="EU287" s="17">
        <v>2</v>
      </c>
    </row>
    <row r="288" spans="1:151" ht="14.25" customHeight="1">
      <c r="A288" s="551" t="s">
        <v>299</v>
      </c>
      <c r="B288" s="551" t="s">
        <v>529</v>
      </c>
      <c r="C288" s="551" t="s">
        <v>529</v>
      </c>
      <c r="D288" s="551" t="s">
        <v>530</v>
      </c>
      <c r="E288" s="607">
        <v>22</v>
      </c>
      <c r="F288" s="607">
        <v>15</v>
      </c>
      <c r="G288" s="607">
        <v>5</v>
      </c>
      <c r="H288" s="607">
        <v>4</v>
      </c>
      <c r="I288" s="607">
        <v>3</v>
      </c>
      <c r="J288" s="607">
        <v>2</v>
      </c>
      <c r="K288" s="607">
        <v>7</v>
      </c>
      <c r="L288" s="607">
        <v>7</v>
      </c>
      <c r="M288" s="607">
        <v>47</v>
      </c>
      <c r="N288" s="607">
        <v>3</v>
      </c>
      <c r="O288" s="607">
        <v>4</v>
      </c>
      <c r="P288" s="607">
        <v>2</v>
      </c>
      <c r="Q288" s="607" t="s">
        <v>1</v>
      </c>
      <c r="R288" s="607">
        <v>4</v>
      </c>
      <c r="S288" s="607">
        <v>1</v>
      </c>
      <c r="T288" s="607">
        <v>4</v>
      </c>
      <c r="U288" s="607">
        <v>3</v>
      </c>
      <c r="V288" s="607">
        <v>3</v>
      </c>
      <c r="W288" s="607">
        <v>4</v>
      </c>
      <c r="X288" s="607">
        <v>7</v>
      </c>
      <c r="Y288" s="607">
        <v>7</v>
      </c>
      <c r="Z288" s="607">
        <v>2</v>
      </c>
      <c r="AA288" s="607">
        <v>1</v>
      </c>
      <c r="AB288" s="607">
        <v>2</v>
      </c>
      <c r="AC288" s="608">
        <v>53.6</v>
      </c>
      <c r="AD288" s="608">
        <v>49.6</v>
      </c>
      <c r="AE288" s="608">
        <v>58.1</v>
      </c>
      <c r="AF288" s="607">
        <v>31</v>
      </c>
      <c r="AG288" s="607" t="s">
        <v>1</v>
      </c>
      <c r="AH288" s="607" t="s">
        <v>1</v>
      </c>
      <c r="AI288" s="607">
        <v>1</v>
      </c>
      <c r="AJ288" s="607" t="s">
        <v>1</v>
      </c>
      <c r="AK288" s="607">
        <v>2</v>
      </c>
      <c r="AL288" s="607">
        <v>1</v>
      </c>
      <c r="AM288" s="607">
        <v>4</v>
      </c>
      <c r="AN288" s="607" t="s">
        <v>1</v>
      </c>
      <c r="AO288" s="607">
        <v>3</v>
      </c>
      <c r="AP288" s="607">
        <v>4</v>
      </c>
      <c r="AQ288" s="607">
        <v>6</v>
      </c>
      <c r="AR288" s="607">
        <v>6</v>
      </c>
      <c r="AS288" s="607">
        <v>2</v>
      </c>
      <c r="AT288" s="607" t="s">
        <v>1</v>
      </c>
      <c r="AU288" s="607">
        <v>2</v>
      </c>
      <c r="AV288" s="608">
        <v>61.4</v>
      </c>
      <c r="AW288" s="608">
        <v>58.1</v>
      </c>
      <c r="AX288" s="608">
        <v>64.599999999999994</v>
      </c>
      <c r="AY288" s="607">
        <v>23</v>
      </c>
      <c r="AZ288" s="607" t="s">
        <v>1</v>
      </c>
      <c r="BA288" s="607" t="s">
        <v>1</v>
      </c>
      <c r="BB288" s="607">
        <v>1</v>
      </c>
      <c r="BC288" s="607" t="s">
        <v>1</v>
      </c>
      <c r="BD288" s="607">
        <v>1</v>
      </c>
      <c r="BE288" s="607">
        <v>1</v>
      </c>
      <c r="BF288" s="607">
        <v>2</v>
      </c>
      <c r="BG288" s="607" t="s">
        <v>1</v>
      </c>
      <c r="BH288" s="607">
        <v>2</v>
      </c>
      <c r="BI288" s="607">
        <v>3</v>
      </c>
      <c r="BJ288" s="607">
        <v>5</v>
      </c>
      <c r="BK288" s="607">
        <v>6</v>
      </c>
      <c r="BL288" s="607">
        <v>1</v>
      </c>
      <c r="BM288" s="607" t="s">
        <v>1</v>
      </c>
      <c r="BN288" s="607">
        <v>1</v>
      </c>
      <c r="BO288" s="608">
        <v>61.8</v>
      </c>
      <c r="BP288" s="608">
        <v>58.1</v>
      </c>
      <c r="BQ288" s="608">
        <v>68.900000000000006</v>
      </c>
      <c r="BR288" s="607">
        <v>15</v>
      </c>
      <c r="BS288" s="607" t="s">
        <v>1</v>
      </c>
      <c r="BT288" s="607" t="s">
        <v>1</v>
      </c>
      <c r="BU288" s="607" t="s">
        <v>1</v>
      </c>
      <c r="BV288" s="607" t="s">
        <v>1</v>
      </c>
      <c r="BW288" s="607" t="s">
        <v>1</v>
      </c>
      <c r="BX288" s="607" t="s">
        <v>1</v>
      </c>
      <c r="BY288" s="607">
        <v>1</v>
      </c>
      <c r="BZ288" s="607">
        <v>1</v>
      </c>
      <c r="CA288" s="607">
        <v>1</v>
      </c>
      <c r="CB288" s="607">
        <v>1</v>
      </c>
      <c r="CC288" s="607">
        <v>4</v>
      </c>
      <c r="CD288" s="607">
        <v>4</v>
      </c>
      <c r="CE288" s="607">
        <v>1</v>
      </c>
      <c r="CF288" s="607">
        <v>1</v>
      </c>
      <c r="CG288" s="607">
        <v>1</v>
      </c>
      <c r="CH288" s="607">
        <v>10</v>
      </c>
      <c r="CI288" s="607" t="s">
        <v>1</v>
      </c>
      <c r="CJ288" s="607" t="s">
        <v>1</v>
      </c>
      <c r="CK288" s="607" t="s">
        <v>1</v>
      </c>
      <c r="CL288" s="607" t="s">
        <v>1</v>
      </c>
      <c r="CM288" s="607" t="s">
        <v>1</v>
      </c>
      <c r="CN288" s="607">
        <v>1</v>
      </c>
      <c r="CO288" s="607" t="s">
        <v>1</v>
      </c>
      <c r="CP288" s="607">
        <v>1</v>
      </c>
      <c r="CQ288" s="607">
        <v>2</v>
      </c>
      <c r="CR288" s="607">
        <v>3</v>
      </c>
      <c r="CS288" s="607">
        <v>1</v>
      </c>
      <c r="CT288" s="607">
        <v>1</v>
      </c>
      <c r="CU288" s="607">
        <v>1</v>
      </c>
      <c r="CV288" s="607"/>
      <c r="CW288" s="607"/>
      <c r="CX288" s="607"/>
      <c r="CY288" s="607"/>
      <c r="CZ288" s="607"/>
      <c r="DA288" s="607"/>
      <c r="DB288" s="607"/>
      <c r="DC288" s="607">
        <v>58</v>
      </c>
      <c r="DD288" s="607">
        <v>35</v>
      </c>
      <c r="DE288" s="607">
        <v>23</v>
      </c>
      <c r="DF288" s="607">
        <v>7</v>
      </c>
      <c r="DG288" s="607">
        <v>5</v>
      </c>
      <c r="DH288" s="607">
        <v>12</v>
      </c>
      <c r="DI288" s="607">
        <v>8</v>
      </c>
      <c r="DJ288" s="607">
        <v>3</v>
      </c>
      <c r="DK288" s="607">
        <v>13</v>
      </c>
      <c r="DL288" s="607">
        <v>1</v>
      </c>
      <c r="DM288" s="607" t="s">
        <v>1</v>
      </c>
      <c r="DN288" s="607" t="s">
        <v>1</v>
      </c>
      <c r="DO288" s="607" t="s">
        <v>1</v>
      </c>
      <c r="DP288" s="607">
        <v>9</v>
      </c>
      <c r="DQ288" s="607">
        <v>1</v>
      </c>
      <c r="DR288" s="607">
        <v>1</v>
      </c>
      <c r="DS288" s="607">
        <v>1</v>
      </c>
      <c r="DT288" s="607" t="s">
        <v>1</v>
      </c>
      <c r="DU288" s="607" t="s">
        <v>1</v>
      </c>
      <c r="DV288" s="607" t="s">
        <v>1</v>
      </c>
      <c r="DW288" s="607" t="s">
        <v>1</v>
      </c>
      <c r="DX288" s="607" t="s">
        <v>1</v>
      </c>
      <c r="DY288" s="607" t="s">
        <v>1</v>
      </c>
      <c r="DZ288" s="607" t="s">
        <v>1</v>
      </c>
      <c r="EA288" s="607">
        <v>15</v>
      </c>
      <c r="EB288" s="607">
        <v>971</v>
      </c>
      <c r="EC288" s="607">
        <v>186</v>
      </c>
      <c r="ED288" s="607">
        <v>747</v>
      </c>
      <c r="EE288" s="607">
        <v>38</v>
      </c>
      <c r="EF288" s="17">
        <v>30</v>
      </c>
      <c r="EG288" s="17">
        <v>25</v>
      </c>
      <c r="EH288" s="17">
        <v>15</v>
      </c>
      <c r="EI288" s="17">
        <v>6</v>
      </c>
      <c r="EJ288" s="17">
        <v>4</v>
      </c>
      <c r="EK288" s="17" t="s">
        <v>1</v>
      </c>
      <c r="EL288" s="17">
        <v>5</v>
      </c>
      <c r="EM288" s="17" t="s">
        <v>1</v>
      </c>
      <c r="EN288" s="17">
        <v>28</v>
      </c>
      <c r="EO288" s="17">
        <v>10</v>
      </c>
      <c r="EP288" s="17">
        <v>8</v>
      </c>
      <c r="EQ288" s="17">
        <v>1</v>
      </c>
      <c r="ER288" s="17">
        <v>1</v>
      </c>
      <c r="ES288" s="17">
        <v>12</v>
      </c>
      <c r="ET288" s="17">
        <v>3</v>
      </c>
      <c r="EU288" s="17">
        <v>3</v>
      </c>
    </row>
    <row r="289" spans="1:151" ht="14.25" customHeight="1">
      <c r="A289" s="551" t="s">
        <v>299</v>
      </c>
      <c r="B289" s="551" t="s">
        <v>529</v>
      </c>
      <c r="C289" s="551" t="s">
        <v>529</v>
      </c>
      <c r="D289" s="551" t="s">
        <v>216</v>
      </c>
      <c r="E289" s="607">
        <v>16</v>
      </c>
      <c r="F289" s="607">
        <v>13</v>
      </c>
      <c r="G289" s="607">
        <v>2</v>
      </c>
      <c r="H289" s="607">
        <v>1</v>
      </c>
      <c r="I289" s="607">
        <v>3</v>
      </c>
      <c r="J289" s="607">
        <v>3</v>
      </c>
      <c r="K289" s="607">
        <v>8</v>
      </c>
      <c r="L289" s="607">
        <v>3</v>
      </c>
      <c r="M289" s="607">
        <v>33</v>
      </c>
      <c r="N289" s="607" t="s">
        <v>1</v>
      </c>
      <c r="O289" s="607">
        <v>1</v>
      </c>
      <c r="P289" s="607">
        <v>3</v>
      </c>
      <c r="Q289" s="607">
        <v>2</v>
      </c>
      <c r="R289" s="607" t="s">
        <v>1</v>
      </c>
      <c r="S289" s="607">
        <v>1</v>
      </c>
      <c r="T289" s="607" t="s">
        <v>1</v>
      </c>
      <c r="U289" s="607">
        <v>2</v>
      </c>
      <c r="V289" s="607">
        <v>3</v>
      </c>
      <c r="W289" s="607">
        <v>3</v>
      </c>
      <c r="X289" s="607">
        <v>4</v>
      </c>
      <c r="Y289" s="607">
        <v>1</v>
      </c>
      <c r="Z289" s="607">
        <v>7</v>
      </c>
      <c r="AA289" s="607">
        <v>6</v>
      </c>
      <c r="AB289" s="607" t="s">
        <v>1</v>
      </c>
      <c r="AC289" s="608">
        <v>61.7</v>
      </c>
      <c r="AD289" s="608">
        <v>60.6</v>
      </c>
      <c r="AE289" s="608">
        <v>62.8</v>
      </c>
      <c r="AF289" s="607">
        <v>22</v>
      </c>
      <c r="AG289" s="607" t="s">
        <v>1</v>
      </c>
      <c r="AH289" s="607" t="s">
        <v>1</v>
      </c>
      <c r="AI289" s="607" t="s">
        <v>1</v>
      </c>
      <c r="AJ289" s="607" t="s">
        <v>1</v>
      </c>
      <c r="AK289" s="607" t="s">
        <v>1</v>
      </c>
      <c r="AL289" s="607" t="s">
        <v>1</v>
      </c>
      <c r="AM289" s="607" t="s">
        <v>1</v>
      </c>
      <c r="AN289" s="607">
        <v>2</v>
      </c>
      <c r="AO289" s="607">
        <v>1</v>
      </c>
      <c r="AP289" s="607">
        <v>3</v>
      </c>
      <c r="AQ289" s="607">
        <v>2</v>
      </c>
      <c r="AR289" s="607">
        <v>1</v>
      </c>
      <c r="AS289" s="607">
        <v>7</v>
      </c>
      <c r="AT289" s="607">
        <v>6</v>
      </c>
      <c r="AU289" s="607" t="s">
        <v>1</v>
      </c>
      <c r="AV289" s="608">
        <v>71.5</v>
      </c>
      <c r="AW289" s="608">
        <v>67.8</v>
      </c>
      <c r="AX289" s="608">
        <v>76</v>
      </c>
      <c r="AY289" s="607">
        <v>19</v>
      </c>
      <c r="AZ289" s="607" t="s">
        <v>1</v>
      </c>
      <c r="BA289" s="607" t="s">
        <v>1</v>
      </c>
      <c r="BB289" s="607" t="s">
        <v>1</v>
      </c>
      <c r="BC289" s="607" t="s">
        <v>1</v>
      </c>
      <c r="BD289" s="607" t="s">
        <v>1</v>
      </c>
      <c r="BE289" s="607" t="s">
        <v>1</v>
      </c>
      <c r="BF289" s="607" t="s">
        <v>1</v>
      </c>
      <c r="BG289" s="607">
        <v>2</v>
      </c>
      <c r="BH289" s="607" t="s">
        <v>1</v>
      </c>
      <c r="BI289" s="607">
        <v>3</v>
      </c>
      <c r="BJ289" s="607">
        <v>2</v>
      </c>
      <c r="BK289" s="607">
        <v>1</v>
      </c>
      <c r="BL289" s="607">
        <v>7</v>
      </c>
      <c r="BM289" s="607">
        <v>4</v>
      </c>
      <c r="BN289" s="607" t="s">
        <v>1</v>
      </c>
      <c r="BO289" s="608">
        <v>71.2</v>
      </c>
      <c r="BP289" s="608">
        <v>67.8</v>
      </c>
      <c r="BQ289" s="608">
        <v>77.099999999999994</v>
      </c>
      <c r="BR289" s="607">
        <v>13</v>
      </c>
      <c r="BS289" s="607" t="s">
        <v>1</v>
      </c>
      <c r="BT289" s="607" t="s">
        <v>1</v>
      </c>
      <c r="BU289" s="607" t="s">
        <v>1</v>
      </c>
      <c r="BV289" s="607" t="s">
        <v>1</v>
      </c>
      <c r="BW289" s="607" t="s">
        <v>1</v>
      </c>
      <c r="BX289" s="607" t="s">
        <v>1</v>
      </c>
      <c r="BY289" s="607" t="s">
        <v>1</v>
      </c>
      <c r="BZ289" s="607" t="s">
        <v>1</v>
      </c>
      <c r="CA289" s="607" t="s">
        <v>1</v>
      </c>
      <c r="CB289" s="607">
        <v>2</v>
      </c>
      <c r="CC289" s="607">
        <v>3</v>
      </c>
      <c r="CD289" s="607" t="s">
        <v>1</v>
      </c>
      <c r="CE289" s="607">
        <v>5</v>
      </c>
      <c r="CF289" s="607">
        <v>3</v>
      </c>
      <c r="CG289" s="607" t="s">
        <v>1</v>
      </c>
      <c r="CH289" s="607">
        <v>8</v>
      </c>
      <c r="CI289" s="607" t="s">
        <v>1</v>
      </c>
      <c r="CJ289" s="607" t="s">
        <v>1</v>
      </c>
      <c r="CK289" s="607" t="s">
        <v>1</v>
      </c>
      <c r="CL289" s="607" t="s">
        <v>1</v>
      </c>
      <c r="CM289" s="607" t="s">
        <v>1</v>
      </c>
      <c r="CN289" s="607" t="s">
        <v>1</v>
      </c>
      <c r="CO289" s="607" t="s">
        <v>1</v>
      </c>
      <c r="CP289" s="607">
        <v>1</v>
      </c>
      <c r="CQ289" s="607">
        <v>3</v>
      </c>
      <c r="CR289" s="607" t="s">
        <v>1</v>
      </c>
      <c r="CS289" s="607">
        <v>4</v>
      </c>
      <c r="CT289" s="607" t="s">
        <v>1</v>
      </c>
      <c r="CU289" s="607" t="s">
        <v>1</v>
      </c>
      <c r="CV289" s="607"/>
      <c r="CW289" s="607"/>
      <c r="CX289" s="607"/>
      <c r="CY289" s="607"/>
      <c r="CZ289" s="607"/>
      <c r="DA289" s="607"/>
      <c r="DB289" s="607"/>
      <c r="DC289" s="607">
        <v>45</v>
      </c>
      <c r="DD289" s="607">
        <v>33</v>
      </c>
      <c r="DE289" s="607">
        <v>19</v>
      </c>
      <c r="DF289" s="607">
        <v>13</v>
      </c>
      <c r="DG289" s="607">
        <v>1</v>
      </c>
      <c r="DH289" s="607">
        <v>6</v>
      </c>
      <c r="DI289" s="607">
        <v>2</v>
      </c>
      <c r="DJ289" s="607">
        <v>4</v>
      </c>
      <c r="DK289" s="607">
        <v>12</v>
      </c>
      <c r="DL289" s="607" t="s">
        <v>1</v>
      </c>
      <c r="DM289" s="607" t="s">
        <v>1</v>
      </c>
      <c r="DN289" s="607" t="s">
        <v>1</v>
      </c>
      <c r="DO289" s="607" t="s">
        <v>1</v>
      </c>
      <c r="DP289" s="607">
        <v>11</v>
      </c>
      <c r="DQ289" s="607" t="s">
        <v>1</v>
      </c>
      <c r="DR289" s="607">
        <v>1</v>
      </c>
      <c r="DS289" s="607" t="s">
        <v>1</v>
      </c>
      <c r="DT289" s="607" t="s">
        <v>1</v>
      </c>
      <c r="DU289" s="607" t="s">
        <v>1</v>
      </c>
      <c r="DV289" s="607" t="s">
        <v>1</v>
      </c>
      <c r="DW289" s="607" t="s">
        <v>1</v>
      </c>
      <c r="DX289" s="607" t="s">
        <v>1</v>
      </c>
      <c r="DY289" s="607" t="s">
        <v>1</v>
      </c>
      <c r="DZ289" s="607" t="s">
        <v>1</v>
      </c>
      <c r="EA289" s="607">
        <v>13</v>
      </c>
      <c r="EB289" s="607">
        <v>684</v>
      </c>
      <c r="EC289" s="607">
        <v>98</v>
      </c>
      <c r="ED289" s="607">
        <v>570</v>
      </c>
      <c r="EE289" s="607">
        <v>16</v>
      </c>
      <c r="EF289" s="17">
        <v>23</v>
      </c>
      <c r="EG289" s="17">
        <v>21</v>
      </c>
      <c r="EH289" s="17">
        <v>12</v>
      </c>
      <c r="EI289" s="17">
        <v>8</v>
      </c>
      <c r="EJ289" s="17">
        <v>1</v>
      </c>
      <c r="EK289" s="17" t="s">
        <v>1</v>
      </c>
      <c r="EL289" s="17">
        <v>1</v>
      </c>
      <c r="EM289" s="17">
        <v>1</v>
      </c>
      <c r="EN289" s="17">
        <v>22</v>
      </c>
      <c r="EO289" s="17">
        <v>12</v>
      </c>
      <c r="EP289" s="17">
        <v>7</v>
      </c>
      <c r="EQ289" s="17">
        <v>5</v>
      </c>
      <c r="ER289" s="17" t="s">
        <v>1</v>
      </c>
      <c r="ES289" s="17">
        <v>6</v>
      </c>
      <c r="ET289" s="17">
        <v>1</v>
      </c>
      <c r="EU289" s="17">
        <v>3</v>
      </c>
    </row>
    <row r="290" spans="1:151" ht="14.25" customHeight="1">
      <c r="A290" s="551" t="s">
        <v>299</v>
      </c>
      <c r="B290" s="551" t="s">
        <v>529</v>
      </c>
      <c r="C290" s="551" t="s">
        <v>529</v>
      </c>
      <c r="D290" s="551" t="s">
        <v>212</v>
      </c>
      <c r="E290" s="607">
        <v>18</v>
      </c>
      <c r="F290" s="607">
        <v>10</v>
      </c>
      <c r="G290" s="607">
        <v>3</v>
      </c>
      <c r="H290" s="607">
        <v>3</v>
      </c>
      <c r="I290" s="607">
        <v>4</v>
      </c>
      <c r="J290" s="607">
        <v>3</v>
      </c>
      <c r="K290" s="607">
        <v>3</v>
      </c>
      <c r="L290" s="607">
        <v>8</v>
      </c>
      <c r="M290" s="607">
        <v>26</v>
      </c>
      <c r="N290" s="607" t="s">
        <v>1</v>
      </c>
      <c r="O290" s="607" t="s">
        <v>1</v>
      </c>
      <c r="P290" s="607">
        <v>1</v>
      </c>
      <c r="Q290" s="607">
        <v>1</v>
      </c>
      <c r="R290" s="607" t="s">
        <v>1</v>
      </c>
      <c r="S290" s="607">
        <v>1</v>
      </c>
      <c r="T290" s="607">
        <v>2</v>
      </c>
      <c r="U290" s="607" t="s">
        <v>1</v>
      </c>
      <c r="V290" s="607">
        <v>5</v>
      </c>
      <c r="W290" s="607">
        <v>5</v>
      </c>
      <c r="X290" s="607">
        <v>3</v>
      </c>
      <c r="Y290" s="607">
        <v>4</v>
      </c>
      <c r="Z290" s="607">
        <v>1</v>
      </c>
      <c r="AA290" s="607">
        <v>3</v>
      </c>
      <c r="AB290" s="607" t="s">
        <v>1</v>
      </c>
      <c r="AC290" s="608">
        <v>61.5</v>
      </c>
      <c r="AD290" s="608">
        <v>57.9</v>
      </c>
      <c r="AE290" s="608">
        <v>65.8</v>
      </c>
      <c r="AF290" s="607">
        <v>22</v>
      </c>
      <c r="AG290" s="607" t="s">
        <v>1</v>
      </c>
      <c r="AH290" s="607" t="s">
        <v>1</v>
      </c>
      <c r="AI290" s="607">
        <v>1</v>
      </c>
      <c r="AJ290" s="607">
        <v>1</v>
      </c>
      <c r="AK290" s="607" t="s">
        <v>1</v>
      </c>
      <c r="AL290" s="607">
        <v>1</v>
      </c>
      <c r="AM290" s="607">
        <v>2</v>
      </c>
      <c r="AN290" s="607" t="s">
        <v>1</v>
      </c>
      <c r="AO290" s="607">
        <v>3</v>
      </c>
      <c r="AP290" s="607">
        <v>3</v>
      </c>
      <c r="AQ290" s="607">
        <v>3</v>
      </c>
      <c r="AR290" s="607">
        <v>4</v>
      </c>
      <c r="AS290" s="607">
        <v>1</v>
      </c>
      <c r="AT290" s="607">
        <v>3</v>
      </c>
      <c r="AU290" s="607" t="s">
        <v>1</v>
      </c>
      <c r="AV290" s="608">
        <v>62.1</v>
      </c>
      <c r="AW290" s="608">
        <v>57.9</v>
      </c>
      <c r="AX290" s="608">
        <v>67.099999999999994</v>
      </c>
      <c r="AY290" s="607">
        <v>18</v>
      </c>
      <c r="AZ290" s="607" t="s">
        <v>1</v>
      </c>
      <c r="BA290" s="607" t="s">
        <v>1</v>
      </c>
      <c r="BB290" s="607" t="s">
        <v>1</v>
      </c>
      <c r="BC290" s="607">
        <v>1</v>
      </c>
      <c r="BD290" s="607" t="s">
        <v>1</v>
      </c>
      <c r="BE290" s="607">
        <v>1</v>
      </c>
      <c r="BF290" s="607">
        <v>2</v>
      </c>
      <c r="BG290" s="607" t="s">
        <v>1</v>
      </c>
      <c r="BH290" s="607">
        <v>2</v>
      </c>
      <c r="BI290" s="607">
        <v>3</v>
      </c>
      <c r="BJ290" s="607">
        <v>2</v>
      </c>
      <c r="BK290" s="607">
        <v>3</v>
      </c>
      <c r="BL290" s="607">
        <v>1</v>
      </c>
      <c r="BM290" s="607">
        <v>3</v>
      </c>
      <c r="BN290" s="607" t="s">
        <v>1</v>
      </c>
      <c r="BO290" s="608">
        <v>63.3</v>
      </c>
      <c r="BP290" s="608">
        <v>60.5</v>
      </c>
      <c r="BQ290" s="608">
        <v>67.7</v>
      </c>
      <c r="BR290" s="607">
        <v>10</v>
      </c>
      <c r="BS290" s="607" t="s">
        <v>1</v>
      </c>
      <c r="BT290" s="607" t="s">
        <v>1</v>
      </c>
      <c r="BU290" s="607" t="s">
        <v>1</v>
      </c>
      <c r="BV290" s="607" t="s">
        <v>1</v>
      </c>
      <c r="BW290" s="607" t="s">
        <v>1</v>
      </c>
      <c r="BX290" s="607" t="s">
        <v>1</v>
      </c>
      <c r="BY290" s="607">
        <v>1</v>
      </c>
      <c r="BZ290" s="607" t="s">
        <v>1</v>
      </c>
      <c r="CA290" s="607" t="s">
        <v>1</v>
      </c>
      <c r="CB290" s="607">
        <v>4</v>
      </c>
      <c r="CC290" s="607">
        <v>1</v>
      </c>
      <c r="CD290" s="607">
        <v>3</v>
      </c>
      <c r="CE290" s="607" t="s">
        <v>1</v>
      </c>
      <c r="CF290" s="607">
        <v>1</v>
      </c>
      <c r="CG290" s="607" t="s">
        <v>1</v>
      </c>
      <c r="CH290" s="607">
        <v>6</v>
      </c>
      <c r="CI290" s="607" t="s">
        <v>1</v>
      </c>
      <c r="CJ290" s="607" t="s">
        <v>1</v>
      </c>
      <c r="CK290" s="607" t="s">
        <v>1</v>
      </c>
      <c r="CL290" s="607" t="s">
        <v>1</v>
      </c>
      <c r="CM290" s="607" t="s">
        <v>1</v>
      </c>
      <c r="CN290" s="607" t="s">
        <v>1</v>
      </c>
      <c r="CO290" s="607" t="s">
        <v>1</v>
      </c>
      <c r="CP290" s="607">
        <v>4</v>
      </c>
      <c r="CQ290" s="607" t="s">
        <v>1</v>
      </c>
      <c r="CR290" s="607">
        <v>1</v>
      </c>
      <c r="CS290" s="607" t="s">
        <v>1</v>
      </c>
      <c r="CT290" s="607">
        <v>1</v>
      </c>
      <c r="CU290" s="607" t="s">
        <v>1</v>
      </c>
      <c r="CV290" s="607"/>
      <c r="CW290" s="607"/>
      <c r="CX290" s="607"/>
      <c r="CY290" s="607"/>
      <c r="CZ290" s="607"/>
      <c r="DA290" s="607"/>
      <c r="DB290" s="607"/>
      <c r="DC290" s="607">
        <v>36</v>
      </c>
      <c r="DD290" s="607">
        <v>22</v>
      </c>
      <c r="DE290" s="607">
        <v>18</v>
      </c>
      <c r="DF290" s="607">
        <v>4</v>
      </c>
      <c r="DG290" s="607" t="s">
        <v>1</v>
      </c>
      <c r="DH290" s="607">
        <v>8</v>
      </c>
      <c r="DI290" s="607">
        <v>2</v>
      </c>
      <c r="DJ290" s="607">
        <v>4</v>
      </c>
      <c r="DK290" s="607">
        <v>10</v>
      </c>
      <c r="DL290" s="607" t="s">
        <v>1</v>
      </c>
      <c r="DM290" s="607" t="s">
        <v>1</v>
      </c>
      <c r="DN290" s="607">
        <v>1</v>
      </c>
      <c r="DO290" s="607" t="s">
        <v>1</v>
      </c>
      <c r="DP290" s="607">
        <v>9</v>
      </c>
      <c r="DQ290" s="607" t="s">
        <v>1</v>
      </c>
      <c r="DR290" s="607" t="s">
        <v>1</v>
      </c>
      <c r="DS290" s="607" t="s">
        <v>1</v>
      </c>
      <c r="DT290" s="607" t="s">
        <v>1</v>
      </c>
      <c r="DU290" s="607" t="s">
        <v>1</v>
      </c>
      <c r="DV290" s="607" t="s">
        <v>1</v>
      </c>
      <c r="DW290" s="607" t="s">
        <v>1</v>
      </c>
      <c r="DX290" s="607" t="s">
        <v>1</v>
      </c>
      <c r="DY290" s="607" t="s">
        <v>1</v>
      </c>
      <c r="DZ290" s="607" t="s">
        <v>1</v>
      </c>
      <c r="EA290" s="607">
        <v>10</v>
      </c>
      <c r="EB290" s="607">
        <v>858</v>
      </c>
      <c r="EC290" s="607">
        <v>160</v>
      </c>
      <c r="ED290" s="607">
        <v>612</v>
      </c>
      <c r="EE290" s="607">
        <v>86</v>
      </c>
      <c r="EF290" s="17">
        <v>15</v>
      </c>
      <c r="EG290" s="17">
        <v>13</v>
      </c>
      <c r="EH290" s="17">
        <v>11</v>
      </c>
      <c r="EI290" s="17">
        <v>2</v>
      </c>
      <c r="EJ290" s="17" t="s">
        <v>1</v>
      </c>
      <c r="EK290" s="17" t="s">
        <v>1</v>
      </c>
      <c r="EL290" s="17">
        <v>1</v>
      </c>
      <c r="EM290" s="17">
        <v>1</v>
      </c>
      <c r="EN290" s="17">
        <v>21</v>
      </c>
      <c r="EO290" s="17">
        <v>9</v>
      </c>
      <c r="EP290" s="17">
        <v>7</v>
      </c>
      <c r="EQ290" s="17">
        <v>2</v>
      </c>
      <c r="ER290" s="17" t="s">
        <v>1</v>
      </c>
      <c r="ES290" s="17">
        <v>8</v>
      </c>
      <c r="ET290" s="17">
        <v>1</v>
      </c>
      <c r="EU290" s="17">
        <v>3</v>
      </c>
    </row>
    <row r="291" spans="1:151" ht="14.25" customHeight="1">
      <c r="A291" s="551" t="s">
        <v>299</v>
      </c>
      <c r="B291" s="551" t="s">
        <v>529</v>
      </c>
      <c r="C291" s="551" t="s">
        <v>529</v>
      </c>
      <c r="D291" s="551" t="s">
        <v>209</v>
      </c>
      <c r="E291" s="607">
        <v>7</v>
      </c>
      <c r="F291" s="607">
        <v>2</v>
      </c>
      <c r="G291" s="607" t="s">
        <v>190</v>
      </c>
      <c r="H291" s="607" t="s">
        <v>190</v>
      </c>
      <c r="I291" s="607" t="s">
        <v>190</v>
      </c>
      <c r="J291" s="607" t="s">
        <v>190</v>
      </c>
      <c r="K291" s="607" t="s">
        <v>190</v>
      </c>
      <c r="L291" s="607">
        <v>5</v>
      </c>
      <c r="M291" s="607" t="s">
        <v>190</v>
      </c>
      <c r="N291" s="607" t="s">
        <v>190</v>
      </c>
      <c r="O291" s="607" t="s">
        <v>190</v>
      </c>
      <c r="P291" s="607" t="s">
        <v>190</v>
      </c>
      <c r="Q291" s="607" t="s">
        <v>190</v>
      </c>
      <c r="R291" s="607" t="s">
        <v>190</v>
      </c>
      <c r="S291" s="607" t="s">
        <v>190</v>
      </c>
      <c r="T291" s="607" t="s">
        <v>190</v>
      </c>
      <c r="U291" s="607" t="s">
        <v>190</v>
      </c>
      <c r="V291" s="607" t="s">
        <v>190</v>
      </c>
      <c r="W291" s="607" t="s">
        <v>190</v>
      </c>
      <c r="X291" s="607" t="s">
        <v>190</v>
      </c>
      <c r="Y291" s="607" t="s">
        <v>190</v>
      </c>
      <c r="Z291" s="607" t="s">
        <v>190</v>
      </c>
      <c r="AA291" s="607" t="s">
        <v>190</v>
      </c>
      <c r="AB291" s="607" t="s">
        <v>190</v>
      </c>
      <c r="AC291" s="608">
        <v>55.9</v>
      </c>
      <c r="AD291" s="608">
        <v>49</v>
      </c>
      <c r="AE291" s="608">
        <v>61</v>
      </c>
      <c r="AF291" s="607" t="s">
        <v>190</v>
      </c>
      <c r="AG291" s="607" t="s">
        <v>190</v>
      </c>
      <c r="AH291" s="607" t="s">
        <v>190</v>
      </c>
      <c r="AI291" s="607" t="s">
        <v>190</v>
      </c>
      <c r="AJ291" s="607" t="s">
        <v>190</v>
      </c>
      <c r="AK291" s="607" t="s">
        <v>190</v>
      </c>
      <c r="AL291" s="607" t="s">
        <v>190</v>
      </c>
      <c r="AM291" s="607" t="s">
        <v>190</v>
      </c>
      <c r="AN291" s="607" t="s">
        <v>190</v>
      </c>
      <c r="AO291" s="607" t="s">
        <v>190</v>
      </c>
      <c r="AP291" s="607" t="s">
        <v>190</v>
      </c>
      <c r="AQ291" s="607" t="s">
        <v>190</v>
      </c>
      <c r="AR291" s="607" t="s">
        <v>190</v>
      </c>
      <c r="AS291" s="607" t="s">
        <v>190</v>
      </c>
      <c r="AT291" s="607" t="s">
        <v>190</v>
      </c>
      <c r="AU291" s="607" t="s">
        <v>190</v>
      </c>
      <c r="AV291" s="608">
        <v>59</v>
      </c>
      <c r="AW291" s="608">
        <v>48.5</v>
      </c>
      <c r="AX291" s="608">
        <v>66</v>
      </c>
      <c r="AY291" s="607" t="s">
        <v>190</v>
      </c>
      <c r="AZ291" s="607" t="s">
        <v>190</v>
      </c>
      <c r="BA291" s="607" t="s">
        <v>190</v>
      </c>
      <c r="BB291" s="607" t="s">
        <v>190</v>
      </c>
      <c r="BC291" s="607" t="s">
        <v>190</v>
      </c>
      <c r="BD291" s="607" t="s">
        <v>190</v>
      </c>
      <c r="BE291" s="607" t="s">
        <v>190</v>
      </c>
      <c r="BF291" s="607" t="s">
        <v>190</v>
      </c>
      <c r="BG291" s="607" t="s">
        <v>190</v>
      </c>
      <c r="BH291" s="607" t="s">
        <v>190</v>
      </c>
      <c r="BI291" s="607" t="s">
        <v>190</v>
      </c>
      <c r="BJ291" s="607" t="s">
        <v>190</v>
      </c>
      <c r="BK291" s="607" t="s">
        <v>190</v>
      </c>
      <c r="BL291" s="607" t="s">
        <v>190</v>
      </c>
      <c r="BM291" s="607" t="s">
        <v>190</v>
      </c>
      <c r="BN291" s="607" t="s">
        <v>190</v>
      </c>
      <c r="BO291" s="608">
        <v>75</v>
      </c>
      <c r="BP291" s="608">
        <v>76</v>
      </c>
      <c r="BQ291" s="608">
        <v>74.5</v>
      </c>
      <c r="BR291" s="607">
        <v>2</v>
      </c>
      <c r="BS291" s="607" t="s">
        <v>1</v>
      </c>
      <c r="BT291" s="607" t="s">
        <v>1</v>
      </c>
      <c r="BU291" s="607" t="s">
        <v>1</v>
      </c>
      <c r="BV291" s="607" t="s">
        <v>1</v>
      </c>
      <c r="BW291" s="607" t="s">
        <v>1</v>
      </c>
      <c r="BX291" s="607" t="s">
        <v>1</v>
      </c>
      <c r="BY291" s="607" t="s">
        <v>1</v>
      </c>
      <c r="BZ291" s="607" t="s">
        <v>1</v>
      </c>
      <c r="CA291" s="607" t="s">
        <v>1</v>
      </c>
      <c r="CB291" s="607" t="s">
        <v>1</v>
      </c>
      <c r="CC291" s="607" t="s">
        <v>1</v>
      </c>
      <c r="CD291" s="607" t="s">
        <v>1</v>
      </c>
      <c r="CE291" s="607">
        <v>2</v>
      </c>
      <c r="CF291" s="607" t="s">
        <v>1</v>
      </c>
      <c r="CG291" s="607" t="s">
        <v>1</v>
      </c>
      <c r="CH291" s="607">
        <v>2</v>
      </c>
      <c r="CI291" s="607" t="s">
        <v>1</v>
      </c>
      <c r="CJ291" s="607" t="s">
        <v>1</v>
      </c>
      <c r="CK291" s="607" t="s">
        <v>1</v>
      </c>
      <c r="CL291" s="607" t="s">
        <v>1</v>
      </c>
      <c r="CM291" s="607" t="s">
        <v>1</v>
      </c>
      <c r="CN291" s="607" t="s">
        <v>1</v>
      </c>
      <c r="CO291" s="607" t="s">
        <v>1</v>
      </c>
      <c r="CP291" s="607" t="s">
        <v>1</v>
      </c>
      <c r="CQ291" s="607" t="s">
        <v>1</v>
      </c>
      <c r="CR291" s="607" t="s">
        <v>1</v>
      </c>
      <c r="CS291" s="607">
        <v>2</v>
      </c>
      <c r="CT291" s="607" t="s">
        <v>1</v>
      </c>
      <c r="CU291" s="607" t="s">
        <v>1</v>
      </c>
      <c r="CV291" s="607"/>
      <c r="CW291" s="607"/>
      <c r="CX291" s="607"/>
      <c r="CY291" s="607"/>
      <c r="CZ291" s="607"/>
      <c r="DA291" s="607"/>
      <c r="DB291" s="607"/>
      <c r="DC291" s="607">
        <v>7</v>
      </c>
      <c r="DD291" s="607">
        <v>5</v>
      </c>
      <c r="DE291" s="607">
        <v>3</v>
      </c>
      <c r="DF291" s="607" t="s">
        <v>1</v>
      </c>
      <c r="DG291" s="607">
        <v>2</v>
      </c>
      <c r="DH291" s="607">
        <v>1</v>
      </c>
      <c r="DI291" s="607">
        <v>1</v>
      </c>
      <c r="DJ291" s="607" t="s">
        <v>1</v>
      </c>
      <c r="DK291" s="607">
        <v>2</v>
      </c>
      <c r="DL291" s="607">
        <v>1</v>
      </c>
      <c r="DM291" s="607" t="s">
        <v>1</v>
      </c>
      <c r="DN291" s="607" t="s">
        <v>1</v>
      </c>
      <c r="DO291" s="607" t="s">
        <v>1</v>
      </c>
      <c r="DP291" s="607" t="s">
        <v>1</v>
      </c>
      <c r="DQ291" s="607" t="s">
        <v>1</v>
      </c>
      <c r="DR291" s="607">
        <v>1</v>
      </c>
      <c r="DS291" s="607" t="s">
        <v>1</v>
      </c>
      <c r="DT291" s="607" t="s">
        <v>1</v>
      </c>
      <c r="DU291" s="607" t="s">
        <v>1</v>
      </c>
      <c r="DV291" s="607" t="s">
        <v>1</v>
      </c>
      <c r="DW291" s="607" t="s">
        <v>1</v>
      </c>
      <c r="DX291" s="607" t="s">
        <v>1</v>
      </c>
      <c r="DY291" s="607" t="s">
        <v>1</v>
      </c>
      <c r="DZ291" s="607" t="s">
        <v>1</v>
      </c>
      <c r="EA291" s="607">
        <v>2</v>
      </c>
      <c r="EB291" s="607">
        <v>212</v>
      </c>
      <c r="EC291" s="607">
        <v>68</v>
      </c>
      <c r="ED291" s="607">
        <v>97</v>
      </c>
      <c r="EE291" s="607">
        <v>47</v>
      </c>
      <c r="EF291" s="17">
        <v>3</v>
      </c>
      <c r="EG291" s="17">
        <v>2</v>
      </c>
      <c r="EH291" s="17">
        <v>1</v>
      </c>
      <c r="EI291" s="17" t="s">
        <v>1</v>
      </c>
      <c r="EJ291" s="17">
        <v>1</v>
      </c>
      <c r="EK291" s="17" t="s">
        <v>1</v>
      </c>
      <c r="EL291" s="17">
        <v>1</v>
      </c>
      <c r="EM291" s="17" t="s">
        <v>1</v>
      </c>
      <c r="EN291" s="17">
        <v>4</v>
      </c>
      <c r="EO291" s="17">
        <v>3</v>
      </c>
      <c r="EP291" s="17">
        <v>2</v>
      </c>
      <c r="EQ291" s="17" t="s">
        <v>1</v>
      </c>
      <c r="ER291" s="17">
        <v>1</v>
      </c>
      <c r="ES291" s="17">
        <v>1</v>
      </c>
      <c r="ET291" s="17" t="s">
        <v>1</v>
      </c>
      <c r="EU291" s="17" t="s">
        <v>1</v>
      </c>
    </row>
    <row r="292" spans="1:151" ht="14.25" customHeight="1">
      <c r="A292" s="551" t="s">
        <v>299</v>
      </c>
      <c r="B292" s="551" t="s">
        <v>529</v>
      </c>
      <c r="C292" s="551" t="s">
        <v>529</v>
      </c>
      <c r="D292" s="551" t="s">
        <v>531</v>
      </c>
      <c r="E292" s="607">
        <v>10</v>
      </c>
      <c r="F292" s="607">
        <v>4</v>
      </c>
      <c r="G292" s="607" t="s">
        <v>190</v>
      </c>
      <c r="H292" s="607" t="s">
        <v>190</v>
      </c>
      <c r="I292" s="607" t="s">
        <v>190</v>
      </c>
      <c r="J292" s="607" t="s">
        <v>190</v>
      </c>
      <c r="K292" s="607" t="s">
        <v>190</v>
      </c>
      <c r="L292" s="607">
        <v>6</v>
      </c>
      <c r="M292" s="607" t="s">
        <v>190</v>
      </c>
      <c r="N292" s="607" t="s">
        <v>190</v>
      </c>
      <c r="O292" s="607" t="s">
        <v>190</v>
      </c>
      <c r="P292" s="607" t="s">
        <v>190</v>
      </c>
      <c r="Q292" s="607" t="s">
        <v>190</v>
      </c>
      <c r="R292" s="607" t="s">
        <v>190</v>
      </c>
      <c r="S292" s="607" t="s">
        <v>190</v>
      </c>
      <c r="T292" s="607" t="s">
        <v>190</v>
      </c>
      <c r="U292" s="607" t="s">
        <v>190</v>
      </c>
      <c r="V292" s="607" t="s">
        <v>190</v>
      </c>
      <c r="W292" s="607" t="s">
        <v>190</v>
      </c>
      <c r="X292" s="607" t="s">
        <v>190</v>
      </c>
      <c r="Y292" s="607" t="s">
        <v>190</v>
      </c>
      <c r="Z292" s="607" t="s">
        <v>190</v>
      </c>
      <c r="AA292" s="607" t="s">
        <v>190</v>
      </c>
      <c r="AB292" s="607" t="s">
        <v>190</v>
      </c>
      <c r="AC292" s="608">
        <v>58.1</v>
      </c>
      <c r="AD292" s="608">
        <v>60.7</v>
      </c>
      <c r="AE292" s="608">
        <v>54.3</v>
      </c>
      <c r="AF292" s="607" t="s">
        <v>190</v>
      </c>
      <c r="AG292" s="607" t="s">
        <v>190</v>
      </c>
      <c r="AH292" s="607" t="s">
        <v>190</v>
      </c>
      <c r="AI292" s="607" t="s">
        <v>190</v>
      </c>
      <c r="AJ292" s="607" t="s">
        <v>190</v>
      </c>
      <c r="AK292" s="607" t="s">
        <v>190</v>
      </c>
      <c r="AL292" s="607" t="s">
        <v>190</v>
      </c>
      <c r="AM292" s="607" t="s">
        <v>190</v>
      </c>
      <c r="AN292" s="607" t="s">
        <v>190</v>
      </c>
      <c r="AO292" s="607" t="s">
        <v>190</v>
      </c>
      <c r="AP292" s="607" t="s">
        <v>190</v>
      </c>
      <c r="AQ292" s="607" t="s">
        <v>190</v>
      </c>
      <c r="AR292" s="607" t="s">
        <v>190</v>
      </c>
      <c r="AS292" s="607" t="s">
        <v>190</v>
      </c>
      <c r="AT292" s="607" t="s">
        <v>190</v>
      </c>
      <c r="AU292" s="607" t="s">
        <v>190</v>
      </c>
      <c r="AV292" s="608">
        <v>66.3</v>
      </c>
      <c r="AW292" s="608">
        <v>66.5</v>
      </c>
      <c r="AX292" s="608">
        <v>66</v>
      </c>
      <c r="AY292" s="607" t="s">
        <v>190</v>
      </c>
      <c r="AZ292" s="607" t="s">
        <v>190</v>
      </c>
      <c r="BA292" s="607" t="s">
        <v>190</v>
      </c>
      <c r="BB292" s="607" t="s">
        <v>190</v>
      </c>
      <c r="BC292" s="607" t="s">
        <v>190</v>
      </c>
      <c r="BD292" s="607" t="s">
        <v>190</v>
      </c>
      <c r="BE292" s="607" t="s">
        <v>190</v>
      </c>
      <c r="BF292" s="607" t="s">
        <v>190</v>
      </c>
      <c r="BG292" s="607" t="s">
        <v>190</v>
      </c>
      <c r="BH292" s="607" t="s">
        <v>190</v>
      </c>
      <c r="BI292" s="607" t="s">
        <v>190</v>
      </c>
      <c r="BJ292" s="607" t="s">
        <v>190</v>
      </c>
      <c r="BK292" s="607" t="s">
        <v>190</v>
      </c>
      <c r="BL292" s="607" t="s">
        <v>190</v>
      </c>
      <c r="BM292" s="607" t="s">
        <v>190</v>
      </c>
      <c r="BN292" s="607" t="s">
        <v>190</v>
      </c>
      <c r="BO292" s="608">
        <v>69</v>
      </c>
      <c r="BP292" s="608">
        <v>66.5</v>
      </c>
      <c r="BQ292" s="608">
        <v>74</v>
      </c>
      <c r="BR292" s="607">
        <v>4</v>
      </c>
      <c r="BS292" s="607" t="s">
        <v>1</v>
      </c>
      <c r="BT292" s="607" t="s">
        <v>1</v>
      </c>
      <c r="BU292" s="607" t="s">
        <v>1</v>
      </c>
      <c r="BV292" s="607" t="s">
        <v>1</v>
      </c>
      <c r="BW292" s="607" t="s">
        <v>1</v>
      </c>
      <c r="BX292" s="607" t="s">
        <v>1</v>
      </c>
      <c r="BY292" s="607" t="s">
        <v>1</v>
      </c>
      <c r="BZ292" s="607" t="s">
        <v>1</v>
      </c>
      <c r="CA292" s="607" t="s">
        <v>1</v>
      </c>
      <c r="CB292" s="607">
        <v>1</v>
      </c>
      <c r="CC292" s="607">
        <v>1</v>
      </c>
      <c r="CD292" s="607">
        <v>1</v>
      </c>
      <c r="CE292" s="607" t="s">
        <v>1</v>
      </c>
      <c r="CF292" s="607">
        <v>1</v>
      </c>
      <c r="CG292" s="607" t="s">
        <v>1</v>
      </c>
      <c r="CH292" s="607">
        <v>1</v>
      </c>
      <c r="CI292" s="607" t="s">
        <v>1</v>
      </c>
      <c r="CJ292" s="607" t="s">
        <v>1</v>
      </c>
      <c r="CK292" s="607" t="s">
        <v>1</v>
      </c>
      <c r="CL292" s="607" t="s">
        <v>1</v>
      </c>
      <c r="CM292" s="607" t="s">
        <v>1</v>
      </c>
      <c r="CN292" s="607" t="s">
        <v>1</v>
      </c>
      <c r="CO292" s="607" t="s">
        <v>1</v>
      </c>
      <c r="CP292" s="607" t="s">
        <v>1</v>
      </c>
      <c r="CQ292" s="607">
        <v>1</v>
      </c>
      <c r="CR292" s="607" t="s">
        <v>1</v>
      </c>
      <c r="CS292" s="607" t="s">
        <v>1</v>
      </c>
      <c r="CT292" s="607" t="s">
        <v>1</v>
      </c>
      <c r="CU292" s="607" t="s">
        <v>1</v>
      </c>
      <c r="CV292" s="607"/>
      <c r="CW292" s="607"/>
      <c r="CX292" s="607"/>
      <c r="CY292" s="607"/>
      <c r="CZ292" s="607"/>
      <c r="DA292" s="607"/>
      <c r="DB292" s="607"/>
      <c r="DC292" s="607">
        <v>18</v>
      </c>
      <c r="DD292" s="607">
        <v>10</v>
      </c>
      <c r="DE292" s="607">
        <v>3</v>
      </c>
      <c r="DF292" s="607">
        <v>3</v>
      </c>
      <c r="DG292" s="607">
        <v>4</v>
      </c>
      <c r="DH292" s="607">
        <v>3</v>
      </c>
      <c r="DI292" s="607">
        <v>2</v>
      </c>
      <c r="DJ292" s="607">
        <v>3</v>
      </c>
      <c r="DK292" s="607">
        <v>1</v>
      </c>
      <c r="DL292" s="607" t="s">
        <v>1</v>
      </c>
      <c r="DM292" s="607" t="s">
        <v>1</v>
      </c>
      <c r="DN292" s="607" t="s">
        <v>1</v>
      </c>
      <c r="DO292" s="607" t="s">
        <v>1</v>
      </c>
      <c r="DP292" s="607">
        <v>1</v>
      </c>
      <c r="DQ292" s="607" t="s">
        <v>1</v>
      </c>
      <c r="DR292" s="607" t="s">
        <v>1</v>
      </c>
      <c r="DS292" s="607" t="s">
        <v>1</v>
      </c>
      <c r="DT292" s="607" t="s">
        <v>1</v>
      </c>
      <c r="DU292" s="607" t="s">
        <v>1</v>
      </c>
      <c r="DV292" s="607" t="s">
        <v>1</v>
      </c>
      <c r="DW292" s="607" t="s">
        <v>1</v>
      </c>
      <c r="DX292" s="607" t="s">
        <v>1</v>
      </c>
      <c r="DY292" s="607" t="s">
        <v>1</v>
      </c>
      <c r="DZ292" s="607" t="s">
        <v>1</v>
      </c>
      <c r="EA292" s="607">
        <v>4</v>
      </c>
      <c r="EB292" s="607">
        <v>245</v>
      </c>
      <c r="EC292" s="607">
        <v>83</v>
      </c>
      <c r="ED292" s="607">
        <v>32</v>
      </c>
      <c r="EE292" s="607">
        <v>130</v>
      </c>
      <c r="EF292" s="17">
        <v>10</v>
      </c>
      <c r="EG292" s="17">
        <v>7</v>
      </c>
      <c r="EH292" s="17">
        <v>2</v>
      </c>
      <c r="EI292" s="17">
        <v>2</v>
      </c>
      <c r="EJ292" s="17">
        <v>3</v>
      </c>
      <c r="EK292" s="17" t="s">
        <v>1</v>
      </c>
      <c r="EL292" s="17">
        <v>2</v>
      </c>
      <c r="EM292" s="17">
        <v>1</v>
      </c>
      <c r="EN292" s="17">
        <v>8</v>
      </c>
      <c r="EO292" s="17">
        <v>3</v>
      </c>
      <c r="EP292" s="17">
        <v>1</v>
      </c>
      <c r="EQ292" s="17">
        <v>1</v>
      </c>
      <c r="ER292" s="17">
        <v>1</v>
      </c>
      <c r="ES292" s="17">
        <v>3</v>
      </c>
      <c r="ET292" s="17" t="s">
        <v>1</v>
      </c>
      <c r="EU292" s="17">
        <v>2</v>
      </c>
    </row>
    <row r="293" spans="1:151" ht="14.25" customHeight="1">
      <c r="A293" s="551" t="s">
        <v>299</v>
      </c>
      <c r="B293" s="551" t="s">
        <v>529</v>
      </c>
      <c r="C293" s="551" t="s">
        <v>529</v>
      </c>
      <c r="D293" s="551" t="s">
        <v>202</v>
      </c>
      <c r="E293" s="607">
        <v>12</v>
      </c>
      <c r="F293" s="607">
        <v>8</v>
      </c>
      <c r="G293" s="607">
        <v>2</v>
      </c>
      <c r="H293" s="607">
        <v>2</v>
      </c>
      <c r="I293" s="607">
        <v>3</v>
      </c>
      <c r="J293" s="607">
        <v>3</v>
      </c>
      <c r="K293" s="607">
        <v>3</v>
      </c>
      <c r="L293" s="607">
        <v>4</v>
      </c>
      <c r="M293" s="607">
        <v>21</v>
      </c>
      <c r="N293" s="607" t="s">
        <v>1</v>
      </c>
      <c r="O293" s="607" t="s">
        <v>1</v>
      </c>
      <c r="P293" s="607">
        <v>1</v>
      </c>
      <c r="Q293" s="607">
        <v>1</v>
      </c>
      <c r="R293" s="607" t="s">
        <v>1</v>
      </c>
      <c r="S293" s="607">
        <v>1</v>
      </c>
      <c r="T293" s="607">
        <v>4</v>
      </c>
      <c r="U293" s="607">
        <v>1</v>
      </c>
      <c r="V293" s="607" t="s">
        <v>1</v>
      </c>
      <c r="W293" s="607">
        <v>6</v>
      </c>
      <c r="X293" s="607">
        <v>1</v>
      </c>
      <c r="Y293" s="607">
        <v>1</v>
      </c>
      <c r="Z293" s="607">
        <v>3</v>
      </c>
      <c r="AA293" s="607">
        <v>2</v>
      </c>
      <c r="AB293" s="607" t="s">
        <v>1</v>
      </c>
      <c r="AC293" s="608">
        <v>59.3</v>
      </c>
      <c r="AD293" s="608">
        <v>57.1</v>
      </c>
      <c r="AE293" s="608">
        <v>62.9</v>
      </c>
      <c r="AF293" s="607">
        <v>15</v>
      </c>
      <c r="AG293" s="607" t="s">
        <v>1</v>
      </c>
      <c r="AH293" s="607" t="s">
        <v>1</v>
      </c>
      <c r="AI293" s="607" t="s">
        <v>1</v>
      </c>
      <c r="AJ293" s="607" t="s">
        <v>1</v>
      </c>
      <c r="AK293" s="607" t="s">
        <v>1</v>
      </c>
      <c r="AL293" s="607">
        <v>1</v>
      </c>
      <c r="AM293" s="607">
        <v>3</v>
      </c>
      <c r="AN293" s="607" t="s">
        <v>1</v>
      </c>
      <c r="AO293" s="607" t="s">
        <v>1</v>
      </c>
      <c r="AP293" s="607">
        <v>4</v>
      </c>
      <c r="AQ293" s="607">
        <v>1</v>
      </c>
      <c r="AR293" s="607">
        <v>1</v>
      </c>
      <c r="AS293" s="607">
        <v>3</v>
      </c>
      <c r="AT293" s="607">
        <v>2</v>
      </c>
      <c r="AU293" s="607" t="s">
        <v>1</v>
      </c>
      <c r="AV293" s="608">
        <v>64.5</v>
      </c>
      <c r="AW293" s="608">
        <v>65.099999999999994</v>
      </c>
      <c r="AX293" s="608">
        <v>63.7</v>
      </c>
      <c r="AY293" s="607">
        <v>12</v>
      </c>
      <c r="AZ293" s="607" t="s">
        <v>1</v>
      </c>
      <c r="BA293" s="607" t="s">
        <v>1</v>
      </c>
      <c r="BB293" s="607" t="s">
        <v>1</v>
      </c>
      <c r="BC293" s="607" t="s">
        <v>1</v>
      </c>
      <c r="BD293" s="607" t="s">
        <v>1</v>
      </c>
      <c r="BE293" s="607">
        <v>1</v>
      </c>
      <c r="BF293" s="607">
        <v>2</v>
      </c>
      <c r="BG293" s="607" t="s">
        <v>1</v>
      </c>
      <c r="BH293" s="607" t="s">
        <v>1</v>
      </c>
      <c r="BI293" s="607">
        <v>3</v>
      </c>
      <c r="BJ293" s="607">
        <v>1</v>
      </c>
      <c r="BK293" s="607" t="s">
        <v>1</v>
      </c>
      <c r="BL293" s="607">
        <v>3</v>
      </c>
      <c r="BM293" s="607">
        <v>2</v>
      </c>
      <c r="BN293" s="607" t="s">
        <v>1</v>
      </c>
      <c r="BO293" s="608">
        <v>65.7</v>
      </c>
      <c r="BP293" s="608">
        <v>65.599999999999994</v>
      </c>
      <c r="BQ293" s="608">
        <v>65.8</v>
      </c>
      <c r="BR293" s="607">
        <v>8</v>
      </c>
      <c r="BS293" s="607" t="s">
        <v>1</v>
      </c>
      <c r="BT293" s="607" t="s">
        <v>1</v>
      </c>
      <c r="BU293" s="607" t="s">
        <v>1</v>
      </c>
      <c r="BV293" s="607" t="s">
        <v>1</v>
      </c>
      <c r="BW293" s="607" t="s">
        <v>1</v>
      </c>
      <c r="BX293" s="607" t="s">
        <v>1</v>
      </c>
      <c r="BY293" s="607">
        <v>1</v>
      </c>
      <c r="BZ293" s="607" t="s">
        <v>1</v>
      </c>
      <c r="CA293" s="607" t="s">
        <v>1</v>
      </c>
      <c r="CB293" s="607">
        <v>3</v>
      </c>
      <c r="CC293" s="607" t="s">
        <v>1</v>
      </c>
      <c r="CD293" s="607" t="s">
        <v>1</v>
      </c>
      <c r="CE293" s="607">
        <v>3</v>
      </c>
      <c r="CF293" s="607">
        <v>1</v>
      </c>
      <c r="CG293" s="607" t="s">
        <v>1</v>
      </c>
      <c r="CH293" s="607">
        <v>5</v>
      </c>
      <c r="CI293" s="607" t="s">
        <v>1</v>
      </c>
      <c r="CJ293" s="607" t="s">
        <v>1</v>
      </c>
      <c r="CK293" s="607" t="s">
        <v>1</v>
      </c>
      <c r="CL293" s="607" t="s">
        <v>1</v>
      </c>
      <c r="CM293" s="607" t="s">
        <v>1</v>
      </c>
      <c r="CN293" s="607" t="s">
        <v>1</v>
      </c>
      <c r="CO293" s="607" t="s">
        <v>1</v>
      </c>
      <c r="CP293" s="607">
        <v>1</v>
      </c>
      <c r="CQ293" s="607" t="s">
        <v>1</v>
      </c>
      <c r="CR293" s="607" t="s">
        <v>1</v>
      </c>
      <c r="CS293" s="607">
        <v>3</v>
      </c>
      <c r="CT293" s="607">
        <v>1</v>
      </c>
      <c r="CU293" s="607" t="s">
        <v>1</v>
      </c>
      <c r="CV293" s="607"/>
      <c r="CW293" s="607"/>
      <c r="CX293" s="607"/>
      <c r="CY293" s="607"/>
      <c r="CZ293" s="607"/>
      <c r="DA293" s="607"/>
      <c r="DB293" s="607"/>
      <c r="DC293" s="607">
        <v>27</v>
      </c>
      <c r="DD293" s="607">
        <v>16</v>
      </c>
      <c r="DE293" s="607">
        <v>12</v>
      </c>
      <c r="DF293" s="607">
        <v>3</v>
      </c>
      <c r="DG293" s="607">
        <v>1</v>
      </c>
      <c r="DH293" s="607">
        <v>5</v>
      </c>
      <c r="DI293" s="607">
        <v>3</v>
      </c>
      <c r="DJ293" s="607">
        <v>3</v>
      </c>
      <c r="DK293" s="607">
        <v>6</v>
      </c>
      <c r="DL293" s="607" t="s">
        <v>1</v>
      </c>
      <c r="DM293" s="607" t="s">
        <v>1</v>
      </c>
      <c r="DN293" s="607" t="s">
        <v>1</v>
      </c>
      <c r="DO293" s="607" t="s">
        <v>1</v>
      </c>
      <c r="DP293" s="607">
        <v>1</v>
      </c>
      <c r="DQ293" s="607">
        <v>2</v>
      </c>
      <c r="DR293" s="607">
        <v>3</v>
      </c>
      <c r="DS293" s="607" t="s">
        <v>1</v>
      </c>
      <c r="DT293" s="607" t="s">
        <v>1</v>
      </c>
      <c r="DU293" s="607" t="s">
        <v>1</v>
      </c>
      <c r="DV293" s="607" t="s">
        <v>1</v>
      </c>
      <c r="DW293" s="607" t="s">
        <v>1</v>
      </c>
      <c r="DX293" s="607" t="s">
        <v>1</v>
      </c>
      <c r="DY293" s="607" t="s">
        <v>1</v>
      </c>
      <c r="DZ293" s="607" t="s">
        <v>1</v>
      </c>
      <c r="EA293" s="607">
        <v>8</v>
      </c>
      <c r="EB293" s="607">
        <v>435</v>
      </c>
      <c r="EC293" s="607">
        <v>169</v>
      </c>
      <c r="ED293" s="607">
        <v>171</v>
      </c>
      <c r="EE293" s="607">
        <v>95</v>
      </c>
      <c r="EF293" s="17">
        <v>13</v>
      </c>
      <c r="EG293" s="17">
        <v>10</v>
      </c>
      <c r="EH293" s="17">
        <v>8</v>
      </c>
      <c r="EI293" s="17">
        <v>2</v>
      </c>
      <c r="EJ293" s="17" t="s">
        <v>1</v>
      </c>
      <c r="EK293" s="17" t="s">
        <v>1</v>
      </c>
      <c r="EL293" s="17">
        <v>2</v>
      </c>
      <c r="EM293" s="17">
        <v>1</v>
      </c>
      <c r="EN293" s="17">
        <v>14</v>
      </c>
      <c r="EO293" s="17">
        <v>6</v>
      </c>
      <c r="EP293" s="17">
        <v>4</v>
      </c>
      <c r="EQ293" s="17">
        <v>1</v>
      </c>
      <c r="ER293" s="17">
        <v>1</v>
      </c>
      <c r="ES293" s="17">
        <v>5</v>
      </c>
      <c r="ET293" s="17">
        <v>1</v>
      </c>
      <c r="EU293" s="17">
        <v>2</v>
      </c>
    </row>
    <row r="294" spans="1:151" ht="14.25" customHeight="1">
      <c r="A294" s="551" t="s">
        <v>299</v>
      </c>
      <c r="B294" s="551" t="s">
        <v>529</v>
      </c>
      <c r="C294" s="551" t="s">
        <v>529</v>
      </c>
      <c r="D294" s="551" t="s">
        <v>532</v>
      </c>
      <c r="E294" s="607">
        <v>21</v>
      </c>
      <c r="F294" s="607">
        <v>11</v>
      </c>
      <c r="G294" s="607">
        <v>4</v>
      </c>
      <c r="H294" s="607">
        <v>2</v>
      </c>
      <c r="I294" s="607" t="s">
        <v>1</v>
      </c>
      <c r="J294" s="607" t="s">
        <v>1</v>
      </c>
      <c r="K294" s="607">
        <v>7</v>
      </c>
      <c r="L294" s="607">
        <v>10</v>
      </c>
      <c r="M294" s="607">
        <v>26</v>
      </c>
      <c r="N294" s="607" t="s">
        <v>1</v>
      </c>
      <c r="O294" s="607" t="s">
        <v>1</v>
      </c>
      <c r="P294" s="607" t="s">
        <v>1</v>
      </c>
      <c r="Q294" s="607" t="s">
        <v>1</v>
      </c>
      <c r="R294" s="607" t="s">
        <v>1</v>
      </c>
      <c r="S294" s="607">
        <v>2</v>
      </c>
      <c r="T294" s="607">
        <v>2</v>
      </c>
      <c r="U294" s="607">
        <v>2</v>
      </c>
      <c r="V294" s="607">
        <v>2</v>
      </c>
      <c r="W294" s="607" t="s">
        <v>1</v>
      </c>
      <c r="X294" s="607">
        <v>7</v>
      </c>
      <c r="Y294" s="607">
        <v>5</v>
      </c>
      <c r="Z294" s="607">
        <v>3</v>
      </c>
      <c r="AA294" s="607">
        <v>3</v>
      </c>
      <c r="AB294" s="607" t="s">
        <v>1</v>
      </c>
      <c r="AC294" s="608">
        <v>65.400000000000006</v>
      </c>
      <c r="AD294" s="608">
        <v>64.099999999999994</v>
      </c>
      <c r="AE294" s="608">
        <v>67.2</v>
      </c>
      <c r="AF294" s="607">
        <v>22</v>
      </c>
      <c r="AG294" s="607" t="s">
        <v>1</v>
      </c>
      <c r="AH294" s="607" t="s">
        <v>1</v>
      </c>
      <c r="AI294" s="607" t="s">
        <v>1</v>
      </c>
      <c r="AJ294" s="607" t="s">
        <v>1</v>
      </c>
      <c r="AK294" s="607" t="s">
        <v>1</v>
      </c>
      <c r="AL294" s="607">
        <v>1</v>
      </c>
      <c r="AM294" s="607">
        <v>2</v>
      </c>
      <c r="AN294" s="607">
        <v>1</v>
      </c>
      <c r="AO294" s="607">
        <v>1</v>
      </c>
      <c r="AP294" s="607" t="s">
        <v>1</v>
      </c>
      <c r="AQ294" s="607">
        <v>7</v>
      </c>
      <c r="AR294" s="607">
        <v>5</v>
      </c>
      <c r="AS294" s="607">
        <v>2</v>
      </c>
      <c r="AT294" s="607">
        <v>3</v>
      </c>
      <c r="AU294" s="607" t="s">
        <v>1</v>
      </c>
      <c r="AV294" s="608">
        <v>67</v>
      </c>
      <c r="AW294" s="608">
        <v>66.3</v>
      </c>
      <c r="AX294" s="608">
        <v>67.900000000000006</v>
      </c>
      <c r="AY294" s="607">
        <v>17</v>
      </c>
      <c r="AZ294" s="607" t="s">
        <v>1</v>
      </c>
      <c r="BA294" s="607" t="s">
        <v>1</v>
      </c>
      <c r="BB294" s="607" t="s">
        <v>1</v>
      </c>
      <c r="BC294" s="607" t="s">
        <v>1</v>
      </c>
      <c r="BD294" s="607" t="s">
        <v>1</v>
      </c>
      <c r="BE294" s="607" t="s">
        <v>1</v>
      </c>
      <c r="BF294" s="607">
        <v>2</v>
      </c>
      <c r="BG294" s="607" t="s">
        <v>1</v>
      </c>
      <c r="BH294" s="607">
        <v>1</v>
      </c>
      <c r="BI294" s="607" t="s">
        <v>1</v>
      </c>
      <c r="BJ294" s="607">
        <v>6</v>
      </c>
      <c r="BK294" s="607">
        <v>4</v>
      </c>
      <c r="BL294" s="607">
        <v>2</v>
      </c>
      <c r="BM294" s="607">
        <v>2</v>
      </c>
      <c r="BN294" s="607" t="s">
        <v>1</v>
      </c>
      <c r="BO294" s="608">
        <v>68.3</v>
      </c>
      <c r="BP294" s="608">
        <v>67.7</v>
      </c>
      <c r="BQ294" s="608">
        <v>69.8</v>
      </c>
      <c r="BR294" s="607">
        <v>11</v>
      </c>
      <c r="BS294" s="607" t="s">
        <v>1</v>
      </c>
      <c r="BT294" s="607" t="s">
        <v>1</v>
      </c>
      <c r="BU294" s="607" t="s">
        <v>1</v>
      </c>
      <c r="BV294" s="607" t="s">
        <v>1</v>
      </c>
      <c r="BW294" s="607" t="s">
        <v>1</v>
      </c>
      <c r="BX294" s="607" t="s">
        <v>1</v>
      </c>
      <c r="BY294" s="607">
        <v>1</v>
      </c>
      <c r="BZ294" s="607" t="s">
        <v>1</v>
      </c>
      <c r="CA294" s="607">
        <v>1</v>
      </c>
      <c r="CB294" s="607" t="s">
        <v>1</v>
      </c>
      <c r="CC294" s="607">
        <v>4</v>
      </c>
      <c r="CD294" s="607">
        <v>1</v>
      </c>
      <c r="CE294" s="607">
        <v>2</v>
      </c>
      <c r="CF294" s="607">
        <v>2</v>
      </c>
      <c r="CG294" s="607" t="s">
        <v>1</v>
      </c>
      <c r="CH294" s="607">
        <v>3</v>
      </c>
      <c r="CI294" s="607" t="s">
        <v>1</v>
      </c>
      <c r="CJ294" s="607" t="s">
        <v>1</v>
      </c>
      <c r="CK294" s="607" t="s">
        <v>1</v>
      </c>
      <c r="CL294" s="607" t="s">
        <v>1</v>
      </c>
      <c r="CM294" s="607" t="s">
        <v>1</v>
      </c>
      <c r="CN294" s="607" t="s">
        <v>1</v>
      </c>
      <c r="CO294" s="607" t="s">
        <v>1</v>
      </c>
      <c r="CP294" s="607" t="s">
        <v>1</v>
      </c>
      <c r="CQ294" s="607" t="s">
        <v>1</v>
      </c>
      <c r="CR294" s="607" t="s">
        <v>1</v>
      </c>
      <c r="CS294" s="607">
        <v>1</v>
      </c>
      <c r="CT294" s="607">
        <v>2</v>
      </c>
      <c r="CU294" s="607" t="s">
        <v>1</v>
      </c>
      <c r="CV294" s="607"/>
      <c r="CW294" s="607"/>
      <c r="CX294" s="607"/>
      <c r="CY294" s="607"/>
      <c r="CZ294" s="607"/>
      <c r="DA294" s="607"/>
      <c r="DB294" s="607"/>
      <c r="DC294" s="607">
        <v>33</v>
      </c>
      <c r="DD294" s="607">
        <v>21</v>
      </c>
      <c r="DE294" s="607">
        <v>18</v>
      </c>
      <c r="DF294" s="607">
        <v>3</v>
      </c>
      <c r="DG294" s="607" t="s">
        <v>1</v>
      </c>
      <c r="DH294" s="607">
        <v>7</v>
      </c>
      <c r="DI294" s="607" t="s">
        <v>1</v>
      </c>
      <c r="DJ294" s="607">
        <v>5</v>
      </c>
      <c r="DK294" s="607">
        <v>8</v>
      </c>
      <c r="DL294" s="607">
        <v>3</v>
      </c>
      <c r="DM294" s="607" t="s">
        <v>1</v>
      </c>
      <c r="DN294" s="607" t="s">
        <v>1</v>
      </c>
      <c r="DO294" s="607" t="s">
        <v>1</v>
      </c>
      <c r="DP294" s="607">
        <v>3</v>
      </c>
      <c r="DQ294" s="607" t="s">
        <v>1</v>
      </c>
      <c r="DR294" s="607">
        <v>1</v>
      </c>
      <c r="DS294" s="607">
        <v>1</v>
      </c>
      <c r="DT294" s="607" t="s">
        <v>1</v>
      </c>
      <c r="DU294" s="607" t="s">
        <v>1</v>
      </c>
      <c r="DV294" s="607" t="s">
        <v>1</v>
      </c>
      <c r="DW294" s="607" t="s">
        <v>1</v>
      </c>
      <c r="DX294" s="607" t="s">
        <v>1</v>
      </c>
      <c r="DY294" s="607" t="s">
        <v>1</v>
      </c>
      <c r="DZ294" s="607" t="s">
        <v>1</v>
      </c>
      <c r="EA294" s="607">
        <v>11</v>
      </c>
      <c r="EB294" s="607">
        <v>595</v>
      </c>
      <c r="EC294" s="607">
        <v>372</v>
      </c>
      <c r="ED294" s="607">
        <v>191</v>
      </c>
      <c r="EE294" s="607">
        <v>32</v>
      </c>
      <c r="EF294" s="17">
        <v>17</v>
      </c>
      <c r="EG294" s="17">
        <v>14</v>
      </c>
      <c r="EH294" s="17">
        <v>12</v>
      </c>
      <c r="EI294" s="17">
        <v>2</v>
      </c>
      <c r="EJ294" s="17" t="s">
        <v>1</v>
      </c>
      <c r="EK294" s="17" t="s">
        <v>1</v>
      </c>
      <c r="EL294" s="17" t="s">
        <v>1</v>
      </c>
      <c r="EM294" s="17">
        <v>3</v>
      </c>
      <c r="EN294" s="17">
        <v>16</v>
      </c>
      <c r="EO294" s="17">
        <v>7</v>
      </c>
      <c r="EP294" s="17">
        <v>6</v>
      </c>
      <c r="EQ294" s="17">
        <v>1</v>
      </c>
      <c r="ER294" s="17" t="s">
        <v>1</v>
      </c>
      <c r="ES294" s="17">
        <v>7</v>
      </c>
      <c r="ET294" s="17" t="s">
        <v>1</v>
      </c>
      <c r="EU294" s="17">
        <v>2</v>
      </c>
    </row>
    <row r="295" spans="1:151" ht="14.25" customHeight="1">
      <c r="A295" s="551" t="s">
        <v>299</v>
      </c>
      <c r="B295" s="551" t="s">
        <v>529</v>
      </c>
      <c r="C295" s="551" t="s">
        <v>529</v>
      </c>
      <c r="D295" s="551" t="s">
        <v>533</v>
      </c>
      <c r="E295" s="607">
        <v>1</v>
      </c>
      <c r="F295" s="607" t="s">
        <v>1</v>
      </c>
      <c r="G295" s="607" t="s">
        <v>1</v>
      </c>
      <c r="H295" s="607" t="s">
        <v>1</v>
      </c>
      <c r="I295" s="607" t="s">
        <v>1</v>
      </c>
      <c r="J295" s="607" t="s">
        <v>1</v>
      </c>
      <c r="K295" s="607" t="s">
        <v>1</v>
      </c>
      <c r="L295" s="607">
        <v>1</v>
      </c>
      <c r="M295" s="607" t="s">
        <v>1</v>
      </c>
      <c r="N295" s="607" t="s">
        <v>1</v>
      </c>
      <c r="O295" s="607" t="s">
        <v>1</v>
      </c>
      <c r="P295" s="607" t="s">
        <v>1</v>
      </c>
      <c r="Q295" s="607" t="s">
        <v>1</v>
      </c>
      <c r="R295" s="607" t="s">
        <v>1</v>
      </c>
      <c r="S295" s="607" t="s">
        <v>1</v>
      </c>
      <c r="T295" s="607" t="s">
        <v>1</v>
      </c>
      <c r="U295" s="607" t="s">
        <v>1</v>
      </c>
      <c r="V295" s="607" t="s">
        <v>1</v>
      </c>
      <c r="W295" s="607" t="s">
        <v>1</v>
      </c>
      <c r="X295" s="607" t="s">
        <v>1</v>
      </c>
      <c r="Y295" s="607" t="s">
        <v>1</v>
      </c>
      <c r="Z295" s="607" t="s">
        <v>1</v>
      </c>
      <c r="AA295" s="607" t="s">
        <v>1</v>
      </c>
      <c r="AB295" s="607" t="s">
        <v>1</v>
      </c>
      <c r="AC295" s="608" t="s">
        <v>174</v>
      </c>
      <c r="AD295" s="608" t="s">
        <v>174</v>
      </c>
      <c r="AE295" s="608" t="s">
        <v>174</v>
      </c>
      <c r="AF295" s="607" t="s">
        <v>1</v>
      </c>
      <c r="AG295" s="607" t="s">
        <v>1</v>
      </c>
      <c r="AH295" s="607" t="s">
        <v>1</v>
      </c>
      <c r="AI295" s="607" t="s">
        <v>1</v>
      </c>
      <c r="AJ295" s="607" t="s">
        <v>1</v>
      </c>
      <c r="AK295" s="607" t="s">
        <v>1</v>
      </c>
      <c r="AL295" s="607" t="s">
        <v>1</v>
      </c>
      <c r="AM295" s="607" t="s">
        <v>1</v>
      </c>
      <c r="AN295" s="607" t="s">
        <v>1</v>
      </c>
      <c r="AO295" s="607" t="s">
        <v>1</v>
      </c>
      <c r="AP295" s="607" t="s">
        <v>1</v>
      </c>
      <c r="AQ295" s="607" t="s">
        <v>1</v>
      </c>
      <c r="AR295" s="607" t="s">
        <v>1</v>
      </c>
      <c r="AS295" s="607" t="s">
        <v>1</v>
      </c>
      <c r="AT295" s="607" t="s">
        <v>1</v>
      </c>
      <c r="AU295" s="607" t="s">
        <v>1</v>
      </c>
      <c r="AV295" s="608" t="s">
        <v>174</v>
      </c>
      <c r="AW295" s="608" t="s">
        <v>174</v>
      </c>
      <c r="AX295" s="608" t="s">
        <v>174</v>
      </c>
      <c r="AY295" s="607" t="s">
        <v>1</v>
      </c>
      <c r="AZ295" s="607" t="s">
        <v>1</v>
      </c>
      <c r="BA295" s="607" t="s">
        <v>1</v>
      </c>
      <c r="BB295" s="607" t="s">
        <v>1</v>
      </c>
      <c r="BC295" s="607" t="s">
        <v>1</v>
      </c>
      <c r="BD295" s="607" t="s">
        <v>1</v>
      </c>
      <c r="BE295" s="607" t="s">
        <v>1</v>
      </c>
      <c r="BF295" s="607" t="s">
        <v>1</v>
      </c>
      <c r="BG295" s="607" t="s">
        <v>1</v>
      </c>
      <c r="BH295" s="607" t="s">
        <v>1</v>
      </c>
      <c r="BI295" s="607" t="s">
        <v>1</v>
      </c>
      <c r="BJ295" s="607" t="s">
        <v>1</v>
      </c>
      <c r="BK295" s="607" t="s">
        <v>1</v>
      </c>
      <c r="BL295" s="607" t="s">
        <v>1</v>
      </c>
      <c r="BM295" s="607" t="s">
        <v>1</v>
      </c>
      <c r="BN295" s="607" t="s">
        <v>1</v>
      </c>
      <c r="BO295" s="608" t="s">
        <v>174</v>
      </c>
      <c r="BP295" s="608" t="s">
        <v>174</v>
      </c>
      <c r="BQ295" s="608" t="s">
        <v>174</v>
      </c>
      <c r="BR295" s="607" t="s">
        <v>1</v>
      </c>
      <c r="BS295" s="607" t="s">
        <v>1</v>
      </c>
      <c r="BT295" s="607" t="s">
        <v>1</v>
      </c>
      <c r="BU295" s="607" t="s">
        <v>1</v>
      </c>
      <c r="BV295" s="607" t="s">
        <v>1</v>
      </c>
      <c r="BW295" s="607" t="s">
        <v>1</v>
      </c>
      <c r="BX295" s="607" t="s">
        <v>1</v>
      </c>
      <c r="BY295" s="607" t="s">
        <v>1</v>
      </c>
      <c r="BZ295" s="607" t="s">
        <v>1</v>
      </c>
      <c r="CA295" s="607" t="s">
        <v>1</v>
      </c>
      <c r="CB295" s="607" t="s">
        <v>1</v>
      </c>
      <c r="CC295" s="607" t="s">
        <v>1</v>
      </c>
      <c r="CD295" s="607" t="s">
        <v>1</v>
      </c>
      <c r="CE295" s="607" t="s">
        <v>1</v>
      </c>
      <c r="CF295" s="607" t="s">
        <v>1</v>
      </c>
      <c r="CG295" s="607" t="s">
        <v>1</v>
      </c>
      <c r="CH295" s="607" t="s">
        <v>1</v>
      </c>
      <c r="CI295" s="607" t="s">
        <v>1</v>
      </c>
      <c r="CJ295" s="607" t="s">
        <v>1</v>
      </c>
      <c r="CK295" s="607" t="s">
        <v>1</v>
      </c>
      <c r="CL295" s="607" t="s">
        <v>1</v>
      </c>
      <c r="CM295" s="607" t="s">
        <v>1</v>
      </c>
      <c r="CN295" s="607" t="s">
        <v>1</v>
      </c>
      <c r="CO295" s="607" t="s">
        <v>1</v>
      </c>
      <c r="CP295" s="607" t="s">
        <v>1</v>
      </c>
      <c r="CQ295" s="607" t="s">
        <v>1</v>
      </c>
      <c r="CR295" s="607" t="s">
        <v>1</v>
      </c>
      <c r="CS295" s="607" t="s">
        <v>1</v>
      </c>
      <c r="CT295" s="607" t="s">
        <v>1</v>
      </c>
      <c r="CU295" s="607" t="s">
        <v>1</v>
      </c>
      <c r="CV295" s="607"/>
      <c r="CW295" s="607"/>
      <c r="CX295" s="607"/>
      <c r="CY295" s="607"/>
      <c r="CZ295" s="607"/>
      <c r="DA295" s="607"/>
      <c r="DB295" s="607"/>
      <c r="DC295" s="607" t="s">
        <v>1</v>
      </c>
      <c r="DD295" s="607" t="s">
        <v>1</v>
      </c>
      <c r="DE295" s="607" t="s">
        <v>1</v>
      </c>
      <c r="DF295" s="607" t="s">
        <v>1</v>
      </c>
      <c r="DG295" s="607" t="s">
        <v>1</v>
      </c>
      <c r="DH295" s="607" t="s">
        <v>1</v>
      </c>
      <c r="DI295" s="607" t="s">
        <v>1</v>
      </c>
      <c r="DJ295" s="607" t="s">
        <v>1</v>
      </c>
      <c r="DK295" s="607" t="s">
        <v>1</v>
      </c>
      <c r="DL295" s="607" t="s">
        <v>1</v>
      </c>
      <c r="DM295" s="607" t="s">
        <v>1</v>
      </c>
      <c r="DN295" s="607" t="s">
        <v>1</v>
      </c>
      <c r="DO295" s="607" t="s">
        <v>1</v>
      </c>
      <c r="DP295" s="607" t="s">
        <v>1</v>
      </c>
      <c r="DQ295" s="607" t="s">
        <v>1</v>
      </c>
      <c r="DR295" s="607" t="s">
        <v>1</v>
      </c>
      <c r="DS295" s="607" t="s">
        <v>1</v>
      </c>
      <c r="DT295" s="607" t="s">
        <v>1</v>
      </c>
      <c r="DU295" s="607" t="s">
        <v>1</v>
      </c>
      <c r="DV295" s="607" t="s">
        <v>1</v>
      </c>
      <c r="DW295" s="607" t="s">
        <v>1</v>
      </c>
      <c r="DX295" s="607" t="s">
        <v>1</v>
      </c>
      <c r="DY295" s="607" t="s">
        <v>1</v>
      </c>
      <c r="DZ295" s="607" t="s">
        <v>1</v>
      </c>
      <c r="EA295" s="607" t="s">
        <v>1</v>
      </c>
      <c r="EB295" s="607" t="s">
        <v>1</v>
      </c>
      <c r="EC295" s="607" t="s">
        <v>1</v>
      </c>
      <c r="ED295" s="607" t="s">
        <v>1</v>
      </c>
      <c r="EE295" s="607" t="s">
        <v>1</v>
      </c>
      <c r="EF295" s="17" t="s">
        <v>1</v>
      </c>
      <c r="EG295" s="17" t="s">
        <v>1</v>
      </c>
      <c r="EH295" s="17" t="s">
        <v>1</v>
      </c>
      <c r="EI295" s="17" t="s">
        <v>1</v>
      </c>
      <c r="EJ295" s="17" t="s">
        <v>1</v>
      </c>
      <c r="EK295" s="17" t="s">
        <v>1</v>
      </c>
      <c r="EL295" s="17" t="s">
        <v>1</v>
      </c>
      <c r="EM295" s="17" t="s">
        <v>1</v>
      </c>
      <c r="EN295" s="17" t="s">
        <v>1</v>
      </c>
      <c r="EO295" s="17" t="s">
        <v>1</v>
      </c>
      <c r="EP295" s="17" t="s">
        <v>1</v>
      </c>
      <c r="EQ295" s="17" t="s">
        <v>1</v>
      </c>
      <c r="ER295" s="17" t="s">
        <v>1</v>
      </c>
      <c r="ES295" s="17" t="s">
        <v>1</v>
      </c>
      <c r="ET295" s="17" t="s">
        <v>1</v>
      </c>
      <c r="EU295" s="17" t="s">
        <v>1</v>
      </c>
    </row>
    <row r="296" spans="1:151" ht="14.25" customHeight="1">
      <c r="A296" s="551" t="s">
        <v>299</v>
      </c>
      <c r="B296" s="551" t="s">
        <v>534</v>
      </c>
      <c r="C296" s="551" t="s">
        <v>534</v>
      </c>
      <c r="D296" s="551"/>
      <c r="E296" s="607">
        <v>50</v>
      </c>
      <c r="F296" s="607">
        <v>18</v>
      </c>
      <c r="G296" s="607">
        <v>2</v>
      </c>
      <c r="H296" s="607">
        <v>2</v>
      </c>
      <c r="I296" s="607">
        <v>10</v>
      </c>
      <c r="J296" s="607">
        <v>7</v>
      </c>
      <c r="K296" s="607">
        <v>6</v>
      </c>
      <c r="L296" s="607">
        <v>32</v>
      </c>
      <c r="M296" s="607">
        <v>45</v>
      </c>
      <c r="N296" s="607" t="s">
        <v>1</v>
      </c>
      <c r="O296" s="607" t="s">
        <v>1</v>
      </c>
      <c r="P296" s="607">
        <v>1</v>
      </c>
      <c r="Q296" s="607" t="s">
        <v>1</v>
      </c>
      <c r="R296" s="607" t="s">
        <v>1</v>
      </c>
      <c r="S296" s="607">
        <v>2</v>
      </c>
      <c r="T296" s="607">
        <v>5</v>
      </c>
      <c r="U296" s="607">
        <v>4</v>
      </c>
      <c r="V296" s="607">
        <v>6</v>
      </c>
      <c r="W296" s="607">
        <v>7</v>
      </c>
      <c r="X296" s="607">
        <v>2</v>
      </c>
      <c r="Y296" s="607">
        <v>1</v>
      </c>
      <c r="Z296" s="607">
        <v>8</v>
      </c>
      <c r="AA296" s="607">
        <v>6</v>
      </c>
      <c r="AB296" s="607">
        <v>3</v>
      </c>
      <c r="AC296" s="608">
        <v>64.8</v>
      </c>
      <c r="AD296" s="608">
        <v>65.5</v>
      </c>
      <c r="AE296" s="608">
        <v>64</v>
      </c>
      <c r="AF296" s="607">
        <v>29</v>
      </c>
      <c r="AG296" s="607" t="s">
        <v>1</v>
      </c>
      <c r="AH296" s="607" t="s">
        <v>1</v>
      </c>
      <c r="AI296" s="607" t="s">
        <v>1</v>
      </c>
      <c r="AJ296" s="607" t="s">
        <v>1</v>
      </c>
      <c r="AK296" s="607" t="s">
        <v>1</v>
      </c>
      <c r="AL296" s="607">
        <v>2</v>
      </c>
      <c r="AM296" s="607">
        <v>2</v>
      </c>
      <c r="AN296" s="607">
        <v>2</v>
      </c>
      <c r="AO296" s="607">
        <v>4</v>
      </c>
      <c r="AP296" s="607">
        <v>6</v>
      </c>
      <c r="AQ296" s="607">
        <v>2</v>
      </c>
      <c r="AR296" s="607">
        <v>1</v>
      </c>
      <c r="AS296" s="607">
        <v>5</v>
      </c>
      <c r="AT296" s="607">
        <v>3</v>
      </c>
      <c r="AU296" s="607">
        <v>2</v>
      </c>
      <c r="AV296" s="608">
        <v>65.7</v>
      </c>
      <c r="AW296" s="608">
        <v>66.7</v>
      </c>
      <c r="AX296" s="608">
        <v>63.8</v>
      </c>
      <c r="AY296" s="607">
        <v>25</v>
      </c>
      <c r="AZ296" s="607" t="s">
        <v>1</v>
      </c>
      <c r="BA296" s="607" t="s">
        <v>1</v>
      </c>
      <c r="BB296" s="607" t="s">
        <v>1</v>
      </c>
      <c r="BC296" s="607" t="s">
        <v>1</v>
      </c>
      <c r="BD296" s="607" t="s">
        <v>1</v>
      </c>
      <c r="BE296" s="607">
        <v>1</v>
      </c>
      <c r="BF296" s="607">
        <v>2</v>
      </c>
      <c r="BG296" s="607">
        <v>2</v>
      </c>
      <c r="BH296" s="607">
        <v>4</v>
      </c>
      <c r="BI296" s="607">
        <v>5</v>
      </c>
      <c r="BJ296" s="607">
        <v>2</v>
      </c>
      <c r="BK296" s="607">
        <v>1</v>
      </c>
      <c r="BL296" s="607">
        <v>4</v>
      </c>
      <c r="BM296" s="607">
        <v>3</v>
      </c>
      <c r="BN296" s="607">
        <v>1</v>
      </c>
      <c r="BO296" s="608">
        <v>65.5</v>
      </c>
      <c r="BP296" s="608">
        <v>66.7</v>
      </c>
      <c r="BQ296" s="608">
        <v>61.7</v>
      </c>
      <c r="BR296" s="607">
        <v>18</v>
      </c>
      <c r="BS296" s="607" t="s">
        <v>1</v>
      </c>
      <c r="BT296" s="607" t="s">
        <v>1</v>
      </c>
      <c r="BU296" s="607" t="s">
        <v>1</v>
      </c>
      <c r="BV296" s="607" t="s">
        <v>1</v>
      </c>
      <c r="BW296" s="607" t="s">
        <v>1</v>
      </c>
      <c r="BX296" s="607" t="s">
        <v>1</v>
      </c>
      <c r="BY296" s="607">
        <v>1</v>
      </c>
      <c r="BZ296" s="607">
        <v>1</v>
      </c>
      <c r="CA296" s="607">
        <v>2</v>
      </c>
      <c r="CB296" s="607">
        <v>2</v>
      </c>
      <c r="CC296" s="607">
        <v>2</v>
      </c>
      <c r="CD296" s="607">
        <v>1</v>
      </c>
      <c r="CE296" s="607">
        <v>2</v>
      </c>
      <c r="CF296" s="607">
        <v>4</v>
      </c>
      <c r="CG296" s="607">
        <v>3</v>
      </c>
      <c r="CH296" s="607">
        <v>13</v>
      </c>
      <c r="CI296" s="607" t="s">
        <v>1</v>
      </c>
      <c r="CJ296" s="607" t="s">
        <v>1</v>
      </c>
      <c r="CK296" s="607" t="s">
        <v>1</v>
      </c>
      <c r="CL296" s="607" t="s">
        <v>1</v>
      </c>
      <c r="CM296" s="607" t="s">
        <v>1</v>
      </c>
      <c r="CN296" s="607">
        <v>1</v>
      </c>
      <c r="CO296" s="607">
        <v>1</v>
      </c>
      <c r="CP296" s="607">
        <v>2</v>
      </c>
      <c r="CQ296" s="607" t="s">
        <v>1</v>
      </c>
      <c r="CR296" s="607">
        <v>1</v>
      </c>
      <c r="CS296" s="607">
        <v>1</v>
      </c>
      <c r="CT296" s="607">
        <v>4</v>
      </c>
      <c r="CU296" s="607">
        <v>3</v>
      </c>
      <c r="CV296" s="607"/>
      <c r="CW296" s="607"/>
      <c r="CX296" s="607"/>
      <c r="CY296" s="607"/>
      <c r="CZ296" s="607"/>
      <c r="DA296" s="607"/>
      <c r="DB296" s="607"/>
      <c r="DC296" s="607">
        <v>67</v>
      </c>
      <c r="DD296" s="607">
        <v>42</v>
      </c>
      <c r="DE296" s="607">
        <v>25</v>
      </c>
      <c r="DF296" s="607">
        <v>14</v>
      </c>
      <c r="DG296" s="607">
        <v>3</v>
      </c>
      <c r="DH296" s="607">
        <v>16</v>
      </c>
      <c r="DI296" s="607">
        <v>3</v>
      </c>
      <c r="DJ296" s="607">
        <v>6</v>
      </c>
      <c r="DK296" s="607">
        <v>15</v>
      </c>
      <c r="DL296" s="607" t="s">
        <v>1</v>
      </c>
      <c r="DM296" s="607">
        <v>1</v>
      </c>
      <c r="DN296" s="607" t="s">
        <v>1</v>
      </c>
      <c r="DO296" s="607" t="s">
        <v>1</v>
      </c>
      <c r="DP296" s="607">
        <v>10</v>
      </c>
      <c r="DQ296" s="607" t="s">
        <v>1</v>
      </c>
      <c r="DR296" s="607" t="s">
        <v>1</v>
      </c>
      <c r="DS296" s="607">
        <v>4</v>
      </c>
      <c r="DT296" s="607" t="s">
        <v>1</v>
      </c>
      <c r="DU296" s="607" t="s">
        <v>1</v>
      </c>
      <c r="DV296" s="607" t="s">
        <v>1</v>
      </c>
      <c r="DW296" s="607" t="s">
        <v>1</v>
      </c>
      <c r="DX296" s="607" t="s">
        <v>1</v>
      </c>
      <c r="DY296" s="607" t="s">
        <v>1</v>
      </c>
      <c r="DZ296" s="607" t="s">
        <v>1</v>
      </c>
      <c r="EA296" s="607">
        <v>18</v>
      </c>
      <c r="EB296" s="607">
        <v>811</v>
      </c>
      <c r="EC296" s="607">
        <v>10</v>
      </c>
      <c r="ED296" s="607">
        <v>718</v>
      </c>
      <c r="EE296" s="607">
        <v>83</v>
      </c>
      <c r="EF296" s="17">
        <v>33</v>
      </c>
      <c r="EG296" s="17">
        <v>27</v>
      </c>
      <c r="EH296" s="17">
        <v>19</v>
      </c>
      <c r="EI296" s="17">
        <v>6</v>
      </c>
      <c r="EJ296" s="17">
        <v>2</v>
      </c>
      <c r="EK296" s="17" t="s">
        <v>1</v>
      </c>
      <c r="EL296" s="17">
        <v>3</v>
      </c>
      <c r="EM296" s="17">
        <v>3</v>
      </c>
      <c r="EN296" s="17">
        <v>34</v>
      </c>
      <c r="EO296" s="17">
        <v>15</v>
      </c>
      <c r="EP296" s="17">
        <v>6</v>
      </c>
      <c r="EQ296" s="17">
        <v>8</v>
      </c>
      <c r="ER296" s="17">
        <v>1</v>
      </c>
      <c r="ES296" s="17">
        <v>16</v>
      </c>
      <c r="ET296" s="17" t="s">
        <v>1</v>
      </c>
      <c r="EU296" s="17">
        <v>3</v>
      </c>
    </row>
    <row r="297" spans="1:151" ht="14.25" customHeight="1">
      <c r="A297" s="551" t="s">
        <v>299</v>
      </c>
      <c r="B297" s="551" t="s">
        <v>534</v>
      </c>
      <c r="C297" s="551" t="s">
        <v>534</v>
      </c>
      <c r="D297" s="551" t="s">
        <v>228</v>
      </c>
      <c r="E297" s="607">
        <v>12</v>
      </c>
      <c r="F297" s="607">
        <v>6</v>
      </c>
      <c r="G297" s="607" t="s">
        <v>1</v>
      </c>
      <c r="H297" s="607" t="s">
        <v>1</v>
      </c>
      <c r="I297" s="607">
        <v>3</v>
      </c>
      <c r="J297" s="607">
        <v>3</v>
      </c>
      <c r="K297" s="607">
        <v>3</v>
      </c>
      <c r="L297" s="607">
        <v>6</v>
      </c>
      <c r="M297" s="607">
        <v>17</v>
      </c>
      <c r="N297" s="607" t="s">
        <v>1</v>
      </c>
      <c r="O297" s="607" t="s">
        <v>1</v>
      </c>
      <c r="P297" s="607">
        <v>1</v>
      </c>
      <c r="Q297" s="607" t="s">
        <v>1</v>
      </c>
      <c r="R297" s="607" t="s">
        <v>1</v>
      </c>
      <c r="S297" s="607">
        <v>1</v>
      </c>
      <c r="T297" s="607">
        <v>3</v>
      </c>
      <c r="U297" s="607">
        <v>3</v>
      </c>
      <c r="V297" s="607" t="s">
        <v>1</v>
      </c>
      <c r="W297" s="607">
        <v>2</v>
      </c>
      <c r="X297" s="607" t="s">
        <v>1</v>
      </c>
      <c r="Y297" s="607">
        <v>1</v>
      </c>
      <c r="Z297" s="607">
        <v>3</v>
      </c>
      <c r="AA297" s="607">
        <v>1</v>
      </c>
      <c r="AB297" s="607">
        <v>2</v>
      </c>
      <c r="AC297" s="608">
        <v>61.8</v>
      </c>
      <c r="AD297" s="608">
        <v>58.3</v>
      </c>
      <c r="AE297" s="608">
        <v>65.8</v>
      </c>
      <c r="AF297" s="607">
        <v>11</v>
      </c>
      <c r="AG297" s="607" t="s">
        <v>1</v>
      </c>
      <c r="AH297" s="607" t="s">
        <v>1</v>
      </c>
      <c r="AI297" s="607" t="s">
        <v>1</v>
      </c>
      <c r="AJ297" s="607" t="s">
        <v>1</v>
      </c>
      <c r="AK297" s="607" t="s">
        <v>1</v>
      </c>
      <c r="AL297" s="607">
        <v>1</v>
      </c>
      <c r="AM297" s="607">
        <v>2</v>
      </c>
      <c r="AN297" s="607">
        <v>1</v>
      </c>
      <c r="AO297" s="607" t="s">
        <v>1</v>
      </c>
      <c r="AP297" s="607">
        <v>2</v>
      </c>
      <c r="AQ297" s="607" t="s">
        <v>1</v>
      </c>
      <c r="AR297" s="607">
        <v>1</v>
      </c>
      <c r="AS297" s="607">
        <v>3</v>
      </c>
      <c r="AT297" s="607" t="s">
        <v>1</v>
      </c>
      <c r="AU297" s="607">
        <v>1</v>
      </c>
      <c r="AV297" s="608">
        <v>64</v>
      </c>
      <c r="AW297" s="608">
        <v>60.2</v>
      </c>
      <c r="AX297" s="608">
        <v>68.599999999999994</v>
      </c>
      <c r="AY297" s="607">
        <v>8</v>
      </c>
      <c r="AZ297" s="607" t="s">
        <v>1</v>
      </c>
      <c r="BA297" s="607" t="s">
        <v>1</v>
      </c>
      <c r="BB297" s="607" t="s">
        <v>1</v>
      </c>
      <c r="BC297" s="607" t="s">
        <v>1</v>
      </c>
      <c r="BD297" s="607" t="s">
        <v>1</v>
      </c>
      <c r="BE297" s="607" t="s">
        <v>1</v>
      </c>
      <c r="BF297" s="607">
        <v>2</v>
      </c>
      <c r="BG297" s="607">
        <v>1</v>
      </c>
      <c r="BH297" s="607" t="s">
        <v>1</v>
      </c>
      <c r="BI297" s="607">
        <v>1</v>
      </c>
      <c r="BJ297" s="607" t="s">
        <v>1</v>
      </c>
      <c r="BK297" s="607">
        <v>1</v>
      </c>
      <c r="BL297" s="607">
        <v>3</v>
      </c>
      <c r="BM297" s="607" t="s">
        <v>1</v>
      </c>
      <c r="BN297" s="607" t="s">
        <v>1</v>
      </c>
      <c r="BO297" s="608">
        <v>63.9</v>
      </c>
      <c r="BP297" s="608">
        <v>60.2</v>
      </c>
      <c r="BQ297" s="608">
        <v>75</v>
      </c>
      <c r="BR297" s="607">
        <v>6</v>
      </c>
      <c r="BS297" s="607" t="s">
        <v>1</v>
      </c>
      <c r="BT297" s="607" t="s">
        <v>1</v>
      </c>
      <c r="BU297" s="607" t="s">
        <v>1</v>
      </c>
      <c r="BV297" s="607" t="s">
        <v>1</v>
      </c>
      <c r="BW297" s="607" t="s">
        <v>1</v>
      </c>
      <c r="BX297" s="607" t="s">
        <v>1</v>
      </c>
      <c r="BY297" s="607">
        <v>1</v>
      </c>
      <c r="BZ297" s="607">
        <v>1</v>
      </c>
      <c r="CA297" s="607" t="s">
        <v>1</v>
      </c>
      <c r="CB297" s="607">
        <v>1</v>
      </c>
      <c r="CC297" s="607" t="s">
        <v>1</v>
      </c>
      <c r="CD297" s="607">
        <v>1</v>
      </c>
      <c r="CE297" s="607">
        <v>1</v>
      </c>
      <c r="CF297" s="607" t="s">
        <v>1</v>
      </c>
      <c r="CG297" s="607">
        <v>1</v>
      </c>
      <c r="CH297" s="607">
        <v>5</v>
      </c>
      <c r="CI297" s="607" t="s">
        <v>1</v>
      </c>
      <c r="CJ297" s="607" t="s">
        <v>1</v>
      </c>
      <c r="CK297" s="607" t="s">
        <v>1</v>
      </c>
      <c r="CL297" s="607" t="s">
        <v>1</v>
      </c>
      <c r="CM297" s="607" t="s">
        <v>1</v>
      </c>
      <c r="CN297" s="607">
        <v>1</v>
      </c>
      <c r="CO297" s="607" t="s">
        <v>1</v>
      </c>
      <c r="CP297" s="607">
        <v>1</v>
      </c>
      <c r="CQ297" s="607" t="s">
        <v>1</v>
      </c>
      <c r="CR297" s="607">
        <v>1</v>
      </c>
      <c r="CS297" s="607">
        <v>1</v>
      </c>
      <c r="CT297" s="607" t="s">
        <v>1</v>
      </c>
      <c r="CU297" s="607">
        <v>1</v>
      </c>
      <c r="CV297" s="607"/>
      <c r="CW297" s="607"/>
      <c r="CX297" s="607"/>
      <c r="CY297" s="607"/>
      <c r="CZ297" s="607"/>
      <c r="DA297" s="607"/>
      <c r="DB297" s="607"/>
      <c r="DC297" s="607">
        <v>25</v>
      </c>
      <c r="DD297" s="607">
        <v>15</v>
      </c>
      <c r="DE297" s="607">
        <v>8</v>
      </c>
      <c r="DF297" s="607">
        <v>6</v>
      </c>
      <c r="DG297" s="607">
        <v>1</v>
      </c>
      <c r="DH297" s="607">
        <v>8</v>
      </c>
      <c r="DI297" s="607">
        <v>1</v>
      </c>
      <c r="DJ297" s="607">
        <v>1</v>
      </c>
      <c r="DK297" s="607">
        <v>3</v>
      </c>
      <c r="DL297" s="607" t="s">
        <v>1</v>
      </c>
      <c r="DM297" s="607" t="s">
        <v>1</v>
      </c>
      <c r="DN297" s="607" t="s">
        <v>1</v>
      </c>
      <c r="DO297" s="607" t="s">
        <v>1</v>
      </c>
      <c r="DP297" s="607">
        <v>2</v>
      </c>
      <c r="DQ297" s="607" t="s">
        <v>1</v>
      </c>
      <c r="DR297" s="607" t="s">
        <v>1</v>
      </c>
      <c r="DS297" s="607">
        <v>1</v>
      </c>
      <c r="DT297" s="607" t="s">
        <v>1</v>
      </c>
      <c r="DU297" s="607" t="s">
        <v>1</v>
      </c>
      <c r="DV297" s="607" t="s">
        <v>1</v>
      </c>
      <c r="DW297" s="607" t="s">
        <v>1</v>
      </c>
      <c r="DX297" s="607" t="s">
        <v>1</v>
      </c>
      <c r="DY297" s="607" t="s">
        <v>1</v>
      </c>
      <c r="DZ297" s="607" t="s">
        <v>1</v>
      </c>
      <c r="EA297" s="607">
        <v>6</v>
      </c>
      <c r="EB297" s="607">
        <v>243</v>
      </c>
      <c r="EC297" s="607" t="s">
        <v>1</v>
      </c>
      <c r="ED297" s="607">
        <v>208</v>
      </c>
      <c r="EE297" s="607">
        <v>35</v>
      </c>
      <c r="EF297" s="17">
        <v>12</v>
      </c>
      <c r="EG297" s="17">
        <v>10</v>
      </c>
      <c r="EH297" s="17">
        <v>6</v>
      </c>
      <c r="EI297" s="17">
        <v>3</v>
      </c>
      <c r="EJ297" s="17">
        <v>1</v>
      </c>
      <c r="EK297" s="17" t="s">
        <v>1</v>
      </c>
      <c r="EL297" s="17">
        <v>1</v>
      </c>
      <c r="EM297" s="17">
        <v>1</v>
      </c>
      <c r="EN297" s="17">
        <v>13</v>
      </c>
      <c r="EO297" s="17">
        <v>5</v>
      </c>
      <c r="EP297" s="17">
        <v>2</v>
      </c>
      <c r="EQ297" s="17">
        <v>3</v>
      </c>
      <c r="ER297" s="17" t="s">
        <v>1</v>
      </c>
      <c r="ES297" s="17">
        <v>8</v>
      </c>
      <c r="ET297" s="17" t="s">
        <v>1</v>
      </c>
      <c r="EU297" s="17" t="s">
        <v>1</v>
      </c>
    </row>
    <row r="298" spans="1:151" ht="14.25" customHeight="1">
      <c r="A298" s="551" t="s">
        <v>299</v>
      </c>
      <c r="B298" s="551" t="s">
        <v>534</v>
      </c>
      <c r="C298" s="551" t="s">
        <v>534</v>
      </c>
      <c r="D298" s="551" t="s">
        <v>535</v>
      </c>
      <c r="E298" s="607" t="s">
        <v>1</v>
      </c>
      <c r="F298" s="607" t="s">
        <v>1</v>
      </c>
      <c r="G298" s="607" t="s">
        <v>1</v>
      </c>
      <c r="H298" s="607" t="s">
        <v>1</v>
      </c>
      <c r="I298" s="607" t="s">
        <v>1</v>
      </c>
      <c r="J298" s="607" t="s">
        <v>1</v>
      </c>
      <c r="K298" s="607" t="s">
        <v>1</v>
      </c>
      <c r="L298" s="607" t="s">
        <v>1</v>
      </c>
      <c r="M298" s="607" t="s">
        <v>1</v>
      </c>
      <c r="N298" s="607" t="s">
        <v>1</v>
      </c>
      <c r="O298" s="607" t="s">
        <v>1</v>
      </c>
      <c r="P298" s="607" t="s">
        <v>1</v>
      </c>
      <c r="Q298" s="607" t="s">
        <v>1</v>
      </c>
      <c r="R298" s="607" t="s">
        <v>1</v>
      </c>
      <c r="S298" s="607" t="s">
        <v>1</v>
      </c>
      <c r="T298" s="607" t="s">
        <v>1</v>
      </c>
      <c r="U298" s="607" t="s">
        <v>1</v>
      </c>
      <c r="V298" s="607" t="s">
        <v>1</v>
      </c>
      <c r="W298" s="607" t="s">
        <v>1</v>
      </c>
      <c r="X298" s="607" t="s">
        <v>1</v>
      </c>
      <c r="Y298" s="607" t="s">
        <v>1</v>
      </c>
      <c r="Z298" s="607" t="s">
        <v>1</v>
      </c>
      <c r="AA298" s="607" t="s">
        <v>1</v>
      </c>
      <c r="AB298" s="607" t="s">
        <v>1</v>
      </c>
      <c r="AC298" s="608" t="s">
        <v>174</v>
      </c>
      <c r="AD298" s="608" t="s">
        <v>174</v>
      </c>
      <c r="AE298" s="608" t="s">
        <v>174</v>
      </c>
      <c r="AF298" s="607" t="s">
        <v>1</v>
      </c>
      <c r="AG298" s="607" t="s">
        <v>1</v>
      </c>
      <c r="AH298" s="607" t="s">
        <v>1</v>
      </c>
      <c r="AI298" s="607" t="s">
        <v>1</v>
      </c>
      <c r="AJ298" s="607" t="s">
        <v>1</v>
      </c>
      <c r="AK298" s="607" t="s">
        <v>1</v>
      </c>
      <c r="AL298" s="607" t="s">
        <v>1</v>
      </c>
      <c r="AM298" s="607" t="s">
        <v>1</v>
      </c>
      <c r="AN298" s="607" t="s">
        <v>1</v>
      </c>
      <c r="AO298" s="607" t="s">
        <v>1</v>
      </c>
      <c r="AP298" s="607" t="s">
        <v>1</v>
      </c>
      <c r="AQ298" s="607" t="s">
        <v>1</v>
      </c>
      <c r="AR298" s="607" t="s">
        <v>1</v>
      </c>
      <c r="AS298" s="607" t="s">
        <v>1</v>
      </c>
      <c r="AT298" s="607" t="s">
        <v>1</v>
      </c>
      <c r="AU298" s="607" t="s">
        <v>1</v>
      </c>
      <c r="AV298" s="608" t="s">
        <v>174</v>
      </c>
      <c r="AW298" s="608" t="s">
        <v>174</v>
      </c>
      <c r="AX298" s="608" t="s">
        <v>174</v>
      </c>
      <c r="AY298" s="607" t="s">
        <v>1</v>
      </c>
      <c r="AZ298" s="607" t="s">
        <v>1</v>
      </c>
      <c r="BA298" s="607" t="s">
        <v>1</v>
      </c>
      <c r="BB298" s="607" t="s">
        <v>1</v>
      </c>
      <c r="BC298" s="607" t="s">
        <v>1</v>
      </c>
      <c r="BD298" s="607" t="s">
        <v>1</v>
      </c>
      <c r="BE298" s="607" t="s">
        <v>1</v>
      </c>
      <c r="BF298" s="607" t="s">
        <v>1</v>
      </c>
      <c r="BG298" s="607" t="s">
        <v>1</v>
      </c>
      <c r="BH298" s="607" t="s">
        <v>1</v>
      </c>
      <c r="BI298" s="607" t="s">
        <v>1</v>
      </c>
      <c r="BJ298" s="607" t="s">
        <v>1</v>
      </c>
      <c r="BK298" s="607" t="s">
        <v>1</v>
      </c>
      <c r="BL298" s="607" t="s">
        <v>1</v>
      </c>
      <c r="BM298" s="607" t="s">
        <v>1</v>
      </c>
      <c r="BN298" s="607" t="s">
        <v>1</v>
      </c>
      <c r="BO298" s="608" t="s">
        <v>174</v>
      </c>
      <c r="BP298" s="608" t="s">
        <v>174</v>
      </c>
      <c r="BQ298" s="608" t="s">
        <v>174</v>
      </c>
      <c r="BR298" s="607" t="s">
        <v>1</v>
      </c>
      <c r="BS298" s="607" t="s">
        <v>1</v>
      </c>
      <c r="BT298" s="607" t="s">
        <v>1</v>
      </c>
      <c r="BU298" s="607" t="s">
        <v>1</v>
      </c>
      <c r="BV298" s="607" t="s">
        <v>1</v>
      </c>
      <c r="BW298" s="607" t="s">
        <v>1</v>
      </c>
      <c r="BX298" s="607" t="s">
        <v>1</v>
      </c>
      <c r="BY298" s="607" t="s">
        <v>1</v>
      </c>
      <c r="BZ298" s="607" t="s">
        <v>1</v>
      </c>
      <c r="CA298" s="607" t="s">
        <v>1</v>
      </c>
      <c r="CB298" s="607" t="s">
        <v>1</v>
      </c>
      <c r="CC298" s="607" t="s">
        <v>1</v>
      </c>
      <c r="CD298" s="607" t="s">
        <v>1</v>
      </c>
      <c r="CE298" s="607" t="s">
        <v>1</v>
      </c>
      <c r="CF298" s="607" t="s">
        <v>1</v>
      </c>
      <c r="CG298" s="607" t="s">
        <v>1</v>
      </c>
      <c r="CH298" s="607" t="s">
        <v>1</v>
      </c>
      <c r="CI298" s="607" t="s">
        <v>1</v>
      </c>
      <c r="CJ298" s="607" t="s">
        <v>1</v>
      </c>
      <c r="CK298" s="607" t="s">
        <v>1</v>
      </c>
      <c r="CL298" s="607" t="s">
        <v>1</v>
      </c>
      <c r="CM298" s="607" t="s">
        <v>1</v>
      </c>
      <c r="CN298" s="607" t="s">
        <v>1</v>
      </c>
      <c r="CO298" s="607" t="s">
        <v>1</v>
      </c>
      <c r="CP298" s="607" t="s">
        <v>1</v>
      </c>
      <c r="CQ298" s="607" t="s">
        <v>1</v>
      </c>
      <c r="CR298" s="607" t="s">
        <v>1</v>
      </c>
      <c r="CS298" s="607" t="s">
        <v>1</v>
      </c>
      <c r="CT298" s="607" t="s">
        <v>1</v>
      </c>
      <c r="CU298" s="607" t="s">
        <v>1</v>
      </c>
      <c r="CV298" s="607"/>
      <c r="CW298" s="607"/>
      <c r="CX298" s="607"/>
      <c r="CY298" s="607"/>
      <c r="CZ298" s="607"/>
      <c r="DA298" s="607"/>
      <c r="DB298" s="607"/>
      <c r="DC298" s="607" t="s">
        <v>1</v>
      </c>
      <c r="DD298" s="607" t="s">
        <v>1</v>
      </c>
      <c r="DE298" s="607" t="s">
        <v>1</v>
      </c>
      <c r="DF298" s="607" t="s">
        <v>1</v>
      </c>
      <c r="DG298" s="607" t="s">
        <v>1</v>
      </c>
      <c r="DH298" s="607" t="s">
        <v>1</v>
      </c>
      <c r="DI298" s="607" t="s">
        <v>1</v>
      </c>
      <c r="DJ298" s="607" t="s">
        <v>1</v>
      </c>
      <c r="DK298" s="607" t="s">
        <v>1</v>
      </c>
      <c r="DL298" s="607" t="s">
        <v>1</v>
      </c>
      <c r="DM298" s="607" t="s">
        <v>1</v>
      </c>
      <c r="DN298" s="607" t="s">
        <v>1</v>
      </c>
      <c r="DO298" s="607" t="s">
        <v>1</v>
      </c>
      <c r="DP298" s="607" t="s">
        <v>1</v>
      </c>
      <c r="DQ298" s="607" t="s">
        <v>1</v>
      </c>
      <c r="DR298" s="607" t="s">
        <v>1</v>
      </c>
      <c r="DS298" s="607" t="s">
        <v>1</v>
      </c>
      <c r="DT298" s="607" t="s">
        <v>1</v>
      </c>
      <c r="DU298" s="607" t="s">
        <v>1</v>
      </c>
      <c r="DV298" s="607" t="s">
        <v>1</v>
      </c>
      <c r="DW298" s="607" t="s">
        <v>1</v>
      </c>
      <c r="DX298" s="607" t="s">
        <v>1</v>
      </c>
      <c r="DY298" s="607" t="s">
        <v>1</v>
      </c>
      <c r="DZ298" s="607" t="s">
        <v>1</v>
      </c>
      <c r="EA298" s="607" t="s">
        <v>1</v>
      </c>
      <c r="EB298" s="607" t="s">
        <v>1</v>
      </c>
      <c r="EC298" s="607" t="s">
        <v>1</v>
      </c>
      <c r="ED298" s="607" t="s">
        <v>1</v>
      </c>
      <c r="EE298" s="607" t="s">
        <v>1</v>
      </c>
      <c r="EF298" s="17" t="s">
        <v>1</v>
      </c>
      <c r="EG298" s="17" t="s">
        <v>1</v>
      </c>
      <c r="EH298" s="17" t="s">
        <v>1</v>
      </c>
      <c r="EI298" s="17" t="s">
        <v>1</v>
      </c>
      <c r="EJ298" s="17" t="s">
        <v>1</v>
      </c>
      <c r="EK298" s="17" t="s">
        <v>1</v>
      </c>
      <c r="EL298" s="17" t="s">
        <v>1</v>
      </c>
      <c r="EM298" s="17" t="s">
        <v>1</v>
      </c>
      <c r="EN298" s="17" t="s">
        <v>1</v>
      </c>
      <c r="EO298" s="17" t="s">
        <v>1</v>
      </c>
      <c r="EP298" s="17" t="s">
        <v>1</v>
      </c>
      <c r="EQ298" s="17" t="s">
        <v>1</v>
      </c>
      <c r="ER298" s="17" t="s">
        <v>1</v>
      </c>
      <c r="ES298" s="17" t="s">
        <v>1</v>
      </c>
      <c r="ET298" s="17" t="s">
        <v>1</v>
      </c>
      <c r="EU298" s="17" t="s">
        <v>1</v>
      </c>
    </row>
    <row r="299" spans="1:151" ht="14.25" customHeight="1">
      <c r="A299" s="551" t="s">
        <v>299</v>
      </c>
      <c r="B299" s="551" t="s">
        <v>534</v>
      </c>
      <c r="C299" s="551" t="s">
        <v>534</v>
      </c>
      <c r="D299" s="551" t="s">
        <v>536</v>
      </c>
      <c r="E299" s="607">
        <v>7</v>
      </c>
      <c r="F299" s="607" t="s">
        <v>1</v>
      </c>
      <c r="G299" s="607" t="s">
        <v>1</v>
      </c>
      <c r="H299" s="607" t="s">
        <v>1</v>
      </c>
      <c r="I299" s="607" t="s">
        <v>1</v>
      </c>
      <c r="J299" s="607" t="s">
        <v>1</v>
      </c>
      <c r="K299" s="607" t="s">
        <v>1</v>
      </c>
      <c r="L299" s="607">
        <v>7</v>
      </c>
      <c r="M299" s="607" t="s">
        <v>1</v>
      </c>
      <c r="N299" s="607" t="s">
        <v>1</v>
      </c>
      <c r="O299" s="607" t="s">
        <v>1</v>
      </c>
      <c r="P299" s="607" t="s">
        <v>1</v>
      </c>
      <c r="Q299" s="607" t="s">
        <v>1</v>
      </c>
      <c r="R299" s="607" t="s">
        <v>1</v>
      </c>
      <c r="S299" s="607" t="s">
        <v>1</v>
      </c>
      <c r="T299" s="607" t="s">
        <v>1</v>
      </c>
      <c r="U299" s="607" t="s">
        <v>1</v>
      </c>
      <c r="V299" s="607" t="s">
        <v>1</v>
      </c>
      <c r="W299" s="607" t="s">
        <v>1</v>
      </c>
      <c r="X299" s="607" t="s">
        <v>1</v>
      </c>
      <c r="Y299" s="607" t="s">
        <v>1</v>
      </c>
      <c r="Z299" s="607" t="s">
        <v>1</v>
      </c>
      <c r="AA299" s="607" t="s">
        <v>1</v>
      </c>
      <c r="AB299" s="607" t="s">
        <v>1</v>
      </c>
      <c r="AC299" s="608" t="s">
        <v>174</v>
      </c>
      <c r="AD299" s="608" t="s">
        <v>174</v>
      </c>
      <c r="AE299" s="608" t="s">
        <v>174</v>
      </c>
      <c r="AF299" s="607" t="s">
        <v>1</v>
      </c>
      <c r="AG299" s="607" t="s">
        <v>1</v>
      </c>
      <c r="AH299" s="607" t="s">
        <v>1</v>
      </c>
      <c r="AI299" s="607" t="s">
        <v>1</v>
      </c>
      <c r="AJ299" s="607" t="s">
        <v>1</v>
      </c>
      <c r="AK299" s="607" t="s">
        <v>1</v>
      </c>
      <c r="AL299" s="607" t="s">
        <v>1</v>
      </c>
      <c r="AM299" s="607" t="s">
        <v>1</v>
      </c>
      <c r="AN299" s="607" t="s">
        <v>1</v>
      </c>
      <c r="AO299" s="607" t="s">
        <v>1</v>
      </c>
      <c r="AP299" s="607" t="s">
        <v>1</v>
      </c>
      <c r="AQ299" s="607" t="s">
        <v>1</v>
      </c>
      <c r="AR299" s="607" t="s">
        <v>1</v>
      </c>
      <c r="AS299" s="607" t="s">
        <v>1</v>
      </c>
      <c r="AT299" s="607" t="s">
        <v>1</v>
      </c>
      <c r="AU299" s="607" t="s">
        <v>1</v>
      </c>
      <c r="AV299" s="608" t="s">
        <v>174</v>
      </c>
      <c r="AW299" s="608" t="s">
        <v>174</v>
      </c>
      <c r="AX299" s="608" t="s">
        <v>174</v>
      </c>
      <c r="AY299" s="607" t="s">
        <v>1</v>
      </c>
      <c r="AZ299" s="607" t="s">
        <v>1</v>
      </c>
      <c r="BA299" s="607" t="s">
        <v>1</v>
      </c>
      <c r="BB299" s="607" t="s">
        <v>1</v>
      </c>
      <c r="BC299" s="607" t="s">
        <v>1</v>
      </c>
      <c r="BD299" s="607" t="s">
        <v>1</v>
      </c>
      <c r="BE299" s="607" t="s">
        <v>1</v>
      </c>
      <c r="BF299" s="607" t="s">
        <v>1</v>
      </c>
      <c r="BG299" s="607" t="s">
        <v>1</v>
      </c>
      <c r="BH299" s="607" t="s">
        <v>1</v>
      </c>
      <c r="BI299" s="607" t="s">
        <v>1</v>
      </c>
      <c r="BJ299" s="607" t="s">
        <v>1</v>
      </c>
      <c r="BK299" s="607" t="s">
        <v>1</v>
      </c>
      <c r="BL299" s="607" t="s">
        <v>1</v>
      </c>
      <c r="BM299" s="607" t="s">
        <v>1</v>
      </c>
      <c r="BN299" s="607" t="s">
        <v>1</v>
      </c>
      <c r="BO299" s="608" t="s">
        <v>174</v>
      </c>
      <c r="BP299" s="608" t="s">
        <v>174</v>
      </c>
      <c r="BQ299" s="608" t="s">
        <v>174</v>
      </c>
      <c r="BR299" s="607" t="s">
        <v>1</v>
      </c>
      <c r="BS299" s="607" t="s">
        <v>1</v>
      </c>
      <c r="BT299" s="607" t="s">
        <v>1</v>
      </c>
      <c r="BU299" s="607" t="s">
        <v>1</v>
      </c>
      <c r="BV299" s="607" t="s">
        <v>1</v>
      </c>
      <c r="BW299" s="607" t="s">
        <v>1</v>
      </c>
      <c r="BX299" s="607" t="s">
        <v>1</v>
      </c>
      <c r="BY299" s="607" t="s">
        <v>1</v>
      </c>
      <c r="BZ299" s="607" t="s">
        <v>1</v>
      </c>
      <c r="CA299" s="607" t="s">
        <v>1</v>
      </c>
      <c r="CB299" s="607" t="s">
        <v>1</v>
      </c>
      <c r="CC299" s="607" t="s">
        <v>1</v>
      </c>
      <c r="CD299" s="607" t="s">
        <v>1</v>
      </c>
      <c r="CE299" s="607" t="s">
        <v>1</v>
      </c>
      <c r="CF299" s="607" t="s">
        <v>1</v>
      </c>
      <c r="CG299" s="607" t="s">
        <v>1</v>
      </c>
      <c r="CH299" s="607" t="s">
        <v>1</v>
      </c>
      <c r="CI299" s="607" t="s">
        <v>1</v>
      </c>
      <c r="CJ299" s="607" t="s">
        <v>1</v>
      </c>
      <c r="CK299" s="607" t="s">
        <v>1</v>
      </c>
      <c r="CL299" s="607" t="s">
        <v>1</v>
      </c>
      <c r="CM299" s="607" t="s">
        <v>1</v>
      </c>
      <c r="CN299" s="607" t="s">
        <v>1</v>
      </c>
      <c r="CO299" s="607" t="s">
        <v>1</v>
      </c>
      <c r="CP299" s="607" t="s">
        <v>1</v>
      </c>
      <c r="CQ299" s="607" t="s">
        <v>1</v>
      </c>
      <c r="CR299" s="607" t="s">
        <v>1</v>
      </c>
      <c r="CS299" s="607" t="s">
        <v>1</v>
      </c>
      <c r="CT299" s="607" t="s">
        <v>1</v>
      </c>
      <c r="CU299" s="607" t="s">
        <v>1</v>
      </c>
      <c r="CV299" s="607"/>
      <c r="CW299" s="607"/>
      <c r="CX299" s="607"/>
      <c r="CY299" s="607"/>
      <c r="CZ299" s="607"/>
      <c r="DA299" s="607"/>
      <c r="DB299" s="607"/>
      <c r="DC299" s="607" t="s">
        <v>1</v>
      </c>
      <c r="DD299" s="607" t="s">
        <v>1</v>
      </c>
      <c r="DE299" s="607" t="s">
        <v>1</v>
      </c>
      <c r="DF299" s="607" t="s">
        <v>1</v>
      </c>
      <c r="DG299" s="607" t="s">
        <v>1</v>
      </c>
      <c r="DH299" s="607" t="s">
        <v>1</v>
      </c>
      <c r="DI299" s="607" t="s">
        <v>1</v>
      </c>
      <c r="DJ299" s="607" t="s">
        <v>1</v>
      </c>
      <c r="DK299" s="607" t="s">
        <v>1</v>
      </c>
      <c r="DL299" s="607" t="s">
        <v>1</v>
      </c>
      <c r="DM299" s="607" t="s">
        <v>1</v>
      </c>
      <c r="DN299" s="607" t="s">
        <v>1</v>
      </c>
      <c r="DO299" s="607" t="s">
        <v>1</v>
      </c>
      <c r="DP299" s="607" t="s">
        <v>1</v>
      </c>
      <c r="DQ299" s="607" t="s">
        <v>1</v>
      </c>
      <c r="DR299" s="607" t="s">
        <v>1</v>
      </c>
      <c r="DS299" s="607" t="s">
        <v>1</v>
      </c>
      <c r="DT299" s="607" t="s">
        <v>1</v>
      </c>
      <c r="DU299" s="607" t="s">
        <v>1</v>
      </c>
      <c r="DV299" s="607" t="s">
        <v>1</v>
      </c>
      <c r="DW299" s="607" t="s">
        <v>1</v>
      </c>
      <c r="DX299" s="607" t="s">
        <v>1</v>
      </c>
      <c r="DY299" s="607" t="s">
        <v>1</v>
      </c>
      <c r="DZ299" s="607" t="s">
        <v>1</v>
      </c>
      <c r="EA299" s="607" t="s">
        <v>1</v>
      </c>
      <c r="EB299" s="607" t="s">
        <v>1</v>
      </c>
      <c r="EC299" s="607" t="s">
        <v>1</v>
      </c>
      <c r="ED299" s="607" t="s">
        <v>1</v>
      </c>
      <c r="EE299" s="607" t="s">
        <v>1</v>
      </c>
      <c r="EF299" s="17" t="s">
        <v>1</v>
      </c>
      <c r="EG299" s="17" t="s">
        <v>1</v>
      </c>
      <c r="EH299" s="17" t="s">
        <v>1</v>
      </c>
      <c r="EI299" s="17" t="s">
        <v>1</v>
      </c>
      <c r="EJ299" s="17" t="s">
        <v>1</v>
      </c>
      <c r="EK299" s="17" t="s">
        <v>1</v>
      </c>
      <c r="EL299" s="17" t="s">
        <v>1</v>
      </c>
      <c r="EM299" s="17" t="s">
        <v>1</v>
      </c>
      <c r="EN299" s="17" t="s">
        <v>1</v>
      </c>
      <c r="EO299" s="17" t="s">
        <v>1</v>
      </c>
      <c r="EP299" s="17" t="s">
        <v>1</v>
      </c>
      <c r="EQ299" s="17" t="s">
        <v>1</v>
      </c>
      <c r="ER299" s="17" t="s">
        <v>1</v>
      </c>
      <c r="ES299" s="17" t="s">
        <v>1</v>
      </c>
      <c r="ET299" s="17" t="s">
        <v>1</v>
      </c>
      <c r="EU299" s="17" t="s">
        <v>1</v>
      </c>
    </row>
    <row r="300" spans="1:151" ht="14.25" customHeight="1">
      <c r="A300" s="551" t="s">
        <v>299</v>
      </c>
      <c r="B300" s="551" t="s">
        <v>534</v>
      </c>
      <c r="C300" s="551" t="s">
        <v>534</v>
      </c>
      <c r="D300" s="551" t="s">
        <v>537</v>
      </c>
      <c r="E300" s="607">
        <v>5</v>
      </c>
      <c r="F300" s="607">
        <v>2</v>
      </c>
      <c r="G300" s="607" t="s">
        <v>190</v>
      </c>
      <c r="H300" s="607" t="s">
        <v>190</v>
      </c>
      <c r="I300" s="607" t="s">
        <v>190</v>
      </c>
      <c r="J300" s="607" t="s">
        <v>190</v>
      </c>
      <c r="K300" s="607" t="s">
        <v>190</v>
      </c>
      <c r="L300" s="607">
        <v>3</v>
      </c>
      <c r="M300" s="607" t="s">
        <v>190</v>
      </c>
      <c r="N300" s="607" t="s">
        <v>190</v>
      </c>
      <c r="O300" s="607" t="s">
        <v>190</v>
      </c>
      <c r="P300" s="607" t="s">
        <v>190</v>
      </c>
      <c r="Q300" s="607" t="s">
        <v>190</v>
      </c>
      <c r="R300" s="607" t="s">
        <v>190</v>
      </c>
      <c r="S300" s="607" t="s">
        <v>190</v>
      </c>
      <c r="T300" s="607" t="s">
        <v>190</v>
      </c>
      <c r="U300" s="607" t="s">
        <v>190</v>
      </c>
      <c r="V300" s="607" t="s">
        <v>190</v>
      </c>
      <c r="W300" s="607" t="s">
        <v>190</v>
      </c>
      <c r="X300" s="607" t="s">
        <v>190</v>
      </c>
      <c r="Y300" s="607" t="s">
        <v>190</v>
      </c>
      <c r="Z300" s="607" t="s">
        <v>190</v>
      </c>
      <c r="AA300" s="607" t="s">
        <v>190</v>
      </c>
      <c r="AB300" s="607" t="s">
        <v>190</v>
      </c>
      <c r="AC300" s="608">
        <v>66.8</v>
      </c>
      <c r="AD300" s="608">
        <v>70</v>
      </c>
      <c r="AE300" s="608">
        <v>63.5</v>
      </c>
      <c r="AF300" s="607" t="s">
        <v>190</v>
      </c>
      <c r="AG300" s="607" t="s">
        <v>190</v>
      </c>
      <c r="AH300" s="607" t="s">
        <v>190</v>
      </c>
      <c r="AI300" s="607" t="s">
        <v>190</v>
      </c>
      <c r="AJ300" s="607" t="s">
        <v>190</v>
      </c>
      <c r="AK300" s="607" t="s">
        <v>190</v>
      </c>
      <c r="AL300" s="607" t="s">
        <v>190</v>
      </c>
      <c r="AM300" s="607" t="s">
        <v>190</v>
      </c>
      <c r="AN300" s="607" t="s">
        <v>190</v>
      </c>
      <c r="AO300" s="607" t="s">
        <v>190</v>
      </c>
      <c r="AP300" s="607" t="s">
        <v>190</v>
      </c>
      <c r="AQ300" s="607" t="s">
        <v>190</v>
      </c>
      <c r="AR300" s="607" t="s">
        <v>190</v>
      </c>
      <c r="AS300" s="607" t="s">
        <v>190</v>
      </c>
      <c r="AT300" s="607" t="s">
        <v>190</v>
      </c>
      <c r="AU300" s="607" t="s">
        <v>190</v>
      </c>
      <c r="AV300" s="608">
        <v>70</v>
      </c>
      <c r="AW300" s="608">
        <v>70</v>
      </c>
      <c r="AX300" s="608" t="s">
        <v>174</v>
      </c>
      <c r="AY300" s="607" t="s">
        <v>190</v>
      </c>
      <c r="AZ300" s="607" t="s">
        <v>190</v>
      </c>
      <c r="BA300" s="607" t="s">
        <v>190</v>
      </c>
      <c r="BB300" s="607" t="s">
        <v>190</v>
      </c>
      <c r="BC300" s="607" t="s">
        <v>190</v>
      </c>
      <c r="BD300" s="607" t="s">
        <v>190</v>
      </c>
      <c r="BE300" s="607" t="s">
        <v>190</v>
      </c>
      <c r="BF300" s="607" t="s">
        <v>190</v>
      </c>
      <c r="BG300" s="607" t="s">
        <v>190</v>
      </c>
      <c r="BH300" s="607" t="s">
        <v>190</v>
      </c>
      <c r="BI300" s="607" t="s">
        <v>190</v>
      </c>
      <c r="BJ300" s="607" t="s">
        <v>190</v>
      </c>
      <c r="BK300" s="607" t="s">
        <v>190</v>
      </c>
      <c r="BL300" s="607" t="s">
        <v>190</v>
      </c>
      <c r="BM300" s="607" t="s">
        <v>190</v>
      </c>
      <c r="BN300" s="607" t="s">
        <v>190</v>
      </c>
      <c r="BO300" s="608">
        <v>70</v>
      </c>
      <c r="BP300" s="608">
        <v>70</v>
      </c>
      <c r="BQ300" s="608" t="s">
        <v>174</v>
      </c>
      <c r="BR300" s="607">
        <v>2</v>
      </c>
      <c r="BS300" s="607" t="s">
        <v>1</v>
      </c>
      <c r="BT300" s="607" t="s">
        <v>1</v>
      </c>
      <c r="BU300" s="607" t="s">
        <v>1</v>
      </c>
      <c r="BV300" s="607" t="s">
        <v>1</v>
      </c>
      <c r="BW300" s="607" t="s">
        <v>1</v>
      </c>
      <c r="BX300" s="607" t="s">
        <v>1</v>
      </c>
      <c r="BY300" s="607" t="s">
        <v>1</v>
      </c>
      <c r="BZ300" s="607" t="s">
        <v>1</v>
      </c>
      <c r="CA300" s="607">
        <v>1</v>
      </c>
      <c r="CB300" s="607" t="s">
        <v>1</v>
      </c>
      <c r="CC300" s="607" t="s">
        <v>1</v>
      </c>
      <c r="CD300" s="607" t="s">
        <v>1</v>
      </c>
      <c r="CE300" s="607" t="s">
        <v>1</v>
      </c>
      <c r="CF300" s="607">
        <v>1</v>
      </c>
      <c r="CG300" s="607" t="s">
        <v>1</v>
      </c>
      <c r="CH300" s="607">
        <v>2</v>
      </c>
      <c r="CI300" s="607" t="s">
        <v>1</v>
      </c>
      <c r="CJ300" s="607" t="s">
        <v>1</v>
      </c>
      <c r="CK300" s="607" t="s">
        <v>1</v>
      </c>
      <c r="CL300" s="607" t="s">
        <v>1</v>
      </c>
      <c r="CM300" s="607" t="s">
        <v>1</v>
      </c>
      <c r="CN300" s="607" t="s">
        <v>1</v>
      </c>
      <c r="CO300" s="607">
        <v>1</v>
      </c>
      <c r="CP300" s="607" t="s">
        <v>1</v>
      </c>
      <c r="CQ300" s="607" t="s">
        <v>1</v>
      </c>
      <c r="CR300" s="607" t="s">
        <v>1</v>
      </c>
      <c r="CS300" s="607" t="s">
        <v>1</v>
      </c>
      <c r="CT300" s="607">
        <v>1</v>
      </c>
      <c r="CU300" s="607" t="s">
        <v>1</v>
      </c>
      <c r="CV300" s="607"/>
      <c r="CW300" s="607"/>
      <c r="CX300" s="607"/>
      <c r="CY300" s="607"/>
      <c r="CZ300" s="607"/>
      <c r="DA300" s="607"/>
      <c r="DB300" s="607"/>
      <c r="DC300" s="607">
        <v>9</v>
      </c>
      <c r="DD300" s="607">
        <v>4</v>
      </c>
      <c r="DE300" s="607">
        <v>2</v>
      </c>
      <c r="DF300" s="607">
        <v>2</v>
      </c>
      <c r="DG300" s="607" t="s">
        <v>1</v>
      </c>
      <c r="DH300" s="607">
        <v>2</v>
      </c>
      <c r="DI300" s="607">
        <v>1</v>
      </c>
      <c r="DJ300" s="607">
        <v>2</v>
      </c>
      <c r="DK300" s="607">
        <v>2</v>
      </c>
      <c r="DL300" s="607" t="s">
        <v>1</v>
      </c>
      <c r="DM300" s="607" t="s">
        <v>1</v>
      </c>
      <c r="DN300" s="607" t="s">
        <v>1</v>
      </c>
      <c r="DO300" s="607" t="s">
        <v>1</v>
      </c>
      <c r="DP300" s="607">
        <v>2</v>
      </c>
      <c r="DQ300" s="607" t="s">
        <v>1</v>
      </c>
      <c r="DR300" s="607" t="s">
        <v>1</v>
      </c>
      <c r="DS300" s="607" t="s">
        <v>1</v>
      </c>
      <c r="DT300" s="607" t="s">
        <v>1</v>
      </c>
      <c r="DU300" s="607" t="s">
        <v>1</v>
      </c>
      <c r="DV300" s="607" t="s">
        <v>1</v>
      </c>
      <c r="DW300" s="607" t="s">
        <v>1</v>
      </c>
      <c r="DX300" s="607" t="s">
        <v>1</v>
      </c>
      <c r="DY300" s="607" t="s">
        <v>1</v>
      </c>
      <c r="DZ300" s="607" t="s">
        <v>1</v>
      </c>
      <c r="EA300" s="607">
        <v>2</v>
      </c>
      <c r="EB300" s="607">
        <v>65</v>
      </c>
      <c r="EC300" s="607" t="s">
        <v>1</v>
      </c>
      <c r="ED300" s="607">
        <v>57</v>
      </c>
      <c r="EE300" s="607">
        <v>8</v>
      </c>
      <c r="EF300" s="17">
        <v>5</v>
      </c>
      <c r="EG300" s="17">
        <v>3</v>
      </c>
      <c r="EH300" s="17">
        <v>2</v>
      </c>
      <c r="EI300" s="17">
        <v>1</v>
      </c>
      <c r="EJ300" s="17" t="s">
        <v>1</v>
      </c>
      <c r="EK300" s="17" t="s">
        <v>1</v>
      </c>
      <c r="EL300" s="17">
        <v>1</v>
      </c>
      <c r="EM300" s="17">
        <v>1</v>
      </c>
      <c r="EN300" s="17">
        <v>4</v>
      </c>
      <c r="EO300" s="17">
        <v>1</v>
      </c>
      <c r="EP300" s="17" t="s">
        <v>1</v>
      </c>
      <c r="EQ300" s="17">
        <v>1</v>
      </c>
      <c r="ER300" s="17" t="s">
        <v>1</v>
      </c>
      <c r="ES300" s="17">
        <v>2</v>
      </c>
      <c r="ET300" s="17" t="s">
        <v>1</v>
      </c>
      <c r="EU300" s="17">
        <v>1</v>
      </c>
    </row>
    <row r="301" spans="1:151" ht="14.25" customHeight="1">
      <c r="A301" s="551" t="s">
        <v>299</v>
      </c>
      <c r="B301" s="551" t="s">
        <v>534</v>
      </c>
      <c r="C301" s="551" t="s">
        <v>534</v>
      </c>
      <c r="D301" s="551" t="s">
        <v>538</v>
      </c>
      <c r="E301" s="607">
        <v>1</v>
      </c>
      <c r="F301" s="607">
        <v>1</v>
      </c>
      <c r="G301" s="607" t="s">
        <v>190</v>
      </c>
      <c r="H301" s="607" t="s">
        <v>190</v>
      </c>
      <c r="I301" s="607" t="s">
        <v>190</v>
      </c>
      <c r="J301" s="607" t="s">
        <v>190</v>
      </c>
      <c r="K301" s="607" t="s">
        <v>190</v>
      </c>
      <c r="L301" s="607" t="s">
        <v>1</v>
      </c>
      <c r="M301" s="607" t="s">
        <v>190</v>
      </c>
      <c r="N301" s="607" t="s">
        <v>190</v>
      </c>
      <c r="O301" s="607" t="s">
        <v>190</v>
      </c>
      <c r="P301" s="607" t="s">
        <v>190</v>
      </c>
      <c r="Q301" s="607" t="s">
        <v>190</v>
      </c>
      <c r="R301" s="607" t="s">
        <v>190</v>
      </c>
      <c r="S301" s="607" t="s">
        <v>190</v>
      </c>
      <c r="T301" s="607" t="s">
        <v>190</v>
      </c>
      <c r="U301" s="607" t="s">
        <v>190</v>
      </c>
      <c r="V301" s="607" t="s">
        <v>190</v>
      </c>
      <c r="W301" s="607" t="s">
        <v>190</v>
      </c>
      <c r="X301" s="607" t="s">
        <v>190</v>
      </c>
      <c r="Y301" s="607" t="s">
        <v>190</v>
      </c>
      <c r="Z301" s="607" t="s">
        <v>190</v>
      </c>
      <c r="AA301" s="607" t="s">
        <v>190</v>
      </c>
      <c r="AB301" s="607" t="s">
        <v>190</v>
      </c>
      <c r="AC301" s="608">
        <v>62.5</v>
      </c>
      <c r="AD301" s="608">
        <v>66</v>
      </c>
      <c r="AE301" s="608">
        <v>59</v>
      </c>
      <c r="AF301" s="607" t="s">
        <v>190</v>
      </c>
      <c r="AG301" s="607" t="s">
        <v>190</v>
      </c>
      <c r="AH301" s="607" t="s">
        <v>190</v>
      </c>
      <c r="AI301" s="607" t="s">
        <v>190</v>
      </c>
      <c r="AJ301" s="607" t="s">
        <v>190</v>
      </c>
      <c r="AK301" s="607" t="s">
        <v>190</v>
      </c>
      <c r="AL301" s="607" t="s">
        <v>190</v>
      </c>
      <c r="AM301" s="607" t="s">
        <v>190</v>
      </c>
      <c r="AN301" s="607" t="s">
        <v>190</v>
      </c>
      <c r="AO301" s="607" t="s">
        <v>190</v>
      </c>
      <c r="AP301" s="607" t="s">
        <v>190</v>
      </c>
      <c r="AQ301" s="607" t="s">
        <v>190</v>
      </c>
      <c r="AR301" s="607" t="s">
        <v>190</v>
      </c>
      <c r="AS301" s="607" t="s">
        <v>190</v>
      </c>
      <c r="AT301" s="607" t="s">
        <v>190</v>
      </c>
      <c r="AU301" s="607" t="s">
        <v>190</v>
      </c>
      <c r="AV301" s="608">
        <v>62.5</v>
      </c>
      <c r="AW301" s="608">
        <v>66</v>
      </c>
      <c r="AX301" s="608">
        <v>59</v>
      </c>
      <c r="AY301" s="607" t="s">
        <v>190</v>
      </c>
      <c r="AZ301" s="607" t="s">
        <v>190</v>
      </c>
      <c r="BA301" s="607" t="s">
        <v>190</v>
      </c>
      <c r="BB301" s="607" t="s">
        <v>190</v>
      </c>
      <c r="BC301" s="607" t="s">
        <v>190</v>
      </c>
      <c r="BD301" s="607" t="s">
        <v>190</v>
      </c>
      <c r="BE301" s="607" t="s">
        <v>190</v>
      </c>
      <c r="BF301" s="607" t="s">
        <v>190</v>
      </c>
      <c r="BG301" s="607" t="s">
        <v>190</v>
      </c>
      <c r="BH301" s="607" t="s">
        <v>190</v>
      </c>
      <c r="BI301" s="607" t="s">
        <v>190</v>
      </c>
      <c r="BJ301" s="607" t="s">
        <v>190</v>
      </c>
      <c r="BK301" s="607" t="s">
        <v>190</v>
      </c>
      <c r="BL301" s="607" t="s">
        <v>190</v>
      </c>
      <c r="BM301" s="607" t="s">
        <v>190</v>
      </c>
      <c r="BN301" s="607" t="s">
        <v>190</v>
      </c>
      <c r="BO301" s="608">
        <v>62.5</v>
      </c>
      <c r="BP301" s="608">
        <v>66</v>
      </c>
      <c r="BQ301" s="608">
        <v>59</v>
      </c>
      <c r="BR301" s="607">
        <v>1</v>
      </c>
      <c r="BS301" s="607" t="s">
        <v>1</v>
      </c>
      <c r="BT301" s="607" t="s">
        <v>1</v>
      </c>
      <c r="BU301" s="607" t="s">
        <v>1</v>
      </c>
      <c r="BV301" s="607" t="s">
        <v>1</v>
      </c>
      <c r="BW301" s="607" t="s">
        <v>1</v>
      </c>
      <c r="BX301" s="607" t="s">
        <v>1</v>
      </c>
      <c r="BY301" s="607" t="s">
        <v>1</v>
      </c>
      <c r="BZ301" s="607" t="s">
        <v>1</v>
      </c>
      <c r="CA301" s="607" t="s">
        <v>1</v>
      </c>
      <c r="CB301" s="607" t="s">
        <v>1</v>
      </c>
      <c r="CC301" s="607">
        <v>1</v>
      </c>
      <c r="CD301" s="607" t="s">
        <v>1</v>
      </c>
      <c r="CE301" s="607" t="s">
        <v>1</v>
      </c>
      <c r="CF301" s="607" t="s">
        <v>1</v>
      </c>
      <c r="CG301" s="607" t="s">
        <v>1</v>
      </c>
      <c r="CH301" s="607" t="s">
        <v>1</v>
      </c>
      <c r="CI301" s="607" t="s">
        <v>1</v>
      </c>
      <c r="CJ301" s="607" t="s">
        <v>1</v>
      </c>
      <c r="CK301" s="607" t="s">
        <v>1</v>
      </c>
      <c r="CL301" s="607" t="s">
        <v>1</v>
      </c>
      <c r="CM301" s="607" t="s">
        <v>1</v>
      </c>
      <c r="CN301" s="607" t="s">
        <v>1</v>
      </c>
      <c r="CO301" s="607" t="s">
        <v>1</v>
      </c>
      <c r="CP301" s="607" t="s">
        <v>1</v>
      </c>
      <c r="CQ301" s="607" t="s">
        <v>1</v>
      </c>
      <c r="CR301" s="607" t="s">
        <v>1</v>
      </c>
      <c r="CS301" s="607" t="s">
        <v>1</v>
      </c>
      <c r="CT301" s="607" t="s">
        <v>1</v>
      </c>
      <c r="CU301" s="607" t="s">
        <v>1</v>
      </c>
      <c r="CV301" s="607"/>
      <c r="CW301" s="607"/>
      <c r="CX301" s="607"/>
      <c r="CY301" s="607"/>
      <c r="CZ301" s="607"/>
      <c r="DA301" s="607"/>
      <c r="DB301" s="607"/>
      <c r="DC301" s="607">
        <v>3</v>
      </c>
      <c r="DD301" s="607">
        <v>2</v>
      </c>
      <c r="DE301" s="607">
        <v>2</v>
      </c>
      <c r="DF301" s="607" t="s">
        <v>1</v>
      </c>
      <c r="DG301" s="607" t="s">
        <v>1</v>
      </c>
      <c r="DH301" s="607" t="s">
        <v>1</v>
      </c>
      <c r="DI301" s="607" t="s">
        <v>1</v>
      </c>
      <c r="DJ301" s="607">
        <v>1</v>
      </c>
      <c r="DK301" s="607">
        <v>1</v>
      </c>
      <c r="DL301" s="607" t="s">
        <v>1</v>
      </c>
      <c r="DM301" s="607" t="s">
        <v>1</v>
      </c>
      <c r="DN301" s="607" t="s">
        <v>1</v>
      </c>
      <c r="DO301" s="607" t="s">
        <v>1</v>
      </c>
      <c r="DP301" s="607">
        <v>1</v>
      </c>
      <c r="DQ301" s="607" t="s">
        <v>1</v>
      </c>
      <c r="DR301" s="607" t="s">
        <v>1</v>
      </c>
      <c r="DS301" s="607" t="s">
        <v>1</v>
      </c>
      <c r="DT301" s="607" t="s">
        <v>1</v>
      </c>
      <c r="DU301" s="607" t="s">
        <v>1</v>
      </c>
      <c r="DV301" s="607" t="s">
        <v>1</v>
      </c>
      <c r="DW301" s="607" t="s">
        <v>1</v>
      </c>
      <c r="DX301" s="607" t="s">
        <v>1</v>
      </c>
      <c r="DY301" s="607" t="s">
        <v>1</v>
      </c>
      <c r="DZ301" s="607" t="s">
        <v>1</v>
      </c>
      <c r="EA301" s="607">
        <v>1</v>
      </c>
      <c r="EB301" s="607">
        <v>47</v>
      </c>
      <c r="EC301" s="607" t="s">
        <v>1</v>
      </c>
      <c r="ED301" s="607">
        <v>41</v>
      </c>
      <c r="EE301" s="607">
        <v>6</v>
      </c>
      <c r="EF301" s="17">
        <v>1</v>
      </c>
      <c r="EG301" s="17">
        <v>1</v>
      </c>
      <c r="EH301" s="17">
        <v>1</v>
      </c>
      <c r="EI301" s="17" t="s">
        <v>1</v>
      </c>
      <c r="EJ301" s="17" t="s">
        <v>1</v>
      </c>
      <c r="EK301" s="17" t="s">
        <v>1</v>
      </c>
      <c r="EL301" s="17" t="s">
        <v>1</v>
      </c>
      <c r="EM301" s="17" t="s">
        <v>1</v>
      </c>
      <c r="EN301" s="17">
        <v>2</v>
      </c>
      <c r="EO301" s="17">
        <v>1</v>
      </c>
      <c r="EP301" s="17">
        <v>1</v>
      </c>
      <c r="EQ301" s="17" t="s">
        <v>1</v>
      </c>
      <c r="ER301" s="17" t="s">
        <v>1</v>
      </c>
      <c r="ES301" s="17" t="s">
        <v>1</v>
      </c>
      <c r="ET301" s="17" t="s">
        <v>1</v>
      </c>
      <c r="EU301" s="17">
        <v>1</v>
      </c>
    </row>
    <row r="302" spans="1:151" ht="14.25" customHeight="1">
      <c r="A302" s="551" t="s">
        <v>299</v>
      </c>
      <c r="B302" s="551" t="s">
        <v>534</v>
      </c>
      <c r="C302" s="551" t="s">
        <v>534</v>
      </c>
      <c r="D302" s="551" t="s">
        <v>539</v>
      </c>
      <c r="E302" s="607" t="s">
        <v>1</v>
      </c>
      <c r="F302" s="607" t="s">
        <v>1</v>
      </c>
      <c r="G302" s="607" t="s">
        <v>1</v>
      </c>
      <c r="H302" s="607" t="s">
        <v>1</v>
      </c>
      <c r="I302" s="607" t="s">
        <v>1</v>
      </c>
      <c r="J302" s="607" t="s">
        <v>1</v>
      </c>
      <c r="K302" s="607" t="s">
        <v>1</v>
      </c>
      <c r="L302" s="607" t="s">
        <v>1</v>
      </c>
      <c r="M302" s="607" t="s">
        <v>1</v>
      </c>
      <c r="N302" s="607" t="s">
        <v>1</v>
      </c>
      <c r="O302" s="607" t="s">
        <v>1</v>
      </c>
      <c r="P302" s="607" t="s">
        <v>1</v>
      </c>
      <c r="Q302" s="607" t="s">
        <v>1</v>
      </c>
      <c r="R302" s="607" t="s">
        <v>1</v>
      </c>
      <c r="S302" s="607" t="s">
        <v>1</v>
      </c>
      <c r="T302" s="607" t="s">
        <v>1</v>
      </c>
      <c r="U302" s="607" t="s">
        <v>1</v>
      </c>
      <c r="V302" s="607" t="s">
        <v>1</v>
      </c>
      <c r="W302" s="607" t="s">
        <v>1</v>
      </c>
      <c r="X302" s="607" t="s">
        <v>1</v>
      </c>
      <c r="Y302" s="607" t="s">
        <v>1</v>
      </c>
      <c r="Z302" s="607" t="s">
        <v>1</v>
      </c>
      <c r="AA302" s="607" t="s">
        <v>1</v>
      </c>
      <c r="AB302" s="607" t="s">
        <v>1</v>
      </c>
      <c r="AC302" s="608" t="s">
        <v>174</v>
      </c>
      <c r="AD302" s="608" t="s">
        <v>174</v>
      </c>
      <c r="AE302" s="608" t="s">
        <v>174</v>
      </c>
      <c r="AF302" s="607" t="s">
        <v>1</v>
      </c>
      <c r="AG302" s="607" t="s">
        <v>1</v>
      </c>
      <c r="AH302" s="607" t="s">
        <v>1</v>
      </c>
      <c r="AI302" s="607" t="s">
        <v>1</v>
      </c>
      <c r="AJ302" s="607" t="s">
        <v>1</v>
      </c>
      <c r="AK302" s="607" t="s">
        <v>1</v>
      </c>
      <c r="AL302" s="607" t="s">
        <v>1</v>
      </c>
      <c r="AM302" s="607" t="s">
        <v>1</v>
      </c>
      <c r="AN302" s="607" t="s">
        <v>1</v>
      </c>
      <c r="AO302" s="607" t="s">
        <v>1</v>
      </c>
      <c r="AP302" s="607" t="s">
        <v>1</v>
      </c>
      <c r="AQ302" s="607" t="s">
        <v>1</v>
      </c>
      <c r="AR302" s="607" t="s">
        <v>1</v>
      </c>
      <c r="AS302" s="607" t="s">
        <v>1</v>
      </c>
      <c r="AT302" s="607" t="s">
        <v>1</v>
      </c>
      <c r="AU302" s="607" t="s">
        <v>1</v>
      </c>
      <c r="AV302" s="608" t="s">
        <v>174</v>
      </c>
      <c r="AW302" s="608" t="s">
        <v>174</v>
      </c>
      <c r="AX302" s="608" t="s">
        <v>174</v>
      </c>
      <c r="AY302" s="607" t="s">
        <v>1</v>
      </c>
      <c r="AZ302" s="607" t="s">
        <v>1</v>
      </c>
      <c r="BA302" s="607" t="s">
        <v>1</v>
      </c>
      <c r="BB302" s="607" t="s">
        <v>1</v>
      </c>
      <c r="BC302" s="607" t="s">
        <v>1</v>
      </c>
      <c r="BD302" s="607" t="s">
        <v>1</v>
      </c>
      <c r="BE302" s="607" t="s">
        <v>1</v>
      </c>
      <c r="BF302" s="607" t="s">
        <v>1</v>
      </c>
      <c r="BG302" s="607" t="s">
        <v>1</v>
      </c>
      <c r="BH302" s="607" t="s">
        <v>1</v>
      </c>
      <c r="BI302" s="607" t="s">
        <v>1</v>
      </c>
      <c r="BJ302" s="607" t="s">
        <v>1</v>
      </c>
      <c r="BK302" s="607" t="s">
        <v>1</v>
      </c>
      <c r="BL302" s="607" t="s">
        <v>1</v>
      </c>
      <c r="BM302" s="607" t="s">
        <v>1</v>
      </c>
      <c r="BN302" s="607" t="s">
        <v>1</v>
      </c>
      <c r="BO302" s="608" t="s">
        <v>174</v>
      </c>
      <c r="BP302" s="608" t="s">
        <v>174</v>
      </c>
      <c r="BQ302" s="608" t="s">
        <v>174</v>
      </c>
      <c r="BR302" s="607" t="s">
        <v>1</v>
      </c>
      <c r="BS302" s="607" t="s">
        <v>1</v>
      </c>
      <c r="BT302" s="607" t="s">
        <v>1</v>
      </c>
      <c r="BU302" s="607" t="s">
        <v>1</v>
      </c>
      <c r="BV302" s="607" t="s">
        <v>1</v>
      </c>
      <c r="BW302" s="607" t="s">
        <v>1</v>
      </c>
      <c r="BX302" s="607" t="s">
        <v>1</v>
      </c>
      <c r="BY302" s="607" t="s">
        <v>1</v>
      </c>
      <c r="BZ302" s="607" t="s">
        <v>1</v>
      </c>
      <c r="CA302" s="607" t="s">
        <v>1</v>
      </c>
      <c r="CB302" s="607" t="s">
        <v>1</v>
      </c>
      <c r="CC302" s="607" t="s">
        <v>1</v>
      </c>
      <c r="CD302" s="607" t="s">
        <v>1</v>
      </c>
      <c r="CE302" s="607" t="s">
        <v>1</v>
      </c>
      <c r="CF302" s="607" t="s">
        <v>1</v>
      </c>
      <c r="CG302" s="607" t="s">
        <v>1</v>
      </c>
      <c r="CH302" s="607" t="s">
        <v>1</v>
      </c>
      <c r="CI302" s="607" t="s">
        <v>1</v>
      </c>
      <c r="CJ302" s="607" t="s">
        <v>1</v>
      </c>
      <c r="CK302" s="607" t="s">
        <v>1</v>
      </c>
      <c r="CL302" s="607" t="s">
        <v>1</v>
      </c>
      <c r="CM302" s="607" t="s">
        <v>1</v>
      </c>
      <c r="CN302" s="607" t="s">
        <v>1</v>
      </c>
      <c r="CO302" s="607" t="s">
        <v>1</v>
      </c>
      <c r="CP302" s="607" t="s">
        <v>1</v>
      </c>
      <c r="CQ302" s="607" t="s">
        <v>1</v>
      </c>
      <c r="CR302" s="607" t="s">
        <v>1</v>
      </c>
      <c r="CS302" s="607" t="s">
        <v>1</v>
      </c>
      <c r="CT302" s="607" t="s">
        <v>1</v>
      </c>
      <c r="CU302" s="607" t="s">
        <v>1</v>
      </c>
      <c r="CV302" s="607"/>
      <c r="CW302" s="607"/>
      <c r="CX302" s="607"/>
      <c r="CY302" s="607"/>
      <c r="CZ302" s="607"/>
      <c r="DA302" s="607"/>
      <c r="DB302" s="607"/>
      <c r="DC302" s="607" t="s">
        <v>1</v>
      </c>
      <c r="DD302" s="607" t="s">
        <v>1</v>
      </c>
      <c r="DE302" s="607" t="s">
        <v>1</v>
      </c>
      <c r="DF302" s="607" t="s">
        <v>1</v>
      </c>
      <c r="DG302" s="607" t="s">
        <v>1</v>
      </c>
      <c r="DH302" s="607" t="s">
        <v>1</v>
      </c>
      <c r="DI302" s="607" t="s">
        <v>1</v>
      </c>
      <c r="DJ302" s="607" t="s">
        <v>1</v>
      </c>
      <c r="DK302" s="607" t="s">
        <v>1</v>
      </c>
      <c r="DL302" s="607" t="s">
        <v>1</v>
      </c>
      <c r="DM302" s="607" t="s">
        <v>1</v>
      </c>
      <c r="DN302" s="607" t="s">
        <v>1</v>
      </c>
      <c r="DO302" s="607" t="s">
        <v>1</v>
      </c>
      <c r="DP302" s="607" t="s">
        <v>1</v>
      </c>
      <c r="DQ302" s="607" t="s">
        <v>1</v>
      </c>
      <c r="DR302" s="607" t="s">
        <v>1</v>
      </c>
      <c r="DS302" s="607" t="s">
        <v>1</v>
      </c>
      <c r="DT302" s="607" t="s">
        <v>1</v>
      </c>
      <c r="DU302" s="607" t="s">
        <v>1</v>
      </c>
      <c r="DV302" s="607" t="s">
        <v>1</v>
      </c>
      <c r="DW302" s="607" t="s">
        <v>1</v>
      </c>
      <c r="DX302" s="607" t="s">
        <v>1</v>
      </c>
      <c r="DY302" s="607" t="s">
        <v>1</v>
      </c>
      <c r="DZ302" s="607" t="s">
        <v>1</v>
      </c>
      <c r="EA302" s="607" t="s">
        <v>1</v>
      </c>
      <c r="EB302" s="607" t="s">
        <v>1</v>
      </c>
      <c r="EC302" s="607" t="s">
        <v>1</v>
      </c>
      <c r="ED302" s="607" t="s">
        <v>1</v>
      </c>
      <c r="EE302" s="607" t="s">
        <v>1</v>
      </c>
      <c r="EF302" s="17" t="s">
        <v>1</v>
      </c>
      <c r="EG302" s="17" t="s">
        <v>1</v>
      </c>
      <c r="EH302" s="17" t="s">
        <v>1</v>
      </c>
      <c r="EI302" s="17" t="s">
        <v>1</v>
      </c>
      <c r="EJ302" s="17" t="s">
        <v>1</v>
      </c>
      <c r="EK302" s="17" t="s">
        <v>1</v>
      </c>
      <c r="EL302" s="17" t="s">
        <v>1</v>
      </c>
      <c r="EM302" s="17" t="s">
        <v>1</v>
      </c>
      <c r="EN302" s="17" t="s">
        <v>1</v>
      </c>
      <c r="EO302" s="17" t="s">
        <v>1</v>
      </c>
      <c r="EP302" s="17" t="s">
        <v>1</v>
      </c>
      <c r="EQ302" s="17" t="s">
        <v>1</v>
      </c>
      <c r="ER302" s="17" t="s">
        <v>1</v>
      </c>
      <c r="ES302" s="17" t="s">
        <v>1</v>
      </c>
      <c r="ET302" s="17" t="s">
        <v>1</v>
      </c>
      <c r="EU302" s="17" t="s">
        <v>1</v>
      </c>
    </row>
    <row r="303" spans="1:151" ht="14.25" customHeight="1">
      <c r="A303" s="551" t="s">
        <v>299</v>
      </c>
      <c r="B303" s="551" t="s">
        <v>534</v>
      </c>
      <c r="C303" s="551" t="s">
        <v>534</v>
      </c>
      <c r="D303" s="551" t="s">
        <v>540</v>
      </c>
      <c r="E303" s="607">
        <v>4</v>
      </c>
      <c r="F303" s="607">
        <v>1</v>
      </c>
      <c r="G303" s="607" t="s">
        <v>190</v>
      </c>
      <c r="H303" s="607" t="s">
        <v>190</v>
      </c>
      <c r="I303" s="607" t="s">
        <v>190</v>
      </c>
      <c r="J303" s="607" t="s">
        <v>190</v>
      </c>
      <c r="K303" s="607" t="s">
        <v>190</v>
      </c>
      <c r="L303" s="607">
        <v>3</v>
      </c>
      <c r="M303" s="607" t="s">
        <v>190</v>
      </c>
      <c r="N303" s="607" t="s">
        <v>190</v>
      </c>
      <c r="O303" s="607" t="s">
        <v>190</v>
      </c>
      <c r="P303" s="607" t="s">
        <v>190</v>
      </c>
      <c r="Q303" s="607" t="s">
        <v>190</v>
      </c>
      <c r="R303" s="607" t="s">
        <v>190</v>
      </c>
      <c r="S303" s="607" t="s">
        <v>190</v>
      </c>
      <c r="T303" s="607" t="s">
        <v>190</v>
      </c>
      <c r="U303" s="607" t="s">
        <v>190</v>
      </c>
      <c r="V303" s="607" t="s">
        <v>190</v>
      </c>
      <c r="W303" s="607" t="s">
        <v>190</v>
      </c>
      <c r="X303" s="607" t="s">
        <v>190</v>
      </c>
      <c r="Y303" s="607" t="s">
        <v>190</v>
      </c>
      <c r="Z303" s="607" t="s">
        <v>190</v>
      </c>
      <c r="AA303" s="607" t="s">
        <v>190</v>
      </c>
      <c r="AB303" s="607" t="s">
        <v>190</v>
      </c>
      <c r="AC303" s="608">
        <v>77.5</v>
      </c>
      <c r="AD303" s="608">
        <v>80</v>
      </c>
      <c r="AE303" s="608">
        <v>75</v>
      </c>
      <c r="AF303" s="607" t="s">
        <v>190</v>
      </c>
      <c r="AG303" s="607" t="s">
        <v>190</v>
      </c>
      <c r="AH303" s="607" t="s">
        <v>190</v>
      </c>
      <c r="AI303" s="607" t="s">
        <v>190</v>
      </c>
      <c r="AJ303" s="607" t="s">
        <v>190</v>
      </c>
      <c r="AK303" s="607" t="s">
        <v>190</v>
      </c>
      <c r="AL303" s="607" t="s">
        <v>190</v>
      </c>
      <c r="AM303" s="607" t="s">
        <v>190</v>
      </c>
      <c r="AN303" s="607" t="s">
        <v>190</v>
      </c>
      <c r="AO303" s="607" t="s">
        <v>190</v>
      </c>
      <c r="AP303" s="607" t="s">
        <v>190</v>
      </c>
      <c r="AQ303" s="607" t="s">
        <v>190</v>
      </c>
      <c r="AR303" s="607" t="s">
        <v>190</v>
      </c>
      <c r="AS303" s="607" t="s">
        <v>190</v>
      </c>
      <c r="AT303" s="607" t="s">
        <v>190</v>
      </c>
      <c r="AU303" s="607" t="s">
        <v>190</v>
      </c>
      <c r="AV303" s="608" t="s">
        <v>174</v>
      </c>
      <c r="AW303" s="608" t="s">
        <v>174</v>
      </c>
      <c r="AX303" s="608" t="s">
        <v>174</v>
      </c>
      <c r="AY303" s="607" t="s">
        <v>190</v>
      </c>
      <c r="AZ303" s="607" t="s">
        <v>190</v>
      </c>
      <c r="BA303" s="607" t="s">
        <v>190</v>
      </c>
      <c r="BB303" s="607" t="s">
        <v>190</v>
      </c>
      <c r="BC303" s="607" t="s">
        <v>190</v>
      </c>
      <c r="BD303" s="607" t="s">
        <v>190</v>
      </c>
      <c r="BE303" s="607" t="s">
        <v>190</v>
      </c>
      <c r="BF303" s="607" t="s">
        <v>190</v>
      </c>
      <c r="BG303" s="607" t="s">
        <v>190</v>
      </c>
      <c r="BH303" s="607" t="s">
        <v>190</v>
      </c>
      <c r="BI303" s="607" t="s">
        <v>190</v>
      </c>
      <c r="BJ303" s="607" t="s">
        <v>190</v>
      </c>
      <c r="BK303" s="607" t="s">
        <v>190</v>
      </c>
      <c r="BL303" s="607" t="s">
        <v>190</v>
      </c>
      <c r="BM303" s="607" t="s">
        <v>190</v>
      </c>
      <c r="BN303" s="607" t="s">
        <v>190</v>
      </c>
      <c r="BO303" s="608" t="s">
        <v>174</v>
      </c>
      <c r="BP303" s="608" t="s">
        <v>174</v>
      </c>
      <c r="BQ303" s="608" t="s">
        <v>174</v>
      </c>
      <c r="BR303" s="607">
        <v>1</v>
      </c>
      <c r="BS303" s="607" t="s">
        <v>1</v>
      </c>
      <c r="BT303" s="607" t="s">
        <v>1</v>
      </c>
      <c r="BU303" s="607" t="s">
        <v>1</v>
      </c>
      <c r="BV303" s="607" t="s">
        <v>1</v>
      </c>
      <c r="BW303" s="607" t="s">
        <v>1</v>
      </c>
      <c r="BX303" s="607" t="s">
        <v>1</v>
      </c>
      <c r="BY303" s="607" t="s">
        <v>1</v>
      </c>
      <c r="BZ303" s="607" t="s">
        <v>1</v>
      </c>
      <c r="CA303" s="607" t="s">
        <v>1</v>
      </c>
      <c r="CB303" s="607" t="s">
        <v>1</v>
      </c>
      <c r="CC303" s="607" t="s">
        <v>1</v>
      </c>
      <c r="CD303" s="607" t="s">
        <v>1</v>
      </c>
      <c r="CE303" s="607" t="s">
        <v>1</v>
      </c>
      <c r="CF303" s="607">
        <v>1</v>
      </c>
      <c r="CG303" s="607" t="s">
        <v>1</v>
      </c>
      <c r="CH303" s="607">
        <v>1</v>
      </c>
      <c r="CI303" s="607" t="s">
        <v>1</v>
      </c>
      <c r="CJ303" s="607" t="s">
        <v>1</v>
      </c>
      <c r="CK303" s="607" t="s">
        <v>1</v>
      </c>
      <c r="CL303" s="607" t="s">
        <v>1</v>
      </c>
      <c r="CM303" s="607" t="s">
        <v>1</v>
      </c>
      <c r="CN303" s="607" t="s">
        <v>1</v>
      </c>
      <c r="CO303" s="607" t="s">
        <v>1</v>
      </c>
      <c r="CP303" s="607" t="s">
        <v>1</v>
      </c>
      <c r="CQ303" s="607" t="s">
        <v>1</v>
      </c>
      <c r="CR303" s="607" t="s">
        <v>1</v>
      </c>
      <c r="CS303" s="607" t="s">
        <v>1</v>
      </c>
      <c r="CT303" s="607">
        <v>1</v>
      </c>
      <c r="CU303" s="607" t="s">
        <v>1</v>
      </c>
      <c r="CV303" s="607"/>
      <c r="CW303" s="607"/>
      <c r="CX303" s="607"/>
      <c r="CY303" s="607"/>
      <c r="CZ303" s="607"/>
      <c r="DA303" s="607"/>
      <c r="DB303" s="607"/>
      <c r="DC303" s="607">
        <v>2</v>
      </c>
      <c r="DD303" s="607">
        <v>1</v>
      </c>
      <c r="DE303" s="607" t="s">
        <v>1</v>
      </c>
      <c r="DF303" s="607" t="s">
        <v>1</v>
      </c>
      <c r="DG303" s="607">
        <v>1</v>
      </c>
      <c r="DH303" s="607">
        <v>1</v>
      </c>
      <c r="DI303" s="607" t="s">
        <v>1</v>
      </c>
      <c r="DJ303" s="607" t="s">
        <v>1</v>
      </c>
      <c r="DK303" s="607">
        <v>1</v>
      </c>
      <c r="DL303" s="607" t="s">
        <v>1</v>
      </c>
      <c r="DM303" s="607" t="s">
        <v>1</v>
      </c>
      <c r="DN303" s="607" t="s">
        <v>1</v>
      </c>
      <c r="DO303" s="607" t="s">
        <v>1</v>
      </c>
      <c r="DP303" s="607" t="s">
        <v>1</v>
      </c>
      <c r="DQ303" s="607" t="s">
        <v>1</v>
      </c>
      <c r="DR303" s="607" t="s">
        <v>1</v>
      </c>
      <c r="DS303" s="607">
        <v>1</v>
      </c>
      <c r="DT303" s="607" t="s">
        <v>1</v>
      </c>
      <c r="DU303" s="607" t="s">
        <v>1</v>
      </c>
      <c r="DV303" s="607" t="s">
        <v>1</v>
      </c>
      <c r="DW303" s="607" t="s">
        <v>1</v>
      </c>
      <c r="DX303" s="607" t="s">
        <v>1</v>
      </c>
      <c r="DY303" s="607" t="s">
        <v>1</v>
      </c>
      <c r="DZ303" s="607" t="s">
        <v>1</v>
      </c>
      <c r="EA303" s="607">
        <v>1</v>
      </c>
      <c r="EB303" s="607">
        <v>19</v>
      </c>
      <c r="EC303" s="607" t="s">
        <v>1</v>
      </c>
      <c r="ED303" s="607">
        <v>19</v>
      </c>
      <c r="EE303" s="607" t="s">
        <v>1</v>
      </c>
      <c r="EF303" s="17">
        <v>1</v>
      </c>
      <c r="EG303" s="17">
        <v>1</v>
      </c>
      <c r="EH303" s="17" t="s">
        <v>1</v>
      </c>
      <c r="EI303" s="17" t="s">
        <v>1</v>
      </c>
      <c r="EJ303" s="17">
        <v>1</v>
      </c>
      <c r="EK303" s="17" t="s">
        <v>1</v>
      </c>
      <c r="EL303" s="17" t="s">
        <v>1</v>
      </c>
      <c r="EM303" s="17" t="s">
        <v>1</v>
      </c>
      <c r="EN303" s="17">
        <v>1</v>
      </c>
      <c r="EO303" s="17" t="s">
        <v>1</v>
      </c>
      <c r="EP303" s="17" t="s">
        <v>1</v>
      </c>
      <c r="EQ303" s="17" t="s">
        <v>1</v>
      </c>
      <c r="ER303" s="17" t="s">
        <v>1</v>
      </c>
      <c r="ES303" s="17">
        <v>1</v>
      </c>
      <c r="ET303" s="17" t="s">
        <v>1</v>
      </c>
      <c r="EU303" s="17" t="s">
        <v>1</v>
      </c>
    </row>
    <row r="304" spans="1:151" ht="14.25" customHeight="1">
      <c r="A304" s="551" t="s">
        <v>299</v>
      </c>
      <c r="B304" s="551" t="s">
        <v>534</v>
      </c>
      <c r="C304" s="551" t="s">
        <v>534</v>
      </c>
      <c r="D304" s="551" t="s">
        <v>541</v>
      </c>
      <c r="E304" s="607">
        <v>3</v>
      </c>
      <c r="F304" s="607">
        <v>2</v>
      </c>
      <c r="G304" s="607" t="s">
        <v>190</v>
      </c>
      <c r="H304" s="607" t="s">
        <v>190</v>
      </c>
      <c r="I304" s="607" t="s">
        <v>190</v>
      </c>
      <c r="J304" s="607" t="s">
        <v>190</v>
      </c>
      <c r="K304" s="607" t="s">
        <v>190</v>
      </c>
      <c r="L304" s="607">
        <v>1</v>
      </c>
      <c r="M304" s="607" t="s">
        <v>190</v>
      </c>
      <c r="N304" s="607" t="s">
        <v>190</v>
      </c>
      <c r="O304" s="607" t="s">
        <v>190</v>
      </c>
      <c r="P304" s="607" t="s">
        <v>190</v>
      </c>
      <c r="Q304" s="607" t="s">
        <v>190</v>
      </c>
      <c r="R304" s="607" t="s">
        <v>190</v>
      </c>
      <c r="S304" s="607" t="s">
        <v>190</v>
      </c>
      <c r="T304" s="607" t="s">
        <v>190</v>
      </c>
      <c r="U304" s="607" t="s">
        <v>190</v>
      </c>
      <c r="V304" s="607" t="s">
        <v>190</v>
      </c>
      <c r="W304" s="607" t="s">
        <v>190</v>
      </c>
      <c r="X304" s="607" t="s">
        <v>190</v>
      </c>
      <c r="Y304" s="607" t="s">
        <v>190</v>
      </c>
      <c r="Z304" s="607" t="s">
        <v>190</v>
      </c>
      <c r="AA304" s="607" t="s">
        <v>190</v>
      </c>
      <c r="AB304" s="607" t="s">
        <v>190</v>
      </c>
      <c r="AC304" s="608">
        <v>66</v>
      </c>
      <c r="AD304" s="608">
        <v>71</v>
      </c>
      <c r="AE304" s="608">
        <v>58.5</v>
      </c>
      <c r="AF304" s="607" t="s">
        <v>190</v>
      </c>
      <c r="AG304" s="607" t="s">
        <v>190</v>
      </c>
      <c r="AH304" s="607" t="s">
        <v>190</v>
      </c>
      <c r="AI304" s="607" t="s">
        <v>190</v>
      </c>
      <c r="AJ304" s="607" t="s">
        <v>190</v>
      </c>
      <c r="AK304" s="607" t="s">
        <v>190</v>
      </c>
      <c r="AL304" s="607" t="s">
        <v>190</v>
      </c>
      <c r="AM304" s="607" t="s">
        <v>190</v>
      </c>
      <c r="AN304" s="607" t="s">
        <v>190</v>
      </c>
      <c r="AO304" s="607" t="s">
        <v>190</v>
      </c>
      <c r="AP304" s="607" t="s">
        <v>190</v>
      </c>
      <c r="AQ304" s="607" t="s">
        <v>190</v>
      </c>
      <c r="AR304" s="607" t="s">
        <v>190</v>
      </c>
      <c r="AS304" s="607" t="s">
        <v>190</v>
      </c>
      <c r="AT304" s="607" t="s">
        <v>190</v>
      </c>
      <c r="AU304" s="607" t="s">
        <v>190</v>
      </c>
      <c r="AV304" s="608">
        <v>67.8</v>
      </c>
      <c r="AW304" s="608">
        <v>71</v>
      </c>
      <c r="AX304" s="608">
        <v>58</v>
      </c>
      <c r="AY304" s="607" t="s">
        <v>190</v>
      </c>
      <c r="AZ304" s="607" t="s">
        <v>190</v>
      </c>
      <c r="BA304" s="607" t="s">
        <v>190</v>
      </c>
      <c r="BB304" s="607" t="s">
        <v>190</v>
      </c>
      <c r="BC304" s="607" t="s">
        <v>190</v>
      </c>
      <c r="BD304" s="607" t="s">
        <v>190</v>
      </c>
      <c r="BE304" s="607" t="s">
        <v>190</v>
      </c>
      <c r="BF304" s="607" t="s">
        <v>190</v>
      </c>
      <c r="BG304" s="607" t="s">
        <v>190</v>
      </c>
      <c r="BH304" s="607" t="s">
        <v>190</v>
      </c>
      <c r="BI304" s="607" t="s">
        <v>190</v>
      </c>
      <c r="BJ304" s="607" t="s">
        <v>190</v>
      </c>
      <c r="BK304" s="607" t="s">
        <v>190</v>
      </c>
      <c r="BL304" s="607" t="s">
        <v>190</v>
      </c>
      <c r="BM304" s="607" t="s">
        <v>190</v>
      </c>
      <c r="BN304" s="607" t="s">
        <v>190</v>
      </c>
      <c r="BO304" s="608">
        <v>67.8</v>
      </c>
      <c r="BP304" s="608">
        <v>71</v>
      </c>
      <c r="BQ304" s="608">
        <v>58</v>
      </c>
      <c r="BR304" s="607">
        <v>2</v>
      </c>
      <c r="BS304" s="607" t="s">
        <v>1</v>
      </c>
      <c r="BT304" s="607" t="s">
        <v>1</v>
      </c>
      <c r="BU304" s="607" t="s">
        <v>1</v>
      </c>
      <c r="BV304" s="607" t="s">
        <v>1</v>
      </c>
      <c r="BW304" s="607" t="s">
        <v>1</v>
      </c>
      <c r="BX304" s="607" t="s">
        <v>1</v>
      </c>
      <c r="BY304" s="607" t="s">
        <v>1</v>
      </c>
      <c r="BZ304" s="607" t="s">
        <v>1</v>
      </c>
      <c r="CA304" s="607" t="s">
        <v>1</v>
      </c>
      <c r="CB304" s="607">
        <v>1</v>
      </c>
      <c r="CC304" s="607" t="s">
        <v>1</v>
      </c>
      <c r="CD304" s="607" t="s">
        <v>1</v>
      </c>
      <c r="CE304" s="607" t="s">
        <v>1</v>
      </c>
      <c r="CF304" s="607" t="s">
        <v>1</v>
      </c>
      <c r="CG304" s="607">
        <v>1</v>
      </c>
      <c r="CH304" s="607">
        <v>2</v>
      </c>
      <c r="CI304" s="607" t="s">
        <v>1</v>
      </c>
      <c r="CJ304" s="607" t="s">
        <v>1</v>
      </c>
      <c r="CK304" s="607" t="s">
        <v>1</v>
      </c>
      <c r="CL304" s="607" t="s">
        <v>1</v>
      </c>
      <c r="CM304" s="607" t="s">
        <v>1</v>
      </c>
      <c r="CN304" s="607" t="s">
        <v>1</v>
      </c>
      <c r="CO304" s="607" t="s">
        <v>1</v>
      </c>
      <c r="CP304" s="607">
        <v>1</v>
      </c>
      <c r="CQ304" s="607" t="s">
        <v>1</v>
      </c>
      <c r="CR304" s="607" t="s">
        <v>1</v>
      </c>
      <c r="CS304" s="607" t="s">
        <v>1</v>
      </c>
      <c r="CT304" s="607" t="s">
        <v>1</v>
      </c>
      <c r="CU304" s="607">
        <v>1</v>
      </c>
      <c r="CV304" s="607"/>
      <c r="CW304" s="607"/>
      <c r="CX304" s="607"/>
      <c r="CY304" s="607"/>
      <c r="CZ304" s="607"/>
      <c r="DA304" s="607"/>
      <c r="DB304" s="607"/>
      <c r="DC304" s="607">
        <v>8</v>
      </c>
      <c r="DD304" s="607">
        <v>7</v>
      </c>
      <c r="DE304" s="607">
        <v>4</v>
      </c>
      <c r="DF304" s="607">
        <v>2</v>
      </c>
      <c r="DG304" s="607">
        <v>1</v>
      </c>
      <c r="DH304" s="607">
        <v>1</v>
      </c>
      <c r="DI304" s="607" t="s">
        <v>1</v>
      </c>
      <c r="DJ304" s="607" t="s">
        <v>1</v>
      </c>
      <c r="DK304" s="607">
        <v>2</v>
      </c>
      <c r="DL304" s="607" t="s">
        <v>1</v>
      </c>
      <c r="DM304" s="607">
        <v>1</v>
      </c>
      <c r="DN304" s="607" t="s">
        <v>1</v>
      </c>
      <c r="DO304" s="607" t="s">
        <v>1</v>
      </c>
      <c r="DP304" s="607">
        <v>1</v>
      </c>
      <c r="DQ304" s="607" t="s">
        <v>1</v>
      </c>
      <c r="DR304" s="607" t="s">
        <v>1</v>
      </c>
      <c r="DS304" s="607" t="s">
        <v>1</v>
      </c>
      <c r="DT304" s="607" t="s">
        <v>1</v>
      </c>
      <c r="DU304" s="607" t="s">
        <v>1</v>
      </c>
      <c r="DV304" s="607" t="s">
        <v>1</v>
      </c>
      <c r="DW304" s="607" t="s">
        <v>1</v>
      </c>
      <c r="DX304" s="607" t="s">
        <v>1</v>
      </c>
      <c r="DY304" s="607" t="s">
        <v>1</v>
      </c>
      <c r="DZ304" s="607" t="s">
        <v>1</v>
      </c>
      <c r="EA304" s="607">
        <v>2</v>
      </c>
      <c r="EB304" s="607">
        <v>134</v>
      </c>
      <c r="EC304" s="607" t="s">
        <v>1</v>
      </c>
      <c r="ED304" s="607">
        <v>133</v>
      </c>
      <c r="EE304" s="607">
        <v>1</v>
      </c>
      <c r="EF304" s="17">
        <v>4</v>
      </c>
      <c r="EG304" s="17">
        <v>4</v>
      </c>
      <c r="EH304" s="17">
        <v>3</v>
      </c>
      <c r="EI304" s="17">
        <v>1</v>
      </c>
      <c r="EJ304" s="17" t="s">
        <v>1</v>
      </c>
      <c r="EK304" s="17" t="s">
        <v>1</v>
      </c>
      <c r="EL304" s="17" t="s">
        <v>1</v>
      </c>
      <c r="EM304" s="17" t="s">
        <v>1</v>
      </c>
      <c r="EN304" s="17">
        <v>4</v>
      </c>
      <c r="EO304" s="17">
        <v>3</v>
      </c>
      <c r="EP304" s="17">
        <v>1</v>
      </c>
      <c r="EQ304" s="17">
        <v>1</v>
      </c>
      <c r="ER304" s="17">
        <v>1</v>
      </c>
      <c r="ES304" s="17">
        <v>1</v>
      </c>
      <c r="ET304" s="17" t="s">
        <v>1</v>
      </c>
      <c r="EU304" s="17" t="s">
        <v>1</v>
      </c>
    </row>
    <row r="305" spans="1:151" ht="14.25" customHeight="1">
      <c r="A305" s="551" t="s">
        <v>299</v>
      </c>
      <c r="B305" s="551" t="s">
        <v>534</v>
      </c>
      <c r="C305" s="551" t="s">
        <v>534</v>
      </c>
      <c r="D305" s="551" t="s">
        <v>542</v>
      </c>
      <c r="E305" s="607">
        <v>5</v>
      </c>
      <c r="F305" s="607" t="s">
        <v>1</v>
      </c>
      <c r="G305" s="607" t="s">
        <v>1</v>
      </c>
      <c r="H305" s="607" t="s">
        <v>1</v>
      </c>
      <c r="I305" s="607" t="s">
        <v>1</v>
      </c>
      <c r="J305" s="607" t="s">
        <v>1</v>
      </c>
      <c r="K305" s="607" t="s">
        <v>1</v>
      </c>
      <c r="L305" s="607">
        <v>5</v>
      </c>
      <c r="M305" s="607" t="s">
        <v>1</v>
      </c>
      <c r="N305" s="607" t="s">
        <v>1</v>
      </c>
      <c r="O305" s="607" t="s">
        <v>1</v>
      </c>
      <c r="P305" s="607" t="s">
        <v>1</v>
      </c>
      <c r="Q305" s="607" t="s">
        <v>1</v>
      </c>
      <c r="R305" s="607" t="s">
        <v>1</v>
      </c>
      <c r="S305" s="607" t="s">
        <v>1</v>
      </c>
      <c r="T305" s="607" t="s">
        <v>1</v>
      </c>
      <c r="U305" s="607" t="s">
        <v>1</v>
      </c>
      <c r="V305" s="607" t="s">
        <v>1</v>
      </c>
      <c r="W305" s="607" t="s">
        <v>1</v>
      </c>
      <c r="X305" s="607" t="s">
        <v>1</v>
      </c>
      <c r="Y305" s="607" t="s">
        <v>1</v>
      </c>
      <c r="Z305" s="607" t="s">
        <v>1</v>
      </c>
      <c r="AA305" s="607" t="s">
        <v>1</v>
      </c>
      <c r="AB305" s="607" t="s">
        <v>1</v>
      </c>
      <c r="AC305" s="608" t="s">
        <v>174</v>
      </c>
      <c r="AD305" s="608" t="s">
        <v>174</v>
      </c>
      <c r="AE305" s="608" t="s">
        <v>174</v>
      </c>
      <c r="AF305" s="607" t="s">
        <v>1</v>
      </c>
      <c r="AG305" s="607" t="s">
        <v>1</v>
      </c>
      <c r="AH305" s="607" t="s">
        <v>1</v>
      </c>
      <c r="AI305" s="607" t="s">
        <v>1</v>
      </c>
      <c r="AJ305" s="607" t="s">
        <v>1</v>
      </c>
      <c r="AK305" s="607" t="s">
        <v>1</v>
      </c>
      <c r="AL305" s="607" t="s">
        <v>1</v>
      </c>
      <c r="AM305" s="607" t="s">
        <v>1</v>
      </c>
      <c r="AN305" s="607" t="s">
        <v>1</v>
      </c>
      <c r="AO305" s="607" t="s">
        <v>1</v>
      </c>
      <c r="AP305" s="607" t="s">
        <v>1</v>
      </c>
      <c r="AQ305" s="607" t="s">
        <v>1</v>
      </c>
      <c r="AR305" s="607" t="s">
        <v>1</v>
      </c>
      <c r="AS305" s="607" t="s">
        <v>1</v>
      </c>
      <c r="AT305" s="607" t="s">
        <v>1</v>
      </c>
      <c r="AU305" s="607" t="s">
        <v>1</v>
      </c>
      <c r="AV305" s="608" t="s">
        <v>174</v>
      </c>
      <c r="AW305" s="608" t="s">
        <v>174</v>
      </c>
      <c r="AX305" s="608" t="s">
        <v>174</v>
      </c>
      <c r="AY305" s="607" t="s">
        <v>1</v>
      </c>
      <c r="AZ305" s="607" t="s">
        <v>1</v>
      </c>
      <c r="BA305" s="607" t="s">
        <v>1</v>
      </c>
      <c r="BB305" s="607" t="s">
        <v>1</v>
      </c>
      <c r="BC305" s="607" t="s">
        <v>1</v>
      </c>
      <c r="BD305" s="607" t="s">
        <v>1</v>
      </c>
      <c r="BE305" s="607" t="s">
        <v>1</v>
      </c>
      <c r="BF305" s="607" t="s">
        <v>1</v>
      </c>
      <c r="BG305" s="607" t="s">
        <v>1</v>
      </c>
      <c r="BH305" s="607" t="s">
        <v>1</v>
      </c>
      <c r="BI305" s="607" t="s">
        <v>1</v>
      </c>
      <c r="BJ305" s="607" t="s">
        <v>1</v>
      </c>
      <c r="BK305" s="607" t="s">
        <v>1</v>
      </c>
      <c r="BL305" s="607" t="s">
        <v>1</v>
      </c>
      <c r="BM305" s="607" t="s">
        <v>1</v>
      </c>
      <c r="BN305" s="607" t="s">
        <v>1</v>
      </c>
      <c r="BO305" s="608" t="s">
        <v>174</v>
      </c>
      <c r="BP305" s="608" t="s">
        <v>174</v>
      </c>
      <c r="BQ305" s="608" t="s">
        <v>174</v>
      </c>
      <c r="BR305" s="607" t="s">
        <v>1</v>
      </c>
      <c r="BS305" s="607" t="s">
        <v>1</v>
      </c>
      <c r="BT305" s="607" t="s">
        <v>1</v>
      </c>
      <c r="BU305" s="607" t="s">
        <v>1</v>
      </c>
      <c r="BV305" s="607" t="s">
        <v>1</v>
      </c>
      <c r="BW305" s="607" t="s">
        <v>1</v>
      </c>
      <c r="BX305" s="607" t="s">
        <v>1</v>
      </c>
      <c r="BY305" s="607" t="s">
        <v>1</v>
      </c>
      <c r="BZ305" s="607" t="s">
        <v>1</v>
      </c>
      <c r="CA305" s="607" t="s">
        <v>1</v>
      </c>
      <c r="CB305" s="607" t="s">
        <v>1</v>
      </c>
      <c r="CC305" s="607" t="s">
        <v>1</v>
      </c>
      <c r="CD305" s="607" t="s">
        <v>1</v>
      </c>
      <c r="CE305" s="607" t="s">
        <v>1</v>
      </c>
      <c r="CF305" s="607" t="s">
        <v>1</v>
      </c>
      <c r="CG305" s="607" t="s">
        <v>1</v>
      </c>
      <c r="CH305" s="607" t="s">
        <v>1</v>
      </c>
      <c r="CI305" s="607" t="s">
        <v>1</v>
      </c>
      <c r="CJ305" s="607" t="s">
        <v>1</v>
      </c>
      <c r="CK305" s="607" t="s">
        <v>1</v>
      </c>
      <c r="CL305" s="607" t="s">
        <v>1</v>
      </c>
      <c r="CM305" s="607" t="s">
        <v>1</v>
      </c>
      <c r="CN305" s="607" t="s">
        <v>1</v>
      </c>
      <c r="CO305" s="607" t="s">
        <v>1</v>
      </c>
      <c r="CP305" s="607" t="s">
        <v>1</v>
      </c>
      <c r="CQ305" s="607" t="s">
        <v>1</v>
      </c>
      <c r="CR305" s="607" t="s">
        <v>1</v>
      </c>
      <c r="CS305" s="607" t="s">
        <v>1</v>
      </c>
      <c r="CT305" s="607" t="s">
        <v>1</v>
      </c>
      <c r="CU305" s="607" t="s">
        <v>1</v>
      </c>
      <c r="CV305" s="607"/>
      <c r="CW305" s="607"/>
      <c r="CX305" s="607"/>
      <c r="CY305" s="607"/>
      <c r="CZ305" s="607"/>
      <c r="DA305" s="607"/>
      <c r="DB305" s="607"/>
      <c r="DC305" s="607" t="s">
        <v>1</v>
      </c>
      <c r="DD305" s="607" t="s">
        <v>1</v>
      </c>
      <c r="DE305" s="607" t="s">
        <v>1</v>
      </c>
      <c r="DF305" s="607" t="s">
        <v>1</v>
      </c>
      <c r="DG305" s="607" t="s">
        <v>1</v>
      </c>
      <c r="DH305" s="607" t="s">
        <v>1</v>
      </c>
      <c r="DI305" s="607" t="s">
        <v>1</v>
      </c>
      <c r="DJ305" s="607" t="s">
        <v>1</v>
      </c>
      <c r="DK305" s="607" t="s">
        <v>1</v>
      </c>
      <c r="DL305" s="607" t="s">
        <v>1</v>
      </c>
      <c r="DM305" s="607" t="s">
        <v>1</v>
      </c>
      <c r="DN305" s="607" t="s">
        <v>1</v>
      </c>
      <c r="DO305" s="607" t="s">
        <v>1</v>
      </c>
      <c r="DP305" s="607" t="s">
        <v>1</v>
      </c>
      <c r="DQ305" s="607" t="s">
        <v>1</v>
      </c>
      <c r="DR305" s="607" t="s">
        <v>1</v>
      </c>
      <c r="DS305" s="607" t="s">
        <v>1</v>
      </c>
      <c r="DT305" s="607" t="s">
        <v>1</v>
      </c>
      <c r="DU305" s="607" t="s">
        <v>1</v>
      </c>
      <c r="DV305" s="607" t="s">
        <v>1</v>
      </c>
      <c r="DW305" s="607" t="s">
        <v>1</v>
      </c>
      <c r="DX305" s="607" t="s">
        <v>1</v>
      </c>
      <c r="DY305" s="607" t="s">
        <v>1</v>
      </c>
      <c r="DZ305" s="607" t="s">
        <v>1</v>
      </c>
      <c r="EA305" s="607" t="s">
        <v>1</v>
      </c>
      <c r="EB305" s="607" t="s">
        <v>1</v>
      </c>
      <c r="EC305" s="607" t="s">
        <v>1</v>
      </c>
      <c r="ED305" s="607" t="s">
        <v>1</v>
      </c>
      <c r="EE305" s="607" t="s">
        <v>1</v>
      </c>
      <c r="EF305" s="17" t="s">
        <v>1</v>
      </c>
      <c r="EG305" s="17" t="s">
        <v>1</v>
      </c>
      <c r="EH305" s="17" t="s">
        <v>1</v>
      </c>
      <c r="EI305" s="17" t="s">
        <v>1</v>
      </c>
      <c r="EJ305" s="17" t="s">
        <v>1</v>
      </c>
      <c r="EK305" s="17" t="s">
        <v>1</v>
      </c>
      <c r="EL305" s="17" t="s">
        <v>1</v>
      </c>
      <c r="EM305" s="17" t="s">
        <v>1</v>
      </c>
      <c r="EN305" s="17" t="s">
        <v>1</v>
      </c>
      <c r="EO305" s="17" t="s">
        <v>1</v>
      </c>
      <c r="EP305" s="17" t="s">
        <v>1</v>
      </c>
      <c r="EQ305" s="17" t="s">
        <v>1</v>
      </c>
      <c r="ER305" s="17" t="s">
        <v>1</v>
      </c>
      <c r="ES305" s="17" t="s">
        <v>1</v>
      </c>
      <c r="ET305" s="17" t="s">
        <v>1</v>
      </c>
      <c r="EU305" s="17" t="s">
        <v>1</v>
      </c>
    </row>
    <row r="306" spans="1:151" ht="14.25" customHeight="1">
      <c r="A306" s="551" t="s">
        <v>299</v>
      </c>
      <c r="B306" s="551" t="s">
        <v>534</v>
      </c>
      <c r="C306" s="551" t="s">
        <v>534</v>
      </c>
      <c r="D306" s="551" t="s">
        <v>205</v>
      </c>
      <c r="E306" s="607">
        <v>7</v>
      </c>
      <c r="F306" s="607">
        <v>1</v>
      </c>
      <c r="G306" s="607" t="s">
        <v>190</v>
      </c>
      <c r="H306" s="607" t="s">
        <v>190</v>
      </c>
      <c r="I306" s="607" t="s">
        <v>190</v>
      </c>
      <c r="J306" s="607" t="s">
        <v>190</v>
      </c>
      <c r="K306" s="607" t="s">
        <v>190</v>
      </c>
      <c r="L306" s="607">
        <v>6</v>
      </c>
      <c r="M306" s="607" t="s">
        <v>190</v>
      </c>
      <c r="N306" s="607" t="s">
        <v>190</v>
      </c>
      <c r="O306" s="607" t="s">
        <v>190</v>
      </c>
      <c r="P306" s="607" t="s">
        <v>190</v>
      </c>
      <c r="Q306" s="607" t="s">
        <v>190</v>
      </c>
      <c r="R306" s="607" t="s">
        <v>190</v>
      </c>
      <c r="S306" s="607" t="s">
        <v>190</v>
      </c>
      <c r="T306" s="607" t="s">
        <v>190</v>
      </c>
      <c r="U306" s="607" t="s">
        <v>190</v>
      </c>
      <c r="V306" s="607" t="s">
        <v>190</v>
      </c>
      <c r="W306" s="607" t="s">
        <v>190</v>
      </c>
      <c r="X306" s="607" t="s">
        <v>190</v>
      </c>
      <c r="Y306" s="607" t="s">
        <v>190</v>
      </c>
      <c r="Z306" s="607" t="s">
        <v>190</v>
      </c>
      <c r="AA306" s="607" t="s">
        <v>190</v>
      </c>
      <c r="AB306" s="607" t="s">
        <v>190</v>
      </c>
      <c r="AC306" s="608">
        <v>77</v>
      </c>
      <c r="AD306" s="608">
        <v>79</v>
      </c>
      <c r="AE306" s="608">
        <v>75</v>
      </c>
      <c r="AF306" s="607" t="s">
        <v>190</v>
      </c>
      <c r="AG306" s="607" t="s">
        <v>190</v>
      </c>
      <c r="AH306" s="607" t="s">
        <v>190</v>
      </c>
      <c r="AI306" s="607" t="s">
        <v>190</v>
      </c>
      <c r="AJ306" s="607" t="s">
        <v>190</v>
      </c>
      <c r="AK306" s="607" t="s">
        <v>190</v>
      </c>
      <c r="AL306" s="607" t="s">
        <v>190</v>
      </c>
      <c r="AM306" s="607" t="s">
        <v>190</v>
      </c>
      <c r="AN306" s="607" t="s">
        <v>190</v>
      </c>
      <c r="AO306" s="607" t="s">
        <v>190</v>
      </c>
      <c r="AP306" s="607" t="s">
        <v>190</v>
      </c>
      <c r="AQ306" s="607" t="s">
        <v>190</v>
      </c>
      <c r="AR306" s="607" t="s">
        <v>190</v>
      </c>
      <c r="AS306" s="607" t="s">
        <v>190</v>
      </c>
      <c r="AT306" s="607" t="s">
        <v>190</v>
      </c>
      <c r="AU306" s="607" t="s">
        <v>190</v>
      </c>
      <c r="AV306" s="608">
        <v>77</v>
      </c>
      <c r="AW306" s="608">
        <v>79</v>
      </c>
      <c r="AX306" s="608">
        <v>75</v>
      </c>
      <c r="AY306" s="607" t="s">
        <v>190</v>
      </c>
      <c r="AZ306" s="607" t="s">
        <v>190</v>
      </c>
      <c r="BA306" s="607" t="s">
        <v>190</v>
      </c>
      <c r="BB306" s="607" t="s">
        <v>190</v>
      </c>
      <c r="BC306" s="607" t="s">
        <v>190</v>
      </c>
      <c r="BD306" s="607" t="s">
        <v>190</v>
      </c>
      <c r="BE306" s="607" t="s">
        <v>190</v>
      </c>
      <c r="BF306" s="607" t="s">
        <v>190</v>
      </c>
      <c r="BG306" s="607" t="s">
        <v>190</v>
      </c>
      <c r="BH306" s="607" t="s">
        <v>190</v>
      </c>
      <c r="BI306" s="607" t="s">
        <v>190</v>
      </c>
      <c r="BJ306" s="607" t="s">
        <v>190</v>
      </c>
      <c r="BK306" s="607" t="s">
        <v>190</v>
      </c>
      <c r="BL306" s="607" t="s">
        <v>190</v>
      </c>
      <c r="BM306" s="607" t="s">
        <v>190</v>
      </c>
      <c r="BN306" s="607" t="s">
        <v>190</v>
      </c>
      <c r="BO306" s="608">
        <v>79</v>
      </c>
      <c r="BP306" s="608">
        <v>79</v>
      </c>
      <c r="BQ306" s="608" t="s">
        <v>174</v>
      </c>
      <c r="BR306" s="607">
        <v>1</v>
      </c>
      <c r="BS306" s="607" t="s">
        <v>1</v>
      </c>
      <c r="BT306" s="607" t="s">
        <v>1</v>
      </c>
      <c r="BU306" s="607" t="s">
        <v>1</v>
      </c>
      <c r="BV306" s="607" t="s">
        <v>1</v>
      </c>
      <c r="BW306" s="607" t="s">
        <v>1</v>
      </c>
      <c r="BX306" s="607" t="s">
        <v>1</v>
      </c>
      <c r="BY306" s="607" t="s">
        <v>1</v>
      </c>
      <c r="BZ306" s="607" t="s">
        <v>1</v>
      </c>
      <c r="CA306" s="607" t="s">
        <v>1</v>
      </c>
      <c r="CB306" s="607" t="s">
        <v>1</v>
      </c>
      <c r="CC306" s="607" t="s">
        <v>1</v>
      </c>
      <c r="CD306" s="607" t="s">
        <v>1</v>
      </c>
      <c r="CE306" s="607">
        <v>1</v>
      </c>
      <c r="CF306" s="607" t="s">
        <v>1</v>
      </c>
      <c r="CG306" s="607" t="s">
        <v>1</v>
      </c>
      <c r="CH306" s="607" t="s">
        <v>1</v>
      </c>
      <c r="CI306" s="607" t="s">
        <v>1</v>
      </c>
      <c r="CJ306" s="607" t="s">
        <v>1</v>
      </c>
      <c r="CK306" s="607" t="s">
        <v>1</v>
      </c>
      <c r="CL306" s="607" t="s">
        <v>1</v>
      </c>
      <c r="CM306" s="607" t="s">
        <v>1</v>
      </c>
      <c r="CN306" s="607" t="s">
        <v>1</v>
      </c>
      <c r="CO306" s="607" t="s">
        <v>1</v>
      </c>
      <c r="CP306" s="607" t="s">
        <v>1</v>
      </c>
      <c r="CQ306" s="607" t="s">
        <v>1</v>
      </c>
      <c r="CR306" s="607" t="s">
        <v>1</v>
      </c>
      <c r="CS306" s="607" t="s">
        <v>1</v>
      </c>
      <c r="CT306" s="607" t="s">
        <v>1</v>
      </c>
      <c r="CU306" s="607" t="s">
        <v>1</v>
      </c>
      <c r="CV306" s="607"/>
      <c r="CW306" s="607"/>
      <c r="CX306" s="607"/>
      <c r="CY306" s="607"/>
      <c r="CZ306" s="607"/>
      <c r="DA306" s="607"/>
      <c r="DB306" s="607"/>
      <c r="DC306" s="607">
        <v>3</v>
      </c>
      <c r="DD306" s="607">
        <v>2</v>
      </c>
      <c r="DE306" s="607">
        <v>1</v>
      </c>
      <c r="DF306" s="607">
        <v>1</v>
      </c>
      <c r="DG306" s="607" t="s">
        <v>1</v>
      </c>
      <c r="DH306" s="607">
        <v>1</v>
      </c>
      <c r="DI306" s="607" t="s">
        <v>1</v>
      </c>
      <c r="DJ306" s="607" t="s">
        <v>1</v>
      </c>
      <c r="DK306" s="607">
        <v>1</v>
      </c>
      <c r="DL306" s="607" t="s">
        <v>1</v>
      </c>
      <c r="DM306" s="607" t="s">
        <v>1</v>
      </c>
      <c r="DN306" s="607" t="s">
        <v>1</v>
      </c>
      <c r="DO306" s="607" t="s">
        <v>1</v>
      </c>
      <c r="DP306" s="607" t="s">
        <v>1</v>
      </c>
      <c r="DQ306" s="607" t="s">
        <v>1</v>
      </c>
      <c r="DR306" s="607" t="s">
        <v>1</v>
      </c>
      <c r="DS306" s="607">
        <v>1</v>
      </c>
      <c r="DT306" s="607" t="s">
        <v>1</v>
      </c>
      <c r="DU306" s="607" t="s">
        <v>1</v>
      </c>
      <c r="DV306" s="607" t="s">
        <v>1</v>
      </c>
      <c r="DW306" s="607" t="s">
        <v>1</v>
      </c>
      <c r="DX306" s="607" t="s">
        <v>1</v>
      </c>
      <c r="DY306" s="607" t="s">
        <v>1</v>
      </c>
      <c r="DZ306" s="607" t="s">
        <v>1</v>
      </c>
      <c r="EA306" s="607">
        <v>1</v>
      </c>
      <c r="EB306" s="607">
        <v>80</v>
      </c>
      <c r="EC306" s="607" t="s">
        <v>1</v>
      </c>
      <c r="ED306" s="607">
        <v>80</v>
      </c>
      <c r="EE306" s="607" t="s">
        <v>1</v>
      </c>
      <c r="EF306" s="17">
        <v>1</v>
      </c>
      <c r="EG306" s="17">
        <v>1</v>
      </c>
      <c r="EH306" s="17">
        <v>1</v>
      </c>
      <c r="EI306" s="17" t="s">
        <v>1</v>
      </c>
      <c r="EJ306" s="17" t="s">
        <v>1</v>
      </c>
      <c r="EK306" s="17" t="s">
        <v>1</v>
      </c>
      <c r="EL306" s="17" t="s">
        <v>1</v>
      </c>
      <c r="EM306" s="17" t="s">
        <v>1</v>
      </c>
      <c r="EN306" s="17">
        <v>2</v>
      </c>
      <c r="EO306" s="17">
        <v>1</v>
      </c>
      <c r="EP306" s="17" t="s">
        <v>1</v>
      </c>
      <c r="EQ306" s="17">
        <v>1</v>
      </c>
      <c r="ER306" s="17" t="s">
        <v>1</v>
      </c>
      <c r="ES306" s="17">
        <v>1</v>
      </c>
      <c r="ET306" s="17" t="s">
        <v>1</v>
      </c>
      <c r="EU306" s="17" t="s">
        <v>1</v>
      </c>
    </row>
    <row r="307" spans="1:151" ht="14.25" customHeight="1">
      <c r="A307" s="551" t="s">
        <v>299</v>
      </c>
      <c r="B307" s="551" t="s">
        <v>534</v>
      </c>
      <c r="C307" s="551" t="s">
        <v>534</v>
      </c>
      <c r="D307" s="551" t="s">
        <v>543</v>
      </c>
      <c r="E307" s="607">
        <v>5</v>
      </c>
      <c r="F307" s="607">
        <v>4</v>
      </c>
      <c r="G307" s="607">
        <v>1</v>
      </c>
      <c r="H307" s="607">
        <v>1</v>
      </c>
      <c r="I307" s="607">
        <v>3</v>
      </c>
      <c r="J307" s="607">
        <v>1</v>
      </c>
      <c r="K307" s="607" t="s">
        <v>1</v>
      </c>
      <c r="L307" s="607">
        <v>1</v>
      </c>
      <c r="M307" s="607">
        <v>11</v>
      </c>
      <c r="N307" s="607" t="s">
        <v>1</v>
      </c>
      <c r="O307" s="607" t="s">
        <v>1</v>
      </c>
      <c r="P307" s="607" t="s">
        <v>1</v>
      </c>
      <c r="Q307" s="607" t="s">
        <v>1</v>
      </c>
      <c r="R307" s="607" t="s">
        <v>1</v>
      </c>
      <c r="S307" s="607">
        <v>1</v>
      </c>
      <c r="T307" s="607">
        <v>1</v>
      </c>
      <c r="U307" s="607">
        <v>1</v>
      </c>
      <c r="V307" s="607">
        <v>2</v>
      </c>
      <c r="W307" s="607">
        <v>2</v>
      </c>
      <c r="X307" s="607" t="s">
        <v>1</v>
      </c>
      <c r="Y307" s="607" t="s">
        <v>1</v>
      </c>
      <c r="Z307" s="607">
        <v>1</v>
      </c>
      <c r="AA307" s="607">
        <v>3</v>
      </c>
      <c r="AB307" s="607" t="s">
        <v>1</v>
      </c>
      <c r="AC307" s="608">
        <v>64</v>
      </c>
      <c r="AD307" s="608">
        <v>66.7</v>
      </c>
      <c r="AE307" s="608">
        <v>60.8</v>
      </c>
      <c r="AF307" s="607">
        <v>6</v>
      </c>
      <c r="AG307" s="607" t="s">
        <v>1</v>
      </c>
      <c r="AH307" s="607" t="s">
        <v>1</v>
      </c>
      <c r="AI307" s="607" t="s">
        <v>1</v>
      </c>
      <c r="AJ307" s="607" t="s">
        <v>1</v>
      </c>
      <c r="AK307" s="607" t="s">
        <v>1</v>
      </c>
      <c r="AL307" s="607">
        <v>1</v>
      </c>
      <c r="AM307" s="607" t="s">
        <v>1</v>
      </c>
      <c r="AN307" s="607">
        <v>1</v>
      </c>
      <c r="AO307" s="607">
        <v>1</v>
      </c>
      <c r="AP307" s="607">
        <v>1</v>
      </c>
      <c r="AQ307" s="607" t="s">
        <v>1</v>
      </c>
      <c r="AR307" s="607" t="s">
        <v>1</v>
      </c>
      <c r="AS307" s="607" t="s">
        <v>1</v>
      </c>
      <c r="AT307" s="607">
        <v>2</v>
      </c>
      <c r="AU307" s="607" t="s">
        <v>1</v>
      </c>
      <c r="AV307" s="608">
        <v>63.7</v>
      </c>
      <c r="AW307" s="608">
        <v>67.8</v>
      </c>
      <c r="AX307" s="608">
        <v>43</v>
      </c>
      <c r="AY307" s="607">
        <v>6</v>
      </c>
      <c r="AZ307" s="607" t="s">
        <v>1</v>
      </c>
      <c r="BA307" s="607" t="s">
        <v>1</v>
      </c>
      <c r="BB307" s="607" t="s">
        <v>1</v>
      </c>
      <c r="BC307" s="607" t="s">
        <v>1</v>
      </c>
      <c r="BD307" s="607" t="s">
        <v>1</v>
      </c>
      <c r="BE307" s="607">
        <v>1</v>
      </c>
      <c r="BF307" s="607" t="s">
        <v>1</v>
      </c>
      <c r="BG307" s="607">
        <v>1</v>
      </c>
      <c r="BH307" s="607">
        <v>1</v>
      </c>
      <c r="BI307" s="607">
        <v>1</v>
      </c>
      <c r="BJ307" s="607" t="s">
        <v>1</v>
      </c>
      <c r="BK307" s="607" t="s">
        <v>1</v>
      </c>
      <c r="BL307" s="607" t="s">
        <v>1</v>
      </c>
      <c r="BM307" s="607">
        <v>2</v>
      </c>
      <c r="BN307" s="607" t="s">
        <v>1</v>
      </c>
      <c r="BO307" s="608">
        <v>63.7</v>
      </c>
      <c r="BP307" s="608">
        <v>67.8</v>
      </c>
      <c r="BQ307" s="608">
        <v>43</v>
      </c>
      <c r="BR307" s="607">
        <v>4</v>
      </c>
      <c r="BS307" s="607" t="s">
        <v>1</v>
      </c>
      <c r="BT307" s="607" t="s">
        <v>1</v>
      </c>
      <c r="BU307" s="607" t="s">
        <v>1</v>
      </c>
      <c r="BV307" s="607" t="s">
        <v>1</v>
      </c>
      <c r="BW307" s="607" t="s">
        <v>1</v>
      </c>
      <c r="BX307" s="607" t="s">
        <v>1</v>
      </c>
      <c r="BY307" s="607" t="s">
        <v>1</v>
      </c>
      <c r="BZ307" s="607" t="s">
        <v>1</v>
      </c>
      <c r="CA307" s="607">
        <v>1</v>
      </c>
      <c r="CB307" s="607" t="s">
        <v>1</v>
      </c>
      <c r="CC307" s="607" t="s">
        <v>1</v>
      </c>
      <c r="CD307" s="607" t="s">
        <v>1</v>
      </c>
      <c r="CE307" s="607" t="s">
        <v>1</v>
      </c>
      <c r="CF307" s="607">
        <v>2</v>
      </c>
      <c r="CG307" s="607">
        <v>1</v>
      </c>
      <c r="CH307" s="607">
        <v>3</v>
      </c>
      <c r="CI307" s="607" t="s">
        <v>1</v>
      </c>
      <c r="CJ307" s="607" t="s">
        <v>1</v>
      </c>
      <c r="CK307" s="607" t="s">
        <v>1</v>
      </c>
      <c r="CL307" s="607" t="s">
        <v>1</v>
      </c>
      <c r="CM307" s="607" t="s">
        <v>1</v>
      </c>
      <c r="CN307" s="607" t="s">
        <v>1</v>
      </c>
      <c r="CO307" s="607" t="s">
        <v>1</v>
      </c>
      <c r="CP307" s="607" t="s">
        <v>1</v>
      </c>
      <c r="CQ307" s="607" t="s">
        <v>1</v>
      </c>
      <c r="CR307" s="607" t="s">
        <v>1</v>
      </c>
      <c r="CS307" s="607" t="s">
        <v>1</v>
      </c>
      <c r="CT307" s="607">
        <v>2</v>
      </c>
      <c r="CU307" s="607">
        <v>1</v>
      </c>
      <c r="CV307" s="607"/>
      <c r="CW307" s="607"/>
      <c r="CX307" s="607"/>
      <c r="CY307" s="607"/>
      <c r="CZ307" s="607"/>
      <c r="DA307" s="607"/>
      <c r="DB307" s="607"/>
      <c r="DC307" s="607">
        <v>15</v>
      </c>
      <c r="DD307" s="607">
        <v>9</v>
      </c>
      <c r="DE307" s="607">
        <v>6</v>
      </c>
      <c r="DF307" s="607">
        <v>3</v>
      </c>
      <c r="DG307" s="607" t="s">
        <v>1</v>
      </c>
      <c r="DH307" s="607">
        <v>3</v>
      </c>
      <c r="DI307" s="607">
        <v>1</v>
      </c>
      <c r="DJ307" s="607">
        <v>2</v>
      </c>
      <c r="DK307" s="607">
        <v>4</v>
      </c>
      <c r="DL307" s="607" t="s">
        <v>1</v>
      </c>
      <c r="DM307" s="607" t="s">
        <v>1</v>
      </c>
      <c r="DN307" s="607" t="s">
        <v>1</v>
      </c>
      <c r="DO307" s="607" t="s">
        <v>1</v>
      </c>
      <c r="DP307" s="607">
        <v>3</v>
      </c>
      <c r="DQ307" s="607" t="s">
        <v>1</v>
      </c>
      <c r="DR307" s="607" t="s">
        <v>1</v>
      </c>
      <c r="DS307" s="607">
        <v>1</v>
      </c>
      <c r="DT307" s="607" t="s">
        <v>1</v>
      </c>
      <c r="DU307" s="607" t="s">
        <v>1</v>
      </c>
      <c r="DV307" s="607" t="s">
        <v>1</v>
      </c>
      <c r="DW307" s="607" t="s">
        <v>1</v>
      </c>
      <c r="DX307" s="607" t="s">
        <v>1</v>
      </c>
      <c r="DY307" s="607" t="s">
        <v>1</v>
      </c>
      <c r="DZ307" s="607" t="s">
        <v>1</v>
      </c>
      <c r="EA307" s="607">
        <v>4</v>
      </c>
      <c r="EB307" s="607">
        <v>195</v>
      </c>
      <c r="EC307" s="607">
        <v>10</v>
      </c>
      <c r="ED307" s="607">
        <v>152</v>
      </c>
      <c r="EE307" s="607">
        <v>33</v>
      </c>
      <c r="EF307" s="17">
        <v>8</v>
      </c>
      <c r="EG307" s="17">
        <v>6</v>
      </c>
      <c r="EH307" s="17">
        <v>5</v>
      </c>
      <c r="EI307" s="17">
        <v>1</v>
      </c>
      <c r="EJ307" s="17" t="s">
        <v>1</v>
      </c>
      <c r="EK307" s="17" t="s">
        <v>1</v>
      </c>
      <c r="EL307" s="17">
        <v>1</v>
      </c>
      <c r="EM307" s="17">
        <v>1</v>
      </c>
      <c r="EN307" s="17">
        <v>7</v>
      </c>
      <c r="EO307" s="17">
        <v>3</v>
      </c>
      <c r="EP307" s="17">
        <v>1</v>
      </c>
      <c r="EQ307" s="17">
        <v>2</v>
      </c>
      <c r="ER307" s="17" t="s">
        <v>1</v>
      </c>
      <c r="ES307" s="17">
        <v>3</v>
      </c>
      <c r="ET307" s="17" t="s">
        <v>1</v>
      </c>
      <c r="EU307" s="17">
        <v>1</v>
      </c>
    </row>
    <row r="308" spans="1:151" ht="14.25" customHeight="1">
      <c r="A308" s="551" t="s">
        <v>299</v>
      </c>
      <c r="B308" s="551" t="s">
        <v>534</v>
      </c>
      <c r="C308" s="551" t="s">
        <v>534</v>
      </c>
      <c r="D308" s="551" t="s">
        <v>215</v>
      </c>
      <c r="E308" s="607">
        <v>1</v>
      </c>
      <c r="F308" s="607">
        <v>1</v>
      </c>
      <c r="G308" s="607" t="s">
        <v>190</v>
      </c>
      <c r="H308" s="607" t="s">
        <v>190</v>
      </c>
      <c r="I308" s="607" t="s">
        <v>190</v>
      </c>
      <c r="J308" s="607" t="s">
        <v>190</v>
      </c>
      <c r="K308" s="607" t="s">
        <v>190</v>
      </c>
      <c r="L308" s="607" t="s">
        <v>1</v>
      </c>
      <c r="M308" s="607" t="s">
        <v>190</v>
      </c>
      <c r="N308" s="607" t="s">
        <v>190</v>
      </c>
      <c r="O308" s="607" t="s">
        <v>190</v>
      </c>
      <c r="P308" s="607" t="s">
        <v>190</v>
      </c>
      <c r="Q308" s="607" t="s">
        <v>190</v>
      </c>
      <c r="R308" s="607" t="s">
        <v>190</v>
      </c>
      <c r="S308" s="607" t="s">
        <v>190</v>
      </c>
      <c r="T308" s="607" t="s">
        <v>190</v>
      </c>
      <c r="U308" s="607" t="s">
        <v>190</v>
      </c>
      <c r="V308" s="607" t="s">
        <v>190</v>
      </c>
      <c r="W308" s="607" t="s">
        <v>190</v>
      </c>
      <c r="X308" s="607" t="s">
        <v>190</v>
      </c>
      <c r="Y308" s="607" t="s">
        <v>190</v>
      </c>
      <c r="Z308" s="607" t="s">
        <v>190</v>
      </c>
      <c r="AA308" s="607" t="s">
        <v>190</v>
      </c>
      <c r="AB308" s="607" t="s">
        <v>190</v>
      </c>
      <c r="AC308" s="608">
        <v>64.5</v>
      </c>
      <c r="AD308" s="608">
        <v>69</v>
      </c>
      <c r="AE308" s="608">
        <v>60</v>
      </c>
      <c r="AF308" s="607" t="s">
        <v>190</v>
      </c>
      <c r="AG308" s="607" t="s">
        <v>190</v>
      </c>
      <c r="AH308" s="607" t="s">
        <v>190</v>
      </c>
      <c r="AI308" s="607" t="s">
        <v>190</v>
      </c>
      <c r="AJ308" s="607" t="s">
        <v>190</v>
      </c>
      <c r="AK308" s="607" t="s">
        <v>190</v>
      </c>
      <c r="AL308" s="607" t="s">
        <v>190</v>
      </c>
      <c r="AM308" s="607" t="s">
        <v>190</v>
      </c>
      <c r="AN308" s="607" t="s">
        <v>190</v>
      </c>
      <c r="AO308" s="607" t="s">
        <v>190</v>
      </c>
      <c r="AP308" s="607" t="s">
        <v>190</v>
      </c>
      <c r="AQ308" s="607" t="s">
        <v>190</v>
      </c>
      <c r="AR308" s="607" t="s">
        <v>190</v>
      </c>
      <c r="AS308" s="607" t="s">
        <v>190</v>
      </c>
      <c r="AT308" s="607" t="s">
        <v>190</v>
      </c>
      <c r="AU308" s="607" t="s">
        <v>190</v>
      </c>
      <c r="AV308" s="608">
        <v>64.5</v>
      </c>
      <c r="AW308" s="608">
        <v>69</v>
      </c>
      <c r="AX308" s="608">
        <v>60</v>
      </c>
      <c r="AY308" s="607" t="s">
        <v>190</v>
      </c>
      <c r="AZ308" s="607" t="s">
        <v>190</v>
      </c>
      <c r="BA308" s="607" t="s">
        <v>190</v>
      </c>
      <c r="BB308" s="607" t="s">
        <v>190</v>
      </c>
      <c r="BC308" s="607" t="s">
        <v>190</v>
      </c>
      <c r="BD308" s="607" t="s">
        <v>190</v>
      </c>
      <c r="BE308" s="607" t="s">
        <v>190</v>
      </c>
      <c r="BF308" s="607" t="s">
        <v>190</v>
      </c>
      <c r="BG308" s="607" t="s">
        <v>190</v>
      </c>
      <c r="BH308" s="607" t="s">
        <v>190</v>
      </c>
      <c r="BI308" s="607" t="s">
        <v>190</v>
      </c>
      <c r="BJ308" s="607" t="s">
        <v>190</v>
      </c>
      <c r="BK308" s="607" t="s">
        <v>190</v>
      </c>
      <c r="BL308" s="607" t="s">
        <v>190</v>
      </c>
      <c r="BM308" s="607" t="s">
        <v>190</v>
      </c>
      <c r="BN308" s="607" t="s">
        <v>190</v>
      </c>
      <c r="BO308" s="608">
        <v>64.5</v>
      </c>
      <c r="BP308" s="608">
        <v>69</v>
      </c>
      <c r="BQ308" s="608">
        <v>60</v>
      </c>
      <c r="BR308" s="607">
        <v>1</v>
      </c>
      <c r="BS308" s="607" t="s">
        <v>1</v>
      </c>
      <c r="BT308" s="607" t="s">
        <v>1</v>
      </c>
      <c r="BU308" s="607" t="s">
        <v>1</v>
      </c>
      <c r="BV308" s="607" t="s">
        <v>1</v>
      </c>
      <c r="BW308" s="607" t="s">
        <v>1</v>
      </c>
      <c r="BX308" s="607" t="s">
        <v>1</v>
      </c>
      <c r="BY308" s="607" t="s">
        <v>1</v>
      </c>
      <c r="BZ308" s="607" t="s">
        <v>1</v>
      </c>
      <c r="CA308" s="607" t="s">
        <v>1</v>
      </c>
      <c r="CB308" s="607" t="s">
        <v>1</v>
      </c>
      <c r="CC308" s="607">
        <v>1</v>
      </c>
      <c r="CD308" s="607" t="s">
        <v>1</v>
      </c>
      <c r="CE308" s="607" t="s">
        <v>1</v>
      </c>
      <c r="CF308" s="607" t="s">
        <v>1</v>
      </c>
      <c r="CG308" s="607" t="s">
        <v>1</v>
      </c>
      <c r="CH308" s="607" t="s">
        <v>1</v>
      </c>
      <c r="CI308" s="607" t="s">
        <v>1</v>
      </c>
      <c r="CJ308" s="607" t="s">
        <v>1</v>
      </c>
      <c r="CK308" s="607" t="s">
        <v>1</v>
      </c>
      <c r="CL308" s="607" t="s">
        <v>1</v>
      </c>
      <c r="CM308" s="607" t="s">
        <v>1</v>
      </c>
      <c r="CN308" s="607" t="s">
        <v>1</v>
      </c>
      <c r="CO308" s="607" t="s">
        <v>1</v>
      </c>
      <c r="CP308" s="607" t="s">
        <v>1</v>
      </c>
      <c r="CQ308" s="607" t="s">
        <v>1</v>
      </c>
      <c r="CR308" s="607" t="s">
        <v>1</v>
      </c>
      <c r="CS308" s="607" t="s">
        <v>1</v>
      </c>
      <c r="CT308" s="607" t="s">
        <v>1</v>
      </c>
      <c r="CU308" s="607" t="s">
        <v>1</v>
      </c>
      <c r="CV308" s="607"/>
      <c r="CW308" s="607"/>
      <c r="CX308" s="607"/>
      <c r="CY308" s="607"/>
      <c r="CZ308" s="607"/>
      <c r="DA308" s="607"/>
      <c r="DB308" s="607"/>
      <c r="DC308" s="607">
        <v>2</v>
      </c>
      <c r="DD308" s="607">
        <v>2</v>
      </c>
      <c r="DE308" s="607">
        <v>2</v>
      </c>
      <c r="DF308" s="607" t="s">
        <v>1</v>
      </c>
      <c r="DG308" s="607" t="s">
        <v>1</v>
      </c>
      <c r="DH308" s="607" t="s">
        <v>1</v>
      </c>
      <c r="DI308" s="607" t="s">
        <v>1</v>
      </c>
      <c r="DJ308" s="607" t="s">
        <v>1</v>
      </c>
      <c r="DK308" s="607">
        <v>1</v>
      </c>
      <c r="DL308" s="607" t="s">
        <v>1</v>
      </c>
      <c r="DM308" s="607" t="s">
        <v>1</v>
      </c>
      <c r="DN308" s="607" t="s">
        <v>1</v>
      </c>
      <c r="DO308" s="607" t="s">
        <v>1</v>
      </c>
      <c r="DP308" s="607">
        <v>1</v>
      </c>
      <c r="DQ308" s="607" t="s">
        <v>1</v>
      </c>
      <c r="DR308" s="607" t="s">
        <v>1</v>
      </c>
      <c r="DS308" s="607" t="s">
        <v>1</v>
      </c>
      <c r="DT308" s="607" t="s">
        <v>1</v>
      </c>
      <c r="DU308" s="607" t="s">
        <v>1</v>
      </c>
      <c r="DV308" s="607" t="s">
        <v>1</v>
      </c>
      <c r="DW308" s="607" t="s">
        <v>1</v>
      </c>
      <c r="DX308" s="607" t="s">
        <v>1</v>
      </c>
      <c r="DY308" s="607" t="s">
        <v>1</v>
      </c>
      <c r="DZ308" s="607" t="s">
        <v>1</v>
      </c>
      <c r="EA308" s="607">
        <v>1</v>
      </c>
      <c r="EB308" s="607">
        <v>28</v>
      </c>
      <c r="EC308" s="607" t="s">
        <v>1</v>
      </c>
      <c r="ED308" s="607">
        <v>28</v>
      </c>
      <c r="EE308" s="607" t="s">
        <v>1</v>
      </c>
      <c r="EF308" s="17">
        <v>1</v>
      </c>
      <c r="EG308" s="17">
        <v>1</v>
      </c>
      <c r="EH308" s="17">
        <v>1</v>
      </c>
      <c r="EI308" s="17" t="s">
        <v>1</v>
      </c>
      <c r="EJ308" s="17" t="s">
        <v>1</v>
      </c>
      <c r="EK308" s="17" t="s">
        <v>1</v>
      </c>
      <c r="EL308" s="17" t="s">
        <v>1</v>
      </c>
      <c r="EM308" s="17" t="s">
        <v>1</v>
      </c>
      <c r="EN308" s="17">
        <v>1</v>
      </c>
      <c r="EO308" s="17">
        <v>1</v>
      </c>
      <c r="EP308" s="17">
        <v>1</v>
      </c>
      <c r="EQ308" s="17" t="s">
        <v>1</v>
      </c>
      <c r="ER308" s="17" t="s">
        <v>1</v>
      </c>
      <c r="ES308" s="17" t="s">
        <v>1</v>
      </c>
      <c r="ET308" s="17" t="s">
        <v>1</v>
      </c>
      <c r="EU308" s="17" t="s">
        <v>1</v>
      </c>
    </row>
    <row r="309" spans="1:151" ht="14.25" customHeight="1">
      <c r="A309" s="551" t="s">
        <v>299</v>
      </c>
      <c r="B309" s="551" t="s">
        <v>534</v>
      </c>
      <c r="C309" s="551" t="s">
        <v>534</v>
      </c>
      <c r="D309" s="551"/>
      <c r="E309" s="607" t="s">
        <v>1</v>
      </c>
      <c r="F309" s="607" t="s">
        <v>1</v>
      </c>
      <c r="G309" s="607" t="s">
        <v>1</v>
      </c>
      <c r="H309" s="607" t="s">
        <v>1</v>
      </c>
      <c r="I309" s="607" t="s">
        <v>1</v>
      </c>
      <c r="J309" s="607" t="s">
        <v>1</v>
      </c>
      <c r="K309" s="607" t="s">
        <v>1</v>
      </c>
      <c r="L309" s="607" t="s">
        <v>1</v>
      </c>
      <c r="M309" s="607" t="s">
        <v>1</v>
      </c>
      <c r="N309" s="607" t="s">
        <v>1</v>
      </c>
      <c r="O309" s="607" t="s">
        <v>1</v>
      </c>
      <c r="P309" s="607" t="s">
        <v>1</v>
      </c>
      <c r="Q309" s="607" t="s">
        <v>1</v>
      </c>
      <c r="R309" s="607" t="s">
        <v>1</v>
      </c>
      <c r="S309" s="607" t="s">
        <v>1</v>
      </c>
      <c r="T309" s="607" t="s">
        <v>1</v>
      </c>
      <c r="U309" s="607" t="s">
        <v>1</v>
      </c>
      <c r="V309" s="607" t="s">
        <v>1</v>
      </c>
      <c r="W309" s="607" t="s">
        <v>1</v>
      </c>
      <c r="X309" s="607" t="s">
        <v>1</v>
      </c>
      <c r="Y309" s="607" t="s">
        <v>1</v>
      </c>
      <c r="Z309" s="607" t="s">
        <v>1</v>
      </c>
      <c r="AA309" s="607" t="s">
        <v>1</v>
      </c>
      <c r="AB309" s="607" t="s">
        <v>1</v>
      </c>
      <c r="AC309" s="607" t="s">
        <v>1</v>
      </c>
      <c r="AD309" s="607" t="s">
        <v>1</v>
      </c>
      <c r="AE309" s="607" t="s">
        <v>1</v>
      </c>
      <c r="AF309" s="607" t="s">
        <v>1</v>
      </c>
      <c r="AG309" s="607" t="s">
        <v>1</v>
      </c>
      <c r="AH309" s="607" t="s">
        <v>1</v>
      </c>
      <c r="AI309" s="607" t="s">
        <v>1</v>
      </c>
      <c r="AJ309" s="607" t="s">
        <v>1</v>
      </c>
      <c r="AK309" s="607" t="s">
        <v>1</v>
      </c>
      <c r="AL309" s="607" t="s">
        <v>1</v>
      </c>
      <c r="AM309" s="607" t="s">
        <v>1</v>
      </c>
      <c r="AN309" s="607" t="s">
        <v>1</v>
      </c>
      <c r="AO309" s="607" t="s">
        <v>1</v>
      </c>
      <c r="AP309" s="607" t="s">
        <v>1</v>
      </c>
      <c r="AQ309" s="607" t="s">
        <v>1</v>
      </c>
      <c r="AR309" s="607" t="s">
        <v>1</v>
      </c>
      <c r="AS309" s="607" t="s">
        <v>1</v>
      </c>
      <c r="AT309" s="607" t="s">
        <v>1</v>
      </c>
      <c r="AU309" s="607" t="s">
        <v>1</v>
      </c>
      <c r="AV309" s="607" t="s">
        <v>1</v>
      </c>
      <c r="AW309" s="607" t="s">
        <v>1</v>
      </c>
      <c r="AX309" s="607" t="s">
        <v>1</v>
      </c>
      <c r="AY309" s="607" t="s">
        <v>1</v>
      </c>
      <c r="AZ309" s="607" t="s">
        <v>1</v>
      </c>
      <c r="BA309" s="607" t="s">
        <v>1</v>
      </c>
      <c r="BB309" s="607" t="s">
        <v>1</v>
      </c>
      <c r="BC309" s="607" t="s">
        <v>1</v>
      </c>
      <c r="BD309" s="607" t="s">
        <v>1</v>
      </c>
      <c r="BE309" s="607" t="s">
        <v>1</v>
      </c>
      <c r="BF309" s="607" t="s">
        <v>1</v>
      </c>
      <c r="BG309" s="607" t="s">
        <v>1</v>
      </c>
      <c r="BH309" s="607" t="s">
        <v>1</v>
      </c>
      <c r="BI309" s="607" t="s">
        <v>1</v>
      </c>
      <c r="BJ309" s="607" t="s">
        <v>1</v>
      </c>
      <c r="BK309" s="607" t="s">
        <v>1</v>
      </c>
      <c r="BL309" s="607" t="s">
        <v>1</v>
      </c>
      <c r="BM309" s="607" t="s">
        <v>1</v>
      </c>
      <c r="BN309" s="607" t="s">
        <v>1</v>
      </c>
      <c r="BO309" s="607" t="s">
        <v>1</v>
      </c>
      <c r="BP309" s="607" t="s">
        <v>1</v>
      </c>
      <c r="BQ309" s="607" t="s">
        <v>1</v>
      </c>
      <c r="BR309" s="607" t="s">
        <v>1</v>
      </c>
      <c r="BS309" s="607" t="s">
        <v>1</v>
      </c>
      <c r="BT309" s="607" t="s">
        <v>1</v>
      </c>
      <c r="BU309" s="607" t="s">
        <v>1</v>
      </c>
      <c r="BV309" s="607" t="s">
        <v>1</v>
      </c>
      <c r="BW309" s="607" t="s">
        <v>1</v>
      </c>
      <c r="BX309" s="607" t="s">
        <v>1</v>
      </c>
      <c r="BY309" s="607" t="s">
        <v>1</v>
      </c>
      <c r="BZ309" s="607" t="s">
        <v>1</v>
      </c>
      <c r="CA309" s="607" t="s">
        <v>1</v>
      </c>
      <c r="CB309" s="607" t="s">
        <v>1</v>
      </c>
      <c r="CC309" s="607" t="s">
        <v>1</v>
      </c>
      <c r="CD309" s="607" t="s">
        <v>1</v>
      </c>
      <c r="CE309" s="607" t="s">
        <v>1</v>
      </c>
      <c r="CF309" s="607" t="s">
        <v>1</v>
      </c>
      <c r="CG309" s="607" t="s">
        <v>1</v>
      </c>
      <c r="CH309" s="607" t="s">
        <v>1</v>
      </c>
      <c r="CI309" s="607" t="s">
        <v>1</v>
      </c>
      <c r="CJ309" s="607" t="s">
        <v>1</v>
      </c>
      <c r="CK309" s="607" t="s">
        <v>1</v>
      </c>
      <c r="CL309" s="607" t="s">
        <v>1</v>
      </c>
      <c r="CM309" s="607" t="s">
        <v>1</v>
      </c>
      <c r="CN309" s="607" t="s">
        <v>1</v>
      </c>
      <c r="CO309" s="607" t="s">
        <v>1</v>
      </c>
      <c r="CP309" s="607" t="s">
        <v>1</v>
      </c>
      <c r="CQ309" s="607" t="s">
        <v>1</v>
      </c>
      <c r="CR309" s="607" t="s">
        <v>1</v>
      </c>
      <c r="CS309" s="607" t="s">
        <v>1</v>
      </c>
      <c r="CT309" s="607" t="s">
        <v>1</v>
      </c>
      <c r="CU309" s="607" t="s">
        <v>1</v>
      </c>
      <c r="CV309" s="607"/>
      <c r="CW309" s="607"/>
      <c r="CX309" s="607"/>
      <c r="CY309" s="607"/>
      <c r="CZ309" s="607"/>
      <c r="DA309" s="607"/>
      <c r="DB309" s="607"/>
      <c r="DC309" s="607" t="s">
        <v>1</v>
      </c>
      <c r="DD309" s="607" t="s">
        <v>1</v>
      </c>
      <c r="DE309" s="607" t="s">
        <v>1</v>
      </c>
      <c r="DF309" s="607" t="s">
        <v>1</v>
      </c>
      <c r="DG309" s="607" t="s">
        <v>1</v>
      </c>
      <c r="DH309" s="607" t="s">
        <v>1</v>
      </c>
      <c r="DI309" s="607" t="s">
        <v>1</v>
      </c>
      <c r="DJ309" s="607" t="s">
        <v>1</v>
      </c>
      <c r="DK309" s="607" t="s">
        <v>1</v>
      </c>
      <c r="DL309" s="607" t="s">
        <v>1</v>
      </c>
      <c r="DM309" s="607" t="s">
        <v>1</v>
      </c>
      <c r="DN309" s="607" t="s">
        <v>1</v>
      </c>
      <c r="DO309" s="607" t="s">
        <v>1</v>
      </c>
      <c r="DP309" s="607" t="s">
        <v>1</v>
      </c>
      <c r="DQ309" s="607" t="s">
        <v>1</v>
      </c>
      <c r="DR309" s="607" t="s">
        <v>1</v>
      </c>
      <c r="DS309" s="607" t="s">
        <v>1</v>
      </c>
      <c r="DT309" s="607" t="s">
        <v>1</v>
      </c>
      <c r="DU309" s="607" t="s">
        <v>1</v>
      </c>
      <c r="DV309" s="607" t="s">
        <v>1</v>
      </c>
      <c r="DW309" s="607" t="s">
        <v>1</v>
      </c>
      <c r="DX309" s="607" t="s">
        <v>1</v>
      </c>
      <c r="DY309" s="607" t="s">
        <v>1</v>
      </c>
      <c r="DZ309" s="607" t="s">
        <v>1</v>
      </c>
      <c r="EA309" s="607" t="s">
        <v>1</v>
      </c>
      <c r="EB309" s="607" t="s">
        <v>1</v>
      </c>
      <c r="EC309" s="607" t="s">
        <v>1</v>
      </c>
      <c r="ED309" s="607" t="s">
        <v>1</v>
      </c>
      <c r="EE309" s="607" t="s">
        <v>1</v>
      </c>
      <c r="EF309" s="17" t="s">
        <v>1</v>
      </c>
      <c r="EG309" s="17" t="s">
        <v>1</v>
      </c>
      <c r="EH309" s="17" t="s">
        <v>1</v>
      </c>
      <c r="EI309" s="17" t="s">
        <v>1</v>
      </c>
      <c r="EJ309" s="17" t="s">
        <v>1</v>
      </c>
      <c r="EK309" s="17" t="s">
        <v>1</v>
      </c>
      <c r="EL309" s="17" t="s">
        <v>1</v>
      </c>
      <c r="EM309" s="17" t="s">
        <v>1</v>
      </c>
      <c r="EN309" s="17" t="s">
        <v>1</v>
      </c>
      <c r="EO309" s="17" t="s">
        <v>1</v>
      </c>
      <c r="EP309" s="17" t="s">
        <v>1</v>
      </c>
      <c r="EQ309" s="17" t="s">
        <v>1</v>
      </c>
      <c r="ER309" s="17" t="s">
        <v>1</v>
      </c>
      <c r="ES309" s="17" t="s">
        <v>1</v>
      </c>
      <c r="ET309" s="17" t="s">
        <v>1</v>
      </c>
      <c r="EU309" s="17" t="s">
        <v>1</v>
      </c>
    </row>
    <row r="310" spans="1:151" ht="14.25" customHeight="1">
      <c r="A310" s="551" t="s">
        <v>299</v>
      </c>
      <c r="B310" s="551" t="s">
        <v>534</v>
      </c>
      <c r="C310" s="551" t="s">
        <v>534</v>
      </c>
      <c r="D310" s="551"/>
      <c r="E310" s="607" t="s">
        <v>1</v>
      </c>
      <c r="F310" s="607" t="s">
        <v>1</v>
      </c>
      <c r="G310" s="607" t="s">
        <v>1</v>
      </c>
      <c r="H310" s="607" t="s">
        <v>1</v>
      </c>
      <c r="I310" s="607" t="s">
        <v>1</v>
      </c>
      <c r="J310" s="607" t="s">
        <v>1</v>
      </c>
      <c r="K310" s="607" t="s">
        <v>1</v>
      </c>
      <c r="L310" s="607" t="s">
        <v>1</v>
      </c>
      <c r="M310" s="607" t="s">
        <v>1</v>
      </c>
      <c r="N310" s="607" t="s">
        <v>1</v>
      </c>
      <c r="O310" s="607" t="s">
        <v>1</v>
      </c>
      <c r="P310" s="607" t="s">
        <v>1</v>
      </c>
      <c r="Q310" s="607" t="s">
        <v>1</v>
      </c>
      <c r="R310" s="607" t="s">
        <v>1</v>
      </c>
      <c r="S310" s="607" t="s">
        <v>1</v>
      </c>
      <c r="T310" s="607" t="s">
        <v>1</v>
      </c>
      <c r="U310" s="607" t="s">
        <v>1</v>
      </c>
      <c r="V310" s="607" t="s">
        <v>1</v>
      </c>
      <c r="W310" s="607" t="s">
        <v>1</v>
      </c>
      <c r="X310" s="607" t="s">
        <v>1</v>
      </c>
      <c r="Y310" s="607" t="s">
        <v>1</v>
      </c>
      <c r="Z310" s="607" t="s">
        <v>1</v>
      </c>
      <c r="AA310" s="607" t="s">
        <v>1</v>
      </c>
      <c r="AB310" s="607" t="s">
        <v>1</v>
      </c>
      <c r="AC310" s="607" t="s">
        <v>1</v>
      </c>
      <c r="AD310" s="607" t="s">
        <v>1</v>
      </c>
      <c r="AE310" s="607" t="s">
        <v>1</v>
      </c>
      <c r="AF310" s="607" t="s">
        <v>1</v>
      </c>
      <c r="AG310" s="607" t="s">
        <v>1</v>
      </c>
      <c r="AH310" s="607" t="s">
        <v>1</v>
      </c>
      <c r="AI310" s="607" t="s">
        <v>1</v>
      </c>
      <c r="AJ310" s="607" t="s">
        <v>1</v>
      </c>
      <c r="AK310" s="607" t="s">
        <v>1</v>
      </c>
      <c r="AL310" s="607" t="s">
        <v>1</v>
      </c>
      <c r="AM310" s="607" t="s">
        <v>1</v>
      </c>
      <c r="AN310" s="607" t="s">
        <v>1</v>
      </c>
      <c r="AO310" s="607" t="s">
        <v>1</v>
      </c>
      <c r="AP310" s="607" t="s">
        <v>1</v>
      </c>
      <c r="AQ310" s="607" t="s">
        <v>1</v>
      </c>
      <c r="AR310" s="607" t="s">
        <v>1</v>
      </c>
      <c r="AS310" s="607" t="s">
        <v>1</v>
      </c>
      <c r="AT310" s="607" t="s">
        <v>1</v>
      </c>
      <c r="AU310" s="607" t="s">
        <v>1</v>
      </c>
      <c r="AV310" s="607" t="s">
        <v>1</v>
      </c>
      <c r="AW310" s="607" t="s">
        <v>1</v>
      </c>
      <c r="AX310" s="607" t="s">
        <v>1</v>
      </c>
      <c r="AY310" s="607" t="s">
        <v>1</v>
      </c>
      <c r="AZ310" s="607" t="s">
        <v>1</v>
      </c>
      <c r="BA310" s="607" t="s">
        <v>1</v>
      </c>
      <c r="BB310" s="607" t="s">
        <v>1</v>
      </c>
      <c r="BC310" s="607" t="s">
        <v>1</v>
      </c>
      <c r="BD310" s="607" t="s">
        <v>1</v>
      </c>
      <c r="BE310" s="607" t="s">
        <v>1</v>
      </c>
      <c r="BF310" s="607" t="s">
        <v>1</v>
      </c>
      <c r="BG310" s="607" t="s">
        <v>1</v>
      </c>
      <c r="BH310" s="607" t="s">
        <v>1</v>
      </c>
      <c r="BI310" s="607" t="s">
        <v>1</v>
      </c>
      <c r="BJ310" s="607" t="s">
        <v>1</v>
      </c>
      <c r="BK310" s="607" t="s">
        <v>1</v>
      </c>
      <c r="BL310" s="607" t="s">
        <v>1</v>
      </c>
      <c r="BM310" s="607" t="s">
        <v>1</v>
      </c>
      <c r="BN310" s="607" t="s">
        <v>1</v>
      </c>
      <c r="BO310" s="607" t="s">
        <v>1</v>
      </c>
      <c r="BP310" s="607" t="s">
        <v>1</v>
      </c>
      <c r="BQ310" s="607" t="s">
        <v>1</v>
      </c>
      <c r="BR310" s="607" t="s">
        <v>1</v>
      </c>
      <c r="BS310" s="607" t="s">
        <v>1</v>
      </c>
      <c r="BT310" s="607" t="s">
        <v>1</v>
      </c>
      <c r="BU310" s="607" t="s">
        <v>1</v>
      </c>
      <c r="BV310" s="607" t="s">
        <v>1</v>
      </c>
      <c r="BW310" s="607" t="s">
        <v>1</v>
      </c>
      <c r="BX310" s="607" t="s">
        <v>1</v>
      </c>
      <c r="BY310" s="607" t="s">
        <v>1</v>
      </c>
      <c r="BZ310" s="607" t="s">
        <v>1</v>
      </c>
      <c r="CA310" s="607" t="s">
        <v>1</v>
      </c>
      <c r="CB310" s="607" t="s">
        <v>1</v>
      </c>
      <c r="CC310" s="607" t="s">
        <v>1</v>
      </c>
      <c r="CD310" s="607" t="s">
        <v>1</v>
      </c>
      <c r="CE310" s="607" t="s">
        <v>1</v>
      </c>
      <c r="CF310" s="607" t="s">
        <v>1</v>
      </c>
      <c r="CG310" s="607" t="s">
        <v>1</v>
      </c>
      <c r="CH310" s="607" t="s">
        <v>1</v>
      </c>
      <c r="CI310" s="607" t="s">
        <v>1</v>
      </c>
      <c r="CJ310" s="607" t="s">
        <v>1</v>
      </c>
      <c r="CK310" s="607" t="s">
        <v>1</v>
      </c>
      <c r="CL310" s="607" t="s">
        <v>1</v>
      </c>
      <c r="CM310" s="607" t="s">
        <v>1</v>
      </c>
      <c r="CN310" s="607" t="s">
        <v>1</v>
      </c>
      <c r="CO310" s="607" t="s">
        <v>1</v>
      </c>
      <c r="CP310" s="607" t="s">
        <v>1</v>
      </c>
      <c r="CQ310" s="607" t="s">
        <v>1</v>
      </c>
      <c r="CR310" s="607" t="s">
        <v>1</v>
      </c>
      <c r="CS310" s="607" t="s">
        <v>1</v>
      </c>
      <c r="CT310" s="607" t="s">
        <v>1</v>
      </c>
      <c r="CU310" s="607" t="s">
        <v>1</v>
      </c>
      <c r="CV310" s="607"/>
      <c r="CW310" s="607"/>
      <c r="CX310" s="607"/>
      <c r="CY310" s="607"/>
      <c r="CZ310" s="607"/>
      <c r="DA310" s="607"/>
      <c r="DB310" s="607"/>
      <c r="DC310" s="607" t="s">
        <v>1</v>
      </c>
      <c r="DD310" s="607" t="s">
        <v>1</v>
      </c>
      <c r="DE310" s="607" t="s">
        <v>1</v>
      </c>
      <c r="DF310" s="607" t="s">
        <v>1</v>
      </c>
      <c r="DG310" s="607" t="s">
        <v>1</v>
      </c>
      <c r="DH310" s="607" t="s">
        <v>1</v>
      </c>
      <c r="DI310" s="607" t="s">
        <v>1</v>
      </c>
      <c r="DJ310" s="607" t="s">
        <v>1</v>
      </c>
      <c r="DK310" s="607" t="s">
        <v>1</v>
      </c>
      <c r="DL310" s="607" t="s">
        <v>1</v>
      </c>
      <c r="DM310" s="607" t="s">
        <v>1</v>
      </c>
      <c r="DN310" s="607" t="s">
        <v>1</v>
      </c>
      <c r="DO310" s="607" t="s">
        <v>1</v>
      </c>
      <c r="DP310" s="607" t="s">
        <v>1</v>
      </c>
      <c r="DQ310" s="607" t="s">
        <v>1</v>
      </c>
      <c r="DR310" s="607" t="s">
        <v>1</v>
      </c>
      <c r="DS310" s="607" t="s">
        <v>1</v>
      </c>
      <c r="DT310" s="607" t="s">
        <v>1</v>
      </c>
      <c r="DU310" s="607" t="s">
        <v>1</v>
      </c>
      <c r="DV310" s="607" t="s">
        <v>1</v>
      </c>
      <c r="DW310" s="607" t="s">
        <v>1</v>
      </c>
      <c r="DX310" s="607" t="s">
        <v>1</v>
      </c>
      <c r="DY310" s="607" t="s">
        <v>1</v>
      </c>
      <c r="DZ310" s="607" t="s">
        <v>1</v>
      </c>
      <c r="EA310" s="607" t="s">
        <v>1</v>
      </c>
      <c r="EB310" s="607" t="s">
        <v>1</v>
      </c>
      <c r="EC310" s="607" t="s">
        <v>1</v>
      </c>
      <c r="ED310" s="607" t="s">
        <v>1</v>
      </c>
      <c r="EE310" s="607" t="s">
        <v>1</v>
      </c>
      <c r="EF310" s="17" t="s">
        <v>1</v>
      </c>
      <c r="EG310" s="17" t="s">
        <v>1</v>
      </c>
      <c r="EH310" s="17" t="s">
        <v>1</v>
      </c>
      <c r="EI310" s="17" t="s">
        <v>1</v>
      </c>
      <c r="EJ310" s="17" t="s">
        <v>1</v>
      </c>
      <c r="EK310" s="17" t="s">
        <v>1</v>
      </c>
      <c r="EL310" s="17" t="s">
        <v>1</v>
      </c>
      <c r="EM310" s="17" t="s">
        <v>1</v>
      </c>
      <c r="EN310" s="17" t="s">
        <v>1</v>
      </c>
      <c r="EO310" s="17" t="s">
        <v>1</v>
      </c>
      <c r="EP310" s="17" t="s">
        <v>1</v>
      </c>
      <c r="EQ310" s="17" t="s">
        <v>1</v>
      </c>
      <c r="ER310" s="17" t="s">
        <v>1</v>
      </c>
      <c r="ES310" s="17" t="s">
        <v>1</v>
      </c>
      <c r="ET310" s="17" t="s">
        <v>1</v>
      </c>
      <c r="EU310" s="17" t="s">
        <v>1</v>
      </c>
    </row>
    <row r="311" spans="1:151" ht="14.25" customHeight="1">
      <c r="A311" s="551" t="s">
        <v>299</v>
      </c>
      <c r="B311" s="551" t="s">
        <v>544</v>
      </c>
      <c r="C311" s="551" t="s">
        <v>544</v>
      </c>
      <c r="D311" s="551"/>
      <c r="E311" s="607">
        <v>129</v>
      </c>
      <c r="F311" s="607">
        <v>64</v>
      </c>
      <c r="G311" s="607">
        <v>6</v>
      </c>
      <c r="H311" s="607">
        <v>6</v>
      </c>
      <c r="I311" s="607">
        <v>46</v>
      </c>
      <c r="J311" s="607">
        <v>39</v>
      </c>
      <c r="K311" s="607">
        <v>12</v>
      </c>
      <c r="L311" s="607">
        <v>65</v>
      </c>
      <c r="M311" s="607">
        <v>203</v>
      </c>
      <c r="N311" s="607">
        <v>2</v>
      </c>
      <c r="O311" s="607">
        <v>7</v>
      </c>
      <c r="P311" s="607">
        <v>8</v>
      </c>
      <c r="Q311" s="607">
        <v>11</v>
      </c>
      <c r="R311" s="607">
        <v>10</v>
      </c>
      <c r="S311" s="607">
        <v>9</v>
      </c>
      <c r="T311" s="607">
        <v>16</v>
      </c>
      <c r="U311" s="607">
        <v>15</v>
      </c>
      <c r="V311" s="607">
        <v>20</v>
      </c>
      <c r="W311" s="607">
        <v>22</v>
      </c>
      <c r="X311" s="607">
        <v>18</v>
      </c>
      <c r="Y311" s="607">
        <v>12</v>
      </c>
      <c r="Z311" s="607">
        <v>23</v>
      </c>
      <c r="AA311" s="607">
        <v>20</v>
      </c>
      <c r="AB311" s="607">
        <v>10</v>
      </c>
      <c r="AC311" s="608">
        <v>58.6</v>
      </c>
      <c r="AD311" s="608">
        <v>55.5</v>
      </c>
      <c r="AE311" s="608">
        <v>62.1</v>
      </c>
      <c r="AF311" s="607">
        <v>143</v>
      </c>
      <c r="AG311" s="607">
        <v>1</v>
      </c>
      <c r="AH311" s="607">
        <v>3</v>
      </c>
      <c r="AI311" s="607">
        <v>4</v>
      </c>
      <c r="AJ311" s="607">
        <v>7</v>
      </c>
      <c r="AK311" s="607">
        <v>9</v>
      </c>
      <c r="AL311" s="607">
        <v>7</v>
      </c>
      <c r="AM311" s="607">
        <v>11</v>
      </c>
      <c r="AN311" s="607">
        <v>10</v>
      </c>
      <c r="AO311" s="607">
        <v>11</v>
      </c>
      <c r="AP311" s="607">
        <v>17</v>
      </c>
      <c r="AQ311" s="607">
        <v>14</v>
      </c>
      <c r="AR311" s="607">
        <v>12</v>
      </c>
      <c r="AS311" s="607">
        <v>16</v>
      </c>
      <c r="AT311" s="607">
        <v>16</v>
      </c>
      <c r="AU311" s="607">
        <v>5</v>
      </c>
      <c r="AV311" s="608">
        <v>59.7</v>
      </c>
      <c r="AW311" s="608">
        <v>56.6</v>
      </c>
      <c r="AX311" s="608">
        <v>63.8</v>
      </c>
      <c r="AY311" s="607">
        <v>125</v>
      </c>
      <c r="AZ311" s="607" t="s">
        <v>1</v>
      </c>
      <c r="BA311" s="607">
        <v>3</v>
      </c>
      <c r="BB311" s="607">
        <v>4</v>
      </c>
      <c r="BC311" s="607">
        <v>5</v>
      </c>
      <c r="BD311" s="607">
        <v>7</v>
      </c>
      <c r="BE311" s="607">
        <v>6</v>
      </c>
      <c r="BF311" s="607">
        <v>9</v>
      </c>
      <c r="BG311" s="607">
        <v>9</v>
      </c>
      <c r="BH311" s="607">
        <v>11</v>
      </c>
      <c r="BI311" s="607">
        <v>14</v>
      </c>
      <c r="BJ311" s="607">
        <v>12</v>
      </c>
      <c r="BK311" s="607">
        <v>11</v>
      </c>
      <c r="BL311" s="607">
        <v>14</v>
      </c>
      <c r="BM311" s="607">
        <v>16</v>
      </c>
      <c r="BN311" s="607">
        <v>4</v>
      </c>
      <c r="BO311" s="608">
        <v>60.5</v>
      </c>
      <c r="BP311" s="608">
        <v>56.6</v>
      </c>
      <c r="BQ311" s="608">
        <v>67.7</v>
      </c>
      <c r="BR311" s="607">
        <v>64</v>
      </c>
      <c r="BS311" s="607" t="s">
        <v>1</v>
      </c>
      <c r="BT311" s="607" t="s">
        <v>1</v>
      </c>
      <c r="BU311" s="607" t="s">
        <v>1</v>
      </c>
      <c r="BV311" s="607" t="s">
        <v>1</v>
      </c>
      <c r="BW311" s="607">
        <v>1</v>
      </c>
      <c r="BX311" s="607">
        <v>1</v>
      </c>
      <c r="BY311" s="607">
        <v>3</v>
      </c>
      <c r="BZ311" s="607">
        <v>5</v>
      </c>
      <c r="CA311" s="607">
        <v>7</v>
      </c>
      <c r="CB311" s="607">
        <v>11</v>
      </c>
      <c r="CC311" s="607">
        <v>8</v>
      </c>
      <c r="CD311" s="607">
        <v>5</v>
      </c>
      <c r="CE311" s="607">
        <v>10</v>
      </c>
      <c r="CF311" s="607">
        <v>10</v>
      </c>
      <c r="CG311" s="607">
        <v>3</v>
      </c>
      <c r="CH311" s="607">
        <v>51</v>
      </c>
      <c r="CI311" s="607" t="s">
        <v>1</v>
      </c>
      <c r="CJ311" s="607" t="s">
        <v>1</v>
      </c>
      <c r="CK311" s="607" t="s">
        <v>1</v>
      </c>
      <c r="CL311" s="607">
        <v>1</v>
      </c>
      <c r="CM311" s="607">
        <v>2</v>
      </c>
      <c r="CN311" s="607">
        <v>3</v>
      </c>
      <c r="CO311" s="607">
        <v>6</v>
      </c>
      <c r="CP311" s="607">
        <v>5</v>
      </c>
      <c r="CQ311" s="607">
        <v>8</v>
      </c>
      <c r="CR311" s="607">
        <v>5</v>
      </c>
      <c r="CS311" s="607">
        <v>9</v>
      </c>
      <c r="CT311" s="607">
        <v>9</v>
      </c>
      <c r="CU311" s="607">
        <v>3</v>
      </c>
      <c r="CV311" s="607"/>
      <c r="CW311" s="607"/>
      <c r="CX311" s="607"/>
      <c r="CY311" s="607"/>
      <c r="CZ311" s="607"/>
      <c r="DA311" s="607"/>
      <c r="DB311" s="607"/>
      <c r="DC311" s="607">
        <v>263</v>
      </c>
      <c r="DD311" s="607">
        <v>180</v>
      </c>
      <c r="DE311" s="607">
        <v>125</v>
      </c>
      <c r="DF311" s="607">
        <v>36</v>
      </c>
      <c r="DG311" s="607">
        <v>19</v>
      </c>
      <c r="DH311" s="607">
        <v>45</v>
      </c>
      <c r="DI311" s="607">
        <v>16</v>
      </c>
      <c r="DJ311" s="607">
        <v>22</v>
      </c>
      <c r="DK311" s="607">
        <v>63</v>
      </c>
      <c r="DL311" s="607" t="s">
        <v>1</v>
      </c>
      <c r="DM311" s="607" t="s">
        <v>1</v>
      </c>
      <c r="DN311" s="607" t="s">
        <v>1</v>
      </c>
      <c r="DO311" s="607" t="s">
        <v>1</v>
      </c>
      <c r="DP311" s="607">
        <v>50</v>
      </c>
      <c r="DQ311" s="607" t="s">
        <v>1</v>
      </c>
      <c r="DR311" s="607">
        <v>5</v>
      </c>
      <c r="DS311" s="607">
        <v>8</v>
      </c>
      <c r="DT311" s="607" t="s">
        <v>1</v>
      </c>
      <c r="DU311" s="607" t="s">
        <v>1</v>
      </c>
      <c r="DV311" s="607" t="s">
        <v>1</v>
      </c>
      <c r="DW311" s="607" t="s">
        <v>1</v>
      </c>
      <c r="DX311" s="607" t="s">
        <v>1</v>
      </c>
      <c r="DY311" s="607" t="s">
        <v>1</v>
      </c>
      <c r="DZ311" s="607" t="s">
        <v>1</v>
      </c>
      <c r="EA311" s="607">
        <v>64</v>
      </c>
      <c r="EB311" s="607">
        <v>3333</v>
      </c>
      <c r="EC311" s="607" t="s">
        <v>1</v>
      </c>
      <c r="ED311" s="607">
        <v>2846</v>
      </c>
      <c r="EE311" s="607">
        <v>487</v>
      </c>
      <c r="EF311" s="17">
        <v>125</v>
      </c>
      <c r="EG311" s="17">
        <v>109</v>
      </c>
      <c r="EH311" s="17">
        <v>81</v>
      </c>
      <c r="EI311" s="17">
        <v>15</v>
      </c>
      <c r="EJ311" s="17">
        <v>13</v>
      </c>
      <c r="EK311" s="17" t="s">
        <v>1</v>
      </c>
      <c r="EL311" s="17">
        <v>8</v>
      </c>
      <c r="EM311" s="17">
        <v>8</v>
      </c>
      <c r="EN311" s="17">
        <v>138</v>
      </c>
      <c r="EO311" s="17">
        <v>71</v>
      </c>
      <c r="EP311" s="17">
        <v>44</v>
      </c>
      <c r="EQ311" s="17">
        <v>21</v>
      </c>
      <c r="ER311" s="17">
        <v>6</v>
      </c>
      <c r="ES311" s="17">
        <v>45</v>
      </c>
      <c r="ET311" s="17">
        <v>8</v>
      </c>
      <c r="EU311" s="17">
        <v>14</v>
      </c>
    </row>
    <row r="312" spans="1:151" ht="14.25" customHeight="1">
      <c r="A312" s="551" t="s">
        <v>299</v>
      </c>
      <c r="B312" s="551" t="s">
        <v>544</v>
      </c>
      <c r="C312" s="551" t="s">
        <v>544</v>
      </c>
      <c r="D312" s="551" t="s">
        <v>544</v>
      </c>
      <c r="E312" s="607">
        <v>129</v>
      </c>
      <c r="F312" s="607">
        <v>64</v>
      </c>
      <c r="G312" s="607">
        <v>6</v>
      </c>
      <c r="H312" s="607">
        <v>6</v>
      </c>
      <c r="I312" s="607">
        <v>46</v>
      </c>
      <c r="J312" s="607">
        <v>39</v>
      </c>
      <c r="K312" s="607">
        <v>12</v>
      </c>
      <c r="L312" s="607">
        <v>65</v>
      </c>
      <c r="M312" s="607">
        <v>203</v>
      </c>
      <c r="N312" s="607">
        <v>2</v>
      </c>
      <c r="O312" s="607">
        <v>7</v>
      </c>
      <c r="P312" s="607">
        <v>8</v>
      </c>
      <c r="Q312" s="607">
        <v>11</v>
      </c>
      <c r="R312" s="607">
        <v>10</v>
      </c>
      <c r="S312" s="607">
        <v>9</v>
      </c>
      <c r="T312" s="607">
        <v>16</v>
      </c>
      <c r="U312" s="607">
        <v>15</v>
      </c>
      <c r="V312" s="607">
        <v>20</v>
      </c>
      <c r="W312" s="607">
        <v>22</v>
      </c>
      <c r="X312" s="607">
        <v>18</v>
      </c>
      <c r="Y312" s="607">
        <v>12</v>
      </c>
      <c r="Z312" s="607">
        <v>23</v>
      </c>
      <c r="AA312" s="607">
        <v>20</v>
      </c>
      <c r="AB312" s="607">
        <v>10</v>
      </c>
      <c r="AC312" s="608">
        <v>58.6</v>
      </c>
      <c r="AD312" s="608">
        <v>55.5</v>
      </c>
      <c r="AE312" s="608">
        <v>62.1</v>
      </c>
      <c r="AF312" s="607">
        <v>143</v>
      </c>
      <c r="AG312" s="607">
        <v>1</v>
      </c>
      <c r="AH312" s="607">
        <v>3</v>
      </c>
      <c r="AI312" s="607">
        <v>4</v>
      </c>
      <c r="AJ312" s="607">
        <v>7</v>
      </c>
      <c r="AK312" s="607">
        <v>9</v>
      </c>
      <c r="AL312" s="607">
        <v>7</v>
      </c>
      <c r="AM312" s="607">
        <v>11</v>
      </c>
      <c r="AN312" s="607">
        <v>10</v>
      </c>
      <c r="AO312" s="607">
        <v>11</v>
      </c>
      <c r="AP312" s="607">
        <v>17</v>
      </c>
      <c r="AQ312" s="607">
        <v>14</v>
      </c>
      <c r="AR312" s="607">
        <v>12</v>
      </c>
      <c r="AS312" s="607">
        <v>16</v>
      </c>
      <c r="AT312" s="607">
        <v>16</v>
      </c>
      <c r="AU312" s="607">
        <v>5</v>
      </c>
      <c r="AV312" s="608">
        <v>59.7</v>
      </c>
      <c r="AW312" s="608">
        <v>56.6</v>
      </c>
      <c r="AX312" s="608">
        <v>63.8</v>
      </c>
      <c r="AY312" s="607">
        <v>125</v>
      </c>
      <c r="AZ312" s="607" t="s">
        <v>1</v>
      </c>
      <c r="BA312" s="607">
        <v>3</v>
      </c>
      <c r="BB312" s="607">
        <v>4</v>
      </c>
      <c r="BC312" s="607">
        <v>5</v>
      </c>
      <c r="BD312" s="607">
        <v>7</v>
      </c>
      <c r="BE312" s="607">
        <v>6</v>
      </c>
      <c r="BF312" s="607">
        <v>9</v>
      </c>
      <c r="BG312" s="607">
        <v>9</v>
      </c>
      <c r="BH312" s="607">
        <v>11</v>
      </c>
      <c r="BI312" s="607">
        <v>14</v>
      </c>
      <c r="BJ312" s="607">
        <v>12</v>
      </c>
      <c r="BK312" s="607">
        <v>11</v>
      </c>
      <c r="BL312" s="607">
        <v>14</v>
      </c>
      <c r="BM312" s="607">
        <v>16</v>
      </c>
      <c r="BN312" s="607">
        <v>4</v>
      </c>
      <c r="BO312" s="608">
        <v>60.5</v>
      </c>
      <c r="BP312" s="608">
        <v>56.6</v>
      </c>
      <c r="BQ312" s="608">
        <v>67.7</v>
      </c>
      <c r="BR312" s="607">
        <v>64</v>
      </c>
      <c r="BS312" s="607" t="s">
        <v>1</v>
      </c>
      <c r="BT312" s="607" t="s">
        <v>1</v>
      </c>
      <c r="BU312" s="607" t="s">
        <v>1</v>
      </c>
      <c r="BV312" s="607" t="s">
        <v>1</v>
      </c>
      <c r="BW312" s="607">
        <v>1</v>
      </c>
      <c r="BX312" s="607">
        <v>1</v>
      </c>
      <c r="BY312" s="607">
        <v>3</v>
      </c>
      <c r="BZ312" s="607">
        <v>5</v>
      </c>
      <c r="CA312" s="607">
        <v>7</v>
      </c>
      <c r="CB312" s="607">
        <v>11</v>
      </c>
      <c r="CC312" s="607">
        <v>8</v>
      </c>
      <c r="CD312" s="607">
        <v>5</v>
      </c>
      <c r="CE312" s="607">
        <v>10</v>
      </c>
      <c r="CF312" s="607">
        <v>10</v>
      </c>
      <c r="CG312" s="607">
        <v>3</v>
      </c>
      <c r="CH312" s="607">
        <v>51</v>
      </c>
      <c r="CI312" s="607" t="s">
        <v>1</v>
      </c>
      <c r="CJ312" s="607" t="s">
        <v>1</v>
      </c>
      <c r="CK312" s="607" t="s">
        <v>1</v>
      </c>
      <c r="CL312" s="607">
        <v>1</v>
      </c>
      <c r="CM312" s="607">
        <v>2</v>
      </c>
      <c r="CN312" s="607">
        <v>3</v>
      </c>
      <c r="CO312" s="607">
        <v>6</v>
      </c>
      <c r="CP312" s="607">
        <v>5</v>
      </c>
      <c r="CQ312" s="607">
        <v>8</v>
      </c>
      <c r="CR312" s="607">
        <v>5</v>
      </c>
      <c r="CS312" s="607">
        <v>9</v>
      </c>
      <c r="CT312" s="607">
        <v>9</v>
      </c>
      <c r="CU312" s="607">
        <v>3</v>
      </c>
      <c r="CV312" s="607"/>
      <c r="CW312" s="607"/>
      <c r="CX312" s="607"/>
      <c r="CY312" s="607"/>
      <c r="CZ312" s="607"/>
      <c r="DA312" s="607"/>
      <c r="DB312" s="607"/>
      <c r="DC312" s="607">
        <v>263</v>
      </c>
      <c r="DD312" s="607">
        <v>180</v>
      </c>
      <c r="DE312" s="607">
        <v>125</v>
      </c>
      <c r="DF312" s="607">
        <v>36</v>
      </c>
      <c r="DG312" s="607">
        <v>19</v>
      </c>
      <c r="DH312" s="607">
        <v>45</v>
      </c>
      <c r="DI312" s="607">
        <v>16</v>
      </c>
      <c r="DJ312" s="607">
        <v>22</v>
      </c>
      <c r="DK312" s="607">
        <v>63</v>
      </c>
      <c r="DL312" s="607" t="s">
        <v>1</v>
      </c>
      <c r="DM312" s="607" t="s">
        <v>1</v>
      </c>
      <c r="DN312" s="607" t="s">
        <v>1</v>
      </c>
      <c r="DO312" s="607" t="s">
        <v>1</v>
      </c>
      <c r="DP312" s="607">
        <v>50</v>
      </c>
      <c r="DQ312" s="607" t="s">
        <v>1</v>
      </c>
      <c r="DR312" s="607">
        <v>5</v>
      </c>
      <c r="DS312" s="607">
        <v>8</v>
      </c>
      <c r="DT312" s="607" t="s">
        <v>1</v>
      </c>
      <c r="DU312" s="607" t="s">
        <v>1</v>
      </c>
      <c r="DV312" s="607" t="s">
        <v>1</v>
      </c>
      <c r="DW312" s="607" t="s">
        <v>1</v>
      </c>
      <c r="DX312" s="607" t="s">
        <v>1</v>
      </c>
      <c r="DY312" s="607" t="s">
        <v>1</v>
      </c>
      <c r="DZ312" s="607" t="s">
        <v>1</v>
      </c>
      <c r="EA312" s="607">
        <v>64</v>
      </c>
      <c r="EB312" s="607">
        <v>3333</v>
      </c>
      <c r="EC312" s="607" t="s">
        <v>1</v>
      </c>
      <c r="ED312" s="607">
        <v>2846</v>
      </c>
      <c r="EE312" s="607">
        <v>487</v>
      </c>
      <c r="EF312" s="17">
        <v>125</v>
      </c>
      <c r="EG312" s="17">
        <v>109</v>
      </c>
      <c r="EH312" s="17">
        <v>81</v>
      </c>
      <c r="EI312" s="17">
        <v>15</v>
      </c>
      <c r="EJ312" s="17">
        <v>13</v>
      </c>
      <c r="EK312" s="17" t="s">
        <v>1</v>
      </c>
      <c r="EL312" s="17">
        <v>8</v>
      </c>
      <c r="EM312" s="17">
        <v>8</v>
      </c>
      <c r="EN312" s="17">
        <v>138</v>
      </c>
      <c r="EO312" s="17">
        <v>71</v>
      </c>
      <c r="EP312" s="17">
        <v>44</v>
      </c>
      <c r="EQ312" s="17">
        <v>21</v>
      </c>
      <c r="ER312" s="17">
        <v>6</v>
      </c>
      <c r="ES312" s="17">
        <v>45</v>
      </c>
      <c r="ET312" s="17">
        <v>8</v>
      </c>
      <c r="EU312" s="17">
        <v>14</v>
      </c>
    </row>
    <row r="313" spans="1:151" ht="14.25" customHeight="1">
      <c r="A313" s="551" t="s">
        <v>299</v>
      </c>
      <c r="B313" s="551" t="s">
        <v>545</v>
      </c>
      <c r="C313" s="551" t="s">
        <v>545</v>
      </c>
      <c r="D313" s="551"/>
      <c r="E313" s="607">
        <v>193</v>
      </c>
      <c r="F313" s="607">
        <v>99</v>
      </c>
      <c r="G313" s="607">
        <v>19</v>
      </c>
      <c r="H313" s="607">
        <v>18</v>
      </c>
      <c r="I313" s="607">
        <v>42</v>
      </c>
      <c r="J313" s="607">
        <v>29</v>
      </c>
      <c r="K313" s="607">
        <v>38</v>
      </c>
      <c r="L313" s="607">
        <v>94</v>
      </c>
      <c r="M313" s="607">
        <v>274</v>
      </c>
      <c r="N313" s="607">
        <v>3</v>
      </c>
      <c r="O313" s="607">
        <v>12</v>
      </c>
      <c r="P313" s="607">
        <v>7</v>
      </c>
      <c r="Q313" s="607">
        <v>6</v>
      </c>
      <c r="R313" s="607">
        <v>14</v>
      </c>
      <c r="S313" s="607">
        <v>18</v>
      </c>
      <c r="T313" s="607">
        <v>25</v>
      </c>
      <c r="U313" s="607">
        <v>30</v>
      </c>
      <c r="V313" s="607">
        <v>23</v>
      </c>
      <c r="W313" s="607">
        <v>20</v>
      </c>
      <c r="X313" s="607">
        <v>32</v>
      </c>
      <c r="Y313" s="607">
        <v>19</v>
      </c>
      <c r="Z313" s="607">
        <v>24</v>
      </c>
      <c r="AA313" s="607">
        <v>28</v>
      </c>
      <c r="AB313" s="607">
        <v>13</v>
      </c>
      <c r="AC313" s="608">
        <v>58.5</v>
      </c>
      <c r="AD313" s="608">
        <v>57.4</v>
      </c>
      <c r="AE313" s="608">
        <v>59.9</v>
      </c>
      <c r="AF313" s="607">
        <v>166</v>
      </c>
      <c r="AG313" s="607" t="s">
        <v>1</v>
      </c>
      <c r="AH313" s="607">
        <v>1</v>
      </c>
      <c r="AI313" s="607">
        <v>1</v>
      </c>
      <c r="AJ313" s="607">
        <v>2</v>
      </c>
      <c r="AK313" s="607">
        <v>5</v>
      </c>
      <c r="AL313" s="607">
        <v>11</v>
      </c>
      <c r="AM313" s="607">
        <v>11</v>
      </c>
      <c r="AN313" s="607">
        <v>18</v>
      </c>
      <c r="AO313" s="607">
        <v>10</v>
      </c>
      <c r="AP313" s="607">
        <v>16</v>
      </c>
      <c r="AQ313" s="607">
        <v>24</v>
      </c>
      <c r="AR313" s="607">
        <v>18</v>
      </c>
      <c r="AS313" s="607">
        <v>18</v>
      </c>
      <c r="AT313" s="607">
        <v>21</v>
      </c>
      <c r="AU313" s="607">
        <v>10</v>
      </c>
      <c r="AV313" s="608">
        <v>64.099999999999994</v>
      </c>
      <c r="AW313" s="608">
        <v>64.3</v>
      </c>
      <c r="AX313" s="608">
        <v>63.8</v>
      </c>
      <c r="AY313" s="607">
        <v>143</v>
      </c>
      <c r="AZ313" s="607" t="s">
        <v>1</v>
      </c>
      <c r="BA313" s="607" t="s">
        <v>1</v>
      </c>
      <c r="BB313" s="607">
        <v>1</v>
      </c>
      <c r="BC313" s="607">
        <v>2</v>
      </c>
      <c r="BD313" s="607">
        <v>3</v>
      </c>
      <c r="BE313" s="607">
        <v>9</v>
      </c>
      <c r="BF313" s="607">
        <v>8</v>
      </c>
      <c r="BG313" s="607">
        <v>14</v>
      </c>
      <c r="BH313" s="607">
        <v>8</v>
      </c>
      <c r="BI313" s="607">
        <v>15</v>
      </c>
      <c r="BJ313" s="607">
        <v>22</v>
      </c>
      <c r="BK313" s="607">
        <v>17</v>
      </c>
      <c r="BL313" s="607">
        <v>17</v>
      </c>
      <c r="BM313" s="607">
        <v>19</v>
      </c>
      <c r="BN313" s="607">
        <v>8</v>
      </c>
      <c r="BO313" s="608">
        <v>65.2</v>
      </c>
      <c r="BP313" s="608">
        <v>64.3</v>
      </c>
      <c r="BQ313" s="608">
        <v>66.7</v>
      </c>
      <c r="BR313" s="607">
        <v>99</v>
      </c>
      <c r="BS313" s="607" t="s">
        <v>1</v>
      </c>
      <c r="BT313" s="607" t="s">
        <v>1</v>
      </c>
      <c r="BU313" s="607" t="s">
        <v>1</v>
      </c>
      <c r="BV313" s="607" t="s">
        <v>1</v>
      </c>
      <c r="BW313" s="607">
        <v>2</v>
      </c>
      <c r="BX313" s="607">
        <v>2</v>
      </c>
      <c r="BY313" s="607">
        <v>5</v>
      </c>
      <c r="BZ313" s="607">
        <v>10</v>
      </c>
      <c r="CA313" s="607">
        <v>8</v>
      </c>
      <c r="CB313" s="607">
        <v>11</v>
      </c>
      <c r="CC313" s="607">
        <v>13</v>
      </c>
      <c r="CD313" s="607">
        <v>13</v>
      </c>
      <c r="CE313" s="607">
        <v>10</v>
      </c>
      <c r="CF313" s="607">
        <v>18</v>
      </c>
      <c r="CG313" s="607">
        <v>7</v>
      </c>
      <c r="CH313" s="607">
        <v>69</v>
      </c>
      <c r="CI313" s="607" t="s">
        <v>1</v>
      </c>
      <c r="CJ313" s="607" t="s">
        <v>1</v>
      </c>
      <c r="CK313" s="607" t="s">
        <v>1</v>
      </c>
      <c r="CL313" s="607">
        <v>1</v>
      </c>
      <c r="CM313" s="607">
        <v>3</v>
      </c>
      <c r="CN313" s="607">
        <v>4</v>
      </c>
      <c r="CO313" s="607">
        <v>5</v>
      </c>
      <c r="CP313" s="607">
        <v>7</v>
      </c>
      <c r="CQ313" s="607">
        <v>9</v>
      </c>
      <c r="CR313" s="607">
        <v>9</v>
      </c>
      <c r="CS313" s="607">
        <v>7</v>
      </c>
      <c r="CT313" s="607">
        <v>17</v>
      </c>
      <c r="CU313" s="607">
        <v>7</v>
      </c>
      <c r="CV313" s="607"/>
      <c r="CW313" s="607"/>
      <c r="CX313" s="607"/>
      <c r="CY313" s="607"/>
      <c r="CZ313" s="607"/>
      <c r="DA313" s="607"/>
      <c r="DB313" s="607"/>
      <c r="DC313" s="607">
        <v>375</v>
      </c>
      <c r="DD313" s="607">
        <v>230</v>
      </c>
      <c r="DE313" s="607">
        <v>143</v>
      </c>
      <c r="DF313" s="607">
        <v>77</v>
      </c>
      <c r="DG313" s="607">
        <v>10</v>
      </c>
      <c r="DH313" s="607">
        <v>66</v>
      </c>
      <c r="DI313" s="607">
        <v>53</v>
      </c>
      <c r="DJ313" s="607">
        <v>26</v>
      </c>
      <c r="DK313" s="607">
        <v>84</v>
      </c>
      <c r="DL313" s="607" t="s">
        <v>1</v>
      </c>
      <c r="DM313" s="607" t="s">
        <v>1</v>
      </c>
      <c r="DN313" s="607">
        <v>2</v>
      </c>
      <c r="DO313" s="607">
        <v>7</v>
      </c>
      <c r="DP313" s="607">
        <v>47</v>
      </c>
      <c r="DQ313" s="607">
        <v>6</v>
      </c>
      <c r="DR313" s="607">
        <v>16</v>
      </c>
      <c r="DS313" s="607">
        <v>5</v>
      </c>
      <c r="DT313" s="607">
        <v>1</v>
      </c>
      <c r="DU313" s="607" t="s">
        <v>1</v>
      </c>
      <c r="DV313" s="607" t="s">
        <v>1</v>
      </c>
      <c r="DW313" s="607" t="s">
        <v>1</v>
      </c>
      <c r="DX313" s="607" t="s">
        <v>1</v>
      </c>
      <c r="DY313" s="607" t="s">
        <v>1</v>
      </c>
      <c r="DZ313" s="607" t="s">
        <v>1</v>
      </c>
      <c r="EA313" s="607">
        <v>99</v>
      </c>
      <c r="EB313" s="607">
        <v>5061</v>
      </c>
      <c r="EC313" s="607" t="s">
        <v>1</v>
      </c>
      <c r="ED313" s="607">
        <v>3702</v>
      </c>
      <c r="EE313" s="607">
        <v>1359</v>
      </c>
      <c r="EF313" s="17">
        <v>178</v>
      </c>
      <c r="EG313" s="17">
        <v>147</v>
      </c>
      <c r="EH313" s="17">
        <v>93</v>
      </c>
      <c r="EI313" s="17">
        <v>50</v>
      </c>
      <c r="EJ313" s="17">
        <v>4</v>
      </c>
      <c r="EK313" s="17" t="s">
        <v>1</v>
      </c>
      <c r="EL313" s="17">
        <v>20</v>
      </c>
      <c r="EM313" s="17">
        <v>11</v>
      </c>
      <c r="EN313" s="17">
        <v>197</v>
      </c>
      <c r="EO313" s="17">
        <v>83</v>
      </c>
      <c r="EP313" s="17">
        <v>50</v>
      </c>
      <c r="EQ313" s="17">
        <v>27</v>
      </c>
      <c r="ER313" s="17">
        <v>6</v>
      </c>
      <c r="ES313" s="17">
        <v>66</v>
      </c>
      <c r="ET313" s="17">
        <v>33</v>
      </c>
      <c r="EU313" s="17">
        <v>15</v>
      </c>
    </row>
    <row r="314" spans="1:151" ht="14.25" customHeight="1">
      <c r="A314" s="551" t="s">
        <v>299</v>
      </c>
      <c r="B314" s="551" t="s">
        <v>545</v>
      </c>
      <c r="C314" s="551" t="s">
        <v>545</v>
      </c>
      <c r="D314" s="551" t="s">
        <v>546</v>
      </c>
      <c r="E314" s="607">
        <v>71</v>
      </c>
      <c r="F314" s="607">
        <v>39</v>
      </c>
      <c r="G314" s="607">
        <v>9</v>
      </c>
      <c r="H314" s="607">
        <v>8</v>
      </c>
      <c r="I314" s="607">
        <v>14</v>
      </c>
      <c r="J314" s="607">
        <v>11</v>
      </c>
      <c r="K314" s="607">
        <v>16</v>
      </c>
      <c r="L314" s="607">
        <v>32</v>
      </c>
      <c r="M314" s="607">
        <v>116</v>
      </c>
      <c r="N314" s="607">
        <v>1</v>
      </c>
      <c r="O314" s="607">
        <v>7</v>
      </c>
      <c r="P314" s="607">
        <v>5</v>
      </c>
      <c r="Q314" s="607">
        <v>2</v>
      </c>
      <c r="R314" s="607">
        <v>8</v>
      </c>
      <c r="S314" s="607">
        <v>11</v>
      </c>
      <c r="T314" s="607">
        <v>9</v>
      </c>
      <c r="U314" s="607">
        <v>13</v>
      </c>
      <c r="V314" s="607">
        <v>7</v>
      </c>
      <c r="W314" s="607">
        <v>6</v>
      </c>
      <c r="X314" s="607">
        <v>11</v>
      </c>
      <c r="Y314" s="607">
        <v>8</v>
      </c>
      <c r="Z314" s="607">
        <v>14</v>
      </c>
      <c r="AA314" s="607">
        <v>13</v>
      </c>
      <c r="AB314" s="607">
        <v>1</v>
      </c>
      <c r="AC314" s="608">
        <v>56.3</v>
      </c>
      <c r="AD314" s="608">
        <v>54.9</v>
      </c>
      <c r="AE314" s="608">
        <v>58</v>
      </c>
      <c r="AF314" s="607">
        <v>68</v>
      </c>
      <c r="AG314" s="607" t="s">
        <v>1</v>
      </c>
      <c r="AH314" s="607" t="s">
        <v>1</v>
      </c>
      <c r="AI314" s="607" t="s">
        <v>1</v>
      </c>
      <c r="AJ314" s="607">
        <v>1</v>
      </c>
      <c r="AK314" s="607">
        <v>3</v>
      </c>
      <c r="AL314" s="607">
        <v>8</v>
      </c>
      <c r="AM314" s="607">
        <v>4</v>
      </c>
      <c r="AN314" s="607">
        <v>8</v>
      </c>
      <c r="AO314" s="607">
        <v>4</v>
      </c>
      <c r="AP314" s="607">
        <v>4</v>
      </c>
      <c r="AQ314" s="607">
        <v>9</v>
      </c>
      <c r="AR314" s="607">
        <v>8</v>
      </c>
      <c r="AS314" s="607">
        <v>10</v>
      </c>
      <c r="AT314" s="607">
        <v>9</v>
      </c>
      <c r="AU314" s="607" t="s">
        <v>1</v>
      </c>
      <c r="AV314" s="608">
        <v>62.3</v>
      </c>
      <c r="AW314" s="608">
        <v>61.7</v>
      </c>
      <c r="AX314" s="608">
        <v>63.1</v>
      </c>
      <c r="AY314" s="607">
        <v>61</v>
      </c>
      <c r="AZ314" s="607" t="s">
        <v>1</v>
      </c>
      <c r="BA314" s="607" t="s">
        <v>1</v>
      </c>
      <c r="BB314" s="607" t="s">
        <v>1</v>
      </c>
      <c r="BC314" s="607">
        <v>1</v>
      </c>
      <c r="BD314" s="607">
        <v>2</v>
      </c>
      <c r="BE314" s="607">
        <v>6</v>
      </c>
      <c r="BF314" s="607">
        <v>4</v>
      </c>
      <c r="BG314" s="607">
        <v>6</v>
      </c>
      <c r="BH314" s="607">
        <v>3</v>
      </c>
      <c r="BI314" s="607">
        <v>4</v>
      </c>
      <c r="BJ314" s="607">
        <v>9</v>
      </c>
      <c r="BK314" s="607">
        <v>7</v>
      </c>
      <c r="BL314" s="607">
        <v>10</v>
      </c>
      <c r="BM314" s="607">
        <v>9</v>
      </c>
      <c r="BN314" s="607" t="s">
        <v>1</v>
      </c>
      <c r="BO314" s="608">
        <v>63.7</v>
      </c>
      <c r="BP314" s="608">
        <v>61.7</v>
      </c>
      <c r="BQ314" s="608">
        <v>67.5</v>
      </c>
      <c r="BR314" s="607">
        <v>39</v>
      </c>
      <c r="BS314" s="607" t="s">
        <v>1</v>
      </c>
      <c r="BT314" s="607" t="s">
        <v>1</v>
      </c>
      <c r="BU314" s="607" t="s">
        <v>1</v>
      </c>
      <c r="BV314" s="607" t="s">
        <v>1</v>
      </c>
      <c r="BW314" s="607">
        <v>1</v>
      </c>
      <c r="BX314" s="607">
        <v>1</v>
      </c>
      <c r="BY314" s="607">
        <v>1</v>
      </c>
      <c r="BZ314" s="607">
        <v>3</v>
      </c>
      <c r="CA314" s="607">
        <v>4</v>
      </c>
      <c r="CB314" s="607">
        <v>4</v>
      </c>
      <c r="CC314" s="607">
        <v>4</v>
      </c>
      <c r="CD314" s="607">
        <v>5</v>
      </c>
      <c r="CE314" s="607">
        <v>7</v>
      </c>
      <c r="CF314" s="607">
        <v>9</v>
      </c>
      <c r="CG314" s="607" t="s">
        <v>1</v>
      </c>
      <c r="CH314" s="607">
        <v>29</v>
      </c>
      <c r="CI314" s="607" t="s">
        <v>1</v>
      </c>
      <c r="CJ314" s="607" t="s">
        <v>1</v>
      </c>
      <c r="CK314" s="607" t="s">
        <v>1</v>
      </c>
      <c r="CL314" s="607" t="s">
        <v>1</v>
      </c>
      <c r="CM314" s="607">
        <v>1</v>
      </c>
      <c r="CN314" s="607">
        <v>2</v>
      </c>
      <c r="CO314" s="607">
        <v>2</v>
      </c>
      <c r="CP314" s="607">
        <v>3</v>
      </c>
      <c r="CQ314" s="607">
        <v>3</v>
      </c>
      <c r="CR314" s="607">
        <v>4</v>
      </c>
      <c r="CS314" s="607">
        <v>5</v>
      </c>
      <c r="CT314" s="607">
        <v>9</v>
      </c>
      <c r="CU314" s="607" t="s">
        <v>1</v>
      </c>
      <c r="CV314" s="607"/>
      <c r="CW314" s="607"/>
      <c r="CX314" s="607"/>
      <c r="CY314" s="607"/>
      <c r="CZ314" s="607"/>
      <c r="DA314" s="607"/>
      <c r="DB314" s="607"/>
      <c r="DC314" s="607">
        <v>145</v>
      </c>
      <c r="DD314" s="607">
        <v>90</v>
      </c>
      <c r="DE314" s="607">
        <v>61</v>
      </c>
      <c r="DF314" s="607">
        <v>25</v>
      </c>
      <c r="DG314" s="607">
        <v>4</v>
      </c>
      <c r="DH314" s="607">
        <v>27</v>
      </c>
      <c r="DI314" s="607">
        <v>16</v>
      </c>
      <c r="DJ314" s="607">
        <v>12</v>
      </c>
      <c r="DK314" s="607">
        <v>31</v>
      </c>
      <c r="DL314" s="607" t="s">
        <v>1</v>
      </c>
      <c r="DM314" s="607" t="s">
        <v>1</v>
      </c>
      <c r="DN314" s="607">
        <v>2</v>
      </c>
      <c r="DO314" s="607" t="s">
        <v>1</v>
      </c>
      <c r="DP314" s="607">
        <v>22</v>
      </c>
      <c r="DQ314" s="607">
        <v>2</v>
      </c>
      <c r="DR314" s="607">
        <v>3</v>
      </c>
      <c r="DS314" s="607">
        <v>2</v>
      </c>
      <c r="DT314" s="607" t="s">
        <v>1</v>
      </c>
      <c r="DU314" s="607" t="s">
        <v>1</v>
      </c>
      <c r="DV314" s="607" t="s">
        <v>1</v>
      </c>
      <c r="DW314" s="607" t="s">
        <v>1</v>
      </c>
      <c r="DX314" s="607" t="s">
        <v>1</v>
      </c>
      <c r="DY314" s="607" t="s">
        <v>1</v>
      </c>
      <c r="DZ314" s="607" t="s">
        <v>1</v>
      </c>
      <c r="EA314" s="607">
        <v>39</v>
      </c>
      <c r="EB314" s="607">
        <v>2468</v>
      </c>
      <c r="EC314" s="607" t="s">
        <v>1</v>
      </c>
      <c r="ED314" s="607">
        <v>2105</v>
      </c>
      <c r="EE314" s="607">
        <v>363</v>
      </c>
      <c r="EF314" s="17">
        <v>66</v>
      </c>
      <c r="EG314" s="17">
        <v>57</v>
      </c>
      <c r="EH314" s="17">
        <v>40</v>
      </c>
      <c r="EI314" s="17">
        <v>16</v>
      </c>
      <c r="EJ314" s="17">
        <v>1</v>
      </c>
      <c r="EK314" s="17" t="s">
        <v>1</v>
      </c>
      <c r="EL314" s="17">
        <v>5</v>
      </c>
      <c r="EM314" s="17">
        <v>4</v>
      </c>
      <c r="EN314" s="17">
        <v>79</v>
      </c>
      <c r="EO314" s="17">
        <v>33</v>
      </c>
      <c r="EP314" s="17">
        <v>21</v>
      </c>
      <c r="EQ314" s="17">
        <v>9</v>
      </c>
      <c r="ER314" s="17">
        <v>3</v>
      </c>
      <c r="ES314" s="17">
        <v>27</v>
      </c>
      <c r="ET314" s="17">
        <v>11</v>
      </c>
      <c r="EU314" s="17">
        <v>8</v>
      </c>
    </row>
    <row r="315" spans="1:151" ht="14.25" customHeight="1">
      <c r="A315" s="551" t="s">
        <v>299</v>
      </c>
      <c r="B315" s="551" t="s">
        <v>545</v>
      </c>
      <c r="C315" s="551" t="s">
        <v>545</v>
      </c>
      <c r="D315" s="551" t="s">
        <v>206</v>
      </c>
      <c r="E315" s="607">
        <v>25</v>
      </c>
      <c r="F315" s="607">
        <v>17</v>
      </c>
      <c r="G315" s="607">
        <v>6</v>
      </c>
      <c r="H315" s="607">
        <v>6</v>
      </c>
      <c r="I315" s="607">
        <v>5</v>
      </c>
      <c r="J315" s="607">
        <v>4</v>
      </c>
      <c r="K315" s="607">
        <v>6</v>
      </c>
      <c r="L315" s="607">
        <v>8</v>
      </c>
      <c r="M315" s="607">
        <v>46</v>
      </c>
      <c r="N315" s="607" t="s">
        <v>1</v>
      </c>
      <c r="O315" s="607">
        <v>1</v>
      </c>
      <c r="P315" s="607" t="s">
        <v>1</v>
      </c>
      <c r="Q315" s="607">
        <v>2</v>
      </c>
      <c r="R315" s="607">
        <v>3</v>
      </c>
      <c r="S315" s="607">
        <v>2</v>
      </c>
      <c r="T315" s="607">
        <v>3</v>
      </c>
      <c r="U315" s="607">
        <v>3</v>
      </c>
      <c r="V315" s="607">
        <v>5</v>
      </c>
      <c r="W315" s="607">
        <v>4</v>
      </c>
      <c r="X315" s="607">
        <v>8</v>
      </c>
      <c r="Y315" s="607">
        <v>5</v>
      </c>
      <c r="Z315" s="607">
        <v>3</v>
      </c>
      <c r="AA315" s="607">
        <v>3</v>
      </c>
      <c r="AB315" s="607">
        <v>4</v>
      </c>
      <c r="AC315" s="608">
        <v>61.6</v>
      </c>
      <c r="AD315" s="608">
        <v>62.7</v>
      </c>
      <c r="AE315" s="608">
        <v>60.4</v>
      </c>
      <c r="AF315" s="607">
        <v>35</v>
      </c>
      <c r="AG315" s="607" t="s">
        <v>1</v>
      </c>
      <c r="AH315" s="607">
        <v>1</v>
      </c>
      <c r="AI315" s="607" t="s">
        <v>1</v>
      </c>
      <c r="AJ315" s="607">
        <v>1</v>
      </c>
      <c r="AK315" s="607">
        <v>1</v>
      </c>
      <c r="AL315" s="607">
        <v>1</v>
      </c>
      <c r="AM315" s="607">
        <v>2</v>
      </c>
      <c r="AN315" s="607">
        <v>3</v>
      </c>
      <c r="AO315" s="607">
        <v>3</v>
      </c>
      <c r="AP315" s="607">
        <v>4</v>
      </c>
      <c r="AQ315" s="607">
        <v>5</v>
      </c>
      <c r="AR315" s="607">
        <v>5</v>
      </c>
      <c r="AS315" s="607">
        <v>2</v>
      </c>
      <c r="AT315" s="607">
        <v>3</v>
      </c>
      <c r="AU315" s="607">
        <v>4</v>
      </c>
      <c r="AV315" s="608">
        <v>64.099999999999994</v>
      </c>
      <c r="AW315" s="608">
        <v>66.599999999999994</v>
      </c>
      <c r="AX315" s="608">
        <v>61.4</v>
      </c>
      <c r="AY315" s="607">
        <v>29</v>
      </c>
      <c r="AZ315" s="607" t="s">
        <v>1</v>
      </c>
      <c r="BA315" s="607" t="s">
        <v>1</v>
      </c>
      <c r="BB315" s="607" t="s">
        <v>1</v>
      </c>
      <c r="BC315" s="607">
        <v>1</v>
      </c>
      <c r="BD315" s="607">
        <v>1</v>
      </c>
      <c r="BE315" s="607">
        <v>1</v>
      </c>
      <c r="BF315" s="607">
        <v>2</v>
      </c>
      <c r="BG315" s="607">
        <v>2</v>
      </c>
      <c r="BH315" s="607">
        <v>2</v>
      </c>
      <c r="BI315" s="607">
        <v>4</v>
      </c>
      <c r="BJ315" s="607">
        <v>4</v>
      </c>
      <c r="BK315" s="607">
        <v>5</v>
      </c>
      <c r="BL315" s="607">
        <v>1</v>
      </c>
      <c r="BM315" s="607">
        <v>3</v>
      </c>
      <c r="BN315" s="607">
        <v>3</v>
      </c>
      <c r="BO315" s="608">
        <v>64.900000000000006</v>
      </c>
      <c r="BP315" s="608">
        <v>66.599999999999994</v>
      </c>
      <c r="BQ315" s="608">
        <v>62.2</v>
      </c>
      <c r="BR315" s="607">
        <v>17</v>
      </c>
      <c r="BS315" s="607" t="s">
        <v>1</v>
      </c>
      <c r="BT315" s="607" t="s">
        <v>1</v>
      </c>
      <c r="BU315" s="607" t="s">
        <v>1</v>
      </c>
      <c r="BV315" s="607" t="s">
        <v>1</v>
      </c>
      <c r="BW315" s="607" t="s">
        <v>1</v>
      </c>
      <c r="BX315" s="607" t="s">
        <v>1</v>
      </c>
      <c r="BY315" s="607">
        <v>2</v>
      </c>
      <c r="BZ315" s="607">
        <v>1</v>
      </c>
      <c r="CA315" s="607" t="s">
        <v>1</v>
      </c>
      <c r="CB315" s="607">
        <v>1</v>
      </c>
      <c r="CC315" s="607">
        <v>4</v>
      </c>
      <c r="CD315" s="607">
        <v>4</v>
      </c>
      <c r="CE315" s="607" t="s">
        <v>1</v>
      </c>
      <c r="CF315" s="607">
        <v>2</v>
      </c>
      <c r="CG315" s="607">
        <v>3</v>
      </c>
      <c r="CH315" s="607">
        <v>12</v>
      </c>
      <c r="CI315" s="607" t="s">
        <v>1</v>
      </c>
      <c r="CJ315" s="607" t="s">
        <v>1</v>
      </c>
      <c r="CK315" s="607" t="s">
        <v>1</v>
      </c>
      <c r="CL315" s="607" t="s">
        <v>1</v>
      </c>
      <c r="CM315" s="607">
        <v>1</v>
      </c>
      <c r="CN315" s="607" t="s">
        <v>1</v>
      </c>
      <c r="CO315" s="607" t="s">
        <v>1</v>
      </c>
      <c r="CP315" s="607">
        <v>1</v>
      </c>
      <c r="CQ315" s="607">
        <v>2</v>
      </c>
      <c r="CR315" s="607">
        <v>3</v>
      </c>
      <c r="CS315" s="607" t="s">
        <v>1</v>
      </c>
      <c r="CT315" s="607">
        <v>2</v>
      </c>
      <c r="CU315" s="607">
        <v>3</v>
      </c>
      <c r="CV315" s="607"/>
      <c r="CW315" s="607"/>
      <c r="CX315" s="607"/>
      <c r="CY315" s="607"/>
      <c r="CZ315" s="607"/>
      <c r="DA315" s="607"/>
      <c r="DB315" s="607"/>
      <c r="DC315" s="607">
        <v>59</v>
      </c>
      <c r="DD315" s="607">
        <v>40</v>
      </c>
      <c r="DE315" s="607">
        <v>29</v>
      </c>
      <c r="DF315" s="607">
        <v>8</v>
      </c>
      <c r="DG315" s="607">
        <v>3</v>
      </c>
      <c r="DH315" s="607">
        <v>11</v>
      </c>
      <c r="DI315" s="607">
        <v>5</v>
      </c>
      <c r="DJ315" s="607">
        <v>3</v>
      </c>
      <c r="DK315" s="607">
        <v>13</v>
      </c>
      <c r="DL315" s="607" t="s">
        <v>1</v>
      </c>
      <c r="DM315" s="607" t="s">
        <v>1</v>
      </c>
      <c r="DN315" s="607" t="s">
        <v>1</v>
      </c>
      <c r="DO315" s="607" t="s">
        <v>1</v>
      </c>
      <c r="DP315" s="607">
        <v>7</v>
      </c>
      <c r="DQ315" s="607" t="s">
        <v>1</v>
      </c>
      <c r="DR315" s="607">
        <v>4</v>
      </c>
      <c r="DS315" s="607">
        <v>2</v>
      </c>
      <c r="DT315" s="607" t="s">
        <v>1</v>
      </c>
      <c r="DU315" s="607" t="s">
        <v>1</v>
      </c>
      <c r="DV315" s="607" t="s">
        <v>1</v>
      </c>
      <c r="DW315" s="607" t="s">
        <v>1</v>
      </c>
      <c r="DX315" s="607" t="s">
        <v>1</v>
      </c>
      <c r="DY315" s="607" t="s">
        <v>1</v>
      </c>
      <c r="DZ315" s="607" t="s">
        <v>1</v>
      </c>
      <c r="EA315" s="607">
        <v>17</v>
      </c>
      <c r="EB315" s="607">
        <v>721</v>
      </c>
      <c r="EC315" s="607" t="s">
        <v>1</v>
      </c>
      <c r="ED315" s="607">
        <v>517</v>
      </c>
      <c r="EE315" s="607">
        <v>204</v>
      </c>
      <c r="EF315" s="17">
        <v>33</v>
      </c>
      <c r="EG315" s="17">
        <v>26</v>
      </c>
      <c r="EH315" s="17">
        <v>18</v>
      </c>
      <c r="EI315" s="17">
        <v>6</v>
      </c>
      <c r="EJ315" s="17">
        <v>2</v>
      </c>
      <c r="EK315" s="17" t="s">
        <v>1</v>
      </c>
      <c r="EL315" s="17">
        <v>4</v>
      </c>
      <c r="EM315" s="17">
        <v>3</v>
      </c>
      <c r="EN315" s="17">
        <v>26</v>
      </c>
      <c r="EO315" s="17">
        <v>14</v>
      </c>
      <c r="EP315" s="17">
        <v>11</v>
      </c>
      <c r="EQ315" s="17">
        <v>2</v>
      </c>
      <c r="ER315" s="17">
        <v>1</v>
      </c>
      <c r="ES315" s="17">
        <v>11</v>
      </c>
      <c r="ET315" s="17">
        <v>1</v>
      </c>
      <c r="EU315" s="17" t="s">
        <v>1</v>
      </c>
    </row>
    <row r="316" spans="1:151" ht="14.25" customHeight="1">
      <c r="A316" s="551" t="s">
        <v>299</v>
      </c>
      <c r="B316" s="551" t="s">
        <v>545</v>
      </c>
      <c r="C316" s="551" t="s">
        <v>545</v>
      </c>
      <c r="D316" s="551" t="s">
        <v>547</v>
      </c>
      <c r="E316" s="607">
        <v>32</v>
      </c>
      <c r="F316" s="607">
        <v>13</v>
      </c>
      <c r="G316" s="607">
        <v>2</v>
      </c>
      <c r="H316" s="607">
        <v>2</v>
      </c>
      <c r="I316" s="607">
        <v>6</v>
      </c>
      <c r="J316" s="607">
        <v>4</v>
      </c>
      <c r="K316" s="607">
        <v>5</v>
      </c>
      <c r="L316" s="607">
        <v>19</v>
      </c>
      <c r="M316" s="607">
        <v>33</v>
      </c>
      <c r="N316" s="607" t="s">
        <v>1</v>
      </c>
      <c r="O316" s="607" t="s">
        <v>1</v>
      </c>
      <c r="P316" s="607">
        <v>2</v>
      </c>
      <c r="Q316" s="607">
        <v>2</v>
      </c>
      <c r="R316" s="607">
        <v>2</v>
      </c>
      <c r="S316" s="607">
        <v>1</v>
      </c>
      <c r="T316" s="607">
        <v>2</v>
      </c>
      <c r="U316" s="607">
        <v>3</v>
      </c>
      <c r="V316" s="607">
        <v>2</v>
      </c>
      <c r="W316" s="607">
        <v>4</v>
      </c>
      <c r="X316" s="607">
        <v>3</v>
      </c>
      <c r="Y316" s="607">
        <v>2</v>
      </c>
      <c r="Z316" s="607">
        <v>3</v>
      </c>
      <c r="AA316" s="607">
        <v>5</v>
      </c>
      <c r="AB316" s="607">
        <v>2</v>
      </c>
      <c r="AC316" s="608">
        <v>61</v>
      </c>
      <c r="AD316" s="608">
        <v>59.7</v>
      </c>
      <c r="AE316" s="608">
        <v>62.5</v>
      </c>
      <c r="AF316" s="607">
        <v>18</v>
      </c>
      <c r="AG316" s="607" t="s">
        <v>1</v>
      </c>
      <c r="AH316" s="607" t="s">
        <v>1</v>
      </c>
      <c r="AI316" s="607">
        <v>1</v>
      </c>
      <c r="AJ316" s="607" t="s">
        <v>1</v>
      </c>
      <c r="AK316" s="607" t="s">
        <v>1</v>
      </c>
      <c r="AL316" s="607" t="s">
        <v>1</v>
      </c>
      <c r="AM316" s="607">
        <v>1</v>
      </c>
      <c r="AN316" s="607">
        <v>3</v>
      </c>
      <c r="AO316" s="607">
        <v>1</v>
      </c>
      <c r="AP316" s="607">
        <v>3</v>
      </c>
      <c r="AQ316" s="607">
        <v>3</v>
      </c>
      <c r="AR316" s="607">
        <v>1</v>
      </c>
      <c r="AS316" s="607">
        <v>2</v>
      </c>
      <c r="AT316" s="607">
        <v>2</v>
      </c>
      <c r="AU316" s="607">
        <v>1</v>
      </c>
      <c r="AV316" s="608">
        <v>63.8</v>
      </c>
      <c r="AW316" s="608">
        <v>62.8</v>
      </c>
      <c r="AX316" s="608">
        <v>66.400000000000006</v>
      </c>
      <c r="AY316" s="607">
        <v>15</v>
      </c>
      <c r="AZ316" s="607" t="s">
        <v>1</v>
      </c>
      <c r="BA316" s="607" t="s">
        <v>1</v>
      </c>
      <c r="BB316" s="607">
        <v>1</v>
      </c>
      <c r="BC316" s="607" t="s">
        <v>1</v>
      </c>
      <c r="BD316" s="607" t="s">
        <v>1</v>
      </c>
      <c r="BE316" s="607" t="s">
        <v>1</v>
      </c>
      <c r="BF316" s="607" t="s">
        <v>1</v>
      </c>
      <c r="BG316" s="607">
        <v>3</v>
      </c>
      <c r="BH316" s="607">
        <v>1</v>
      </c>
      <c r="BI316" s="607">
        <v>2</v>
      </c>
      <c r="BJ316" s="607">
        <v>2</v>
      </c>
      <c r="BK316" s="607">
        <v>1</v>
      </c>
      <c r="BL316" s="607">
        <v>2</v>
      </c>
      <c r="BM316" s="607">
        <v>2</v>
      </c>
      <c r="BN316" s="607">
        <v>1</v>
      </c>
      <c r="BO316" s="608">
        <v>64.7</v>
      </c>
      <c r="BP316" s="608">
        <v>62.8</v>
      </c>
      <c r="BQ316" s="608">
        <v>77</v>
      </c>
      <c r="BR316" s="607">
        <v>13</v>
      </c>
      <c r="BS316" s="607" t="s">
        <v>1</v>
      </c>
      <c r="BT316" s="607" t="s">
        <v>1</v>
      </c>
      <c r="BU316" s="607" t="s">
        <v>1</v>
      </c>
      <c r="BV316" s="607" t="s">
        <v>1</v>
      </c>
      <c r="BW316" s="607" t="s">
        <v>1</v>
      </c>
      <c r="BX316" s="607" t="s">
        <v>1</v>
      </c>
      <c r="BY316" s="607" t="s">
        <v>1</v>
      </c>
      <c r="BZ316" s="607">
        <v>2</v>
      </c>
      <c r="CA316" s="607">
        <v>1</v>
      </c>
      <c r="CB316" s="607">
        <v>3</v>
      </c>
      <c r="CC316" s="607">
        <v>1</v>
      </c>
      <c r="CD316" s="607">
        <v>1</v>
      </c>
      <c r="CE316" s="607">
        <v>2</v>
      </c>
      <c r="CF316" s="607">
        <v>3</v>
      </c>
      <c r="CG316" s="607" t="s">
        <v>1</v>
      </c>
      <c r="CH316" s="607">
        <v>5</v>
      </c>
      <c r="CI316" s="607" t="s">
        <v>1</v>
      </c>
      <c r="CJ316" s="607" t="s">
        <v>1</v>
      </c>
      <c r="CK316" s="607" t="s">
        <v>1</v>
      </c>
      <c r="CL316" s="607" t="s">
        <v>1</v>
      </c>
      <c r="CM316" s="607" t="s">
        <v>1</v>
      </c>
      <c r="CN316" s="607" t="s">
        <v>1</v>
      </c>
      <c r="CO316" s="607" t="s">
        <v>1</v>
      </c>
      <c r="CP316" s="607">
        <v>1</v>
      </c>
      <c r="CQ316" s="607">
        <v>1</v>
      </c>
      <c r="CR316" s="607" t="s">
        <v>1</v>
      </c>
      <c r="CS316" s="607">
        <v>1</v>
      </c>
      <c r="CT316" s="607">
        <v>2</v>
      </c>
      <c r="CU316" s="607" t="s">
        <v>1</v>
      </c>
      <c r="CV316" s="607"/>
      <c r="CW316" s="607"/>
      <c r="CX316" s="607"/>
      <c r="CY316" s="607"/>
      <c r="CZ316" s="607"/>
      <c r="DA316" s="607"/>
      <c r="DB316" s="607"/>
      <c r="DC316" s="607">
        <v>44</v>
      </c>
      <c r="DD316" s="607">
        <v>23</v>
      </c>
      <c r="DE316" s="607">
        <v>15</v>
      </c>
      <c r="DF316" s="607">
        <v>8</v>
      </c>
      <c r="DG316" s="607" t="s">
        <v>1</v>
      </c>
      <c r="DH316" s="607">
        <v>11</v>
      </c>
      <c r="DI316" s="607">
        <v>5</v>
      </c>
      <c r="DJ316" s="607">
        <v>5</v>
      </c>
      <c r="DK316" s="607">
        <v>12</v>
      </c>
      <c r="DL316" s="607" t="s">
        <v>1</v>
      </c>
      <c r="DM316" s="607" t="s">
        <v>1</v>
      </c>
      <c r="DN316" s="607" t="s">
        <v>1</v>
      </c>
      <c r="DO316" s="607">
        <v>1</v>
      </c>
      <c r="DP316" s="607">
        <v>5</v>
      </c>
      <c r="DQ316" s="607" t="s">
        <v>1</v>
      </c>
      <c r="DR316" s="607">
        <v>4</v>
      </c>
      <c r="DS316" s="607">
        <v>1</v>
      </c>
      <c r="DT316" s="607">
        <v>1</v>
      </c>
      <c r="DU316" s="607" t="s">
        <v>1</v>
      </c>
      <c r="DV316" s="607" t="s">
        <v>1</v>
      </c>
      <c r="DW316" s="607" t="s">
        <v>1</v>
      </c>
      <c r="DX316" s="607" t="s">
        <v>1</v>
      </c>
      <c r="DY316" s="607" t="s">
        <v>1</v>
      </c>
      <c r="DZ316" s="607" t="s">
        <v>1</v>
      </c>
      <c r="EA316" s="607">
        <v>13</v>
      </c>
      <c r="EB316" s="607">
        <v>558</v>
      </c>
      <c r="EC316" s="607" t="s">
        <v>1</v>
      </c>
      <c r="ED316" s="607">
        <v>394</v>
      </c>
      <c r="EE316" s="607">
        <v>164</v>
      </c>
      <c r="EF316" s="17">
        <v>21</v>
      </c>
      <c r="EG316" s="17">
        <v>18</v>
      </c>
      <c r="EH316" s="17">
        <v>13</v>
      </c>
      <c r="EI316" s="17">
        <v>5</v>
      </c>
      <c r="EJ316" s="17" t="s">
        <v>1</v>
      </c>
      <c r="EK316" s="17" t="s">
        <v>1</v>
      </c>
      <c r="EL316" s="17">
        <v>1</v>
      </c>
      <c r="EM316" s="17">
        <v>2</v>
      </c>
      <c r="EN316" s="17">
        <v>23</v>
      </c>
      <c r="EO316" s="17">
        <v>5</v>
      </c>
      <c r="EP316" s="17">
        <v>2</v>
      </c>
      <c r="EQ316" s="17">
        <v>3</v>
      </c>
      <c r="ER316" s="17" t="s">
        <v>1</v>
      </c>
      <c r="ES316" s="17">
        <v>11</v>
      </c>
      <c r="ET316" s="17">
        <v>4</v>
      </c>
      <c r="EU316" s="17">
        <v>3</v>
      </c>
    </row>
    <row r="317" spans="1:151" ht="14.25" customHeight="1">
      <c r="A317" s="551" t="s">
        <v>299</v>
      </c>
      <c r="B317" s="551" t="s">
        <v>545</v>
      </c>
      <c r="C317" s="551" t="s">
        <v>545</v>
      </c>
      <c r="D317" s="551" t="s">
        <v>524</v>
      </c>
      <c r="E317" s="607">
        <v>22</v>
      </c>
      <c r="F317" s="607">
        <v>12</v>
      </c>
      <c r="G317" s="607">
        <v>2</v>
      </c>
      <c r="H317" s="607">
        <v>2</v>
      </c>
      <c r="I317" s="607">
        <v>6</v>
      </c>
      <c r="J317" s="607">
        <v>1</v>
      </c>
      <c r="K317" s="607">
        <v>4</v>
      </c>
      <c r="L317" s="607">
        <v>10</v>
      </c>
      <c r="M317" s="607">
        <v>34</v>
      </c>
      <c r="N317" s="607">
        <v>1</v>
      </c>
      <c r="O317" s="607">
        <v>1</v>
      </c>
      <c r="P317" s="607" t="s">
        <v>1</v>
      </c>
      <c r="Q317" s="607" t="s">
        <v>1</v>
      </c>
      <c r="R317" s="607" t="s">
        <v>1</v>
      </c>
      <c r="S317" s="607" t="s">
        <v>1</v>
      </c>
      <c r="T317" s="607">
        <v>8</v>
      </c>
      <c r="U317" s="607">
        <v>6</v>
      </c>
      <c r="V317" s="607">
        <v>2</v>
      </c>
      <c r="W317" s="607">
        <v>2</v>
      </c>
      <c r="X317" s="607">
        <v>3</v>
      </c>
      <c r="Y317" s="607">
        <v>1</v>
      </c>
      <c r="Z317" s="607">
        <v>3</v>
      </c>
      <c r="AA317" s="607">
        <v>4</v>
      </c>
      <c r="AB317" s="607">
        <v>3</v>
      </c>
      <c r="AC317" s="608">
        <v>60.3</v>
      </c>
      <c r="AD317" s="608">
        <v>58.3</v>
      </c>
      <c r="AE317" s="608">
        <v>62.9</v>
      </c>
      <c r="AF317" s="607">
        <v>20</v>
      </c>
      <c r="AG317" s="607" t="s">
        <v>1</v>
      </c>
      <c r="AH317" s="607" t="s">
        <v>1</v>
      </c>
      <c r="AI317" s="607" t="s">
        <v>1</v>
      </c>
      <c r="AJ317" s="607" t="s">
        <v>1</v>
      </c>
      <c r="AK317" s="607" t="s">
        <v>1</v>
      </c>
      <c r="AL317" s="607" t="s">
        <v>1</v>
      </c>
      <c r="AM317" s="607">
        <v>2</v>
      </c>
      <c r="AN317" s="607">
        <v>3</v>
      </c>
      <c r="AO317" s="607" t="s">
        <v>1</v>
      </c>
      <c r="AP317" s="607">
        <v>2</v>
      </c>
      <c r="AQ317" s="607">
        <v>2</v>
      </c>
      <c r="AR317" s="607">
        <v>1</v>
      </c>
      <c r="AS317" s="607">
        <v>3</v>
      </c>
      <c r="AT317" s="607">
        <v>4</v>
      </c>
      <c r="AU317" s="607">
        <v>3</v>
      </c>
      <c r="AV317" s="608">
        <v>69.8</v>
      </c>
      <c r="AW317" s="608">
        <v>73.7</v>
      </c>
      <c r="AX317" s="608">
        <v>66.5</v>
      </c>
      <c r="AY317" s="607">
        <v>17</v>
      </c>
      <c r="AZ317" s="607" t="s">
        <v>1</v>
      </c>
      <c r="BA317" s="607" t="s">
        <v>1</v>
      </c>
      <c r="BB317" s="607" t="s">
        <v>1</v>
      </c>
      <c r="BC317" s="607" t="s">
        <v>1</v>
      </c>
      <c r="BD317" s="607" t="s">
        <v>1</v>
      </c>
      <c r="BE317" s="607" t="s">
        <v>1</v>
      </c>
      <c r="BF317" s="607">
        <v>1</v>
      </c>
      <c r="BG317" s="607">
        <v>2</v>
      </c>
      <c r="BH317" s="607" t="s">
        <v>1</v>
      </c>
      <c r="BI317" s="607">
        <v>2</v>
      </c>
      <c r="BJ317" s="607">
        <v>2</v>
      </c>
      <c r="BK317" s="607">
        <v>1</v>
      </c>
      <c r="BL317" s="607">
        <v>3</v>
      </c>
      <c r="BM317" s="607">
        <v>3</v>
      </c>
      <c r="BN317" s="607">
        <v>3</v>
      </c>
      <c r="BO317" s="608">
        <v>71.599999999999994</v>
      </c>
      <c r="BP317" s="608">
        <v>73.7</v>
      </c>
      <c r="BQ317" s="608">
        <v>69.400000000000006</v>
      </c>
      <c r="BR317" s="607">
        <v>12</v>
      </c>
      <c r="BS317" s="607" t="s">
        <v>1</v>
      </c>
      <c r="BT317" s="607" t="s">
        <v>1</v>
      </c>
      <c r="BU317" s="607" t="s">
        <v>1</v>
      </c>
      <c r="BV317" s="607" t="s">
        <v>1</v>
      </c>
      <c r="BW317" s="607" t="s">
        <v>1</v>
      </c>
      <c r="BX317" s="607" t="s">
        <v>1</v>
      </c>
      <c r="BY317" s="607">
        <v>1</v>
      </c>
      <c r="BZ317" s="607">
        <v>1</v>
      </c>
      <c r="CA317" s="607">
        <v>1</v>
      </c>
      <c r="CB317" s="607" t="s">
        <v>1</v>
      </c>
      <c r="CC317" s="607">
        <v>2</v>
      </c>
      <c r="CD317" s="607">
        <v>1</v>
      </c>
      <c r="CE317" s="607">
        <v>1</v>
      </c>
      <c r="CF317" s="607">
        <v>3</v>
      </c>
      <c r="CG317" s="607">
        <v>2</v>
      </c>
      <c r="CH317" s="607">
        <v>11</v>
      </c>
      <c r="CI317" s="607" t="s">
        <v>1</v>
      </c>
      <c r="CJ317" s="607" t="s">
        <v>1</v>
      </c>
      <c r="CK317" s="607" t="s">
        <v>1</v>
      </c>
      <c r="CL317" s="607" t="s">
        <v>1</v>
      </c>
      <c r="CM317" s="607">
        <v>1</v>
      </c>
      <c r="CN317" s="607">
        <v>1</v>
      </c>
      <c r="CO317" s="607">
        <v>1</v>
      </c>
      <c r="CP317" s="607" t="s">
        <v>1</v>
      </c>
      <c r="CQ317" s="607">
        <v>1</v>
      </c>
      <c r="CR317" s="607">
        <v>1</v>
      </c>
      <c r="CS317" s="607">
        <v>1</v>
      </c>
      <c r="CT317" s="607">
        <v>3</v>
      </c>
      <c r="CU317" s="607">
        <v>2</v>
      </c>
      <c r="CV317" s="607"/>
      <c r="CW317" s="607"/>
      <c r="CX317" s="607"/>
      <c r="CY317" s="607"/>
      <c r="CZ317" s="607"/>
      <c r="DA317" s="607"/>
      <c r="DB317" s="607"/>
      <c r="DC317" s="607">
        <v>57</v>
      </c>
      <c r="DD317" s="607">
        <v>31</v>
      </c>
      <c r="DE317" s="607">
        <v>17</v>
      </c>
      <c r="DF317" s="607">
        <v>13</v>
      </c>
      <c r="DG317" s="607">
        <v>1</v>
      </c>
      <c r="DH317" s="607">
        <v>9</v>
      </c>
      <c r="DI317" s="607">
        <v>15</v>
      </c>
      <c r="DJ317" s="607">
        <v>2</v>
      </c>
      <c r="DK317" s="607">
        <v>11</v>
      </c>
      <c r="DL317" s="607" t="s">
        <v>1</v>
      </c>
      <c r="DM317" s="607" t="s">
        <v>1</v>
      </c>
      <c r="DN317" s="607" t="s">
        <v>1</v>
      </c>
      <c r="DO317" s="607">
        <v>3</v>
      </c>
      <c r="DP317" s="607">
        <v>2</v>
      </c>
      <c r="DQ317" s="607">
        <v>1</v>
      </c>
      <c r="DR317" s="607">
        <v>5</v>
      </c>
      <c r="DS317" s="607" t="s">
        <v>1</v>
      </c>
      <c r="DT317" s="607" t="s">
        <v>1</v>
      </c>
      <c r="DU317" s="607" t="s">
        <v>1</v>
      </c>
      <c r="DV317" s="607" t="s">
        <v>1</v>
      </c>
      <c r="DW317" s="607" t="s">
        <v>1</v>
      </c>
      <c r="DX317" s="607" t="s">
        <v>1</v>
      </c>
      <c r="DY317" s="607" t="s">
        <v>1</v>
      </c>
      <c r="DZ317" s="607" t="s">
        <v>1</v>
      </c>
      <c r="EA317" s="607">
        <v>12</v>
      </c>
      <c r="EB317" s="607">
        <v>637</v>
      </c>
      <c r="EC317" s="607" t="s">
        <v>1</v>
      </c>
      <c r="ED317" s="607">
        <v>282</v>
      </c>
      <c r="EE317" s="607">
        <v>355</v>
      </c>
      <c r="EF317" s="17">
        <v>27</v>
      </c>
      <c r="EG317" s="17">
        <v>21</v>
      </c>
      <c r="EH317" s="17">
        <v>9</v>
      </c>
      <c r="EI317" s="17">
        <v>11</v>
      </c>
      <c r="EJ317" s="17">
        <v>1</v>
      </c>
      <c r="EK317" s="17" t="s">
        <v>1</v>
      </c>
      <c r="EL317" s="17">
        <v>6</v>
      </c>
      <c r="EM317" s="17" t="s">
        <v>1</v>
      </c>
      <c r="EN317" s="17">
        <v>30</v>
      </c>
      <c r="EO317" s="17">
        <v>10</v>
      </c>
      <c r="EP317" s="17">
        <v>8</v>
      </c>
      <c r="EQ317" s="17">
        <v>2</v>
      </c>
      <c r="ER317" s="17" t="s">
        <v>1</v>
      </c>
      <c r="ES317" s="17">
        <v>9</v>
      </c>
      <c r="ET317" s="17">
        <v>9</v>
      </c>
      <c r="EU317" s="17">
        <v>2</v>
      </c>
    </row>
    <row r="318" spans="1:151" ht="14.25" customHeight="1">
      <c r="A318" s="551" t="s">
        <v>299</v>
      </c>
      <c r="B318" s="551" t="s">
        <v>545</v>
      </c>
      <c r="C318" s="551" t="s">
        <v>545</v>
      </c>
      <c r="D318" s="551" t="s">
        <v>548</v>
      </c>
      <c r="E318" s="607">
        <v>26</v>
      </c>
      <c r="F318" s="607">
        <v>13</v>
      </c>
      <c r="G318" s="607" t="s">
        <v>1</v>
      </c>
      <c r="H318" s="607" t="s">
        <v>1</v>
      </c>
      <c r="I318" s="607">
        <v>7</v>
      </c>
      <c r="J318" s="607">
        <v>6</v>
      </c>
      <c r="K318" s="607">
        <v>6</v>
      </c>
      <c r="L318" s="607">
        <v>13</v>
      </c>
      <c r="M318" s="607">
        <v>35</v>
      </c>
      <c r="N318" s="607">
        <v>1</v>
      </c>
      <c r="O318" s="607">
        <v>3</v>
      </c>
      <c r="P318" s="607" t="s">
        <v>1</v>
      </c>
      <c r="Q318" s="607" t="s">
        <v>1</v>
      </c>
      <c r="R318" s="607">
        <v>1</v>
      </c>
      <c r="S318" s="607">
        <v>3</v>
      </c>
      <c r="T318" s="607">
        <v>3</v>
      </c>
      <c r="U318" s="607">
        <v>4</v>
      </c>
      <c r="V318" s="607">
        <v>5</v>
      </c>
      <c r="W318" s="607">
        <v>1</v>
      </c>
      <c r="X318" s="607">
        <v>6</v>
      </c>
      <c r="Y318" s="607">
        <v>3</v>
      </c>
      <c r="Z318" s="607">
        <v>1</v>
      </c>
      <c r="AA318" s="607">
        <v>2</v>
      </c>
      <c r="AB318" s="607">
        <v>2</v>
      </c>
      <c r="AC318" s="608">
        <v>56.2</v>
      </c>
      <c r="AD318" s="608">
        <v>54.1</v>
      </c>
      <c r="AE318" s="608">
        <v>58.5</v>
      </c>
      <c r="AF318" s="607">
        <v>20</v>
      </c>
      <c r="AG318" s="607" t="s">
        <v>1</v>
      </c>
      <c r="AH318" s="607" t="s">
        <v>1</v>
      </c>
      <c r="AI318" s="607" t="s">
        <v>1</v>
      </c>
      <c r="AJ318" s="607" t="s">
        <v>1</v>
      </c>
      <c r="AK318" s="607">
        <v>1</v>
      </c>
      <c r="AL318" s="607">
        <v>1</v>
      </c>
      <c r="AM318" s="607">
        <v>2</v>
      </c>
      <c r="AN318" s="607">
        <v>1</v>
      </c>
      <c r="AO318" s="607">
        <v>2</v>
      </c>
      <c r="AP318" s="607">
        <v>1</v>
      </c>
      <c r="AQ318" s="607">
        <v>5</v>
      </c>
      <c r="AR318" s="607">
        <v>3</v>
      </c>
      <c r="AS318" s="607">
        <v>1</v>
      </c>
      <c r="AT318" s="607">
        <v>2</v>
      </c>
      <c r="AU318" s="607">
        <v>1</v>
      </c>
      <c r="AV318" s="608">
        <v>63.9</v>
      </c>
      <c r="AW318" s="608">
        <v>63.9</v>
      </c>
      <c r="AX318" s="608">
        <v>63.8</v>
      </c>
      <c r="AY318" s="607">
        <v>18</v>
      </c>
      <c r="AZ318" s="607" t="s">
        <v>1</v>
      </c>
      <c r="BA318" s="607" t="s">
        <v>1</v>
      </c>
      <c r="BB318" s="607" t="s">
        <v>1</v>
      </c>
      <c r="BC318" s="607" t="s">
        <v>1</v>
      </c>
      <c r="BD318" s="607" t="s">
        <v>1</v>
      </c>
      <c r="BE318" s="607">
        <v>1</v>
      </c>
      <c r="BF318" s="607">
        <v>1</v>
      </c>
      <c r="BG318" s="607">
        <v>1</v>
      </c>
      <c r="BH318" s="607">
        <v>2</v>
      </c>
      <c r="BI318" s="607">
        <v>1</v>
      </c>
      <c r="BJ318" s="607">
        <v>5</v>
      </c>
      <c r="BK318" s="607">
        <v>3</v>
      </c>
      <c r="BL318" s="607">
        <v>1</v>
      </c>
      <c r="BM318" s="607">
        <v>2</v>
      </c>
      <c r="BN318" s="607">
        <v>1</v>
      </c>
      <c r="BO318" s="608">
        <v>66.3</v>
      </c>
      <c r="BP318" s="608">
        <v>66.7</v>
      </c>
      <c r="BQ318" s="608">
        <v>65.8</v>
      </c>
      <c r="BR318" s="607">
        <v>13</v>
      </c>
      <c r="BS318" s="607" t="s">
        <v>1</v>
      </c>
      <c r="BT318" s="607" t="s">
        <v>1</v>
      </c>
      <c r="BU318" s="607" t="s">
        <v>1</v>
      </c>
      <c r="BV318" s="607" t="s">
        <v>1</v>
      </c>
      <c r="BW318" s="607">
        <v>1</v>
      </c>
      <c r="BX318" s="607" t="s">
        <v>1</v>
      </c>
      <c r="BY318" s="607">
        <v>1</v>
      </c>
      <c r="BZ318" s="607">
        <v>2</v>
      </c>
      <c r="CA318" s="607">
        <v>2</v>
      </c>
      <c r="CB318" s="607">
        <v>1</v>
      </c>
      <c r="CC318" s="607">
        <v>2</v>
      </c>
      <c r="CD318" s="607">
        <v>2</v>
      </c>
      <c r="CE318" s="607" t="s">
        <v>1</v>
      </c>
      <c r="CF318" s="607">
        <v>1</v>
      </c>
      <c r="CG318" s="607">
        <v>1</v>
      </c>
      <c r="CH318" s="607">
        <v>9</v>
      </c>
      <c r="CI318" s="607" t="s">
        <v>1</v>
      </c>
      <c r="CJ318" s="607" t="s">
        <v>1</v>
      </c>
      <c r="CK318" s="607" t="s">
        <v>1</v>
      </c>
      <c r="CL318" s="607" t="s">
        <v>1</v>
      </c>
      <c r="CM318" s="607" t="s">
        <v>1</v>
      </c>
      <c r="CN318" s="607">
        <v>1</v>
      </c>
      <c r="CO318" s="607">
        <v>2</v>
      </c>
      <c r="CP318" s="607">
        <v>1</v>
      </c>
      <c r="CQ318" s="607">
        <v>2</v>
      </c>
      <c r="CR318" s="607">
        <v>1</v>
      </c>
      <c r="CS318" s="607" t="s">
        <v>1</v>
      </c>
      <c r="CT318" s="607">
        <v>1</v>
      </c>
      <c r="CU318" s="607">
        <v>1</v>
      </c>
      <c r="CV318" s="607"/>
      <c r="CW318" s="607"/>
      <c r="CX318" s="607"/>
      <c r="CY318" s="607"/>
      <c r="CZ318" s="607"/>
      <c r="DA318" s="607"/>
      <c r="DB318" s="607"/>
      <c r="DC318" s="607">
        <v>57</v>
      </c>
      <c r="DD318" s="607">
        <v>40</v>
      </c>
      <c r="DE318" s="607">
        <v>18</v>
      </c>
      <c r="DF318" s="607">
        <v>22</v>
      </c>
      <c r="DG318" s="607" t="s">
        <v>1</v>
      </c>
      <c r="DH318" s="607">
        <v>4</v>
      </c>
      <c r="DI318" s="607">
        <v>10</v>
      </c>
      <c r="DJ318" s="607">
        <v>3</v>
      </c>
      <c r="DK318" s="607">
        <v>12</v>
      </c>
      <c r="DL318" s="607" t="s">
        <v>1</v>
      </c>
      <c r="DM318" s="607" t="s">
        <v>1</v>
      </c>
      <c r="DN318" s="607" t="s">
        <v>1</v>
      </c>
      <c r="DO318" s="607">
        <v>2</v>
      </c>
      <c r="DP318" s="607">
        <v>7</v>
      </c>
      <c r="DQ318" s="607">
        <v>3</v>
      </c>
      <c r="DR318" s="607" t="s">
        <v>1</v>
      </c>
      <c r="DS318" s="607" t="s">
        <v>1</v>
      </c>
      <c r="DT318" s="607" t="s">
        <v>1</v>
      </c>
      <c r="DU318" s="607" t="s">
        <v>1</v>
      </c>
      <c r="DV318" s="607" t="s">
        <v>1</v>
      </c>
      <c r="DW318" s="607" t="s">
        <v>1</v>
      </c>
      <c r="DX318" s="607" t="s">
        <v>1</v>
      </c>
      <c r="DY318" s="607" t="s">
        <v>1</v>
      </c>
      <c r="DZ318" s="607" t="s">
        <v>1</v>
      </c>
      <c r="EA318" s="607">
        <v>13</v>
      </c>
      <c r="EB318" s="607">
        <v>498</v>
      </c>
      <c r="EC318" s="607" t="s">
        <v>1</v>
      </c>
      <c r="ED318" s="607">
        <v>338</v>
      </c>
      <c r="EE318" s="607">
        <v>160</v>
      </c>
      <c r="EF318" s="17">
        <v>26</v>
      </c>
      <c r="EG318" s="17">
        <v>21</v>
      </c>
      <c r="EH318" s="17">
        <v>10</v>
      </c>
      <c r="EI318" s="17">
        <v>11</v>
      </c>
      <c r="EJ318" s="17" t="s">
        <v>1</v>
      </c>
      <c r="EK318" s="17" t="s">
        <v>1</v>
      </c>
      <c r="EL318" s="17">
        <v>4</v>
      </c>
      <c r="EM318" s="17">
        <v>1</v>
      </c>
      <c r="EN318" s="17">
        <v>31</v>
      </c>
      <c r="EO318" s="17">
        <v>19</v>
      </c>
      <c r="EP318" s="17">
        <v>8</v>
      </c>
      <c r="EQ318" s="17">
        <v>11</v>
      </c>
      <c r="ER318" s="17" t="s">
        <v>1</v>
      </c>
      <c r="ES318" s="17">
        <v>4</v>
      </c>
      <c r="ET318" s="17">
        <v>6</v>
      </c>
      <c r="EU318" s="17">
        <v>2</v>
      </c>
    </row>
    <row r="319" spans="1:151" ht="14.25" customHeight="1">
      <c r="A319" s="551" t="s">
        <v>299</v>
      </c>
      <c r="B319" s="551" t="s">
        <v>545</v>
      </c>
      <c r="C319" s="551" t="s">
        <v>545</v>
      </c>
      <c r="D319" s="551" t="s">
        <v>214</v>
      </c>
      <c r="E319" s="607">
        <v>17</v>
      </c>
      <c r="F319" s="607">
        <v>5</v>
      </c>
      <c r="G319" s="607" t="s">
        <v>1</v>
      </c>
      <c r="H319" s="607" t="s">
        <v>1</v>
      </c>
      <c r="I319" s="607">
        <v>4</v>
      </c>
      <c r="J319" s="607">
        <v>3</v>
      </c>
      <c r="K319" s="607">
        <v>1</v>
      </c>
      <c r="L319" s="607">
        <v>12</v>
      </c>
      <c r="M319" s="607">
        <v>10</v>
      </c>
      <c r="N319" s="607" t="s">
        <v>1</v>
      </c>
      <c r="O319" s="607" t="s">
        <v>1</v>
      </c>
      <c r="P319" s="607" t="s">
        <v>1</v>
      </c>
      <c r="Q319" s="607" t="s">
        <v>1</v>
      </c>
      <c r="R319" s="607" t="s">
        <v>1</v>
      </c>
      <c r="S319" s="607">
        <v>1</v>
      </c>
      <c r="T319" s="607" t="s">
        <v>1</v>
      </c>
      <c r="U319" s="607">
        <v>1</v>
      </c>
      <c r="V319" s="607">
        <v>2</v>
      </c>
      <c r="W319" s="607">
        <v>3</v>
      </c>
      <c r="X319" s="607">
        <v>1</v>
      </c>
      <c r="Y319" s="607" t="s">
        <v>1</v>
      </c>
      <c r="Z319" s="607" t="s">
        <v>1</v>
      </c>
      <c r="AA319" s="607">
        <v>1</v>
      </c>
      <c r="AB319" s="607">
        <v>1</v>
      </c>
      <c r="AC319" s="608">
        <v>63.8</v>
      </c>
      <c r="AD319" s="608">
        <v>62.2</v>
      </c>
      <c r="AE319" s="608">
        <v>65.400000000000006</v>
      </c>
      <c r="AF319" s="607">
        <v>5</v>
      </c>
      <c r="AG319" s="607" t="s">
        <v>1</v>
      </c>
      <c r="AH319" s="607" t="s">
        <v>1</v>
      </c>
      <c r="AI319" s="607" t="s">
        <v>1</v>
      </c>
      <c r="AJ319" s="607" t="s">
        <v>1</v>
      </c>
      <c r="AK319" s="607" t="s">
        <v>1</v>
      </c>
      <c r="AL319" s="607">
        <v>1</v>
      </c>
      <c r="AM319" s="607" t="s">
        <v>1</v>
      </c>
      <c r="AN319" s="607" t="s">
        <v>1</v>
      </c>
      <c r="AO319" s="607" t="s">
        <v>1</v>
      </c>
      <c r="AP319" s="607">
        <v>2</v>
      </c>
      <c r="AQ319" s="607" t="s">
        <v>1</v>
      </c>
      <c r="AR319" s="607" t="s">
        <v>1</v>
      </c>
      <c r="AS319" s="607" t="s">
        <v>1</v>
      </c>
      <c r="AT319" s="607">
        <v>1</v>
      </c>
      <c r="AU319" s="607">
        <v>1</v>
      </c>
      <c r="AV319" s="608">
        <v>68.2</v>
      </c>
      <c r="AW319" s="608">
        <v>64.3</v>
      </c>
      <c r="AX319" s="608">
        <v>84</v>
      </c>
      <c r="AY319" s="607">
        <v>3</v>
      </c>
      <c r="AZ319" s="607" t="s">
        <v>1</v>
      </c>
      <c r="BA319" s="607" t="s">
        <v>1</v>
      </c>
      <c r="BB319" s="607" t="s">
        <v>1</v>
      </c>
      <c r="BC319" s="607" t="s">
        <v>1</v>
      </c>
      <c r="BD319" s="607" t="s">
        <v>1</v>
      </c>
      <c r="BE319" s="607">
        <v>1</v>
      </c>
      <c r="BF319" s="607" t="s">
        <v>1</v>
      </c>
      <c r="BG319" s="607" t="s">
        <v>1</v>
      </c>
      <c r="BH319" s="607" t="s">
        <v>1</v>
      </c>
      <c r="BI319" s="607">
        <v>2</v>
      </c>
      <c r="BJ319" s="607" t="s">
        <v>1</v>
      </c>
      <c r="BK319" s="607" t="s">
        <v>1</v>
      </c>
      <c r="BL319" s="607" t="s">
        <v>1</v>
      </c>
      <c r="BM319" s="607" t="s">
        <v>1</v>
      </c>
      <c r="BN319" s="607" t="s">
        <v>1</v>
      </c>
      <c r="BO319" s="608">
        <v>56.3</v>
      </c>
      <c r="BP319" s="608">
        <v>56.3</v>
      </c>
      <c r="BQ319" s="608" t="s">
        <v>174</v>
      </c>
      <c r="BR319" s="607">
        <v>5</v>
      </c>
      <c r="BS319" s="607" t="s">
        <v>1</v>
      </c>
      <c r="BT319" s="607" t="s">
        <v>1</v>
      </c>
      <c r="BU319" s="607" t="s">
        <v>1</v>
      </c>
      <c r="BV319" s="607" t="s">
        <v>1</v>
      </c>
      <c r="BW319" s="607" t="s">
        <v>1</v>
      </c>
      <c r="BX319" s="607">
        <v>1</v>
      </c>
      <c r="BY319" s="607" t="s">
        <v>1</v>
      </c>
      <c r="BZ319" s="607">
        <v>1</v>
      </c>
      <c r="CA319" s="607" t="s">
        <v>1</v>
      </c>
      <c r="CB319" s="607">
        <v>2</v>
      </c>
      <c r="CC319" s="607" t="s">
        <v>1</v>
      </c>
      <c r="CD319" s="607" t="s">
        <v>1</v>
      </c>
      <c r="CE319" s="607" t="s">
        <v>1</v>
      </c>
      <c r="CF319" s="607" t="s">
        <v>1</v>
      </c>
      <c r="CG319" s="607">
        <v>1</v>
      </c>
      <c r="CH319" s="607">
        <v>3</v>
      </c>
      <c r="CI319" s="607" t="s">
        <v>1</v>
      </c>
      <c r="CJ319" s="607" t="s">
        <v>1</v>
      </c>
      <c r="CK319" s="607" t="s">
        <v>1</v>
      </c>
      <c r="CL319" s="607">
        <v>1</v>
      </c>
      <c r="CM319" s="607" t="s">
        <v>1</v>
      </c>
      <c r="CN319" s="607" t="s">
        <v>1</v>
      </c>
      <c r="CO319" s="607" t="s">
        <v>1</v>
      </c>
      <c r="CP319" s="607">
        <v>1</v>
      </c>
      <c r="CQ319" s="607" t="s">
        <v>1</v>
      </c>
      <c r="CR319" s="607" t="s">
        <v>1</v>
      </c>
      <c r="CS319" s="607" t="s">
        <v>1</v>
      </c>
      <c r="CT319" s="607" t="s">
        <v>1</v>
      </c>
      <c r="CU319" s="607">
        <v>1</v>
      </c>
      <c r="CV319" s="607"/>
      <c r="CW319" s="607"/>
      <c r="CX319" s="607"/>
      <c r="CY319" s="607"/>
      <c r="CZ319" s="607"/>
      <c r="DA319" s="607"/>
      <c r="DB319" s="607"/>
      <c r="DC319" s="607">
        <v>13</v>
      </c>
      <c r="DD319" s="607">
        <v>6</v>
      </c>
      <c r="DE319" s="607">
        <v>3</v>
      </c>
      <c r="DF319" s="607">
        <v>1</v>
      </c>
      <c r="DG319" s="607">
        <v>2</v>
      </c>
      <c r="DH319" s="607">
        <v>4</v>
      </c>
      <c r="DI319" s="607">
        <v>2</v>
      </c>
      <c r="DJ319" s="607">
        <v>1</v>
      </c>
      <c r="DK319" s="607">
        <v>5</v>
      </c>
      <c r="DL319" s="607" t="s">
        <v>1</v>
      </c>
      <c r="DM319" s="607" t="s">
        <v>1</v>
      </c>
      <c r="DN319" s="607" t="s">
        <v>1</v>
      </c>
      <c r="DO319" s="607">
        <v>1</v>
      </c>
      <c r="DP319" s="607">
        <v>4</v>
      </c>
      <c r="DQ319" s="607" t="s">
        <v>1</v>
      </c>
      <c r="DR319" s="607" t="s">
        <v>1</v>
      </c>
      <c r="DS319" s="607" t="s">
        <v>1</v>
      </c>
      <c r="DT319" s="607" t="s">
        <v>1</v>
      </c>
      <c r="DU319" s="607" t="s">
        <v>1</v>
      </c>
      <c r="DV319" s="607" t="s">
        <v>1</v>
      </c>
      <c r="DW319" s="607" t="s">
        <v>1</v>
      </c>
      <c r="DX319" s="607" t="s">
        <v>1</v>
      </c>
      <c r="DY319" s="607" t="s">
        <v>1</v>
      </c>
      <c r="DZ319" s="607" t="s">
        <v>1</v>
      </c>
      <c r="EA319" s="607">
        <v>5</v>
      </c>
      <c r="EB319" s="607">
        <v>179</v>
      </c>
      <c r="EC319" s="607" t="s">
        <v>1</v>
      </c>
      <c r="ED319" s="607">
        <v>66</v>
      </c>
      <c r="EE319" s="607">
        <v>113</v>
      </c>
      <c r="EF319" s="17">
        <v>5</v>
      </c>
      <c r="EG319" s="17">
        <v>4</v>
      </c>
      <c r="EH319" s="17">
        <v>3</v>
      </c>
      <c r="EI319" s="17">
        <v>1</v>
      </c>
      <c r="EJ319" s="17" t="s">
        <v>1</v>
      </c>
      <c r="EK319" s="17" t="s">
        <v>1</v>
      </c>
      <c r="EL319" s="17" t="s">
        <v>1</v>
      </c>
      <c r="EM319" s="17">
        <v>1</v>
      </c>
      <c r="EN319" s="17">
        <v>8</v>
      </c>
      <c r="EO319" s="17">
        <v>2</v>
      </c>
      <c r="EP319" s="17" t="s">
        <v>1</v>
      </c>
      <c r="EQ319" s="17" t="s">
        <v>1</v>
      </c>
      <c r="ER319" s="17">
        <v>2</v>
      </c>
      <c r="ES319" s="17">
        <v>4</v>
      </c>
      <c r="ET319" s="17">
        <v>2</v>
      </c>
      <c r="EU319" s="17" t="s">
        <v>1</v>
      </c>
    </row>
    <row r="320" spans="1:151" ht="14.25" customHeight="1">
      <c r="A320" s="551" t="s">
        <v>299</v>
      </c>
      <c r="B320" s="551" t="s">
        <v>545</v>
      </c>
      <c r="C320" s="551" t="s">
        <v>545</v>
      </c>
      <c r="D320" s="551"/>
      <c r="E320" s="607" t="s">
        <v>1</v>
      </c>
      <c r="F320" s="607" t="s">
        <v>1</v>
      </c>
      <c r="G320" s="607" t="s">
        <v>1</v>
      </c>
      <c r="H320" s="607" t="s">
        <v>1</v>
      </c>
      <c r="I320" s="607" t="s">
        <v>1</v>
      </c>
      <c r="J320" s="607" t="s">
        <v>1</v>
      </c>
      <c r="K320" s="607" t="s">
        <v>1</v>
      </c>
      <c r="L320" s="607" t="s">
        <v>1</v>
      </c>
      <c r="M320" s="607" t="s">
        <v>1</v>
      </c>
      <c r="N320" s="607" t="s">
        <v>1</v>
      </c>
      <c r="O320" s="607" t="s">
        <v>1</v>
      </c>
      <c r="P320" s="607" t="s">
        <v>1</v>
      </c>
      <c r="Q320" s="607" t="s">
        <v>1</v>
      </c>
      <c r="R320" s="607" t="s">
        <v>1</v>
      </c>
      <c r="S320" s="607" t="s">
        <v>1</v>
      </c>
      <c r="T320" s="607" t="s">
        <v>1</v>
      </c>
      <c r="U320" s="607" t="s">
        <v>1</v>
      </c>
      <c r="V320" s="607" t="s">
        <v>1</v>
      </c>
      <c r="W320" s="607" t="s">
        <v>1</v>
      </c>
      <c r="X320" s="607" t="s">
        <v>1</v>
      </c>
      <c r="Y320" s="607" t="s">
        <v>1</v>
      </c>
      <c r="Z320" s="607" t="s">
        <v>1</v>
      </c>
      <c r="AA320" s="607" t="s">
        <v>1</v>
      </c>
      <c r="AB320" s="607" t="s">
        <v>1</v>
      </c>
      <c r="AC320" s="607" t="s">
        <v>1</v>
      </c>
      <c r="AD320" s="607" t="s">
        <v>1</v>
      </c>
      <c r="AE320" s="607" t="s">
        <v>1</v>
      </c>
      <c r="AF320" s="607" t="s">
        <v>1</v>
      </c>
      <c r="AG320" s="607" t="s">
        <v>1</v>
      </c>
      <c r="AH320" s="607" t="s">
        <v>1</v>
      </c>
      <c r="AI320" s="607" t="s">
        <v>1</v>
      </c>
      <c r="AJ320" s="607" t="s">
        <v>1</v>
      </c>
      <c r="AK320" s="607" t="s">
        <v>1</v>
      </c>
      <c r="AL320" s="607" t="s">
        <v>1</v>
      </c>
      <c r="AM320" s="607" t="s">
        <v>1</v>
      </c>
      <c r="AN320" s="607" t="s">
        <v>1</v>
      </c>
      <c r="AO320" s="607" t="s">
        <v>1</v>
      </c>
      <c r="AP320" s="607" t="s">
        <v>1</v>
      </c>
      <c r="AQ320" s="607" t="s">
        <v>1</v>
      </c>
      <c r="AR320" s="607" t="s">
        <v>1</v>
      </c>
      <c r="AS320" s="607" t="s">
        <v>1</v>
      </c>
      <c r="AT320" s="607" t="s">
        <v>1</v>
      </c>
      <c r="AU320" s="607" t="s">
        <v>1</v>
      </c>
      <c r="AV320" s="607" t="s">
        <v>1</v>
      </c>
      <c r="AW320" s="607" t="s">
        <v>1</v>
      </c>
      <c r="AX320" s="607" t="s">
        <v>1</v>
      </c>
      <c r="AY320" s="607" t="s">
        <v>1</v>
      </c>
      <c r="AZ320" s="607" t="s">
        <v>1</v>
      </c>
      <c r="BA320" s="607" t="s">
        <v>1</v>
      </c>
      <c r="BB320" s="607" t="s">
        <v>1</v>
      </c>
      <c r="BC320" s="607" t="s">
        <v>1</v>
      </c>
      <c r="BD320" s="607" t="s">
        <v>1</v>
      </c>
      <c r="BE320" s="607" t="s">
        <v>1</v>
      </c>
      <c r="BF320" s="607" t="s">
        <v>1</v>
      </c>
      <c r="BG320" s="607" t="s">
        <v>1</v>
      </c>
      <c r="BH320" s="607" t="s">
        <v>1</v>
      </c>
      <c r="BI320" s="607" t="s">
        <v>1</v>
      </c>
      <c r="BJ320" s="607" t="s">
        <v>1</v>
      </c>
      <c r="BK320" s="607" t="s">
        <v>1</v>
      </c>
      <c r="BL320" s="607" t="s">
        <v>1</v>
      </c>
      <c r="BM320" s="607" t="s">
        <v>1</v>
      </c>
      <c r="BN320" s="607" t="s">
        <v>1</v>
      </c>
      <c r="BO320" s="607" t="s">
        <v>1</v>
      </c>
      <c r="BP320" s="607" t="s">
        <v>1</v>
      </c>
      <c r="BQ320" s="607" t="s">
        <v>1</v>
      </c>
      <c r="BR320" s="607" t="s">
        <v>1</v>
      </c>
      <c r="BS320" s="607" t="s">
        <v>1</v>
      </c>
      <c r="BT320" s="607" t="s">
        <v>1</v>
      </c>
      <c r="BU320" s="607" t="s">
        <v>1</v>
      </c>
      <c r="BV320" s="607" t="s">
        <v>1</v>
      </c>
      <c r="BW320" s="607" t="s">
        <v>1</v>
      </c>
      <c r="BX320" s="607" t="s">
        <v>1</v>
      </c>
      <c r="BY320" s="607" t="s">
        <v>1</v>
      </c>
      <c r="BZ320" s="607" t="s">
        <v>1</v>
      </c>
      <c r="CA320" s="607" t="s">
        <v>1</v>
      </c>
      <c r="CB320" s="607" t="s">
        <v>1</v>
      </c>
      <c r="CC320" s="607" t="s">
        <v>1</v>
      </c>
      <c r="CD320" s="607" t="s">
        <v>1</v>
      </c>
      <c r="CE320" s="607" t="s">
        <v>1</v>
      </c>
      <c r="CF320" s="607" t="s">
        <v>1</v>
      </c>
      <c r="CG320" s="607" t="s">
        <v>1</v>
      </c>
      <c r="CH320" s="607" t="s">
        <v>1</v>
      </c>
      <c r="CI320" s="607" t="s">
        <v>1</v>
      </c>
      <c r="CJ320" s="607" t="s">
        <v>1</v>
      </c>
      <c r="CK320" s="607" t="s">
        <v>1</v>
      </c>
      <c r="CL320" s="607" t="s">
        <v>1</v>
      </c>
      <c r="CM320" s="607" t="s">
        <v>1</v>
      </c>
      <c r="CN320" s="607" t="s">
        <v>1</v>
      </c>
      <c r="CO320" s="607" t="s">
        <v>1</v>
      </c>
      <c r="CP320" s="607" t="s">
        <v>1</v>
      </c>
      <c r="CQ320" s="607" t="s">
        <v>1</v>
      </c>
      <c r="CR320" s="607" t="s">
        <v>1</v>
      </c>
      <c r="CS320" s="607" t="s">
        <v>1</v>
      </c>
      <c r="CT320" s="607" t="s">
        <v>1</v>
      </c>
      <c r="CU320" s="607" t="s">
        <v>1</v>
      </c>
      <c r="CV320" s="607"/>
      <c r="CW320" s="607"/>
      <c r="CX320" s="607"/>
      <c r="CY320" s="607"/>
      <c r="CZ320" s="607"/>
      <c r="DA320" s="607"/>
      <c r="DB320" s="607"/>
      <c r="DC320" s="607" t="s">
        <v>1</v>
      </c>
      <c r="DD320" s="607" t="s">
        <v>1</v>
      </c>
      <c r="DE320" s="607" t="s">
        <v>1</v>
      </c>
      <c r="DF320" s="607" t="s">
        <v>1</v>
      </c>
      <c r="DG320" s="607" t="s">
        <v>1</v>
      </c>
      <c r="DH320" s="607" t="s">
        <v>1</v>
      </c>
      <c r="DI320" s="607" t="s">
        <v>1</v>
      </c>
      <c r="DJ320" s="607" t="s">
        <v>1</v>
      </c>
      <c r="DK320" s="607" t="s">
        <v>1</v>
      </c>
      <c r="DL320" s="607" t="s">
        <v>1</v>
      </c>
      <c r="DM320" s="607" t="s">
        <v>1</v>
      </c>
      <c r="DN320" s="607" t="s">
        <v>1</v>
      </c>
      <c r="DO320" s="607" t="s">
        <v>1</v>
      </c>
      <c r="DP320" s="607" t="s">
        <v>1</v>
      </c>
      <c r="DQ320" s="607" t="s">
        <v>1</v>
      </c>
      <c r="DR320" s="607" t="s">
        <v>1</v>
      </c>
      <c r="DS320" s="607" t="s">
        <v>1</v>
      </c>
      <c r="DT320" s="607" t="s">
        <v>1</v>
      </c>
      <c r="DU320" s="607" t="s">
        <v>1</v>
      </c>
      <c r="DV320" s="607" t="s">
        <v>1</v>
      </c>
      <c r="DW320" s="607" t="s">
        <v>1</v>
      </c>
      <c r="DX320" s="607" t="s">
        <v>1</v>
      </c>
      <c r="DY320" s="607" t="s">
        <v>1</v>
      </c>
      <c r="DZ320" s="607" t="s">
        <v>1</v>
      </c>
      <c r="EA320" s="607" t="s">
        <v>1</v>
      </c>
      <c r="EB320" s="607" t="s">
        <v>1</v>
      </c>
      <c r="EC320" s="607" t="s">
        <v>1</v>
      </c>
      <c r="ED320" s="607" t="s">
        <v>1</v>
      </c>
      <c r="EE320" s="607" t="s">
        <v>1</v>
      </c>
      <c r="EF320" s="17" t="s">
        <v>1</v>
      </c>
      <c r="EG320" s="17" t="s">
        <v>1</v>
      </c>
      <c r="EH320" s="17" t="s">
        <v>1</v>
      </c>
      <c r="EI320" s="17" t="s">
        <v>1</v>
      </c>
      <c r="EJ320" s="17" t="s">
        <v>1</v>
      </c>
      <c r="EK320" s="17" t="s">
        <v>1</v>
      </c>
      <c r="EL320" s="17" t="s">
        <v>1</v>
      </c>
      <c r="EM320" s="17" t="s">
        <v>1</v>
      </c>
      <c r="EN320" s="17" t="s">
        <v>1</v>
      </c>
      <c r="EO320" s="17" t="s">
        <v>1</v>
      </c>
      <c r="EP320" s="17" t="s">
        <v>1</v>
      </c>
      <c r="EQ320" s="17" t="s">
        <v>1</v>
      </c>
      <c r="ER320" s="17" t="s">
        <v>1</v>
      </c>
      <c r="ES320" s="17" t="s">
        <v>1</v>
      </c>
      <c r="ET320" s="17" t="s">
        <v>1</v>
      </c>
      <c r="EU320" s="17" t="s">
        <v>1</v>
      </c>
    </row>
    <row r="321" spans="1:151" ht="14.25" customHeight="1">
      <c r="A321" s="551" t="s">
        <v>299</v>
      </c>
      <c r="B321" s="551" t="s">
        <v>549</v>
      </c>
      <c r="C321" s="551" t="s">
        <v>549</v>
      </c>
      <c r="D321" s="551"/>
      <c r="E321" s="607">
        <v>290</v>
      </c>
      <c r="F321" s="607">
        <v>208</v>
      </c>
      <c r="G321" s="607">
        <v>123</v>
      </c>
      <c r="H321" s="607">
        <v>114</v>
      </c>
      <c r="I321" s="607">
        <v>39</v>
      </c>
      <c r="J321" s="607">
        <v>22</v>
      </c>
      <c r="K321" s="607">
        <v>46</v>
      </c>
      <c r="L321" s="607">
        <v>82</v>
      </c>
      <c r="M321" s="607">
        <v>611</v>
      </c>
      <c r="N321" s="607">
        <v>7</v>
      </c>
      <c r="O321" s="607">
        <v>18</v>
      </c>
      <c r="P321" s="607">
        <v>18</v>
      </c>
      <c r="Q321" s="607">
        <v>25</v>
      </c>
      <c r="R321" s="607">
        <v>31</v>
      </c>
      <c r="S321" s="607">
        <v>35</v>
      </c>
      <c r="T321" s="607">
        <v>67</v>
      </c>
      <c r="U321" s="607">
        <v>73</v>
      </c>
      <c r="V321" s="607">
        <v>52</v>
      </c>
      <c r="W321" s="607">
        <v>51</v>
      </c>
      <c r="X321" s="607">
        <v>58</v>
      </c>
      <c r="Y321" s="607">
        <v>48</v>
      </c>
      <c r="Z321" s="607">
        <v>65</v>
      </c>
      <c r="AA321" s="607">
        <v>49</v>
      </c>
      <c r="AB321" s="607">
        <v>14</v>
      </c>
      <c r="AC321" s="608">
        <v>57.5</v>
      </c>
      <c r="AD321" s="608">
        <v>56.7</v>
      </c>
      <c r="AE321" s="608">
        <v>58.4</v>
      </c>
      <c r="AF321" s="607">
        <v>484</v>
      </c>
      <c r="AG321" s="607">
        <v>1</v>
      </c>
      <c r="AH321" s="607">
        <v>4</v>
      </c>
      <c r="AI321" s="607">
        <v>10</v>
      </c>
      <c r="AJ321" s="607">
        <v>16</v>
      </c>
      <c r="AK321" s="607">
        <v>20</v>
      </c>
      <c r="AL321" s="607">
        <v>24</v>
      </c>
      <c r="AM321" s="607">
        <v>51</v>
      </c>
      <c r="AN321" s="607">
        <v>62</v>
      </c>
      <c r="AO321" s="607">
        <v>44</v>
      </c>
      <c r="AP321" s="607">
        <v>47</v>
      </c>
      <c r="AQ321" s="607">
        <v>44</v>
      </c>
      <c r="AR321" s="607">
        <v>47</v>
      </c>
      <c r="AS321" s="607">
        <v>60</v>
      </c>
      <c r="AT321" s="607">
        <v>43</v>
      </c>
      <c r="AU321" s="607">
        <v>11</v>
      </c>
      <c r="AV321" s="608">
        <v>60.3</v>
      </c>
      <c r="AW321" s="608">
        <v>59.4</v>
      </c>
      <c r="AX321" s="608">
        <v>61.3</v>
      </c>
      <c r="AY321" s="607">
        <v>463</v>
      </c>
      <c r="AZ321" s="607" t="s">
        <v>1</v>
      </c>
      <c r="BA321" s="607">
        <v>3</v>
      </c>
      <c r="BB321" s="607">
        <v>9</v>
      </c>
      <c r="BC321" s="607">
        <v>16</v>
      </c>
      <c r="BD321" s="607">
        <v>17</v>
      </c>
      <c r="BE321" s="607">
        <v>22</v>
      </c>
      <c r="BF321" s="607">
        <v>48</v>
      </c>
      <c r="BG321" s="607">
        <v>61</v>
      </c>
      <c r="BH321" s="607">
        <v>43</v>
      </c>
      <c r="BI321" s="607">
        <v>46</v>
      </c>
      <c r="BJ321" s="607">
        <v>44</v>
      </c>
      <c r="BK321" s="607">
        <v>45</v>
      </c>
      <c r="BL321" s="607">
        <v>59</v>
      </c>
      <c r="BM321" s="607">
        <v>41</v>
      </c>
      <c r="BN321" s="607">
        <v>9</v>
      </c>
      <c r="BO321" s="608">
        <v>60.5</v>
      </c>
      <c r="BP321" s="608">
        <v>59.1</v>
      </c>
      <c r="BQ321" s="608">
        <v>62.3</v>
      </c>
      <c r="BR321" s="607">
        <v>208</v>
      </c>
      <c r="BS321" s="607" t="s">
        <v>1</v>
      </c>
      <c r="BT321" s="607" t="s">
        <v>1</v>
      </c>
      <c r="BU321" s="607">
        <v>1</v>
      </c>
      <c r="BV321" s="607" t="s">
        <v>1</v>
      </c>
      <c r="BW321" s="607">
        <v>1</v>
      </c>
      <c r="BX321" s="607">
        <v>3</v>
      </c>
      <c r="BY321" s="607">
        <v>10</v>
      </c>
      <c r="BZ321" s="607">
        <v>26</v>
      </c>
      <c r="CA321" s="607">
        <v>27</v>
      </c>
      <c r="CB321" s="607">
        <v>25</v>
      </c>
      <c r="CC321" s="607">
        <v>29</v>
      </c>
      <c r="CD321" s="607">
        <v>21</v>
      </c>
      <c r="CE321" s="607">
        <v>35</v>
      </c>
      <c r="CF321" s="607">
        <v>21</v>
      </c>
      <c r="CG321" s="607">
        <v>9</v>
      </c>
      <c r="CH321" s="607">
        <v>136</v>
      </c>
      <c r="CI321" s="607" t="s">
        <v>1</v>
      </c>
      <c r="CJ321" s="607" t="s">
        <v>1</v>
      </c>
      <c r="CK321" s="607">
        <v>1</v>
      </c>
      <c r="CL321" s="607" t="s">
        <v>1</v>
      </c>
      <c r="CM321" s="607">
        <v>2</v>
      </c>
      <c r="CN321" s="607">
        <v>12</v>
      </c>
      <c r="CO321" s="607">
        <v>16</v>
      </c>
      <c r="CP321" s="607">
        <v>20</v>
      </c>
      <c r="CQ321" s="607">
        <v>17</v>
      </c>
      <c r="CR321" s="607">
        <v>16</v>
      </c>
      <c r="CS321" s="607">
        <v>27</v>
      </c>
      <c r="CT321" s="607">
        <v>17</v>
      </c>
      <c r="CU321" s="607">
        <v>8</v>
      </c>
      <c r="CV321" s="607"/>
      <c r="CW321" s="607"/>
      <c r="CX321" s="607"/>
      <c r="CY321" s="607"/>
      <c r="CZ321" s="607"/>
      <c r="DA321" s="607"/>
      <c r="DB321" s="607"/>
      <c r="DC321" s="607">
        <v>824</v>
      </c>
      <c r="DD321" s="607">
        <v>599</v>
      </c>
      <c r="DE321" s="607">
        <v>463</v>
      </c>
      <c r="DF321" s="607">
        <v>114</v>
      </c>
      <c r="DG321" s="607">
        <v>22</v>
      </c>
      <c r="DH321" s="607">
        <v>73</v>
      </c>
      <c r="DI321" s="607">
        <v>92</v>
      </c>
      <c r="DJ321" s="607">
        <v>60</v>
      </c>
      <c r="DK321" s="607">
        <v>199</v>
      </c>
      <c r="DL321" s="607" t="s">
        <v>1</v>
      </c>
      <c r="DM321" s="607">
        <v>2</v>
      </c>
      <c r="DN321" s="607">
        <v>5</v>
      </c>
      <c r="DO321" s="607" t="s">
        <v>1</v>
      </c>
      <c r="DP321" s="607">
        <v>150</v>
      </c>
      <c r="DQ321" s="607">
        <v>11</v>
      </c>
      <c r="DR321" s="607">
        <v>10</v>
      </c>
      <c r="DS321" s="607">
        <v>15</v>
      </c>
      <c r="DT321" s="607" t="s">
        <v>1</v>
      </c>
      <c r="DU321" s="607">
        <v>6</v>
      </c>
      <c r="DV321" s="607" t="s">
        <v>1</v>
      </c>
      <c r="DW321" s="607" t="s">
        <v>1</v>
      </c>
      <c r="DX321" s="607" t="s">
        <v>1</v>
      </c>
      <c r="DY321" s="607" t="s">
        <v>1</v>
      </c>
      <c r="DZ321" s="607" t="s">
        <v>1</v>
      </c>
      <c r="EA321" s="607">
        <v>208</v>
      </c>
      <c r="EB321" s="607">
        <v>19192</v>
      </c>
      <c r="EC321" s="607" t="s">
        <v>1</v>
      </c>
      <c r="ED321" s="607">
        <v>17985</v>
      </c>
      <c r="EE321" s="607">
        <v>1207</v>
      </c>
      <c r="EF321" s="17">
        <v>419</v>
      </c>
      <c r="EG321" s="17">
        <v>345</v>
      </c>
      <c r="EH321" s="17">
        <v>260</v>
      </c>
      <c r="EI321" s="17">
        <v>71</v>
      </c>
      <c r="EJ321" s="17">
        <v>14</v>
      </c>
      <c r="EK321" s="17">
        <v>1</v>
      </c>
      <c r="EL321" s="17">
        <v>49</v>
      </c>
      <c r="EM321" s="17">
        <v>24</v>
      </c>
      <c r="EN321" s="17">
        <v>405</v>
      </c>
      <c r="EO321" s="17">
        <v>254</v>
      </c>
      <c r="EP321" s="17">
        <v>203</v>
      </c>
      <c r="EQ321" s="17">
        <v>43</v>
      </c>
      <c r="ER321" s="17">
        <v>8</v>
      </c>
      <c r="ES321" s="17">
        <v>72</v>
      </c>
      <c r="ET321" s="17">
        <v>43</v>
      </c>
      <c r="EU321" s="17">
        <v>36</v>
      </c>
    </row>
    <row r="322" spans="1:151" ht="14.25" customHeight="1">
      <c r="A322" s="551" t="s">
        <v>299</v>
      </c>
      <c r="B322" s="551" t="s">
        <v>549</v>
      </c>
      <c r="C322" s="551" t="s">
        <v>549</v>
      </c>
      <c r="D322" s="551" t="s">
        <v>550</v>
      </c>
      <c r="E322" s="607">
        <v>34</v>
      </c>
      <c r="F322" s="607">
        <v>26</v>
      </c>
      <c r="G322" s="607">
        <v>19</v>
      </c>
      <c r="H322" s="607">
        <v>18</v>
      </c>
      <c r="I322" s="607">
        <v>5</v>
      </c>
      <c r="J322" s="607">
        <v>2</v>
      </c>
      <c r="K322" s="607">
        <v>2</v>
      </c>
      <c r="L322" s="607">
        <v>8</v>
      </c>
      <c r="M322" s="607">
        <v>82</v>
      </c>
      <c r="N322" s="607" t="s">
        <v>1</v>
      </c>
      <c r="O322" s="607">
        <v>3</v>
      </c>
      <c r="P322" s="607">
        <v>3</v>
      </c>
      <c r="Q322" s="607">
        <v>4</v>
      </c>
      <c r="R322" s="607">
        <v>9</v>
      </c>
      <c r="S322" s="607">
        <v>2</v>
      </c>
      <c r="T322" s="607">
        <v>8</v>
      </c>
      <c r="U322" s="607">
        <v>11</v>
      </c>
      <c r="V322" s="607">
        <v>7</v>
      </c>
      <c r="W322" s="607">
        <v>13</v>
      </c>
      <c r="X322" s="607">
        <v>7</v>
      </c>
      <c r="Y322" s="607">
        <v>2</v>
      </c>
      <c r="Z322" s="607">
        <v>7</v>
      </c>
      <c r="AA322" s="607">
        <v>6</v>
      </c>
      <c r="AB322" s="607" t="s">
        <v>1</v>
      </c>
      <c r="AC322" s="608">
        <v>54.8</v>
      </c>
      <c r="AD322" s="608">
        <v>53.9</v>
      </c>
      <c r="AE322" s="608">
        <v>56</v>
      </c>
      <c r="AF322" s="607">
        <v>64</v>
      </c>
      <c r="AG322" s="607" t="s">
        <v>1</v>
      </c>
      <c r="AH322" s="607" t="s">
        <v>1</v>
      </c>
      <c r="AI322" s="607" t="s">
        <v>1</v>
      </c>
      <c r="AJ322" s="607">
        <v>2</v>
      </c>
      <c r="AK322" s="607">
        <v>8</v>
      </c>
      <c r="AL322" s="607">
        <v>1</v>
      </c>
      <c r="AM322" s="607">
        <v>6</v>
      </c>
      <c r="AN322" s="607">
        <v>8</v>
      </c>
      <c r="AO322" s="607">
        <v>6</v>
      </c>
      <c r="AP322" s="607">
        <v>13</v>
      </c>
      <c r="AQ322" s="607">
        <v>6</v>
      </c>
      <c r="AR322" s="607">
        <v>2</v>
      </c>
      <c r="AS322" s="607">
        <v>6</v>
      </c>
      <c r="AT322" s="607">
        <v>6</v>
      </c>
      <c r="AU322" s="607" t="s">
        <v>1</v>
      </c>
      <c r="AV322" s="608">
        <v>58.8</v>
      </c>
      <c r="AW322" s="608">
        <v>57.4</v>
      </c>
      <c r="AX322" s="608">
        <v>60.6</v>
      </c>
      <c r="AY322" s="607">
        <v>61</v>
      </c>
      <c r="AZ322" s="607" t="s">
        <v>1</v>
      </c>
      <c r="BA322" s="607" t="s">
        <v>1</v>
      </c>
      <c r="BB322" s="607" t="s">
        <v>1</v>
      </c>
      <c r="BC322" s="607">
        <v>2</v>
      </c>
      <c r="BD322" s="607">
        <v>6</v>
      </c>
      <c r="BE322" s="607">
        <v>1</v>
      </c>
      <c r="BF322" s="607">
        <v>6</v>
      </c>
      <c r="BG322" s="607">
        <v>8</v>
      </c>
      <c r="BH322" s="607">
        <v>6</v>
      </c>
      <c r="BI322" s="607">
        <v>13</v>
      </c>
      <c r="BJ322" s="607">
        <v>6</v>
      </c>
      <c r="BK322" s="607">
        <v>2</v>
      </c>
      <c r="BL322" s="607">
        <v>6</v>
      </c>
      <c r="BM322" s="607">
        <v>5</v>
      </c>
      <c r="BN322" s="607" t="s">
        <v>1</v>
      </c>
      <c r="BO322" s="608">
        <v>59.1</v>
      </c>
      <c r="BP322" s="608">
        <v>57.4</v>
      </c>
      <c r="BQ322" s="608">
        <v>61.6</v>
      </c>
      <c r="BR322" s="607">
        <v>26</v>
      </c>
      <c r="BS322" s="607" t="s">
        <v>1</v>
      </c>
      <c r="BT322" s="607" t="s">
        <v>1</v>
      </c>
      <c r="BU322" s="607" t="s">
        <v>1</v>
      </c>
      <c r="BV322" s="607" t="s">
        <v>1</v>
      </c>
      <c r="BW322" s="607" t="s">
        <v>1</v>
      </c>
      <c r="BX322" s="607" t="s">
        <v>1</v>
      </c>
      <c r="BY322" s="607">
        <v>1</v>
      </c>
      <c r="BZ322" s="607">
        <v>5</v>
      </c>
      <c r="CA322" s="607">
        <v>4</v>
      </c>
      <c r="CB322" s="607">
        <v>5</v>
      </c>
      <c r="CC322" s="607">
        <v>6</v>
      </c>
      <c r="CD322" s="607">
        <v>1</v>
      </c>
      <c r="CE322" s="607">
        <v>2</v>
      </c>
      <c r="CF322" s="607">
        <v>2</v>
      </c>
      <c r="CG322" s="607" t="s">
        <v>1</v>
      </c>
      <c r="CH322" s="607">
        <v>19</v>
      </c>
      <c r="CI322" s="607" t="s">
        <v>1</v>
      </c>
      <c r="CJ322" s="607" t="s">
        <v>1</v>
      </c>
      <c r="CK322" s="607" t="s">
        <v>1</v>
      </c>
      <c r="CL322" s="607" t="s">
        <v>1</v>
      </c>
      <c r="CM322" s="607">
        <v>1</v>
      </c>
      <c r="CN322" s="607">
        <v>2</v>
      </c>
      <c r="CO322" s="607">
        <v>3</v>
      </c>
      <c r="CP322" s="607">
        <v>5</v>
      </c>
      <c r="CQ322" s="607">
        <v>4</v>
      </c>
      <c r="CR322" s="607">
        <v>1</v>
      </c>
      <c r="CS322" s="607">
        <v>1</v>
      </c>
      <c r="CT322" s="607">
        <v>2</v>
      </c>
      <c r="CU322" s="607" t="s">
        <v>1</v>
      </c>
      <c r="CV322" s="607"/>
      <c r="CW322" s="607"/>
      <c r="CX322" s="607"/>
      <c r="CY322" s="607"/>
      <c r="CZ322" s="607"/>
      <c r="DA322" s="607"/>
      <c r="DB322" s="607"/>
      <c r="DC322" s="607">
        <v>113</v>
      </c>
      <c r="DD322" s="607">
        <v>86</v>
      </c>
      <c r="DE322" s="607">
        <v>61</v>
      </c>
      <c r="DF322" s="607">
        <v>23</v>
      </c>
      <c r="DG322" s="607">
        <v>2</v>
      </c>
      <c r="DH322" s="607">
        <v>8</v>
      </c>
      <c r="DI322" s="607">
        <v>13</v>
      </c>
      <c r="DJ322" s="607">
        <v>6</v>
      </c>
      <c r="DK322" s="607">
        <v>25</v>
      </c>
      <c r="DL322" s="607" t="s">
        <v>1</v>
      </c>
      <c r="DM322" s="607" t="s">
        <v>1</v>
      </c>
      <c r="DN322" s="607" t="s">
        <v>1</v>
      </c>
      <c r="DO322" s="607" t="s">
        <v>1</v>
      </c>
      <c r="DP322" s="607">
        <v>22</v>
      </c>
      <c r="DQ322" s="607">
        <v>1</v>
      </c>
      <c r="DR322" s="607">
        <v>1</v>
      </c>
      <c r="DS322" s="607" t="s">
        <v>1</v>
      </c>
      <c r="DT322" s="607" t="s">
        <v>1</v>
      </c>
      <c r="DU322" s="607">
        <v>1</v>
      </c>
      <c r="DV322" s="607" t="s">
        <v>1</v>
      </c>
      <c r="DW322" s="607" t="s">
        <v>1</v>
      </c>
      <c r="DX322" s="607" t="s">
        <v>1</v>
      </c>
      <c r="DY322" s="607" t="s">
        <v>1</v>
      </c>
      <c r="DZ322" s="607" t="s">
        <v>1</v>
      </c>
      <c r="EA322" s="607">
        <v>26</v>
      </c>
      <c r="EB322" s="607">
        <v>2795</v>
      </c>
      <c r="EC322" s="607" t="s">
        <v>1</v>
      </c>
      <c r="ED322" s="607">
        <v>2709</v>
      </c>
      <c r="EE322" s="607">
        <v>86</v>
      </c>
      <c r="EF322" s="17">
        <v>57</v>
      </c>
      <c r="EG322" s="17">
        <v>47</v>
      </c>
      <c r="EH322" s="17">
        <v>37</v>
      </c>
      <c r="EI322" s="17">
        <v>9</v>
      </c>
      <c r="EJ322" s="17">
        <v>1</v>
      </c>
      <c r="EK322" s="17" t="s">
        <v>1</v>
      </c>
      <c r="EL322" s="17">
        <v>8</v>
      </c>
      <c r="EM322" s="17">
        <v>2</v>
      </c>
      <c r="EN322" s="17">
        <v>56</v>
      </c>
      <c r="EO322" s="17">
        <v>39</v>
      </c>
      <c r="EP322" s="17">
        <v>24</v>
      </c>
      <c r="EQ322" s="17">
        <v>14</v>
      </c>
      <c r="ER322" s="17">
        <v>1</v>
      </c>
      <c r="ES322" s="17">
        <v>8</v>
      </c>
      <c r="ET322" s="17">
        <v>5</v>
      </c>
      <c r="EU322" s="17">
        <v>4</v>
      </c>
    </row>
    <row r="323" spans="1:151" ht="14.25" customHeight="1">
      <c r="A323" s="551" t="s">
        <v>299</v>
      </c>
      <c r="B323" s="551" t="s">
        <v>549</v>
      </c>
      <c r="C323" s="551" t="s">
        <v>549</v>
      </c>
      <c r="D323" s="551" t="s">
        <v>551</v>
      </c>
      <c r="E323" s="607">
        <v>55</v>
      </c>
      <c r="F323" s="607">
        <v>44</v>
      </c>
      <c r="G323" s="607">
        <v>24</v>
      </c>
      <c r="H323" s="607">
        <v>21</v>
      </c>
      <c r="I323" s="607">
        <v>9</v>
      </c>
      <c r="J323" s="607">
        <v>9</v>
      </c>
      <c r="K323" s="607">
        <v>11</v>
      </c>
      <c r="L323" s="607">
        <v>11</v>
      </c>
      <c r="M323" s="607">
        <v>133</v>
      </c>
      <c r="N323" s="607">
        <v>1</v>
      </c>
      <c r="O323" s="607">
        <v>4</v>
      </c>
      <c r="P323" s="607">
        <v>2</v>
      </c>
      <c r="Q323" s="607">
        <v>11</v>
      </c>
      <c r="R323" s="607">
        <v>5</v>
      </c>
      <c r="S323" s="607">
        <v>8</v>
      </c>
      <c r="T323" s="607">
        <v>11</v>
      </c>
      <c r="U323" s="607">
        <v>7</v>
      </c>
      <c r="V323" s="607">
        <v>12</v>
      </c>
      <c r="W323" s="607">
        <v>13</v>
      </c>
      <c r="X323" s="607">
        <v>15</v>
      </c>
      <c r="Y323" s="607">
        <v>13</v>
      </c>
      <c r="Z323" s="607">
        <v>15</v>
      </c>
      <c r="AA323" s="607">
        <v>13</v>
      </c>
      <c r="AB323" s="607">
        <v>3</v>
      </c>
      <c r="AC323" s="608">
        <v>59</v>
      </c>
      <c r="AD323" s="608">
        <v>58.3</v>
      </c>
      <c r="AE323" s="608">
        <v>59.7</v>
      </c>
      <c r="AF323" s="607">
        <v>103</v>
      </c>
      <c r="AG323" s="607" t="s">
        <v>1</v>
      </c>
      <c r="AH323" s="607" t="s">
        <v>1</v>
      </c>
      <c r="AI323" s="607">
        <v>2</v>
      </c>
      <c r="AJ323" s="607">
        <v>6</v>
      </c>
      <c r="AK323" s="607">
        <v>1</v>
      </c>
      <c r="AL323" s="607">
        <v>7</v>
      </c>
      <c r="AM323" s="607">
        <v>7</v>
      </c>
      <c r="AN323" s="607">
        <v>6</v>
      </c>
      <c r="AO323" s="607">
        <v>11</v>
      </c>
      <c r="AP323" s="607">
        <v>12</v>
      </c>
      <c r="AQ323" s="607">
        <v>10</v>
      </c>
      <c r="AR323" s="607">
        <v>12</v>
      </c>
      <c r="AS323" s="607">
        <v>13</v>
      </c>
      <c r="AT323" s="607">
        <v>13</v>
      </c>
      <c r="AU323" s="607">
        <v>3</v>
      </c>
      <c r="AV323" s="608">
        <v>62.9</v>
      </c>
      <c r="AW323" s="608">
        <v>60.7</v>
      </c>
      <c r="AX323" s="608">
        <v>65.900000000000006</v>
      </c>
      <c r="AY323" s="607">
        <v>98</v>
      </c>
      <c r="AZ323" s="607" t="s">
        <v>1</v>
      </c>
      <c r="BA323" s="607" t="s">
        <v>1</v>
      </c>
      <c r="BB323" s="607">
        <v>2</v>
      </c>
      <c r="BC323" s="607">
        <v>6</v>
      </c>
      <c r="BD323" s="607">
        <v>1</v>
      </c>
      <c r="BE323" s="607">
        <v>6</v>
      </c>
      <c r="BF323" s="607">
        <v>7</v>
      </c>
      <c r="BG323" s="607">
        <v>6</v>
      </c>
      <c r="BH323" s="607">
        <v>10</v>
      </c>
      <c r="BI323" s="607">
        <v>11</v>
      </c>
      <c r="BJ323" s="607">
        <v>10</v>
      </c>
      <c r="BK323" s="607">
        <v>12</v>
      </c>
      <c r="BL323" s="607">
        <v>12</v>
      </c>
      <c r="BM323" s="607">
        <v>13</v>
      </c>
      <c r="BN323" s="607">
        <v>2</v>
      </c>
      <c r="BO323" s="608">
        <v>62.8</v>
      </c>
      <c r="BP323" s="608">
        <v>60.3</v>
      </c>
      <c r="BQ323" s="608">
        <v>66.3</v>
      </c>
      <c r="BR323" s="607">
        <v>44</v>
      </c>
      <c r="BS323" s="607" t="s">
        <v>1</v>
      </c>
      <c r="BT323" s="607" t="s">
        <v>1</v>
      </c>
      <c r="BU323" s="607" t="s">
        <v>1</v>
      </c>
      <c r="BV323" s="607" t="s">
        <v>1</v>
      </c>
      <c r="BW323" s="607" t="s">
        <v>1</v>
      </c>
      <c r="BX323" s="607">
        <v>1</v>
      </c>
      <c r="BY323" s="607">
        <v>1</v>
      </c>
      <c r="BZ323" s="607">
        <v>2</v>
      </c>
      <c r="CA323" s="607">
        <v>5</v>
      </c>
      <c r="CB323" s="607">
        <v>8</v>
      </c>
      <c r="CC323" s="607">
        <v>3</v>
      </c>
      <c r="CD323" s="607">
        <v>7</v>
      </c>
      <c r="CE323" s="607">
        <v>9</v>
      </c>
      <c r="CF323" s="607">
        <v>7</v>
      </c>
      <c r="CG323" s="607">
        <v>1</v>
      </c>
      <c r="CH323" s="607">
        <v>31</v>
      </c>
      <c r="CI323" s="607" t="s">
        <v>1</v>
      </c>
      <c r="CJ323" s="607" t="s">
        <v>1</v>
      </c>
      <c r="CK323" s="607" t="s">
        <v>1</v>
      </c>
      <c r="CL323" s="607" t="s">
        <v>1</v>
      </c>
      <c r="CM323" s="607" t="s">
        <v>1</v>
      </c>
      <c r="CN323" s="607">
        <v>1</v>
      </c>
      <c r="CO323" s="607">
        <v>4</v>
      </c>
      <c r="CP323" s="607">
        <v>6</v>
      </c>
      <c r="CQ323" s="607">
        <v>1</v>
      </c>
      <c r="CR323" s="607">
        <v>4</v>
      </c>
      <c r="CS323" s="607">
        <v>8</v>
      </c>
      <c r="CT323" s="607">
        <v>6</v>
      </c>
      <c r="CU323" s="607">
        <v>1</v>
      </c>
      <c r="CV323" s="607"/>
      <c r="CW323" s="607"/>
      <c r="CX323" s="607"/>
      <c r="CY323" s="607"/>
      <c r="CZ323" s="607"/>
      <c r="DA323" s="607"/>
      <c r="DB323" s="607"/>
      <c r="DC323" s="607">
        <v>170</v>
      </c>
      <c r="DD323" s="607">
        <v>123</v>
      </c>
      <c r="DE323" s="607">
        <v>98</v>
      </c>
      <c r="DF323" s="607">
        <v>21</v>
      </c>
      <c r="DG323" s="607">
        <v>4</v>
      </c>
      <c r="DH323" s="607">
        <v>24</v>
      </c>
      <c r="DI323" s="607">
        <v>10</v>
      </c>
      <c r="DJ323" s="607">
        <v>13</v>
      </c>
      <c r="DK323" s="607">
        <v>43</v>
      </c>
      <c r="DL323" s="607" t="s">
        <v>1</v>
      </c>
      <c r="DM323" s="607" t="s">
        <v>1</v>
      </c>
      <c r="DN323" s="607">
        <v>2</v>
      </c>
      <c r="DO323" s="607" t="s">
        <v>1</v>
      </c>
      <c r="DP323" s="607">
        <v>34</v>
      </c>
      <c r="DQ323" s="607">
        <v>2</v>
      </c>
      <c r="DR323" s="607">
        <v>2</v>
      </c>
      <c r="DS323" s="607">
        <v>2</v>
      </c>
      <c r="DT323" s="607" t="s">
        <v>1</v>
      </c>
      <c r="DU323" s="607">
        <v>1</v>
      </c>
      <c r="DV323" s="607" t="s">
        <v>1</v>
      </c>
      <c r="DW323" s="607" t="s">
        <v>1</v>
      </c>
      <c r="DX323" s="607" t="s">
        <v>1</v>
      </c>
      <c r="DY323" s="607" t="s">
        <v>1</v>
      </c>
      <c r="DZ323" s="607" t="s">
        <v>1</v>
      </c>
      <c r="EA323" s="607">
        <v>44</v>
      </c>
      <c r="EB323" s="607">
        <v>3560</v>
      </c>
      <c r="EC323" s="607" t="s">
        <v>1</v>
      </c>
      <c r="ED323" s="607">
        <v>3311</v>
      </c>
      <c r="EE323" s="607">
        <v>249</v>
      </c>
      <c r="EF323" s="17">
        <v>85</v>
      </c>
      <c r="EG323" s="17">
        <v>74</v>
      </c>
      <c r="EH323" s="17">
        <v>58</v>
      </c>
      <c r="EI323" s="17">
        <v>14</v>
      </c>
      <c r="EJ323" s="17">
        <v>2</v>
      </c>
      <c r="EK323" s="17" t="s">
        <v>1</v>
      </c>
      <c r="EL323" s="17">
        <v>6</v>
      </c>
      <c r="EM323" s="17">
        <v>5</v>
      </c>
      <c r="EN323" s="17">
        <v>85</v>
      </c>
      <c r="EO323" s="17">
        <v>49</v>
      </c>
      <c r="EP323" s="17">
        <v>40</v>
      </c>
      <c r="EQ323" s="17">
        <v>7</v>
      </c>
      <c r="ER323" s="17">
        <v>2</v>
      </c>
      <c r="ES323" s="17">
        <v>24</v>
      </c>
      <c r="ET323" s="17">
        <v>4</v>
      </c>
      <c r="EU323" s="17">
        <v>8</v>
      </c>
    </row>
    <row r="324" spans="1:151" ht="14.25" customHeight="1">
      <c r="A324" s="551" t="s">
        <v>299</v>
      </c>
      <c r="B324" s="551" t="s">
        <v>549</v>
      </c>
      <c r="C324" s="551" t="s">
        <v>549</v>
      </c>
      <c r="D324" s="551" t="s">
        <v>552</v>
      </c>
      <c r="E324" s="607">
        <v>57</v>
      </c>
      <c r="F324" s="607">
        <v>40</v>
      </c>
      <c r="G324" s="607">
        <v>28</v>
      </c>
      <c r="H324" s="607">
        <v>27</v>
      </c>
      <c r="I324" s="607">
        <v>6</v>
      </c>
      <c r="J324" s="607">
        <v>3</v>
      </c>
      <c r="K324" s="607">
        <v>6</v>
      </c>
      <c r="L324" s="607">
        <v>17</v>
      </c>
      <c r="M324" s="607">
        <v>117</v>
      </c>
      <c r="N324" s="607">
        <v>3</v>
      </c>
      <c r="O324" s="607">
        <v>3</v>
      </c>
      <c r="P324" s="607">
        <v>7</v>
      </c>
      <c r="Q324" s="607">
        <v>1</v>
      </c>
      <c r="R324" s="607">
        <v>3</v>
      </c>
      <c r="S324" s="607">
        <v>9</v>
      </c>
      <c r="T324" s="607">
        <v>14</v>
      </c>
      <c r="U324" s="607">
        <v>22</v>
      </c>
      <c r="V324" s="607">
        <v>13</v>
      </c>
      <c r="W324" s="607">
        <v>3</v>
      </c>
      <c r="X324" s="607">
        <v>9</v>
      </c>
      <c r="Y324" s="607">
        <v>5</v>
      </c>
      <c r="Z324" s="607">
        <v>11</v>
      </c>
      <c r="AA324" s="607">
        <v>10</v>
      </c>
      <c r="AB324" s="607">
        <v>4</v>
      </c>
      <c r="AC324" s="608">
        <v>55.9</v>
      </c>
      <c r="AD324" s="608">
        <v>56.3</v>
      </c>
      <c r="AE324" s="608">
        <v>55.5</v>
      </c>
      <c r="AF324" s="607">
        <v>97</v>
      </c>
      <c r="AG324" s="607">
        <v>1</v>
      </c>
      <c r="AH324" s="607">
        <v>1</v>
      </c>
      <c r="AI324" s="607">
        <v>7</v>
      </c>
      <c r="AJ324" s="607">
        <v>1</v>
      </c>
      <c r="AK324" s="607">
        <v>2</v>
      </c>
      <c r="AL324" s="607">
        <v>7</v>
      </c>
      <c r="AM324" s="607">
        <v>12</v>
      </c>
      <c r="AN324" s="607">
        <v>19</v>
      </c>
      <c r="AO324" s="607">
        <v>11</v>
      </c>
      <c r="AP324" s="607">
        <v>3</v>
      </c>
      <c r="AQ324" s="607">
        <v>6</v>
      </c>
      <c r="AR324" s="607">
        <v>5</v>
      </c>
      <c r="AS324" s="607">
        <v>11</v>
      </c>
      <c r="AT324" s="607">
        <v>7</v>
      </c>
      <c r="AU324" s="607">
        <v>4</v>
      </c>
      <c r="AV324" s="608">
        <v>57</v>
      </c>
      <c r="AW324" s="608">
        <v>56.5</v>
      </c>
      <c r="AX324" s="608">
        <v>57.5</v>
      </c>
      <c r="AY324" s="607">
        <v>93</v>
      </c>
      <c r="AZ324" s="607" t="s">
        <v>1</v>
      </c>
      <c r="BA324" s="607">
        <v>1</v>
      </c>
      <c r="BB324" s="607">
        <v>6</v>
      </c>
      <c r="BC324" s="607">
        <v>1</v>
      </c>
      <c r="BD324" s="607">
        <v>1</v>
      </c>
      <c r="BE324" s="607">
        <v>7</v>
      </c>
      <c r="BF324" s="607">
        <v>12</v>
      </c>
      <c r="BG324" s="607">
        <v>19</v>
      </c>
      <c r="BH324" s="607">
        <v>11</v>
      </c>
      <c r="BI324" s="607">
        <v>3</v>
      </c>
      <c r="BJ324" s="607">
        <v>6</v>
      </c>
      <c r="BK324" s="607">
        <v>5</v>
      </c>
      <c r="BL324" s="607">
        <v>11</v>
      </c>
      <c r="BM324" s="607">
        <v>6</v>
      </c>
      <c r="BN324" s="607">
        <v>4</v>
      </c>
      <c r="BO324" s="608">
        <v>57.7</v>
      </c>
      <c r="BP324" s="608">
        <v>56</v>
      </c>
      <c r="BQ324" s="608">
        <v>59.6</v>
      </c>
      <c r="BR324" s="607">
        <v>40</v>
      </c>
      <c r="BS324" s="607" t="s">
        <v>1</v>
      </c>
      <c r="BT324" s="607" t="s">
        <v>1</v>
      </c>
      <c r="BU324" s="607" t="s">
        <v>1</v>
      </c>
      <c r="BV324" s="607" t="s">
        <v>1</v>
      </c>
      <c r="BW324" s="607">
        <v>1</v>
      </c>
      <c r="BX324" s="607">
        <v>1</v>
      </c>
      <c r="BY324" s="607">
        <v>2</v>
      </c>
      <c r="BZ324" s="607">
        <v>8</v>
      </c>
      <c r="CA324" s="607">
        <v>9</v>
      </c>
      <c r="CB324" s="607">
        <v>2</v>
      </c>
      <c r="CC324" s="607">
        <v>3</v>
      </c>
      <c r="CD324" s="607">
        <v>2</v>
      </c>
      <c r="CE324" s="607">
        <v>6</v>
      </c>
      <c r="CF324" s="607">
        <v>4</v>
      </c>
      <c r="CG324" s="607">
        <v>2</v>
      </c>
      <c r="CH324" s="607">
        <v>25</v>
      </c>
      <c r="CI324" s="607" t="s">
        <v>1</v>
      </c>
      <c r="CJ324" s="607" t="s">
        <v>1</v>
      </c>
      <c r="CK324" s="607">
        <v>1</v>
      </c>
      <c r="CL324" s="607" t="s">
        <v>1</v>
      </c>
      <c r="CM324" s="607" t="s">
        <v>1</v>
      </c>
      <c r="CN324" s="607">
        <v>5</v>
      </c>
      <c r="CO324" s="607">
        <v>5</v>
      </c>
      <c r="CP324" s="607">
        <v>2</v>
      </c>
      <c r="CQ324" s="607">
        <v>2</v>
      </c>
      <c r="CR324" s="607">
        <v>2</v>
      </c>
      <c r="CS324" s="607">
        <v>4</v>
      </c>
      <c r="CT324" s="607">
        <v>2</v>
      </c>
      <c r="CU324" s="607">
        <v>2</v>
      </c>
      <c r="CV324" s="607"/>
      <c r="CW324" s="607"/>
      <c r="CX324" s="607"/>
      <c r="CY324" s="607"/>
      <c r="CZ324" s="607"/>
      <c r="DA324" s="607"/>
      <c r="DB324" s="607"/>
      <c r="DC324" s="607">
        <v>155</v>
      </c>
      <c r="DD324" s="607">
        <v>108</v>
      </c>
      <c r="DE324" s="607">
        <v>93</v>
      </c>
      <c r="DF324" s="607">
        <v>13</v>
      </c>
      <c r="DG324" s="607">
        <v>2</v>
      </c>
      <c r="DH324" s="607">
        <v>11</v>
      </c>
      <c r="DI324" s="607">
        <v>22</v>
      </c>
      <c r="DJ324" s="607">
        <v>14</v>
      </c>
      <c r="DK324" s="607">
        <v>40</v>
      </c>
      <c r="DL324" s="607" t="s">
        <v>1</v>
      </c>
      <c r="DM324" s="607">
        <v>1</v>
      </c>
      <c r="DN324" s="607">
        <v>1</v>
      </c>
      <c r="DO324" s="607" t="s">
        <v>1</v>
      </c>
      <c r="DP324" s="607">
        <v>27</v>
      </c>
      <c r="DQ324" s="607">
        <v>7</v>
      </c>
      <c r="DR324" s="607">
        <v>1</v>
      </c>
      <c r="DS324" s="607">
        <v>3</v>
      </c>
      <c r="DT324" s="607" t="s">
        <v>1</v>
      </c>
      <c r="DU324" s="607" t="s">
        <v>1</v>
      </c>
      <c r="DV324" s="607" t="s">
        <v>1</v>
      </c>
      <c r="DW324" s="607" t="s">
        <v>1</v>
      </c>
      <c r="DX324" s="607" t="s">
        <v>1</v>
      </c>
      <c r="DY324" s="607" t="s">
        <v>1</v>
      </c>
      <c r="DZ324" s="607" t="s">
        <v>1</v>
      </c>
      <c r="EA324" s="607">
        <v>40</v>
      </c>
      <c r="EB324" s="607">
        <v>4461</v>
      </c>
      <c r="EC324" s="607" t="s">
        <v>1</v>
      </c>
      <c r="ED324" s="607">
        <v>4331</v>
      </c>
      <c r="EE324" s="607">
        <v>130</v>
      </c>
      <c r="EF324" s="17">
        <v>74</v>
      </c>
      <c r="EG324" s="17">
        <v>60</v>
      </c>
      <c r="EH324" s="17">
        <v>49</v>
      </c>
      <c r="EI324" s="17">
        <v>10</v>
      </c>
      <c r="EJ324" s="17">
        <v>1</v>
      </c>
      <c r="EK324" s="17" t="s">
        <v>1</v>
      </c>
      <c r="EL324" s="17">
        <v>7</v>
      </c>
      <c r="EM324" s="17">
        <v>7</v>
      </c>
      <c r="EN324" s="17">
        <v>81</v>
      </c>
      <c r="EO324" s="17">
        <v>48</v>
      </c>
      <c r="EP324" s="17">
        <v>44</v>
      </c>
      <c r="EQ324" s="17">
        <v>3</v>
      </c>
      <c r="ER324" s="17">
        <v>1</v>
      </c>
      <c r="ES324" s="17">
        <v>11</v>
      </c>
      <c r="ET324" s="17">
        <v>15</v>
      </c>
      <c r="EU324" s="17">
        <v>7</v>
      </c>
    </row>
    <row r="325" spans="1:151" ht="14.25" customHeight="1">
      <c r="A325" s="551" t="s">
        <v>299</v>
      </c>
      <c r="B325" s="551" t="s">
        <v>549</v>
      </c>
      <c r="C325" s="551" t="s">
        <v>549</v>
      </c>
      <c r="D325" s="551" t="s">
        <v>213</v>
      </c>
      <c r="E325" s="607">
        <v>52</v>
      </c>
      <c r="F325" s="607">
        <v>38</v>
      </c>
      <c r="G325" s="607">
        <v>24</v>
      </c>
      <c r="H325" s="607">
        <v>24</v>
      </c>
      <c r="I325" s="607">
        <v>5</v>
      </c>
      <c r="J325" s="607">
        <v>2</v>
      </c>
      <c r="K325" s="607">
        <v>9</v>
      </c>
      <c r="L325" s="607">
        <v>14</v>
      </c>
      <c r="M325" s="607">
        <v>113</v>
      </c>
      <c r="N325" s="607">
        <v>3</v>
      </c>
      <c r="O325" s="607">
        <v>4</v>
      </c>
      <c r="P325" s="607" t="s">
        <v>1</v>
      </c>
      <c r="Q325" s="607">
        <v>6</v>
      </c>
      <c r="R325" s="607">
        <v>9</v>
      </c>
      <c r="S325" s="607">
        <v>6</v>
      </c>
      <c r="T325" s="607">
        <v>8</v>
      </c>
      <c r="U325" s="607">
        <v>14</v>
      </c>
      <c r="V325" s="607">
        <v>8</v>
      </c>
      <c r="W325" s="607">
        <v>13</v>
      </c>
      <c r="X325" s="607">
        <v>13</v>
      </c>
      <c r="Y325" s="607">
        <v>6</v>
      </c>
      <c r="Z325" s="607">
        <v>8</v>
      </c>
      <c r="AA325" s="607">
        <v>11</v>
      </c>
      <c r="AB325" s="607">
        <v>4</v>
      </c>
      <c r="AC325" s="608">
        <v>57.1</v>
      </c>
      <c r="AD325" s="608">
        <v>56.2</v>
      </c>
      <c r="AE325" s="608">
        <v>58.2</v>
      </c>
      <c r="AF325" s="607">
        <v>91</v>
      </c>
      <c r="AG325" s="607" t="s">
        <v>1</v>
      </c>
      <c r="AH325" s="607">
        <v>1</v>
      </c>
      <c r="AI325" s="607" t="s">
        <v>1</v>
      </c>
      <c r="AJ325" s="607">
        <v>5</v>
      </c>
      <c r="AK325" s="607">
        <v>6</v>
      </c>
      <c r="AL325" s="607">
        <v>3</v>
      </c>
      <c r="AM325" s="607">
        <v>7</v>
      </c>
      <c r="AN325" s="607">
        <v>14</v>
      </c>
      <c r="AO325" s="607">
        <v>7</v>
      </c>
      <c r="AP325" s="607">
        <v>12</v>
      </c>
      <c r="AQ325" s="607">
        <v>10</v>
      </c>
      <c r="AR325" s="607">
        <v>6</v>
      </c>
      <c r="AS325" s="607">
        <v>8</v>
      </c>
      <c r="AT325" s="607">
        <v>9</v>
      </c>
      <c r="AU325" s="607">
        <v>3</v>
      </c>
      <c r="AV325" s="608">
        <v>59.8</v>
      </c>
      <c r="AW325" s="608">
        <v>59</v>
      </c>
      <c r="AX325" s="608">
        <v>60.9</v>
      </c>
      <c r="AY325" s="607">
        <v>90</v>
      </c>
      <c r="AZ325" s="607" t="s">
        <v>1</v>
      </c>
      <c r="BA325" s="607">
        <v>1</v>
      </c>
      <c r="BB325" s="607" t="s">
        <v>1</v>
      </c>
      <c r="BC325" s="607">
        <v>5</v>
      </c>
      <c r="BD325" s="607">
        <v>6</v>
      </c>
      <c r="BE325" s="607">
        <v>3</v>
      </c>
      <c r="BF325" s="607">
        <v>7</v>
      </c>
      <c r="BG325" s="607">
        <v>14</v>
      </c>
      <c r="BH325" s="607">
        <v>7</v>
      </c>
      <c r="BI325" s="607">
        <v>12</v>
      </c>
      <c r="BJ325" s="607">
        <v>10</v>
      </c>
      <c r="BK325" s="607">
        <v>6</v>
      </c>
      <c r="BL325" s="607">
        <v>8</v>
      </c>
      <c r="BM325" s="607">
        <v>9</v>
      </c>
      <c r="BN325" s="607">
        <v>2</v>
      </c>
      <c r="BO325" s="608">
        <v>59.5</v>
      </c>
      <c r="BP325" s="608">
        <v>58.3</v>
      </c>
      <c r="BQ325" s="608">
        <v>60.9</v>
      </c>
      <c r="BR325" s="607">
        <v>38</v>
      </c>
      <c r="BS325" s="607" t="s">
        <v>1</v>
      </c>
      <c r="BT325" s="607" t="s">
        <v>1</v>
      </c>
      <c r="BU325" s="607" t="s">
        <v>1</v>
      </c>
      <c r="BV325" s="607" t="s">
        <v>1</v>
      </c>
      <c r="BW325" s="607" t="s">
        <v>1</v>
      </c>
      <c r="BX325" s="607">
        <v>1</v>
      </c>
      <c r="BY325" s="607" t="s">
        <v>1</v>
      </c>
      <c r="BZ325" s="607">
        <v>6</v>
      </c>
      <c r="CA325" s="607">
        <v>4</v>
      </c>
      <c r="CB325" s="607">
        <v>6</v>
      </c>
      <c r="CC325" s="607">
        <v>9</v>
      </c>
      <c r="CD325" s="607">
        <v>3</v>
      </c>
      <c r="CE325" s="607">
        <v>3</v>
      </c>
      <c r="CF325" s="607">
        <v>4</v>
      </c>
      <c r="CG325" s="607">
        <v>2</v>
      </c>
      <c r="CH325" s="607">
        <v>21</v>
      </c>
      <c r="CI325" s="607" t="s">
        <v>1</v>
      </c>
      <c r="CJ325" s="607" t="s">
        <v>1</v>
      </c>
      <c r="CK325" s="607" t="s">
        <v>1</v>
      </c>
      <c r="CL325" s="607" t="s">
        <v>1</v>
      </c>
      <c r="CM325" s="607" t="s">
        <v>1</v>
      </c>
      <c r="CN325" s="607">
        <v>1</v>
      </c>
      <c r="CO325" s="607">
        <v>1</v>
      </c>
      <c r="CP325" s="607">
        <v>4</v>
      </c>
      <c r="CQ325" s="607">
        <v>6</v>
      </c>
      <c r="CR325" s="607">
        <v>2</v>
      </c>
      <c r="CS325" s="607">
        <v>3</v>
      </c>
      <c r="CT325" s="607">
        <v>3</v>
      </c>
      <c r="CU325" s="607">
        <v>1</v>
      </c>
      <c r="CV325" s="607"/>
      <c r="CW325" s="607"/>
      <c r="CX325" s="607"/>
      <c r="CY325" s="607"/>
      <c r="CZ325" s="607"/>
      <c r="DA325" s="607"/>
      <c r="DB325" s="607"/>
      <c r="DC325" s="607">
        <v>152</v>
      </c>
      <c r="DD325" s="607">
        <v>113</v>
      </c>
      <c r="DE325" s="607">
        <v>90</v>
      </c>
      <c r="DF325" s="607">
        <v>22</v>
      </c>
      <c r="DG325" s="607">
        <v>1</v>
      </c>
      <c r="DH325" s="607">
        <v>9</v>
      </c>
      <c r="DI325" s="607">
        <v>17</v>
      </c>
      <c r="DJ325" s="607">
        <v>13</v>
      </c>
      <c r="DK325" s="607">
        <v>37</v>
      </c>
      <c r="DL325" s="607" t="s">
        <v>1</v>
      </c>
      <c r="DM325" s="607" t="s">
        <v>1</v>
      </c>
      <c r="DN325" s="607">
        <v>1</v>
      </c>
      <c r="DO325" s="607" t="s">
        <v>1</v>
      </c>
      <c r="DP325" s="607">
        <v>31</v>
      </c>
      <c r="DQ325" s="607" t="s">
        <v>1</v>
      </c>
      <c r="DR325" s="607">
        <v>3</v>
      </c>
      <c r="DS325" s="607">
        <v>1</v>
      </c>
      <c r="DT325" s="607" t="s">
        <v>1</v>
      </c>
      <c r="DU325" s="607">
        <v>1</v>
      </c>
      <c r="DV325" s="607" t="s">
        <v>1</v>
      </c>
      <c r="DW325" s="607" t="s">
        <v>1</v>
      </c>
      <c r="DX325" s="607" t="s">
        <v>1</v>
      </c>
      <c r="DY325" s="607" t="s">
        <v>1</v>
      </c>
      <c r="DZ325" s="607" t="s">
        <v>1</v>
      </c>
      <c r="EA325" s="607">
        <v>38</v>
      </c>
      <c r="EB325" s="607">
        <v>3509</v>
      </c>
      <c r="EC325" s="607" t="s">
        <v>1</v>
      </c>
      <c r="ED325" s="607">
        <v>3141</v>
      </c>
      <c r="EE325" s="607">
        <v>368</v>
      </c>
      <c r="EF325" s="17">
        <v>81</v>
      </c>
      <c r="EG325" s="17">
        <v>65</v>
      </c>
      <c r="EH325" s="17">
        <v>49</v>
      </c>
      <c r="EI325" s="17">
        <v>16</v>
      </c>
      <c r="EJ325" s="17" t="s">
        <v>1</v>
      </c>
      <c r="EK325" s="17">
        <v>1</v>
      </c>
      <c r="EL325" s="17">
        <v>9</v>
      </c>
      <c r="EM325" s="17">
        <v>6</v>
      </c>
      <c r="EN325" s="17">
        <v>71</v>
      </c>
      <c r="EO325" s="17">
        <v>48</v>
      </c>
      <c r="EP325" s="17">
        <v>41</v>
      </c>
      <c r="EQ325" s="17">
        <v>6</v>
      </c>
      <c r="ER325" s="17">
        <v>1</v>
      </c>
      <c r="ES325" s="17">
        <v>8</v>
      </c>
      <c r="ET325" s="17">
        <v>8</v>
      </c>
      <c r="EU325" s="17">
        <v>7</v>
      </c>
    </row>
    <row r="326" spans="1:151" ht="14.25" customHeight="1">
      <c r="A326" s="551" t="s">
        <v>299</v>
      </c>
      <c r="B326" s="551" t="s">
        <v>549</v>
      </c>
      <c r="C326" s="551" t="s">
        <v>549</v>
      </c>
      <c r="D326" s="551" t="s">
        <v>192</v>
      </c>
      <c r="E326" s="607">
        <v>65</v>
      </c>
      <c r="F326" s="607">
        <v>45</v>
      </c>
      <c r="G326" s="607">
        <v>25</v>
      </c>
      <c r="H326" s="607">
        <v>21</v>
      </c>
      <c r="I326" s="607">
        <v>8</v>
      </c>
      <c r="J326" s="607">
        <v>4</v>
      </c>
      <c r="K326" s="607">
        <v>12</v>
      </c>
      <c r="L326" s="607">
        <v>20</v>
      </c>
      <c r="M326" s="607">
        <v>130</v>
      </c>
      <c r="N326" s="607" t="s">
        <v>1</v>
      </c>
      <c r="O326" s="607">
        <v>3</v>
      </c>
      <c r="P326" s="607">
        <v>6</v>
      </c>
      <c r="Q326" s="607">
        <v>1</v>
      </c>
      <c r="R326" s="607">
        <v>5</v>
      </c>
      <c r="S326" s="607">
        <v>8</v>
      </c>
      <c r="T326" s="607">
        <v>23</v>
      </c>
      <c r="U326" s="607">
        <v>16</v>
      </c>
      <c r="V326" s="607">
        <v>8</v>
      </c>
      <c r="W326" s="607">
        <v>5</v>
      </c>
      <c r="X326" s="607">
        <v>9</v>
      </c>
      <c r="Y326" s="607">
        <v>17</v>
      </c>
      <c r="Z326" s="607">
        <v>19</v>
      </c>
      <c r="AA326" s="607">
        <v>8</v>
      </c>
      <c r="AB326" s="607">
        <v>2</v>
      </c>
      <c r="AC326" s="608">
        <v>58.5</v>
      </c>
      <c r="AD326" s="608">
        <v>57.3</v>
      </c>
      <c r="AE326" s="608">
        <v>59.8</v>
      </c>
      <c r="AF326" s="607">
        <v>106</v>
      </c>
      <c r="AG326" s="607" t="s">
        <v>1</v>
      </c>
      <c r="AH326" s="607">
        <v>2</v>
      </c>
      <c r="AI326" s="607">
        <v>1</v>
      </c>
      <c r="AJ326" s="607">
        <v>1</v>
      </c>
      <c r="AK326" s="607">
        <v>3</v>
      </c>
      <c r="AL326" s="607">
        <v>6</v>
      </c>
      <c r="AM326" s="607">
        <v>18</v>
      </c>
      <c r="AN326" s="607">
        <v>12</v>
      </c>
      <c r="AO326" s="607">
        <v>6</v>
      </c>
      <c r="AP326" s="607">
        <v>5</v>
      </c>
      <c r="AQ326" s="607">
        <v>9</v>
      </c>
      <c r="AR326" s="607">
        <v>17</v>
      </c>
      <c r="AS326" s="607">
        <v>18</v>
      </c>
      <c r="AT326" s="607">
        <v>7</v>
      </c>
      <c r="AU326" s="607">
        <v>1</v>
      </c>
      <c r="AV326" s="608">
        <v>61.1</v>
      </c>
      <c r="AW326" s="608">
        <v>60.7</v>
      </c>
      <c r="AX326" s="608">
        <v>61.4</v>
      </c>
      <c r="AY326" s="607">
        <v>99</v>
      </c>
      <c r="AZ326" s="607" t="s">
        <v>1</v>
      </c>
      <c r="BA326" s="607">
        <v>1</v>
      </c>
      <c r="BB326" s="607">
        <v>1</v>
      </c>
      <c r="BC326" s="607">
        <v>1</v>
      </c>
      <c r="BD326" s="607">
        <v>3</v>
      </c>
      <c r="BE326" s="607">
        <v>5</v>
      </c>
      <c r="BF326" s="607">
        <v>15</v>
      </c>
      <c r="BG326" s="607">
        <v>11</v>
      </c>
      <c r="BH326" s="607">
        <v>6</v>
      </c>
      <c r="BI326" s="607">
        <v>5</v>
      </c>
      <c r="BJ326" s="607">
        <v>9</v>
      </c>
      <c r="BK326" s="607">
        <v>16</v>
      </c>
      <c r="BL326" s="607">
        <v>18</v>
      </c>
      <c r="BM326" s="607">
        <v>7</v>
      </c>
      <c r="BN326" s="607">
        <v>1</v>
      </c>
      <c r="BO326" s="608">
        <v>62</v>
      </c>
      <c r="BP326" s="608">
        <v>60.7</v>
      </c>
      <c r="BQ326" s="608">
        <v>63.6</v>
      </c>
      <c r="BR326" s="607">
        <v>45</v>
      </c>
      <c r="BS326" s="607" t="s">
        <v>1</v>
      </c>
      <c r="BT326" s="607" t="s">
        <v>1</v>
      </c>
      <c r="BU326" s="607">
        <v>1</v>
      </c>
      <c r="BV326" s="607" t="s">
        <v>1</v>
      </c>
      <c r="BW326" s="607" t="s">
        <v>1</v>
      </c>
      <c r="BX326" s="607" t="s">
        <v>1</v>
      </c>
      <c r="BY326" s="607">
        <v>5</v>
      </c>
      <c r="BZ326" s="607">
        <v>5</v>
      </c>
      <c r="CA326" s="607">
        <v>3</v>
      </c>
      <c r="CB326" s="607">
        <v>2</v>
      </c>
      <c r="CC326" s="607">
        <v>5</v>
      </c>
      <c r="CD326" s="607">
        <v>6</v>
      </c>
      <c r="CE326" s="607">
        <v>12</v>
      </c>
      <c r="CF326" s="607">
        <v>3</v>
      </c>
      <c r="CG326" s="607">
        <v>3</v>
      </c>
      <c r="CH326" s="607">
        <v>31</v>
      </c>
      <c r="CI326" s="607" t="s">
        <v>1</v>
      </c>
      <c r="CJ326" s="607" t="s">
        <v>1</v>
      </c>
      <c r="CK326" s="607" t="s">
        <v>1</v>
      </c>
      <c r="CL326" s="607" t="s">
        <v>1</v>
      </c>
      <c r="CM326" s="607">
        <v>1</v>
      </c>
      <c r="CN326" s="607">
        <v>3</v>
      </c>
      <c r="CO326" s="607">
        <v>2</v>
      </c>
      <c r="CP326" s="607">
        <v>1</v>
      </c>
      <c r="CQ326" s="607">
        <v>4</v>
      </c>
      <c r="CR326" s="607">
        <v>5</v>
      </c>
      <c r="CS326" s="607">
        <v>9</v>
      </c>
      <c r="CT326" s="607">
        <v>3</v>
      </c>
      <c r="CU326" s="607">
        <v>3</v>
      </c>
      <c r="CV326" s="607"/>
      <c r="CW326" s="607"/>
      <c r="CX326" s="607"/>
      <c r="CY326" s="607"/>
      <c r="CZ326" s="607"/>
      <c r="DA326" s="607"/>
      <c r="DB326" s="607"/>
      <c r="DC326" s="607">
        <v>186</v>
      </c>
      <c r="DD326" s="607">
        <v>132</v>
      </c>
      <c r="DE326" s="607">
        <v>99</v>
      </c>
      <c r="DF326" s="607">
        <v>23</v>
      </c>
      <c r="DG326" s="607">
        <v>10</v>
      </c>
      <c r="DH326" s="607">
        <v>16</v>
      </c>
      <c r="DI326" s="607">
        <v>28</v>
      </c>
      <c r="DJ326" s="607">
        <v>10</v>
      </c>
      <c r="DK326" s="607">
        <v>40</v>
      </c>
      <c r="DL326" s="607" t="s">
        <v>1</v>
      </c>
      <c r="DM326" s="607">
        <v>1</v>
      </c>
      <c r="DN326" s="607" t="s">
        <v>1</v>
      </c>
      <c r="DO326" s="607" t="s">
        <v>1</v>
      </c>
      <c r="DP326" s="607">
        <v>27</v>
      </c>
      <c r="DQ326" s="607">
        <v>1</v>
      </c>
      <c r="DR326" s="607">
        <v>3</v>
      </c>
      <c r="DS326" s="607">
        <v>5</v>
      </c>
      <c r="DT326" s="607" t="s">
        <v>1</v>
      </c>
      <c r="DU326" s="607">
        <v>3</v>
      </c>
      <c r="DV326" s="607" t="s">
        <v>1</v>
      </c>
      <c r="DW326" s="607" t="s">
        <v>1</v>
      </c>
      <c r="DX326" s="607" t="s">
        <v>1</v>
      </c>
      <c r="DY326" s="607" t="s">
        <v>1</v>
      </c>
      <c r="DZ326" s="607" t="s">
        <v>1</v>
      </c>
      <c r="EA326" s="607">
        <v>45</v>
      </c>
      <c r="EB326" s="607">
        <v>4119</v>
      </c>
      <c r="EC326" s="607" t="s">
        <v>1</v>
      </c>
      <c r="ED326" s="607">
        <v>3750</v>
      </c>
      <c r="EE326" s="607">
        <v>369</v>
      </c>
      <c r="EF326" s="17">
        <v>96</v>
      </c>
      <c r="EG326" s="17">
        <v>75</v>
      </c>
      <c r="EH326" s="17">
        <v>55</v>
      </c>
      <c r="EI326" s="17">
        <v>13</v>
      </c>
      <c r="EJ326" s="17">
        <v>7</v>
      </c>
      <c r="EK326" s="17" t="s">
        <v>1</v>
      </c>
      <c r="EL326" s="17">
        <v>17</v>
      </c>
      <c r="EM326" s="17">
        <v>4</v>
      </c>
      <c r="EN326" s="17">
        <v>90</v>
      </c>
      <c r="EO326" s="17">
        <v>57</v>
      </c>
      <c r="EP326" s="17">
        <v>44</v>
      </c>
      <c r="EQ326" s="17">
        <v>10</v>
      </c>
      <c r="ER326" s="17">
        <v>3</v>
      </c>
      <c r="ES326" s="17">
        <v>16</v>
      </c>
      <c r="ET326" s="17">
        <v>11</v>
      </c>
      <c r="EU326" s="17">
        <v>6</v>
      </c>
    </row>
    <row r="327" spans="1:151" ht="14.25" customHeight="1">
      <c r="A327" s="551" t="s">
        <v>299</v>
      </c>
      <c r="B327" s="551" t="s">
        <v>549</v>
      </c>
      <c r="C327" s="551" t="s">
        <v>549</v>
      </c>
      <c r="D327" s="551" t="s">
        <v>553</v>
      </c>
      <c r="E327" s="607">
        <v>25</v>
      </c>
      <c r="F327" s="607">
        <v>14</v>
      </c>
      <c r="G327" s="607" t="s">
        <v>190</v>
      </c>
      <c r="H327" s="607" t="s">
        <v>190</v>
      </c>
      <c r="I327" s="607" t="s">
        <v>190</v>
      </c>
      <c r="J327" s="607" t="s">
        <v>190</v>
      </c>
      <c r="K327" s="607" t="s">
        <v>190</v>
      </c>
      <c r="L327" s="607">
        <v>11</v>
      </c>
      <c r="M327" s="607" t="s">
        <v>190</v>
      </c>
      <c r="N327" s="607" t="s">
        <v>190</v>
      </c>
      <c r="O327" s="607" t="s">
        <v>190</v>
      </c>
      <c r="P327" s="607" t="s">
        <v>190</v>
      </c>
      <c r="Q327" s="607" t="s">
        <v>190</v>
      </c>
      <c r="R327" s="607" t="s">
        <v>190</v>
      </c>
      <c r="S327" s="607" t="s">
        <v>190</v>
      </c>
      <c r="T327" s="607" t="s">
        <v>190</v>
      </c>
      <c r="U327" s="607" t="s">
        <v>190</v>
      </c>
      <c r="V327" s="607" t="s">
        <v>190</v>
      </c>
      <c r="W327" s="607" t="s">
        <v>190</v>
      </c>
      <c r="X327" s="607" t="s">
        <v>190</v>
      </c>
      <c r="Y327" s="607" t="s">
        <v>190</v>
      </c>
      <c r="Z327" s="607" t="s">
        <v>190</v>
      </c>
      <c r="AA327" s="607" t="s">
        <v>190</v>
      </c>
      <c r="AB327" s="607" t="s">
        <v>190</v>
      </c>
      <c r="AC327" s="608">
        <v>60.3</v>
      </c>
      <c r="AD327" s="608">
        <v>57.9</v>
      </c>
      <c r="AE327" s="608">
        <v>63.7</v>
      </c>
      <c r="AF327" s="607" t="s">
        <v>190</v>
      </c>
      <c r="AG327" s="607" t="s">
        <v>190</v>
      </c>
      <c r="AH327" s="607" t="s">
        <v>190</v>
      </c>
      <c r="AI327" s="607" t="s">
        <v>190</v>
      </c>
      <c r="AJ327" s="607" t="s">
        <v>190</v>
      </c>
      <c r="AK327" s="607" t="s">
        <v>190</v>
      </c>
      <c r="AL327" s="607" t="s">
        <v>190</v>
      </c>
      <c r="AM327" s="607" t="s">
        <v>190</v>
      </c>
      <c r="AN327" s="607" t="s">
        <v>190</v>
      </c>
      <c r="AO327" s="607" t="s">
        <v>190</v>
      </c>
      <c r="AP327" s="607" t="s">
        <v>190</v>
      </c>
      <c r="AQ327" s="607" t="s">
        <v>190</v>
      </c>
      <c r="AR327" s="607" t="s">
        <v>190</v>
      </c>
      <c r="AS327" s="607" t="s">
        <v>190</v>
      </c>
      <c r="AT327" s="607" t="s">
        <v>190</v>
      </c>
      <c r="AU327" s="607" t="s">
        <v>190</v>
      </c>
      <c r="AV327" s="608">
        <v>64</v>
      </c>
      <c r="AW327" s="608">
        <v>67.400000000000006</v>
      </c>
      <c r="AX327" s="608">
        <v>60.4</v>
      </c>
      <c r="AY327" s="607" t="s">
        <v>190</v>
      </c>
      <c r="AZ327" s="607" t="s">
        <v>190</v>
      </c>
      <c r="BA327" s="607" t="s">
        <v>190</v>
      </c>
      <c r="BB327" s="607" t="s">
        <v>190</v>
      </c>
      <c r="BC327" s="607" t="s">
        <v>190</v>
      </c>
      <c r="BD327" s="607" t="s">
        <v>190</v>
      </c>
      <c r="BE327" s="607" t="s">
        <v>190</v>
      </c>
      <c r="BF327" s="607" t="s">
        <v>190</v>
      </c>
      <c r="BG327" s="607" t="s">
        <v>190</v>
      </c>
      <c r="BH327" s="607" t="s">
        <v>190</v>
      </c>
      <c r="BI327" s="607" t="s">
        <v>190</v>
      </c>
      <c r="BJ327" s="607" t="s">
        <v>190</v>
      </c>
      <c r="BK327" s="607" t="s">
        <v>190</v>
      </c>
      <c r="BL327" s="607" t="s">
        <v>190</v>
      </c>
      <c r="BM327" s="607" t="s">
        <v>190</v>
      </c>
      <c r="BN327" s="607" t="s">
        <v>190</v>
      </c>
      <c r="BO327" s="608">
        <v>63.6</v>
      </c>
      <c r="BP327" s="608">
        <v>67.400000000000006</v>
      </c>
      <c r="BQ327" s="608">
        <v>58.9</v>
      </c>
      <c r="BR327" s="607">
        <v>14</v>
      </c>
      <c r="BS327" s="607" t="s">
        <v>1</v>
      </c>
      <c r="BT327" s="607" t="s">
        <v>1</v>
      </c>
      <c r="BU327" s="607" t="s">
        <v>1</v>
      </c>
      <c r="BV327" s="607" t="s">
        <v>1</v>
      </c>
      <c r="BW327" s="607" t="s">
        <v>1</v>
      </c>
      <c r="BX327" s="607" t="s">
        <v>1</v>
      </c>
      <c r="BY327" s="607">
        <v>1</v>
      </c>
      <c r="BZ327" s="607" t="s">
        <v>1</v>
      </c>
      <c r="CA327" s="607">
        <v>2</v>
      </c>
      <c r="CB327" s="607">
        <v>2</v>
      </c>
      <c r="CC327" s="607">
        <v>3</v>
      </c>
      <c r="CD327" s="607">
        <v>1</v>
      </c>
      <c r="CE327" s="607">
        <v>3</v>
      </c>
      <c r="CF327" s="607">
        <v>1</v>
      </c>
      <c r="CG327" s="607">
        <v>1</v>
      </c>
      <c r="CH327" s="607">
        <v>8</v>
      </c>
      <c r="CI327" s="607" t="s">
        <v>1</v>
      </c>
      <c r="CJ327" s="607" t="s">
        <v>1</v>
      </c>
      <c r="CK327" s="607" t="s">
        <v>1</v>
      </c>
      <c r="CL327" s="607" t="s">
        <v>1</v>
      </c>
      <c r="CM327" s="607" t="s">
        <v>1</v>
      </c>
      <c r="CN327" s="607" t="s">
        <v>1</v>
      </c>
      <c r="CO327" s="607">
        <v>1</v>
      </c>
      <c r="CP327" s="607">
        <v>2</v>
      </c>
      <c r="CQ327" s="607" t="s">
        <v>1</v>
      </c>
      <c r="CR327" s="607">
        <v>1</v>
      </c>
      <c r="CS327" s="607">
        <v>2</v>
      </c>
      <c r="CT327" s="607">
        <v>1</v>
      </c>
      <c r="CU327" s="607">
        <v>1</v>
      </c>
      <c r="CV327" s="607"/>
      <c r="CW327" s="607"/>
      <c r="CX327" s="607"/>
      <c r="CY327" s="607"/>
      <c r="CZ327" s="607"/>
      <c r="DA327" s="607"/>
      <c r="DB327" s="607"/>
      <c r="DC327" s="607">
        <v>45</v>
      </c>
      <c r="DD327" s="607">
        <v>34</v>
      </c>
      <c r="DE327" s="607">
        <v>20</v>
      </c>
      <c r="DF327" s="607">
        <v>11</v>
      </c>
      <c r="DG327" s="607">
        <v>3</v>
      </c>
      <c r="DH327" s="607">
        <v>5</v>
      </c>
      <c r="DI327" s="607">
        <v>2</v>
      </c>
      <c r="DJ327" s="607">
        <v>4</v>
      </c>
      <c r="DK327" s="607">
        <v>13</v>
      </c>
      <c r="DL327" s="607" t="s">
        <v>1</v>
      </c>
      <c r="DM327" s="607" t="s">
        <v>1</v>
      </c>
      <c r="DN327" s="607">
        <v>1</v>
      </c>
      <c r="DO327" s="607" t="s">
        <v>1</v>
      </c>
      <c r="DP327" s="607">
        <v>8</v>
      </c>
      <c r="DQ327" s="607" t="s">
        <v>1</v>
      </c>
      <c r="DR327" s="607" t="s">
        <v>1</v>
      </c>
      <c r="DS327" s="607">
        <v>4</v>
      </c>
      <c r="DT327" s="607" t="s">
        <v>1</v>
      </c>
      <c r="DU327" s="607" t="s">
        <v>1</v>
      </c>
      <c r="DV327" s="607" t="s">
        <v>1</v>
      </c>
      <c r="DW327" s="607" t="s">
        <v>1</v>
      </c>
      <c r="DX327" s="607" t="s">
        <v>1</v>
      </c>
      <c r="DY327" s="607" t="s">
        <v>1</v>
      </c>
      <c r="DZ327" s="607" t="s">
        <v>1</v>
      </c>
      <c r="EA327" s="607">
        <v>14</v>
      </c>
      <c r="EB327" s="607">
        <v>726</v>
      </c>
      <c r="EC327" s="607" t="s">
        <v>1</v>
      </c>
      <c r="ED327" s="607">
        <v>721</v>
      </c>
      <c r="EE327" s="607">
        <v>5</v>
      </c>
      <c r="EF327" s="17">
        <v>24</v>
      </c>
      <c r="EG327" s="17">
        <v>22</v>
      </c>
      <c r="EH327" s="17">
        <v>11</v>
      </c>
      <c r="EI327" s="17">
        <v>8</v>
      </c>
      <c r="EJ327" s="17">
        <v>3</v>
      </c>
      <c r="EK327" s="17" t="s">
        <v>1</v>
      </c>
      <c r="EL327" s="17">
        <v>2</v>
      </c>
      <c r="EM327" s="17" t="s">
        <v>1</v>
      </c>
      <c r="EN327" s="17">
        <v>21</v>
      </c>
      <c r="EO327" s="17">
        <v>12</v>
      </c>
      <c r="EP327" s="17">
        <v>9</v>
      </c>
      <c r="EQ327" s="17">
        <v>3</v>
      </c>
      <c r="ER327" s="17" t="s">
        <v>1</v>
      </c>
      <c r="ES327" s="17">
        <v>5</v>
      </c>
      <c r="ET327" s="17" t="s">
        <v>1</v>
      </c>
      <c r="EU327" s="17">
        <v>4</v>
      </c>
    </row>
    <row r="328" spans="1:151" ht="14.25" customHeight="1">
      <c r="A328" s="551" t="s">
        <v>299</v>
      </c>
      <c r="B328" s="551" t="s">
        <v>549</v>
      </c>
      <c r="C328" s="551" t="s">
        <v>549</v>
      </c>
      <c r="D328" s="551" t="s">
        <v>554</v>
      </c>
      <c r="E328" s="607">
        <v>2</v>
      </c>
      <c r="F328" s="607">
        <v>1</v>
      </c>
      <c r="G328" s="607" t="s">
        <v>190</v>
      </c>
      <c r="H328" s="607" t="s">
        <v>190</v>
      </c>
      <c r="I328" s="607" t="s">
        <v>190</v>
      </c>
      <c r="J328" s="607" t="s">
        <v>190</v>
      </c>
      <c r="K328" s="607" t="s">
        <v>190</v>
      </c>
      <c r="L328" s="607">
        <v>1</v>
      </c>
      <c r="M328" s="607" t="s">
        <v>190</v>
      </c>
      <c r="N328" s="607" t="s">
        <v>190</v>
      </c>
      <c r="O328" s="607" t="s">
        <v>190</v>
      </c>
      <c r="P328" s="607" t="s">
        <v>190</v>
      </c>
      <c r="Q328" s="607" t="s">
        <v>190</v>
      </c>
      <c r="R328" s="607" t="s">
        <v>190</v>
      </c>
      <c r="S328" s="607" t="s">
        <v>190</v>
      </c>
      <c r="T328" s="607" t="s">
        <v>190</v>
      </c>
      <c r="U328" s="607" t="s">
        <v>190</v>
      </c>
      <c r="V328" s="607" t="s">
        <v>190</v>
      </c>
      <c r="W328" s="607" t="s">
        <v>190</v>
      </c>
      <c r="X328" s="607" t="s">
        <v>190</v>
      </c>
      <c r="Y328" s="607" t="s">
        <v>190</v>
      </c>
      <c r="Z328" s="607" t="s">
        <v>190</v>
      </c>
      <c r="AA328" s="607" t="s">
        <v>190</v>
      </c>
      <c r="AB328" s="607" t="s">
        <v>190</v>
      </c>
      <c r="AC328" s="608">
        <v>71.5</v>
      </c>
      <c r="AD328" s="608">
        <v>73</v>
      </c>
      <c r="AE328" s="608">
        <v>70</v>
      </c>
      <c r="AF328" s="607" t="s">
        <v>190</v>
      </c>
      <c r="AG328" s="607" t="s">
        <v>190</v>
      </c>
      <c r="AH328" s="607" t="s">
        <v>190</v>
      </c>
      <c r="AI328" s="607" t="s">
        <v>190</v>
      </c>
      <c r="AJ328" s="607" t="s">
        <v>190</v>
      </c>
      <c r="AK328" s="607" t="s">
        <v>190</v>
      </c>
      <c r="AL328" s="607" t="s">
        <v>190</v>
      </c>
      <c r="AM328" s="607" t="s">
        <v>190</v>
      </c>
      <c r="AN328" s="607" t="s">
        <v>190</v>
      </c>
      <c r="AO328" s="607" t="s">
        <v>190</v>
      </c>
      <c r="AP328" s="607" t="s">
        <v>190</v>
      </c>
      <c r="AQ328" s="607" t="s">
        <v>190</v>
      </c>
      <c r="AR328" s="607" t="s">
        <v>190</v>
      </c>
      <c r="AS328" s="607" t="s">
        <v>190</v>
      </c>
      <c r="AT328" s="607" t="s">
        <v>190</v>
      </c>
      <c r="AU328" s="607" t="s">
        <v>190</v>
      </c>
      <c r="AV328" s="608">
        <v>71.5</v>
      </c>
      <c r="AW328" s="608">
        <v>73</v>
      </c>
      <c r="AX328" s="608">
        <v>70</v>
      </c>
      <c r="AY328" s="607" t="s">
        <v>190</v>
      </c>
      <c r="AZ328" s="607" t="s">
        <v>190</v>
      </c>
      <c r="BA328" s="607" t="s">
        <v>190</v>
      </c>
      <c r="BB328" s="607" t="s">
        <v>190</v>
      </c>
      <c r="BC328" s="607" t="s">
        <v>190</v>
      </c>
      <c r="BD328" s="607" t="s">
        <v>190</v>
      </c>
      <c r="BE328" s="607" t="s">
        <v>190</v>
      </c>
      <c r="BF328" s="607" t="s">
        <v>190</v>
      </c>
      <c r="BG328" s="607" t="s">
        <v>190</v>
      </c>
      <c r="BH328" s="607" t="s">
        <v>190</v>
      </c>
      <c r="BI328" s="607" t="s">
        <v>190</v>
      </c>
      <c r="BJ328" s="607" t="s">
        <v>190</v>
      </c>
      <c r="BK328" s="607" t="s">
        <v>190</v>
      </c>
      <c r="BL328" s="607" t="s">
        <v>190</v>
      </c>
      <c r="BM328" s="607" t="s">
        <v>190</v>
      </c>
      <c r="BN328" s="607" t="s">
        <v>190</v>
      </c>
      <c r="BO328" s="608">
        <v>71.5</v>
      </c>
      <c r="BP328" s="608">
        <v>73</v>
      </c>
      <c r="BQ328" s="608">
        <v>70</v>
      </c>
      <c r="BR328" s="607">
        <v>1</v>
      </c>
      <c r="BS328" s="607" t="s">
        <v>1</v>
      </c>
      <c r="BT328" s="607" t="s">
        <v>1</v>
      </c>
      <c r="BU328" s="607" t="s">
        <v>1</v>
      </c>
      <c r="BV328" s="607" t="s">
        <v>1</v>
      </c>
      <c r="BW328" s="607" t="s">
        <v>1</v>
      </c>
      <c r="BX328" s="607" t="s">
        <v>1</v>
      </c>
      <c r="BY328" s="607" t="s">
        <v>1</v>
      </c>
      <c r="BZ328" s="607" t="s">
        <v>1</v>
      </c>
      <c r="CA328" s="607" t="s">
        <v>1</v>
      </c>
      <c r="CB328" s="607" t="s">
        <v>1</v>
      </c>
      <c r="CC328" s="607" t="s">
        <v>1</v>
      </c>
      <c r="CD328" s="607">
        <v>1</v>
      </c>
      <c r="CE328" s="607" t="s">
        <v>1</v>
      </c>
      <c r="CF328" s="607" t="s">
        <v>1</v>
      </c>
      <c r="CG328" s="607" t="s">
        <v>1</v>
      </c>
      <c r="CH328" s="607">
        <v>1</v>
      </c>
      <c r="CI328" s="607" t="s">
        <v>1</v>
      </c>
      <c r="CJ328" s="607" t="s">
        <v>1</v>
      </c>
      <c r="CK328" s="607" t="s">
        <v>1</v>
      </c>
      <c r="CL328" s="607" t="s">
        <v>1</v>
      </c>
      <c r="CM328" s="607" t="s">
        <v>1</v>
      </c>
      <c r="CN328" s="607" t="s">
        <v>1</v>
      </c>
      <c r="CO328" s="607" t="s">
        <v>1</v>
      </c>
      <c r="CP328" s="607" t="s">
        <v>1</v>
      </c>
      <c r="CQ328" s="607" t="s">
        <v>1</v>
      </c>
      <c r="CR328" s="607">
        <v>1</v>
      </c>
      <c r="CS328" s="607" t="s">
        <v>1</v>
      </c>
      <c r="CT328" s="607" t="s">
        <v>1</v>
      </c>
      <c r="CU328" s="607" t="s">
        <v>1</v>
      </c>
      <c r="CV328" s="607"/>
      <c r="CW328" s="607"/>
      <c r="CX328" s="607"/>
      <c r="CY328" s="607"/>
      <c r="CZ328" s="607"/>
      <c r="DA328" s="607"/>
      <c r="DB328" s="607"/>
      <c r="DC328" s="607">
        <v>3</v>
      </c>
      <c r="DD328" s="607">
        <v>3</v>
      </c>
      <c r="DE328" s="607">
        <v>2</v>
      </c>
      <c r="DF328" s="607">
        <v>1</v>
      </c>
      <c r="DG328" s="607" t="s">
        <v>1</v>
      </c>
      <c r="DH328" s="607" t="s">
        <v>1</v>
      </c>
      <c r="DI328" s="607" t="s">
        <v>1</v>
      </c>
      <c r="DJ328" s="607" t="s">
        <v>1</v>
      </c>
      <c r="DK328" s="607">
        <v>1</v>
      </c>
      <c r="DL328" s="607" t="s">
        <v>1</v>
      </c>
      <c r="DM328" s="607" t="s">
        <v>1</v>
      </c>
      <c r="DN328" s="607" t="s">
        <v>1</v>
      </c>
      <c r="DO328" s="607" t="s">
        <v>1</v>
      </c>
      <c r="DP328" s="607">
        <v>1</v>
      </c>
      <c r="DQ328" s="607" t="s">
        <v>1</v>
      </c>
      <c r="DR328" s="607" t="s">
        <v>1</v>
      </c>
      <c r="DS328" s="607" t="s">
        <v>1</v>
      </c>
      <c r="DT328" s="607" t="s">
        <v>1</v>
      </c>
      <c r="DU328" s="607" t="s">
        <v>1</v>
      </c>
      <c r="DV328" s="607" t="s">
        <v>1</v>
      </c>
      <c r="DW328" s="607" t="s">
        <v>1</v>
      </c>
      <c r="DX328" s="607" t="s">
        <v>1</v>
      </c>
      <c r="DY328" s="607" t="s">
        <v>1</v>
      </c>
      <c r="DZ328" s="607" t="s">
        <v>1</v>
      </c>
      <c r="EA328" s="607">
        <v>1</v>
      </c>
      <c r="EB328" s="607">
        <v>22</v>
      </c>
      <c r="EC328" s="607" t="s">
        <v>1</v>
      </c>
      <c r="ED328" s="607">
        <v>22</v>
      </c>
      <c r="EE328" s="607" t="s">
        <v>1</v>
      </c>
      <c r="EF328" s="17">
        <v>2</v>
      </c>
      <c r="EG328" s="17">
        <v>2</v>
      </c>
      <c r="EH328" s="17">
        <v>1</v>
      </c>
      <c r="EI328" s="17">
        <v>1</v>
      </c>
      <c r="EJ328" s="17" t="s">
        <v>1</v>
      </c>
      <c r="EK328" s="17" t="s">
        <v>1</v>
      </c>
      <c r="EL328" s="17" t="s">
        <v>1</v>
      </c>
      <c r="EM328" s="17" t="s">
        <v>1</v>
      </c>
      <c r="EN328" s="17">
        <v>1</v>
      </c>
      <c r="EO328" s="17">
        <v>1</v>
      </c>
      <c r="EP328" s="17">
        <v>1</v>
      </c>
      <c r="EQ328" s="17" t="s">
        <v>1</v>
      </c>
      <c r="ER328" s="17" t="s">
        <v>1</v>
      </c>
      <c r="ES328" s="17" t="s">
        <v>1</v>
      </c>
      <c r="ET328" s="17" t="s">
        <v>1</v>
      </c>
      <c r="EU328" s="17" t="s">
        <v>1</v>
      </c>
    </row>
    <row r="329" spans="1:151" ht="14.25" customHeight="1">
      <c r="A329" s="551" t="s">
        <v>299</v>
      </c>
      <c r="B329" s="551" t="s">
        <v>555</v>
      </c>
      <c r="C329" s="551" t="s">
        <v>555</v>
      </c>
      <c r="D329" s="551"/>
      <c r="E329" s="607">
        <v>299</v>
      </c>
      <c r="F329" s="607">
        <v>220</v>
      </c>
      <c r="G329" s="607">
        <v>100</v>
      </c>
      <c r="H329" s="607">
        <v>94</v>
      </c>
      <c r="I329" s="607">
        <v>69</v>
      </c>
      <c r="J329" s="607">
        <v>55</v>
      </c>
      <c r="K329" s="607">
        <v>51</v>
      </c>
      <c r="L329" s="607">
        <v>79</v>
      </c>
      <c r="M329" s="607">
        <v>637</v>
      </c>
      <c r="N329" s="607">
        <v>10</v>
      </c>
      <c r="O329" s="607">
        <v>16</v>
      </c>
      <c r="P329" s="607">
        <v>15</v>
      </c>
      <c r="Q329" s="607">
        <v>17</v>
      </c>
      <c r="R329" s="607">
        <v>24</v>
      </c>
      <c r="S329" s="607">
        <v>41</v>
      </c>
      <c r="T329" s="607">
        <v>60</v>
      </c>
      <c r="U329" s="607">
        <v>65</v>
      </c>
      <c r="V329" s="607">
        <v>78</v>
      </c>
      <c r="W329" s="607">
        <v>51</v>
      </c>
      <c r="X329" s="607">
        <v>55</v>
      </c>
      <c r="Y329" s="607">
        <v>69</v>
      </c>
      <c r="Z329" s="607">
        <v>66</v>
      </c>
      <c r="AA329" s="607">
        <v>47</v>
      </c>
      <c r="AB329" s="607">
        <v>23</v>
      </c>
      <c r="AC329" s="608">
        <v>58.9</v>
      </c>
      <c r="AD329" s="608">
        <v>57.3</v>
      </c>
      <c r="AE329" s="608">
        <v>60.6</v>
      </c>
      <c r="AF329" s="607">
        <v>479</v>
      </c>
      <c r="AG329" s="607" t="s">
        <v>1</v>
      </c>
      <c r="AH329" s="607">
        <v>1</v>
      </c>
      <c r="AI329" s="607">
        <v>8</v>
      </c>
      <c r="AJ329" s="607">
        <v>7</v>
      </c>
      <c r="AK329" s="607">
        <v>17</v>
      </c>
      <c r="AL329" s="607">
        <v>32</v>
      </c>
      <c r="AM329" s="607">
        <v>42</v>
      </c>
      <c r="AN329" s="607">
        <v>46</v>
      </c>
      <c r="AO329" s="607">
        <v>59</v>
      </c>
      <c r="AP329" s="607">
        <v>40</v>
      </c>
      <c r="AQ329" s="607">
        <v>49</v>
      </c>
      <c r="AR329" s="607">
        <v>61</v>
      </c>
      <c r="AS329" s="607">
        <v>60</v>
      </c>
      <c r="AT329" s="607">
        <v>38</v>
      </c>
      <c r="AU329" s="607">
        <v>19</v>
      </c>
      <c r="AV329" s="608">
        <v>62</v>
      </c>
      <c r="AW329" s="608">
        <v>61.8</v>
      </c>
      <c r="AX329" s="608">
        <v>62.4</v>
      </c>
      <c r="AY329" s="607">
        <v>445</v>
      </c>
      <c r="AZ329" s="607" t="s">
        <v>1</v>
      </c>
      <c r="BA329" s="607">
        <v>1</v>
      </c>
      <c r="BB329" s="607">
        <v>7</v>
      </c>
      <c r="BC329" s="607">
        <v>5</v>
      </c>
      <c r="BD329" s="607">
        <v>14</v>
      </c>
      <c r="BE329" s="607">
        <v>29</v>
      </c>
      <c r="BF329" s="607">
        <v>33</v>
      </c>
      <c r="BG329" s="607">
        <v>42</v>
      </c>
      <c r="BH329" s="607">
        <v>57</v>
      </c>
      <c r="BI329" s="607">
        <v>37</v>
      </c>
      <c r="BJ329" s="607">
        <v>47</v>
      </c>
      <c r="BK329" s="607">
        <v>60</v>
      </c>
      <c r="BL329" s="607">
        <v>58</v>
      </c>
      <c r="BM329" s="607">
        <v>36</v>
      </c>
      <c r="BN329" s="607">
        <v>19</v>
      </c>
      <c r="BO329" s="608">
        <v>62.8</v>
      </c>
      <c r="BP329" s="608">
        <v>61.8</v>
      </c>
      <c r="BQ329" s="608">
        <v>64</v>
      </c>
      <c r="BR329" s="607">
        <v>220</v>
      </c>
      <c r="BS329" s="607" t="s">
        <v>1</v>
      </c>
      <c r="BT329" s="607" t="s">
        <v>1</v>
      </c>
      <c r="BU329" s="607" t="s">
        <v>1</v>
      </c>
      <c r="BV329" s="607" t="s">
        <v>1</v>
      </c>
      <c r="BW329" s="607">
        <v>4</v>
      </c>
      <c r="BX329" s="607">
        <v>2</v>
      </c>
      <c r="BY329" s="607">
        <v>7</v>
      </c>
      <c r="BZ329" s="607">
        <v>17</v>
      </c>
      <c r="CA329" s="607">
        <v>32</v>
      </c>
      <c r="CB329" s="607">
        <v>22</v>
      </c>
      <c r="CC329" s="607">
        <v>21</v>
      </c>
      <c r="CD329" s="607">
        <v>39</v>
      </c>
      <c r="CE329" s="607">
        <v>34</v>
      </c>
      <c r="CF329" s="607">
        <v>21</v>
      </c>
      <c r="CG329" s="607">
        <v>21</v>
      </c>
      <c r="CH329" s="607">
        <v>158</v>
      </c>
      <c r="CI329" s="607" t="s">
        <v>1</v>
      </c>
      <c r="CJ329" s="607" t="s">
        <v>1</v>
      </c>
      <c r="CK329" s="607" t="s">
        <v>1</v>
      </c>
      <c r="CL329" s="607" t="s">
        <v>1</v>
      </c>
      <c r="CM329" s="607">
        <v>1</v>
      </c>
      <c r="CN329" s="607">
        <v>5</v>
      </c>
      <c r="CO329" s="607">
        <v>19</v>
      </c>
      <c r="CP329" s="607">
        <v>16</v>
      </c>
      <c r="CQ329" s="607">
        <v>17</v>
      </c>
      <c r="CR329" s="607">
        <v>31</v>
      </c>
      <c r="CS329" s="607">
        <v>31</v>
      </c>
      <c r="CT329" s="607">
        <v>17</v>
      </c>
      <c r="CU329" s="607">
        <v>21</v>
      </c>
      <c r="CV329" s="607"/>
      <c r="CW329" s="607"/>
      <c r="CX329" s="607"/>
      <c r="CY329" s="607"/>
      <c r="CZ329" s="607"/>
      <c r="DA329" s="607"/>
      <c r="DB329" s="607"/>
      <c r="DC329" s="607">
        <v>874</v>
      </c>
      <c r="DD329" s="607">
        <v>624</v>
      </c>
      <c r="DE329" s="607">
        <v>445</v>
      </c>
      <c r="DF329" s="607">
        <v>143</v>
      </c>
      <c r="DG329" s="607">
        <v>36</v>
      </c>
      <c r="DH329" s="607">
        <v>94</v>
      </c>
      <c r="DI329" s="607">
        <v>87</v>
      </c>
      <c r="DJ329" s="607">
        <v>69</v>
      </c>
      <c r="DK329" s="607">
        <v>212</v>
      </c>
      <c r="DL329" s="607" t="s">
        <v>1</v>
      </c>
      <c r="DM329" s="607">
        <v>3</v>
      </c>
      <c r="DN329" s="607">
        <v>6</v>
      </c>
      <c r="DO329" s="607" t="s">
        <v>1</v>
      </c>
      <c r="DP329" s="607">
        <v>140</v>
      </c>
      <c r="DQ329" s="607">
        <v>3</v>
      </c>
      <c r="DR329" s="607">
        <v>25</v>
      </c>
      <c r="DS329" s="607">
        <v>30</v>
      </c>
      <c r="DT329" s="607">
        <v>4</v>
      </c>
      <c r="DU329" s="607">
        <v>1</v>
      </c>
      <c r="DV329" s="607" t="s">
        <v>1</v>
      </c>
      <c r="DW329" s="607" t="s">
        <v>1</v>
      </c>
      <c r="DX329" s="607" t="s">
        <v>1</v>
      </c>
      <c r="DY329" s="607" t="s">
        <v>1</v>
      </c>
      <c r="DZ329" s="607" t="s">
        <v>1</v>
      </c>
      <c r="EA329" s="607">
        <v>220</v>
      </c>
      <c r="EB329" s="607">
        <v>16502</v>
      </c>
      <c r="EC329" s="607" t="s">
        <v>1</v>
      </c>
      <c r="ED329" s="607">
        <v>12633</v>
      </c>
      <c r="EE329" s="607">
        <v>3869</v>
      </c>
      <c r="EF329" s="17">
        <v>431</v>
      </c>
      <c r="EG329" s="17">
        <v>351</v>
      </c>
      <c r="EH329" s="17">
        <v>247</v>
      </c>
      <c r="EI329" s="17">
        <v>79</v>
      </c>
      <c r="EJ329" s="17">
        <v>25</v>
      </c>
      <c r="EK329" s="17" t="s">
        <v>1</v>
      </c>
      <c r="EL329" s="17">
        <v>53</v>
      </c>
      <c r="EM329" s="17">
        <v>27</v>
      </c>
      <c r="EN329" s="17">
        <v>443</v>
      </c>
      <c r="EO329" s="17">
        <v>273</v>
      </c>
      <c r="EP329" s="17">
        <v>198</v>
      </c>
      <c r="EQ329" s="17">
        <v>64</v>
      </c>
      <c r="ER329" s="17">
        <v>11</v>
      </c>
      <c r="ES329" s="17">
        <v>94</v>
      </c>
      <c r="ET329" s="17">
        <v>34</v>
      </c>
      <c r="EU329" s="17">
        <v>42</v>
      </c>
    </row>
    <row r="330" spans="1:151" ht="14.25" customHeight="1">
      <c r="A330" s="551" t="s">
        <v>299</v>
      </c>
      <c r="B330" s="551" t="s">
        <v>555</v>
      </c>
      <c r="C330" s="551" t="s">
        <v>555</v>
      </c>
      <c r="D330" s="551" t="s">
        <v>555</v>
      </c>
      <c r="E330" s="607">
        <v>299</v>
      </c>
      <c r="F330" s="607">
        <v>220</v>
      </c>
      <c r="G330" s="607">
        <v>100</v>
      </c>
      <c r="H330" s="607">
        <v>94</v>
      </c>
      <c r="I330" s="607">
        <v>69</v>
      </c>
      <c r="J330" s="607">
        <v>55</v>
      </c>
      <c r="K330" s="607">
        <v>51</v>
      </c>
      <c r="L330" s="607">
        <v>79</v>
      </c>
      <c r="M330" s="607">
        <v>637</v>
      </c>
      <c r="N330" s="607">
        <v>10</v>
      </c>
      <c r="O330" s="607">
        <v>16</v>
      </c>
      <c r="P330" s="607">
        <v>15</v>
      </c>
      <c r="Q330" s="607">
        <v>17</v>
      </c>
      <c r="R330" s="607">
        <v>24</v>
      </c>
      <c r="S330" s="607">
        <v>41</v>
      </c>
      <c r="T330" s="607">
        <v>60</v>
      </c>
      <c r="U330" s="607">
        <v>65</v>
      </c>
      <c r="V330" s="607">
        <v>78</v>
      </c>
      <c r="W330" s="607">
        <v>51</v>
      </c>
      <c r="X330" s="607">
        <v>55</v>
      </c>
      <c r="Y330" s="607">
        <v>69</v>
      </c>
      <c r="Z330" s="607">
        <v>66</v>
      </c>
      <c r="AA330" s="607">
        <v>47</v>
      </c>
      <c r="AB330" s="607">
        <v>23</v>
      </c>
      <c r="AC330" s="608">
        <v>58.9</v>
      </c>
      <c r="AD330" s="608">
        <v>57.3</v>
      </c>
      <c r="AE330" s="608">
        <v>60.6</v>
      </c>
      <c r="AF330" s="607">
        <v>479</v>
      </c>
      <c r="AG330" s="607" t="s">
        <v>1</v>
      </c>
      <c r="AH330" s="607">
        <v>1</v>
      </c>
      <c r="AI330" s="607">
        <v>8</v>
      </c>
      <c r="AJ330" s="607">
        <v>7</v>
      </c>
      <c r="AK330" s="607">
        <v>17</v>
      </c>
      <c r="AL330" s="607">
        <v>32</v>
      </c>
      <c r="AM330" s="607">
        <v>42</v>
      </c>
      <c r="AN330" s="607">
        <v>46</v>
      </c>
      <c r="AO330" s="607">
        <v>59</v>
      </c>
      <c r="AP330" s="607">
        <v>40</v>
      </c>
      <c r="AQ330" s="607">
        <v>49</v>
      </c>
      <c r="AR330" s="607">
        <v>61</v>
      </c>
      <c r="AS330" s="607">
        <v>60</v>
      </c>
      <c r="AT330" s="607">
        <v>38</v>
      </c>
      <c r="AU330" s="607">
        <v>19</v>
      </c>
      <c r="AV330" s="608">
        <v>62</v>
      </c>
      <c r="AW330" s="608">
        <v>61.8</v>
      </c>
      <c r="AX330" s="608">
        <v>62.4</v>
      </c>
      <c r="AY330" s="607">
        <v>445</v>
      </c>
      <c r="AZ330" s="607" t="s">
        <v>1</v>
      </c>
      <c r="BA330" s="607">
        <v>1</v>
      </c>
      <c r="BB330" s="607">
        <v>7</v>
      </c>
      <c r="BC330" s="607">
        <v>5</v>
      </c>
      <c r="BD330" s="607">
        <v>14</v>
      </c>
      <c r="BE330" s="607">
        <v>29</v>
      </c>
      <c r="BF330" s="607">
        <v>33</v>
      </c>
      <c r="BG330" s="607">
        <v>42</v>
      </c>
      <c r="BH330" s="607">
        <v>57</v>
      </c>
      <c r="BI330" s="607">
        <v>37</v>
      </c>
      <c r="BJ330" s="607">
        <v>47</v>
      </c>
      <c r="BK330" s="607">
        <v>60</v>
      </c>
      <c r="BL330" s="607">
        <v>58</v>
      </c>
      <c r="BM330" s="607">
        <v>36</v>
      </c>
      <c r="BN330" s="607">
        <v>19</v>
      </c>
      <c r="BO330" s="608">
        <v>62.8</v>
      </c>
      <c r="BP330" s="608">
        <v>61.8</v>
      </c>
      <c r="BQ330" s="608">
        <v>64</v>
      </c>
      <c r="BR330" s="607">
        <v>220</v>
      </c>
      <c r="BS330" s="607" t="s">
        <v>1</v>
      </c>
      <c r="BT330" s="607" t="s">
        <v>1</v>
      </c>
      <c r="BU330" s="607" t="s">
        <v>1</v>
      </c>
      <c r="BV330" s="607" t="s">
        <v>1</v>
      </c>
      <c r="BW330" s="607">
        <v>4</v>
      </c>
      <c r="BX330" s="607">
        <v>2</v>
      </c>
      <c r="BY330" s="607">
        <v>7</v>
      </c>
      <c r="BZ330" s="607">
        <v>17</v>
      </c>
      <c r="CA330" s="607">
        <v>32</v>
      </c>
      <c r="CB330" s="607">
        <v>22</v>
      </c>
      <c r="CC330" s="607">
        <v>21</v>
      </c>
      <c r="CD330" s="607">
        <v>39</v>
      </c>
      <c r="CE330" s="607">
        <v>34</v>
      </c>
      <c r="CF330" s="607">
        <v>21</v>
      </c>
      <c r="CG330" s="607">
        <v>21</v>
      </c>
      <c r="CH330" s="607">
        <v>158</v>
      </c>
      <c r="CI330" s="607" t="s">
        <v>1</v>
      </c>
      <c r="CJ330" s="607" t="s">
        <v>1</v>
      </c>
      <c r="CK330" s="607" t="s">
        <v>1</v>
      </c>
      <c r="CL330" s="607" t="s">
        <v>1</v>
      </c>
      <c r="CM330" s="607">
        <v>1</v>
      </c>
      <c r="CN330" s="607">
        <v>5</v>
      </c>
      <c r="CO330" s="607">
        <v>19</v>
      </c>
      <c r="CP330" s="607">
        <v>16</v>
      </c>
      <c r="CQ330" s="607">
        <v>17</v>
      </c>
      <c r="CR330" s="607">
        <v>31</v>
      </c>
      <c r="CS330" s="607">
        <v>31</v>
      </c>
      <c r="CT330" s="607">
        <v>17</v>
      </c>
      <c r="CU330" s="607">
        <v>21</v>
      </c>
      <c r="CV330" s="607"/>
      <c r="CW330" s="607"/>
      <c r="CX330" s="607"/>
      <c r="CY330" s="607"/>
      <c r="CZ330" s="607"/>
      <c r="DA330" s="607"/>
      <c r="DB330" s="607"/>
      <c r="DC330" s="607">
        <v>874</v>
      </c>
      <c r="DD330" s="607">
        <v>624</v>
      </c>
      <c r="DE330" s="607">
        <v>445</v>
      </c>
      <c r="DF330" s="607">
        <v>143</v>
      </c>
      <c r="DG330" s="607">
        <v>36</v>
      </c>
      <c r="DH330" s="607">
        <v>94</v>
      </c>
      <c r="DI330" s="607">
        <v>87</v>
      </c>
      <c r="DJ330" s="607">
        <v>69</v>
      </c>
      <c r="DK330" s="607">
        <v>212</v>
      </c>
      <c r="DL330" s="607" t="s">
        <v>1</v>
      </c>
      <c r="DM330" s="607">
        <v>3</v>
      </c>
      <c r="DN330" s="607">
        <v>6</v>
      </c>
      <c r="DO330" s="607" t="s">
        <v>1</v>
      </c>
      <c r="DP330" s="607">
        <v>140</v>
      </c>
      <c r="DQ330" s="607">
        <v>3</v>
      </c>
      <c r="DR330" s="607">
        <v>25</v>
      </c>
      <c r="DS330" s="607">
        <v>30</v>
      </c>
      <c r="DT330" s="607">
        <v>4</v>
      </c>
      <c r="DU330" s="607">
        <v>1</v>
      </c>
      <c r="DV330" s="607" t="s">
        <v>1</v>
      </c>
      <c r="DW330" s="607" t="s">
        <v>1</v>
      </c>
      <c r="DX330" s="607" t="s">
        <v>1</v>
      </c>
      <c r="DY330" s="607" t="s">
        <v>1</v>
      </c>
      <c r="DZ330" s="607" t="s">
        <v>1</v>
      </c>
      <c r="EA330" s="607">
        <v>220</v>
      </c>
      <c r="EB330" s="607">
        <v>16502</v>
      </c>
      <c r="EC330" s="607" t="s">
        <v>1</v>
      </c>
      <c r="ED330" s="607">
        <v>12633</v>
      </c>
      <c r="EE330" s="607">
        <v>3869</v>
      </c>
      <c r="EF330" s="17">
        <v>431</v>
      </c>
      <c r="EG330" s="17">
        <v>351</v>
      </c>
      <c r="EH330" s="17">
        <v>247</v>
      </c>
      <c r="EI330" s="17">
        <v>79</v>
      </c>
      <c r="EJ330" s="17">
        <v>25</v>
      </c>
      <c r="EK330" s="17" t="s">
        <v>1</v>
      </c>
      <c r="EL330" s="17">
        <v>53</v>
      </c>
      <c r="EM330" s="17">
        <v>27</v>
      </c>
      <c r="EN330" s="17">
        <v>443</v>
      </c>
      <c r="EO330" s="17">
        <v>273</v>
      </c>
      <c r="EP330" s="17">
        <v>198</v>
      </c>
      <c r="EQ330" s="17">
        <v>64</v>
      </c>
      <c r="ER330" s="17">
        <v>11</v>
      </c>
      <c r="ES330" s="17">
        <v>94</v>
      </c>
      <c r="ET330" s="17">
        <v>34</v>
      </c>
      <c r="EU330" s="17">
        <v>42</v>
      </c>
    </row>
    <row r="331" spans="1:151" ht="14.25" customHeight="1">
      <c r="A331" s="551" t="s">
        <v>299</v>
      </c>
      <c r="B331" s="551" t="s">
        <v>556</v>
      </c>
      <c r="C331" s="551" t="s">
        <v>556</v>
      </c>
      <c r="D331" s="551"/>
      <c r="E331" s="607">
        <v>351</v>
      </c>
      <c r="F331" s="607">
        <v>181</v>
      </c>
      <c r="G331" s="607">
        <v>45</v>
      </c>
      <c r="H331" s="607">
        <v>41</v>
      </c>
      <c r="I331" s="607">
        <v>38</v>
      </c>
      <c r="J331" s="607">
        <v>25</v>
      </c>
      <c r="K331" s="607">
        <v>98</v>
      </c>
      <c r="L331" s="607">
        <v>170</v>
      </c>
      <c r="M331" s="607">
        <v>465</v>
      </c>
      <c r="N331" s="607">
        <v>3</v>
      </c>
      <c r="O331" s="607">
        <v>11</v>
      </c>
      <c r="P331" s="607">
        <v>11</v>
      </c>
      <c r="Q331" s="607">
        <v>7</v>
      </c>
      <c r="R331" s="607">
        <v>28</v>
      </c>
      <c r="S331" s="607">
        <v>35</v>
      </c>
      <c r="T331" s="607">
        <v>25</v>
      </c>
      <c r="U331" s="607">
        <v>34</v>
      </c>
      <c r="V331" s="607">
        <v>44</v>
      </c>
      <c r="W331" s="607">
        <v>36</v>
      </c>
      <c r="X331" s="607">
        <v>54</v>
      </c>
      <c r="Y331" s="607">
        <v>65</v>
      </c>
      <c r="Z331" s="607">
        <v>59</v>
      </c>
      <c r="AA331" s="607">
        <v>38</v>
      </c>
      <c r="AB331" s="607">
        <v>15</v>
      </c>
      <c r="AC331" s="608">
        <v>60.8</v>
      </c>
      <c r="AD331" s="608">
        <v>59.6</v>
      </c>
      <c r="AE331" s="608">
        <v>62.3</v>
      </c>
      <c r="AF331" s="607">
        <v>332</v>
      </c>
      <c r="AG331" s="607">
        <v>1</v>
      </c>
      <c r="AH331" s="607">
        <v>7</v>
      </c>
      <c r="AI331" s="607">
        <v>2</v>
      </c>
      <c r="AJ331" s="607">
        <v>4</v>
      </c>
      <c r="AK331" s="607">
        <v>14</v>
      </c>
      <c r="AL331" s="607">
        <v>19</v>
      </c>
      <c r="AM331" s="607">
        <v>15</v>
      </c>
      <c r="AN331" s="607">
        <v>21</v>
      </c>
      <c r="AO331" s="607">
        <v>27</v>
      </c>
      <c r="AP331" s="607">
        <v>24</v>
      </c>
      <c r="AQ331" s="607">
        <v>50</v>
      </c>
      <c r="AR331" s="607">
        <v>56</v>
      </c>
      <c r="AS331" s="607">
        <v>50</v>
      </c>
      <c r="AT331" s="607">
        <v>33</v>
      </c>
      <c r="AU331" s="607">
        <v>9</v>
      </c>
      <c r="AV331" s="608">
        <v>63.9</v>
      </c>
      <c r="AW331" s="608">
        <v>63.4</v>
      </c>
      <c r="AX331" s="608">
        <v>64.599999999999994</v>
      </c>
      <c r="AY331" s="607">
        <v>279</v>
      </c>
      <c r="AZ331" s="607" t="s">
        <v>1</v>
      </c>
      <c r="BA331" s="607">
        <v>2</v>
      </c>
      <c r="BB331" s="607">
        <v>2</v>
      </c>
      <c r="BC331" s="607">
        <v>4</v>
      </c>
      <c r="BD331" s="607">
        <v>5</v>
      </c>
      <c r="BE331" s="607">
        <v>16</v>
      </c>
      <c r="BF331" s="607">
        <v>13</v>
      </c>
      <c r="BG331" s="607">
        <v>17</v>
      </c>
      <c r="BH331" s="607">
        <v>26</v>
      </c>
      <c r="BI331" s="607">
        <v>22</v>
      </c>
      <c r="BJ331" s="607">
        <v>42</v>
      </c>
      <c r="BK331" s="607">
        <v>52</v>
      </c>
      <c r="BL331" s="607">
        <v>43</v>
      </c>
      <c r="BM331" s="607">
        <v>28</v>
      </c>
      <c r="BN331" s="607">
        <v>7</v>
      </c>
      <c r="BO331" s="608">
        <v>65.3</v>
      </c>
      <c r="BP331" s="608">
        <v>64.5</v>
      </c>
      <c r="BQ331" s="608">
        <v>66.8</v>
      </c>
      <c r="BR331" s="607">
        <v>181</v>
      </c>
      <c r="BS331" s="607" t="s">
        <v>1</v>
      </c>
      <c r="BT331" s="607" t="s">
        <v>1</v>
      </c>
      <c r="BU331" s="607" t="s">
        <v>1</v>
      </c>
      <c r="BV331" s="607">
        <v>1</v>
      </c>
      <c r="BW331" s="607">
        <v>1</v>
      </c>
      <c r="BX331" s="607">
        <v>6</v>
      </c>
      <c r="BY331" s="607">
        <v>3</v>
      </c>
      <c r="BZ331" s="607">
        <v>5</v>
      </c>
      <c r="CA331" s="607">
        <v>19</v>
      </c>
      <c r="CB331" s="607">
        <v>15</v>
      </c>
      <c r="CC331" s="607">
        <v>25</v>
      </c>
      <c r="CD331" s="607">
        <v>31</v>
      </c>
      <c r="CE331" s="607">
        <v>34</v>
      </c>
      <c r="CF331" s="607">
        <v>29</v>
      </c>
      <c r="CG331" s="607">
        <v>12</v>
      </c>
      <c r="CH331" s="607">
        <v>117</v>
      </c>
      <c r="CI331" s="607" t="s">
        <v>1</v>
      </c>
      <c r="CJ331" s="607" t="s">
        <v>1</v>
      </c>
      <c r="CK331" s="607" t="s">
        <v>1</v>
      </c>
      <c r="CL331" s="607" t="s">
        <v>1</v>
      </c>
      <c r="CM331" s="607">
        <v>2</v>
      </c>
      <c r="CN331" s="607">
        <v>3</v>
      </c>
      <c r="CO331" s="607">
        <v>12</v>
      </c>
      <c r="CP331" s="607">
        <v>9</v>
      </c>
      <c r="CQ331" s="607">
        <v>15</v>
      </c>
      <c r="CR331" s="607">
        <v>23</v>
      </c>
      <c r="CS331" s="607">
        <v>22</v>
      </c>
      <c r="CT331" s="607">
        <v>21</v>
      </c>
      <c r="CU331" s="607">
        <v>10</v>
      </c>
      <c r="CV331" s="607"/>
      <c r="CW331" s="607"/>
      <c r="CX331" s="607"/>
      <c r="CY331" s="607"/>
      <c r="CZ331" s="607"/>
      <c r="DA331" s="607"/>
      <c r="DB331" s="607"/>
      <c r="DC331" s="607">
        <v>675</v>
      </c>
      <c r="DD331" s="607">
        <v>436</v>
      </c>
      <c r="DE331" s="607">
        <v>279</v>
      </c>
      <c r="DF331" s="607">
        <v>129</v>
      </c>
      <c r="DG331" s="607">
        <v>28</v>
      </c>
      <c r="DH331" s="607">
        <v>114</v>
      </c>
      <c r="DI331" s="607">
        <v>68</v>
      </c>
      <c r="DJ331" s="607">
        <v>57</v>
      </c>
      <c r="DK331" s="607">
        <v>145</v>
      </c>
      <c r="DL331" s="607" t="s">
        <v>1</v>
      </c>
      <c r="DM331" s="607" t="s">
        <v>1</v>
      </c>
      <c r="DN331" s="607">
        <v>5</v>
      </c>
      <c r="DO331" s="607">
        <v>8</v>
      </c>
      <c r="DP331" s="607">
        <v>97</v>
      </c>
      <c r="DQ331" s="607">
        <v>5</v>
      </c>
      <c r="DR331" s="607">
        <v>18</v>
      </c>
      <c r="DS331" s="607">
        <v>7</v>
      </c>
      <c r="DT331" s="607">
        <v>3</v>
      </c>
      <c r="DU331" s="607">
        <v>2</v>
      </c>
      <c r="DV331" s="607" t="s">
        <v>1</v>
      </c>
      <c r="DW331" s="607" t="s">
        <v>1</v>
      </c>
      <c r="DX331" s="607" t="s">
        <v>1</v>
      </c>
      <c r="DY331" s="607" t="s">
        <v>1</v>
      </c>
      <c r="DZ331" s="607" t="s">
        <v>1</v>
      </c>
      <c r="EA331" s="607">
        <v>181</v>
      </c>
      <c r="EB331" s="607">
        <v>14334</v>
      </c>
      <c r="EC331" s="607">
        <v>37</v>
      </c>
      <c r="ED331" s="607">
        <v>11071</v>
      </c>
      <c r="EE331" s="607">
        <v>3226</v>
      </c>
      <c r="EF331" s="17">
        <v>339</v>
      </c>
      <c r="EG331" s="17">
        <v>278</v>
      </c>
      <c r="EH331" s="17">
        <v>181</v>
      </c>
      <c r="EI331" s="17">
        <v>82</v>
      </c>
      <c r="EJ331" s="17">
        <v>15</v>
      </c>
      <c r="EK331" s="17">
        <v>2</v>
      </c>
      <c r="EL331" s="17">
        <v>33</v>
      </c>
      <c r="EM331" s="17">
        <v>26</v>
      </c>
      <c r="EN331" s="17">
        <v>336</v>
      </c>
      <c r="EO331" s="17">
        <v>158</v>
      </c>
      <c r="EP331" s="17">
        <v>98</v>
      </c>
      <c r="EQ331" s="17">
        <v>47</v>
      </c>
      <c r="ER331" s="17">
        <v>13</v>
      </c>
      <c r="ES331" s="17">
        <v>112</v>
      </c>
      <c r="ET331" s="17">
        <v>35</v>
      </c>
      <c r="EU331" s="17">
        <v>31</v>
      </c>
    </row>
    <row r="332" spans="1:151" ht="14.25" customHeight="1">
      <c r="A332" s="551" t="s">
        <v>299</v>
      </c>
      <c r="B332" s="551" t="s">
        <v>556</v>
      </c>
      <c r="C332" s="551" t="s">
        <v>556</v>
      </c>
      <c r="D332" s="551" t="s">
        <v>557</v>
      </c>
      <c r="E332" s="607">
        <v>38</v>
      </c>
      <c r="F332" s="607">
        <v>11</v>
      </c>
      <c r="G332" s="607">
        <v>1</v>
      </c>
      <c r="H332" s="607">
        <v>1</v>
      </c>
      <c r="I332" s="607">
        <v>2</v>
      </c>
      <c r="J332" s="607">
        <v>1</v>
      </c>
      <c r="K332" s="607">
        <v>8</v>
      </c>
      <c r="L332" s="607">
        <v>27</v>
      </c>
      <c r="M332" s="607">
        <v>28</v>
      </c>
      <c r="N332" s="607" t="s">
        <v>1</v>
      </c>
      <c r="O332" s="607" t="s">
        <v>1</v>
      </c>
      <c r="P332" s="607" t="s">
        <v>1</v>
      </c>
      <c r="Q332" s="607" t="s">
        <v>1</v>
      </c>
      <c r="R332" s="607">
        <v>3</v>
      </c>
      <c r="S332" s="607">
        <v>3</v>
      </c>
      <c r="T332" s="607">
        <v>2</v>
      </c>
      <c r="U332" s="607">
        <v>1</v>
      </c>
      <c r="V332" s="607">
        <v>1</v>
      </c>
      <c r="W332" s="607">
        <v>3</v>
      </c>
      <c r="X332" s="607">
        <v>3</v>
      </c>
      <c r="Y332" s="607">
        <v>3</v>
      </c>
      <c r="Z332" s="607">
        <v>5</v>
      </c>
      <c r="AA332" s="607">
        <v>2</v>
      </c>
      <c r="AB332" s="607">
        <v>2</v>
      </c>
      <c r="AC332" s="608">
        <v>62.8</v>
      </c>
      <c r="AD332" s="608">
        <v>63.6</v>
      </c>
      <c r="AE332" s="608">
        <v>61.7</v>
      </c>
      <c r="AF332" s="607">
        <v>15</v>
      </c>
      <c r="AG332" s="607" t="s">
        <v>1</v>
      </c>
      <c r="AH332" s="607" t="s">
        <v>1</v>
      </c>
      <c r="AI332" s="607" t="s">
        <v>1</v>
      </c>
      <c r="AJ332" s="607" t="s">
        <v>1</v>
      </c>
      <c r="AK332" s="607" t="s">
        <v>1</v>
      </c>
      <c r="AL332" s="607">
        <v>2</v>
      </c>
      <c r="AM332" s="607" t="s">
        <v>1</v>
      </c>
      <c r="AN332" s="607" t="s">
        <v>1</v>
      </c>
      <c r="AO332" s="607" t="s">
        <v>1</v>
      </c>
      <c r="AP332" s="607">
        <v>1</v>
      </c>
      <c r="AQ332" s="607">
        <v>3</v>
      </c>
      <c r="AR332" s="607">
        <v>2</v>
      </c>
      <c r="AS332" s="607">
        <v>4</v>
      </c>
      <c r="AT332" s="607">
        <v>2</v>
      </c>
      <c r="AU332" s="607">
        <v>1</v>
      </c>
      <c r="AV332" s="608">
        <v>69.3</v>
      </c>
      <c r="AW332" s="608">
        <v>70.7</v>
      </c>
      <c r="AX332" s="608">
        <v>67.2</v>
      </c>
      <c r="AY332" s="607">
        <v>14</v>
      </c>
      <c r="AZ332" s="607" t="s">
        <v>1</v>
      </c>
      <c r="BA332" s="607" t="s">
        <v>1</v>
      </c>
      <c r="BB332" s="607" t="s">
        <v>1</v>
      </c>
      <c r="BC332" s="607" t="s">
        <v>1</v>
      </c>
      <c r="BD332" s="607" t="s">
        <v>1</v>
      </c>
      <c r="BE332" s="607">
        <v>1</v>
      </c>
      <c r="BF332" s="607" t="s">
        <v>1</v>
      </c>
      <c r="BG332" s="607" t="s">
        <v>1</v>
      </c>
      <c r="BH332" s="607" t="s">
        <v>1</v>
      </c>
      <c r="BI332" s="607">
        <v>1</v>
      </c>
      <c r="BJ332" s="607">
        <v>3</v>
      </c>
      <c r="BK332" s="607">
        <v>2</v>
      </c>
      <c r="BL332" s="607">
        <v>4</v>
      </c>
      <c r="BM332" s="607">
        <v>2</v>
      </c>
      <c r="BN332" s="607">
        <v>1</v>
      </c>
      <c r="BO332" s="608">
        <v>71.400000000000006</v>
      </c>
      <c r="BP332" s="608">
        <v>70.7</v>
      </c>
      <c r="BQ332" s="608">
        <v>72.599999999999994</v>
      </c>
      <c r="BR332" s="607">
        <v>11</v>
      </c>
      <c r="BS332" s="607" t="s">
        <v>1</v>
      </c>
      <c r="BT332" s="607" t="s">
        <v>1</v>
      </c>
      <c r="BU332" s="607" t="s">
        <v>1</v>
      </c>
      <c r="BV332" s="607" t="s">
        <v>1</v>
      </c>
      <c r="BW332" s="607" t="s">
        <v>1</v>
      </c>
      <c r="BX332" s="607">
        <v>1</v>
      </c>
      <c r="BY332" s="607" t="s">
        <v>1</v>
      </c>
      <c r="BZ332" s="607" t="s">
        <v>1</v>
      </c>
      <c r="CA332" s="607" t="s">
        <v>1</v>
      </c>
      <c r="CB332" s="607">
        <v>2</v>
      </c>
      <c r="CC332" s="607">
        <v>2</v>
      </c>
      <c r="CD332" s="607" t="s">
        <v>1</v>
      </c>
      <c r="CE332" s="607">
        <v>3</v>
      </c>
      <c r="CF332" s="607">
        <v>1</v>
      </c>
      <c r="CG332" s="607">
        <v>2</v>
      </c>
      <c r="CH332" s="607">
        <v>7</v>
      </c>
      <c r="CI332" s="607" t="s">
        <v>1</v>
      </c>
      <c r="CJ332" s="607" t="s">
        <v>1</v>
      </c>
      <c r="CK332" s="607" t="s">
        <v>1</v>
      </c>
      <c r="CL332" s="607" t="s">
        <v>1</v>
      </c>
      <c r="CM332" s="607" t="s">
        <v>1</v>
      </c>
      <c r="CN332" s="607" t="s">
        <v>1</v>
      </c>
      <c r="CO332" s="607" t="s">
        <v>1</v>
      </c>
      <c r="CP332" s="607">
        <v>2</v>
      </c>
      <c r="CQ332" s="607" t="s">
        <v>1</v>
      </c>
      <c r="CR332" s="607" t="s">
        <v>1</v>
      </c>
      <c r="CS332" s="607">
        <v>2</v>
      </c>
      <c r="CT332" s="607">
        <v>1</v>
      </c>
      <c r="CU332" s="607">
        <v>2</v>
      </c>
      <c r="CV332" s="607"/>
      <c r="CW332" s="607"/>
      <c r="CX332" s="607"/>
      <c r="CY332" s="607"/>
      <c r="CZ332" s="607"/>
      <c r="DA332" s="607"/>
      <c r="DB332" s="607"/>
      <c r="DC332" s="607">
        <v>39</v>
      </c>
      <c r="DD332" s="607">
        <v>25</v>
      </c>
      <c r="DE332" s="607">
        <v>14</v>
      </c>
      <c r="DF332" s="607">
        <v>9</v>
      </c>
      <c r="DG332" s="607">
        <v>2</v>
      </c>
      <c r="DH332" s="607">
        <v>7</v>
      </c>
      <c r="DI332" s="607">
        <v>4</v>
      </c>
      <c r="DJ332" s="607">
        <v>3</v>
      </c>
      <c r="DK332" s="607">
        <v>9</v>
      </c>
      <c r="DL332" s="607" t="s">
        <v>1</v>
      </c>
      <c r="DM332" s="607" t="s">
        <v>1</v>
      </c>
      <c r="DN332" s="607" t="s">
        <v>1</v>
      </c>
      <c r="DO332" s="607">
        <v>1</v>
      </c>
      <c r="DP332" s="607">
        <v>6</v>
      </c>
      <c r="DQ332" s="607" t="s">
        <v>1</v>
      </c>
      <c r="DR332" s="607" t="s">
        <v>1</v>
      </c>
      <c r="DS332" s="607">
        <v>1</v>
      </c>
      <c r="DT332" s="607" t="s">
        <v>1</v>
      </c>
      <c r="DU332" s="607">
        <v>1</v>
      </c>
      <c r="DV332" s="607" t="s">
        <v>1</v>
      </c>
      <c r="DW332" s="607" t="s">
        <v>1</v>
      </c>
      <c r="DX332" s="607" t="s">
        <v>1</v>
      </c>
      <c r="DY332" s="607" t="s">
        <v>1</v>
      </c>
      <c r="DZ332" s="607" t="s">
        <v>1</v>
      </c>
      <c r="EA332" s="607">
        <v>11</v>
      </c>
      <c r="EB332" s="607">
        <v>688</v>
      </c>
      <c r="EC332" s="607" t="s">
        <v>1</v>
      </c>
      <c r="ED332" s="607">
        <v>583</v>
      </c>
      <c r="EE332" s="607">
        <v>105</v>
      </c>
      <c r="EF332" s="17">
        <v>21</v>
      </c>
      <c r="EG332" s="17">
        <v>17</v>
      </c>
      <c r="EH332" s="17">
        <v>9</v>
      </c>
      <c r="EI332" s="17">
        <v>6</v>
      </c>
      <c r="EJ332" s="17">
        <v>2</v>
      </c>
      <c r="EK332" s="17" t="s">
        <v>1</v>
      </c>
      <c r="EL332" s="17">
        <v>2</v>
      </c>
      <c r="EM332" s="17">
        <v>2</v>
      </c>
      <c r="EN332" s="17">
        <v>18</v>
      </c>
      <c r="EO332" s="17">
        <v>8</v>
      </c>
      <c r="EP332" s="17">
        <v>5</v>
      </c>
      <c r="EQ332" s="17">
        <v>3</v>
      </c>
      <c r="ER332" s="17" t="s">
        <v>1</v>
      </c>
      <c r="ES332" s="17">
        <v>7</v>
      </c>
      <c r="ET332" s="17">
        <v>2</v>
      </c>
      <c r="EU332" s="17">
        <v>1</v>
      </c>
    </row>
    <row r="333" spans="1:151" ht="14.25" customHeight="1">
      <c r="A333" s="551" t="s">
        <v>299</v>
      </c>
      <c r="B333" s="551" t="s">
        <v>556</v>
      </c>
      <c r="C333" s="551" t="s">
        <v>556</v>
      </c>
      <c r="D333" s="551" t="s">
        <v>558</v>
      </c>
      <c r="E333" s="607">
        <v>74</v>
      </c>
      <c r="F333" s="607">
        <v>42</v>
      </c>
      <c r="G333" s="607">
        <v>14</v>
      </c>
      <c r="H333" s="607">
        <v>14</v>
      </c>
      <c r="I333" s="607">
        <v>7</v>
      </c>
      <c r="J333" s="607">
        <v>5</v>
      </c>
      <c r="K333" s="607">
        <v>21</v>
      </c>
      <c r="L333" s="607">
        <v>32</v>
      </c>
      <c r="M333" s="607">
        <v>114</v>
      </c>
      <c r="N333" s="607">
        <v>1</v>
      </c>
      <c r="O333" s="607">
        <v>2</v>
      </c>
      <c r="P333" s="607">
        <v>8</v>
      </c>
      <c r="Q333" s="607">
        <v>2</v>
      </c>
      <c r="R333" s="607">
        <v>1</v>
      </c>
      <c r="S333" s="607">
        <v>11</v>
      </c>
      <c r="T333" s="607">
        <v>3</v>
      </c>
      <c r="U333" s="607">
        <v>9</v>
      </c>
      <c r="V333" s="607">
        <v>12</v>
      </c>
      <c r="W333" s="607">
        <v>10</v>
      </c>
      <c r="X333" s="607">
        <v>7</v>
      </c>
      <c r="Y333" s="607">
        <v>21</v>
      </c>
      <c r="Z333" s="607">
        <v>12</v>
      </c>
      <c r="AA333" s="607">
        <v>12</v>
      </c>
      <c r="AB333" s="607">
        <v>3</v>
      </c>
      <c r="AC333" s="608">
        <v>60.5</v>
      </c>
      <c r="AD333" s="608">
        <v>59.3</v>
      </c>
      <c r="AE333" s="608">
        <v>62.1</v>
      </c>
      <c r="AF333" s="607">
        <v>77</v>
      </c>
      <c r="AG333" s="607" t="s">
        <v>1</v>
      </c>
      <c r="AH333" s="607">
        <v>1</v>
      </c>
      <c r="AI333" s="607" t="s">
        <v>1</v>
      </c>
      <c r="AJ333" s="607">
        <v>2</v>
      </c>
      <c r="AK333" s="607">
        <v>1</v>
      </c>
      <c r="AL333" s="607">
        <v>7</v>
      </c>
      <c r="AM333" s="607">
        <v>2</v>
      </c>
      <c r="AN333" s="607">
        <v>6</v>
      </c>
      <c r="AO333" s="607">
        <v>6</v>
      </c>
      <c r="AP333" s="607">
        <v>7</v>
      </c>
      <c r="AQ333" s="607">
        <v>5</v>
      </c>
      <c r="AR333" s="607">
        <v>19</v>
      </c>
      <c r="AS333" s="607">
        <v>10</v>
      </c>
      <c r="AT333" s="607">
        <v>10</v>
      </c>
      <c r="AU333" s="607">
        <v>1</v>
      </c>
      <c r="AV333" s="608">
        <v>64.599999999999994</v>
      </c>
      <c r="AW333" s="608">
        <v>64.599999999999994</v>
      </c>
      <c r="AX333" s="608">
        <v>64.5</v>
      </c>
      <c r="AY333" s="607">
        <v>71</v>
      </c>
      <c r="AZ333" s="607" t="s">
        <v>1</v>
      </c>
      <c r="BA333" s="607">
        <v>1</v>
      </c>
      <c r="BB333" s="607" t="s">
        <v>1</v>
      </c>
      <c r="BC333" s="607">
        <v>2</v>
      </c>
      <c r="BD333" s="607" t="s">
        <v>1</v>
      </c>
      <c r="BE333" s="607">
        <v>6</v>
      </c>
      <c r="BF333" s="607">
        <v>2</v>
      </c>
      <c r="BG333" s="607">
        <v>5</v>
      </c>
      <c r="BH333" s="607">
        <v>6</v>
      </c>
      <c r="BI333" s="607">
        <v>7</v>
      </c>
      <c r="BJ333" s="607">
        <v>4</v>
      </c>
      <c r="BK333" s="607">
        <v>19</v>
      </c>
      <c r="BL333" s="607">
        <v>9</v>
      </c>
      <c r="BM333" s="607">
        <v>9</v>
      </c>
      <c r="BN333" s="607">
        <v>1</v>
      </c>
      <c r="BO333" s="608">
        <v>65</v>
      </c>
      <c r="BP333" s="608">
        <v>64.599999999999994</v>
      </c>
      <c r="BQ333" s="608">
        <v>65.900000000000006</v>
      </c>
      <c r="BR333" s="607">
        <v>42</v>
      </c>
      <c r="BS333" s="607" t="s">
        <v>1</v>
      </c>
      <c r="BT333" s="607" t="s">
        <v>1</v>
      </c>
      <c r="BU333" s="607" t="s">
        <v>1</v>
      </c>
      <c r="BV333" s="607" t="s">
        <v>1</v>
      </c>
      <c r="BW333" s="607" t="s">
        <v>1</v>
      </c>
      <c r="BX333" s="607">
        <v>1</v>
      </c>
      <c r="BY333" s="607">
        <v>1</v>
      </c>
      <c r="BZ333" s="607">
        <v>1</v>
      </c>
      <c r="CA333" s="607">
        <v>4</v>
      </c>
      <c r="CB333" s="607">
        <v>5</v>
      </c>
      <c r="CC333" s="607">
        <v>1</v>
      </c>
      <c r="CD333" s="607">
        <v>10</v>
      </c>
      <c r="CE333" s="607">
        <v>8</v>
      </c>
      <c r="CF333" s="607">
        <v>9</v>
      </c>
      <c r="CG333" s="607">
        <v>2</v>
      </c>
      <c r="CH333" s="607">
        <v>25</v>
      </c>
      <c r="CI333" s="607" t="s">
        <v>1</v>
      </c>
      <c r="CJ333" s="607" t="s">
        <v>1</v>
      </c>
      <c r="CK333" s="607" t="s">
        <v>1</v>
      </c>
      <c r="CL333" s="607" t="s">
        <v>1</v>
      </c>
      <c r="CM333" s="607" t="s">
        <v>1</v>
      </c>
      <c r="CN333" s="607">
        <v>1</v>
      </c>
      <c r="CO333" s="607">
        <v>2</v>
      </c>
      <c r="CP333" s="607">
        <v>2</v>
      </c>
      <c r="CQ333" s="607">
        <v>1</v>
      </c>
      <c r="CR333" s="607">
        <v>8</v>
      </c>
      <c r="CS333" s="607">
        <v>4</v>
      </c>
      <c r="CT333" s="607">
        <v>5</v>
      </c>
      <c r="CU333" s="607">
        <v>2</v>
      </c>
      <c r="CV333" s="607"/>
      <c r="CW333" s="607"/>
      <c r="CX333" s="607"/>
      <c r="CY333" s="607"/>
      <c r="CZ333" s="607"/>
      <c r="DA333" s="607"/>
      <c r="DB333" s="607"/>
      <c r="DC333" s="607">
        <v>168</v>
      </c>
      <c r="DD333" s="607">
        <v>117</v>
      </c>
      <c r="DE333" s="607">
        <v>71</v>
      </c>
      <c r="DF333" s="607">
        <v>37</v>
      </c>
      <c r="DG333" s="607">
        <v>9</v>
      </c>
      <c r="DH333" s="607">
        <v>23</v>
      </c>
      <c r="DI333" s="607">
        <v>21</v>
      </c>
      <c r="DJ333" s="607">
        <v>7</v>
      </c>
      <c r="DK333" s="607">
        <v>33</v>
      </c>
      <c r="DL333" s="607" t="s">
        <v>1</v>
      </c>
      <c r="DM333" s="607" t="s">
        <v>1</v>
      </c>
      <c r="DN333" s="607" t="s">
        <v>1</v>
      </c>
      <c r="DO333" s="607">
        <v>4</v>
      </c>
      <c r="DP333" s="607">
        <v>21</v>
      </c>
      <c r="DQ333" s="607">
        <v>3</v>
      </c>
      <c r="DR333" s="607">
        <v>2</v>
      </c>
      <c r="DS333" s="607">
        <v>2</v>
      </c>
      <c r="DT333" s="607" t="s">
        <v>1</v>
      </c>
      <c r="DU333" s="607">
        <v>1</v>
      </c>
      <c r="DV333" s="607" t="s">
        <v>1</v>
      </c>
      <c r="DW333" s="607" t="s">
        <v>1</v>
      </c>
      <c r="DX333" s="607" t="s">
        <v>1</v>
      </c>
      <c r="DY333" s="607" t="s">
        <v>1</v>
      </c>
      <c r="DZ333" s="607" t="s">
        <v>1</v>
      </c>
      <c r="EA333" s="607">
        <v>42</v>
      </c>
      <c r="EB333" s="607">
        <v>3808</v>
      </c>
      <c r="EC333" s="607" t="s">
        <v>1</v>
      </c>
      <c r="ED333" s="607">
        <v>2768</v>
      </c>
      <c r="EE333" s="607">
        <v>1040</v>
      </c>
      <c r="EF333" s="17">
        <v>78</v>
      </c>
      <c r="EG333" s="17">
        <v>70</v>
      </c>
      <c r="EH333" s="17">
        <v>46</v>
      </c>
      <c r="EI333" s="17">
        <v>20</v>
      </c>
      <c r="EJ333" s="17">
        <v>4</v>
      </c>
      <c r="EK333" s="17" t="s">
        <v>1</v>
      </c>
      <c r="EL333" s="17">
        <v>5</v>
      </c>
      <c r="EM333" s="17">
        <v>3</v>
      </c>
      <c r="EN333" s="17">
        <v>90</v>
      </c>
      <c r="EO333" s="17">
        <v>47</v>
      </c>
      <c r="EP333" s="17">
        <v>25</v>
      </c>
      <c r="EQ333" s="17">
        <v>17</v>
      </c>
      <c r="ER333" s="17">
        <v>5</v>
      </c>
      <c r="ES333" s="17">
        <v>23</v>
      </c>
      <c r="ET333" s="17">
        <v>16</v>
      </c>
      <c r="EU333" s="17">
        <v>4</v>
      </c>
    </row>
    <row r="334" spans="1:151" ht="14.25" customHeight="1">
      <c r="A334" s="551" t="s">
        <v>299</v>
      </c>
      <c r="B334" s="551" t="s">
        <v>556</v>
      </c>
      <c r="C334" s="551" t="s">
        <v>556</v>
      </c>
      <c r="D334" s="551" t="s">
        <v>215</v>
      </c>
      <c r="E334" s="607">
        <v>44</v>
      </c>
      <c r="F334" s="607">
        <v>24</v>
      </c>
      <c r="G334" s="607">
        <v>6</v>
      </c>
      <c r="H334" s="607">
        <v>5</v>
      </c>
      <c r="I334" s="607">
        <v>7</v>
      </c>
      <c r="J334" s="607">
        <v>5</v>
      </c>
      <c r="K334" s="607">
        <v>11</v>
      </c>
      <c r="L334" s="607">
        <v>20</v>
      </c>
      <c r="M334" s="607">
        <v>62</v>
      </c>
      <c r="N334" s="607" t="s">
        <v>1</v>
      </c>
      <c r="O334" s="607">
        <v>4</v>
      </c>
      <c r="P334" s="607">
        <v>3</v>
      </c>
      <c r="Q334" s="607">
        <v>1</v>
      </c>
      <c r="R334" s="607">
        <v>5</v>
      </c>
      <c r="S334" s="607">
        <v>2</v>
      </c>
      <c r="T334" s="607">
        <v>3</v>
      </c>
      <c r="U334" s="607">
        <v>6</v>
      </c>
      <c r="V334" s="607">
        <v>6</v>
      </c>
      <c r="W334" s="607">
        <v>5</v>
      </c>
      <c r="X334" s="607">
        <v>10</v>
      </c>
      <c r="Y334" s="607">
        <v>7</v>
      </c>
      <c r="Z334" s="607">
        <v>4</v>
      </c>
      <c r="AA334" s="607">
        <v>4</v>
      </c>
      <c r="AB334" s="607">
        <v>2</v>
      </c>
      <c r="AC334" s="608">
        <v>57.6</v>
      </c>
      <c r="AD334" s="608">
        <v>53.5</v>
      </c>
      <c r="AE334" s="608">
        <v>63.3</v>
      </c>
      <c r="AF334" s="607">
        <v>48</v>
      </c>
      <c r="AG334" s="607" t="s">
        <v>1</v>
      </c>
      <c r="AH334" s="607">
        <v>2</v>
      </c>
      <c r="AI334" s="607">
        <v>2</v>
      </c>
      <c r="AJ334" s="607" t="s">
        <v>1</v>
      </c>
      <c r="AK334" s="607">
        <v>2</v>
      </c>
      <c r="AL334" s="607">
        <v>1</v>
      </c>
      <c r="AM334" s="607">
        <v>1</v>
      </c>
      <c r="AN334" s="607">
        <v>6</v>
      </c>
      <c r="AO334" s="607">
        <v>5</v>
      </c>
      <c r="AP334" s="607">
        <v>4</v>
      </c>
      <c r="AQ334" s="607">
        <v>10</v>
      </c>
      <c r="AR334" s="607">
        <v>7</v>
      </c>
      <c r="AS334" s="607">
        <v>3</v>
      </c>
      <c r="AT334" s="607">
        <v>3</v>
      </c>
      <c r="AU334" s="607">
        <v>2</v>
      </c>
      <c r="AV334" s="608">
        <v>61.2</v>
      </c>
      <c r="AW334" s="608">
        <v>58.9</v>
      </c>
      <c r="AX334" s="608">
        <v>64.5</v>
      </c>
      <c r="AY334" s="607">
        <v>39</v>
      </c>
      <c r="AZ334" s="607" t="s">
        <v>1</v>
      </c>
      <c r="BA334" s="607" t="s">
        <v>1</v>
      </c>
      <c r="BB334" s="607">
        <v>2</v>
      </c>
      <c r="BC334" s="607" t="s">
        <v>1</v>
      </c>
      <c r="BD334" s="607">
        <v>1</v>
      </c>
      <c r="BE334" s="607">
        <v>1</v>
      </c>
      <c r="BF334" s="607">
        <v>1</v>
      </c>
      <c r="BG334" s="607">
        <v>5</v>
      </c>
      <c r="BH334" s="607">
        <v>5</v>
      </c>
      <c r="BI334" s="607">
        <v>3</v>
      </c>
      <c r="BJ334" s="607">
        <v>8</v>
      </c>
      <c r="BK334" s="607">
        <v>7</v>
      </c>
      <c r="BL334" s="607">
        <v>2</v>
      </c>
      <c r="BM334" s="607">
        <v>3</v>
      </c>
      <c r="BN334" s="607">
        <v>1</v>
      </c>
      <c r="BO334" s="608">
        <v>62.8</v>
      </c>
      <c r="BP334" s="608">
        <v>61.8</v>
      </c>
      <c r="BQ334" s="608">
        <v>64.8</v>
      </c>
      <c r="BR334" s="607">
        <v>24</v>
      </c>
      <c r="BS334" s="607" t="s">
        <v>1</v>
      </c>
      <c r="BT334" s="607" t="s">
        <v>1</v>
      </c>
      <c r="BU334" s="607" t="s">
        <v>1</v>
      </c>
      <c r="BV334" s="607">
        <v>1</v>
      </c>
      <c r="BW334" s="607" t="s">
        <v>1</v>
      </c>
      <c r="BX334" s="607">
        <v>1</v>
      </c>
      <c r="BY334" s="607">
        <v>1</v>
      </c>
      <c r="BZ334" s="607" t="s">
        <v>1</v>
      </c>
      <c r="CA334" s="607">
        <v>3</v>
      </c>
      <c r="CB334" s="607">
        <v>2</v>
      </c>
      <c r="CC334" s="607">
        <v>4</v>
      </c>
      <c r="CD334" s="607">
        <v>5</v>
      </c>
      <c r="CE334" s="607">
        <v>1</v>
      </c>
      <c r="CF334" s="607">
        <v>3</v>
      </c>
      <c r="CG334" s="607">
        <v>3</v>
      </c>
      <c r="CH334" s="607">
        <v>15</v>
      </c>
      <c r="CI334" s="607" t="s">
        <v>1</v>
      </c>
      <c r="CJ334" s="607" t="s">
        <v>1</v>
      </c>
      <c r="CK334" s="607" t="s">
        <v>1</v>
      </c>
      <c r="CL334" s="607" t="s">
        <v>1</v>
      </c>
      <c r="CM334" s="607">
        <v>1</v>
      </c>
      <c r="CN334" s="607" t="s">
        <v>1</v>
      </c>
      <c r="CO334" s="607">
        <v>3</v>
      </c>
      <c r="CP334" s="607">
        <v>1</v>
      </c>
      <c r="CQ334" s="607">
        <v>3</v>
      </c>
      <c r="CR334" s="607">
        <v>3</v>
      </c>
      <c r="CS334" s="607" t="s">
        <v>1</v>
      </c>
      <c r="CT334" s="607">
        <v>2</v>
      </c>
      <c r="CU334" s="607">
        <v>2</v>
      </c>
      <c r="CV334" s="607"/>
      <c r="CW334" s="607"/>
      <c r="CX334" s="607"/>
      <c r="CY334" s="607"/>
      <c r="CZ334" s="607"/>
      <c r="DA334" s="607"/>
      <c r="DB334" s="607"/>
      <c r="DC334" s="607">
        <v>82</v>
      </c>
      <c r="DD334" s="607">
        <v>57</v>
      </c>
      <c r="DE334" s="607">
        <v>39</v>
      </c>
      <c r="DF334" s="607">
        <v>15</v>
      </c>
      <c r="DG334" s="607">
        <v>3</v>
      </c>
      <c r="DH334" s="607">
        <v>14</v>
      </c>
      <c r="DI334" s="607">
        <v>8</v>
      </c>
      <c r="DJ334" s="607">
        <v>3</v>
      </c>
      <c r="DK334" s="607">
        <v>22</v>
      </c>
      <c r="DL334" s="607" t="s">
        <v>1</v>
      </c>
      <c r="DM334" s="607" t="s">
        <v>1</v>
      </c>
      <c r="DN334" s="607">
        <v>1</v>
      </c>
      <c r="DO334" s="607" t="s">
        <v>1</v>
      </c>
      <c r="DP334" s="607">
        <v>15</v>
      </c>
      <c r="DQ334" s="607" t="s">
        <v>1</v>
      </c>
      <c r="DR334" s="607">
        <v>5</v>
      </c>
      <c r="DS334" s="607" t="s">
        <v>1</v>
      </c>
      <c r="DT334" s="607">
        <v>1</v>
      </c>
      <c r="DU334" s="607" t="s">
        <v>1</v>
      </c>
      <c r="DV334" s="607" t="s">
        <v>1</v>
      </c>
      <c r="DW334" s="607" t="s">
        <v>1</v>
      </c>
      <c r="DX334" s="607" t="s">
        <v>1</v>
      </c>
      <c r="DY334" s="607" t="s">
        <v>1</v>
      </c>
      <c r="DZ334" s="607" t="s">
        <v>1</v>
      </c>
      <c r="EA334" s="607">
        <v>24</v>
      </c>
      <c r="EB334" s="607">
        <v>1992</v>
      </c>
      <c r="EC334" s="607" t="s">
        <v>1</v>
      </c>
      <c r="ED334" s="607">
        <v>1643</v>
      </c>
      <c r="EE334" s="607">
        <v>349</v>
      </c>
      <c r="EF334" s="17">
        <v>47</v>
      </c>
      <c r="EG334" s="17">
        <v>40</v>
      </c>
      <c r="EH334" s="17">
        <v>26</v>
      </c>
      <c r="EI334" s="17">
        <v>12</v>
      </c>
      <c r="EJ334" s="17">
        <v>2</v>
      </c>
      <c r="EK334" s="17" t="s">
        <v>1</v>
      </c>
      <c r="EL334" s="17">
        <v>6</v>
      </c>
      <c r="EM334" s="17">
        <v>1</v>
      </c>
      <c r="EN334" s="17">
        <v>35</v>
      </c>
      <c r="EO334" s="17">
        <v>17</v>
      </c>
      <c r="EP334" s="17">
        <v>13</v>
      </c>
      <c r="EQ334" s="17">
        <v>3</v>
      </c>
      <c r="ER334" s="17">
        <v>1</v>
      </c>
      <c r="ES334" s="17">
        <v>14</v>
      </c>
      <c r="ET334" s="17">
        <v>2</v>
      </c>
      <c r="EU334" s="17">
        <v>2</v>
      </c>
    </row>
    <row r="335" spans="1:151" ht="14.25" customHeight="1">
      <c r="A335" s="551" t="s">
        <v>299</v>
      </c>
      <c r="B335" s="551" t="s">
        <v>556</v>
      </c>
      <c r="C335" s="551" t="s">
        <v>556</v>
      </c>
      <c r="D335" s="551" t="s">
        <v>226</v>
      </c>
      <c r="E335" s="607">
        <v>78</v>
      </c>
      <c r="F335" s="607">
        <v>43</v>
      </c>
      <c r="G335" s="607">
        <v>12</v>
      </c>
      <c r="H335" s="607">
        <v>10</v>
      </c>
      <c r="I335" s="607">
        <v>7</v>
      </c>
      <c r="J335" s="607">
        <v>4</v>
      </c>
      <c r="K335" s="607">
        <v>24</v>
      </c>
      <c r="L335" s="607">
        <v>35</v>
      </c>
      <c r="M335" s="607">
        <v>108</v>
      </c>
      <c r="N335" s="607" t="s">
        <v>1</v>
      </c>
      <c r="O335" s="607">
        <v>2</v>
      </c>
      <c r="P335" s="607" t="s">
        <v>1</v>
      </c>
      <c r="Q335" s="607">
        <v>1</v>
      </c>
      <c r="R335" s="607">
        <v>9</v>
      </c>
      <c r="S335" s="607">
        <v>9</v>
      </c>
      <c r="T335" s="607">
        <v>4</v>
      </c>
      <c r="U335" s="607">
        <v>5</v>
      </c>
      <c r="V335" s="607">
        <v>7</v>
      </c>
      <c r="W335" s="607">
        <v>9</v>
      </c>
      <c r="X335" s="607">
        <v>16</v>
      </c>
      <c r="Y335" s="607">
        <v>12</v>
      </c>
      <c r="Z335" s="607">
        <v>21</v>
      </c>
      <c r="AA335" s="607">
        <v>9</v>
      </c>
      <c r="AB335" s="607">
        <v>4</v>
      </c>
      <c r="AC335" s="608">
        <v>63.1</v>
      </c>
      <c r="AD335" s="608">
        <v>61.9</v>
      </c>
      <c r="AE335" s="608">
        <v>64.599999999999994</v>
      </c>
      <c r="AF335" s="607">
        <v>87</v>
      </c>
      <c r="AG335" s="607" t="s">
        <v>1</v>
      </c>
      <c r="AH335" s="607">
        <v>2</v>
      </c>
      <c r="AI335" s="607" t="s">
        <v>1</v>
      </c>
      <c r="AJ335" s="607" t="s">
        <v>1</v>
      </c>
      <c r="AK335" s="607">
        <v>4</v>
      </c>
      <c r="AL335" s="607">
        <v>7</v>
      </c>
      <c r="AM335" s="607">
        <v>4</v>
      </c>
      <c r="AN335" s="607">
        <v>1</v>
      </c>
      <c r="AO335" s="607">
        <v>5</v>
      </c>
      <c r="AP335" s="607">
        <v>6</v>
      </c>
      <c r="AQ335" s="607">
        <v>16</v>
      </c>
      <c r="AR335" s="607">
        <v>12</v>
      </c>
      <c r="AS335" s="607">
        <v>19</v>
      </c>
      <c r="AT335" s="607">
        <v>9</v>
      </c>
      <c r="AU335" s="607">
        <v>2</v>
      </c>
      <c r="AV335" s="608">
        <v>65.3</v>
      </c>
      <c r="AW335" s="608">
        <v>64.8</v>
      </c>
      <c r="AX335" s="608">
        <v>66</v>
      </c>
      <c r="AY335" s="607">
        <v>72</v>
      </c>
      <c r="AZ335" s="607" t="s">
        <v>1</v>
      </c>
      <c r="BA335" s="607">
        <v>1</v>
      </c>
      <c r="BB335" s="607" t="s">
        <v>1</v>
      </c>
      <c r="BC335" s="607" t="s">
        <v>1</v>
      </c>
      <c r="BD335" s="607">
        <v>2</v>
      </c>
      <c r="BE335" s="607">
        <v>6</v>
      </c>
      <c r="BF335" s="607">
        <v>3</v>
      </c>
      <c r="BG335" s="607">
        <v>1</v>
      </c>
      <c r="BH335" s="607">
        <v>4</v>
      </c>
      <c r="BI335" s="607">
        <v>5</v>
      </c>
      <c r="BJ335" s="607">
        <v>15</v>
      </c>
      <c r="BK335" s="607">
        <v>11</v>
      </c>
      <c r="BL335" s="607">
        <v>15</v>
      </c>
      <c r="BM335" s="607">
        <v>7</v>
      </c>
      <c r="BN335" s="607">
        <v>2</v>
      </c>
      <c r="BO335" s="608">
        <v>66.3</v>
      </c>
      <c r="BP335" s="608">
        <v>65.400000000000006</v>
      </c>
      <c r="BQ335" s="608">
        <v>67.8</v>
      </c>
      <c r="BR335" s="607">
        <v>43</v>
      </c>
      <c r="BS335" s="607" t="s">
        <v>1</v>
      </c>
      <c r="BT335" s="607" t="s">
        <v>1</v>
      </c>
      <c r="BU335" s="607" t="s">
        <v>1</v>
      </c>
      <c r="BV335" s="607" t="s">
        <v>1</v>
      </c>
      <c r="BW335" s="607" t="s">
        <v>1</v>
      </c>
      <c r="BX335" s="607">
        <v>1</v>
      </c>
      <c r="BY335" s="607">
        <v>1</v>
      </c>
      <c r="BZ335" s="607">
        <v>1</v>
      </c>
      <c r="CA335" s="607">
        <v>1</v>
      </c>
      <c r="CB335" s="607">
        <v>3</v>
      </c>
      <c r="CC335" s="607">
        <v>9</v>
      </c>
      <c r="CD335" s="607">
        <v>6</v>
      </c>
      <c r="CE335" s="607">
        <v>11</v>
      </c>
      <c r="CF335" s="607">
        <v>7</v>
      </c>
      <c r="CG335" s="607">
        <v>3</v>
      </c>
      <c r="CH335" s="607">
        <v>31</v>
      </c>
      <c r="CI335" s="607" t="s">
        <v>1</v>
      </c>
      <c r="CJ335" s="607" t="s">
        <v>1</v>
      </c>
      <c r="CK335" s="607" t="s">
        <v>1</v>
      </c>
      <c r="CL335" s="607" t="s">
        <v>1</v>
      </c>
      <c r="CM335" s="607">
        <v>1</v>
      </c>
      <c r="CN335" s="607">
        <v>1</v>
      </c>
      <c r="CO335" s="607">
        <v>1</v>
      </c>
      <c r="CP335" s="607">
        <v>1</v>
      </c>
      <c r="CQ335" s="607">
        <v>5</v>
      </c>
      <c r="CR335" s="607">
        <v>5</v>
      </c>
      <c r="CS335" s="607">
        <v>8</v>
      </c>
      <c r="CT335" s="607">
        <v>6</v>
      </c>
      <c r="CU335" s="607">
        <v>3</v>
      </c>
      <c r="CV335" s="607"/>
      <c r="CW335" s="607"/>
      <c r="CX335" s="607"/>
      <c r="CY335" s="607"/>
      <c r="CZ335" s="607"/>
      <c r="DA335" s="607"/>
      <c r="DB335" s="607"/>
      <c r="DC335" s="607">
        <v>155</v>
      </c>
      <c r="DD335" s="607">
        <v>98</v>
      </c>
      <c r="DE335" s="607">
        <v>72</v>
      </c>
      <c r="DF335" s="607">
        <v>22</v>
      </c>
      <c r="DG335" s="607">
        <v>4</v>
      </c>
      <c r="DH335" s="607">
        <v>30</v>
      </c>
      <c r="DI335" s="607">
        <v>13</v>
      </c>
      <c r="DJ335" s="607">
        <v>14</v>
      </c>
      <c r="DK335" s="607">
        <v>37</v>
      </c>
      <c r="DL335" s="607" t="s">
        <v>1</v>
      </c>
      <c r="DM335" s="607" t="s">
        <v>1</v>
      </c>
      <c r="DN335" s="607">
        <v>4</v>
      </c>
      <c r="DO335" s="607">
        <v>1</v>
      </c>
      <c r="DP335" s="607">
        <v>27</v>
      </c>
      <c r="DQ335" s="607">
        <v>1</v>
      </c>
      <c r="DR335" s="607">
        <v>3</v>
      </c>
      <c r="DS335" s="607" t="s">
        <v>1</v>
      </c>
      <c r="DT335" s="607">
        <v>1</v>
      </c>
      <c r="DU335" s="607" t="s">
        <v>1</v>
      </c>
      <c r="DV335" s="607" t="s">
        <v>1</v>
      </c>
      <c r="DW335" s="607" t="s">
        <v>1</v>
      </c>
      <c r="DX335" s="607" t="s">
        <v>1</v>
      </c>
      <c r="DY335" s="607" t="s">
        <v>1</v>
      </c>
      <c r="DZ335" s="607" t="s">
        <v>1</v>
      </c>
      <c r="EA335" s="607">
        <v>43</v>
      </c>
      <c r="EB335" s="607">
        <v>3499</v>
      </c>
      <c r="EC335" s="607" t="s">
        <v>1</v>
      </c>
      <c r="ED335" s="607">
        <v>2951</v>
      </c>
      <c r="EE335" s="607">
        <v>548</v>
      </c>
      <c r="EF335" s="17">
        <v>81</v>
      </c>
      <c r="EG335" s="17">
        <v>67</v>
      </c>
      <c r="EH335" s="17">
        <v>47</v>
      </c>
      <c r="EI335" s="17">
        <v>17</v>
      </c>
      <c r="EJ335" s="17">
        <v>3</v>
      </c>
      <c r="EK335" s="17" t="s">
        <v>1</v>
      </c>
      <c r="EL335" s="17">
        <v>9</v>
      </c>
      <c r="EM335" s="17">
        <v>5</v>
      </c>
      <c r="EN335" s="17">
        <v>74</v>
      </c>
      <c r="EO335" s="17">
        <v>31</v>
      </c>
      <c r="EP335" s="17">
        <v>25</v>
      </c>
      <c r="EQ335" s="17">
        <v>5</v>
      </c>
      <c r="ER335" s="17">
        <v>1</v>
      </c>
      <c r="ES335" s="17">
        <v>30</v>
      </c>
      <c r="ET335" s="17">
        <v>4</v>
      </c>
      <c r="EU335" s="17">
        <v>9</v>
      </c>
    </row>
    <row r="336" spans="1:151" ht="14.25" customHeight="1">
      <c r="A336" s="551" t="s">
        <v>299</v>
      </c>
      <c r="B336" s="551" t="s">
        <v>556</v>
      </c>
      <c r="C336" s="551" t="s">
        <v>556</v>
      </c>
      <c r="D336" s="551" t="s">
        <v>527</v>
      </c>
      <c r="E336" s="607">
        <v>52</v>
      </c>
      <c r="F336" s="607">
        <v>34</v>
      </c>
      <c r="G336" s="607">
        <v>8</v>
      </c>
      <c r="H336" s="607">
        <v>7</v>
      </c>
      <c r="I336" s="607">
        <v>6</v>
      </c>
      <c r="J336" s="607">
        <v>4</v>
      </c>
      <c r="K336" s="607">
        <v>20</v>
      </c>
      <c r="L336" s="607">
        <v>18</v>
      </c>
      <c r="M336" s="607">
        <v>84</v>
      </c>
      <c r="N336" s="607">
        <v>2</v>
      </c>
      <c r="O336" s="607">
        <v>2</v>
      </c>
      <c r="P336" s="607" t="s">
        <v>1</v>
      </c>
      <c r="Q336" s="607">
        <v>3</v>
      </c>
      <c r="R336" s="607">
        <v>8</v>
      </c>
      <c r="S336" s="607">
        <v>5</v>
      </c>
      <c r="T336" s="607">
        <v>3</v>
      </c>
      <c r="U336" s="607">
        <v>10</v>
      </c>
      <c r="V336" s="607">
        <v>11</v>
      </c>
      <c r="W336" s="607">
        <v>3</v>
      </c>
      <c r="X336" s="607">
        <v>9</v>
      </c>
      <c r="Y336" s="607">
        <v>12</v>
      </c>
      <c r="Z336" s="607">
        <v>5</v>
      </c>
      <c r="AA336" s="607">
        <v>9</v>
      </c>
      <c r="AB336" s="607">
        <v>2</v>
      </c>
      <c r="AC336" s="608">
        <v>58.9</v>
      </c>
      <c r="AD336" s="608">
        <v>58.2</v>
      </c>
      <c r="AE336" s="608">
        <v>59.5</v>
      </c>
      <c r="AF336" s="607">
        <v>65</v>
      </c>
      <c r="AG336" s="607">
        <v>1</v>
      </c>
      <c r="AH336" s="607">
        <v>1</v>
      </c>
      <c r="AI336" s="607" t="s">
        <v>1</v>
      </c>
      <c r="AJ336" s="607">
        <v>2</v>
      </c>
      <c r="AK336" s="607">
        <v>6</v>
      </c>
      <c r="AL336" s="607">
        <v>1</v>
      </c>
      <c r="AM336" s="607">
        <v>2</v>
      </c>
      <c r="AN336" s="607">
        <v>7</v>
      </c>
      <c r="AO336" s="607">
        <v>8</v>
      </c>
      <c r="AP336" s="607">
        <v>3</v>
      </c>
      <c r="AQ336" s="607">
        <v>8</v>
      </c>
      <c r="AR336" s="607">
        <v>11</v>
      </c>
      <c r="AS336" s="607">
        <v>5</v>
      </c>
      <c r="AT336" s="607">
        <v>8</v>
      </c>
      <c r="AU336" s="607">
        <v>2</v>
      </c>
      <c r="AV336" s="608">
        <v>62</v>
      </c>
      <c r="AW336" s="608">
        <v>61.8</v>
      </c>
      <c r="AX336" s="608">
        <v>62.3</v>
      </c>
      <c r="AY336" s="607">
        <v>48</v>
      </c>
      <c r="AZ336" s="607" t="s">
        <v>1</v>
      </c>
      <c r="BA336" s="607" t="s">
        <v>1</v>
      </c>
      <c r="BB336" s="607" t="s">
        <v>1</v>
      </c>
      <c r="BC336" s="607">
        <v>2</v>
      </c>
      <c r="BD336" s="607">
        <v>1</v>
      </c>
      <c r="BE336" s="607">
        <v>1</v>
      </c>
      <c r="BF336" s="607">
        <v>1</v>
      </c>
      <c r="BG336" s="607">
        <v>5</v>
      </c>
      <c r="BH336" s="607">
        <v>8</v>
      </c>
      <c r="BI336" s="607">
        <v>3</v>
      </c>
      <c r="BJ336" s="607">
        <v>6</v>
      </c>
      <c r="BK336" s="607">
        <v>9</v>
      </c>
      <c r="BL336" s="607">
        <v>5</v>
      </c>
      <c r="BM336" s="607">
        <v>6</v>
      </c>
      <c r="BN336" s="607">
        <v>1</v>
      </c>
      <c r="BO336" s="608">
        <v>65.099999999999994</v>
      </c>
      <c r="BP336" s="608">
        <v>62.9</v>
      </c>
      <c r="BQ336" s="608">
        <v>68.8</v>
      </c>
      <c r="BR336" s="607">
        <v>34</v>
      </c>
      <c r="BS336" s="607" t="s">
        <v>1</v>
      </c>
      <c r="BT336" s="607" t="s">
        <v>1</v>
      </c>
      <c r="BU336" s="607" t="s">
        <v>1</v>
      </c>
      <c r="BV336" s="607" t="s">
        <v>1</v>
      </c>
      <c r="BW336" s="607">
        <v>1</v>
      </c>
      <c r="BX336" s="607">
        <v>2</v>
      </c>
      <c r="BY336" s="607" t="s">
        <v>1</v>
      </c>
      <c r="BZ336" s="607">
        <v>1</v>
      </c>
      <c r="CA336" s="607">
        <v>7</v>
      </c>
      <c r="CB336" s="607" t="s">
        <v>1</v>
      </c>
      <c r="CC336" s="607">
        <v>5</v>
      </c>
      <c r="CD336" s="607">
        <v>7</v>
      </c>
      <c r="CE336" s="607">
        <v>3</v>
      </c>
      <c r="CF336" s="607">
        <v>7</v>
      </c>
      <c r="CG336" s="607">
        <v>1</v>
      </c>
      <c r="CH336" s="607">
        <v>19</v>
      </c>
      <c r="CI336" s="607" t="s">
        <v>1</v>
      </c>
      <c r="CJ336" s="607" t="s">
        <v>1</v>
      </c>
      <c r="CK336" s="607" t="s">
        <v>1</v>
      </c>
      <c r="CL336" s="607" t="s">
        <v>1</v>
      </c>
      <c r="CM336" s="607" t="s">
        <v>1</v>
      </c>
      <c r="CN336" s="607" t="s">
        <v>1</v>
      </c>
      <c r="CO336" s="607">
        <v>4</v>
      </c>
      <c r="CP336" s="607" t="s">
        <v>1</v>
      </c>
      <c r="CQ336" s="607">
        <v>3</v>
      </c>
      <c r="CR336" s="607">
        <v>5</v>
      </c>
      <c r="CS336" s="607">
        <v>2</v>
      </c>
      <c r="CT336" s="607">
        <v>5</v>
      </c>
      <c r="CU336" s="607" t="s">
        <v>1</v>
      </c>
      <c r="CV336" s="607"/>
      <c r="CW336" s="607"/>
      <c r="CX336" s="607"/>
      <c r="CY336" s="607"/>
      <c r="CZ336" s="607"/>
      <c r="DA336" s="607"/>
      <c r="DB336" s="607"/>
      <c r="DC336" s="607">
        <v>127</v>
      </c>
      <c r="DD336" s="607">
        <v>73</v>
      </c>
      <c r="DE336" s="607">
        <v>48</v>
      </c>
      <c r="DF336" s="607">
        <v>22</v>
      </c>
      <c r="DG336" s="607">
        <v>3</v>
      </c>
      <c r="DH336" s="607">
        <v>24</v>
      </c>
      <c r="DI336" s="607">
        <v>15</v>
      </c>
      <c r="DJ336" s="607">
        <v>15</v>
      </c>
      <c r="DK336" s="607">
        <v>23</v>
      </c>
      <c r="DL336" s="607" t="s">
        <v>1</v>
      </c>
      <c r="DM336" s="607" t="s">
        <v>1</v>
      </c>
      <c r="DN336" s="607" t="s">
        <v>1</v>
      </c>
      <c r="DO336" s="607">
        <v>1</v>
      </c>
      <c r="DP336" s="607">
        <v>15</v>
      </c>
      <c r="DQ336" s="607">
        <v>1</v>
      </c>
      <c r="DR336" s="607">
        <v>4</v>
      </c>
      <c r="DS336" s="607">
        <v>2</v>
      </c>
      <c r="DT336" s="607" t="s">
        <v>1</v>
      </c>
      <c r="DU336" s="607" t="s">
        <v>1</v>
      </c>
      <c r="DV336" s="607" t="s">
        <v>1</v>
      </c>
      <c r="DW336" s="607" t="s">
        <v>1</v>
      </c>
      <c r="DX336" s="607" t="s">
        <v>1</v>
      </c>
      <c r="DY336" s="607" t="s">
        <v>1</v>
      </c>
      <c r="DZ336" s="607" t="s">
        <v>1</v>
      </c>
      <c r="EA336" s="607">
        <v>34</v>
      </c>
      <c r="EB336" s="607">
        <v>2569</v>
      </c>
      <c r="EC336" s="607">
        <v>7</v>
      </c>
      <c r="ED336" s="607">
        <v>1870</v>
      </c>
      <c r="EE336" s="607">
        <v>692</v>
      </c>
      <c r="EF336" s="17">
        <v>56</v>
      </c>
      <c r="EG336" s="17">
        <v>42</v>
      </c>
      <c r="EH336" s="17">
        <v>30</v>
      </c>
      <c r="EI336" s="17">
        <v>10</v>
      </c>
      <c r="EJ336" s="17">
        <v>2</v>
      </c>
      <c r="EK336" s="17" t="s">
        <v>1</v>
      </c>
      <c r="EL336" s="17">
        <v>7</v>
      </c>
      <c r="EM336" s="17">
        <v>7</v>
      </c>
      <c r="EN336" s="17">
        <v>71</v>
      </c>
      <c r="EO336" s="17">
        <v>31</v>
      </c>
      <c r="EP336" s="17">
        <v>18</v>
      </c>
      <c r="EQ336" s="17">
        <v>12</v>
      </c>
      <c r="ER336" s="17">
        <v>1</v>
      </c>
      <c r="ES336" s="17">
        <v>24</v>
      </c>
      <c r="ET336" s="17">
        <v>8</v>
      </c>
      <c r="EU336" s="17">
        <v>8</v>
      </c>
    </row>
    <row r="337" spans="1:151" ht="14.25" customHeight="1">
      <c r="A337" s="551" t="s">
        <v>299</v>
      </c>
      <c r="B337" s="551" t="s">
        <v>556</v>
      </c>
      <c r="C337" s="551" t="s">
        <v>556</v>
      </c>
      <c r="D337" s="551" t="s">
        <v>201</v>
      </c>
      <c r="E337" s="607">
        <v>30</v>
      </c>
      <c r="F337" s="607">
        <v>13</v>
      </c>
      <c r="G337" s="607">
        <v>1</v>
      </c>
      <c r="H337" s="607">
        <v>1</v>
      </c>
      <c r="I337" s="607">
        <v>6</v>
      </c>
      <c r="J337" s="607">
        <v>4</v>
      </c>
      <c r="K337" s="607">
        <v>6</v>
      </c>
      <c r="L337" s="607">
        <v>17</v>
      </c>
      <c r="M337" s="607">
        <v>35</v>
      </c>
      <c r="N337" s="607" t="s">
        <v>1</v>
      </c>
      <c r="O337" s="607">
        <v>1</v>
      </c>
      <c r="P337" s="607" t="s">
        <v>1</v>
      </c>
      <c r="Q337" s="607" t="s">
        <v>1</v>
      </c>
      <c r="R337" s="607" t="s">
        <v>1</v>
      </c>
      <c r="S337" s="607">
        <v>4</v>
      </c>
      <c r="T337" s="607">
        <v>5</v>
      </c>
      <c r="U337" s="607">
        <v>2</v>
      </c>
      <c r="V337" s="607">
        <v>2</v>
      </c>
      <c r="W337" s="607">
        <v>3</v>
      </c>
      <c r="X337" s="607">
        <v>3</v>
      </c>
      <c r="Y337" s="607">
        <v>7</v>
      </c>
      <c r="Z337" s="607">
        <v>6</v>
      </c>
      <c r="AA337" s="607">
        <v>1</v>
      </c>
      <c r="AB337" s="607">
        <v>1</v>
      </c>
      <c r="AC337" s="608">
        <v>61.8</v>
      </c>
      <c r="AD337" s="608">
        <v>60.3</v>
      </c>
      <c r="AE337" s="608">
        <v>63.4</v>
      </c>
      <c r="AF337" s="607">
        <v>20</v>
      </c>
      <c r="AG337" s="607" t="s">
        <v>1</v>
      </c>
      <c r="AH337" s="607">
        <v>1</v>
      </c>
      <c r="AI337" s="607" t="s">
        <v>1</v>
      </c>
      <c r="AJ337" s="607" t="s">
        <v>1</v>
      </c>
      <c r="AK337" s="607" t="s">
        <v>1</v>
      </c>
      <c r="AL337" s="607">
        <v>1</v>
      </c>
      <c r="AM337" s="607">
        <v>4</v>
      </c>
      <c r="AN337" s="607">
        <v>1</v>
      </c>
      <c r="AO337" s="607" t="s">
        <v>1</v>
      </c>
      <c r="AP337" s="607">
        <v>1</v>
      </c>
      <c r="AQ337" s="607">
        <v>3</v>
      </c>
      <c r="AR337" s="607">
        <v>4</v>
      </c>
      <c r="AS337" s="607">
        <v>4</v>
      </c>
      <c r="AT337" s="607">
        <v>1</v>
      </c>
      <c r="AU337" s="607" t="s">
        <v>1</v>
      </c>
      <c r="AV337" s="608">
        <v>62.1</v>
      </c>
      <c r="AW337" s="608">
        <v>60.3</v>
      </c>
      <c r="AX337" s="608">
        <v>64.900000000000006</v>
      </c>
      <c r="AY337" s="607">
        <v>17</v>
      </c>
      <c r="AZ337" s="607" t="s">
        <v>1</v>
      </c>
      <c r="BA337" s="607" t="s">
        <v>1</v>
      </c>
      <c r="BB337" s="607" t="s">
        <v>1</v>
      </c>
      <c r="BC337" s="607" t="s">
        <v>1</v>
      </c>
      <c r="BD337" s="607" t="s">
        <v>1</v>
      </c>
      <c r="BE337" s="607">
        <v>1</v>
      </c>
      <c r="BF337" s="607">
        <v>4</v>
      </c>
      <c r="BG337" s="607">
        <v>1</v>
      </c>
      <c r="BH337" s="607" t="s">
        <v>1</v>
      </c>
      <c r="BI337" s="607">
        <v>1</v>
      </c>
      <c r="BJ337" s="607">
        <v>2</v>
      </c>
      <c r="BK337" s="607">
        <v>3</v>
      </c>
      <c r="BL337" s="607">
        <v>4</v>
      </c>
      <c r="BM337" s="607">
        <v>1</v>
      </c>
      <c r="BN337" s="607" t="s">
        <v>1</v>
      </c>
      <c r="BO337" s="608">
        <v>63.5</v>
      </c>
      <c r="BP337" s="608">
        <v>63.6</v>
      </c>
      <c r="BQ337" s="608">
        <v>63.2</v>
      </c>
      <c r="BR337" s="607">
        <v>13</v>
      </c>
      <c r="BS337" s="607" t="s">
        <v>1</v>
      </c>
      <c r="BT337" s="607" t="s">
        <v>1</v>
      </c>
      <c r="BU337" s="607" t="s">
        <v>1</v>
      </c>
      <c r="BV337" s="607" t="s">
        <v>1</v>
      </c>
      <c r="BW337" s="607" t="s">
        <v>1</v>
      </c>
      <c r="BX337" s="607" t="s">
        <v>1</v>
      </c>
      <c r="BY337" s="607" t="s">
        <v>1</v>
      </c>
      <c r="BZ337" s="607">
        <v>2</v>
      </c>
      <c r="CA337" s="607">
        <v>1</v>
      </c>
      <c r="CB337" s="607">
        <v>2</v>
      </c>
      <c r="CC337" s="607">
        <v>1</v>
      </c>
      <c r="CD337" s="607">
        <v>2</v>
      </c>
      <c r="CE337" s="607">
        <v>4</v>
      </c>
      <c r="CF337" s="607">
        <v>1</v>
      </c>
      <c r="CG337" s="607" t="s">
        <v>1</v>
      </c>
      <c r="CH337" s="607">
        <v>8</v>
      </c>
      <c r="CI337" s="607" t="s">
        <v>1</v>
      </c>
      <c r="CJ337" s="607" t="s">
        <v>1</v>
      </c>
      <c r="CK337" s="607" t="s">
        <v>1</v>
      </c>
      <c r="CL337" s="607" t="s">
        <v>1</v>
      </c>
      <c r="CM337" s="607" t="s">
        <v>1</v>
      </c>
      <c r="CN337" s="607">
        <v>1</v>
      </c>
      <c r="CO337" s="607" t="s">
        <v>1</v>
      </c>
      <c r="CP337" s="607">
        <v>2</v>
      </c>
      <c r="CQ337" s="607" t="s">
        <v>1</v>
      </c>
      <c r="CR337" s="607">
        <v>1</v>
      </c>
      <c r="CS337" s="607">
        <v>3</v>
      </c>
      <c r="CT337" s="607">
        <v>1</v>
      </c>
      <c r="CU337" s="607" t="s">
        <v>1</v>
      </c>
      <c r="CV337" s="607"/>
      <c r="CW337" s="607"/>
      <c r="CX337" s="607"/>
      <c r="CY337" s="607"/>
      <c r="CZ337" s="607"/>
      <c r="DA337" s="607"/>
      <c r="DB337" s="607"/>
      <c r="DC337" s="607">
        <v>55</v>
      </c>
      <c r="DD337" s="607">
        <v>29</v>
      </c>
      <c r="DE337" s="607">
        <v>17</v>
      </c>
      <c r="DF337" s="607">
        <v>10</v>
      </c>
      <c r="DG337" s="607">
        <v>2</v>
      </c>
      <c r="DH337" s="607">
        <v>8</v>
      </c>
      <c r="DI337" s="607">
        <v>5</v>
      </c>
      <c r="DJ337" s="607">
        <v>13</v>
      </c>
      <c r="DK337" s="607">
        <v>10</v>
      </c>
      <c r="DL337" s="607" t="s">
        <v>1</v>
      </c>
      <c r="DM337" s="607" t="s">
        <v>1</v>
      </c>
      <c r="DN337" s="607" t="s">
        <v>1</v>
      </c>
      <c r="DO337" s="607">
        <v>1</v>
      </c>
      <c r="DP337" s="607">
        <v>5</v>
      </c>
      <c r="DQ337" s="607" t="s">
        <v>1</v>
      </c>
      <c r="DR337" s="607">
        <v>3</v>
      </c>
      <c r="DS337" s="607" t="s">
        <v>1</v>
      </c>
      <c r="DT337" s="607">
        <v>1</v>
      </c>
      <c r="DU337" s="607" t="s">
        <v>1</v>
      </c>
      <c r="DV337" s="607" t="s">
        <v>1</v>
      </c>
      <c r="DW337" s="607" t="s">
        <v>1</v>
      </c>
      <c r="DX337" s="607" t="s">
        <v>1</v>
      </c>
      <c r="DY337" s="607" t="s">
        <v>1</v>
      </c>
      <c r="DZ337" s="607" t="s">
        <v>1</v>
      </c>
      <c r="EA337" s="607">
        <v>13</v>
      </c>
      <c r="EB337" s="607">
        <v>828</v>
      </c>
      <c r="EC337" s="607" t="s">
        <v>1</v>
      </c>
      <c r="ED337" s="607">
        <v>546</v>
      </c>
      <c r="EE337" s="607">
        <v>282</v>
      </c>
      <c r="EF337" s="17">
        <v>28</v>
      </c>
      <c r="EG337" s="17">
        <v>17</v>
      </c>
      <c r="EH337" s="17">
        <v>11</v>
      </c>
      <c r="EI337" s="17">
        <v>6</v>
      </c>
      <c r="EJ337" s="17" t="s">
        <v>1</v>
      </c>
      <c r="EK337" s="17">
        <v>1</v>
      </c>
      <c r="EL337" s="17">
        <v>3</v>
      </c>
      <c r="EM337" s="17">
        <v>7</v>
      </c>
      <c r="EN337" s="17">
        <v>27</v>
      </c>
      <c r="EO337" s="17">
        <v>12</v>
      </c>
      <c r="EP337" s="17">
        <v>6</v>
      </c>
      <c r="EQ337" s="17">
        <v>4</v>
      </c>
      <c r="ER337" s="17">
        <v>2</v>
      </c>
      <c r="ES337" s="17">
        <v>7</v>
      </c>
      <c r="ET337" s="17">
        <v>2</v>
      </c>
      <c r="EU337" s="17">
        <v>6</v>
      </c>
    </row>
    <row r="338" spans="1:151" ht="14.25" customHeight="1">
      <c r="A338" s="551" t="s">
        <v>299</v>
      </c>
      <c r="B338" s="551" t="s">
        <v>556</v>
      </c>
      <c r="C338" s="551" t="s">
        <v>556</v>
      </c>
      <c r="D338" s="551" t="s">
        <v>194</v>
      </c>
      <c r="E338" s="607" t="s">
        <v>1</v>
      </c>
      <c r="F338" s="607" t="s">
        <v>1</v>
      </c>
      <c r="G338" s="607" t="s">
        <v>1</v>
      </c>
      <c r="H338" s="607" t="s">
        <v>1</v>
      </c>
      <c r="I338" s="607" t="s">
        <v>1</v>
      </c>
      <c r="J338" s="607" t="s">
        <v>1</v>
      </c>
      <c r="K338" s="607" t="s">
        <v>1</v>
      </c>
      <c r="L338" s="607" t="s">
        <v>1</v>
      </c>
      <c r="M338" s="607" t="s">
        <v>1</v>
      </c>
      <c r="N338" s="607" t="s">
        <v>1</v>
      </c>
      <c r="O338" s="607" t="s">
        <v>1</v>
      </c>
      <c r="P338" s="607" t="s">
        <v>1</v>
      </c>
      <c r="Q338" s="607" t="s">
        <v>1</v>
      </c>
      <c r="R338" s="607" t="s">
        <v>1</v>
      </c>
      <c r="S338" s="607" t="s">
        <v>1</v>
      </c>
      <c r="T338" s="607" t="s">
        <v>1</v>
      </c>
      <c r="U338" s="607" t="s">
        <v>1</v>
      </c>
      <c r="V338" s="607" t="s">
        <v>1</v>
      </c>
      <c r="W338" s="607" t="s">
        <v>1</v>
      </c>
      <c r="X338" s="607" t="s">
        <v>1</v>
      </c>
      <c r="Y338" s="607" t="s">
        <v>1</v>
      </c>
      <c r="Z338" s="607" t="s">
        <v>1</v>
      </c>
      <c r="AA338" s="607" t="s">
        <v>1</v>
      </c>
      <c r="AB338" s="607" t="s">
        <v>1</v>
      </c>
      <c r="AC338" s="608" t="s">
        <v>174</v>
      </c>
      <c r="AD338" s="608" t="s">
        <v>174</v>
      </c>
      <c r="AE338" s="608" t="s">
        <v>174</v>
      </c>
      <c r="AF338" s="607" t="s">
        <v>1</v>
      </c>
      <c r="AG338" s="607" t="s">
        <v>1</v>
      </c>
      <c r="AH338" s="607" t="s">
        <v>1</v>
      </c>
      <c r="AI338" s="607" t="s">
        <v>1</v>
      </c>
      <c r="AJ338" s="607" t="s">
        <v>1</v>
      </c>
      <c r="AK338" s="607" t="s">
        <v>1</v>
      </c>
      <c r="AL338" s="607" t="s">
        <v>1</v>
      </c>
      <c r="AM338" s="607" t="s">
        <v>1</v>
      </c>
      <c r="AN338" s="607" t="s">
        <v>1</v>
      </c>
      <c r="AO338" s="607" t="s">
        <v>1</v>
      </c>
      <c r="AP338" s="607" t="s">
        <v>1</v>
      </c>
      <c r="AQ338" s="607" t="s">
        <v>1</v>
      </c>
      <c r="AR338" s="607" t="s">
        <v>1</v>
      </c>
      <c r="AS338" s="607" t="s">
        <v>1</v>
      </c>
      <c r="AT338" s="607" t="s">
        <v>1</v>
      </c>
      <c r="AU338" s="607" t="s">
        <v>1</v>
      </c>
      <c r="AV338" s="608" t="s">
        <v>174</v>
      </c>
      <c r="AW338" s="608" t="s">
        <v>174</v>
      </c>
      <c r="AX338" s="608" t="s">
        <v>174</v>
      </c>
      <c r="AY338" s="607" t="s">
        <v>1</v>
      </c>
      <c r="AZ338" s="607" t="s">
        <v>1</v>
      </c>
      <c r="BA338" s="607" t="s">
        <v>1</v>
      </c>
      <c r="BB338" s="607" t="s">
        <v>1</v>
      </c>
      <c r="BC338" s="607" t="s">
        <v>1</v>
      </c>
      <c r="BD338" s="607" t="s">
        <v>1</v>
      </c>
      <c r="BE338" s="607" t="s">
        <v>1</v>
      </c>
      <c r="BF338" s="607" t="s">
        <v>1</v>
      </c>
      <c r="BG338" s="607" t="s">
        <v>1</v>
      </c>
      <c r="BH338" s="607" t="s">
        <v>1</v>
      </c>
      <c r="BI338" s="607" t="s">
        <v>1</v>
      </c>
      <c r="BJ338" s="607" t="s">
        <v>1</v>
      </c>
      <c r="BK338" s="607" t="s">
        <v>1</v>
      </c>
      <c r="BL338" s="607" t="s">
        <v>1</v>
      </c>
      <c r="BM338" s="607" t="s">
        <v>1</v>
      </c>
      <c r="BN338" s="607" t="s">
        <v>1</v>
      </c>
      <c r="BO338" s="608" t="s">
        <v>174</v>
      </c>
      <c r="BP338" s="608" t="s">
        <v>174</v>
      </c>
      <c r="BQ338" s="608" t="s">
        <v>174</v>
      </c>
      <c r="BR338" s="607" t="s">
        <v>1</v>
      </c>
      <c r="BS338" s="607" t="s">
        <v>1</v>
      </c>
      <c r="BT338" s="607" t="s">
        <v>1</v>
      </c>
      <c r="BU338" s="607" t="s">
        <v>1</v>
      </c>
      <c r="BV338" s="607" t="s">
        <v>1</v>
      </c>
      <c r="BW338" s="607" t="s">
        <v>1</v>
      </c>
      <c r="BX338" s="607" t="s">
        <v>1</v>
      </c>
      <c r="BY338" s="607" t="s">
        <v>1</v>
      </c>
      <c r="BZ338" s="607" t="s">
        <v>1</v>
      </c>
      <c r="CA338" s="607" t="s">
        <v>1</v>
      </c>
      <c r="CB338" s="607" t="s">
        <v>1</v>
      </c>
      <c r="CC338" s="607" t="s">
        <v>1</v>
      </c>
      <c r="CD338" s="607" t="s">
        <v>1</v>
      </c>
      <c r="CE338" s="607" t="s">
        <v>1</v>
      </c>
      <c r="CF338" s="607" t="s">
        <v>1</v>
      </c>
      <c r="CG338" s="607" t="s">
        <v>1</v>
      </c>
      <c r="CH338" s="607" t="s">
        <v>1</v>
      </c>
      <c r="CI338" s="607" t="s">
        <v>1</v>
      </c>
      <c r="CJ338" s="607" t="s">
        <v>1</v>
      </c>
      <c r="CK338" s="607" t="s">
        <v>1</v>
      </c>
      <c r="CL338" s="607" t="s">
        <v>1</v>
      </c>
      <c r="CM338" s="607" t="s">
        <v>1</v>
      </c>
      <c r="CN338" s="607" t="s">
        <v>1</v>
      </c>
      <c r="CO338" s="607" t="s">
        <v>1</v>
      </c>
      <c r="CP338" s="607" t="s">
        <v>1</v>
      </c>
      <c r="CQ338" s="607" t="s">
        <v>1</v>
      </c>
      <c r="CR338" s="607" t="s">
        <v>1</v>
      </c>
      <c r="CS338" s="607" t="s">
        <v>1</v>
      </c>
      <c r="CT338" s="607" t="s">
        <v>1</v>
      </c>
      <c r="CU338" s="607" t="s">
        <v>1</v>
      </c>
      <c r="CV338" s="607"/>
      <c r="CW338" s="607"/>
      <c r="CX338" s="607"/>
      <c r="CY338" s="607"/>
      <c r="CZ338" s="607"/>
      <c r="DA338" s="607"/>
      <c r="DB338" s="607"/>
      <c r="DC338" s="607" t="s">
        <v>1</v>
      </c>
      <c r="DD338" s="607" t="s">
        <v>1</v>
      </c>
      <c r="DE338" s="607" t="s">
        <v>1</v>
      </c>
      <c r="DF338" s="607" t="s">
        <v>1</v>
      </c>
      <c r="DG338" s="607" t="s">
        <v>1</v>
      </c>
      <c r="DH338" s="607" t="s">
        <v>1</v>
      </c>
      <c r="DI338" s="607" t="s">
        <v>1</v>
      </c>
      <c r="DJ338" s="607" t="s">
        <v>1</v>
      </c>
      <c r="DK338" s="607" t="s">
        <v>1</v>
      </c>
      <c r="DL338" s="607" t="s">
        <v>1</v>
      </c>
      <c r="DM338" s="607" t="s">
        <v>1</v>
      </c>
      <c r="DN338" s="607" t="s">
        <v>1</v>
      </c>
      <c r="DO338" s="607" t="s">
        <v>1</v>
      </c>
      <c r="DP338" s="607" t="s">
        <v>1</v>
      </c>
      <c r="DQ338" s="607" t="s">
        <v>1</v>
      </c>
      <c r="DR338" s="607" t="s">
        <v>1</v>
      </c>
      <c r="DS338" s="607" t="s">
        <v>1</v>
      </c>
      <c r="DT338" s="607" t="s">
        <v>1</v>
      </c>
      <c r="DU338" s="607" t="s">
        <v>1</v>
      </c>
      <c r="DV338" s="607" t="s">
        <v>1</v>
      </c>
      <c r="DW338" s="607" t="s">
        <v>1</v>
      </c>
      <c r="DX338" s="607" t="s">
        <v>1</v>
      </c>
      <c r="DY338" s="607" t="s">
        <v>1</v>
      </c>
      <c r="DZ338" s="607" t="s">
        <v>1</v>
      </c>
      <c r="EA338" s="607" t="s">
        <v>1</v>
      </c>
      <c r="EB338" s="607" t="s">
        <v>1</v>
      </c>
      <c r="EC338" s="607" t="s">
        <v>1</v>
      </c>
      <c r="ED338" s="607" t="s">
        <v>1</v>
      </c>
      <c r="EE338" s="607" t="s">
        <v>1</v>
      </c>
      <c r="EF338" s="17" t="s">
        <v>1</v>
      </c>
      <c r="EG338" s="17" t="s">
        <v>1</v>
      </c>
      <c r="EH338" s="17" t="s">
        <v>1</v>
      </c>
      <c r="EI338" s="17" t="s">
        <v>1</v>
      </c>
      <c r="EJ338" s="17" t="s">
        <v>1</v>
      </c>
      <c r="EK338" s="17" t="s">
        <v>1</v>
      </c>
      <c r="EL338" s="17" t="s">
        <v>1</v>
      </c>
      <c r="EM338" s="17" t="s">
        <v>1</v>
      </c>
      <c r="EN338" s="17" t="s">
        <v>1</v>
      </c>
      <c r="EO338" s="17" t="s">
        <v>1</v>
      </c>
      <c r="EP338" s="17" t="s">
        <v>1</v>
      </c>
      <c r="EQ338" s="17" t="s">
        <v>1</v>
      </c>
      <c r="ER338" s="17" t="s">
        <v>1</v>
      </c>
      <c r="ES338" s="17" t="s">
        <v>1</v>
      </c>
      <c r="ET338" s="17" t="s">
        <v>1</v>
      </c>
      <c r="EU338" s="17" t="s">
        <v>1</v>
      </c>
    </row>
    <row r="339" spans="1:151" ht="14.25" customHeight="1">
      <c r="A339" s="551" t="s">
        <v>299</v>
      </c>
      <c r="B339" s="551" t="s">
        <v>556</v>
      </c>
      <c r="C339" s="551" t="s">
        <v>556</v>
      </c>
      <c r="D339" s="551" t="s">
        <v>559</v>
      </c>
      <c r="E339" s="607">
        <v>25</v>
      </c>
      <c r="F339" s="607">
        <v>8</v>
      </c>
      <c r="G339" s="607">
        <v>1</v>
      </c>
      <c r="H339" s="607">
        <v>1</v>
      </c>
      <c r="I339" s="607">
        <v>2</v>
      </c>
      <c r="J339" s="607">
        <v>2</v>
      </c>
      <c r="K339" s="607">
        <v>5</v>
      </c>
      <c r="L339" s="607">
        <v>17</v>
      </c>
      <c r="M339" s="607">
        <v>20</v>
      </c>
      <c r="N339" s="607" t="s">
        <v>1</v>
      </c>
      <c r="O339" s="607" t="s">
        <v>1</v>
      </c>
      <c r="P339" s="607" t="s">
        <v>1</v>
      </c>
      <c r="Q339" s="607" t="s">
        <v>1</v>
      </c>
      <c r="R339" s="607">
        <v>2</v>
      </c>
      <c r="S339" s="607">
        <v>1</v>
      </c>
      <c r="T339" s="607">
        <v>2</v>
      </c>
      <c r="U339" s="607">
        <v>1</v>
      </c>
      <c r="V339" s="607">
        <v>4</v>
      </c>
      <c r="W339" s="607">
        <v>1</v>
      </c>
      <c r="X339" s="607">
        <v>4</v>
      </c>
      <c r="Y339" s="607">
        <v>2</v>
      </c>
      <c r="Z339" s="607">
        <v>1</v>
      </c>
      <c r="AA339" s="607">
        <v>1</v>
      </c>
      <c r="AB339" s="607">
        <v>1</v>
      </c>
      <c r="AC339" s="608">
        <v>61</v>
      </c>
      <c r="AD339" s="608">
        <v>63.2</v>
      </c>
      <c r="AE339" s="608">
        <v>57.8</v>
      </c>
      <c r="AF339" s="607">
        <v>10</v>
      </c>
      <c r="AG339" s="607" t="s">
        <v>1</v>
      </c>
      <c r="AH339" s="607" t="s">
        <v>1</v>
      </c>
      <c r="AI339" s="607" t="s">
        <v>1</v>
      </c>
      <c r="AJ339" s="607" t="s">
        <v>1</v>
      </c>
      <c r="AK339" s="607">
        <v>1</v>
      </c>
      <c r="AL339" s="607" t="s">
        <v>1</v>
      </c>
      <c r="AM339" s="607">
        <v>1</v>
      </c>
      <c r="AN339" s="607" t="s">
        <v>1</v>
      </c>
      <c r="AO339" s="607">
        <v>2</v>
      </c>
      <c r="AP339" s="607" t="s">
        <v>1</v>
      </c>
      <c r="AQ339" s="607">
        <v>3</v>
      </c>
      <c r="AR339" s="607">
        <v>1</v>
      </c>
      <c r="AS339" s="607">
        <v>1</v>
      </c>
      <c r="AT339" s="607" t="s">
        <v>1</v>
      </c>
      <c r="AU339" s="607">
        <v>1</v>
      </c>
      <c r="AV339" s="608">
        <v>64.5</v>
      </c>
      <c r="AW339" s="608">
        <v>64.400000000000006</v>
      </c>
      <c r="AX339" s="608">
        <v>64.7</v>
      </c>
      <c r="AY339" s="607">
        <v>10</v>
      </c>
      <c r="AZ339" s="607" t="s">
        <v>1</v>
      </c>
      <c r="BA339" s="607" t="s">
        <v>1</v>
      </c>
      <c r="BB339" s="607" t="s">
        <v>1</v>
      </c>
      <c r="BC339" s="607" t="s">
        <v>1</v>
      </c>
      <c r="BD339" s="607">
        <v>1</v>
      </c>
      <c r="BE339" s="607" t="s">
        <v>1</v>
      </c>
      <c r="BF339" s="607">
        <v>1</v>
      </c>
      <c r="BG339" s="607" t="s">
        <v>1</v>
      </c>
      <c r="BH339" s="607">
        <v>2</v>
      </c>
      <c r="BI339" s="607" t="s">
        <v>1</v>
      </c>
      <c r="BJ339" s="607">
        <v>3</v>
      </c>
      <c r="BK339" s="607">
        <v>1</v>
      </c>
      <c r="BL339" s="607">
        <v>1</v>
      </c>
      <c r="BM339" s="607" t="s">
        <v>1</v>
      </c>
      <c r="BN339" s="607">
        <v>1</v>
      </c>
      <c r="BO339" s="608">
        <v>64.5</v>
      </c>
      <c r="BP339" s="608">
        <v>64.400000000000006</v>
      </c>
      <c r="BQ339" s="608">
        <v>64.7</v>
      </c>
      <c r="BR339" s="607">
        <v>8</v>
      </c>
      <c r="BS339" s="607" t="s">
        <v>1</v>
      </c>
      <c r="BT339" s="607" t="s">
        <v>1</v>
      </c>
      <c r="BU339" s="607" t="s">
        <v>1</v>
      </c>
      <c r="BV339" s="607" t="s">
        <v>1</v>
      </c>
      <c r="BW339" s="607" t="s">
        <v>1</v>
      </c>
      <c r="BX339" s="607" t="s">
        <v>1</v>
      </c>
      <c r="BY339" s="607" t="s">
        <v>1</v>
      </c>
      <c r="BZ339" s="607" t="s">
        <v>1</v>
      </c>
      <c r="CA339" s="607">
        <v>2</v>
      </c>
      <c r="CB339" s="607" t="s">
        <v>1</v>
      </c>
      <c r="CC339" s="607">
        <v>2</v>
      </c>
      <c r="CD339" s="607">
        <v>1</v>
      </c>
      <c r="CE339" s="607">
        <v>1</v>
      </c>
      <c r="CF339" s="607">
        <v>1</v>
      </c>
      <c r="CG339" s="607">
        <v>1</v>
      </c>
      <c r="CH339" s="607">
        <v>7</v>
      </c>
      <c r="CI339" s="607" t="s">
        <v>1</v>
      </c>
      <c r="CJ339" s="607" t="s">
        <v>1</v>
      </c>
      <c r="CK339" s="607" t="s">
        <v>1</v>
      </c>
      <c r="CL339" s="607" t="s">
        <v>1</v>
      </c>
      <c r="CM339" s="607" t="s">
        <v>1</v>
      </c>
      <c r="CN339" s="607" t="s">
        <v>1</v>
      </c>
      <c r="CO339" s="607">
        <v>2</v>
      </c>
      <c r="CP339" s="607" t="s">
        <v>1</v>
      </c>
      <c r="CQ339" s="607">
        <v>2</v>
      </c>
      <c r="CR339" s="607">
        <v>1</v>
      </c>
      <c r="CS339" s="607" t="s">
        <v>1</v>
      </c>
      <c r="CT339" s="607">
        <v>1</v>
      </c>
      <c r="CU339" s="607">
        <v>1</v>
      </c>
      <c r="CV339" s="607"/>
      <c r="CW339" s="607"/>
      <c r="CX339" s="607"/>
      <c r="CY339" s="607"/>
      <c r="CZ339" s="607"/>
      <c r="DA339" s="607"/>
      <c r="DB339" s="607"/>
      <c r="DC339" s="607">
        <v>30</v>
      </c>
      <c r="DD339" s="607">
        <v>21</v>
      </c>
      <c r="DE339" s="607">
        <v>10</v>
      </c>
      <c r="DF339" s="607">
        <v>8</v>
      </c>
      <c r="DG339" s="607">
        <v>3</v>
      </c>
      <c r="DH339" s="607">
        <v>6</v>
      </c>
      <c r="DI339" s="607">
        <v>1</v>
      </c>
      <c r="DJ339" s="607">
        <v>2</v>
      </c>
      <c r="DK339" s="607">
        <v>5</v>
      </c>
      <c r="DL339" s="607" t="s">
        <v>1</v>
      </c>
      <c r="DM339" s="607" t="s">
        <v>1</v>
      </c>
      <c r="DN339" s="607" t="s">
        <v>1</v>
      </c>
      <c r="DO339" s="607" t="s">
        <v>1</v>
      </c>
      <c r="DP339" s="607">
        <v>3</v>
      </c>
      <c r="DQ339" s="607" t="s">
        <v>1</v>
      </c>
      <c r="DR339" s="607">
        <v>1</v>
      </c>
      <c r="DS339" s="607">
        <v>1</v>
      </c>
      <c r="DT339" s="607" t="s">
        <v>1</v>
      </c>
      <c r="DU339" s="607" t="s">
        <v>1</v>
      </c>
      <c r="DV339" s="607" t="s">
        <v>1</v>
      </c>
      <c r="DW339" s="607" t="s">
        <v>1</v>
      </c>
      <c r="DX339" s="607" t="s">
        <v>1</v>
      </c>
      <c r="DY339" s="607" t="s">
        <v>1</v>
      </c>
      <c r="DZ339" s="607" t="s">
        <v>1</v>
      </c>
      <c r="EA339" s="607">
        <v>8</v>
      </c>
      <c r="EB339" s="607">
        <v>618</v>
      </c>
      <c r="EC339" s="607">
        <v>30</v>
      </c>
      <c r="ED339" s="607">
        <v>418</v>
      </c>
      <c r="EE339" s="607">
        <v>170</v>
      </c>
      <c r="EF339" s="17">
        <v>18</v>
      </c>
      <c r="EG339" s="17">
        <v>15</v>
      </c>
      <c r="EH339" s="17">
        <v>7</v>
      </c>
      <c r="EI339" s="17">
        <v>7</v>
      </c>
      <c r="EJ339" s="17">
        <v>1</v>
      </c>
      <c r="EK339" s="17">
        <v>1</v>
      </c>
      <c r="EL339" s="17">
        <v>1</v>
      </c>
      <c r="EM339" s="17">
        <v>1</v>
      </c>
      <c r="EN339" s="17">
        <v>12</v>
      </c>
      <c r="EO339" s="17">
        <v>6</v>
      </c>
      <c r="EP339" s="17">
        <v>3</v>
      </c>
      <c r="EQ339" s="17">
        <v>1</v>
      </c>
      <c r="ER339" s="17">
        <v>2</v>
      </c>
      <c r="ES339" s="17">
        <v>5</v>
      </c>
      <c r="ET339" s="17" t="s">
        <v>1</v>
      </c>
      <c r="EU339" s="17">
        <v>1</v>
      </c>
    </row>
    <row r="340" spans="1:151" ht="14.25" customHeight="1">
      <c r="A340" s="551" t="s">
        <v>299</v>
      </c>
      <c r="B340" s="551" t="s">
        <v>556</v>
      </c>
      <c r="C340" s="551" t="s">
        <v>556</v>
      </c>
      <c r="D340" s="551" t="s">
        <v>560</v>
      </c>
      <c r="E340" s="607" t="s">
        <v>1</v>
      </c>
      <c r="F340" s="607" t="s">
        <v>1</v>
      </c>
      <c r="G340" s="607" t="s">
        <v>1</v>
      </c>
      <c r="H340" s="607" t="s">
        <v>1</v>
      </c>
      <c r="I340" s="607" t="s">
        <v>1</v>
      </c>
      <c r="J340" s="607" t="s">
        <v>1</v>
      </c>
      <c r="K340" s="607" t="s">
        <v>1</v>
      </c>
      <c r="L340" s="607" t="s">
        <v>1</v>
      </c>
      <c r="M340" s="607" t="s">
        <v>1</v>
      </c>
      <c r="N340" s="607" t="s">
        <v>1</v>
      </c>
      <c r="O340" s="607" t="s">
        <v>1</v>
      </c>
      <c r="P340" s="607" t="s">
        <v>1</v>
      </c>
      <c r="Q340" s="607" t="s">
        <v>1</v>
      </c>
      <c r="R340" s="607" t="s">
        <v>1</v>
      </c>
      <c r="S340" s="607" t="s">
        <v>1</v>
      </c>
      <c r="T340" s="607" t="s">
        <v>1</v>
      </c>
      <c r="U340" s="607" t="s">
        <v>1</v>
      </c>
      <c r="V340" s="607" t="s">
        <v>1</v>
      </c>
      <c r="W340" s="607" t="s">
        <v>1</v>
      </c>
      <c r="X340" s="607" t="s">
        <v>1</v>
      </c>
      <c r="Y340" s="607" t="s">
        <v>1</v>
      </c>
      <c r="Z340" s="607" t="s">
        <v>1</v>
      </c>
      <c r="AA340" s="607" t="s">
        <v>1</v>
      </c>
      <c r="AB340" s="607" t="s">
        <v>1</v>
      </c>
      <c r="AC340" s="608" t="s">
        <v>174</v>
      </c>
      <c r="AD340" s="608" t="s">
        <v>174</v>
      </c>
      <c r="AE340" s="608" t="s">
        <v>174</v>
      </c>
      <c r="AF340" s="607" t="s">
        <v>1</v>
      </c>
      <c r="AG340" s="607" t="s">
        <v>1</v>
      </c>
      <c r="AH340" s="607" t="s">
        <v>1</v>
      </c>
      <c r="AI340" s="607" t="s">
        <v>1</v>
      </c>
      <c r="AJ340" s="607" t="s">
        <v>1</v>
      </c>
      <c r="AK340" s="607" t="s">
        <v>1</v>
      </c>
      <c r="AL340" s="607" t="s">
        <v>1</v>
      </c>
      <c r="AM340" s="607" t="s">
        <v>1</v>
      </c>
      <c r="AN340" s="607" t="s">
        <v>1</v>
      </c>
      <c r="AO340" s="607" t="s">
        <v>1</v>
      </c>
      <c r="AP340" s="607" t="s">
        <v>1</v>
      </c>
      <c r="AQ340" s="607" t="s">
        <v>1</v>
      </c>
      <c r="AR340" s="607" t="s">
        <v>1</v>
      </c>
      <c r="AS340" s="607" t="s">
        <v>1</v>
      </c>
      <c r="AT340" s="607" t="s">
        <v>1</v>
      </c>
      <c r="AU340" s="607" t="s">
        <v>1</v>
      </c>
      <c r="AV340" s="608" t="s">
        <v>174</v>
      </c>
      <c r="AW340" s="608" t="s">
        <v>174</v>
      </c>
      <c r="AX340" s="608" t="s">
        <v>174</v>
      </c>
      <c r="AY340" s="607" t="s">
        <v>1</v>
      </c>
      <c r="AZ340" s="607" t="s">
        <v>1</v>
      </c>
      <c r="BA340" s="607" t="s">
        <v>1</v>
      </c>
      <c r="BB340" s="607" t="s">
        <v>1</v>
      </c>
      <c r="BC340" s="607" t="s">
        <v>1</v>
      </c>
      <c r="BD340" s="607" t="s">
        <v>1</v>
      </c>
      <c r="BE340" s="607" t="s">
        <v>1</v>
      </c>
      <c r="BF340" s="607" t="s">
        <v>1</v>
      </c>
      <c r="BG340" s="607" t="s">
        <v>1</v>
      </c>
      <c r="BH340" s="607" t="s">
        <v>1</v>
      </c>
      <c r="BI340" s="607" t="s">
        <v>1</v>
      </c>
      <c r="BJ340" s="607" t="s">
        <v>1</v>
      </c>
      <c r="BK340" s="607" t="s">
        <v>1</v>
      </c>
      <c r="BL340" s="607" t="s">
        <v>1</v>
      </c>
      <c r="BM340" s="607" t="s">
        <v>1</v>
      </c>
      <c r="BN340" s="607" t="s">
        <v>1</v>
      </c>
      <c r="BO340" s="608" t="s">
        <v>174</v>
      </c>
      <c r="BP340" s="608" t="s">
        <v>174</v>
      </c>
      <c r="BQ340" s="608" t="s">
        <v>174</v>
      </c>
      <c r="BR340" s="607" t="s">
        <v>1</v>
      </c>
      <c r="BS340" s="607" t="s">
        <v>1</v>
      </c>
      <c r="BT340" s="607" t="s">
        <v>1</v>
      </c>
      <c r="BU340" s="607" t="s">
        <v>1</v>
      </c>
      <c r="BV340" s="607" t="s">
        <v>1</v>
      </c>
      <c r="BW340" s="607" t="s">
        <v>1</v>
      </c>
      <c r="BX340" s="607" t="s">
        <v>1</v>
      </c>
      <c r="BY340" s="607" t="s">
        <v>1</v>
      </c>
      <c r="BZ340" s="607" t="s">
        <v>1</v>
      </c>
      <c r="CA340" s="607" t="s">
        <v>1</v>
      </c>
      <c r="CB340" s="607" t="s">
        <v>1</v>
      </c>
      <c r="CC340" s="607" t="s">
        <v>1</v>
      </c>
      <c r="CD340" s="607" t="s">
        <v>1</v>
      </c>
      <c r="CE340" s="607" t="s">
        <v>1</v>
      </c>
      <c r="CF340" s="607" t="s">
        <v>1</v>
      </c>
      <c r="CG340" s="607" t="s">
        <v>1</v>
      </c>
      <c r="CH340" s="607" t="s">
        <v>1</v>
      </c>
      <c r="CI340" s="607" t="s">
        <v>1</v>
      </c>
      <c r="CJ340" s="607" t="s">
        <v>1</v>
      </c>
      <c r="CK340" s="607" t="s">
        <v>1</v>
      </c>
      <c r="CL340" s="607" t="s">
        <v>1</v>
      </c>
      <c r="CM340" s="607" t="s">
        <v>1</v>
      </c>
      <c r="CN340" s="607" t="s">
        <v>1</v>
      </c>
      <c r="CO340" s="607" t="s">
        <v>1</v>
      </c>
      <c r="CP340" s="607" t="s">
        <v>1</v>
      </c>
      <c r="CQ340" s="607" t="s">
        <v>1</v>
      </c>
      <c r="CR340" s="607" t="s">
        <v>1</v>
      </c>
      <c r="CS340" s="607" t="s">
        <v>1</v>
      </c>
      <c r="CT340" s="607" t="s">
        <v>1</v>
      </c>
      <c r="CU340" s="607" t="s">
        <v>1</v>
      </c>
      <c r="CV340" s="607"/>
      <c r="CW340" s="607"/>
      <c r="CX340" s="607"/>
      <c r="CY340" s="607"/>
      <c r="CZ340" s="607"/>
      <c r="DA340" s="607"/>
      <c r="DB340" s="607"/>
      <c r="DC340" s="607" t="s">
        <v>1</v>
      </c>
      <c r="DD340" s="607" t="s">
        <v>1</v>
      </c>
      <c r="DE340" s="607" t="s">
        <v>1</v>
      </c>
      <c r="DF340" s="607" t="s">
        <v>1</v>
      </c>
      <c r="DG340" s="607" t="s">
        <v>1</v>
      </c>
      <c r="DH340" s="607" t="s">
        <v>1</v>
      </c>
      <c r="DI340" s="607" t="s">
        <v>1</v>
      </c>
      <c r="DJ340" s="607" t="s">
        <v>1</v>
      </c>
      <c r="DK340" s="607" t="s">
        <v>1</v>
      </c>
      <c r="DL340" s="607" t="s">
        <v>1</v>
      </c>
      <c r="DM340" s="607" t="s">
        <v>1</v>
      </c>
      <c r="DN340" s="607" t="s">
        <v>1</v>
      </c>
      <c r="DO340" s="607" t="s">
        <v>1</v>
      </c>
      <c r="DP340" s="607" t="s">
        <v>1</v>
      </c>
      <c r="DQ340" s="607" t="s">
        <v>1</v>
      </c>
      <c r="DR340" s="607" t="s">
        <v>1</v>
      </c>
      <c r="DS340" s="607" t="s">
        <v>1</v>
      </c>
      <c r="DT340" s="607" t="s">
        <v>1</v>
      </c>
      <c r="DU340" s="607" t="s">
        <v>1</v>
      </c>
      <c r="DV340" s="607" t="s">
        <v>1</v>
      </c>
      <c r="DW340" s="607" t="s">
        <v>1</v>
      </c>
      <c r="DX340" s="607" t="s">
        <v>1</v>
      </c>
      <c r="DY340" s="607" t="s">
        <v>1</v>
      </c>
      <c r="DZ340" s="607" t="s">
        <v>1</v>
      </c>
      <c r="EA340" s="607" t="s">
        <v>1</v>
      </c>
      <c r="EB340" s="607" t="s">
        <v>1</v>
      </c>
      <c r="EC340" s="607" t="s">
        <v>1</v>
      </c>
      <c r="ED340" s="607" t="s">
        <v>1</v>
      </c>
      <c r="EE340" s="607" t="s">
        <v>1</v>
      </c>
      <c r="EF340" s="17" t="s">
        <v>1</v>
      </c>
      <c r="EG340" s="17" t="s">
        <v>1</v>
      </c>
      <c r="EH340" s="17" t="s">
        <v>1</v>
      </c>
      <c r="EI340" s="17" t="s">
        <v>1</v>
      </c>
      <c r="EJ340" s="17" t="s">
        <v>1</v>
      </c>
      <c r="EK340" s="17" t="s">
        <v>1</v>
      </c>
      <c r="EL340" s="17" t="s">
        <v>1</v>
      </c>
      <c r="EM340" s="17" t="s">
        <v>1</v>
      </c>
      <c r="EN340" s="17" t="s">
        <v>1</v>
      </c>
      <c r="EO340" s="17" t="s">
        <v>1</v>
      </c>
      <c r="EP340" s="17" t="s">
        <v>1</v>
      </c>
      <c r="EQ340" s="17" t="s">
        <v>1</v>
      </c>
      <c r="ER340" s="17" t="s">
        <v>1</v>
      </c>
      <c r="ES340" s="17" t="s">
        <v>1</v>
      </c>
      <c r="ET340" s="17" t="s">
        <v>1</v>
      </c>
      <c r="EU340" s="17" t="s">
        <v>1</v>
      </c>
    </row>
    <row r="341" spans="1:151" ht="14.25" customHeight="1">
      <c r="A341" s="551" t="s">
        <v>299</v>
      </c>
      <c r="B341" s="551" t="s">
        <v>556</v>
      </c>
      <c r="C341" s="551" t="s">
        <v>556</v>
      </c>
      <c r="D341" s="551" t="s">
        <v>561</v>
      </c>
      <c r="E341" s="607">
        <v>1</v>
      </c>
      <c r="F341" s="607">
        <v>1</v>
      </c>
      <c r="G341" s="607" t="s">
        <v>190</v>
      </c>
      <c r="H341" s="607" t="s">
        <v>190</v>
      </c>
      <c r="I341" s="607" t="s">
        <v>190</v>
      </c>
      <c r="J341" s="607" t="s">
        <v>190</v>
      </c>
      <c r="K341" s="607" t="s">
        <v>190</v>
      </c>
      <c r="L341" s="607" t="s">
        <v>1</v>
      </c>
      <c r="M341" s="607" t="s">
        <v>190</v>
      </c>
      <c r="N341" s="607" t="s">
        <v>190</v>
      </c>
      <c r="O341" s="607" t="s">
        <v>190</v>
      </c>
      <c r="P341" s="607" t="s">
        <v>190</v>
      </c>
      <c r="Q341" s="607" t="s">
        <v>190</v>
      </c>
      <c r="R341" s="607" t="s">
        <v>190</v>
      </c>
      <c r="S341" s="607" t="s">
        <v>190</v>
      </c>
      <c r="T341" s="607" t="s">
        <v>190</v>
      </c>
      <c r="U341" s="607" t="s">
        <v>190</v>
      </c>
      <c r="V341" s="607" t="s">
        <v>190</v>
      </c>
      <c r="W341" s="607" t="s">
        <v>190</v>
      </c>
      <c r="X341" s="607" t="s">
        <v>190</v>
      </c>
      <c r="Y341" s="607" t="s">
        <v>190</v>
      </c>
      <c r="Z341" s="607" t="s">
        <v>190</v>
      </c>
      <c r="AA341" s="607" t="s">
        <v>190</v>
      </c>
      <c r="AB341" s="607" t="s">
        <v>190</v>
      </c>
      <c r="AC341" s="608">
        <v>65.5</v>
      </c>
      <c r="AD341" s="608">
        <v>66</v>
      </c>
      <c r="AE341" s="608">
        <v>65</v>
      </c>
      <c r="AF341" s="607" t="s">
        <v>190</v>
      </c>
      <c r="AG341" s="607" t="s">
        <v>190</v>
      </c>
      <c r="AH341" s="607" t="s">
        <v>190</v>
      </c>
      <c r="AI341" s="607" t="s">
        <v>190</v>
      </c>
      <c r="AJ341" s="607" t="s">
        <v>190</v>
      </c>
      <c r="AK341" s="607" t="s">
        <v>190</v>
      </c>
      <c r="AL341" s="607" t="s">
        <v>190</v>
      </c>
      <c r="AM341" s="607" t="s">
        <v>190</v>
      </c>
      <c r="AN341" s="607" t="s">
        <v>190</v>
      </c>
      <c r="AO341" s="607" t="s">
        <v>190</v>
      </c>
      <c r="AP341" s="607" t="s">
        <v>190</v>
      </c>
      <c r="AQ341" s="607" t="s">
        <v>190</v>
      </c>
      <c r="AR341" s="607" t="s">
        <v>190</v>
      </c>
      <c r="AS341" s="607" t="s">
        <v>190</v>
      </c>
      <c r="AT341" s="607" t="s">
        <v>190</v>
      </c>
      <c r="AU341" s="607" t="s">
        <v>190</v>
      </c>
      <c r="AV341" s="608">
        <v>65.5</v>
      </c>
      <c r="AW341" s="608">
        <v>66</v>
      </c>
      <c r="AX341" s="608">
        <v>65</v>
      </c>
      <c r="AY341" s="607" t="s">
        <v>190</v>
      </c>
      <c r="AZ341" s="607" t="s">
        <v>190</v>
      </c>
      <c r="BA341" s="607" t="s">
        <v>190</v>
      </c>
      <c r="BB341" s="607" t="s">
        <v>190</v>
      </c>
      <c r="BC341" s="607" t="s">
        <v>190</v>
      </c>
      <c r="BD341" s="607" t="s">
        <v>190</v>
      </c>
      <c r="BE341" s="607" t="s">
        <v>190</v>
      </c>
      <c r="BF341" s="607" t="s">
        <v>190</v>
      </c>
      <c r="BG341" s="607" t="s">
        <v>190</v>
      </c>
      <c r="BH341" s="607" t="s">
        <v>190</v>
      </c>
      <c r="BI341" s="607" t="s">
        <v>190</v>
      </c>
      <c r="BJ341" s="607" t="s">
        <v>190</v>
      </c>
      <c r="BK341" s="607" t="s">
        <v>190</v>
      </c>
      <c r="BL341" s="607" t="s">
        <v>190</v>
      </c>
      <c r="BM341" s="607" t="s">
        <v>190</v>
      </c>
      <c r="BN341" s="607" t="s">
        <v>190</v>
      </c>
      <c r="BO341" s="608">
        <v>66</v>
      </c>
      <c r="BP341" s="608">
        <v>66</v>
      </c>
      <c r="BQ341" s="608" t="s">
        <v>174</v>
      </c>
      <c r="BR341" s="607">
        <v>1</v>
      </c>
      <c r="BS341" s="607" t="s">
        <v>1</v>
      </c>
      <c r="BT341" s="607" t="s">
        <v>1</v>
      </c>
      <c r="BU341" s="607" t="s">
        <v>1</v>
      </c>
      <c r="BV341" s="607" t="s">
        <v>1</v>
      </c>
      <c r="BW341" s="607" t="s">
        <v>1</v>
      </c>
      <c r="BX341" s="607" t="s">
        <v>1</v>
      </c>
      <c r="BY341" s="607" t="s">
        <v>1</v>
      </c>
      <c r="BZ341" s="607" t="s">
        <v>1</v>
      </c>
      <c r="CA341" s="607" t="s">
        <v>1</v>
      </c>
      <c r="CB341" s="607" t="s">
        <v>1</v>
      </c>
      <c r="CC341" s="607">
        <v>1</v>
      </c>
      <c r="CD341" s="607" t="s">
        <v>1</v>
      </c>
      <c r="CE341" s="607" t="s">
        <v>1</v>
      </c>
      <c r="CF341" s="607" t="s">
        <v>1</v>
      </c>
      <c r="CG341" s="607" t="s">
        <v>1</v>
      </c>
      <c r="CH341" s="607">
        <v>1</v>
      </c>
      <c r="CI341" s="607" t="s">
        <v>1</v>
      </c>
      <c r="CJ341" s="607" t="s">
        <v>1</v>
      </c>
      <c r="CK341" s="607" t="s">
        <v>1</v>
      </c>
      <c r="CL341" s="607" t="s">
        <v>1</v>
      </c>
      <c r="CM341" s="607" t="s">
        <v>1</v>
      </c>
      <c r="CN341" s="607" t="s">
        <v>1</v>
      </c>
      <c r="CO341" s="607" t="s">
        <v>1</v>
      </c>
      <c r="CP341" s="607" t="s">
        <v>1</v>
      </c>
      <c r="CQ341" s="607">
        <v>1</v>
      </c>
      <c r="CR341" s="607" t="s">
        <v>1</v>
      </c>
      <c r="CS341" s="607" t="s">
        <v>1</v>
      </c>
      <c r="CT341" s="607" t="s">
        <v>1</v>
      </c>
      <c r="CU341" s="607" t="s">
        <v>1</v>
      </c>
      <c r="CV341" s="607"/>
      <c r="CW341" s="607"/>
      <c r="CX341" s="607"/>
      <c r="CY341" s="607"/>
      <c r="CZ341" s="607"/>
      <c r="DA341" s="607"/>
      <c r="DB341" s="607"/>
      <c r="DC341" s="607">
        <v>4</v>
      </c>
      <c r="DD341" s="607">
        <v>3</v>
      </c>
      <c r="DE341" s="607">
        <v>1</v>
      </c>
      <c r="DF341" s="607">
        <v>2</v>
      </c>
      <c r="DG341" s="607" t="s">
        <v>1</v>
      </c>
      <c r="DH341" s="607">
        <v>1</v>
      </c>
      <c r="DI341" s="607" t="s">
        <v>1</v>
      </c>
      <c r="DJ341" s="607" t="s">
        <v>1</v>
      </c>
      <c r="DK341" s="607">
        <v>1</v>
      </c>
      <c r="DL341" s="607" t="s">
        <v>1</v>
      </c>
      <c r="DM341" s="607" t="s">
        <v>1</v>
      </c>
      <c r="DN341" s="607" t="s">
        <v>1</v>
      </c>
      <c r="DO341" s="607" t="s">
        <v>1</v>
      </c>
      <c r="DP341" s="607">
        <v>1</v>
      </c>
      <c r="DQ341" s="607" t="s">
        <v>1</v>
      </c>
      <c r="DR341" s="607" t="s">
        <v>1</v>
      </c>
      <c r="DS341" s="607" t="s">
        <v>1</v>
      </c>
      <c r="DT341" s="607" t="s">
        <v>1</v>
      </c>
      <c r="DU341" s="607" t="s">
        <v>1</v>
      </c>
      <c r="DV341" s="607" t="s">
        <v>1</v>
      </c>
      <c r="DW341" s="607" t="s">
        <v>1</v>
      </c>
      <c r="DX341" s="607" t="s">
        <v>1</v>
      </c>
      <c r="DY341" s="607" t="s">
        <v>1</v>
      </c>
      <c r="DZ341" s="607" t="s">
        <v>1</v>
      </c>
      <c r="EA341" s="607">
        <v>1</v>
      </c>
      <c r="EB341" s="607">
        <v>47</v>
      </c>
      <c r="EC341" s="607" t="s">
        <v>1</v>
      </c>
      <c r="ED341" s="607">
        <v>47</v>
      </c>
      <c r="EE341" s="607" t="s">
        <v>1</v>
      </c>
      <c r="EF341" s="17">
        <v>2</v>
      </c>
      <c r="EG341" s="17">
        <v>2</v>
      </c>
      <c r="EH341" s="17">
        <v>1</v>
      </c>
      <c r="EI341" s="17">
        <v>1</v>
      </c>
      <c r="EJ341" s="17" t="s">
        <v>1</v>
      </c>
      <c r="EK341" s="17" t="s">
        <v>1</v>
      </c>
      <c r="EL341" s="17" t="s">
        <v>1</v>
      </c>
      <c r="EM341" s="17" t="s">
        <v>1</v>
      </c>
      <c r="EN341" s="17">
        <v>2</v>
      </c>
      <c r="EO341" s="17">
        <v>1</v>
      </c>
      <c r="EP341" s="17" t="s">
        <v>1</v>
      </c>
      <c r="EQ341" s="17">
        <v>1</v>
      </c>
      <c r="ER341" s="17" t="s">
        <v>1</v>
      </c>
      <c r="ES341" s="17">
        <v>1</v>
      </c>
      <c r="ET341" s="17" t="s">
        <v>1</v>
      </c>
      <c r="EU341" s="17" t="s">
        <v>1</v>
      </c>
    </row>
    <row r="342" spans="1:151" ht="14.25" customHeight="1">
      <c r="A342" s="551" t="s">
        <v>299</v>
      </c>
      <c r="B342" s="551" t="s">
        <v>556</v>
      </c>
      <c r="C342" s="551" t="s">
        <v>556</v>
      </c>
      <c r="D342" s="551" t="s">
        <v>562</v>
      </c>
      <c r="E342" s="607">
        <v>2</v>
      </c>
      <c r="F342" s="607">
        <v>2</v>
      </c>
      <c r="G342" s="607" t="s">
        <v>190</v>
      </c>
      <c r="H342" s="607" t="s">
        <v>190</v>
      </c>
      <c r="I342" s="607" t="s">
        <v>190</v>
      </c>
      <c r="J342" s="607" t="s">
        <v>190</v>
      </c>
      <c r="K342" s="607" t="s">
        <v>190</v>
      </c>
      <c r="L342" s="607" t="s">
        <v>1</v>
      </c>
      <c r="M342" s="607" t="s">
        <v>190</v>
      </c>
      <c r="N342" s="607" t="s">
        <v>190</v>
      </c>
      <c r="O342" s="607" t="s">
        <v>190</v>
      </c>
      <c r="P342" s="607" t="s">
        <v>190</v>
      </c>
      <c r="Q342" s="607" t="s">
        <v>190</v>
      </c>
      <c r="R342" s="607" t="s">
        <v>190</v>
      </c>
      <c r="S342" s="607" t="s">
        <v>190</v>
      </c>
      <c r="T342" s="607" t="s">
        <v>190</v>
      </c>
      <c r="U342" s="607" t="s">
        <v>190</v>
      </c>
      <c r="V342" s="607" t="s">
        <v>190</v>
      </c>
      <c r="W342" s="607" t="s">
        <v>190</v>
      </c>
      <c r="X342" s="607" t="s">
        <v>190</v>
      </c>
      <c r="Y342" s="607" t="s">
        <v>190</v>
      </c>
      <c r="Z342" s="607" t="s">
        <v>190</v>
      </c>
      <c r="AA342" s="607" t="s">
        <v>190</v>
      </c>
      <c r="AB342" s="607" t="s">
        <v>190</v>
      </c>
      <c r="AC342" s="608">
        <v>69.3</v>
      </c>
      <c r="AD342" s="608">
        <v>70</v>
      </c>
      <c r="AE342" s="608">
        <v>68.5</v>
      </c>
      <c r="AF342" s="607" t="s">
        <v>190</v>
      </c>
      <c r="AG342" s="607" t="s">
        <v>190</v>
      </c>
      <c r="AH342" s="607" t="s">
        <v>190</v>
      </c>
      <c r="AI342" s="607" t="s">
        <v>190</v>
      </c>
      <c r="AJ342" s="607" t="s">
        <v>190</v>
      </c>
      <c r="AK342" s="607" t="s">
        <v>190</v>
      </c>
      <c r="AL342" s="607" t="s">
        <v>190</v>
      </c>
      <c r="AM342" s="607" t="s">
        <v>190</v>
      </c>
      <c r="AN342" s="607" t="s">
        <v>190</v>
      </c>
      <c r="AO342" s="607" t="s">
        <v>190</v>
      </c>
      <c r="AP342" s="607" t="s">
        <v>190</v>
      </c>
      <c r="AQ342" s="607" t="s">
        <v>190</v>
      </c>
      <c r="AR342" s="607" t="s">
        <v>190</v>
      </c>
      <c r="AS342" s="607" t="s">
        <v>190</v>
      </c>
      <c r="AT342" s="607" t="s">
        <v>190</v>
      </c>
      <c r="AU342" s="607" t="s">
        <v>190</v>
      </c>
      <c r="AV342" s="608">
        <v>69.3</v>
      </c>
      <c r="AW342" s="608">
        <v>70</v>
      </c>
      <c r="AX342" s="608">
        <v>68.5</v>
      </c>
      <c r="AY342" s="607" t="s">
        <v>190</v>
      </c>
      <c r="AZ342" s="607" t="s">
        <v>190</v>
      </c>
      <c r="BA342" s="607" t="s">
        <v>190</v>
      </c>
      <c r="BB342" s="607" t="s">
        <v>190</v>
      </c>
      <c r="BC342" s="607" t="s">
        <v>190</v>
      </c>
      <c r="BD342" s="607" t="s">
        <v>190</v>
      </c>
      <c r="BE342" s="607" t="s">
        <v>190</v>
      </c>
      <c r="BF342" s="607" t="s">
        <v>190</v>
      </c>
      <c r="BG342" s="607" t="s">
        <v>190</v>
      </c>
      <c r="BH342" s="607" t="s">
        <v>190</v>
      </c>
      <c r="BI342" s="607" t="s">
        <v>190</v>
      </c>
      <c r="BJ342" s="607" t="s">
        <v>190</v>
      </c>
      <c r="BK342" s="607" t="s">
        <v>190</v>
      </c>
      <c r="BL342" s="607" t="s">
        <v>190</v>
      </c>
      <c r="BM342" s="607" t="s">
        <v>190</v>
      </c>
      <c r="BN342" s="607" t="s">
        <v>190</v>
      </c>
      <c r="BO342" s="608">
        <v>69.3</v>
      </c>
      <c r="BP342" s="608">
        <v>70</v>
      </c>
      <c r="BQ342" s="608">
        <v>68.5</v>
      </c>
      <c r="BR342" s="607">
        <v>2</v>
      </c>
      <c r="BS342" s="607" t="s">
        <v>1</v>
      </c>
      <c r="BT342" s="607" t="s">
        <v>1</v>
      </c>
      <c r="BU342" s="607" t="s">
        <v>1</v>
      </c>
      <c r="BV342" s="607" t="s">
        <v>1</v>
      </c>
      <c r="BW342" s="607" t="s">
        <v>1</v>
      </c>
      <c r="BX342" s="607" t="s">
        <v>1</v>
      </c>
      <c r="BY342" s="607" t="s">
        <v>1</v>
      </c>
      <c r="BZ342" s="607" t="s">
        <v>1</v>
      </c>
      <c r="CA342" s="607" t="s">
        <v>1</v>
      </c>
      <c r="CB342" s="607">
        <v>1</v>
      </c>
      <c r="CC342" s="607" t="s">
        <v>1</v>
      </c>
      <c r="CD342" s="607" t="s">
        <v>1</v>
      </c>
      <c r="CE342" s="607">
        <v>1</v>
      </c>
      <c r="CF342" s="607" t="s">
        <v>1</v>
      </c>
      <c r="CG342" s="607" t="s">
        <v>1</v>
      </c>
      <c r="CH342" s="607">
        <v>2</v>
      </c>
      <c r="CI342" s="607" t="s">
        <v>1</v>
      </c>
      <c r="CJ342" s="607" t="s">
        <v>1</v>
      </c>
      <c r="CK342" s="607" t="s">
        <v>1</v>
      </c>
      <c r="CL342" s="607" t="s">
        <v>1</v>
      </c>
      <c r="CM342" s="607" t="s">
        <v>1</v>
      </c>
      <c r="CN342" s="607" t="s">
        <v>1</v>
      </c>
      <c r="CO342" s="607" t="s">
        <v>1</v>
      </c>
      <c r="CP342" s="607">
        <v>1</v>
      </c>
      <c r="CQ342" s="607" t="s">
        <v>1</v>
      </c>
      <c r="CR342" s="607" t="s">
        <v>1</v>
      </c>
      <c r="CS342" s="607">
        <v>1</v>
      </c>
      <c r="CT342" s="607" t="s">
        <v>1</v>
      </c>
      <c r="CU342" s="607" t="s">
        <v>1</v>
      </c>
      <c r="CV342" s="607"/>
      <c r="CW342" s="607"/>
      <c r="CX342" s="607"/>
      <c r="CY342" s="607"/>
      <c r="CZ342" s="607"/>
      <c r="DA342" s="607"/>
      <c r="DB342" s="607"/>
      <c r="DC342" s="607">
        <v>4</v>
      </c>
      <c r="DD342" s="607">
        <v>4</v>
      </c>
      <c r="DE342" s="607">
        <v>4</v>
      </c>
      <c r="DF342" s="607" t="s">
        <v>1</v>
      </c>
      <c r="DG342" s="607" t="s">
        <v>1</v>
      </c>
      <c r="DH342" s="607" t="s">
        <v>1</v>
      </c>
      <c r="DI342" s="607" t="s">
        <v>1</v>
      </c>
      <c r="DJ342" s="607" t="s">
        <v>1</v>
      </c>
      <c r="DK342" s="607">
        <v>2</v>
      </c>
      <c r="DL342" s="607" t="s">
        <v>1</v>
      </c>
      <c r="DM342" s="607" t="s">
        <v>1</v>
      </c>
      <c r="DN342" s="607" t="s">
        <v>1</v>
      </c>
      <c r="DO342" s="607" t="s">
        <v>1</v>
      </c>
      <c r="DP342" s="607">
        <v>2</v>
      </c>
      <c r="DQ342" s="607" t="s">
        <v>1</v>
      </c>
      <c r="DR342" s="607" t="s">
        <v>1</v>
      </c>
      <c r="DS342" s="607" t="s">
        <v>1</v>
      </c>
      <c r="DT342" s="607" t="s">
        <v>1</v>
      </c>
      <c r="DU342" s="607" t="s">
        <v>1</v>
      </c>
      <c r="DV342" s="607" t="s">
        <v>1</v>
      </c>
      <c r="DW342" s="607" t="s">
        <v>1</v>
      </c>
      <c r="DX342" s="607" t="s">
        <v>1</v>
      </c>
      <c r="DY342" s="607" t="s">
        <v>1</v>
      </c>
      <c r="DZ342" s="607" t="s">
        <v>1</v>
      </c>
      <c r="EA342" s="607">
        <v>2</v>
      </c>
      <c r="EB342" s="607">
        <v>95</v>
      </c>
      <c r="EC342" s="607" t="s">
        <v>1</v>
      </c>
      <c r="ED342" s="607">
        <v>85</v>
      </c>
      <c r="EE342" s="607">
        <v>10</v>
      </c>
      <c r="EF342" s="17">
        <v>2</v>
      </c>
      <c r="EG342" s="17">
        <v>2</v>
      </c>
      <c r="EH342" s="17">
        <v>2</v>
      </c>
      <c r="EI342" s="17" t="s">
        <v>1</v>
      </c>
      <c r="EJ342" s="17" t="s">
        <v>1</v>
      </c>
      <c r="EK342" s="17" t="s">
        <v>1</v>
      </c>
      <c r="EL342" s="17" t="s">
        <v>1</v>
      </c>
      <c r="EM342" s="17" t="s">
        <v>1</v>
      </c>
      <c r="EN342" s="17">
        <v>2</v>
      </c>
      <c r="EO342" s="17">
        <v>2</v>
      </c>
      <c r="EP342" s="17">
        <v>2</v>
      </c>
      <c r="EQ342" s="17" t="s">
        <v>1</v>
      </c>
      <c r="ER342" s="17" t="s">
        <v>1</v>
      </c>
      <c r="ES342" s="17" t="s">
        <v>1</v>
      </c>
      <c r="ET342" s="17" t="s">
        <v>1</v>
      </c>
      <c r="EU342" s="17" t="s">
        <v>1</v>
      </c>
    </row>
    <row r="343" spans="1:151" ht="14.25" customHeight="1">
      <c r="A343" s="551" t="s">
        <v>299</v>
      </c>
      <c r="B343" s="551" t="s">
        <v>556</v>
      </c>
      <c r="C343" s="551" t="s">
        <v>556</v>
      </c>
      <c r="D343" s="551" t="s">
        <v>563</v>
      </c>
      <c r="E343" s="607">
        <v>5</v>
      </c>
      <c r="F343" s="607">
        <v>3</v>
      </c>
      <c r="G343" s="607">
        <v>1</v>
      </c>
      <c r="H343" s="607">
        <v>1</v>
      </c>
      <c r="I343" s="607">
        <v>1</v>
      </c>
      <c r="J343" s="607" t="s">
        <v>1</v>
      </c>
      <c r="K343" s="607">
        <v>1</v>
      </c>
      <c r="L343" s="607">
        <v>2</v>
      </c>
      <c r="M343" s="607">
        <v>8</v>
      </c>
      <c r="N343" s="607" t="s">
        <v>1</v>
      </c>
      <c r="O343" s="607" t="s">
        <v>1</v>
      </c>
      <c r="P343" s="607" t="s">
        <v>1</v>
      </c>
      <c r="Q343" s="607" t="s">
        <v>1</v>
      </c>
      <c r="R343" s="607" t="s">
        <v>1</v>
      </c>
      <c r="S343" s="607" t="s">
        <v>1</v>
      </c>
      <c r="T343" s="607">
        <v>3</v>
      </c>
      <c r="U343" s="607" t="s">
        <v>1</v>
      </c>
      <c r="V343" s="607">
        <v>1</v>
      </c>
      <c r="W343" s="607" t="s">
        <v>1</v>
      </c>
      <c r="X343" s="607" t="s">
        <v>1</v>
      </c>
      <c r="Y343" s="607">
        <v>1</v>
      </c>
      <c r="Z343" s="607">
        <v>3</v>
      </c>
      <c r="AA343" s="607" t="s">
        <v>1</v>
      </c>
      <c r="AB343" s="607" t="s">
        <v>1</v>
      </c>
      <c r="AC343" s="608">
        <v>63.4</v>
      </c>
      <c r="AD343" s="608">
        <v>65</v>
      </c>
      <c r="AE343" s="608">
        <v>61.8</v>
      </c>
      <c r="AF343" s="607">
        <v>4</v>
      </c>
      <c r="AG343" s="607" t="s">
        <v>1</v>
      </c>
      <c r="AH343" s="607" t="s">
        <v>1</v>
      </c>
      <c r="AI343" s="607" t="s">
        <v>1</v>
      </c>
      <c r="AJ343" s="607" t="s">
        <v>1</v>
      </c>
      <c r="AK343" s="607" t="s">
        <v>1</v>
      </c>
      <c r="AL343" s="607" t="s">
        <v>1</v>
      </c>
      <c r="AM343" s="607">
        <v>1</v>
      </c>
      <c r="AN343" s="607" t="s">
        <v>1</v>
      </c>
      <c r="AO343" s="607">
        <v>1</v>
      </c>
      <c r="AP343" s="607" t="s">
        <v>1</v>
      </c>
      <c r="AQ343" s="607" t="s">
        <v>1</v>
      </c>
      <c r="AR343" s="607" t="s">
        <v>1</v>
      </c>
      <c r="AS343" s="607">
        <v>2</v>
      </c>
      <c r="AT343" s="607" t="s">
        <v>1</v>
      </c>
      <c r="AU343" s="607" t="s">
        <v>1</v>
      </c>
      <c r="AV343" s="608">
        <v>65.3</v>
      </c>
      <c r="AW343" s="608">
        <v>68</v>
      </c>
      <c r="AX343" s="608">
        <v>62.5</v>
      </c>
      <c r="AY343" s="607">
        <v>3</v>
      </c>
      <c r="AZ343" s="607" t="s">
        <v>1</v>
      </c>
      <c r="BA343" s="607" t="s">
        <v>1</v>
      </c>
      <c r="BB343" s="607" t="s">
        <v>1</v>
      </c>
      <c r="BC343" s="607" t="s">
        <v>1</v>
      </c>
      <c r="BD343" s="607" t="s">
        <v>1</v>
      </c>
      <c r="BE343" s="607" t="s">
        <v>1</v>
      </c>
      <c r="BF343" s="607">
        <v>1</v>
      </c>
      <c r="BG343" s="607" t="s">
        <v>1</v>
      </c>
      <c r="BH343" s="607">
        <v>1</v>
      </c>
      <c r="BI343" s="607" t="s">
        <v>1</v>
      </c>
      <c r="BJ343" s="607" t="s">
        <v>1</v>
      </c>
      <c r="BK343" s="607" t="s">
        <v>1</v>
      </c>
      <c r="BL343" s="607">
        <v>1</v>
      </c>
      <c r="BM343" s="607" t="s">
        <v>1</v>
      </c>
      <c r="BN343" s="607" t="s">
        <v>1</v>
      </c>
      <c r="BO343" s="608">
        <v>61.7</v>
      </c>
      <c r="BP343" s="608">
        <v>68</v>
      </c>
      <c r="BQ343" s="608">
        <v>49</v>
      </c>
      <c r="BR343" s="607">
        <v>3</v>
      </c>
      <c r="BS343" s="607" t="s">
        <v>1</v>
      </c>
      <c r="BT343" s="607" t="s">
        <v>1</v>
      </c>
      <c r="BU343" s="607" t="s">
        <v>1</v>
      </c>
      <c r="BV343" s="607" t="s">
        <v>1</v>
      </c>
      <c r="BW343" s="607" t="s">
        <v>1</v>
      </c>
      <c r="BX343" s="607" t="s">
        <v>1</v>
      </c>
      <c r="BY343" s="607" t="s">
        <v>1</v>
      </c>
      <c r="BZ343" s="607" t="s">
        <v>1</v>
      </c>
      <c r="CA343" s="607">
        <v>1</v>
      </c>
      <c r="CB343" s="607" t="s">
        <v>1</v>
      </c>
      <c r="CC343" s="607" t="s">
        <v>1</v>
      </c>
      <c r="CD343" s="607" t="s">
        <v>1</v>
      </c>
      <c r="CE343" s="607">
        <v>2</v>
      </c>
      <c r="CF343" s="607" t="s">
        <v>1</v>
      </c>
      <c r="CG343" s="607" t="s">
        <v>1</v>
      </c>
      <c r="CH343" s="607">
        <v>2</v>
      </c>
      <c r="CI343" s="607" t="s">
        <v>1</v>
      </c>
      <c r="CJ343" s="607" t="s">
        <v>1</v>
      </c>
      <c r="CK343" s="607" t="s">
        <v>1</v>
      </c>
      <c r="CL343" s="607" t="s">
        <v>1</v>
      </c>
      <c r="CM343" s="607" t="s">
        <v>1</v>
      </c>
      <c r="CN343" s="607" t="s">
        <v>1</v>
      </c>
      <c r="CO343" s="607" t="s">
        <v>1</v>
      </c>
      <c r="CP343" s="607" t="s">
        <v>1</v>
      </c>
      <c r="CQ343" s="607" t="s">
        <v>1</v>
      </c>
      <c r="CR343" s="607" t="s">
        <v>1</v>
      </c>
      <c r="CS343" s="607">
        <v>2</v>
      </c>
      <c r="CT343" s="607" t="s">
        <v>1</v>
      </c>
      <c r="CU343" s="607" t="s">
        <v>1</v>
      </c>
      <c r="CV343" s="607"/>
      <c r="CW343" s="607"/>
      <c r="CX343" s="607"/>
      <c r="CY343" s="607"/>
      <c r="CZ343" s="607"/>
      <c r="DA343" s="607"/>
      <c r="DB343" s="607"/>
      <c r="DC343" s="607">
        <v>11</v>
      </c>
      <c r="DD343" s="607">
        <v>9</v>
      </c>
      <c r="DE343" s="607">
        <v>3</v>
      </c>
      <c r="DF343" s="607">
        <v>4</v>
      </c>
      <c r="DG343" s="607">
        <v>2</v>
      </c>
      <c r="DH343" s="607">
        <v>1</v>
      </c>
      <c r="DI343" s="607">
        <v>1</v>
      </c>
      <c r="DJ343" s="607" t="s">
        <v>1</v>
      </c>
      <c r="DK343" s="607">
        <v>3</v>
      </c>
      <c r="DL343" s="607" t="s">
        <v>1</v>
      </c>
      <c r="DM343" s="607" t="s">
        <v>1</v>
      </c>
      <c r="DN343" s="607" t="s">
        <v>1</v>
      </c>
      <c r="DO343" s="607" t="s">
        <v>1</v>
      </c>
      <c r="DP343" s="607">
        <v>2</v>
      </c>
      <c r="DQ343" s="607" t="s">
        <v>1</v>
      </c>
      <c r="DR343" s="607" t="s">
        <v>1</v>
      </c>
      <c r="DS343" s="607">
        <v>1</v>
      </c>
      <c r="DT343" s="607" t="s">
        <v>1</v>
      </c>
      <c r="DU343" s="607" t="s">
        <v>1</v>
      </c>
      <c r="DV343" s="607" t="s">
        <v>1</v>
      </c>
      <c r="DW343" s="607" t="s">
        <v>1</v>
      </c>
      <c r="DX343" s="607" t="s">
        <v>1</v>
      </c>
      <c r="DY343" s="607" t="s">
        <v>1</v>
      </c>
      <c r="DZ343" s="607" t="s">
        <v>1</v>
      </c>
      <c r="EA343" s="607">
        <v>3</v>
      </c>
      <c r="EB343" s="607">
        <v>190</v>
      </c>
      <c r="EC343" s="607" t="s">
        <v>1</v>
      </c>
      <c r="ED343" s="607">
        <v>160</v>
      </c>
      <c r="EE343" s="607">
        <v>30</v>
      </c>
      <c r="EF343" s="17">
        <v>6</v>
      </c>
      <c r="EG343" s="17">
        <v>6</v>
      </c>
      <c r="EH343" s="17">
        <v>2</v>
      </c>
      <c r="EI343" s="17">
        <v>3</v>
      </c>
      <c r="EJ343" s="17">
        <v>1</v>
      </c>
      <c r="EK343" s="17" t="s">
        <v>1</v>
      </c>
      <c r="EL343" s="17" t="s">
        <v>1</v>
      </c>
      <c r="EM343" s="17" t="s">
        <v>1</v>
      </c>
      <c r="EN343" s="17">
        <v>5</v>
      </c>
      <c r="EO343" s="17">
        <v>3</v>
      </c>
      <c r="EP343" s="17">
        <v>1</v>
      </c>
      <c r="EQ343" s="17">
        <v>1</v>
      </c>
      <c r="ER343" s="17">
        <v>1</v>
      </c>
      <c r="ES343" s="17">
        <v>1</v>
      </c>
      <c r="ET343" s="17">
        <v>1</v>
      </c>
      <c r="EU343" s="17" t="s">
        <v>1</v>
      </c>
    </row>
    <row r="344" spans="1:151" ht="14.25" customHeight="1">
      <c r="A344" s="551" t="s">
        <v>299</v>
      </c>
      <c r="B344" s="551" t="s">
        <v>556</v>
      </c>
      <c r="C344" s="551" t="s">
        <v>556</v>
      </c>
      <c r="D344" s="551" t="s">
        <v>564</v>
      </c>
      <c r="E344" s="607">
        <v>2</v>
      </c>
      <c r="F344" s="607" t="s">
        <v>1</v>
      </c>
      <c r="G344" s="607" t="s">
        <v>1</v>
      </c>
      <c r="H344" s="607" t="s">
        <v>1</v>
      </c>
      <c r="I344" s="607" t="s">
        <v>1</v>
      </c>
      <c r="J344" s="607" t="s">
        <v>1</v>
      </c>
      <c r="K344" s="607" t="s">
        <v>1</v>
      </c>
      <c r="L344" s="607">
        <v>2</v>
      </c>
      <c r="M344" s="607" t="s">
        <v>1</v>
      </c>
      <c r="N344" s="607" t="s">
        <v>1</v>
      </c>
      <c r="O344" s="607" t="s">
        <v>1</v>
      </c>
      <c r="P344" s="607" t="s">
        <v>1</v>
      </c>
      <c r="Q344" s="607" t="s">
        <v>1</v>
      </c>
      <c r="R344" s="607" t="s">
        <v>1</v>
      </c>
      <c r="S344" s="607" t="s">
        <v>1</v>
      </c>
      <c r="T344" s="607" t="s">
        <v>1</v>
      </c>
      <c r="U344" s="607" t="s">
        <v>1</v>
      </c>
      <c r="V344" s="607" t="s">
        <v>1</v>
      </c>
      <c r="W344" s="607" t="s">
        <v>1</v>
      </c>
      <c r="X344" s="607" t="s">
        <v>1</v>
      </c>
      <c r="Y344" s="607" t="s">
        <v>1</v>
      </c>
      <c r="Z344" s="607" t="s">
        <v>1</v>
      </c>
      <c r="AA344" s="607" t="s">
        <v>1</v>
      </c>
      <c r="AB344" s="607" t="s">
        <v>1</v>
      </c>
      <c r="AC344" s="608" t="s">
        <v>174</v>
      </c>
      <c r="AD344" s="608" t="s">
        <v>174</v>
      </c>
      <c r="AE344" s="608" t="s">
        <v>174</v>
      </c>
      <c r="AF344" s="607" t="s">
        <v>1</v>
      </c>
      <c r="AG344" s="607" t="s">
        <v>1</v>
      </c>
      <c r="AH344" s="607" t="s">
        <v>1</v>
      </c>
      <c r="AI344" s="607" t="s">
        <v>1</v>
      </c>
      <c r="AJ344" s="607" t="s">
        <v>1</v>
      </c>
      <c r="AK344" s="607" t="s">
        <v>1</v>
      </c>
      <c r="AL344" s="607" t="s">
        <v>1</v>
      </c>
      <c r="AM344" s="607" t="s">
        <v>1</v>
      </c>
      <c r="AN344" s="607" t="s">
        <v>1</v>
      </c>
      <c r="AO344" s="607" t="s">
        <v>1</v>
      </c>
      <c r="AP344" s="607" t="s">
        <v>1</v>
      </c>
      <c r="AQ344" s="607" t="s">
        <v>1</v>
      </c>
      <c r="AR344" s="607" t="s">
        <v>1</v>
      </c>
      <c r="AS344" s="607" t="s">
        <v>1</v>
      </c>
      <c r="AT344" s="607" t="s">
        <v>1</v>
      </c>
      <c r="AU344" s="607" t="s">
        <v>1</v>
      </c>
      <c r="AV344" s="608" t="s">
        <v>174</v>
      </c>
      <c r="AW344" s="608" t="s">
        <v>174</v>
      </c>
      <c r="AX344" s="608" t="s">
        <v>174</v>
      </c>
      <c r="AY344" s="607" t="s">
        <v>1</v>
      </c>
      <c r="AZ344" s="607" t="s">
        <v>1</v>
      </c>
      <c r="BA344" s="607" t="s">
        <v>1</v>
      </c>
      <c r="BB344" s="607" t="s">
        <v>1</v>
      </c>
      <c r="BC344" s="607" t="s">
        <v>1</v>
      </c>
      <c r="BD344" s="607" t="s">
        <v>1</v>
      </c>
      <c r="BE344" s="607" t="s">
        <v>1</v>
      </c>
      <c r="BF344" s="607" t="s">
        <v>1</v>
      </c>
      <c r="BG344" s="607" t="s">
        <v>1</v>
      </c>
      <c r="BH344" s="607" t="s">
        <v>1</v>
      </c>
      <c r="BI344" s="607" t="s">
        <v>1</v>
      </c>
      <c r="BJ344" s="607" t="s">
        <v>1</v>
      </c>
      <c r="BK344" s="607" t="s">
        <v>1</v>
      </c>
      <c r="BL344" s="607" t="s">
        <v>1</v>
      </c>
      <c r="BM344" s="607" t="s">
        <v>1</v>
      </c>
      <c r="BN344" s="607" t="s">
        <v>1</v>
      </c>
      <c r="BO344" s="608" t="s">
        <v>174</v>
      </c>
      <c r="BP344" s="608" t="s">
        <v>174</v>
      </c>
      <c r="BQ344" s="608" t="s">
        <v>174</v>
      </c>
      <c r="BR344" s="607" t="s">
        <v>1</v>
      </c>
      <c r="BS344" s="607" t="s">
        <v>1</v>
      </c>
      <c r="BT344" s="607" t="s">
        <v>1</v>
      </c>
      <c r="BU344" s="607" t="s">
        <v>1</v>
      </c>
      <c r="BV344" s="607" t="s">
        <v>1</v>
      </c>
      <c r="BW344" s="607" t="s">
        <v>1</v>
      </c>
      <c r="BX344" s="607" t="s">
        <v>1</v>
      </c>
      <c r="BY344" s="607" t="s">
        <v>1</v>
      </c>
      <c r="BZ344" s="607" t="s">
        <v>1</v>
      </c>
      <c r="CA344" s="607" t="s">
        <v>1</v>
      </c>
      <c r="CB344" s="607" t="s">
        <v>1</v>
      </c>
      <c r="CC344" s="607" t="s">
        <v>1</v>
      </c>
      <c r="CD344" s="607" t="s">
        <v>1</v>
      </c>
      <c r="CE344" s="607" t="s">
        <v>1</v>
      </c>
      <c r="CF344" s="607" t="s">
        <v>1</v>
      </c>
      <c r="CG344" s="607" t="s">
        <v>1</v>
      </c>
      <c r="CH344" s="607" t="s">
        <v>1</v>
      </c>
      <c r="CI344" s="607" t="s">
        <v>1</v>
      </c>
      <c r="CJ344" s="607" t="s">
        <v>1</v>
      </c>
      <c r="CK344" s="607" t="s">
        <v>1</v>
      </c>
      <c r="CL344" s="607" t="s">
        <v>1</v>
      </c>
      <c r="CM344" s="607" t="s">
        <v>1</v>
      </c>
      <c r="CN344" s="607" t="s">
        <v>1</v>
      </c>
      <c r="CO344" s="607" t="s">
        <v>1</v>
      </c>
      <c r="CP344" s="607" t="s">
        <v>1</v>
      </c>
      <c r="CQ344" s="607" t="s">
        <v>1</v>
      </c>
      <c r="CR344" s="607" t="s">
        <v>1</v>
      </c>
      <c r="CS344" s="607" t="s">
        <v>1</v>
      </c>
      <c r="CT344" s="607" t="s">
        <v>1</v>
      </c>
      <c r="CU344" s="607" t="s">
        <v>1</v>
      </c>
      <c r="CV344" s="607"/>
      <c r="CW344" s="607"/>
      <c r="CX344" s="607"/>
      <c r="CY344" s="607"/>
      <c r="CZ344" s="607"/>
      <c r="DA344" s="607"/>
      <c r="DB344" s="607"/>
      <c r="DC344" s="607" t="s">
        <v>1</v>
      </c>
      <c r="DD344" s="607" t="s">
        <v>1</v>
      </c>
      <c r="DE344" s="607" t="s">
        <v>1</v>
      </c>
      <c r="DF344" s="607" t="s">
        <v>1</v>
      </c>
      <c r="DG344" s="607" t="s">
        <v>1</v>
      </c>
      <c r="DH344" s="607" t="s">
        <v>1</v>
      </c>
      <c r="DI344" s="607" t="s">
        <v>1</v>
      </c>
      <c r="DJ344" s="607" t="s">
        <v>1</v>
      </c>
      <c r="DK344" s="607" t="s">
        <v>1</v>
      </c>
      <c r="DL344" s="607" t="s">
        <v>1</v>
      </c>
      <c r="DM344" s="607" t="s">
        <v>1</v>
      </c>
      <c r="DN344" s="607" t="s">
        <v>1</v>
      </c>
      <c r="DO344" s="607" t="s">
        <v>1</v>
      </c>
      <c r="DP344" s="607" t="s">
        <v>1</v>
      </c>
      <c r="DQ344" s="607" t="s">
        <v>1</v>
      </c>
      <c r="DR344" s="607" t="s">
        <v>1</v>
      </c>
      <c r="DS344" s="607" t="s">
        <v>1</v>
      </c>
      <c r="DT344" s="607" t="s">
        <v>1</v>
      </c>
      <c r="DU344" s="607" t="s">
        <v>1</v>
      </c>
      <c r="DV344" s="607" t="s">
        <v>1</v>
      </c>
      <c r="DW344" s="607" t="s">
        <v>1</v>
      </c>
      <c r="DX344" s="607" t="s">
        <v>1</v>
      </c>
      <c r="DY344" s="607" t="s">
        <v>1</v>
      </c>
      <c r="DZ344" s="607" t="s">
        <v>1</v>
      </c>
      <c r="EA344" s="607" t="s">
        <v>1</v>
      </c>
      <c r="EB344" s="607" t="s">
        <v>1</v>
      </c>
      <c r="EC344" s="607" t="s">
        <v>1</v>
      </c>
      <c r="ED344" s="607" t="s">
        <v>1</v>
      </c>
      <c r="EE344" s="607" t="s">
        <v>1</v>
      </c>
      <c r="EF344" s="17" t="s">
        <v>1</v>
      </c>
      <c r="EG344" s="17" t="s">
        <v>1</v>
      </c>
      <c r="EH344" s="17" t="s">
        <v>1</v>
      </c>
      <c r="EI344" s="17" t="s">
        <v>1</v>
      </c>
      <c r="EJ344" s="17" t="s">
        <v>1</v>
      </c>
      <c r="EK344" s="17" t="s">
        <v>1</v>
      </c>
      <c r="EL344" s="17" t="s">
        <v>1</v>
      </c>
      <c r="EM344" s="17" t="s">
        <v>1</v>
      </c>
      <c r="EN344" s="17" t="s">
        <v>1</v>
      </c>
      <c r="EO344" s="17" t="s">
        <v>1</v>
      </c>
      <c r="EP344" s="17" t="s">
        <v>1</v>
      </c>
      <c r="EQ344" s="17" t="s">
        <v>1</v>
      </c>
      <c r="ER344" s="17" t="s">
        <v>1</v>
      </c>
      <c r="ES344" s="17" t="s">
        <v>1</v>
      </c>
      <c r="ET344" s="17" t="s">
        <v>1</v>
      </c>
      <c r="EU344" s="17" t="s">
        <v>1</v>
      </c>
    </row>
    <row r="345" spans="1:151" ht="14.25" customHeight="1">
      <c r="A345" s="551" t="s">
        <v>299</v>
      </c>
      <c r="B345" s="551" t="s">
        <v>556</v>
      </c>
      <c r="C345" s="551" t="s">
        <v>556</v>
      </c>
      <c r="D345" s="551" t="s">
        <v>565</v>
      </c>
      <c r="E345" s="607" t="s">
        <v>1</v>
      </c>
      <c r="F345" s="607" t="s">
        <v>1</v>
      </c>
      <c r="G345" s="607" t="s">
        <v>1</v>
      </c>
      <c r="H345" s="607" t="s">
        <v>1</v>
      </c>
      <c r="I345" s="607" t="s">
        <v>1</v>
      </c>
      <c r="J345" s="607" t="s">
        <v>1</v>
      </c>
      <c r="K345" s="607" t="s">
        <v>1</v>
      </c>
      <c r="L345" s="607" t="s">
        <v>1</v>
      </c>
      <c r="M345" s="607" t="s">
        <v>1</v>
      </c>
      <c r="N345" s="607" t="s">
        <v>1</v>
      </c>
      <c r="O345" s="607" t="s">
        <v>1</v>
      </c>
      <c r="P345" s="607" t="s">
        <v>1</v>
      </c>
      <c r="Q345" s="607" t="s">
        <v>1</v>
      </c>
      <c r="R345" s="607" t="s">
        <v>1</v>
      </c>
      <c r="S345" s="607" t="s">
        <v>1</v>
      </c>
      <c r="T345" s="607" t="s">
        <v>1</v>
      </c>
      <c r="U345" s="607" t="s">
        <v>1</v>
      </c>
      <c r="V345" s="607" t="s">
        <v>1</v>
      </c>
      <c r="W345" s="607" t="s">
        <v>1</v>
      </c>
      <c r="X345" s="607" t="s">
        <v>1</v>
      </c>
      <c r="Y345" s="607" t="s">
        <v>1</v>
      </c>
      <c r="Z345" s="607" t="s">
        <v>1</v>
      </c>
      <c r="AA345" s="607" t="s">
        <v>1</v>
      </c>
      <c r="AB345" s="607" t="s">
        <v>1</v>
      </c>
      <c r="AC345" s="608" t="s">
        <v>174</v>
      </c>
      <c r="AD345" s="608" t="s">
        <v>174</v>
      </c>
      <c r="AE345" s="608" t="s">
        <v>174</v>
      </c>
      <c r="AF345" s="607" t="s">
        <v>1</v>
      </c>
      <c r="AG345" s="607" t="s">
        <v>1</v>
      </c>
      <c r="AH345" s="607" t="s">
        <v>1</v>
      </c>
      <c r="AI345" s="607" t="s">
        <v>1</v>
      </c>
      <c r="AJ345" s="607" t="s">
        <v>1</v>
      </c>
      <c r="AK345" s="607" t="s">
        <v>1</v>
      </c>
      <c r="AL345" s="607" t="s">
        <v>1</v>
      </c>
      <c r="AM345" s="607" t="s">
        <v>1</v>
      </c>
      <c r="AN345" s="607" t="s">
        <v>1</v>
      </c>
      <c r="AO345" s="607" t="s">
        <v>1</v>
      </c>
      <c r="AP345" s="607" t="s">
        <v>1</v>
      </c>
      <c r="AQ345" s="607" t="s">
        <v>1</v>
      </c>
      <c r="AR345" s="607" t="s">
        <v>1</v>
      </c>
      <c r="AS345" s="607" t="s">
        <v>1</v>
      </c>
      <c r="AT345" s="607" t="s">
        <v>1</v>
      </c>
      <c r="AU345" s="607" t="s">
        <v>1</v>
      </c>
      <c r="AV345" s="608" t="s">
        <v>174</v>
      </c>
      <c r="AW345" s="608" t="s">
        <v>174</v>
      </c>
      <c r="AX345" s="608" t="s">
        <v>174</v>
      </c>
      <c r="AY345" s="607" t="s">
        <v>1</v>
      </c>
      <c r="AZ345" s="607" t="s">
        <v>1</v>
      </c>
      <c r="BA345" s="607" t="s">
        <v>1</v>
      </c>
      <c r="BB345" s="607" t="s">
        <v>1</v>
      </c>
      <c r="BC345" s="607" t="s">
        <v>1</v>
      </c>
      <c r="BD345" s="607" t="s">
        <v>1</v>
      </c>
      <c r="BE345" s="607" t="s">
        <v>1</v>
      </c>
      <c r="BF345" s="607" t="s">
        <v>1</v>
      </c>
      <c r="BG345" s="607" t="s">
        <v>1</v>
      </c>
      <c r="BH345" s="607" t="s">
        <v>1</v>
      </c>
      <c r="BI345" s="607" t="s">
        <v>1</v>
      </c>
      <c r="BJ345" s="607" t="s">
        <v>1</v>
      </c>
      <c r="BK345" s="607" t="s">
        <v>1</v>
      </c>
      <c r="BL345" s="607" t="s">
        <v>1</v>
      </c>
      <c r="BM345" s="607" t="s">
        <v>1</v>
      </c>
      <c r="BN345" s="607" t="s">
        <v>1</v>
      </c>
      <c r="BO345" s="608" t="s">
        <v>174</v>
      </c>
      <c r="BP345" s="608" t="s">
        <v>174</v>
      </c>
      <c r="BQ345" s="608" t="s">
        <v>174</v>
      </c>
      <c r="BR345" s="607" t="s">
        <v>1</v>
      </c>
      <c r="BS345" s="607" t="s">
        <v>1</v>
      </c>
      <c r="BT345" s="607" t="s">
        <v>1</v>
      </c>
      <c r="BU345" s="607" t="s">
        <v>1</v>
      </c>
      <c r="BV345" s="607" t="s">
        <v>1</v>
      </c>
      <c r="BW345" s="607" t="s">
        <v>1</v>
      </c>
      <c r="BX345" s="607" t="s">
        <v>1</v>
      </c>
      <c r="BY345" s="607" t="s">
        <v>1</v>
      </c>
      <c r="BZ345" s="607" t="s">
        <v>1</v>
      </c>
      <c r="CA345" s="607" t="s">
        <v>1</v>
      </c>
      <c r="CB345" s="607" t="s">
        <v>1</v>
      </c>
      <c r="CC345" s="607" t="s">
        <v>1</v>
      </c>
      <c r="CD345" s="607" t="s">
        <v>1</v>
      </c>
      <c r="CE345" s="607" t="s">
        <v>1</v>
      </c>
      <c r="CF345" s="607" t="s">
        <v>1</v>
      </c>
      <c r="CG345" s="607" t="s">
        <v>1</v>
      </c>
      <c r="CH345" s="607" t="s">
        <v>1</v>
      </c>
      <c r="CI345" s="607" t="s">
        <v>1</v>
      </c>
      <c r="CJ345" s="607" t="s">
        <v>1</v>
      </c>
      <c r="CK345" s="607" t="s">
        <v>1</v>
      </c>
      <c r="CL345" s="607" t="s">
        <v>1</v>
      </c>
      <c r="CM345" s="607" t="s">
        <v>1</v>
      </c>
      <c r="CN345" s="607" t="s">
        <v>1</v>
      </c>
      <c r="CO345" s="607" t="s">
        <v>1</v>
      </c>
      <c r="CP345" s="607" t="s">
        <v>1</v>
      </c>
      <c r="CQ345" s="607" t="s">
        <v>1</v>
      </c>
      <c r="CR345" s="607" t="s">
        <v>1</v>
      </c>
      <c r="CS345" s="607" t="s">
        <v>1</v>
      </c>
      <c r="CT345" s="607" t="s">
        <v>1</v>
      </c>
      <c r="CU345" s="607" t="s">
        <v>1</v>
      </c>
      <c r="CV345" s="607"/>
      <c r="CW345" s="607"/>
      <c r="CX345" s="607"/>
      <c r="CY345" s="607"/>
      <c r="CZ345" s="607"/>
      <c r="DA345" s="607"/>
      <c r="DB345" s="607"/>
      <c r="DC345" s="607" t="s">
        <v>1</v>
      </c>
      <c r="DD345" s="607" t="s">
        <v>1</v>
      </c>
      <c r="DE345" s="607" t="s">
        <v>1</v>
      </c>
      <c r="DF345" s="607" t="s">
        <v>1</v>
      </c>
      <c r="DG345" s="607" t="s">
        <v>1</v>
      </c>
      <c r="DH345" s="607" t="s">
        <v>1</v>
      </c>
      <c r="DI345" s="607" t="s">
        <v>1</v>
      </c>
      <c r="DJ345" s="607" t="s">
        <v>1</v>
      </c>
      <c r="DK345" s="607" t="s">
        <v>1</v>
      </c>
      <c r="DL345" s="607" t="s">
        <v>1</v>
      </c>
      <c r="DM345" s="607" t="s">
        <v>1</v>
      </c>
      <c r="DN345" s="607" t="s">
        <v>1</v>
      </c>
      <c r="DO345" s="607" t="s">
        <v>1</v>
      </c>
      <c r="DP345" s="607" t="s">
        <v>1</v>
      </c>
      <c r="DQ345" s="607" t="s">
        <v>1</v>
      </c>
      <c r="DR345" s="607" t="s">
        <v>1</v>
      </c>
      <c r="DS345" s="607" t="s">
        <v>1</v>
      </c>
      <c r="DT345" s="607" t="s">
        <v>1</v>
      </c>
      <c r="DU345" s="607" t="s">
        <v>1</v>
      </c>
      <c r="DV345" s="607" t="s">
        <v>1</v>
      </c>
      <c r="DW345" s="607" t="s">
        <v>1</v>
      </c>
      <c r="DX345" s="607" t="s">
        <v>1</v>
      </c>
      <c r="DY345" s="607" t="s">
        <v>1</v>
      </c>
      <c r="DZ345" s="607" t="s">
        <v>1</v>
      </c>
      <c r="EA345" s="607" t="s">
        <v>1</v>
      </c>
      <c r="EB345" s="607" t="s">
        <v>1</v>
      </c>
      <c r="EC345" s="607" t="s">
        <v>1</v>
      </c>
      <c r="ED345" s="607" t="s">
        <v>1</v>
      </c>
      <c r="EE345" s="607" t="s">
        <v>1</v>
      </c>
      <c r="EF345" s="17" t="s">
        <v>1</v>
      </c>
      <c r="EG345" s="17" t="s">
        <v>1</v>
      </c>
      <c r="EH345" s="17" t="s">
        <v>1</v>
      </c>
      <c r="EI345" s="17" t="s">
        <v>1</v>
      </c>
      <c r="EJ345" s="17" t="s">
        <v>1</v>
      </c>
      <c r="EK345" s="17" t="s">
        <v>1</v>
      </c>
      <c r="EL345" s="17" t="s">
        <v>1</v>
      </c>
      <c r="EM345" s="17" t="s">
        <v>1</v>
      </c>
      <c r="EN345" s="17" t="s">
        <v>1</v>
      </c>
      <c r="EO345" s="17" t="s">
        <v>1</v>
      </c>
      <c r="EP345" s="17" t="s">
        <v>1</v>
      </c>
      <c r="EQ345" s="17" t="s">
        <v>1</v>
      </c>
      <c r="ER345" s="17" t="s">
        <v>1</v>
      </c>
      <c r="ES345" s="17" t="s">
        <v>1</v>
      </c>
      <c r="ET345" s="17" t="s">
        <v>1</v>
      </c>
      <c r="EU345" s="17" t="s">
        <v>1</v>
      </c>
    </row>
    <row r="346" spans="1:151" ht="14.25" customHeight="1">
      <c r="A346" s="551" t="s">
        <v>299</v>
      </c>
      <c r="B346" s="551" t="s">
        <v>566</v>
      </c>
      <c r="C346" s="551"/>
      <c r="D346" s="551"/>
      <c r="E346" s="607">
        <v>107</v>
      </c>
      <c r="F346" s="607">
        <v>33</v>
      </c>
      <c r="G346" s="607">
        <v>8</v>
      </c>
      <c r="H346" s="607">
        <v>8</v>
      </c>
      <c r="I346" s="607">
        <v>14</v>
      </c>
      <c r="J346" s="607">
        <v>10</v>
      </c>
      <c r="K346" s="607">
        <v>11</v>
      </c>
      <c r="L346" s="607">
        <v>74</v>
      </c>
      <c r="M346" s="607">
        <v>101</v>
      </c>
      <c r="N346" s="607">
        <v>2</v>
      </c>
      <c r="O346" s="607">
        <v>5</v>
      </c>
      <c r="P346" s="607">
        <v>5</v>
      </c>
      <c r="Q346" s="607">
        <v>7</v>
      </c>
      <c r="R346" s="607">
        <v>4</v>
      </c>
      <c r="S346" s="607">
        <v>2</v>
      </c>
      <c r="T346" s="607">
        <v>4</v>
      </c>
      <c r="U346" s="607">
        <v>7</v>
      </c>
      <c r="V346" s="607">
        <v>12</v>
      </c>
      <c r="W346" s="607">
        <v>14</v>
      </c>
      <c r="X346" s="607">
        <v>5</v>
      </c>
      <c r="Y346" s="607">
        <v>8</v>
      </c>
      <c r="Z346" s="607">
        <v>6</v>
      </c>
      <c r="AA346" s="607">
        <v>8</v>
      </c>
      <c r="AB346" s="607">
        <v>12</v>
      </c>
      <c r="AC346" s="608">
        <v>58.5</v>
      </c>
      <c r="AD346" s="608">
        <v>54.5</v>
      </c>
      <c r="AE346" s="608">
        <v>63.6</v>
      </c>
      <c r="AF346" s="607">
        <v>70</v>
      </c>
      <c r="AG346" s="607">
        <v>2</v>
      </c>
      <c r="AH346" s="607">
        <v>1</v>
      </c>
      <c r="AI346" s="607" t="s">
        <v>1</v>
      </c>
      <c r="AJ346" s="607">
        <v>2</v>
      </c>
      <c r="AK346" s="607">
        <v>4</v>
      </c>
      <c r="AL346" s="607" t="s">
        <v>1</v>
      </c>
      <c r="AM346" s="607">
        <v>3</v>
      </c>
      <c r="AN346" s="607">
        <v>4</v>
      </c>
      <c r="AO346" s="607">
        <v>8</v>
      </c>
      <c r="AP346" s="607">
        <v>10</v>
      </c>
      <c r="AQ346" s="607">
        <v>3</v>
      </c>
      <c r="AR346" s="607">
        <v>8</v>
      </c>
      <c r="AS346" s="607">
        <v>6</v>
      </c>
      <c r="AT346" s="607">
        <v>8</v>
      </c>
      <c r="AU346" s="607">
        <v>11</v>
      </c>
      <c r="AV346" s="608">
        <v>64.8</v>
      </c>
      <c r="AW346" s="608">
        <v>62.8</v>
      </c>
      <c r="AX346" s="608">
        <v>67</v>
      </c>
      <c r="AY346" s="607">
        <v>61</v>
      </c>
      <c r="AZ346" s="607" t="s">
        <v>1</v>
      </c>
      <c r="BA346" s="607">
        <v>1</v>
      </c>
      <c r="BB346" s="607" t="s">
        <v>1</v>
      </c>
      <c r="BC346" s="607">
        <v>2</v>
      </c>
      <c r="BD346" s="607">
        <v>3</v>
      </c>
      <c r="BE346" s="607" t="s">
        <v>1</v>
      </c>
      <c r="BF346" s="607">
        <v>1</v>
      </c>
      <c r="BG346" s="607">
        <v>4</v>
      </c>
      <c r="BH346" s="607">
        <v>8</v>
      </c>
      <c r="BI346" s="607">
        <v>10</v>
      </c>
      <c r="BJ346" s="607">
        <v>3</v>
      </c>
      <c r="BK346" s="607">
        <v>7</v>
      </c>
      <c r="BL346" s="607">
        <v>6</v>
      </c>
      <c r="BM346" s="607">
        <v>7</v>
      </c>
      <c r="BN346" s="607">
        <v>9</v>
      </c>
      <c r="BO346" s="608">
        <v>66.2</v>
      </c>
      <c r="BP346" s="608">
        <v>64.099999999999994</v>
      </c>
      <c r="BQ346" s="608">
        <v>69.3</v>
      </c>
      <c r="BR346" s="607">
        <v>33</v>
      </c>
      <c r="BS346" s="607" t="s">
        <v>1</v>
      </c>
      <c r="BT346" s="607" t="s">
        <v>1</v>
      </c>
      <c r="BU346" s="607" t="s">
        <v>1</v>
      </c>
      <c r="BV346" s="607" t="s">
        <v>1</v>
      </c>
      <c r="BW346" s="607" t="s">
        <v>1</v>
      </c>
      <c r="BX346" s="607" t="s">
        <v>1</v>
      </c>
      <c r="BY346" s="607">
        <v>1</v>
      </c>
      <c r="BZ346" s="607">
        <v>1</v>
      </c>
      <c r="CA346" s="607">
        <v>3</v>
      </c>
      <c r="CB346" s="607">
        <v>9</v>
      </c>
      <c r="CC346" s="607">
        <v>1</v>
      </c>
      <c r="CD346" s="607">
        <v>4</v>
      </c>
      <c r="CE346" s="607">
        <v>4</v>
      </c>
      <c r="CF346" s="607">
        <v>5</v>
      </c>
      <c r="CG346" s="607">
        <v>5</v>
      </c>
      <c r="CH346" s="607">
        <v>24</v>
      </c>
      <c r="CI346" s="607" t="s">
        <v>1</v>
      </c>
      <c r="CJ346" s="607" t="s">
        <v>1</v>
      </c>
      <c r="CK346" s="607" t="s">
        <v>1</v>
      </c>
      <c r="CL346" s="607" t="s">
        <v>1</v>
      </c>
      <c r="CM346" s="607" t="s">
        <v>1</v>
      </c>
      <c r="CN346" s="607">
        <v>1</v>
      </c>
      <c r="CO346" s="607">
        <v>2</v>
      </c>
      <c r="CP346" s="607">
        <v>8</v>
      </c>
      <c r="CQ346" s="607" t="s">
        <v>1</v>
      </c>
      <c r="CR346" s="607">
        <v>2</v>
      </c>
      <c r="CS346" s="607">
        <v>4</v>
      </c>
      <c r="CT346" s="607">
        <v>4</v>
      </c>
      <c r="CU346" s="607">
        <v>3</v>
      </c>
      <c r="CV346" s="607"/>
      <c r="CW346" s="607"/>
      <c r="CX346" s="607"/>
      <c r="CY346" s="607"/>
      <c r="CZ346" s="607"/>
      <c r="DA346" s="607"/>
      <c r="DB346" s="607"/>
      <c r="DC346" s="607">
        <v>116</v>
      </c>
      <c r="DD346" s="607">
        <v>86</v>
      </c>
      <c r="DE346" s="607">
        <v>61</v>
      </c>
      <c r="DF346" s="607">
        <v>21</v>
      </c>
      <c r="DG346" s="607">
        <v>4</v>
      </c>
      <c r="DH346" s="607">
        <v>11</v>
      </c>
      <c r="DI346" s="607">
        <v>10</v>
      </c>
      <c r="DJ346" s="607">
        <v>9</v>
      </c>
      <c r="DK346" s="607">
        <v>29</v>
      </c>
      <c r="DL346" s="607" t="s">
        <v>1</v>
      </c>
      <c r="DM346" s="607" t="s">
        <v>1</v>
      </c>
      <c r="DN346" s="607" t="s">
        <v>1</v>
      </c>
      <c r="DO346" s="607" t="s">
        <v>1</v>
      </c>
      <c r="DP346" s="607">
        <v>23</v>
      </c>
      <c r="DQ346" s="607">
        <v>1</v>
      </c>
      <c r="DR346" s="607">
        <v>5</v>
      </c>
      <c r="DS346" s="607" t="s">
        <v>1</v>
      </c>
      <c r="DT346" s="607" t="s">
        <v>1</v>
      </c>
      <c r="DU346" s="607" t="s">
        <v>1</v>
      </c>
      <c r="DV346" s="607" t="s">
        <v>1</v>
      </c>
      <c r="DW346" s="607" t="s">
        <v>1</v>
      </c>
      <c r="DX346" s="607" t="s">
        <v>1</v>
      </c>
      <c r="DY346" s="607" t="s">
        <v>1</v>
      </c>
      <c r="DZ346" s="607" t="s">
        <v>1</v>
      </c>
      <c r="EA346" s="607">
        <v>33</v>
      </c>
      <c r="EB346" s="607">
        <v>2693</v>
      </c>
      <c r="EC346" s="607">
        <v>191</v>
      </c>
      <c r="ED346" s="607">
        <v>1607</v>
      </c>
      <c r="EE346" s="607">
        <v>895</v>
      </c>
      <c r="EF346" s="17">
        <v>63</v>
      </c>
      <c r="EG346" s="17">
        <v>55</v>
      </c>
      <c r="EH346" s="17">
        <v>36</v>
      </c>
      <c r="EI346" s="17">
        <v>16</v>
      </c>
      <c r="EJ346" s="17">
        <v>3</v>
      </c>
      <c r="EK346" s="17" t="s">
        <v>1</v>
      </c>
      <c r="EL346" s="17">
        <v>6</v>
      </c>
      <c r="EM346" s="17">
        <v>2</v>
      </c>
      <c r="EN346" s="17">
        <v>53</v>
      </c>
      <c r="EO346" s="17">
        <v>31</v>
      </c>
      <c r="EP346" s="17">
        <v>25</v>
      </c>
      <c r="EQ346" s="17">
        <v>5</v>
      </c>
      <c r="ER346" s="17">
        <v>1</v>
      </c>
      <c r="ES346" s="17">
        <v>11</v>
      </c>
      <c r="ET346" s="17">
        <v>4</v>
      </c>
      <c r="EU346" s="17">
        <v>7</v>
      </c>
    </row>
    <row r="347" spans="1:151" ht="14.25" customHeight="1">
      <c r="A347" s="551" t="s">
        <v>299</v>
      </c>
      <c r="B347" s="551" t="s">
        <v>566</v>
      </c>
      <c r="C347" s="551" t="s">
        <v>567</v>
      </c>
      <c r="D347" s="551"/>
      <c r="E347" s="607">
        <v>99</v>
      </c>
      <c r="F347" s="607">
        <v>33</v>
      </c>
      <c r="G347" s="607">
        <v>8</v>
      </c>
      <c r="H347" s="607">
        <v>8</v>
      </c>
      <c r="I347" s="607">
        <v>14</v>
      </c>
      <c r="J347" s="607">
        <v>10</v>
      </c>
      <c r="K347" s="607">
        <v>11</v>
      </c>
      <c r="L347" s="607">
        <v>66</v>
      </c>
      <c r="M347" s="607">
        <v>101</v>
      </c>
      <c r="N347" s="607">
        <v>2</v>
      </c>
      <c r="O347" s="607">
        <v>5</v>
      </c>
      <c r="P347" s="607">
        <v>5</v>
      </c>
      <c r="Q347" s="607">
        <v>7</v>
      </c>
      <c r="R347" s="607">
        <v>4</v>
      </c>
      <c r="S347" s="607">
        <v>2</v>
      </c>
      <c r="T347" s="607">
        <v>4</v>
      </c>
      <c r="U347" s="607">
        <v>7</v>
      </c>
      <c r="V347" s="607">
        <v>12</v>
      </c>
      <c r="W347" s="607">
        <v>14</v>
      </c>
      <c r="X347" s="607">
        <v>5</v>
      </c>
      <c r="Y347" s="607">
        <v>8</v>
      </c>
      <c r="Z347" s="607">
        <v>6</v>
      </c>
      <c r="AA347" s="607">
        <v>8</v>
      </c>
      <c r="AB347" s="607">
        <v>12</v>
      </c>
      <c r="AC347" s="608">
        <v>58.5</v>
      </c>
      <c r="AD347" s="608">
        <v>54.5</v>
      </c>
      <c r="AE347" s="608">
        <v>63.6</v>
      </c>
      <c r="AF347" s="607">
        <v>70</v>
      </c>
      <c r="AG347" s="607">
        <v>2</v>
      </c>
      <c r="AH347" s="607">
        <v>1</v>
      </c>
      <c r="AI347" s="607" t="s">
        <v>1</v>
      </c>
      <c r="AJ347" s="607">
        <v>2</v>
      </c>
      <c r="AK347" s="607">
        <v>4</v>
      </c>
      <c r="AL347" s="607" t="s">
        <v>1</v>
      </c>
      <c r="AM347" s="607">
        <v>3</v>
      </c>
      <c r="AN347" s="607">
        <v>4</v>
      </c>
      <c r="AO347" s="607">
        <v>8</v>
      </c>
      <c r="AP347" s="607">
        <v>10</v>
      </c>
      <c r="AQ347" s="607">
        <v>3</v>
      </c>
      <c r="AR347" s="607">
        <v>8</v>
      </c>
      <c r="AS347" s="607">
        <v>6</v>
      </c>
      <c r="AT347" s="607">
        <v>8</v>
      </c>
      <c r="AU347" s="607">
        <v>11</v>
      </c>
      <c r="AV347" s="608">
        <v>64.8</v>
      </c>
      <c r="AW347" s="608">
        <v>62.8</v>
      </c>
      <c r="AX347" s="608">
        <v>67</v>
      </c>
      <c r="AY347" s="607">
        <v>61</v>
      </c>
      <c r="AZ347" s="607" t="s">
        <v>1</v>
      </c>
      <c r="BA347" s="607">
        <v>1</v>
      </c>
      <c r="BB347" s="607" t="s">
        <v>1</v>
      </c>
      <c r="BC347" s="607">
        <v>2</v>
      </c>
      <c r="BD347" s="607">
        <v>3</v>
      </c>
      <c r="BE347" s="607" t="s">
        <v>1</v>
      </c>
      <c r="BF347" s="607">
        <v>1</v>
      </c>
      <c r="BG347" s="607">
        <v>4</v>
      </c>
      <c r="BH347" s="607">
        <v>8</v>
      </c>
      <c r="BI347" s="607">
        <v>10</v>
      </c>
      <c r="BJ347" s="607">
        <v>3</v>
      </c>
      <c r="BK347" s="607">
        <v>7</v>
      </c>
      <c r="BL347" s="607">
        <v>6</v>
      </c>
      <c r="BM347" s="607">
        <v>7</v>
      </c>
      <c r="BN347" s="607">
        <v>9</v>
      </c>
      <c r="BO347" s="608">
        <v>66.2</v>
      </c>
      <c r="BP347" s="608">
        <v>64.099999999999994</v>
      </c>
      <c r="BQ347" s="608">
        <v>69.3</v>
      </c>
      <c r="BR347" s="607">
        <v>33</v>
      </c>
      <c r="BS347" s="607" t="s">
        <v>1</v>
      </c>
      <c r="BT347" s="607" t="s">
        <v>1</v>
      </c>
      <c r="BU347" s="607" t="s">
        <v>1</v>
      </c>
      <c r="BV347" s="607" t="s">
        <v>1</v>
      </c>
      <c r="BW347" s="607" t="s">
        <v>1</v>
      </c>
      <c r="BX347" s="607" t="s">
        <v>1</v>
      </c>
      <c r="BY347" s="607">
        <v>1</v>
      </c>
      <c r="BZ347" s="607">
        <v>1</v>
      </c>
      <c r="CA347" s="607">
        <v>3</v>
      </c>
      <c r="CB347" s="607">
        <v>9</v>
      </c>
      <c r="CC347" s="607">
        <v>1</v>
      </c>
      <c r="CD347" s="607">
        <v>4</v>
      </c>
      <c r="CE347" s="607">
        <v>4</v>
      </c>
      <c r="CF347" s="607">
        <v>5</v>
      </c>
      <c r="CG347" s="607">
        <v>5</v>
      </c>
      <c r="CH347" s="607">
        <v>24</v>
      </c>
      <c r="CI347" s="607" t="s">
        <v>1</v>
      </c>
      <c r="CJ347" s="607" t="s">
        <v>1</v>
      </c>
      <c r="CK347" s="607" t="s">
        <v>1</v>
      </c>
      <c r="CL347" s="607" t="s">
        <v>1</v>
      </c>
      <c r="CM347" s="607" t="s">
        <v>1</v>
      </c>
      <c r="CN347" s="607">
        <v>1</v>
      </c>
      <c r="CO347" s="607">
        <v>2</v>
      </c>
      <c r="CP347" s="607">
        <v>8</v>
      </c>
      <c r="CQ347" s="607" t="s">
        <v>1</v>
      </c>
      <c r="CR347" s="607">
        <v>2</v>
      </c>
      <c r="CS347" s="607">
        <v>4</v>
      </c>
      <c r="CT347" s="607">
        <v>4</v>
      </c>
      <c r="CU347" s="607">
        <v>3</v>
      </c>
      <c r="CV347" s="607"/>
      <c r="CW347" s="607"/>
      <c r="CX347" s="607"/>
      <c r="CY347" s="607"/>
      <c r="CZ347" s="607"/>
      <c r="DA347" s="607"/>
      <c r="DB347" s="607"/>
      <c r="DC347" s="607">
        <v>116</v>
      </c>
      <c r="DD347" s="607">
        <v>86</v>
      </c>
      <c r="DE347" s="607">
        <v>61</v>
      </c>
      <c r="DF347" s="607">
        <v>21</v>
      </c>
      <c r="DG347" s="607">
        <v>4</v>
      </c>
      <c r="DH347" s="607">
        <v>11</v>
      </c>
      <c r="DI347" s="607">
        <v>10</v>
      </c>
      <c r="DJ347" s="607">
        <v>9</v>
      </c>
      <c r="DK347" s="607">
        <v>29</v>
      </c>
      <c r="DL347" s="607" t="s">
        <v>1</v>
      </c>
      <c r="DM347" s="607" t="s">
        <v>1</v>
      </c>
      <c r="DN347" s="607" t="s">
        <v>1</v>
      </c>
      <c r="DO347" s="607" t="s">
        <v>1</v>
      </c>
      <c r="DP347" s="607">
        <v>23</v>
      </c>
      <c r="DQ347" s="607">
        <v>1</v>
      </c>
      <c r="DR347" s="607">
        <v>5</v>
      </c>
      <c r="DS347" s="607" t="s">
        <v>1</v>
      </c>
      <c r="DT347" s="607" t="s">
        <v>1</v>
      </c>
      <c r="DU347" s="607" t="s">
        <v>1</v>
      </c>
      <c r="DV347" s="607" t="s">
        <v>1</v>
      </c>
      <c r="DW347" s="607" t="s">
        <v>1</v>
      </c>
      <c r="DX347" s="607" t="s">
        <v>1</v>
      </c>
      <c r="DY347" s="607" t="s">
        <v>1</v>
      </c>
      <c r="DZ347" s="607" t="s">
        <v>1</v>
      </c>
      <c r="EA347" s="607">
        <v>33</v>
      </c>
      <c r="EB347" s="607">
        <v>2693</v>
      </c>
      <c r="EC347" s="607">
        <v>191</v>
      </c>
      <c r="ED347" s="607">
        <v>1607</v>
      </c>
      <c r="EE347" s="607">
        <v>895</v>
      </c>
      <c r="EF347" s="17">
        <v>63</v>
      </c>
      <c r="EG347" s="17">
        <v>55</v>
      </c>
      <c r="EH347" s="17">
        <v>36</v>
      </c>
      <c r="EI347" s="17">
        <v>16</v>
      </c>
      <c r="EJ347" s="17">
        <v>3</v>
      </c>
      <c r="EK347" s="17" t="s">
        <v>1</v>
      </c>
      <c r="EL347" s="17">
        <v>6</v>
      </c>
      <c r="EM347" s="17">
        <v>2</v>
      </c>
      <c r="EN347" s="17">
        <v>53</v>
      </c>
      <c r="EO347" s="17">
        <v>31</v>
      </c>
      <c r="EP347" s="17">
        <v>25</v>
      </c>
      <c r="EQ347" s="17">
        <v>5</v>
      </c>
      <c r="ER347" s="17">
        <v>1</v>
      </c>
      <c r="ES347" s="17">
        <v>11</v>
      </c>
      <c r="ET347" s="17">
        <v>4</v>
      </c>
      <c r="EU347" s="17">
        <v>7</v>
      </c>
    </row>
    <row r="348" spans="1:151" ht="14.25" customHeight="1">
      <c r="A348" s="551" t="s">
        <v>299</v>
      </c>
      <c r="B348" s="551" t="s">
        <v>566</v>
      </c>
      <c r="C348" s="551" t="s">
        <v>567</v>
      </c>
      <c r="D348" s="551" t="s">
        <v>567</v>
      </c>
      <c r="E348" s="607">
        <v>99</v>
      </c>
      <c r="F348" s="607">
        <v>33</v>
      </c>
      <c r="G348" s="607">
        <v>8</v>
      </c>
      <c r="H348" s="607">
        <v>8</v>
      </c>
      <c r="I348" s="607">
        <v>14</v>
      </c>
      <c r="J348" s="607">
        <v>10</v>
      </c>
      <c r="K348" s="607">
        <v>11</v>
      </c>
      <c r="L348" s="607">
        <v>66</v>
      </c>
      <c r="M348" s="607">
        <v>101</v>
      </c>
      <c r="N348" s="607">
        <v>2</v>
      </c>
      <c r="O348" s="607">
        <v>5</v>
      </c>
      <c r="P348" s="607">
        <v>5</v>
      </c>
      <c r="Q348" s="607">
        <v>7</v>
      </c>
      <c r="R348" s="607">
        <v>4</v>
      </c>
      <c r="S348" s="607">
        <v>2</v>
      </c>
      <c r="T348" s="607">
        <v>4</v>
      </c>
      <c r="U348" s="607">
        <v>7</v>
      </c>
      <c r="V348" s="607">
        <v>12</v>
      </c>
      <c r="W348" s="607">
        <v>14</v>
      </c>
      <c r="X348" s="607">
        <v>5</v>
      </c>
      <c r="Y348" s="607">
        <v>8</v>
      </c>
      <c r="Z348" s="607">
        <v>6</v>
      </c>
      <c r="AA348" s="607">
        <v>8</v>
      </c>
      <c r="AB348" s="607">
        <v>12</v>
      </c>
      <c r="AC348" s="608">
        <v>58.5</v>
      </c>
      <c r="AD348" s="608">
        <v>54.5</v>
      </c>
      <c r="AE348" s="608">
        <v>63.6</v>
      </c>
      <c r="AF348" s="607">
        <v>70</v>
      </c>
      <c r="AG348" s="607">
        <v>2</v>
      </c>
      <c r="AH348" s="607">
        <v>1</v>
      </c>
      <c r="AI348" s="607" t="s">
        <v>1</v>
      </c>
      <c r="AJ348" s="607">
        <v>2</v>
      </c>
      <c r="AK348" s="607">
        <v>4</v>
      </c>
      <c r="AL348" s="607" t="s">
        <v>1</v>
      </c>
      <c r="AM348" s="607">
        <v>3</v>
      </c>
      <c r="AN348" s="607">
        <v>4</v>
      </c>
      <c r="AO348" s="607">
        <v>8</v>
      </c>
      <c r="AP348" s="607">
        <v>10</v>
      </c>
      <c r="AQ348" s="607">
        <v>3</v>
      </c>
      <c r="AR348" s="607">
        <v>8</v>
      </c>
      <c r="AS348" s="607">
        <v>6</v>
      </c>
      <c r="AT348" s="607">
        <v>8</v>
      </c>
      <c r="AU348" s="607">
        <v>11</v>
      </c>
      <c r="AV348" s="608">
        <v>64.8</v>
      </c>
      <c r="AW348" s="608">
        <v>62.8</v>
      </c>
      <c r="AX348" s="608">
        <v>67</v>
      </c>
      <c r="AY348" s="607">
        <v>61</v>
      </c>
      <c r="AZ348" s="607" t="s">
        <v>1</v>
      </c>
      <c r="BA348" s="607">
        <v>1</v>
      </c>
      <c r="BB348" s="607" t="s">
        <v>1</v>
      </c>
      <c r="BC348" s="607">
        <v>2</v>
      </c>
      <c r="BD348" s="607">
        <v>3</v>
      </c>
      <c r="BE348" s="607" t="s">
        <v>1</v>
      </c>
      <c r="BF348" s="607">
        <v>1</v>
      </c>
      <c r="BG348" s="607">
        <v>4</v>
      </c>
      <c r="BH348" s="607">
        <v>8</v>
      </c>
      <c r="BI348" s="607">
        <v>10</v>
      </c>
      <c r="BJ348" s="607">
        <v>3</v>
      </c>
      <c r="BK348" s="607">
        <v>7</v>
      </c>
      <c r="BL348" s="607">
        <v>6</v>
      </c>
      <c r="BM348" s="607">
        <v>7</v>
      </c>
      <c r="BN348" s="607">
        <v>9</v>
      </c>
      <c r="BO348" s="608">
        <v>66.2</v>
      </c>
      <c r="BP348" s="608">
        <v>64.099999999999994</v>
      </c>
      <c r="BQ348" s="608">
        <v>69.3</v>
      </c>
      <c r="BR348" s="607">
        <v>33</v>
      </c>
      <c r="BS348" s="607" t="s">
        <v>1</v>
      </c>
      <c r="BT348" s="607" t="s">
        <v>1</v>
      </c>
      <c r="BU348" s="607" t="s">
        <v>1</v>
      </c>
      <c r="BV348" s="607" t="s">
        <v>1</v>
      </c>
      <c r="BW348" s="607" t="s">
        <v>1</v>
      </c>
      <c r="BX348" s="607" t="s">
        <v>1</v>
      </c>
      <c r="BY348" s="607">
        <v>1</v>
      </c>
      <c r="BZ348" s="607">
        <v>1</v>
      </c>
      <c r="CA348" s="607">
        <v>3</v>
      </c>
      <c r="CB348" s="607">
        <v>9</v>
      </c>
      <c r="CC348" s="607">
        <v>1</v>
      </c>
      <c r="CD348" s="607">
        <v>4</v>
      </c>
      <c r="CE348" s="607">
        <v>4</v>
      </c>
      <c r="CF348" s="607">
        <v>5</v>
      </c>
      <c r="CG348" s="607">
        <v>5</v>
      </c>
      <c r="CH348" s="607">
        <v>24</v>
      </c>
      <c r="CI348" s="607" t="s">
        <v>1</v>
      </c>
      <c r="CJ348" s="607" t="s">
        <v>1</v>
      </c>
      <c r="CK348" s="607" t="s">
        <v>1</v>
      </c>
      <c r="CL348" s="607" t="s">
        <v>1</v>
      </c>
      <c r="CM348" s="607" t="s">
        <v>1</v>
      </c>
      <c r="CN348" s="607">
        <v>1</v>
      </c>
      <c r="CO348" s="607">
        <v>2</v>
      </c>
      <c r="CP348" s="607">
        <v>8</v>
      </c>
      <c r="CQ348" s="607" t="s">
        <v>1</v>
      </c>
      <c r="CR348" s="607">
        <v>2</v>
      </c>
      <c r="CS348" s="607">
        <v>4</v>
      </c>
      <c r="CT348" s="607">
        <v>4</v>
      </c>
      <c r="CU348" s="607">
        <v>3</v>
      </c>
      <c r="CV348" s="607"/>
      <c r="CW348" s="607"/>
      <c r="CX348" s="607"/>
      <c r="CY348" s="607"/>
      <c r="CZ348" s="607"/>
      <c r="DA348" s="607"/>
      <c r="DB348" s="607"/>
      <c r="DC348" s="607">
        <v>116</v>
      </c>
      <c r="DD348" s="607">
        <v>86</v>
      </c>
      <c r="DE348" s="607">
        <v>61</v>
      </c>
      <c r="DF348" s="607">
        <v>21</v>
      </c>
      <c r="DG348" s="607">
        <v>4</v>
      </c>
      <c r="DH348" s="607">
        <v>11</v>
      </c>
      <c r="DI348" s="607">
        <v>10</v>
      </c>
      <c r="DJ348" s="607">
        <v>9</v>
      </c>
      <c r="DK348" s="607">
        <v>29</v>
      </c>
      <c r="DL348" s="607" t="s">
        <v>1</v>
      </c>
      <c r="DM348" s="607" t="s">
        <v>1</v>
      </c>
      <c r="DN348" s="607" t="s">
        <v>1</v>
      </c>
      <c r="DO348" s="607" t="s">
        <v>1</v>
      </c>
      <c r="DP348" s="607">
        <v>23</v>
      </c>
      <c r="DQ348" s="607">
        <v>1</v>
      </c>
      <c r="DR348" s="607">
        <v>5</v>
      </c>
      <c r="DS348" s="607" t="s">
        <v>1</v>
      </c>
      <c r="DT348" s="607" t="s">
        <v>1</v>
      </c>
      <c r="DU348" s="607" t="s">
        <v>1</v>
      </c>
      <c r="DV348" s="607" t="s">
        <v>1</v>
      </c>
      <c r="DW348" s="607" t="s">
        <v>1</v>
      </c>
      <c r="DX348" s="607" t="s">
        <v>1</v>
      </c>
      <c r="DY348" s="607" t="s">
        <v>1</v>
      </c>
      <c r="DZ348" s="607" t="s">
        <v>1</v>
      </c>
      <c r="EA348" s="607">
        <v>33</v>
      </c>
      <c r="EB348" s="607">
        <v>2693</v>
      </c>
      <c r="EC348" s="607">
        <v>191</v>
      </c>
      <c r="ED348" s="607">
        <v>1607</v>
      </c>
      <c r="EE348" s="607">
        <v>895</v>
      </c>
      <c r="EF348" s="17">
        <v>63</v>
      </c>
      <c r="EG348" s="17">
        <v>55</v>
      </c>
      <c r="EH348" s="17">
        <v>36</v>
      </c>
      <c r="EI348" s="17">
        <v>16</v>
      </c>
      <c r="EJ348" s="17">
        <v>3</v>
      </c>
      <c r="EK348" s="17" t="s">
        <v>1</v>
      </c>
      <c r="EL348" s="17">
        <v>6</v>
      </c>
      <c r="EM348" s="17">
        <v>2</v>
      </c>
      <c r="EN348" s="17">
        <v>53</v>
      </c>
      <c r="EO348" s="17">
        <v>31</v>
      </c>
      <c r="EP348" s="17">
        <v>25</v>
      </c>
      <c r="EQ348" s="17">
        <v>5</v>
      </c>
      <c r="ER348" s="17">
        <v>1</v>
      </c>
      <c r="ES348" s="17">
        <v>11</v>
      </c>
      <c r="ET348" s="17">
        <v>4</v>
      </c>
      <c r="EU348" s="17">
        <v>7</v>
      </c>
    </row>
    <row r="349" spans="1:151" ht="14.25" customHeight="1">
      <c r="A349" s="551" t="s">
        <v>299</v>
      </c>
      <c r="B349" s="551" t="s">
        <v>566</v>
      </c>
      <c r="C349" s="551" t="s">
        <v>568</v>
      </c>
      <c r="D349" s="551"/>
      <c r="E349" s="607">
        <v>8</v>
      </c>
      <c r="F349" s="607" t="s">
        <v>1</v>
      </c>
      <c r="G349" s="607" t="s">
        <v>1</v>
      </c>
      <c r="H349" s="607" t="s">
        <v>1</v>
      </c>
      <c r="I349" s="607" t="s">
        <v>1</v>
      </c>
      <c r="J349" s="607" t="s">
        <v>1</v>
      </c>
      <c r="K349" s="607" t="s">
        <v>1</v>
      </c>
      <c r="L349" s="607">
        <v>8</v>
      </c>
      <c r="M349" s="607" t="s">
        <v>1</v>
      </c>
      <c r="N349" s="607" t="s">
        <v>1</v>
      </c>
      <c r="O349" s="607" t="s">
        <v>1</v>
      </c>
      <c r="P349" s="607" t="s">
        <v>1</v>
      </c>
      <c r="Q349" s="607" t="s">
        <v>1</v>
      </c>
      <c r="R349" s="607" t="s">
        <v>1</v>
      </c>
      <c r="S349" s="607" t="s">
        <v>1</v>
      </c>
      <c r="T349" s="607" t="s">
        <v>1</v>
      </c>
      <c r="U349" s="607" t="s">
        <v>1</v>
      </c>
      <c r="V349" s="607" t="s">
        <v>1</v>
      </c>
      <c r="W349" s="607" t="s">
        <v>1</v>
      </c>
      <c r="X349" s="607" t="s">
        <v>1</v>
      </c>
      <c r="Y349" s="607" t="s">
        <v>1</v>
      </c>
      <c r="Z349" s="607" t="s">
        <v>1</v>
      </c>
      <c r="AA349" s="607" t="s">
        <v>1</v>
      </c>
      <c r="AB349" s="607" t="s">
        <v>1</v>
      </c>
      <c r="AC349" s="607" t="s">
        <v>1</v>
      </c>
      <c r="AD349" s="607" t="s">
        <v>1</v>
      </c>
      <c r="AE349" s="607" t="s">
        <v>1</v>
      </c>
      <c r="AF349" s="607" t="s">
        <v>1</v>
      </c>
      <c r="AG349" s="607" t="s">
        <v>1</v>
      </c>
      <c r="AH349" s="607" t="s">
        <v>1</v>
      </c>
      <c r="AI349" s="607" t="s">
        <v>1</v>
      </c>
      <c r="AJ349" s="607" t="s">
        <v>1</v>
      </c>
      <c r="AK349" s="607" t="s">
        <v>1</v>
      </c>
      <c r="AL349" s="607" t="s">
        <v>1</v>
      </c>
      <c r="AM349" s="607" t="s">
        <v>1</v>
      </c>
      <c r="AN349" s="607" t="s">
        <v>1</v>
      </c>
      <c r="AO349" s="607" t="s">
        <v>1</v>
      </c>
      <c r="AP349" s="607" t="s">
        <v>1</v>
      </c>
      <c r="AQ349" s="607" t="s">
        <v>1</v>
      </c>
      <c r="AR349" s="607" t="s">
        <v>1</v>
      </c>
      <c r="AS349" s="607" t="s">
        <v>1</v>
      </c>
      <c r="AT349" s="607" t="s">
        <v>1</v>
      </c>
      <c r="AU349" s="607" t="s">
        <v>1</v>
      </c>
      <c r="AV349" s="607" t="s">
        <v>1</v>
      </c>
      <c r="AW349" s="607" t="s">
        <v>1</v>
      </c>
      <c r="AX349" s="607" t="s">
        <v>1</v>
      </c>
      <c r="AY349" s="607" t="s">
        <v>1</v>
      </c>
      <c r="AZ349" s="607" t="s">
        <v>1</v>
      </c>
      <c r="BA349" s="607" t="s">
        <v>1</v>
      </c>
      <c r="BB349" s="607" t="s">
        <v>1</v>
      </c>
      <c r="BC349" s="607" t="s">
        <v>1</v>
      </c>
      <c r="BD349" s="607" t="s">
        <v>1</v>
      </c>
      <c r="BE349" s="607" t="s">
        <v>1</v>
      </c>
      <c r="BF349" s="607" t="s">
        <v>1</v>
      </c>
      <c r="BG349" s="607" t="s">
        <v>1</v>
      </c>
      <c r="BH349" s="607" t="s">
        <v>1</v>
      </c>
      <c r="BI349" s="607" t="s">
        <v>1</v>
      </c>
      <c r="BJ349" s="607" t="s">
        <v>1</v>
      </c>
      <c r="BK349" s="607" t="s">
        <v>1</v>
      </c>
      <c r="BL349" s="607" t="s">
        <v>1</v>
      </c>
      <c r="BM349" s="607" t="s">
        <v>1</v>
      </c>
      <c r="BN349" s="607" t="s">
        <v>1</v>
      </c>
      <c r="BO349" s="607" t="s">
        <v>1</v>
      </c>
      <c r="BP349" s="607" t="s">
        <v>1</v>
      </c>
      <c r="BQ349" s="607" t="s">
        <v>1</v>
      </c>
      <c r="BR349" s="607" t="s">
        <v>1</v>
      </c>
      <c r="BS349" s="607" t="s">
        <v>1</v>
      </c>
      <c r="BT349" s="607" t="s">
        <v>1</v>
      </c>
      <c r="BU349" s="607" t="s">
        <v>1</v>
      </c>
      <c r="BV349" s="607" t="s">
        <v>1</v>
      </c>
      <c r="BW349" s="607" t="s">
        <v>1</v>
      </c>
      <c r="BX349" s="607" t="s">
        <v>1</v>
      </c>
      <c r="BY349" s="607" t="s">
        <v>1</v>
      </c>
      <c r="BZ349" s="607" t="s">
        <v>1</v>
      </c>
      <c r="CA349" s="607" t="s">
        <v>1</v>
      </c>
      <c r="CB349" s="607" t="s">
        <v>1</v>
      </c>
      <c r="CC349" s="607" t="s">
        <v>1</v>
      </c>
      <c r="CD349" s="607" t="s">
        <v>1</v>
      </c>
      <c r="CE349" s="607" t="s">
        <v>1</v>
      </c>
      <c r="CF349" s="607" t="s">
        <v>1</v>
      </c>
      <c r="CG349" s="607" t="s">
        <v>1</v>
      </c>
      <c r="CH349" s="607" t="s">
        <v>1</v>
      </c>
      <c r="CI349" s="607" t="s">
        <v>1</v>
      </c>
      <c r="CJ349" s="607" t="s">
        <v>1</v>
      </c>
      <c r="CK349" s="607" t="s">
        <v>1</v>
      </c>
      <c r="CL349" s="607" t="s">
        <v>1</v>
      </c>
      <c r="CM349" s="607" t="s">
        <v>1</v>
      </c>
      <c r="CN349" s="607" t="s">
        <v>1</v>
      </c>
      <c r="CO349" s="607" t="s">
        <v>1</v>
      </c>
      <c r="CP349" s="607" t="s">
        <v>1</v>
      </c>
      <c r="CQ349" s="607" t="s">
        <v>1</v>
      </c>
      <c r="CR349" s="607" t="s">
        <v>1</v>
      </c>
      <c r="CS349" s="607" t="s">
        <v>1</v>
      </c>
      <c r="CT349" s="607" t="s">
        <v>1</v>
      </c>
      <c r="CU349" s="607" t="s">
        <v>1</v>
      </c>
      <c r="CV349" s="607"/>
      <c r="CW349" s="607"/>
      <c r="CX349" s="607"/>
      <c r="CY349" s="607"/>
      <c r="CZ349" s="607"/>
      <c r="DA349" s="607"/>
      <c r="DB349" s="607"/>
      <c r="DC349" s="607" t="s">
        <v>1</v>
      </c>
      <c r="DD349" s="607" t="s">
        <v>1</v>
      </c>
      <c r="DE349" s="607" t="s">
        <v>1</v>
      </c>
      <c r="DF349" s="607" t="s">
        <v>1</v>
      </c>
      <c r="DG349" s="607" t="s">
        <v>1</v>
      </c>
      <c r="DH349" s="607" t="s">
        <v>1</v>
      </c>
      <c r="DI349" s="607" t="s">
        <v>1</v>
      </c>
      <c r="DJ349" s="607" t="s">
        <v>1</v>
      </c>
      <c r="DK349" s="607" t="s">
        <v>1</v>
      </c>
      <c r="DL349" s="607" t="s">
        <v>1</v>
      </c>
      <c r="DM349" s="607" t="s">
        <v>1</v>
      </c>
      <c r="DN349" s="607" t="s">
        <v>1</v>
      </c>
      <c r="DO349" s="607" t="s">
        <v>1</v>
      </c>
      <c r="DP349" s="607" t="s">
        <v>1</v>
      </c>
      <c r="DQ349" s="607" t="s">
        <v>1</v>
      </c>
      <c r="DR349" s="607" t="s">
        <v>1</v>
      </c>
      <c r="DS349" s="607" t="s">
        <v>1</v>
      </c>
      <c r="DT349" s="607" t="s">
        <v>1</v>
      </c>
      <c r="DU349" s="607" t="s">
        <v>1</v>
      </c>
      <c r="DV349" s="607" t="s">
        <v>1</v>
      </c>
      <c r="DW349" s="607" t="s">
        <v>1</v>
      </c>
      <c r="DX349" s="607" t="s">
        <v>1</v>
      </c>
      <c r="DY349" s="607" t="s">
        <v>1</v>
      </c>
      <c r="DZ349" s="607" t="s">
        <v>1</v>
      </c>
      <c r="EA349" s="607" t="s">
        <v>1</v>
      </c>
      <c r="EB349" s="607" t="s">
        <v>1</v>
      </c>
      <c r="EC349" s="607" t="s">
        <v>1</v>
      </c>
      <c r="ED349" s="607" t="s">
        <v>1</v>
      </c>
      <c r="EE349" s="607" t="s">
        <v>1</v>
      </c>
      <c r="EF349" s="17" t="s">
        <v>1</v>
      </c>
      <c r="EG349" s="17" t="s">
        <v>1</v>
      </c>
      <c r="EH349" s="17" t="s">
        <v>1</v>
      </c>
      <c r="EI349" s="17" t="s">
        <v>1</v>
      </c>
      <c r="EJ349" s="17" t="s">
        <v>1</v>
      </c>
      <c r="EK349" s="17" t="s">
        <v>1</v>
      </c>
      <c r="EL349" s="17" t="s">
        <v>1</v>
      </c>
      <c r="EM349" s="17" t="s">
        <v>1</v>
      </c>
      <c r="EN349" s="17" t="s">
        <v>1</v>
      </c>
      <c r="EO349" s="17" t="s">
        <v>1</v>
      </c>
      <c r="EP349" s="17" t="s">
        <v>1</v>
      </c>
      <c r="EQ349" s="17" t="s">
        <v>1</v>
      </c>
      <c r="ER349" s="17" t="s">
        <v>1</v>
      </c>
      <c r="ES349" s="17" t="s">
        <v>1</v>
      </c>
      <c r="ET349" s="17" t="s">
        <v>1</v>
      </c>
      <c r="EU349" s="17" t="s">
        <v>1</v>
      </c>
    </row>
    <row r="350" spans="1:151" ht="14.25" customHeight="1">
      <c r="A350" s="551" t="s">
        <v>299</v>
      </c>
      <c r="B350" s="551" t="s">
        <v>566</v>
      </c>
      <c r="C350" s="551" t="s">
        <v>568</v>
      </c>
      <c r="D350" s="551" t="s">
        <v>465</v>
      </c>
      <c r="E350" s="607">
        <v>8</v>
      </c>
      <c r="F350" s="607" t="s">
        <v>1</v>
      </c>
      <c r="G350" s="607" t="s">
        <v>1</v>
      </c>
      <c r="H350" s="607" t="s">
        <v>1</v>
      </c>
      <c r="I350" s="607" t="s">
        <v>1</v>
      </c>
      <c r="J350" s="607" t="s">
        <v>1</v>
      </c>
      <c r="K350" s="607" t="s">
        <v>1</v>
      </c>
      <c r="L350" s="607">
        <v>8</v>
      </c>
      <c r="M350" s="607" t="s">
        <v>1</v>
      </c>
      <c r="N350" s="607" t="s">
        <v>1</v>
      </c>
      <c r="O350" s="607" t="s">
        <v>1</v>
      </c>
      <c r="P350" s="607" t="s">
        <v>1</v>
      </c>
      <c r="Q350" s="607" t="s">
        <v>1</v>
      </c>
      <c r="R350" s="607" t="s">
        <v>1</v>
      </c>
      <c r="S350" s="607" t="s">
        <v>1</v>
      </c>
      <c r="T350" s="607" t="s">
        <v>1</v>
      </c>
      <c r="U350" s="607" t="s">
        <v>1</v>
      </c>
      <c r="V350" s="607" t="s">
        <v>1</v>
      </c>
      <c r="W350" s="607" t="s">
        <v>1</v>
      </c>
      <c r="X350" s="607" t="s">
        <v>1</v>
      </c>
      <c r="Y350" s="607" t="s">
        <v>1</v>
      </c>
      <c r="Z350" s="607" t="s">
        <v>1</v>
      </c>
      <c r="AA350" s="607" t="s">
        <v>1</v>
      </c>
      <c r="AB350" s="607" t="s">
        <v>1</v>
      </c>
      <c r="AC350" s="608" t="s">
        <v>174</v>
      </c>
      <c r="AD350" s="608" t="s">
        <v>174</v>
      </c>
      <c r="AE350" s="608" t="s">
        <v>174</v>
      </c>
      <c r="AF350" s="607" t="s">
        <v>1</v>
      </c>
      <c r="AG350" s="607" t="s">
        <v>1</v>
      </c>
      <c r="AH350" s="607" t="s">
        <v>1</v>
      </c>
      <c r="AI350" s="607" t="s">
        <v>1</v>
      </c>
      <c r="AJ350" s="607" t="s">
        <v>1</v>
      </c>
      <c r="AK350" s="607" t="s">
        <v>1</v>
      </c>
      <c r="AL350" s="607" t="s">
        <v>1</v>
      </c>
      <c r="AM350" s="607" t="s">
        <v>1</v>
      </c>
      <c r="AN350" s="607" t="s">
        <v>1</v>
      </c>
      <c r="AO350" s="607" t="s">
        <v>1</v>
      </c>
      <c r="AP350" s="607" t="s">
        <v>1</v>
      </c>
      <c r="AQ350" s="607" t="s">
        <v>1</v>
      </c>
      <c r="AR350" s="607" t="s">
        <v>1</v>
      </c>
      <c r="AS350" s="607" t="s">
        <v>1</v>
      </c>
      <c r="AT350" s="607" t="s">
        <v>1</v>
      </c>
      <c r="AU350" s="607" t="s">
        <v>1</v>
      </c>
      <c r="AV350" s="608" t="s">
        <v>174</v>
      </c>
      <c r="AW350" s="608" t="s">
        <v>174</v>
      </c>
      <c r="AX350" s="608" t="s">
        <v>174</v>
      </c>
      <c r="AY350" s="607" t="s">
        <v>1</v>
      </c>
      <c r="AZ350" s="607" t="s">
        <v>1</v>
      </c>
      <c r="BA350" s="607" t="s">
        <v>1</v>
      </c>
      <c r="BB350" s="607" t="s">
        <v>1</v>
      </c>
      <c r="BC350" s="607" t="s">
        <v>1</v>
      </c>
      <c r="BD350" s="607" t="s">
        <v>1</v>
      </c>
      <c r="BE350" s="607" t="s">
        <v>1</v>
      </c>
      <c r="BF350" s="607" t="s">
        <v>1</v>
      </c>
      <c r="BG350" s="607" t="s">
        <v>1</v>
      </c>
      <c r="BH350" s="607" t="s">
        <v>1</v>
      </c>
      <c r="BI350" s="607" t="s">
        <v>1</v>
      </c>
      <c r="BJ350" s="607" t="s">
        <v>1</v>
      </c>
      <c r="BK350" s="607" t="s">
        <v>1</v>
      </c>
      <c r="BL350" s="607" t="s">
        <v>1</v>
      </c>
      <c r="BM350" s="607" t="s">
        <v>1</v>
      </c>
      <c r="BN350" s="607" t="s">
        <v>1</v>
      </c>
      <c r="BO350" s="608" t="s">
        <v>174</v>
      </c>
      <c r="BP350" s="608" t="s">
        <v>174</v>
      </c>
      <c r="BQ350" s="608" t="s">
        <v>174</v>
      </c>
      <c r="BR350" s="607" t="s">
        <v>1</v>
      </c>
      <c r="BS350" s="607" t="s">
        <v>1</v>
      </c>
      <c r="BT350" s="607" t="s">
        <v>1</v>
      </c>
      <c r="BU350" s="607" t="s">
        <v>1</v>
      </c>
      <c r="BV350" s="607" t="s">
        <v>1</v>
      </c>
      <c r="BW350" s="607" t="s">
        <v>1</v>
      </c>
      <c r="BX350" s="607" t="s">
        <v>1</v>
      </c>
      <c r="BY350" s="607" t="s">
        <v>1</v>
      </c>
      <c r="BZ350" s="607" t="s">
        <v>1</v>
      </c>
      <c r="CA350" s="607" t="s">
        <v>1</v>
      </c>
      <c r="CB350" s="607" t="s">
        <v>1</v>
      </c>
      <c r="CC350" s="607" t="s">
        <v>1</v>
      </c>
      <c r="CD350" s="607" t="s">
        <v>1</v>
      </c>
      <c r="CE350" s="607" t="s">
        <v>1</v>
      </c>
      <c r="CF350" s="607" t="s">
        <v>1</v>
      </c>
      <c r="CG350" s="607" t="s">
        <v>1</v>
      </c>
      <c r="CH350" s="607" t="s">
        <v>1</v>
      </c>
      <c r="CI350" s="607" t="s">
        <v>1</v>
      </c>
      <c r="CJ350" s="607" t="s">
        <v>1</v>
      </c>
      <c r="CK350" s="607" t="s">
        <v>1</v>
      </c>
      <c r="CL350" s="607" t="s">
        <v>1</v>
      </c>
      <c r="CM350" s="607" t="s">
        <v>1</v>
      </c>
      <c r="CN350" s="607" t="s">
        <v>1</v>
      </c>
      <c r="CO350" s="607" t="s">
        <v>1</v>
      </c>
      <c r="CP350" s="607" t="s">
        <v>1</v>
      </c>
      <c r="CQ350" s="607" t="s">
        <v>1</v>
      </c>
      <c r="CR350" s="607" t="s">
        <v>1</v>
      </c>
      <c r="CS350" s="607" t="s">
        <v>1</v>
      </c>
      <c r="CT350" s="607" t="s">
        <v>1</v>
      </c>
      <c r="CU350" s="607" t="s">
        <v>1</v>
      </c>
      <c r="CV350" s="607"/>
      <c r="CW350" s="607"/>
      <c r="CX350" s="607"/>
      <c r="CY350" s="607"/>
      <c r="CZ350" s="607"/>
      <c r="DA350" s="607"/>
      <c r="DB350" s="607"/>
      <c r="DC350" s="607" t="s">
        <v>1</v>
      </c>
      <c r="DD350" s="607" t="s">
        <v>1</v>
      </c>
      <c r="DE350" s="607" t="s">
        <v>1</v>
      </c>
      <c r="DF350" s="607" t="s">
        <v>1</v>
      </c>
      <c r="DG350" s="607" t="s">
        <v>1</v>
      </c>
      <c r="DH350" s="607" t="s">
        <v>1</v>
      </c>
      <c r="DI350" s="607" t="s">
        <v>1</v>
      </c>
      <c r="DJ350" s="607" t="s">
        <v>1</v>
      </c>
      <c r="DK350" s="607" t="s">
        <v>1</v>
      </c>
      <c r="DL350" s="607" t="s">
        <v>1</v>
      </c>
      <c r="DM350" s="607" t="s">
        <v>1</v>
      </c>
      <c r="DN350" s="607" t="s">
        <v>1</v>
      </c>
      <c r="DO350" s="607" t="s">
        <v>1</v>
      </c>
      <c r="DP350" s="607" t="s">
        <v>1</v>
      </c>
      <c r="DQ350" s="607" t="s">
        <v>1</v>
      </c>
      <c r="DR350" s="607" t="s">
        <v>1</v>
      </c>
      <c r="DS350" s="607" t="s">
        <v>1</v>
      </c>
      <c r="DT350" s="607" t="s">
        <v>1</v>
      </c>
      <c r="DU350" s="607" t="s">
        <v>1</v>
      </c>
      <c r="DV350" s="607" t="s">
        <v>1</v>
      </c>
      <c r="DW350" s="607" t="s">
        <v>1</v>
      </c>
      <c r="DX350" s="607" t="s">
        <v>1</v>
      </c>
      <c r="DY350" s="607" t="s">
        <v>1</v>
      </c>
      <c r="DZ350" s="607" t="s">
        <v>1</v>
      </c>
      <c r="EA350" s="607" t="s">
        <v>1</v>
      </c>
      <c r="EB350" s="607" t="s">
        <v>1</v>
      </c>
      <c r="EC350" s="607" t="s">
        <v>1</v>
      </c>
      <c r="ED350" s="607" t="s">
        <v>1</v>
      </c>
      <c r="EE350" s="607" t="s">
        <v>1</v>
      </c>
      <c r="EF350" s="17" t="s">
        <v>1</v>
      </c>
      <c r="EG350" s="17" t="s">
        <v>1</v>
      </c>
      <c r="EH350" s="17" t="s">
        <v>1</v>
      </c>
      <c r="EI350" s="17" t="s">
        <v>1</v>
      </c>
      <c r="EJ350" s="17" t="s">
        <v>1</v>
      </c>
      <c r="EK350" s="17" t="s">
        <v>1</v>
      </c>
      <c r="EL350" s="17" t="s">
        <v>1</v>
      </c>
      <c r="EM350" s="17" t="s">
        <v>1</v>
      </c>
      <c r="EN350" s="17" t="s">
        <v>1</v>
      </c>
      <c r="EO350" s="17" t="s">
        <v>1</v>
      </c>
      <c r="EP350" s="17" t="s">
        <v>1</v>
      </c>
      <c r="EQ350" s="17" t="s">
        <v>1</v>
      </c>
      <c r="ER350" s="17" t="s">
        <v>1</v>
      </c>
      <c r="ES350" s="17" t="s">
        <v>1</v>
      </c>
      <c r="ET350" s="17" t="s">
        <v>1</v>
      </c>
      <c r="EU350" s="17" t="s">
        <v>1</v>
      </c>
    </row>
    <row r="351" spans="1:151" ht="14.25" customHeight="1">
      <c r="A351" s="551" t="s">
        <v>299</v>
      </c>
      <c r="B351" s="551" t="s">
        <v>569</v>
      </c>
      <c r="C351" s="551" t="s">
        <v>569</v>
      </c>
      <c r="D351" s="551"/>
      <c r="E351" s="607">
        <v>280</v>
      </c>
      <c r="F351" s="607">
        <v>190</v>
      </c>
      <c r="G351" s="607">
        <v>71</v>
      </c>
      <c r="H351" s="607">
        <v>63</v>
      </c>
      <c r="I351" s="607">
        <v>52</v>
      </c>
      <c r="J351" s="607">
        <v>30</v>
      </c>
      <c r="K351" s="607">
        <v>67</v>
      </c>
      <c r="L351" s="607">
        <v>90</v>
      </c>
      <c r="M351" s="607">
        <v>562</v>
      </c>
      <c r="N351" s="607">
        <v>6</v>
      </c>
      <c r="O351" s="607">
        <v>26</v>
      </c>
      <c r="P351" s="607">
        <v>17</v>
      </c>
      <c r="Q351" s="607">
        <v>10</v>
      </c>
      <c r="R351" s="607">
        <v>27</v>
      </c>
      <c r="S351" s="607">
        <v>37</v>
      </c>
      <c r="T351" s="607">
        <v>38</v>
      </c>
      <c r="U351" s="607">
        <v>48</v>
      </c>
      <c r="V351" s="607">
        <v>43</v>
      </c>
      <c r="W351" s="607">
        <v>63</v>
      </c>
      <c r="X351" s="607">
        <v>53</v>
      </c>
      <c r="Y351" s="607">
        <v>61</v>
      </c>
      <c r="Z351" s="607">
        <v>61</v>
      </c>
      <c r="AA351" s="607">
        <v>49</v>
      </c>
      <c r="AB351" s="607">
        <v>23</v>
      </c>
      <c r="AC351" s="608">
        <v>59.1</v>
      </c>
      <c r="AD351" s="608">
        <v>58.3</v>
      </c>
      <c r="AE351" s="608">
        <v>60</v>
      </c>
      <c r="AF351" s="607">
        <v>380</v>
      </c>
      <c r="AG351" s="607" t="s">
        <v>1</v>
      </c>
      <c r="AH351" s="607">
        <v>4</v>
      </c>
      <c r="AI351" s="607">
        <v>4</v>
      </c>
      <c r="AJ351" s="607">
        <v>4</v>
      </c>
      <c r="AK351" s="607">
        <v>13</v>
      </c>
      <c r="AL351" s="607">
        <v>22</v>
      </c>
      <c r="AM351" s="607">
        <v>22</v>
      </c>
      <c r="AN351" s="607">
        <v>29</v>
      </c>
      <c r="AO351" s="607">
        <v>26</v>
      </c>
      <c r="AP351" s="607">
        <v>45</v>
      </c>
      <c r="AQ351" s="607">
        <v>47</v>
      </c>
      <c r="AR351" s="607">
        <v>53</v>
      </c>
      <c r="AS351" s="607">
        <v>57</v>
      </c>
      <c r="AT351" s="607">
        <v>41</v>
      </c>
      <c r="AU351" s="607">
        <v>13</v>
      </c>
      <c r="AV351" s="608">
        <v>64</v>
      </c>
      <c r="AW351" s="608">
        <v>63.2</v>
      </c>
      <c r="AX351" s="608">
        <v>65.099999999999994</v>
      </c>
      <c r="AY351" s="607">
        <v>340</v>
      </c>
      <c r="AZ351" s="607" t="s">
        <v>1</v>
      </c>
      <c r="BA351" s="607">
        <v>2</v>
      </c>
      <c r="BB351" s="607">
        <v>3</v>
      </c>
      <c r="BC351" s="607">
        <v>4</v>
      </c>
      <c r="BD351" s="607">
        <v>9</v>
      </c>
      <c r="BE351" s="607">
        <v>16</v>
      </c>
      <c r="BF351" s="607">
        <v>18</v>
      </c>
      <c r="BG351" s="607">
        <v>27</v>
      </c>
      <c r="BH351" s="607">
        <v>24</v>
      </c>
      <c r="BI351" s="607">
        <v>41</v>
      </c>
      <c r="BJ351" s="607">
        <v>44</v>
      </c>
      <c r="BK351" s="607">
        <v>52</v>
      </c>
      <c r="BL351" s="607">
        <v>54</v>
      </c>
      <c r="BM351" s="607">
        <v>36</v>
      </c>
      <c r="BN351" s="607">
        <v>10</v>
      </c>
      <c r="BO351" s="608">
        <v>64.8</v>
      </c>
      <c r="BP351" s="608">
        <v>63.5</v>
      </c>
      <c r="BQ351" s="608">
        <v>67</v>
      </c>
      <c r="BR351" s="607">
        <v>190</v>
      </c>
      <c r="BS351" s="607" t="s">
        <v>1</v>
      </c>
      <c r="BT351" s="607" t="s">
        <v>1</v>
      </c>
      <c r="BU351" s="607" t="s">
        <v>1</v>
      </c>
      <c r="BV351" s="607" t="s">
        <v>1</v>
      </c>
      <c r="BW351" s="607">
        <v>1</v>
      </c>
      <c r="BX351" s="607">
        <v>2</v>
      </c>
      <c r="BY351" s="607">
        <v>1</v>
      </c>
      <c r="BZ351" s="607">
        <v>15</v>
      </c>
      <c r="CA351" s="607">
        <v>19</v>
      </c>
      <c r="CB351" s="607">
        <v>26</v>
      </c>
      <c r="CC351" s="607">
        <v>30</v>
      </c>
      <c r="CD351" s="607">
        <v>28</v>
      </c>
      <c r="CE351" s="607">
        <v>34</v>
      </c>
      <c r="CF351" s="607">
        <v>24</v>
      </c>
      <c r="CG351" s="607">
        <v>10</v>
      </c>
      <c r="CH351" s="607">
        <v>122</v>
      </c>
      <c r="CI351" s="607" t="s">
        <v>1</v>
      </c>
      <c r="CJ351" s="607" t="s">
        <v>1</v>
      </c>
      <c r="CK351" s="607" t="s">
        <v>1</v>
      </c>
      <c r="CL351" s="607" t="s">
        <v>1</v>
      </c>
      <c r="CM351" s="607" t="s">
        <v>1</v>
      </c>
      <c r="CN351" s="607">
        <v>4</v>
      </c>
      <c r="CO351" s="607">
        <v>9</v>
      </c>
      <c r="CP351" s="607">
        <v>18</v>
      </c>
      <c r="CQ351" s="607">
        <v>22</v>
      </c>
      <c r="CR351" s="607">
        <v>18</v>
      </c>
      <c r="CS351" s="607">
        <v>23</v>
      </c>
      <c r="CT351" s="607">
        <v>18</v>
      </c>
      <c r="CU351" s="607">
        <v>10</v>
      </c>
      <c r="CV351" s="607"/>
      <c r="CW351" s="607"/>
      <c r="CX351" s="607"/>
      <c r="CY351" s="607"/>
      <c r="CZ351" s="607"/>
      <c r="DA351" s="607"/>
      <c r="DB351" s="607"/>
      <c r="DC351" s="607">
        <v>707</v>
      </c>
      <c r="DD351" s="607">
        <v>483</v>
      </c>
      <c r="DE351" s="607">
        <v>340</v>
      </c>
      <c r="DF351" s="607">
        <v>120</v>
      </c>
      <c r="DG351" s="607">
        <v>23</v>
      </c>
      <c r="DH351" s="607">
        <v>104</v>
      </c>
      <c r="DI351" s="607">
        <v>60</v>
      </c>
      <c r="DJ351" s="607">
        <v>60</v>
      </c>
      <c r="DK351" s="607">
        <v>179</v>
      </c>
      <c r="DL351" s="607">
        <v>2</v>
      </c>
      <c r="DM351" s="607" t="s">
        <v>1</v>
      </c>
      <c r="DN351" s="607">
        <v>2</v>
      </c>
      <c r="DO351" s="607" t="s">
        <v>1</v>
      </c>
      <c r="DP351" s="607">
        <v>45</v>
      </c>
      <c r="DQ351" s="607" t="s">
        <v>1</v>
      </c>
      <c r="DR351" s="607">
        <v>123</v>
      </c>
      <c r="DS351" s="607">
        <v>6</v>
      </c>
      <c r="DT351" s="607" t="s">
        <v>1</v>
      </c>
      <c r="DU351" s="607">
        <v>1</v>
      </c>
      <c r="DV351" s="607" t="s">
        <v>1</v>
      </c>
      <c r="DW351" s="607" t="s">
        <v>1</v>
      </c>
      <c r="DX351" s="607" t="s">
        <v>1</v>
      </c>
      <c r="DY351" s="607" t="s">
        <v>1</v>
      </c>
      <c r="DZ351" s="607" t="s">
        <v>1</v>
      </c>
      <c r="EA351" s="607">
        <v>190</v>
      </c>
      <c r="EB351" s="607">
        <v>9106</v>
      </c>
      <c r="EC351" s="607">
        <v>682</v>
      </c>
      <c r="ED351" s="607">
        <v>2940</v>
      </c>
      <c r="EE351" s="607">
        <v>5484</v>
      </c>
      <c r="EF351" s="17">
        <v>351</v>
      </c>
      <c r="EG351" s="17">
        <v>295</v>
      </c>
      <c r="EH351" s="17">
        <v>212</v>
      </c>
      <c r="EI351" s="17">
        <v>66</v>
      </c>
      <c r="EJ351" s="17">
        <v>17</v>
      </c>
      <c r="EK351" s="17">
        <v>1</v>
      </c>
      <c r="EL351" s="17">
        <v>29</v>
      </c>
      <c r="EM351" s="17">
        <v>26</v>
      </c>
      <c r="EN351" s="17">
        <v>356</v>
      </c>
      <c r="EO351" s="17">
        <v>188</v>
      </c>
      <c r="EP351" s="17">
        <v>128</v>
      </c>
      <c r="EQ351" s="17">
        <v>54</v>
      </c>
      <c r="ER351" s="17">
        <v>6</v>
      </c>
      <c r="ES351" s="17">
        <v>103</v>
      </c>
      <c r="ET351" s="17">
        <v>31</v>
      </c>
      <c r="EU351" s="17">
        <v>34</v>
      </c>
    </row>
    <row r="352" spans="1:151" ht="14.25" customHeight="1">
      <c r="A352" s="551" t="s">
        <v>299</v>
      </c>
      <c r="B352" s="551" t="s">
        <v>569</v>
      </c>
      <c r="C352" s="551" t="s">
        <v>569</v>
      </c>
      <c r="D352" s="551" t="s">
        <v>569</v>
      </c>
      <c r="E352" s="607">
        <v>280</v>
      </c>
      <c r="F352" s="607">
        <v>190</v>
      </c>
      <c r="G352" s="607">
        <v>71</v>
      </c>
      <c r="H352" s="607">
        <v>63</v>
      </c>
      <c r="I352" s="607">
        <v>52</v>
      </c>
      <c r="J352" s="607">
        <v>30</v>
      </c>
      <c r="K352" s="607">
        <v>67</v>
      </c>
      <c r="L352" s="607">
        <v>90</v>
      </c>
      <c r="M352" s="607">
        <v>562</v>
      </c>
      <c r="N352" s="607">
        <v>6</v>
      </c>
      <c r="O352" s="607">
        <v>26</v>
      </c>
      <c r="P352" s="607">
        <v>17</v>
      </c>
      <c r="Q352" s="607">
        <v>10</v>
      </c>
      <c r="R352" s="607">
        <v>27</v>
      </c>
      <c r="S352" s="607">
        <v>37</v>
      </c>
      <c r="T352" s="607">
        <v>38</v>
      </c>
      <c r="U352" s="607">
        <v>48</v>
      </c>
      <c r="V352" s="607">
        <v>43</v>
      </c>
      <c r="W352" s="607">
        <v>63</v>
      </c>
      <c r="X352" s="607">
        <v>53</v>
      </c>
      <c r="Y352" s="607">
        <v>61</v>
      </c>
      <c r="Z352" s="607">
        <v>61</v>
      </c>
      <c r="AA352" s="607">
        <v>49</v>
      </c>
      <c r="AB352" s="607">
        <v>23</v>
      </c>
      <c r="AC352" s="608">
        <v>59.1</v>
      </c>
      <c r="AD352" s="608">
        <v>58.3</v>
      </c>
      <c r="AE352" s="608">
        <v>60</v>
      </c>
      <c r="AF352" s="607">
        <v>380</v>
      </c>
      <c r="AG352" s="607" t="s">
        <v>1</v>
      </c>
      <c r="AH352" s="607">
        <v>4</v>
      </c>
      <c r="AI352" s="607">
        <v>4</v>
      </c>
      <c r="AJ352" s="607">
        <v>4</v>
      </c>
      <c r="AK352" s="607">
        <v>13</v>
      </c>
      <c r="AL352" s="607">
        <v>22</v>
      </c>
      <c r="AM352" s="607">
        <v>22</v>
      </c>
      <c r="AN352" s="607">
        <v>29</v>
      </c>
      <c r="AO352" s="607">
        <v>26</v>
      </c>
      <c r="AP352" s="607">
        <v>45</v>
      </c>
      <c r="AQ352" s="607">
        <v>47</v>
      </c>
      <c r="AR352" s="607">
        <v>53</v>
      </c>
      <c r="AS352" s="607">
        <v>57</v>
      </c>
      <c r="AT352" s="607">
        <v>41</v>
      </c>
      <c r="AU352" s="607">
        <v>13</v>
      </c>
      <c r="AV352" s="608">
        <v>64</v>
      </c>
      <c r="AW352" s="608">
        <v>63.2</v>
      </c>
      <c r="AX352" s="608">
        <v>65.099999999999994</v>
      </c>
      <c r="AY352" s="607">
        <v>340</v>
      </c>
      <c r="AZ352" s="607" t="s">
        <v>1</v>
      </c>
      <c r="BA352" s="607">
        <v>2</v>
      </c>
      <c r="BB352" s="607">
        <v>3</v>
      </c>
      <c r="BC352" s="607">
        <v>4</v>
      </c>
      <c r="BD352" s="607">
        <v>9</v>
      </c>
      <c r="BE352" s="607">
        <v>16</v>
      </c>
      <c r="BF352" s="607">
        <v>18</v>
      </c>
      <c r="BG352" s="607">
        <v>27</v>
      </c>
      <c r="BH352" s="607">
        <v>24</v>
      </c>
      <c r="BI352" s="607">
        <v>41</v>
      </c>
      <c r="BJ352" s="607">
        <v>44</v>
      </c>
      <c r="BK352" s="607">
        <v>52</v>
      </c>
      <c r="BL352" s="607">
        <v>54</v>
      </c>
      <c r="BM352" s="607">
        <v>36</v>
      </c>
      <c r="BN352" s="607">
        <v>10</v>
      </c>
      <c r="BO352" s="608">
        <v>64.8</v>
      </c>
      <c r="BP352" s="608">
        <v>63.5</v>
      </c>
      <c r="BQ352" s="608">
        <v>67</v>
      </c>
      <c r="BR352" s="607">
        <v>190</v>
      </c>
      <c r="BS352" s="607" t="s">
        <v>1</v>
      </c>
      <c r="BT352" s="607" t="s">
        <v>1</v>
      </c>
      <c r="BU352" s="607" t="s">
        <v>1</v>
      </c>
      <c r="BV352" s="607" t="s">
        <v>1</v>
      </c>
      <c r="BW352" s="607">
        <v>1</v>
      </c>
      <c r="BX352" s="607">
        <v>2</v>
      </c>
      <c r="BY352" s="607">
        <v>1</v>
      </c>
      <c r="BZ352" s="607">
        <v>15</v>
      </c>
      <c r="CA352" s="607">
        <v>19</v>
      </c>
      <c r="CB352" s="607">
        <v>26</v>
      </c>
      <c r="CC352" s="607">
        <v>30</v>
      </c>
      <c r="CD352" s="607">
        <v>28</v>
      </c>
      <c r="CE352" s="607">
        <v>34</v>
      </c>
      <c r="CF352" s="607">
        <v>24</v>
      </c>
      <c r="CG352" s="607">
        <v>10</v>
      </c>
      <c r="CH352" s="607">
        <v>122</v>
      </c>
      <c r="CI352" s="607" t="s">
        <v>1</v>
      </c>
      <c r="CJ352" s="607" t="s">
        <v>1</v>
      </c>
      <c r="CK352" s="607" t="s">
        <v>1</v>
      </c>
      <c r="CL352" s="607" t="s">
        <v>1</v>
      </c>
      <c r="CM352" s="607" t="s">
        <v>1</v>
      </c>
      <c r="CN352" s="607">
        <v>4</v>
      </c>
      <c r="CO352" s="607">
        <v>9</v>
      </c>
      <c r="CP352" s="607">
        <v>18</v>
      </c>
      <c r="CQ352" s="607">
        <v>22</v>
      </c>
      <c r="CR352" s="607">
        <v>18</v>
      </c>
      <c r="CS352" s="607">
        <v>23</v>
      </c>
      <c r="CT352" s="607">
        <v>18</v>
      </c>
      <c r="CU352" s="607">
        <v>10</v>
      </c>
      <c r="CV352" s="607"/>
      <c r="CW352" s="607"/>
      <c r="CX352" s="607"/>
      <c r="CY352" s="607"/>
      <c r="CZ352" s="607"/>
      <c r="DA352" s="607"/>
      <c r="DB352" s="607"/>
      <c r="DC352" s="607">
        <v>707</v>
      </c>
      <c r="DD352" s="607">
        <v>483</v>
      </c>
      <c r="DE352" s="607">
        <v>340</v>
      </c>
      <c r="DF352" s="607">
        <v>120</v>
      </c>
      <c r="DG352" s="607">
        <v>23</v>
      </c>
      <c r="DH352" s="607">
        <v>104</v>
      </c>
      <c r="DI352" s="607">
        <v>60</v>
      </c>
      <c r="DJ352" s="607">
        <v>60</v>
      </c>
      <c r="DK352" s="607">
        <v>179</v>
      </c>
      <c r="DL352" s="607">
        <v>2</v>
      </c>
      <c r="DM352" s="607" t="s">
        <v>1</v>
      </c>
      <c r="DN352" s="607">
        <v>2</v>
      </c>
      <c r="DO352" s="607" t="s">
        <v>1</v>
      </c>
      <c r="DP352" s="607">
        <v>45</v>
      </c>
      <c r="DQ352" s="607" t="s">
        <v>1</v>
      </c>
      <c r="DR352" s="607">
        <v>123</v>
      </c>
      <c r="DS352" s="607">
        <v>6</v>
      </c>
      <c r="DT352" s="607" t="s">
        <v>1</v>
      </c>
      <c r="DU352" s="607">
        <v>1</v>
      </c>
      <c r="DV352" s="607" t="s">
        <v>1</v>
      </c>
      <c r="DW352" s="607" t="s">
        <v>1</v>
      </c>
      <c r="DX352" s="607" t="s">
        <v>1</v>
      </c>
      <c r="DY352" s="607" t="s">
        <v>1</v>
      </c>
      <c r="DZ352" s="607" t="s">
        <v>1</v>
      </c>
      <c r="EA352" s="607">
        <v>190</v>
      </c>
      <c r="EB352" s="607">
        <v>9106</v>
      </c>
      <c r="EC352" s="607">
        <v>682</v>
      </c>
      <c r="ED352" s="607">
        <v>2940</v>
      </c>
      <c r="EE352" s="607">
        <v>5484</v>
      </c>
      <c r="EF352" s="17">
        <v>351</v>
      </c>
      <c r="EG352" s="17">
        <v>295</v>
      </c>
      <c r="EH352" s="17">
        <v>212</v>
      </c>
      <c r="EI352" s="17">
        <v>66</v>
      </c>
      <c r="EJ352" s="17">
        <v>17</v>
      </c>
      <c r="EK352" s="17">
        <v>1</v>
      </c>
      <c r="EL352" s="17">
        <v>29</v>
      </c>
      <c r="EM352" s="17">
        <v>26</v>
      </c>
      <c r="EN352" s="17">
        <v>356</v>
      </c>
      <c r="EO352" s="17">
        <v>188</v>
      </c>
      <c r="EP352" s="17">
        <v>128</v>
      </c>
      <c r="EQ352" s="17">
        <v>54</v>
      </c>
      <c r="ER352" s="17">
        <v>6</v>
      </c>
      <c r="ES352" s="17">
        <v>103</v>
      </c>
      <c r="ET352" s="17">
        <v>31</v>
      </c>
      <c r="EU352" s="17">
        <v>34</v>
      </c>
    </row>
    <row r="353" spans="1:151" ht="14.25" customHeight="1">
      <c r="A353" s="551" t="s">
        <v>299</v>
      </c>
      <c r="B353" s="551" t="s">
        <v>569</v>
      </c>
      <c r="C353" s="551" t="s">
        <v>569</v>
      </c>
      <c r="D353" s="551"/>
      <c r="E353" s="607" t="s">
        <v>191</v>
      </c>
      <c r="F353" s="607" t="s">
        <v>191</v>
      </c>
      <c r="G353" s="607" t="s">
        <v>191</v>
      </c>
      <c r="H353" s="607" t="s">
        <v>191</v>
      </c>
      <c r="I353" s="607" t="s">
        <v>191</v>
      </c>
      <c r="J353" s="607" t="s">
        <v>191</v>
      </c>
      <c r="K353" s="607" t="s">
        <v>191</v>
      </c>
      <c r="L353" s="607" t="s">
        <v>191</v>
      </c>
      <c r="M353" s="607" t="s">
        <v>191</v>
      </c>
      <c r="N353" s="607" t="s">
        <v>191</v>
      </c>
      <c r="O353" s="607" t="s">
        <v>191</v>
      </c>
      <c r="P353" s="607" t="s">
        <v>191</v>
      </c>
      <c r="Q353" s="607" t="s">
        <v>191</v>
      </c>
      <c r="R353" s="607" t="s">
        <v>191</v>
      </c>
      <c r="S353" s="607" t="s">
        <v>191</v>
      </c>
      <c r="T353" s="607" t="s">
        <v>191</v>
      </c>
      <c r="U353" s="607" t="s">
        <v>191</v>
      </c>
      <c r="V353" s="607" t="s">
        <v>191</v>
      </c>
      <c r="W353" s="607" t="s">
        <v>191</v>
      </c>
      <c r="X353" s="607" t="s">
        <v>191</v>
      </c>
      <c r="Y353" s="607" t="s">
        <v>191</v>
      </c>
      <c r="Z353" s="607" t="s">
        <v>191</v>
      </c>
      <c r="AA353" s="607" t="s">
        <v>191</v>
      </c>
      <c r="AB353" s="607" t="s">
        <v>191</v>
      </c>
      <c r="AC353" s="608"/>
      <c r="AD353" s="608"/>
      <c r="AE353" s="608"/>
      <c r="AF353" s="607" t="s">
        <v>191</v>
      </c>
      <c r="AG353" s="607" t="s">
        <v>191</v>
      </c>
      <c r="AH353" s="607" t="s">
        <v>191</v>
      </c>
      <c r="AI353" s="607" t="s">
        <v>191</v>
      </c>
      <c r="AJ353" s="607" t="s">
        <v>191</v>
      </c>
      <c r="AK353" s="607" t="s">
        <v>191</v>
      </c>
      <c r="AL353" s="607" t="s">
        <v>191</v>
      </c>
      <c r="AM353" s="607" t="s">
        <v>191</v>
      </c>
      <c r="AN353" s="607" t="s">
        <v>191</v>
      </c>
      <c r="AO353" s="607" t="s">
        <v>191</v>
      </c>
      <c r="AP353" s="607" t="s">
        <v>191</v>
      </c>
      <c r="AQ353" s="607" t="s">
        <v>191</v>
      </c>
      <c r="AR353" s="607" t="s">
        <v>191</v>
      </c>
      <c r="AS353" s="607" t="s">
        <v>191</v>
      </c>
      <c r="AT353" s="607" t="s">
        <v>191</v>
      </c>
      <c r="AU353" s="607" t="s">
        <v>191</v>
      </c>
      <c r="AV353" s="608"/>
      <c r="AW353" s="608"/>
      <c r="AX353" s="608"/>
      <c r="AY353" s="607" t="s">
        <v>191</v>
      </c>
      <c r="AZ353" s="607" t="s">
        <v>191</v>
      </c>
      <c r="BA353" s="607" t="s">
        <v>191</v>
      </c>
      <c r="BB353" s="607" t="s">
        <v>191</v>
      </c>
      <c r="BC353" s="607" t="s">
        <v>191</v>
      </c>
      <c r="BD353" s="607" t="s">
        <v>191</v>
      </c>
      <c r="BE353" s="607" t="s">
        <v>191</v>
      </c>
      <c r="BF353" s="607" t="s">
        <v>191</v>
      </c>
      <c r="BG353" s="607" t="s">
        <v>191</v>
      </c>
      <c r="BH353" s="607" t="s">
        <v>191</v>
      </c>
      <c r="BI353" s="607" t="s">
        <v>191</v>
      </c>
      <c r="BJ353" s="607" t="s">
        <v>191</v>
      </c>
      <c r="BK353" s="607" t="s">
        <v>191</v>
      </c>
      <c r="BL353" s="607" t="s">
        <v>191</v>
      </c>
      <c r="BM353" s="607" t="s">
        <v>191</v>
      </c>
      <c r="BN353" s="607" t="s">
        <v>191</v>
      </c>
      <c r="BO353" s="608"/>
      <c r="BP353" s="608"/>
      <c r="BQ353" s="608"/>
      <c r="BR353" s="607"/>
      <c r="BS353" s="607"/>
      <c r="BT353" s="607"/>
      <c r="BU353" s="607"/>
      <c r="BV353" s="607"/>
      <c r="BW353" s="607"/>
      <c r="BX353" s="607"/>
      <c r="BY353" s="607"/>
      <c r="BZ353" s="607"/>
      <c r="CA353" s="607"/>
      <c r="CB353" s="607"/>
      <c r="CC353" s="607"/>
      <c r="CD353" s="607"/>
      <c r="CE353" s="607"/>
      <c r="CF353" s="607"/>
      <c r="CG353" s="607"/>
      <c r="CH353" s="607"/>
      <c r="CI353" s="607"/>
      <c r="CJ353" s="607"/>
      <c r="CK353" s="607"/>
      <c r="CL353" s="607"/>
      <c r="CM353" s="607"/>
      <c r="CN353" s="607"/>
      <c r="CO353" s="607"/>
      <c r="CP353" s="607"/>
      <c r="CQ353" s="607"/>
      <c r="CR353" s="607"/>
      <c r="CS353" s="607"/>
      <c r="CT353" s="607"/>
      <c r="CU353" s="607"/>
      <c r="CV353" s="607"/>
      <c r="CW353" s="607"/>
      <c r="CX353" s="607"/>
      <c r="CY353" s="607"/>
      <c r="CZ353" s="607"/>
      <c r="DA353" s="607"/>
      <c r="DB353" s="607"/>
      <c r="DC353" s="607"/>
      <c r="DD353" s="607"/>
      <c r="DE353" s="607"/>
      <c r="DF353" s="607"/>
      <c r="DG353" s="607"/>
      <c r="DH353" s="607"/>
      <c r="DI353" s="607"/>
      <c r="DJ353" s="607"/>
      <c r="DK353" s="607"/>
      <c r="DL353" s="607"/>
      <c r="DM353" s="607"/>
      <c r="DN353" s="607"/>
      <c r="DO353" s="607"/>
      <c r="DP353" s="607"/>
      <c r="DQ353" s="607"/>
      <c r="DR353" s="607"/>
      <c r="DS353" s="607"/>
      <c r="DT353" s="607"/>
      <c r="DU353" s="607"/>
      <c r="DV353" s="607"/>
      <c r="DW353" s="607"/>
      <c r="DX353" s="607"/>
      <c r="DY353" s="607"/>
      <c r="DZ353" s="607"/>
      <c r="EA353" s="607"/>
      <c r="EB353" s="607"/>
      <c r="EC353" s="607"/>
      <c r="ED353" s="607"/>
      <c r="EE353" s="607"/>
    </row>
    <row r="354" spans="1:151" ht="14.25" customHeight="1">
      <c r="A354" s="551" t="s">
        <v>299</v>
      </c>
      <c r="B354" s="551" t="s">
        <v>569</v>
      </c>
      <c r="C354" s="551" t="s">
        <v>569</v>
      </c>
      <c r="D354" s="551"/>
      <c r="E354" s="607" t="s">
        <v>191</v>
      </c>
      <c r="F354" s="607" t="s">
        <v>191</v>
      </c>
      <c r="G354" s="607" t="s">
        <v>191</v>
      </c>
      <c r="H354" s="607" t="s">
        <v>191</v>
      </c>
      <c r="I354" s="607" t="s">
        <v>191</v>
      </c>
      <c r="J354" s="607" t="s">
        <v>191</v>
      </c>
      <c r="K354" s="607" t="s">
        <v>191</v>
      </c>
      <c r="L354" s="607" t="s">
        <v>191</v>
      </c>
      <c r="M354" s="607" t="s">
        <v>191</v>
      </c>
      <c r="N354" s="607" t="s">
        <v>191</v>
      </c>
      <c r="O354" s="607" t="s">
        <v>191</v>
      </c>
      <c r="P354" s="607" t="s">
        <v>191</v>
      </c>
      <c r="Q354" s="607" t="s">
        <v>191</v>
      </c>
      <c r="R354" s="607" t="s">
        <v>191</v>
      </c>
      <c r="S354" s="607" t="s">
        <v>191</v>
      </c>
      <c r="T354" s="607" t="s">
        <v>191</v>
      </c>
      <c r="U354" s="607" t="s">
        <v>191</v>
      </c>
      <c r="V354" s="607" t="s">
        <v>191</v>
      </c>
      <c r="W354" s="607" t="s">
        <v>191</v>
      </c>
      <c r="X354" s="607" t="s">
        <v>191</v>
      </c>
      <c r="Y354" s="607" t="s">
        <v>191</v>
      </c>
      <c r="Z354" s="607" t="s">
        <v>191</v>
      </c>
      <c r="AA354" s="607" t="s">
        <v>191</v>
      </c>
      <c r="AB354" s="607" t="s">
        <v>191</v>
      </c>
      <c r="AC354" s="608"/>
      <c r="AD354" s="608"/>
      <c r="AE354" s="608"/>
      <c r="AF354" s="607" t="s">
        <v>191</v>
      </c>
      <c r="AG354" s="607" t="s">
        <v>191</v>
      </c>
      <c r="AH354" s="607" t="s">
        <v>191</v>
      </c>
      <c r="AI354" s="607" t="s">
        <v>191</v>
      </c>
      <c r="AJ354" s="607" t="s">
        <v>191</v>
      </c>
      <c r="AK354" s="607" t="s">
        <v>191</v>
      </c>
      <c r="AL354" s="607" t="s">
        <v>191</v>
      </c>
      <c r="AM354" s="607" t="s">
        <v>191</v>
      </c>
      <c r="AN354" s="607" t="s">
        <v>191</v>
      </c>
      <c r="AO354" s="607" t="s">
        <v>191</v>
      </c>
      <c r="AP354" s="607" t="s">
        <v>191</v>
      </c>
      <c r="AQ354" s="607" t="s">
        <v>191</v>
      </c>
      <c r="AR354" s="607" t="s">
        <v>191</v>
      </c>
      <c r="AS354" s="607" t="s">
        <v>191</v>
      </c>
      <c r="AT354" s="607" t="s">
        <v>191</v>
      </c>
      <c r="AU354" s="607" t="s">
        <v>191</v>
      </c>
      <c r="AV354" s="608"/>
      <c r="AW354" s="608"/>
      <c r="AX354" s="608"/>
      <c r="AY354" s="607" t="s">
        <v>191</v>
      </c>
      <c r="AZ354" s="607" t="s">
        <v>191</v>
      </c>
      <c r="BA354" s="607" t="s">
        <v>191</v>
      </c>
      <c r="BB354" s="607" t="s">
        <v>191</v>
      </c>
      <c r="BC354" s="607" t="s">
        <v>191</v>
      </c>
      <c r="BD354" s="607" t="s">
        <v>191</v>
      </c>
      <c r="BE354" s="607" t="s">
        <v>191</v>
      </c>
      <c r="BF354" s="607" t="s">
        <v>191</v>
      </c>
      <c r="BG354" s="607" t="s">
        <v>191</v>
      </c>
      <c r="BH354" s="607" t="s">
        <v>191</v>
      </c>
      <c r="BI354" s="607" t="s">
        <v>191</v>
      </c>
      <c r="BJ354" s="607" t="s">
        <v>191</v>
      </c>
      <c r="BK354" s="607" t="s">
        <v>191</v>
      </c>
      <c r="BL354" s="607" t="s">
        <v>191</v>
      </c>
      <c r="BM354" s="607" t="s">
        <v>191</v>
      </c>
      <c r="BN354" s="607" t="s">
        <v>191</v>
      </c>
      <c r="BO354" s="608"/>
      <c r="BP354" s="608"/>
      <c r="BQ354" s="608"/>
      <c r="BR354" s="607"/>
      <c r="BS354" s="607"/>
      <c r="BT354" s="607"/>
      <c r="BU354" s="607"/>
      <c r="BV354" s="607"/>
      <c r="BW354" s="607"/>
      <c r="BX354" s="607"/>
      <c r="BY354" s="607"/>
      <c r="BZ354" s="607"/>
      <c r="CA354" s="607"/>
      <c r="CB354" s="607"/>
      <c r="CC354" s="607"/>
      <c r="CD354" s="607"/>
      <c r="CE354" s="607"/>
      <c r="CF354" s="607"/>
      <c r="CG354" s="607"/>
      <c r="CH354" s="607"/>
      <c r="CI354" s="607"/>
      <c r="CJ354" s="607"/>
      <c r="CK354" s="607"/>
      <c r="CL354" s="607"/>
      <c r="CM354" s="607"/>
      <c r="CN354" s="607"/>
      <c r="CO354" s="607"/>
      <c r="CP354" s="607"/>
      <c r="CQ354" s="607"/>
      <c r="CR354" s="607"/>
      <c r="CS354" s="607"/>
      <c r="CT354" s="607"/>
      <c r="CU354" s="607"/>
      <c r="CV354" s="607"/>
      <c r="CW354" s="607"/>
      <c r="CX354" s="607"/>
      <c r="CY354" s="607"/>
      <c r="CZ354" s="607"/>
      <c r="DA354" s="607"/>
      <c r="DB354" s="607"/>
      <c r="DC354" s="607"/>
      <c r="DD354" s="607"/>
      <c r="DE354" s="607"/>
      <c r="DF354" s="607"/>
      <c r="DG354" s="607"/>
      <c r="DH354" s="607"/>
      <c r="DI354" s="607"/>
      <c r="DJ354" s="607"/>
      <c r="DK354" s="607"/>
      <c r="DL354" s="607"/>
      <c r="DM354" s="607"/>
      <c r="DN354" s="607"/>
      <c r="DO354" s="607"/>
      <c r="DP354" s="607"/>
      <c r="DQ354" s="607"/>
      <c r="DR354" s="607"/>
      <c r="DS354" s="607"/>
      <c r="DT354" s="607"/>
      <c r="DU354" s="607"/>
      <c r="DV354" s="607"/>
      <c r="DW354" s="607"/>
      <c r="DX354" s="607"/>
      <c r="DY354" s="607"/>
      <c r="DZ354" s="607"/>
      <c r="EA354" s="607"/>
      <c r="EB354" s="607"/>
      <c r="EC354" s="607"/>
      <c r="ED354" s="607"/>
      <c r="EE354" s="607"/>
    </row>
    <row r="355" spans="1:151" ht="14.25" customHeight="1">
      <c r="A355" s="551" t="s">
        <v>299</v>
      </c>
      <c r="B355" s="551" t="s">
        <v>570</v>
      </c>
      <c r="C355" s="551" t="s">
        <v>570</v>
      </c>
      <c r="D355" s="551"/>
      <c r="E355" s="607">
        <v>123</v>
      </c>
      <c r="F355" s="607">
        <v>67</v>
      </c>
      <c r="G355" s="607">
        <v>17</v>
      </c>
      <c r="H355" s="607">
        <v>16</v>
      </c>
      <c r="I355" s="607">
        <v>19</v>
      </c>
      <c r="J355" s="607">
        <v>13</v>
      </c>
      <c r="K355" s="607">
        <v>31</v>
      </c>
      <c r="L355" s="607">
        <v>56</v>
      </c>
      <c r="M355" s="607">
        <v>181</v>
      </c>
      <c r="N355" s="607">
        <v>6</v>
      </c>
      <c r="O355" s="607">
        <v>2</v>
      </c>
      <c r="P355" s="607">
        <v>1</v>
      </c>
      <c r="Q355" s="607">
        <v>4</v>
      </c>
      <c r="R355" s="607">
        <v>8</v>
      </c>
      <c r="S355" s="607">
        <v>20</v>
      </c>
      <c r="T355" s="607">
        <v>12</v>
      </c>
      <c r="U355" s="607">
        <v>12</v>
      </c>
      <c r="V355" s="607">
        <v>17</v>
      </c>
      <c r="W355" s="607">
        <v>14</v>
      </c>
      <c r="X355" s="607">
        <v>9</v>
      </c>
      <c r="Y355" s="607">
        <v>25</v>
      </c>
      <c r="Z355" s="607">
        <v>25</v>
      </c>
      <c r="AA355" s="607">
        <v>20</v>
      </c>
      <c r="AB355" s="607">
        <v>6</v>
      </c>
      <c r="AC355" s="608">
        <v>60.5</v>
      </c>
      <c r="AD355" s="608">
        <v>60.3</v>
      </c>
      <c r="AE355" s="608">
        <v>60.8</v>
      </c>
      <c r="AF355" s="607">
        <v>120</v>
      </c>
      <c r="AG355" s="607">
        <v>3</v>
      </c>
      <c r="AH355" s="607">
        <v>1</v>
      </c>
      <c r="AI355" s="607" t="s">
        <v>1</v>
      </c>
      <c r="AJ355" s="607" t="s">
        <v>1</v>
      </c>
      <c r="AK355" s="607">
        <v>2</v>
      </c>
      <c r="AL355" s="607">
        <v>8</v>
      </c>
      <c r="AM355" s="607">
        <v>7</v>
      </c>
      <c r="AN355" s="607">
        <v>6</v>
      </c>
      <c r="AO355" s="607">
        <v>11</v>
      </c>
      <c r="AP355" s="607">
        <v>10</v>
      </c>
      <c r="AQ355" s="607">
        <v>7</v>
      </c>
      <c r="AR355" s="607">
        <v>20</v>
      </c>
      <c r="AS355" s="607">
        <v>22</v>
      </c>
      <c r="AT355" s="607">
        <v>19</v>
      </c>
      <c r="AU355" s="607">
        <v>4</v>
      </c>
      <c r="AV355" s="608">
        <v>65.7</v>
      </c>
      <c r="AW355" s="608">
        <v>65.099999999999994</v>
      </c>
      <c r="AX355" s="608">
        <v>66.400000000000006</v>
      </c>
      <c r="AY355" s="607">
        <v>102</v>
      </c>
      <c r="AZ355" s="607" t="s">
        <v>1</v>
      </c>
      <c r="BA355" s="607" t="s">
        <v>1</v>
      </c>
      <c r="BB355" s="607" t="s">
        <v>1</v>
      </c>
      <c r="BC355" s="607" t="s">
        <v>1</v>
      </c>
      <c r="BD355" s="607">
        <v>2</v>
      </c>
      <c r="BE355" s="607">
        <v>7</v>
      </c>
      <c r="BF355" s="607">
        <v>5</v>
      </c>
      <c r="BG355" s="607">
        <v>5</v>
      </c>
      <c r="BH355" s="607">
        <v>9</v>
      </c>
      <c r="BI355" s="607">
        <v>9</v>
      </c>
      <c r="BJ355" s="607">
        <v>6</v>
      </c>
      <c r="BK355" s="607">
        <v>18</v>
      </c>
      <c r="BL355" s="607">
        <v>20</v>
      </c>
      <c r="BM355" s="607">
        <v>17</v>
      </c>
      <c r="BN355" s="607">
        <v>4</v>
      </c>
      <c r="BO355" s="608">
        <v>67.8</v>
      </c>
      <c r="BP355" s="608">
        <v>66.8</v>
      </c>
      <c r="BQ355" s="608">
        <v>69.400000000000006</v>
      </c>
      <c r="BR355" s="607">
        <v>67</v>
      </c>
      <c r="BS355" s="607" t="s">
        <v>1</v>
      </c>
      <c r="BT355" s="607" t="s">
        <v>1</v>
      </c>
      <c r="BU355" s="607" t="s">
        <v>1</v>
      </c>
      <c r="BV355" s="607" t="s">
        <v>1</v>
      </c>
      <c r="BW355" s="607" t="s">
        <v>1</v>
      </c>
      <c r="BX355" s="607">
        <v>2</v>
      </c>
      <c r="BY355" s="607">
        <v>3</v>
      </c>
      <c r="BZ355" s="607">
        <v>2</v>
      </c>
      <c r="CA355" s="607">
        <v>7</v>
      </c>
      <c r="CB355" s="607">
        <v>7</v>
      </c>
      <c r="CC355" s="607">
        <v>4</v>
      </c>
      <c r="CD355" s="607">
        <v>10</v>
      </c>
      <c r="CE355" s="607">
        <v>14</v>
      </c>
      <c r="CF355" s="607">
        <v>15</v>
      </c>
      <c r="CG355" s="607">
        <v>3</v>
      </c>
      <c r="CH355" s="607">
        <v>46</v>
      </c>
      <c r="CI355" s="607" t="s">
        <v>1</v>
      </c>
      <c r="CJ355" s="607" t="s">
        <v>1</v>
      </c>
      <c r="CK355" s="607" t="s">
        <v>1</v>
      </c>
      <c r="CL355" s="607" t="s">
        <v>1</v>
      </c>
      <c r="CM355" s="607">
        <v>1</v>
      </c>
      <c r="CN355" s="607">
        <v>1</v>
      </c>
      <c r="CO355" s="607">
        <v>4</v>
      </c>
      <c r="CP355" s="607">
        <v>3</v>
      </c>
      <c r="CQ355" s="607">
        <v>3</v>
      </c>
      <c r="CR355" s="607">
        <v>8</v>
      </c>
      <c r="CS355" s="607">
        <v>9</v>
      </c>
      <c r="CT355" s="607">
        <v>14</v>
      </c>
      <c r="CU355" s="607">
        <v>3</v>
      </c>
      <c r="CV355" s="607"/>
      <c r="CW355" s="607"/>
      <c r="CX355" s="607"/>
      <c r="CY355" s="607"/>
      <c r="CZ355" s="607"/>
      <c r="DA355" s="607"/>
      <c r="DB355" s="607"/>
      <c r="DC355" s="607">
        <v>251</v>
      </c>
      <c r="DD355" s="607">
        <v>157</v>
      </c>
      <c r="DE355" s="607">
        <v>102</v>
      </c>
      <c r="DF355" s="607">
        <v>38</v>
      </c>
      <c r="DG355" s="607">
        <v>17</v>
      </c>
      <c r="DH355" s="607">
        <v>42</v>
      </c>
      <c r="DI355" s="607">
        <v>33</v>
      </c>
      <c r="DJ355" s="607">
        <v>19</v>
      </c>
      <c r="DK355" s="607">
        <v>61</v>
      </c>
      <c r="DL355" s="607">
        <v>1</v>
      </c>
      <c r="DM355" s="607" t="s">
        <v>1</v>
      </c>
      <c r="DN355" s="607">
        <v>5</v>
      </c>
      <c r="DO355" s="607">
        <v>1</v>
      </c>
      <c r="DP355" s="607">
        <v>34</v>
      </c>
      <c r="DQ355" s="607">
        <v>4</v>
      </c>
      <c r="DR355" s="607">
        <v>4</v>
      </c>
      <c r="DS355" s="607">
        <v>11</v>
      </c>
      <c r="DT355" s="607">
        <v>1</v>
      </c>
      <c r="DU355" s="607" t="s">
        <v>1</v>
      </c>
      <c r="DV355" s="607" t="s">
        <v>1</v>
      </c>
      <c r="DW355" s="607" t="s">
        <v>1</v>
      </c>
      <c r="DX355" s="607" t="s">
        <v>1</v>
      </c>
      <c r="DY355" s="607" t="s">
        <v>1</v>
      </c>
      <c r="DZ355" s="607" t="s">
        <v>1</v>
      </c>
      <c r="EA355" s="607">
        <v>67</v>
      </c>
      <c r="EB355" s="607">
        <v>3847</v>
      </c>
      <c r="EC355" s="607">
        <v>411</v>
      </c>
      <c r="ED355" s="607">
        <v>3034</v>
      </c>
      <c r="EE355" s="607">
        <v>402</v>
      </c>
      <c r="EF355" s="17">
        <v>122</v>
      </c>
      <c r="EG355" s="17">
        <v>99</v>
      </c>
      <c r="EH355" s="17">
        <v>65</v>
      </c>
      <c r="EI355" s="17">
        <v>24</v>
      </c>
      <c r="EJ355" s="17">
        <v>10</v>
      </c>
      <c r="EK355" s="17" t="s">
        <v>1</v>
      </c>
      <c r="EL355" s="17">
        <v>17</v>
      </c>
      <c r="EM355" s="17">
        <v>6</v>
      </c>
      <c r="EN355" s="17">
        <v>129</v>
      </c>
      <c r="EO355" s="17">
        <v>58</v>
      </c>
      <c r="EP355" s="17">
        <v>37</v>
      </c>
      <c r="EQ355" s="17">
        <v>14</v>
      </c>
      <c r="ER355" s="17">
        <v>7</v>
      </c>
      <c r="ES355" s="17">
        <v>42</v>
      </c>
      <c r="ET355" s="17">
        <v>16</v>
      </c>
      <c r="EU355" s="17">
        <v>13</v>
      </c>
    </row>
    <row r="356" spans="1:151" ht="14.25" customHeight="1">
      <c r="A356" s="551" t="s">
        <v>299</v>
      </c>
      <c r="B356" s="551" t="s">
        <v>570</v>
      </c>
      <c r="C356" s="551" t="s">
        <v>570</v>
      </c>
      <c r="D356" s="551" t="s">
        <v>571</v>
      </c>
      <c r="E356" s="607">
        <v>11</v>
      </c>
      <c r="F356" s="607">
        <v>7</v>
      </c>
      <c r="G356" s="607">
        <v>1</v>
      </c>
      <c r="H356" s="607">
        <v>1</v>
      </c>
      <c r="I356" s="607">
        <v>3</v>
      </c>
      <c r="J356" s="607">
        <v>1</v>
      </c>
      <c r="K356" s="607">
        <v>3</v>
      </c>
      <c r="L356" s="607">
        <v>4</v>
      </c>
      <c r="M356" s="607">
        <v>21</v>
      </c>
      <c r="N356" s="607">
        <v>2</v>
      </c>
      <c r="O356" s="607" t="s">
        <v>1</v>
      </c>
      <c r="P356" s="607" t="s">
        <v>1</v>
      </c>
      <c r="Q356" s="607" t="s">
        <v>1</v>
      </c>
      <c r="R356" s="607">
        <v>2</v>
      </c>
      <c r="S356" s="607">
        <v>2</v>
      </c>
      <c r="T356" s="607">
        <v>3</v>
      </c>
      <c r="U356" s="607">
        <v>1</v>
      </c>
      <c r="V356" s="607">
        <v>1</v>
      </c>
      <c r="W356" s="607">
        <v>1</v>
      </c>
      <c r="X356" s="607">
        <v>2</v>
      </c>
      <c r="Y356" s="607">
        <v>2</v>
      </c>
      <c r="Z356" s="607">
        <v>4</v>
      </c>
      <c r="AA356" s="607">
        <v>1</v>
      </c>
      <c r="AB356" s="607" t="s">
        <v>1</v>
      </c>
      <c r="AC356" s="608">
        <v>55.7</v>
      </c>
      <c r="AD356" s="608">
        <v>57.5</v>
      </c>
      <c r="AE356" s="608">
        <v>53.6</v>
      </c>
      <c r="AF356" s="607">
        <v>14</v>
      </c>
      <c r="AG356" s="607" t="s">
        <v>1</v>
      </c>
      <c r="AH356" s="607" t="s">
        <v>1</v>
      </c>
      <c r="AI356" s="607" t="s">
        <v>1</v>
      </c>
      <c r="AJ356" s="607" t="s">
        <v>1</v>
      </c>
      <c r="AK356" s="607" t="s">
        <v>1</v>
      </c>
      <c r="AL356" s="607">
        <v>1</v>
      </c>
      <c r="AM356" s="607">
        <v>2</v>
      </c>
      <c r="AN356" s="607">
        <v>1</v>
      </c>
      <c r="AO356" s="607">
        <v>1</v>
      </c>
      <c r="AP356" s="607" t="s">
        <v>1</v>
      </c>
      <c r="AQ356" s="607">
        <v>2</v>
      </c>
      <c r="AR356" s="607">
        <v>2</v>
      </c>
      <c r="AS356" s="607">
        <v>4</v>
      </c>
      <c r="AT356" s="607">
        <v>1</v>
      </c>
      <c r="AU356" s="607" t="s">
        <v>1</v>
      </c>
      <c r="AV356" s="608">
        <v>65.099999999999994</v>
      </c>
      <c r="AW356" s="608">
        <v>64.8</v>
      </c>
      <c r="AX356" s="608">
        <v>65.5</v>
      </c>
      <c r="AY356" s="607">
        <v>10</v>
      </c>
      <c r="AZ356" s="607" t="s">
        <v>1</v>
      </c>
      <c r="BA356" s="607" t="s">
        <v>1</v>
      </c>
      <c r="BB356" s="607" t="s">
        <v>1</v>
      </c>
      <c r="BC356" s="607" t="s">
        <v>1</v>
      </c>
      <c r="BD356" s="607" t="s">
        <v>1</v>
      </c>
      <c r="BE356" s="607">
        <v>1</v>
      </c>
      <c r="BF356" s="607">
        <v>1</v>
      </c>
      <c r="BG356" s="607">
        <v>1</v>
      </c>
      <c r="BH356" s="607" t="s">
        <v>1</v>
      </c>
      <c r="BI356" s="607" t="s">
        <v>1</v>
      </c>
      <c r="BJ356" s="607">
        <v>2</v>
      </c>
      <c r="BK356" s="607">
        <v>1</v>
      </c>
      <c r="BL356" s="607">
        <v>3</v>
      </c>
      <c r="BM356" s="607">
        <v>1</v>
      </c>
      <c r="BN356" s="607" t="s">
        <v>1</v>
      </c>
      <c r="BO356" s="608">
        <v>66.2</v>
      </c>
      <c r="BP356" s="608">
        <v>64.8</v>
      </c>
      <c r="BQ356" s="608">
        <v>72</v>
      </c>
      <c r="BR356" s="607">
        <v>7</v>
      </c>
      <c r="BS356" s="607" t="s">
        <v>1</v>
      </c>
      <c r="BT356" s="607" t="s">
        <v>1</v>
      </c>
      <c r="BU356" s="607" t="s">
        <v>1</v>
      </c>
      <c r="BV356" s="607" t="s">
        <v>1</v>
      </c>
      <c r="BW356" s="607" t="s">
        <v>1</v>
      </c>
      <c r="BX356" s="607" t="s">
        <v>1</v>
      </c>
      <c r="BY356" s="607" t="s">
        <v>1</v>
      </c>
      <c r="BZ356" s="607">
        <v>1</v>
      </c>
      <c r="CA356" s="607" t="s">
        <v>1</v>
      </c>
      <c r="CB356" s="607">
        <v>1</v>
      </c>
      <c r="CC356" s="607">
        <v>1</v>
      </c>
      <c r="CD356" s="607">
        <v>1</v>
      </c>
      <c r="CE356" s="607">
        <v>2</v>
      </c>
      <c r="CF356" s="607">
        <v>1</v>
      </c>
      <c r="CG356" s="607" t="s">
        <v>1</v>
      </c>
      <c r="CH356" s="607">
        <v>6</v>
      </c>
      <c r="CI356" s="607" t="s">
        <v>1</v>
      </c>
      <c r="CJ356" s="607" t="s">
        <v>1</v>
      </c>
      <c r="CK356" s="607" t="s">
        <v>1</v>
      </c>
      <c r="CL356" s="607" t="s">
        <v>1</v>
      </c>
      <c r="CM356" s="607" t="s">
        <v>1</v>
      </c>
      <c r="CN356" s="607">
        <v>1</v>
      </c>
      <c r="CO356" s="607" t="s">
        <v>1</v>
      </c>
      <c r="CP356" s="607" t="s">
        <v>1</v>
      </c>
      <c r="CQ356" s="607">
        <v>1</v>
      </c>
      <c r="CR356" s="607">
        <v>1</v>
      </c>
      <c r="CS356" s="607">
        <v>2</v>
      </c>
      <c r="CT356" s="607">
        <v>1</v>
      </c>
      <c r="CU356" s="607" t="s">
        <v>1</v>
      </c>
      <c r="CV356" s="607"/>
      <c r="CW356" s="607"/>
      <c r="CX356" s="607"/>
      <c r="CY356" s="607"/>
      <c r="CZ356" s="607"/>
      <c r="DA356" s="607"/>
      <c r="DB356" s="607"/>
      <c r="DC356" s="607">
        <v>33</v>
      </c>
      <c r="DD356" s="607">
        <v>12</v>
      </c>
      <c r="DE356" s="607">
        <v>10</v>
      </c>
      <c r="DF356" s="607">
        <v>2</v>
      </c>
      <c r="DG356" s="607" t="s">
        <v>1</v>
      </c>
      <c r="DH356" s="607">
        <v>10</v>
      </c>
      <c r="DI356" s="607">
        <v>6</v>
      </c>
      <c r="DJ356" s="607">
        <v>5</v>
      </c>
      <c r="DK356" s="607">
        <v>7</v>
      </c>
      <c r="DL356" s="607" t="s">
        <v>1</v>
      </c>
      <c r="DM356" s="607" t="s">
        <v>1</v>
      </c>
      <c r="DN356" s="607">
        <v>1</v>
      </c>
      <c r="DO356" s="607" t="s">
        <v>1</v>
      </c>
      <c r="DP356" s="607">
        <v>4</v>
      </c>
      <c r="DQ356" s="607">
        <v>1</v>
      </c>
      <c r="DR356" s="607" t="s">
        <v>1</v>
      </c>
      <c r="DS356" s="607">
        <v>1</v>
      </c>
      <c r="DT356" s="607" t="s">
        <v>1</v>
      </c>
      <c r="DU356" s="607" t="s">
        <v>1</v>
      </c>
      <c r="DV356" s="607" t="s">
        <v>1</v>
      </c>
      <c r="DW356" s="607" t="s">
        <v>1</v>
      </c>
      <c r="DX356" s="607" t="s">
        <v>1</v>
      </c>
      <c r="DY356" s="607" t="s">
        <v>1</v>
      </c>
      <c r="DZ356" s="607" t="s">
        <v>1</v>
      </c>
      <c r="EA356" s="607">
        <v>7</v>
      </c>
      <c r="EB356" s="607">
        <v>490</v>
      </c>
      <c r="EC356" s="607" t="s">
        <v>1</v>
      </c>
      <c r="ED356" s="607">
        <v>401</v>
      </c>
      <c r="EE356" s="607">
        <v>89</v>
      </c>
      <c r="EF356" s="17">
        <v>14</v>
      </c>
      <c r="EG356" s="17">
        <v>10</v>
      </c>
      <c r="EH356" s="17">
        <v>8</v>
      </c>
      <c r="EI356" s="17">
        <v>2</v>
      </c>
      <c r="EJ356" s="17" t="s">
        <v>1</v>
      </c>
      <c r="EK356" s="17" t="s">
        <v>1</v>
      </c>
      <c r="EL356" s="17">
        <v>3</v>
      </c>
      <c r="EM356" s="17">
        <v>1</v>
      </c>
      <c r="EN356" s="17">
        <v>19</v>
      </c>
      <c r="EO356" s="17">
        <v>2</v>
      </c>
      <c r="EP356" s="17">
        <v>2</v>
      </c>
      <c r="EQ356" s="17" t="s">
        <v>1</v>
      </c>
      <c r="ER356" s="17" t="s">
        <v>1</v>
      </c>
      <c r="ES356" s="17">
        <v>10</v>
      </c>
      <c r="ET356" s="17">
        <v>3</v>
      </c>
      <c r="EU356" s="17">
        <v>4</v>
      </c>
    </row>
    <row r="357" spans="1:151" ht="14.25" customHeight="1">
      <c r="A357" s="551" t="s">
        <v>299</v>
      </c>
      <c r="B357" s="551" t="s">
        <v>570</v>
      </c>
      <c r="C357" s="551" t="s">
        <v>570</v>
      </c>
      <c r="D357" s="551" t="s">
        <v>572</v>
      </c>
      <c r="E357" s="607">
        <v>8</v>
      </c>
      <c r="F357" s="607">
        <v>2</v>
      </c>
      <c r="G357" s="607" t="s">
        <v>190</v>
      </c>
      <c r="H357" s="607" t="s">
        <v>190</v>
      </c>
      <c r="I357" s="607" t="s">
        <v>190</v>
      </c>
      <c r="J357" s="607" t="s">
        <v>190</v>
      </c>
      <c r="K357" s="607" t="s">
        <v>190</v>
      </c>
      <c r="L357" s="607">
        <v>6</v>
      </c>
      <c r="M357" s="607" t="s">
        <v>190</v>
      </c>
      <c r="N357" s="607" t="s">
        <v>190</v>
      </c>
      <c r="O357" s="607" t="s">
        <v>190</v>
      </c>
      <c r="P357" s="607" t="s">
        <v>190</v>
      </c>
      <c r="Q357" s="607" t="s">
        <v>190</v>
      </c>
      <c r="R357" s="607" t="s">
        <v>190</v>
      </c>
      <c r="S357" s="607" t="s">
        <v>190</v>
      </c>
      <c r="T357" s="607" t="s">
        <v>190</v>
      </c>
      <c r="U357" s="607" t="s">
        <v>190</v>
      </c>
      <c r="V357" s="607" t="s">
        <v>190</v>
      </c>
      <c r="W357" s="607" t="s">
        <v>190</v>
      </c>
      <c r="X357" s="607" t="s">
        <v>190</v>
      </c>
      <c r="Y357" s="607" t="s">
        <v>190</v>
      </c>
      <c r="Z357" s="607" t="s">
        <v>190</v>
      </c>
      <c r="AA357" s="607" t="s">
        <v>190</v>
      </c>
      <c r="AB357" s="607" t="s">
        <v>190</v>
      </c>
      <c r="AC357" s="608">
        <v>58.8</v>
      </c>
      <c r="AD357" s="608">
        <v>60</v>
      </c>
      <c r="AE357" s="608">
        <v>58.3</v>
      </c>
      <c r="AF357" s="607" t="s">
        <v>190</v>
      </c>
      <c r="AG357" s="607" t="s">
        <v>190</v>
      </c>
      <c r="AH357" s="607" t="s">
        <v>190</v>
      </c>
      <c r="AI357" s="607" t="s">
        <v>190</v>
      </c>
      <c r="AJ357" s="607" t="s">
        <v>190</v>
      </c>
      <c r="AK357" s="607" t="s">
        <v>190</v>
      </c>
      <c r="AL357" s="607" t="s">
        <v>190</v>
      </c>
      <c r="AM357" s="607" t="s">
        <v>190</v>
      </c>
      <c r="AN357" s="607" t="s">
        <v>190</v>
      </c>
      <c r="AO357" s="607" t="s">
        <v>190</v>
      </c>
      <c r="AP357" s="607" t="s">
        <v>190</v>
      </c>
      <c r="AQ357" s="607" t="s">
        <v>190</v>
      </c>
      <c r="AR357" s="607" t="s">
        <v>190</v>
      </c>
      <c r="AS357" s="607" t="s">
        <v>190</v>
      </c>
      <c r="AT357" s="607" t="s">
        <v>190</v>
      </c>
      <c r="AU357" s="607" t="s">
        <v>190</v>
      </c>
      <c r="AV357" s="608">
        <v>64.3</v>
      </c>
      <c r="AW357" s="608">
        <v>60</v>
      </c>
      <c r="AX357" s="608">
        <v>66.5</v>
      </c>
      <c r="AY357" s="607" t="s">
        <v>190</v>
      </c>
      <c r="AZ357" s="607" t="s">
        <v>190</v>
      </c>
      <c r="BA357" s="607" t="s">
        <v>190</v>
      </c>
      <c r="BB357" s="607" t="s">
        <v>190</v>
      </c>
      <c r="BC357" s="607" t="s">
        <v>190</v>
      </c>
      <c r="BD357" s="607" t="s">
        <v>190</v>
      </c>
      <c r="BE357" s="607" t="s">
        <v>190</v>
      </c>
      <c r="BF357" s="607" t="s">
        <v>190</v>
      </c>
      <c r="BG357" s="607" t="s">
        <v>190</v>
      </c>
      <c r="BH357" s="607" t="s">
        <v>190</v>
      </c>
      <c r="BI357" s="607" t="s">
        <v>190</v>
      </c>
      <c r="BJ357" s="607" t="s">
        <v>190</v>
      </c>
      <c r="BK357" s="607" t="s">
        <v>190</v>
      </c>
      <c r="BL357" s="607" t="s">
        <v>190</v>
      </c>
      <c r="BM357" s="607" t="s">
        <v>190</v>
      </c>
      <c r="BN357" s="607" t="s">
        <v>190</v>
      </c>
      <c r="BO357" s="608">
        <v>64.3</v>
      </c>
      <c r="BP357" s="608">
        <v>60</v>
      </c>
      <c r="BQ357" s="608">
        <v>66.5</v>
      </c>
      <c r="BR357" s="607">
        <v>2</v>
      </c>
      <c r="BS357" s="607" t="s">
        <v>1</v>
      </c>
      <c r="BT357" s="607" t="s">
        <v>1</v>
      </c>
      <c r="BU357" s="607" t="s">
        <v>1</v>
      </c>
      <c r="BV357" s="607" t="s">
        <v>1</v>
      </c>
      <c r="BW357" s="607" t="s">
        <v>1</v>
      </c>
      <c r="BX357" s="607" t="s">
        <v>1</v>
      </c>
      <c r="BY357" s="607" t="s">
        <v>1</v>
      </c>
      <c r="BZ357" s="607" t="s">
        <v>1</v>
      </c>
      <c r="CA357" s="607" t="s">
        <v>1</v>
      </c>
      <c r="CB357" s="607">
        <v>1</v>
      </c>
      <c r="CC357" s="607" t="s">
        <v>1</v>
      </c>
      <c r="CD357" s="607">
        <v>1</v>
      </c>
      <c r="CE357" s="607" t="s">
        <v>1</v>
      </c>
      <c r="CF357" s="607" t="s">
        <v>1</v>
      </c>
      <c r="CG357" s="607" t="s">
        <v>1</v>
      </c>
      <c r="CH357" s="607">
        <v>1</v>
      </c>
      <c r="CI357" s="607" t="s">
        <v>1</v>
      </c>
      <c r="CJ357" s="607" t="s">
        <v>1</v>
      </c>
      <c r="CK357" s="607" t="s">
        <v>1</v>
      </c>
      <c r="CL357" s="607" t="s">
        <v>1</v>
      </c>
      <c r="CM357" s="607" t="s">
        <v>1</v>
      </c>
      <c r="CN357" s="607" t="s">
        <v>1</v>
      </c>
      <c r="CO357" s="607" t="s">
        <v>1</v>
      </c>
      <c r="CP357" s="607" t="s">
        <v>1</v>
      </c>
      <c r="CQ357" s="607" t="s">
        <v>1</v>
      </c>
      <c r="CR357" s="607">
        <v>1</v>
      </c>
      <c r="CS357" s="607" t="s">
        <v>1</v>
      </c>
      <c r="CT357" s="607" t="s">
        <v>1</v>
      </c>
      <c r="CU357" s="607" t="s">
        <v>1</v>
      </c>
      <c r="CV357" s="607"/>
      <c r="CW357" s="607"/>
      <c r="CX357" s="607"/>
      <c r="CY357" s="607"/>
      <c r="CZ357" s="607"/>
      <c r="DA357" s="607"/>
      <c r="DB357" s="607"/>
      <c r="DC357" s="607">
        <v>6</v>
      </c>
      <c r="DD357" s="607">
        <v>5</v>
      </c>
      <c r="DE357" s="607">
        <v>3</v>
      </c>
      <c r="DF357" s="607">
        <v>2</v>
      </c>
      <c r="DG357" s="607" t="s">
        <v>1</v>
      </c>
      <c r="DH357" s="607">
        <v>1</v>
      </c>
      <c r="DI357" s="607" t="s">
        <v>1</v>
      </c>
      <c r="DJ357" s="607" t="s">
        <v>1</v>
      </c>
      <c r="DK357" s="607">
        <v>1</v>
      </c>
      <c r="DL357" s="607" t="s">
        <v>1</v>
      </c>
      <c r="DM357" s="607" t="s">
        <v>1</v>
      </c>
      <c r="DN357" s="607" t="s">
        <v>1</v>
      </c>
      <c r="DO357" s="607" t="s">
        <v>1</v>
      </c>
      <c r="DP357" s="607" t="s">
        <v>1</v>
      </c>
      <c r="DQ357" s="607" t="s">
        <v>1</v>
      </c>
      <c r="DR357" s="607" t="s">
        <v>1</v>
      </c>
      <c r="DS357" s="607">
        <v>1</v>
      </c>
      <c r="DT357" s="607" t="s">
        <v>1</v>
      </c>
      <c r="DU357" s="607" t="s">
        <v>1</v>
      </c>
      <c r="DV357" s="607" t="s">
        <v>1</v>
      </c>
      <c r="DW357" s="607" t="s">
        <v>1</v>
      </c>
      <c r="DX357" s="607" t="s">
        <v>1</v>
      </c>
      <c r="DY357" s="607" t="s">
        <v>1</v>
      </c>
      <c r="DZ357" s="607" t="s">
        <v>1</v>
      </c>
      <c r="EA357" s="607">
        <v>2</v>
      </c>
      <c r="EB357" s="607">
        <v>101</v>
      </c>
      <c r="EC357" s="607">
        <v>11</v>
      </c>
      <c r="ED357" s="607">
        <v>90</v>
      </c>
      <c r="EE357" s="607" t="s">
        <v>1</v>
      </c>
      <c r="EF357" s="17">
        <v>1</v>
      </c>
      <c r="EG357" s="17">
        <v>1</v>
      </c>
      <c r="EH357" s="17">
        <v>1</v>
      </c>
      <c r="EI357" s="17" t="s">
        <v>1</v>
      </c>
      <c r="EJ357" s="17" t="s">
        <v>1</v>
      </c>
      <c r="EK357" s="17" t="s">
        <v>1</v>
      </c>
      <c r="EL357" s="17" t="s">
        <v>1</v>
      </c>
      <c r="EM357" s="17" t="s">
        <v>1</v>
      </c>
      <c r="EN357" s="17">
        <v>5</v>
      </c>
      <c r="EO357" s="17">
        <v>4</v>
      </c>
      <c r="EP357" s="17">
        <v>2</v>
      </c>
      <c r="EQ357" s="17">
        <v>2</v>
      </c>
      <c r="ER357" s="17" t="s">
        <v>1</v>
      </c>
      <c r="ES357" s="17">
        <v>1</v>
      </c>
      <c r="ET357" s="17" t="s">
        <v>1</v>
      </c>
      <c r="EU357" s="17" t="s">
        <v>1</v>
      </c>
    </row>
    <row r="358" spans="1:151" ht="14.25" customHeight="1">
      <c r="A358" s="551" t="s">
        <v>299</v>
      </c>
      <c r="B358" s="551" t="s">
        <v>570</v>
      </c>
      <c r="C358" s="551" t="s">
        <v>570</v>
      </c>
      <c r="D358" s="551" t="s">
        <v>573</v>
      </c>
      <c r="E358" s="607">
        <v>9</v>
      </c>
      <c r="F358" s="607">
        <v>4</v>
      </c>
      <c r="G358" s="607" t="s">
        <v>1</v>
      </c>
      <c r="H358" s="607" t="s">
        <v>1</v>
      </c>
      <c r="I358" s="607">
        <v>1</v>
      </c>
      <c r="J358" s="607" t="s">
        <v>1</v>
      </c>
      <c r="K358" s="607">
        <v>3</v>
      </c>
      <c r="L358" s="607">
        <v>5</v>
      </c>
      <c r="M358" s="607">
        <v>10</v>
      </c>
      <c r="N358" s="607" t="s">
        <v>1</v>
      </c>
      <c r="O358" s="607" t="s">
        <v>1</v>
      </c>
      <c r="P358" s="607" t="s">
        <v>1</v>
      </c>
      <c r="Q358" s="607">
        <v>1</v>
      </c>
      <c r="R358" s="607" t="s">
        <v>1</v>
      </c>
      <c r="S358" s="607" t="s">
        <v>1</v>
      </c>
      <c r="T358" s="607" t="s">
        <v>1</v>
      </c>
      <c r="U358" s="607">
        <v>1</v>
      </c>
      <c r="V358" s="607">
        <v>2</v>
      </c>
      <c r="W358" s="607">
        <v>1</v>
      </c>
      <c r="X358" s="607">
        <v>1</v>
      </c>
      <c r="Y358" s="607">
        <v>1</v>
      </c>
      <c r="Z358" s="607">
        <v>1</v>
      </c>
      <c r="AA358" s="607">
        <v>2</v>
      </c>
      <c r="AB358" s="607" t="s">
        <v>1</v>
      </c>
      <c r="AC358" s="608">
        <v>63.9</v>
      </c>
      <c r="AD358" s="608">
        <v>67.8</v>
      </c>
      <c r="AE358" s="608">
        <v>61.3</v>
      </c>
      <c r="AF358" s="607">
        <v>5</v>
      </c>
      <c r="AG358" s="607" t="s">
        <v>1</v>
      </c>
      <c r="AH358" s="607" t="s">
        <v>1</v>
      </c>
      <c r="AI358" s="607" t="s">
        <v>1</v>
      </c>
      <c r="AJ358" s="607" t="s">
        <v>1</v>
      </c>
      <c r="AK358" s="607" t="s">
        <v>1</v>
      </c>
      <c r="AL358" s="607" t="s">
        <v>1</v>
      </c>
      <c r="AM358" s="607" t="s">
        <v>1</v>
      </c>
      <c r="AN358" s="607" t="s">
        <v>1</v>
      </c>
      <c r="AO358" s="607" t="s">
        <v>1</v>
      </c>
      <c r="AP358" s="607" t="s">
        <v>1</v>
      </c>
      <c r="AQ358" s="607">
        <v>1</v>
      </c>
      <c r="AR358" s="607">
        <v>1</v>
      </c>
      <c r="AS358" s="607">
        <v>1</v>
      </c>
      <c r="AT358" s="607">
        <v>2</v>
      </c>
      <c r="AU358" s="607" t="s">
        <v>1</v>
      </c>
      <c r="AV358" s="608">
        <v>76.599999999999994</v>
      </c>
      <c r="AW358" s="608">
        <v>76.5</v>
      </c>
      <c r="AX358" s="608">
        <v>76.7</v>
      </c>
      <c r="AY358" s="607">
        <v>3</v>
      </c>
      <c r="AZ358" s="607" t="s">
        <v>1</v>
      </c>
      <c r="BA358" s="607" t="s">
        <v>1</v>
      </c>
      <c r="BB358" s="607" t="s">
        <v>1</v>
      </c>
      <c r="BC358" s="607" t="s">
        <v>1</v>
      </c>
      <c r="BD358" s="607" t="s">
        <v>1</v>
      </c>
      <c r="BE358" s="607" t="s">
        <v>1</v>
      </c>
      <c r="BF358" s="607" t="s">
        <v>1</v>
      </c>
      <c r="BG358" s="607" t="s">
        <v>1</v>
      </c>
      <c r="BH358" s="607" t="s">
        <v>1</v>
      </c>
      <c r="BI358" s="607" t="s">
        <v>1</v>
      </c>
      <c r="BJ358" s="607" t="s">
        <v>1</v>
      </c>
      <c r="BK358" s="607">
        <v>1</v>
      </c>
      <c r="BL358" s="607">
        <v>1</v>
      </c>
      <c r="BM358" s="607">
        <v>1</v>
      </c>
      <c r="BN358" s="607" t="s">
        <v>1</v>
      </c>
      <c r="BO358" s="608">
        <v>77</v>
      </c>
      <c r="BP358" s="608">
        <v>76.5</v>
      </c>
      <c r="BQ358" s="608">
        <v>78</v>
      </c>
      <c r="BR358" s="607">
        <v>4</v>
      </c>
      <c r="BS358" s="607" t="s">
        <v>1</v>
      </c>
      <c r="BT358" s="607" t="s">
        <v>1</v>
      </c>
      <c r="BU358" s="607" t="s">
        <v>1</v>
      </c>
      <c r="BV358" s="607" t="s">
        <v>1</v>
      </c>
      <c r="BW358" s="607" t="s">
        <v>1</v>
      </c>
      <c r="BX358" s="607" t="s">
        <v>1</v>
      </c>
      <c r="BY358" s="607" t="s">
        <v>1</v>
      </c>
      <c r="BZ358" s="607" t="s">
        <v>1</v>
      </c>
      <c r="CA358" s="607">
        <v>1</v>
      </c>
      <c r="CB358" s="607">
        <v>1</v>
      </c>
      <c r="CC358" s="607" t="s">
        <v>1</v>
      </c>
      <c r="CD358" s="607">
        <v>1</v>
      </c>
      <c r="CE358" s="607" t="s">
        <v>1</v>
      </c>
      <c r="CF358" s="607">
        <v>1</v>
      </c>
      <c r="CG358" s="607" t="s">
        <v>1</v>
      </c>
      <c r="CH358" s="607">
        <v>1</v>
      </c>
      <c r="CI358" s="607" t="s">
        <v>1</v>
      </c>
      <c r="CJ358" s="607" t="s">
        <v>1</v>
      </c>
      <c r="CK358" s="607" t="s">
        <v>1</v>
      </c>
      <c r="CL358" s="607" t="s">
        <v>1</v>
      </c>
      <c r="CM358" s="607" t="s">
        <v>1</v>
      </c>
      <c r="CN358" s="607" t="s">
        <v>1</v>
      </c>
      <c r="CO358" s="607" t="s">
        <v>1</v>
      </c>
      <c r="CP358" s="607" t="s">
        <v>1</v>
      </c>
      <c r="CQ358" s="607" t="s">
        <v>1</v>
      </c>
      <c r="CR358" s="607" t="s">
        <v>1</v>
      </c>
      <c r="CS358" s="607" t="s">
        <v>1</v>
      </c>
      <c r="CT358" s="607">
        <v>1</v>
      </c>
      <c r="CU358" s="607" t="s">
        <v>1</v>
      </c>
      <c r="CV358" s="607"/>
      <c r="CW358" s="607"/>
      <c r="CX358" s="607"/>
      <c r="CY358" s="607"/>
      <c r="CZ358" s="607"/>
      <c r="DA358" s="607"/>
      <c r="DB358" s="607"/>
      <c r="DC358" s="607">
        <v>16</v>
      </c>
      <c r="DD358" s="607">
        <v>9</v>
      </c>
      <c r="DE358" s="607">
        <v>3</v>
      </c>
      <c r="DF358" s="607">
        <v>3</v>
      </c>
      <c r="DG358" s="607">
        <v>3</v>
      </c>
      <c r="DH358" s="607">
        <v>1</v>
      </c>
      <c r="DI358" s="607">
        <v>3</v>
      </c>
      <c r="DJ358" s="607">
        <v>3</v>
      </c>
      <c r="DK358" s="607">
        <v>4</v>
      </c>
      <c r="DL358" s="607" t="s">
        <v>1</v>
      </c>
      <c r="DM358" s="607" t="s">
        <v>1</v>
      </c>
      <c r="DN358" s="607">
        <v>1</v>
      </c>
      <c r="DO358" s="607" t="s">
        <v>1</v>
      </c>
      <c r="DP358" s="607">
        <v>1</v>
      </c>
      <c r="DQ358" s="607" t="s">
        <v>1</v>
      </c>
      <c r="DR358" s="607">
        <v>1</v>
      </c>
      <c r="DS358" s="607">
        <v>1</v>
      </c>
      <c r="DT358" s="607" t="s">
        <v>1</v>
      </c>
      <c r="DU358" s="607" t="s">
        <v>1</v>
      </c>
      <c r="DV358" s="607" t="s">
        <v>1</v>
      </c>
      <c r="DW358" s="607" t="s">
        <v>1</v>
      </c>
      <c r="DX358" s="607" t="s">
        <v>1</v>
      </c>
      <c r="DY358" s="607" t="s">
        <v>1</v>
      </c>
      <c r="DZ358" s="607" t="s">
        <v>1</v>
      </c>
      <c r="EA358" s="607">
        <v>4</v>
      </c>
      <c r="EB358" s="607">
        <v>148</v>
      </c>
      <c r="EC358" s="607" t="s">
        <v>1</v>
      </c>
      <c r="ED358" s="607">
        <v>118</v>
      </c>
      <c r="EE358" s="607">
        <v>30</v>
      </c>
      <c r="EF358" s="17">
        <v>6</v>
      </c>
      <c r="EG358" s="17">
        <v>4</v>
      </c>
      <c r="EH358" s="17">
        <v>2</v>
      </c>
      <c r="EI358" s="17">
        <v>1</v>
      </c>
      <c r="EJ358" s="17">
        <v>1</v>
      </c>
      <c r="EK358" s="17" t="s">
        <v>1</v>
      </c>
      <c r="EL358" s="17" t="s">
        <v>1</v>
      </c>
      <c r="EM358" s="17">
        <v>2</v>
      </c>
      <c r="EN358" s="17">
        <v>10</v>
      </c>
      <c r="EO358" s="17">
        <v>5</v>
      </c>
      <c r="EP358" s="17">
        <v>1</v>
      </c>
      <c r="EQ358" s="17">
        <v>2</v>
      </c>
      <c r="ER358" s="17">
        <v>2</v>
      </c>
      <c r="ES358" s="17">
        <v>1</v>
      </c>
      <c r="ET358" s="17">
        <v>3</v>
      </c>
      <c r="EU358" s="17">
        <v>1</v>
      </c>
    </row>
    <row r="359" spans="1:151" ht="14.25" customHeight="1">
      <c r="A359" s="551" t="s">
        <v>299</v>
      </c>
      <c r="B359" s="551" t="s">
        <v>570</v>
      </c>
      <c r="C359" s="551" t="s">
        <v>570</v>
      </c>
      <c r="D359" s="551" t="s">
        <v>215</v>
      </c>
      <c r="E359" s="607">
        <v>7</v>
      </c>
      <c r="F359" s="607">
        <v>3</v>
      </c>
      <c r="G359" s="607" t="s">
        <v>1</v>
      </c>
      <c r="H359" s="607" t="s">
        <v>1</v>
      </c>
      <c r="I359" s="607" t="s">
        <v>1</v>
      </c>
      <c r="J359" s="607" t="s">
        <v>1</v>
      </c>
      <c r="K359" s="607">
        <v>3</v>
      </c>
      <c r="L359" s="607">
        <v>4</v>
      </c>
      <c r="M359" s="607">
        <v>7</v>
      </c>
      <c r="N359" s="607" t="s">
        <v>1</v>
      </c>
      <c r="O359" s="607" t="s">
        <v>1</v>
      </c>
      <c r="P359" s="607" t="s">
        <v>1</v>
      </c>
      <c r="Q359" s="607" t="s">
        <v>1</v>
      </c>
      <c r="R359" s="607" t="s">
        <v>1</v>
      </c>
      <c r="S359" s="607" t="s">
        <v>1</v>
      </c>
      <c r="T359" s="607" t="s">
        <v>1</v>
      </c>
      <c r="U359" s="607">
        <v>1</v>
      </c>
      <c r="V359" s="607">
        <v>1</v>
      </c>
      <c r="W359" s="607" t="s">
        <v>1</v>
      </c>
      <c r="X359" s="607" t="s">
        <v>1</v>
      </c>
      <c r="Y359" s="607">
        <v>1</v>
      </c>
      <c r="Z359" s="607">
        <v>3</v>
      </c>
      <c r="AA359" s="607" t="s">
        <v>1</v>
      </c>
      <c r="AB359" s="607">
        <v>1</v>
      </c>
      <c r="AC359" s="608">
        <v>71.599999999999994</v>
      </c>
      <c r="AD359" s="608">
        <v>70.7</v>
      </c>
      <c r="AE359" s="608">
        <v>72.3</v>
      </c>
      <c r="AF359" s="607">
        <v>3</v>
      </c>
      <c r="AG359" s="607" t="s">
        <v>1</v>
      </c>
      <c r="AH359" s="607" t="s">
        <v>1</v>
      </c>
      <c r="AI359" s="607" t="s">
        <v>1</v>
      </c>
      <c r="AJ359" s="607" t="s">
        <v>1</v>
      </c>
      <c r="AK359" s="607" t="s">
        <v>1</v>
      </c>
      <c r="AL359" s="607" t="s">
        <v>1</v>
      </c>
      <c r="AM359" s="607" t="s">
        <v>1</v>
      </c>
      <c r="AN359" s="607" t="s">
        <v>1</v>
      </c>
      <c r="AO359" s="607" t="s">
        <v>1</v>
      </c>
      <c r="AP359" s="607" t="s">
        <v>1</v>
      </c>
      <c r="AQ359" s="607" t="s">
        <v>1</v>
      </c>
      <c r="AR359" s="607" t="s">
        <v>1</v>
      </c>
      <c r="AS359" s="607">
        <v>3</v>
      </c>
      <c r="AT359" s="607" t="s">
        <v>1</v>
      </c>
      <c r="AU359" s="607" t="s">
        <v>1</v>
      </c>
      <c r="AV359" s="608">
        <v>76.7</v>
      </c>
      <c r="AW359" s="608">
        <v>76.5</v>
      </c>
      <c r="AX359" s="608">
        <v>77</v>
      </c>
      <c r="AY359" s="607">
        <v>3</v>
      </c>
      <c r="AZ359" s="607" t="s">
        <v>1</v>
      </c>
      <c r="BA359" s="607" t="s">
        <v>1</v>
      </c>
      <c r="BB359" s="607" t="s">
        <v>1</v>
      </c>
      <c r="BC359" s="607" t="s">
        <v>1</v>
      </c>
      <c r="BD359" s="607" t="s">
        <v>1</v>
      </c>
      <c r="BE359" s="607" t="s">
        <v>1</v>
      </c>
      <c r="BF359" s="607" t="s">
        <v>1</v>
      </c>
      <c r="BG359" s="607" t="s">
        <v>1</v>
      </c>
      <c r="BH359" s="607" t="s">
        <v>1</v>
      </c>
      <c r="BI359" s="607" t="s">
        <v>1</v>
      </c>
      <c r="BJ359" s="607" t="s">
        <v>1</v>
      </c>
      <c r="BK359" s="607" t="s">
        <v>1</v>
      </c>
      <c r="BL359" s="607">
        <v>3</v>
      </c>
      <c r="BM359" s="607" t="s">
        <v>1</v>
      </c>
      <c r="BN359" s="607" t="s">
        <v>1</v>
      </c>
      <c r="BO359" s="608">
        <v>76.7</v>
      </c>
      <c r="BP359" s="608">
        <v>76.5</v>
      </c>
      <c r="BQ359" s="608">
        <v>77</v>
      </c>
      <c r="BR359" s="607">
        <v>3</v>
      </c>
      <c r="BS359" s="607" t="s">
        <v>1</v>
      </c>
      <c r="BT359" s="607" t="s">
        <v>1</v>
      </c>
      <c r="BU359" s="607" t="s">
        <v>1</v>
      </c>
      <c r="BV359" s="607" t="s">
        <v>1</v>
      </c>
      <c r="BW359" s="607" t="s">
        <v>1</v>
      </c>
      <c r="BX359" s="607" t="s">
        <v>1</v>
      </c>
      <c r="BY359" s="607" t="s">
        <v>1</v>
      </c>
      <c r="BZ359" s="607" t="s">
        <v>1</v>
      </c>
      <c r="CA359" s="607">
        <v>1</v>
      </c>
      <c r="CB359" s="607" t="s">
        <v>1</v>
      </c>
      <c r="CC359" s="607" t="s">
        <v>1</v>
      </c>
      <c r="CD359" s="607" t="s">
        <v>1</v>
      </c>
      <c r="CE359" s="607">
        <v>2</v>
      </c>
      <c r="CF359" s="607" t="s">
        <v>1</v>
      </c>
      <c r="CG359" s="607" t="s">
        <v>1</v>
      </c>
      <c r="CH359" s="607">
        <v>1</v>
      </c>
      <c r="CI359" s="607" t="s">
        <v>1</v>
      </c>
      <c r="CJ359" s="607" t="s">
        <v>1</v>
      </c>
      <c r="CK359" s="607" t="s">
        <v>1</v>
      </c>
      <c r="CL359" s="607" t="s">
        <v>1</v>
      </c>
      <c r="CM359" s="607" t="s">
        <v>1</v>
      </c>
      <c r="CN359" s="607" t="s">
        <v>1</v>
      </c>
      <c r="CO359" s="607">
        <v>1</v>
      </c>
      <c r="CP359" s="607" t="s">
        <v>1</v>
      </c>
      <c r="CQ359" s="607" t="s">
        <v>1</v>
      </c>
      <c r="CR359" s="607" t="s">
        <v>1</v>
      </c>
      <c r="CS359" s="607" t="s">
        <v>1</v>
      </c>
      <c r="CT359" s="607" t="s">
        <v>1</v>
      </c>
      <c r="CU359" s="607" t="s">
        <v>1</v>
      </c>
      <c r="CV359" s="607"/>
      <c r="CW359" s="607"/>
      <c r="CX359" s="607"/>
      <c r="CY359" s="607"/>
      <c r="CZ359" s="607"/>
      <c r="DA359" s="607"/>
      <c r="DB359" s="607"/>
      <c r="DC359" s="607">
        <v>9</v>
      </c>
      <c r="DD359" s="607">
        <v>5</v>
      </c>
      <c r="DE359" s="607">
        <v>3</v>
      </c>
      <c r="DF359" s="607">
        <v>2</v>
      </c>
      <c r="DG359" s="607" t="s">
        <v>1</v>
      </c>
      <c r="DH359" s="607">
        <v>2</v>
      </c>
      <c r="DI359" s="607">
        <v>1</v>
      </c>
      <c r="DJ359" s="607">
        <v>1</v>
      </c>
      <c r="DK359" s="607">
        <v>2</v>
      </c>
      <c r="DL359" s="607" t="s">
        <v>1</v>
      </c>
      <c r="DM359" s="607" t="s">
        <v>1</v>
      </c>
      <c r="DN359" s="607" t="s">
        <v>1</v>
      </c>
      <c r="DO359" s="607" t="s">
        <v>1</v>
      </c>
      <c r="DP359" s="607">
        <v>1</v>
      </c>
      <c r="DQ359" s="607" t="s">
        <v>1</v>
      </c>
      <c r="DR359" s="607" t="s">
        <v>1</v>
      </c>
      <c r="DS359" s="607">
        <v>1</v>
      </c>
      <c r="DT359" s="607" t="s">
        <v>1</v>
      </c>
      <c r="DU359" s="607" t="s">
        <v>1</v>
      </c>
      <c r="DV359" s="607" t="s">
        <v>1</v>
      </c>
      <c r="DW359" s="607" t="s">
        <v>1</v>
      </c>
      <c r="DX359" s="607" t="s">
        <v>1</v>
      </c>
      <c r="DY359" s="607" t="s">
        <v>1</v>
      </c>
      <c r="DZ359" s="607" t="s">
        <v>1</v>
      </c>
      <c r="EA359" s="607">
        <v>3</v>
      </c>
      <c r="EB359" s="607">
        <v>107</v>
      </c>
      <c r="EC359" s="607" t="s">
        <v>1</v>
      </c>
      <c r="ED359" s="607">
        <v>107</v>
      </c>
      <c r="EE359" s="607" t="s">
        <v>1</v>
      </c>
      <c r="EF359" s="17">
        <v>5</v>
      </c>
      <c r="EG359" s="17">
        <v>4</v>
      </c>
      <c r="EH359" s="17">
        <v>2</v>
      </c>
      <c r="EI359" s="17">
        <v>2</v>
      </c>
      <c r="EJ359" s="17" t="s">
        <v>1</v>
      </c>
      <c r="EK359" s="17" t="s">
        <v>1</v>
      </c>
      <c r="EL359" s="17">
        <v>1</v>
      </c>
      <c r="EM359" s="17" t="s">
        <v>1</v>
      </c>
      <c r="EN359" s="17">
        <v>4</v>
      </c>
      <c r="EO359" s="17">
        <v>1</v>
      </c>
      <c r="EP359" s="17">
        <v>1</v>
      </c>
      <c r="EQ359" s="17" t="s">
        <v>1</v>
      </c>
      <c r="ER359" s="17" t="s">
        <v>1</v>
      </c>
      <c r="ES359" s="17">
        <v>2</v>
      </c>
      <c r="ET359" s="17" t="s">
        <v>1</v>
      </c>
      <c r="EU359" s="17">
        <v>1</v>
      </c>
    </row>
    <row r="360" spans="1:151" ht="14.25" customHeight="1">
      <c r="A360" s="551" t="s">
        <v>299</v>
      </c>
      <c r="B360" s="551" t="s">
        <v>570</v>
      </c>
      <c r="C360" s="551" t="s">
        <v>570</v>
      </c>
      <c r="D360" s="551" t="s">
        <v>574</v>
      </c>
      <c r="E360" s="607">
        <v>5</v>
      </c>
      <c r="F360" s="607" t="s">
        <v>1</v>
      </c>
      <c r="G360" s="607" t="s">
        <v>1</v>
      </c>
      <c r="H360" s="607" t="s">
        <v>1</v>
      </c>
      <c r="I360" s="607" t="s">
        <v>1</v>
      </c>
      <c r="J360" s="607" t="s">
        <v>1</v>
      </c>
      <c r="K360" s="607" t="s">
        <v>1</v>
      </c>
      <c r="L360" s="607">
        <v>5</v>
      </c>
      <c r="M360" s="607" t="s">
        <v>1</v>
      </c>
      <c r="N360" s="607" t="s">
        <v>1</v>
      </c>
      <c r="O360" s="607" t="s">
        <v>1</v>
      </c>
      <c r="P360" s="607" t="s">
        <v>1</v>
      </c>
      <c r="Q360" s="607" t="s">
        <v>1</v>
      </c>
      <c r="R360" s="607" t="s">
        <v>1</v>
      </c>
      <c r="S360" s="607" t="s">
        <v>1</v>
      </c>
      <c r="T360" s="607" t="s">
        <v>1</v>
      </c>
      <c r="U360" s="607" t="s">
        <v>1</v>
      </c>
      <c r="V360" s="607" t="s">
        <v>1</v>
      </c>
      <c r="W360" s="607" t="s">
        <v>1</v>
      </c>
      <c r="X360" s="607" t="s">
        <v>1</v>
      </c>
      <c r="Y360" s="607" t="s">
        <v>1</v>
      </c>
      <c r="Z360" s="607" t="s">
        <v>1</v>
      </c>
      <c r="AA360" s="607" t="s">
        <v>1</v>
      </c>
      <c r="AB360" s="607" t="s">
        <v>1</v>
      </c>
      <c r="AC360" s="608" t="s">
        <v>174</v>
      </c>
      <c r="AD360" s="608" t="s">
        <v>174</v>
      </c>
      <c r="AE360" s="608" t="s">
        <v>174</v>
      </c>
      <c r="AF360" s="607" t="s">
        <v>1</v>
      </c>
      <c r="AG360" s="607" t="s">
        <v>1</v>
      </c>
      <c r="AH360" s="607" t="s">
        <v>1</v>
      </c>
      <c r="AI360" s="607" t="s">
        <v>1</v>
      </c>
      <c r="AJ360" s="607" t="s">
        <v>1</v>
      </c>
      <c r="AK360" s="607" t="s">
        <v>1</v>
      </c>
      <c r="AL360" s="607" t="s">
        <v>1</v>
      </c>
      <c r="AM360" s="607" t="s">
        <v>1</v>
      </c>
      <c r="AN360" s="607" t="s">
        <v>1</v>
      </c>
      <c r="AO360" s="607" t="s">
        <v>1</v>
      </c>
      <c r="AP360" s="607" t="s">
        <v>1</v>
      </c>
      <c r="AQ360" s="607" t="s">
        <v>1</v>
      </c>
      <c r="AR360" s="607" t="s">
        <v>1</v>
      </c>
      <c r="AS360" s="607" t="s">
        <v>1</v>
      </c>
      <c r="AT360" s="607" t="s">
        <v>1</v>
      </c>
      <c r="AU360" s="607" t="s">
        <v>1</v>
      </c>
      <c r="AV360" s="608" t="s">
        <v>174</v>
      </c>
      <c r="AW360" s="608" t="s">
        <v>174</v>
      </c>
      <c r="AX360" s="608" t="s">
        <v>174</v>
      </c>
      <c r="AY360" s="607" t="s">
        <v>1</v>
      </c>
      <c r="AZ360" s="607" t="s">
        <v>1</v>
      </c>
      <c r="BA360" s="607" t="s">
        <v>1</v>
      </c>
      <c r="BB360" s="607" t="s">
        <v>1</v>
      </c>
      <c r="BC360" s="607" t="s">
        <v>1</v>
      </c>
      <c r="BD360" s="607" t="s">
        <v>1</v>
      </c>
      <c r="BE360" s="607" t="s">
        <v>1</v>
      </c>
      <c r="BF360" s="607" t="s">
        <v>1</v>
      </c>
      <c r="BG360" s="607" t="s">
        <v>1</v>
      </c>
      <c r="BH360" s="607" t="s">
        <v>1</v>
      </c>
      <c r="BI360" s="607" t="s">
        <v>1</v>
      </c>
      <c r="BJ360" s="607" t="s">
        <v>1</v>
      </c>
      <c r="BK360" s="607" t="s">
        <v>1</v>
      </c>
      <c r="BL360" s="607" t="s">
        <v>1</v>
      </c>
      <c r="BM360" s="607" t="s">
        <v>1</v>
      </c>
      <c r="BN360" s="607" t="s">
        <v>1</v>
      </c>
      <c r="BO360" s="608" t="s">
        <v>174</v>
      </c>
      <c r="BP360" s="608" t="s">
        <v>174</v>
      </c>
      <c r="BQ360" s="608" t="s">
        <v>174</v>
      </c>
      <c r="BR360" s="607" t="s">
        <v>1</v>
      </c>
      <c r="BS360" s="607" t="s">
        <v>1</v>
      </c>
      <c r="BT360" s="607" t="s">
        <v>1</v>
      </c>
      <c r="BU360" s="607" t="s">
        <v>1</v>
      </c>
      <c r="BV360" s="607" t="s">
        <v>1</v>
      </c>
      <c r="BW360" s="607" t="s">
        <v>1</v>
      </c>
      <c r="BX360" s="607" t="s">
        <v>1</v>
      </c>
      <c r="BY360" s="607" t="s">
        <v>1</v>
      </c>
      <c r="BZ360" s="607" t="s">
        <v>1</v>
      </c>
      <c r="CA360" s="607" t="s">
        <v>1</v>
      </c>
      <c r="CB360" s="607" t="s">
        <v>1</v>
      </c>
      <c r="CC360" s="607" t="s">
        <v>1</v>
      </c>
      <c r="CD360" s="607" t="s">
        <v>1</v>
      </c>
      <c r="CE360" s="607" t="s">
        <v>1</v>
      </c>
      <c r="CF360" s="607" t="s">
        <v>1</v>
      </c>
      <c r="CG360" s="607" t="s">
        <v>1</v>
      </c>
      <c r="CH360" s="607" t="s">
        <v>1</v>
      </c>
      <c r="CI360" s="607" t="s">
        <v>1</v>
      </c>
      <c r="CJ360" s="607" t="s">
        <v>1</v>
      </c>
      <c r="CK360" s="607" t="s">
        <v>1</v>
      </c>
      <c r="CL360" s="607" t="s">
        <v>1</v>
      </c>
      <c r="CM360" s="607" t="s">
        <v>1</v>
      </c>
      <c r="CN360" s="607" t="s">
        <v>1</v>
      </c>
      <c r="CO360" s="607" t="s">
        <v>1</v>
      </c>
      <c r="CP360" s="607" t="s">
        <v>1</v>
      </c>
      <c r="CQ360" s="607" t="s">
        <v>1</v>
      </c>
      <c r="CR360" s="607" t="s">
        <v>1</v>
      </c>
      <c r="CS360" s="607" t="s">
        <v>1</v>
      </c>
      <c r="CT360" s="607" t="s">
        <v>1</v>
      </c>
      <c r="CU360" s="607" t="s">
        <v>1</v>
      </c>
      <c r="CV360" s="607"/>
      <c r="CW360" s="607"/>
      <c r="CX360" s="607"/>
      <c r="CY360" s="607"/>
      <c r="CZ360" s="607"/>
      <c r="DA360" s="607"/>
      <c r="DB360" s="607"/>
      <c r="DC360" s="607" t="s">
        <v>1</v>
      </c>
      <c r="DD360" s="607" t="s">
        <v>1</v>
      </c>
      <c r="DE360" s="607" t="s">
        <v>1</v>
      </c>
      <c r="DF360" s="607" t="s">
        <v>1</v>
      </c>
      <c r="DG360" s="607" t="s">
        <v>1</v>
      </c>
      <c r="DH360" s="607" t="s">
        <v>1</v>
      </c>
      <c r="DI360" s="607" t="s">
        <v>1</v>
      </c>
      <c r="DJ360" s="607" t="s">
        <v>1</v>
      </c>
      <c r="DK360" s="607" t="s">
        <v>1</v>
      </c>
      <c r="DL360" s="607" t="s">
        <v>1</v>
      </c>
      <c r="DM360" s="607" t="s">
        <v>1</v>
      </c>
      <c r="DN360" s="607" t="s">
        <v>1</v>
      </c>
      <c r="DO360" s="607" t="s">
        <v>1</v>
      </c>
      <c r="DP360" s="607" t="s">
        <v>1</v>
      </c>
      <c r="DQ360" s="607" t="s">
        <v>1</v>
      </c>
      <c r="DR360" s="607" t="s">
        <v>1</v>
      </c>
      <c r="DS360" s="607" t="s">
        <v>1</v>
      </c>
      <c r="DT360" s="607" t="s">
        <v>1</v>
      </c>
      <c r="DU360" s="607" t="s">
        <v>1</v>
      </c>
      <c r="DV360" s="607" t="s">
        <v>1</v>
      </c>
      <c r="DW360" s="607" t="s">
        <v>1</v>
      </c>
      <c r="DX360" s="607" t="s">
        <v>1</v>
      </c>
      <c r="DY360" s="607" t="s">
        <v>1</v>
      </c>
      <c r="DZ360" s="607" t="s">
        <v>1</v>
      </c>
      <c r="EA360" s="607" t="s">
        <v>1</v>
      </c>
      <c r="EB360" s="607" t="s">
        <v>1</v>
      </c>
      <c r="EC360" s="607" t="s">
        <v>1</v>
      </c>
      <c r="ED360" s="607" t="s">
        <v>1</v>
      </c>
      <c r="EE360" s="607" t="s">
        <v>1</v>
      </c>
      <c r="EF360" s="17" t="s">
        <v>1</v>
      </c>
      <c r="EG360" s="17" t="s">
        <v>1</v>
      </c>
      <c r="EH360" s="17" t="s">
        <v>1</v>
      </c>
      <c r="EI360" s="17" t="s">
        <v>1</v>
      </c>
      <c r="EJ360" s="17" t="s">
        <v>1</v>
      </c>
      <c r="EK360" s="17" t="s">
        <v>1</v>
      </c>
      <c r="EL360" s="17" t="s">
        <v>1</v>
      </c>
      <c r="EM360" s="17" t="s">
        <v>1</v>
      </c>
      <c r="EN360" s="17" t="s">
        <v>1</v>
      </c>
      <c r="EO360" s="17" t="s">
        <v>1</v>
      </c>
      <c r="EP360" s="17" t="s">
        <v>1</v>
      </c>
      <c r="EQ360" s="17" t="s">
        <v>1</v>
      </c>
      <c r="ER360" s="17" t="s">
        <v>1</v>
      </c>
      <c r="ES360" s="17" t="s">
        <v>1</v>
      </c>
      <c r="ET360" s="17" t="s">
        <v>1</v>
      </c>
      <c r="EU360" s="17" t="s">
        <v>1</v>
      </c>
    </row>
    <row r="361" spans="1:151" ht="14.25" customHeight="1">
      <c r="A361" s="551" t="s">
        <v>299</v>
      </c>
      <c r="B361" s="551" t="s">
        <v>570</v>
      </c>
      <c r="C361" s="551" t="s">
        <v>570</v>
      </c>
      <c r="D361" s="551" t="s">
        <v>575</v>
      </c>
      <c r="E361" s="607">
        <v>9</v>
      </c>
      <c r="F361" s="607">
        <v>4</v>
      </c>
      <c r="G361" s="607">
        <v>2</v>
      </c>
      <c r="H361" s="607">
        <v>2</v>
      </c>
      <c r="I361" s="607" t="s">
        <v>1</v>
      </c>
      <c r="J361" s="607" t="s">
        <v>1</v>
      </c>
      <c r="K361" s="607">
        <v>2</v>
      </c>
      <c r="L361" s="607">
        <v>5</v>
      </c>
      <c r="M361" s="607">
        <v>12</v>
      </c>
      <c r="N361" s="607" t="s">
        <v>1</v>
      </c>
      <c r="O361" s="607" t="s">
        <v>1</v>
      </c>
      <c r="P361" s="607" t="s">
        <v>1</v>
      </c>
      <c r="Q361" s="607" t="s">
        <v>1</v>
      </c>
      <c r="R361" s="607" t="s">
        <v>1</v>
      </c>
      <c r="S361" s="607">
        <v>2</v>
      </c>
      <c r="T361" s="607" t="s">
        <v>1</v>
      </c>
      <c r="U361" s="607">
        <v>1</v>
      </c>
      <c r="V361" s="607">
        <v>3</v>
      </c>
      <c r="W361" s="607" t="s">
        <v>1</v>
      </c>
      <c r="X361" s="607">
        <v>1</v>
      </c>
      <c r="Y361" s="607">
        <v>1</v>
      </c>
      <c r="Z361" s="607" t="s">
        <v>1</v>
      </c>
      <c r="AA361" s="607">
        <v>2</v>
      </c>
      <c r="AB361" s="607">
        <v>2</v>
      </c>
      <c r="AC361" s="608">
        <v>65.8</v>
      </c>
      <c r="AD361" s="608">
        <v>66.5</v>
      </c>
      <c r="AE361" s="608">
        <v>65.2</v>
      </c>
      <c r="AF361" s="607">
        <v>8</v>
      </c>
      <c r="AG361" s="607" t="s">
        <v>1</v>
      </c>
      <c r="AH361" s="607" t="s">
        <v>1</v>
      </c>
      <c r="AI361" s="607" t="s">
        <v>1</v>
      </c>
      <c r="AJ361" s="607" t="s">
        <v>1</v>
      </c>
      <c r="AK361" s="607" t="s">
        <v>1</v>
      </c>
      <c r="AL361" s="607" t="s">
        <v>1</v>
      </c>
      <c r="AM361" s="607" t="s">
        <v>1</v>
      </c>
      <c r="AN361" s="607">
        <v>1</v>
      </c>
      <c r="AO361" s="607">
        <v>3</v>
      </c>
      <c r="AP361" s="607" t="s">
        <v>1</v>
      </c>
      <c r="AQ361" s="607" t="s">
        <v>1</v>
      </c>
      <c r="AR361" s="607" t="s">
        <v>1</v>
      </c>
      <c r="AS361" s="607" t="s">
        <v>1</v>
      </c>
      <c r="AT361" s="607">
        <v>2</v>
      </c>
      <c r="AU361" s="607">
        <v>2</v>
      </c>
      <c r="AV361" s="608">
        <v>70.400000000000006</v>
      </c>
      <c r="AW361" s="608">
        <v>71.5</v>
      </c>
      <c r="AX361" s="608">
        <v>69.3</v>
      </c>
      <c r="AY361" s="607">
        <v>7</v>
      </c>
      <c r="AZ361" s="607" t="s">
        <v>1</v>
      </c>
      <c r="BA361" s="607" t="s">
        <v>1</v>
      </c>
      <c r="BB361" s="607" t="s">
        <v>1</v>
      </c>
      <c r="BC361" s="607" t="s">
        <v>1</v>
      </c>
      <c r="BD361" s="607" t="s">
        <v>1</v>
      </c>
      <c r="BE361" s="607" t="s">
        <v>1</v>
      </c>
      <c r="BF361" s="607" t="s">
        <v>1</v>
      </c>
      <c r="BG361" s="607">
        <v>1</v>
      </c>
      <c r="BH361" s="607">
        <v>3</v>
      </c>
      <c r="BI361" s="607" t="s">
        <v>1</v>
      </c>
      <c r="BJ361" s="607" t="s">
        <v>1</v>
      </c>
      <c r="BK361" s="607" t="s">
        <v>1</v>
      </c>
      <c r="BL361" s="607" t="s">
        <v>1</v>
      </c>
      <c r="BM361" s="607">
        <v>1</v>
      </c>
      <c r="BN361" s="607">
        <v>2</v>
      </c>
      <c r="BO361" s="608">
        <v>68.400000000000006</v>
      </c>
      <c r="BP361" s="608">
        <v>71.5</v>
      </c>
      <c r="BQ361" s="608">
        <v>64.3</v>
      </c>
      <c r="BR361" s="607">
        <v>4</v>
      </c>
      <c r="BS361" s="607" t="s">
        <v>1</v>
      </c>
      <c r="BT361" s="607" t="s">
        <v>1</v>
      </c>
      <c r="BU361" s="607" t="s">
        <v>1</v>
      </c>
      <c r="BV361" s="607" t="s">
        <v>1</v>
      </c>
      <c r="BW361" s="607" t="s">
        <v>1</v>
      </c>
      <c r="BX361" s="607">
        <v>1</v>
      </c>
      <c r="BY361" s="607" t="s">
        <v>1</v>
      </c>
      <c r="BZ361" s="607" t="s">
        <v>1</v>
      </c>
      <c r="CA361" s="607" t="s">
        <v>1</v>
      </c>
      <c r="CB361" s="607" t="s">
        <v>1</v>
      </c>
      <c r="CC361" s="607">
        <v>1</v>
      </c>
      <c r="CD361" s="607" t="s">
        <v>1</v>
      </c>
      <c r="CE361" s="607" t="s">
        <v>1</v>
      </c>
      <c r="CF361" s="607">
        <v>1</v>
      </c>
      <c r="CG361" s="607">
        <v>1</v>
      </c>
      <c r="CH361" s="607">
        <v>2</v>
      </c>
      <c r="CI361" s="607" t="s">
        <v>1</v>
      </c>
      <c r="CJ361" s="607" t="s">
        <v>1</v>
      </c>
      <c r="CK361" s="607" t="s">
        <v>1</v>
      </c>
      <c r="CL361" s="607" t="s">
        <v>1</v>
      </c>
      <c r="CM361" s="607" t="s">
        <v>1</v>
      </c>
      <c r="CN361" s="607" t="s">
        <v>1</v>
      </c>
      <c r="CO361" s="607" t="s">
        <v>1</v>
      </c>
      <c r="CP361" s="607" t="s">
        <v>1</v>
      </c>
      <c r="CQ361" s="607" t="s">
        <v>1</v>
      </c>
      <c r="CR361" s="607" t="s">
        <v>1</v>
      </c>
      <c r="CS361" s="607" t="s">
        <v>1</v>
      </c>
      <c r="CT361" s="607">
        <v>1</v>
      </c>
      <c r="CU361" s="607">
        <v>1</v>
      </c>
      <c r="CV361" s="607"/>
      <c r="CW361" s="607"/>
      <c r="CX361" s="607"/>
      <c r="CY361" s="607"/>
      <c r="CZ361" s="607"/>
      <c r="DA361" s="607"/>
      <c r="DB361" s="607"/>
      <c r="DC361" s="607">
        <v>18</v>
      </c>
      <c r="DD361" s="607">
        <v>13</v>
      </c>
      <c r="DE361" s="607">
        <v>7</v>
      </c>
      <c r="DF361" s="607">
        <v>3</v>
      </c>
      <c r="DG361" s="607">
        <v>3</v>
      </c>
      <c r="DH361" s="607">
        <v>2</v>
      </c>
      <c r="DI361" s="607">
        <v>3</v>
      </c>
      <c r="DJ361" s="607" t="s">
        <v>1</v>
      </c>
      <c r="DK361" s="607">
        <v>3</v>
      </c>
      <c r="DL361" s="607" t="s">
        <v>1</v>
      </c>
      <c r="DM361" s="607" t="s">
        <v>1</v>
      </c>
      <c r="DN361" s="607" t="s">
        <v>1</v>
      </c>
      <c r="DO361" s="607" t="s">
        <v>1</v>
      </c>
      <c r="DP361" s="607">
        <v>2</v>
      </c>
      <c r="DQ361" s="607" t="s">
        <v>1</v>
      </c>
      <c r="DR361" s="607" t="s">
        <v>1</v>
      </c>
      <c r="DS361" s="607">
        <v>1</v>
      </c>
      <c r="DT361" s="607" t="s">
        <v>1</v>
      </c>
      <c r="DU361" s="607" t="s">
        <v>1</v>
      </c>
      <c r="DV361" s="607" t="s">
        <v>1</v>
      </c>
      <c r="DW361" s="607" t="s">
        <v>1</v>
      </c>
      <c r="DX361" s="607" t="s">
        <v>1</v>
      </c>
      <c r="DY361" s="607" t="s">
        <v>1</v>
      </c>
      <c r="DZ361" s="607" t="s">
        <v>1</v>
      </c>
      <c r="EA361" s="607">
        <v>4</v>
      </c>
      <c r="EB361" s="607">
        <v>244</v>
      </c>
      <c r="EC361" s="607">
        <v>10</v>
      </c>
      <c r="ED361" s="607">
        <v>184</v>
      </c>
      <c r="EE361" s="607">
        <v>50</v>
      </c>
      <c r="EF361" s="17">
        <v>6</v>
      </c>
      <c r="EG361" s="17">
        <v>6</v>
      </c>
      <c r="EH361" s="17">
        <v>4</v>
      </c>
      <c r="EI361" s="17">
        <v>1</v>
      </c>
      <c r="EJ361" s="17">
        <v>1</v>
      </c>
      <c r="EK361" s="17" t="s">
        <v>1</v>
      </c>
      <c r="EL361" s="17" t="s">
        <v>1</v>
      </c>
      <c r="EM361" s="17" t="s">
        <v>1</v>
      </c>
      <c r="EN361" s="17">
        <v>12</v>
      </c>
      <c r="EO361" s="17">
        <v>7</v>
      </c>
      <c r="EP361" s="17">
        <v>3</v>
      </c>
      <c r="EQ361" s="17">
        <v>2</v>
      </c>
      <c r="ER361" s="17">
        <v>2</v>
      </c>
      <c r="ES361" s="17">
        <v>2</v>
      </c>
      <c r="ET361" s="17">
        <v>3</v>
      </c>
      <c r="EU361" s="17" t="s">
        <v>1</v>
      </c>
    </row>
    <row r="362" spans="1:151" ht="14.25" customHeight="1">
      <c r="A362" s="551" t="s">
        <v>299</v>
      </c>
      <c r="B362" s="551" t="s">
        <v>570</v>
      </c>
      <c r="C362" s="551" t="s">
        <v>570</v>
      </c>
      <c r="D362" s="551" t="s">
        <v>576</v>
      </c>
      <c r="E362" s="607">
        <v>15</v>
      </c>
      <c r="F362" s="607">
        <v>13</v>
      </c>
      <c r="G362" s="607">
        <v>2</v>
      </c>
      <c r="H362" s="607">
        <v>2</v>
      </c>
      <c r="I362" s="607">
        <v>4</v>
      </c>
      <c r="J362" s="607">
        <v>4</v>
      </c>
      <c r="K362" s="607">
        <v>7</v>
      </c>
      <c r="L362" s="607">
        <v>2</v>
      </c>
      <c r="M362" s="607">
        <v>36</v>
      </c>
      <c r="N362" s="607" t="s">
        <v>1</v>
      </c>
      <c r="O362" s="607" t="s">
        <v>1</v>
      </c>
      <c r="P362" s="607">
        <v>1</v>
      </c>
      <c r="Q362" s="607">
        <v>2</v>
      </c>
      <c r="R362" s="607" t="s">
        <v>1</v>
      </c>
      <c r="S362" s="607">
        <v>6</v>
      </c>
      <c r="T362" s="607">
        <v>2</v>
      </c>
      <c r="U362" s="607">
        <v>2</v>
      </c>
      <c r="V362" s="607">
        <v>4</v>
      </c>
      <c r="W362" s="607">
        <v>3</v>
      </c>
      <c r="X362" s="607">
        <v>1</v>
      </c>
      <c r="Y362" s="607">
        <v>4</v>
      </c>
      <c r="Z362" s="607">
        <v>4</v>
      </c>
      <c r="AA362" s="607">
        <v>7</v>
      </c>
      <c r="AB362" s="607" t="s">
        <v>1</v>
      </c>
      <c r="AC362" s="608">
        <v>60.8</v>
      </c>
      <c r="AD362" s="608">
        <v>61.4</v>
      </c>
      <c r="AE362" s="608">
        <v>59.9</v>
      </c>
      <c r="AF362" s="607">
        <v>21</v>
      </c>
      <c r="AG362" s="607" t="s">
        <v>1</v>
      </c>
      <c r="AH362" s="607" t="s">
        <v>1</v>
      </c>
      <c r="AI362" s="607" t="s">
        <v>1</v>
      </c>
      <c r="AJ362" s="607" t="s">
        <v>1</v>
      </c>
      <c r="AK362" s="607" t="s">
        <v>1</v>
      </c>
      <c r="AL362" s="607">
        <v>2</v>
      </c>
      <c r="AM362" s="607">
        <v>1</v>
      </c>
      <c r="AN362" s="607" t="s">
        <v>1</v>
      </c>
      <c r="AO362" s="607">
        <v>4</v>
      </c>
      <c r="AP362" s="607">
        <v>3</v>
      </c>
      <c r="AQ362" s="607" t="s">
        <v>1</v>
      </c>
      <c r="AR362" s="607">
        <v>3</v>
      </c>
      <c r="AS362" s="607">
        <v>2</v>
      </c>
      <c r="AT362" s="607">
        <v>6</v>
      </c>
      <c r="AU362" s="607" t="s">
        <v>1</v>
      </c>
      <c r="AV362" s="608">
        <v>66.8</v>
      </c>
      <c r="AW362" s="608">
        <v>68.099999999999994</v>
      </c>
      <c r="AX362" s="608">
        <v>64.599999999999994</v>
      </c>
      <c r="AY362" s="607">
        <v>19</v>
      </c>
      <c r="AZ362" s="607" t="s">
        <v>1</v>
      </c>
      <c r="BA362" s="607" t="s">
        <v>1</v>
      </c>
      <c r="BB362" s="607" t="s">
        <v>1</v>
      </c>
      <c r="BC362" s="607" t="s">
        <v>1</v>
      </c>
      <c r="BD362" s="607" t="s">
        <v>1</v>
      </c>
      <c r="BE362" s="607">
        <v>2</v>
      </c>
      <c r="BF362" s="607">
        <v>1</v>
      </c>
      <c r="BG362" s="607" t="s">
        <v>1</v>
      </c>
      <c r="BH362" s="607">
        <v>3</v>
      </c>
      <c r="BI362" s="607">
        <v>2</v>
      </c>
      <c r="BJ362" s="607" t="s">
        <v>1</v>
      </c>
      <c r="BK362" s="607">
        <v>3</v>
      </c>
      <c r="BL362" s="607">
        <v>2</v>
      </c>
      <c r="BM362" s="607">
        <v>6</v>
      </c>
      <c r="BN362" s="607" t="s">
        <v>1</v>
      </c>
      <c r="BO362" s="608">
        <v>67.599999999999994</v>
      </c>
      <c r="BP362" s="608">
        <v>68.099999999999994</v>
      </c>
      <c r="BQ362" s="608">
        <v>66.5</v>
      </c>
      <c r="BR362" s="607">
        <v>13</v>
      </c>
      <c r="BS362" s="607" t="s">
        <v>1</v>
      </c>
      <c r="BT362" s="607" t="s">
        <v>1</v>
      </c>
      <c r="BU362" s="607" t="s">
        <v>1</v>
      </c>
      <c r="BV362" s="607" t="s">
        <v>1</v>
      </c>
      <c r="BW362" s="607" t="s">
        <v>1</v>
      </c>
      <c r="BX362" s="607" t="s">
        <v>1</v>
      </c>
      <c r="BY362" s="607">
        <v>1</v>
      </c>
      <c r="BZ362" s="607" t="s">
        <v>1</v>
      </c>
      <c r="CA362" s="607">
        <v>2</v>
      </c>
      <c r="CB362" s="607" t="s">
        <v>1</v>
      </c>
      <c r="CC362" s="607">
        <v>1</v>
      </c>
      <c r="CD362" s="607">
        <v>1</v>
      </c>
      <c r="CE362" s="607">
        <v>2</v>
      </c>
      <c r="CF362" s="607">
        <v>6</v>
      </c>
      <c r="CG362" s="607" t="s">
        <v>1</v>
      </c>
      <c r="CH362" s="607">
        <v>12</v>
      </c>
      <c r="CI362" s="607" t="s">
        <v>1</v>
      </c>
      <c r="CJ362" s="607" t="s">
        <v>1</v>
      </c>
      <c r="CK362" s="607" t="s">
        <v>1</v>
      </c>
      <c r="CL362" s="607" t="s">
        <v>1</v>
      </c>
      <c r="CM362" s="607">
        <v>1</v>
      </c>
      <c r="CN362" s="607" t="s">
        <v>1</v>
      </c>
      <c r="CO362" s="607">
        <v>1</v>
      </c>
      <c r="CP362" s="607" t="s">
        <v>1</v>
      </c>
      <c r="CQ362" s="607">
        <v>1</v>
      </c>
      <c r="CR362" s="607">
        <v>1</v>
      </c>
      <c r="CS362" s="607">
        <v>2</v>
      </c>
      <c r="CT362" s="607">
        <v>6</v>
      </c>
      <c r="CU362" s="607" t="s">
        <v>1</v>
      </c>
      <c r="CV362" s="607"/>
      <c r="CW362" s="607"/>
      <c r="CX362" s="607"/>
      <c r="CY362" s="607"/>
      <c r="CZ362" s="607"/>
      <c r="DA362" s="607"/>
      <c r="DB362" s="607"/>
      <c r="DC362" s="607">
        <v>52</v>
      </c>
      <c r="DD362" s="607">
        <v>35</v>
      </c>
      <c r="DE362" s="607">
        <v>19</v>
      </c>
      <c r="DF362" s="607">
        <v>11</v>
      </c>
      <c r="DG362" s="607">
        <v>5</v>
      </c>
      <c r="DH362" s="607">
        <v>11</v>
      </c>
      <c r="DI362" s="607">
        <v>2</v>
      </c>
      <c r="DJ362" s="607">
        <v>4</v>
      </c>
      <c r="DK362" s="607">
        <v>11</v>
      </c>
      <c r="DL362" s="607">
        <v>1</v>
      </c>
      <c r="DM362" s="607" t="s">
        <v>1</v>
      </c>
      <c r="DN362" s="607">
        <v>1</v>
      </c>
      <c r="DO362" s="607" t="s">
        <v>1</v>
      </c>
      <c r="DP362" s="607">
        <v>7</v>
      </c>
      <c r="DQ362" s="607">
        <v>1</v>
      </c>
      <c r="DR362" s="607" t="s">
        <v>1</v>
      </c>
      <c r="DS362" s="607">
        <v>1</v>
      </c>
      <c r="DT362" s="607" t="s">
        <v>1</v>
      </c>
      <c r="DU362" s="607" t="s">
        <v>1</v>
      </c>
      <c r="DV362" s="607" t="s">
        <v>1</v>
      </c>
      <c r="DW362" s="607" t="s">
        <v>1</v>
      </c>
      <c r="DX362" s="607" t="s">
        <v>1</v>
      </c>
      <c r="DY362" s="607" t="s">
        <v>1</v>
      </c>
      <c r="DZ362" s="607" t="s">
        <v>1</v>
      </c>
      <c r="EA362" s="607">
        <v>13</v>
      </c>
      <c r="EB362" s="607">
        <v>748</v>
      </c>
      <c r="EC362" s="607">
        <v>251</v>
      </c>
      <c r="ED362" s="607">
        <v>428</v>
      </c>
      <c r="EE362" s="607">
        <v>69</v>
      </c>
      <c r="EF362" s="17">
        <v>25</v>
      </c>
      <c r="EG362" s="17">
        <v>23</v>
      </c>
      <c r="EH362" s="17">
        <v>13</v>
      </c>
      <c r="EI362" s="17">
        <v>6</v>
      </c>
      <c r="EJ362" s="17">
        <v>4</v>
      </c>
      <c r="EK362" s="17" t="s">
        <v>1</v>
      </c>
      <c r="EL362" s="17">
        <v>1</v>
      </c>
      <c r="EM362" s="17">
        <v>1</v>
      </c>
      <c r="EN362" s="17">
        <v>27</v>
      </c>
      <c r="EO362" s="17">
        <v>12</v>
      </c>
      <c r="EP362" s="17">
        <v>6</v>
      </c>
      <c r="EQ362" s="17">
        <v>5</v>
      </c>
      <c r="ER362" s="17">
        <v>1</v>
      </c>
      <c r="ES362" s="17">
        <v>11</v>
      </c>
      <c r="ET362" s="17">
        <v>1</v>
      </c>
      <c r="EU362" s="17">
        <v>3</v>
      </c>
    </row>
    <row r="363" spans="1:151" ht="14.25" customHeight="1">
      <c r="A363" s="551" t="s">
        <v>299</v>
      </c>
      <c r="B363" s="551" t="s">
        <v>570</v>
      </c>
      <c r="C363" s="551" t="s">
        <v>570</v>
      </c>
      <c r="D363" s="551" t="s">
        <v>225</v>
      </c>
      <c r="E363" s="607">
        <v>22</v>
      </c>
      <c r="F363" s="607">
        <v>14</v>
      </c>
      <c r="G363" s="607">
        <v>7</v>
      </c>
      <c r="H363" s="607">
        <v>7</v>
      </c>
      <c r="I363" s="607">
        <v>3</v>
      </c>
      <c r="J363" s="607">
        <v>3</v>
      </c>
      <c r="K363" s="607">
        <v>4</v>
      </c>
      <c r="L363" s="607">
        <v>8</v>
      </c>
      <c r="M363" s="607">
        <v>40</v>
      </c>
      <c r="N363" s="607" t="s">
        <v>1</v>
      </c>
      <c r="O363" s="607" t="s">
        <v>1</v>
      </c>
      <c r="P363" s="607" t="s">
        <v>1</v>
      </c>
      <c r="Q363" s="607">
        <v>1</v>
      </c>
      <c r="R363" s="607">
        <v>5</v>
      </c>
      <c r="S363" s="607">
        <v>6</v>
      </c>
      <c r="T363" s="607">
        <v>4</v>
      </c>
      <c r="U363" s="607">
        <v>3</v>
      </c>
      <c r="V363" s="607">
        <v>1</v>
      </c>
      <c r="W363" s="607">
        <v>2</v>
      </c>
      <c r="X363" s="607">
        <v>3</v>
      </c>
      <c r="Y363" s="607">
        <v>6</v>
      </c>
      <c r="Z363" s="607">
        <v>6</v>
      </c>
      <c r="AA363" s="607">
        <v>3</v>
      </c>
      <c r="AB363" s="607" t="s">
        <v>1</v>
      </c>
      <c r="AC363" s="608">
        <v>58.5</v>
      </c>
      <c r="AD363" s="608">
        <v>56.8</v>
      </c>
      <c r="AE363" s="608">
        <v>60.1</v>
      </c>
      <c r="AF363" s="607">
        <v>29</v>
      </c>
      <c r="AG363" s="607" t="s">
        <v>1</v>
      </c>
      <c r="AH363" s="607" t="s">
        <v>1</v>
      </c>
      <c r="AI363" s="607" t="s">
        <v>1</v>
      </c>
      <c r="AJ363" s="607" t="s">
        <v>1</v>
      </c>
      <c r="AK363" s="607">
        <v>2</v>
      </c>
      <c r="AL363" s="607">
        <v>4</v>
      </c>
      <c r="AM363" s="607">
        <v>2</v>
      </c>
      <c r="AN363" s="607">
        <v>3</v>
      </c>
      <c r="AO363" s="607">
        <v>1</v>
      </c>
      <c r="AP363" s="607">
        <v>2</v>
      </c>
      <c r="AQ363" s="607">
        <v>3</v>
      </c>
      <c r="AR363" s="607">
        <v>4</v>
      </c>
      <c r="AS363" s="607">
        <v>5</v>
      </c>
      <c r="AT363" s="607">
        <v>3</v>
      </c>
      <c r="AU363" s="607" t="s">
        <v>1</v>
      </c>
      <c r="AV363" s="608">
        <v>61.9</v>
      </c>
      <c r="AW363" s="608">
        <v>60.1</v>
      </c>
      <c r="AX363" s="608">
        <v>63.8</v>
      </c>
      <c r="AY363" s="607">
        <v>26</v>
      </c>
      <c r="AZ363" s="607" t="s">
        <v>1</v>
      </c>
      <c r="BA363" s="607" t="s">
        <v>1</v>
      </c>
      <c r="BB363" s="607" t="s">
        <v>1</v>
      </c>
      <c r="BC363" s="607" t="s">
        <v>1</v>
      </c>
      <c r="BD363" s="607">
        <v>2</v>
      </c>
      <c r="BE363" s="607">
        <v>4</v>
      </c>
      <c r="BF363" s="607">
        <v>1</v>
      </c>
      <c r="BG363" s="607">
        <v>2</v>
      </c>
      <c r="BH363" s="607">
        <v>1</v>
      </c>
      <c r="BI363" s="607">
        <v>2</v>
      </c>
      <c r="BJ363" s="607">
        <v>3</v>
      </c>
      <c r="BK363" s="607">
        <v>4</v>
      </c>
      <c r="BL363" s="607">
        <v>4</v>
      </c>
      <c r="BM363" s="607">
        <v>3</v>
      </c>
      <c r="BN363" s="607" t="s">
        <v>1</v>
      </c>
      <c r="BO363" s="608">
        <v>62.3</v>
      </c>
      <c r="BP363" s="608">
        <v>60.1</v>
      </c>
      <c r="BQ363" s="608">
        <v>65.2</v>
      </c>
      <c r="BR363" s="607">
        <v>14</v>
      </c>
      <c r="BS363" s="607" t="s">
        <v>1</v>
      </c>
      <c r="BT363" s="607" t="s">
        <v>1</v>
      </c>
      <c r="BU363" s="607" t="s">
        <v>1</v>
      </c>
      <c r="BV363" s="607" t="s">
        <v>1</v>
      </c>
      <c r="BW363" s="607" t="s">
        <v>1</v>
      </c>
      <c r="BX363" s="607">
        <v>1</v>
      </c>
      <c r="BY363" s="607">
        <v>1</v>
      </c>
      <c r="BZ363" s="607">
        <v>1</v>
      </c>
      <c r="CA363" s="607">
        <v>1</v>
      </c>
      <c r="CB363" s="607">
        <v>1</v>
      </c>
      <c r="CC363" s="607" t="s">
        <v>1</v>
      </c>
      <c r="CD363" s="607">
        <v>3</v>
      </c>
      <c r="CE363" s="607">
        <v>3</v>
      </c>
      <c r="CF363" s="607">
        <v>3</v>
      </c>
      <c r="CG363" s="607" t="s">
        <v>1</v>
      </c>
      <c r="CH363" s="607">
        <v>9</v>
      </c>
      <c r="CI363" s="607" t="s">
        <v>1</v>
      </c>
      <c r="CJ363" s="607" t="s">
        <v>1</v>
      </c>
      <c r="CK363" s="607" t="s">
        <v>1</v>
      </c>
      <c r="CL363" s="607" t="s">
        <v>1</v>
      </c>
      <c r="CM363" s="607" t="s">
        <v>1</v>
      </c>
      <c r="CN363" s="607" t="s">
        <v>1</v>
      </c>
      <c r="CO363" s="607" t="s">
        <v>1</v>
      </c>
      <c r="CP363" s="607">
        <v>1</v>
      </c>
      <c r="CQ363" s="607" t="s">
        <v>1</v>
      </c>
      <c r="CR363" s="607">
        <v>3</v>
      </c>
      <c r="CS363" s="607">
        <v>3</v>
      </c>
      <c r="CT363" s="607">
        <v>2</v>
      </c>
      <c r="CU363" s="607" t="s">
        <v>1</v>
      </c>
      <c r="CV363" s="607"/>
      <c r="CW363" s="607"/>
      <c r="CX363" s="607"/>
      <c r="CY363" s="607"/>
      <c r="CZ363" s="607"/>
      <c r="DA363" s="607"/>
      <c r="DB363" s="607"/>
      <c r="DC363" s="607">
        <v>50</v>
      </c>
      <c r="DD363" s="607">
        <v>36</v>
      </c>
      <c r="DE363" s="607">
        <v>26</v>
      </c>
      <c r="DF363" s="607">
        <v>6</v>
      </c>
      <c r="DG363" s="607">
        <v>4</v>
      </c>
      <c r="DH363" s="607">
        <v>7</v>
      </c>
      <c r="DI363" s="607">
        <v>7</v>
      </c>
      <c r="DJ363" s="607" t="s">
        <v>1</v>
      </c>
      <c r="DK363" s="607">
        <v>13</v>
      </c>
      <c r="DL363" s="607" t="s">
        <v>1</v>
      </c>
      <c r="DM363" s="607" t="s">
        <v>1</v>
      </c>
      <c r="DN363" s="607" t="s">
        <v>1</v>
      </c>
      <c r="DO363" s="607" t="s">
        <v>1</v>
      </c>
      <c r="DP363" s="607">
        <v>11</v>
      </c>
      <c r="DQ363" s="607" t="s">
        <v>1</v>
      </c>
      <c r="DR363" s="607" t="s">
        <v>1</v>
      </c>
      <c r="DS363" s="607">
        <v>1</v>
      </c>
      <c r="DT363" s="607">
        <v>1</v>
      </c>
      <c r="DU363" s="607" t="s">
        <v>1</v>
      </c>
      <c r="DV363" s="607" t="s">
        <v>1</v>
      </c>
      <c r="DW363" s="607" t="s">
        <v>1</v>
      </c>
      <c r="DX363" s="607" t="s">
        <v>1</v>
      </c>
      <c r="DY363" s="607" t="s">
        <v>1</v>
      </c>
      <c r="DZ363" s="607" t="s">
        <v>1</v>
      </c>
      <c r="EA363" s="607">
        <v>14</v>
      </c>
      <c r="EB363" s="607">
        <v>958</v>
      </c>
      <c r="EC363" s="607">
        <v>86</v>
      </c>
      <c r="ED363" s="607">
        <v>867</v>
      </c>
      <c r="EE363" s="607">
        <v>5</v>
      </c>
      <c r="EF363" s="17">
        <v>27</v>
      </c>
      <c r="EG363" s="17">
        <v>23</v>
      </c>
      <c r="EH363" s="17">
        <v>15</v>
      </c>
      <c r="EI363" s="17">
        <v>5</v>
      </c>
      <c r="EJ363" s="17">
        <v>3</v>
      </c>
      <c r="EK363" s="17" t="s">
        <v>1</v>
      </c>
      <c r="EL363" s="17">
        <v>4</v>
      </c>
      <c r="EM363" s="17" t="s">
        <v>1</v>
      </c>
      <c r="EN363" s="17">
        <v>23</v>
      </c>
      <c r="EO363" s="17">
        <v>13</v>
      </c>
      <c r="EP363" s="17">
        <v>11</v>
      </c>
      <c r="EQ363" s="17">
        <v>1</v>
      </c>
      <c r="ER363" s="17">
        <v>1</v>
      </c>
      <c r="ES363" s="17">
        <v>7</v>
      </c>
      <c r="ET363" s="17">
        <v>3</v>
      </c>
      <c r="EU363" s="17" t="s">
        <v>1</v>
      </c>
    </row>
    <row r="364" spans="1:151" ht="14.25" customHeight="1">
      <c r="A364" s="551" t="s">
        <v>299</v>
      </c>
      <c r="B364" s="551" t="s">
        <v>570</v>
      </c>
      <c r="C364" s="551" t="s">
        <v>570</v>
      </c>
      <c r="D364" s="551" t="s">
        <v>577</v>
      </c>
      <c r="E364" s="607">
        <v>21</v>
      </c>
      <c r="F364" s="607">
        <v>13</v>
      </c>
      <c r="G364" s="607">
        <v>4</v>
      </c>
      <c r="H364" s="607">
        <v>4</v>
      </c>
      <c r="I364" s="607">
        <v>5</v>
      </c>
      <c r="J364" s="607">
        <v>3</v>
      </c>
      <c r="K364" s="607">
        <v>4</v>
      </c>
      <c r="L364" s="607">
        <v>8</v>
      </c>
      <c r="M364" s="607">
        <v>38</v>
      </c>
      <c r="N364" s="607">
        <v>4</v>
      </c>
      <c r="O364" s="607">
        <v>2</v>
      </c>
      <c r="P364" s="607" t="s">
        <v>1</v>
      </c>
      <c r="Q364" s="607" t="s">
        <v>1</v>
      </c>
      <c r="R364" s="607">
        <v>1</v>
      </c>
      <c r="S364" s="607">
        <v>2</v>
      </c>
      <c r="T364" s="607">
        <v>2</v>
      </c>
      <c r="U364" s="607">
        <v>3</v>
      </c>
      <c r="V364" s="607">
        <v>4</v>
      </c>
      <c r="W364" s="607">
        <v>5</v>
      </c>
      <c r="X364" s="607">
        <v>1</v>
      </c>
      <c r="Y364" s="607">
        <v>2</v>
      </c>
      <c r="Z364" s="607">
        <v>4</v>
      </c>
      <c r="AA364" s="607">
        <v>5</v>
      </c>
      <c r="AB364" s="607">
        <v>3</v>
      </c>
      <c r="AC364" s="608">
        <v>58.2</v>
      </c>
      <c r="AD364" s="608">
        <v>57.5</v>
      </c>
      <c r="AE364" s="608">
        <v>59.3</v>
      </c>
      <c r="AF364" s="607">
        <v>24</v>
      </c>
      <c r="AG364" s="607">
        <v>3</v>
      </c>
      <c r="AH364" s="607">
        <v>1</v>
      </c>
      <c r="AI364" s="607" t="s">
        <v>1</v>
      </c>
      <c r="AJ364" s="607" t="s">
        <v>1</v>
      </c>
      <c r="AK364" s="607" t="s">
        <v>1</v>
      </c>
      <c r="AL364" s="607" t="s">
        <v>1</v>
      </c>
      <c r="AM364" s="607">
        <v>1</v>
      </c>
      <c r="AN364" s="607">
        <v>1</v>
      </c>
      <c r="AO364" s="607">
        <v>1</v>
      </c>
      <c r="AP364" s="607">
        <v>3</v>
      </c>
      <c r="AQ364" s="607">
        <v>1</v>
      </c>
      <c r="AR364" s="607">
        <v>2</v>
      </c>
      <c r="AS364" s="607">
        <v>4</v>
      </c>
      <c r="AT364" s="607">
        <v>5</v>
      </c>
      <c r="AU364" s="607">
        <v>2</v>
      </c>
      <c r="AV364" s="608">
        <v>63.3</v>
      </c>
      <c r="AW364" s="608">
        <v>63.1</v>
      </c>
      <c r="AX364" s="608">
        <v>63.8</v>
      </c>
      <c r="AY364" s="607">
        <v>20</v>
      </c>
      <c r="AZ364" s="607" t="s">
        <v>1</v>
      </c>
      <c r="BA364" s="607" t="s">
        <v>1</v>
      </c>
      <c r="BB364" s="607" t="s">
        <v>1</v>
      </c>
      <c r="BC364" s="607" t="s">
        <v>1</v>
      </c>
      <c r="BD364" s="607" t="s">
        <v>1</v>
      </c>
      <c r="BE364" s="607" t="s">
        <v>1</v>
      </c>
      <c r="BF364" s="607">
        <v>1</v>
      </c>
      <c r="BG364" s="607">
        <v>1</v>
      </c>
      <c r="BH364" s="607">
        <v>1</v>
      </c>
      <c r="BI364" s="607">
        <v>3</v>
      </c>
      <c r="BJ364" s="607">
        <v>1</v>
      </c>
      <c r="BK364" s="607">
        <v>2</v>
      </c>
      <c r="BL364" s="607">
        <v>4</v>
      </c>
      <c r="BM364" s="607">
        <v>5</v>
      </c>
      <c r="BN364" s="607">
        <v>2</v>
      </c>
      <c r="BO364" s="608">
        <v>72.3</v>
      </c>
      <c r="BP364" s="608">
        <v>69.7</v>
      </c>
      <c r="BQ364" s="608">
        <v>77</v>
      </c>
      <c r="BR364" s="607">
        <v>13</v>
      </c>
      <c r="BS364" s="607" t="s">
        <v>1</v>
      </c>
      <c r="BT364" s="607" t="s">
        <v>1</v>
      </c>
      <c r="BU364" s="607" t="s">
        <v>1</v>
      </c>
      <c r="BV364" s="607" t="s">
        <v>1</v>
      </c>
      <c r="BW364" s="607" t="s">
        <v>1</v>
      </c>
      <c r="BX364" s="607" t="s">
        <v>1</v>
      </c>
      <c r="BY364" s="607" t="s">
        <v>1</v>
      </c>
      <c r="BZ364" s="607" t="s">
        <v>1</v>
      </c>
      <c r="CA364" s="607">
        <v>2</v>
      </c>
      <c r="CB364" s="607">
        <v>2</v>
      </c>
      <c r="CC364" s="607">
        <v>1</v>
      </c>
      <c r="CD364" s="607">
        <v>1</v>
      </c>
      <c r="CE364" s="607">
        <v>2</v>
      </c>
      <c r="CF364" s="607">
        <v>3</v>
      </c>
      <c r="CG364" s="607">
        <v>2</v>
      </c>
      <c r="CH364" s="607">
        <v>12</v>
      </c>
      <c r="CI364" s="607" t="s">
        <v>1</v>
      </c>
      <c r="CJ364" s="607" t="s">
        <v>1</v>
      </c>
      <c r="CK364" s="607" t="s">
        <v>1</v>
      </c>
      <c r="CL364" s="607" t="s">
        <v>1</v>
      </c>
      <c r="CM364" s="607" t="s">
        <v>1</v>
      </c>
      <c r="CN364" s="607" t="s">
        <v>1</v>
      </c>
      <c r="CO364" s="607">
        <v>2</v>
      </c>
      <c r="CP364" s="607">
        <v>2</v>
      </c>
      <c r="CQ364" s="607">
        <v>1</v>
      </c>
      <c r="CR364" s="607" t="s">
        <v>1</v>
      </c>
      <c r="CS364" s="607">
        <v>2</v>
      </c>
      <c r="CT364" s="607">
        <v>3</v>
      </c>
      <c r="CU364" s="607">
        <v>2</v>
      </c>
      <c r="CV364" s="607"/>
      <c r="CW364" s="607"/>
      <c r="CX364" s="607"/>
      <c r="CY364" s="607"/>
      <c r="CZ364" s="607"/>
      <c r="DA364" s="607"/>
      <c r="DB364" s="607"/>
      <c r="DC364" s="607">
        <v>49</v>
      </c>
      <c r="DD364" s="607">
        <v>30</v>
      </c>
      <c r="DE364" s="607">
        <v>20</v>
      </c>
      <c r="DF364" s="607">
        <v>8</v>
      </c>
      <c r="DG364" s="607">
        <v>2</v>
      </c>
      <c r="DH364" s="607">
        <v>6</v>
      </c>
      <c r="DI364" s="607">
        <v>11</v>
      </c>
      <c r="DJ364" s="607">
        <v>2</v>
      </c>
      <c r="DK364" s="607">
        <v>13</v>
      </c>
      <c r="DL364" s="607" t="s">
        <v>1</v>
      </c>
      <c r="DM364" s="607" t="s">
        <v>1</v>
      </c>
      <c r="DN364" s="607">
        <v>1</v>
      </c>
      <c r="DO364" s="607" t="s">
        <v>1</v>
      </c>
      <c r="DP364" s="607">
        <v>7</v>
      </c>
      <c r="DQ364" s="607">
        <v>2</v>
      </c>
      <c r="DR364" s="607">
        <v>2</v>
      </c>
      <c r="DS364" s="607">
        <v>1</v>
      </c>
      <c r="DT364" s="607" t="s">
        <v>1</v>
      </c>
      <c r="DU364" s="607" t="s">
        <v>1</v>
      </c>
      <c r="DV364" s="607" t="s">
        <v>1</v>
      </c>
      <c r="DW364" s="607" t="s">
        <v>1</v>
      </c>
      <c r="DX364" s="607" t="s">
        <v>1</v>
      </c>
      <c r="DY364" s="607" t="s">
        <v>1</v>
      </c>
      <c r="DZ364" s="607" t="s">
        <v>1</v>
      </c>
      <c r="EA364" s="607">
        <v>13</v>
      </c>
      <c r="EB364" s="607">
        <v>732</v>
      </c>
      <c r="EC364" s="607">
        <v>12</v>
      </c>
      <c r="ED364" s="607">
        <v>615</v>
      </c>
      <c r="EE364" s="607">
        <v>105</v>
      </c>
      <c r="EF364" s="17">
        <v>28</v>
      </c>
      <c r="EG364" s="17">
        <v>20</v>
      </c>
      <c r="EH364" s="17">
        <v>13</v>
      </c>
      <c r="EI364" s="17">
        <v>6</v>
      </c>
      <c r="EJ364" s="17">
        <v>1</v>
      </c>
      <c r="EK364" s="17" t="s">
        <v>1</v>
      </c>
      <c r="EL364" s="17">
        <v>8</v>
      </c>
      <c r="EM364" s="17" t="s">
        <v>1</v>
      </c>
      <c r="EN364" s="17">
        <v>21</v>
      </c>
      <c r="EO364" s="17">
        <v>10</v>
      </c>
      <c r="EP364" s="17">
        <v>7</v>
      </c>
      <c r="EQ364" s="17">
        <v>2</v>
      </c>
      <c r="ER364" s="17">
        <v>1</v>
      </c>
      <c r="ES364" s="17">
        <v>6</v>
      </c>
      <c r="ET364" s="17">
        <v>3</v>
      </c>
      <c r="EU364" s="17">
        <v>2</v>
      </c>
    </row>
    <row r="365" spans="1:151" ht="14.25" customHeight="1">
      <c r="A365" s="551" t="s">
        <v>299</v>
      </c>
      <c r="B365" s="551" t="s">
        <v>570</v>
      </c>
      <c r="C365" s="551" t="s">
        <v>570</v>
      </c>
      <c r="D365" s="551" t="s">
        <v>208</v>
      </c>
      <c r="E365" s="607">
        <v>8</v>
      </c>
      <c r="F365" s="607">
        <v>2</v>
      </c>
      <c r="G365" s="607" t="s">
        <v>190</v>
      </c>
      <c r="H365" s="607" t="s">
        <v>190</v>
      </c>
      <c r="I365" s="607" t="s">
        <v>190</v>
      </c>
      <c r="J365" s="607" t="s">
        <v>190</v>
      </c>
      <c r="K365" s="607" t="s">
        <v>190</v>
      </c>
      <c r="L365" s="607">
        <v>6</v>
      </c>
      <c r="M365" s="607" t="s">
        <v>190</v>
      </c>
      <c r="N365" s="607" t="s">
        <v>190</v>
      </c>
      <c r="O365" s="607" t="s">
        <v>190</v>
      </c>
      <c r="P365" s="607" t="s">
        <v>190</v>
      </c>
      <c r="Q365" s="607" t="s">
        <v>190</v>
      </c>
      <c r="R365" s="607" t="s">
        <v>190</v>
      </c>
      <c r="S365" s="607" t="s">
        <v>190</v>
      </c>
      <c r="T365" s="607" t="s">
        <v>190</v>
      </c>
      <c r="U365" s="607" t="s">
        <v>190</v>
      </c>
      <c r="V365" s="607" t="s">
        <v>190</v>
      </c>
      <c r="W365" s="607" t="s">
        <v>190</v>
      </c>
      <c r="X365" s="607" t="s">
        <v>190</v>
      </c>
      <c r="Y365" s="607" t="s">
        <v>190</v>
      </c>
      <c r="Z365" s="607" t="s">
        <v>190</v>
      </c>
      <c r="AA365" s="607" t="s">
        <v>190</v>
      </c>
      <c r="AB365" s="607" t="s">
        <v>190</v>
      </c>
      <c r="AC365" s="608">
        <v>66.2</v>
      </c>
      <c r="AD365" s="608">
        <v>62.7</v>
      </c>
      <c r="AE365" s="608">
        <v>71.5</v>
      </c>
      <c r="AF365" s="607" t="s">
        <v>190</v>
      </c>
      <c r="AG365" s="607" t="s">
        <v>190</v>
      </c>
      <c r="AH365" s="607" t="s">
        <v>190</v>
      </c>
      <c r="AI365" s="607" t="s">
        <v>190</v>
      </c>
      <c r="AJ365" s="607" t="s">
        <v>190</v>
      </c>
      <c r="AK365" s="607" t="s">
        <v>190</v>
      </c>
      <c r="AL365" s="607" t="s">
        <v>190</v>
      </c>
      <c r="AM365" s="607" t="s">
        <v>190</v>
      </c>
      <c r="AN365" s="607" t="s">
        <v>190</v>
      </c>
      <c r="AO365" s="607" t="s">
        <v>190</v>
      </c>
      <c r="AP365" s="607" t="s">
        <v>190</v>
      </c>
      <c r="AQ365" s="607" t="s">
        <v>190</v>
      </c>
      <c r="AR365" s="607" t="s">
        <v>190</v>
      </c>
      <c r="AS365" s="607" t="s">
        <v>190</v>
      </c>
      <c r="AT365" s="607" t="s">
        <v>190</v>
      </c>
      <c r="AU365" s="607" t="s">
        <v>190</v>
      </c>
      <c r="AV365" s="608">
        <v>66.2</v>
      </c>
      <c r="AW365" s="608">
        <v>62.7</v>
      </c>
      <c r="AX365" s="608">
        <v>71.5</v>
      </c>
      <c r="AY365" s="607" t="s">
        <v>190</v>
      </c>
      <c r="AZ365" s="607" t="s">
        <v>190</v>
      </c>
      <c r="BA365" s="607" t="s">
        <v>190</v>
      </c>
      <c r="BB365" s="607" t="s">
        <v>190</v>
      </c>
      <c r="BC365" s="607" t="s">
        <v>190</v>
      </c>
      <c r="BD365" s="607" t="s">
        <v>190</v>
      </c>
      <c r="BE365" s="607" t="s">
        <v>190</v>
      </c>
      <c r="BF365" s="607" t="s">
        <v>190</v>
      </c>
      <c r="BG365" s="607" t="s">
        <v>190</v>
      </c>
      <c r="BH365" s="607" t="s">
        <v>190</v>
      </c>
      <c r="BI365" s="607" t="s">
        <v>190</v>
      </c>
      <c r="BJ365" s="607" t="s">
        <v>190</v>
      </c>
      <c r="BK365" s="607" t="s">
        <v>190</v>
      </c>
      <c r="BL365" s="607" t="s">
        <v>190</v>
      </c>
      <c r="BM365" s="607" t="s">
        <v>190</v>
      </c>
      <c r="BN365" s="607" t="s">
        <v>190</v>
      </c>
      <c r="BO365" s="608">
        <v>72.3</v>
      </c>
      <c r="BP365" s="608">
        <v>72</v>
      </c>
      <c r="BQ365" s="608">
        <v>73</v>
      </c>
      <c r="BR365" s="607">
        <v>2</v>
      </c>
      <c r="BS365" s="607" t="s">
        <v>1</v>
      </c>
      <c r="BT365" s="607" t="s">
        <v>1</v>
      </c>
      <c r="BU365" s="607" t="s">
        <v>1</v>
      </c>
      <c r="BV365" s="607" t="s">
        <v>1</v>
      </c>
      <c r="BW365" s="607" t="s">
        <v>1</v>
      </c>
      <c r="BX365" s="607" t="s">
        <v>1</v>
      </c>
      <c r="BY365" s="607" t="s">
        <v>1</v>
      </c>
      <c r="BZ365" s="607" t="s">
        <v>1</v>
      </c>
      <c r="CA365" s="607" t="s">
        <v>1</v>
      </c>
      <c r="CB365" s="607" t="s">
        <v>1</v>
      </c>
      <c r="CC365" s="607" t="s">
        <v>1</v>
      </c>
      <c r="CD365" s="607">
        <v>2</v>
      </c>
      <c r="CE365" s="607" t="s">
        <v>1</v>
      </c>
      <c r="CF365" s="607" t="s">
        <v>1</v>
      </c>
      <c r="CG365" s="607" t="s">
        <v>1</v>
      </c>
      <c r="CH365" s="607">
        <v>2</v>
      </c>
      <c r="CI365" s="607" t="s">
        <v>1</v>
      </c>
      <c r="CJ365" s="607" t="s">
        <v>1</v>
      </c>
      <c r="CK365" s="607" t="s">
        <v>1</v>
      </c>
      <c r="CL365" s="607" t="s">
        <v>1</v>
      </c>
      <c r="CM365" s="607" t="s">
        <v>1</v>
      </c>
      <c r="CN365" s="607" t="s">
        <v>1</v>
      </c>
      <c r="CO365" s="607" t="s">
        <v>1</v>
      </c>
      <c r="CP365" s="607" t="s">
        <v>1</v>
      </c>
      <c r="CQ365" s="607" t="s">
        <v>1</v>
      </c>
      <c r="CR365" s="607">
        <v>2</v>
      </c>
      <c r="CS365" s="607" t="s">
        <v>1</v>
      </c>
      <c r="CT365" s="607" t="s">
        <v>1</v>
      </c>
      <c r="CU365" s="607" t="s">
        <v>1</v>
      </c>
      <c r="CV365" s="607"/>
      <c r="CW365" s="607"/>
      <c r="CX365" s="607"/>
      <c r="CY365" s="607"/>
      <c r="CZ365" s="607"/>
      <c r="DA365" s="607"/>
      <c r="DB365" s="607"/>
      <c r="DC365" s="607">
        <v>5</v>
      </c>
      <c r="DD365" s="607">
        <v>3</v>
      </c>
      <c r="DE365" s="607">
        <v>3</v>
      </c>
      <c r="DF365" s="607" t="s">
        <v>1</v>
      </c>
      <c r="DG365" s="607" t="s">
        <v>1</v>
      </c>
      <c r="DH365" s="607">
        <v>1</v>
      </c>
      <c r="DI365" s="607" t="s">
        <v>1</v>
      </c>
      <c r="DJ365" s="607">
        <v>1</v>
      </c>
      <c r="DK365" s="607">
        <v>2</v>
      </c>
      <c r="DL365" s="607" t="s">
        <v>1</v>
      </c>
      <c r="DM365" s="607" t="s">
        <v>1</v>
      </c>
      <c r="DN365" s="607" t="s">
        <v>1</v>
      </c>
      <c r="DO365" s="607" t="s">
        <v>1</v>
      </c>
      <c r="DP365" s="607">
        <v>1</v>
      </c>
      <c r="DQ365" s="607" t="s">
        <v>1</v>
      </c>
      <c r="DR365" s="607" t="s">
        <v>1</v>
      </c>
      <c r="DS365" s="607">
        <v>1</v>
      </c>
      <c r="DT365" s="607" t="s">
        <v>1</v>
      </c>
      <c r="DU365" s="607" t="s">
        <v>1</v>
      </c>
      <c r="DV365" s="607" t="s">
        <v>1</v>
      </c>
      <c r="DW365" s="607" t="s">
        <v>1</v>
      </c>
      <c r="DX365" s="607" t="s">
        <v>1</v>
      </c>
      <c r="DY365" s="607" t="s">
        <v>1</v>
      </c>
      <c r="DZ365" s="607" t="s">
        <v>1</v>
      </c>
      <c r="EA365" s="607">
        <v>2</v>
      </c>
      <c r="EB365" s="607">
        <v>127</v>
      </c>
      <c r="EC365" s="607">
        <v>15</v>
      </c>
      <c r="ED365" s="607">
        <v>111</v>
      </c>
      <c r="EE365" s="607">
        <v>1</v>
      </c>
      <c r="EF365" s="17">
        <v>3</v>
      </c>
      <c r="EG365" s="17">
        <v>2</v>
      </c>
      <c r="EH365" s="17">
        <v>2</v>
      </c>
      <c r="EI365" s="17" t="s">
        <v>1</v>
      </c>
      <c r="EJ365" s="17" t="s">
        <v>1</v>
      </c>
      <c r="EK365" s="17" t="s">
        <v>1</v>
      </c>
      <c r="EL365" s="17" t="s">
        <v>1</v>
      </c>
      <c r="EM365" s="17">
        <v>1</v>
      </c>
      <c r="EN365" s="17">
        <v>2</v>
      </c>
      <c r="EO365" s="17">
        <v>1</v>
      </c>
      <c r="EP365" s="17">
        <v>1</v>
      </c>
      <c r="EQ365" s="17" t="s">
        <v>1</v>
      </c>
      <c r="ER365" s="17" t="s">
        <v>1</v>
      </c>
      <c r="ES365" s="17">
        <v>1</v>
      </c>
      <c r="ET365" s="17" t="s">
        <v>1</v>
      </c>
      <c r="EU365" s="17" t="s">
        <v>1</v>
      </c>
    </row>
    <row r="366" spans="1:151" ht="14.25" customHeight="1">
      <c r="A366" s="551" t="s">
        <v>299</v>
      </c>
      <c r="B366" s="551" t="s">
        <v>570</v>
      </c>
      <c r="C366" s="551" t="s">
        <v>570</v>
      </c>
      <c r="D366" s="551" t="s">
        <v>578</v>
      </c>
      <c r="E366" s="607">
        <v>8</v>
      </c>
      <c r="F366" s="607">
        <v>5</v>
      </c>
      <c r="G366" s="607">
        <v>1</v>
      </c>
      <c r="H366" s="607" t="s">
        <v>1</v>
      </c>
      <c r="I366" s="607">
        <v>1</v>
      </c>
      <c r="J366" s="607">
        <v>1</v>
      </c>
      <c r="K366" s="607">
        <v>3</v>
      </c>
      <c r="L366" s="607">
        <v>3</v>
      </c>
      <c r="M366" s="607">
        <v>8</v>
      </c>
      <c r="N366" s="607" t="s">
        <v>1</v>
      </c>
      <c r="O366" s="607" t="s">
        <v>1</v>
      </c>
      <c r="P366" s="607" t="s">
        <v>1</v>
      </c>
      <c r="Q366" s="607" t="s">
        <v>1</v>
      </c>
      <c r="R366" s="607" t="s">
        <v>1</v>
      </c>
      <c r="S366" s="607" t="s">
        <v>1</v>
      </c>
      <c r="T366" s="607">
        <v>1</v>
      </c>
      <c r="U366" s="607" t="s">
        <v>1</v>
      </c>
      <c r="V366" s="607" t="s">
        <v>1</v>
      </c>
      <c r="W366" s="607">
        <v>1</v>
      </c>
      <c r="X366" s="607" t="s">
        <v>1</v>
      </c>
      <c r="Y366" s="607">
        <v>3</v>
      </c>
      <c r="Z366" s="607">
        <v>3</v>
      </c>
      <c r="AA366" s="607" t="s">
        <v>1</v>
      </c>
      <c r="AB366" s="607" t="s">
        <v>1</v>
      </c>
      <c r="AC366" s="608">
        <v>69.099999999999994</v>
      </c>
      <c r="AD366" s="608">
        <v>67.400000000000006</v>
      </c>
      <c r="AE366" s="608">
        <v>72</v>
      </c>
      <c r="AF366" s="607">
        <v>8</v>
      </c>
      <c r="AG366" s="607" t="s">
        <v>1</v>
      </c>
      <c r="AH366" s="607" t="s">
        <v>1</v>
      </c>
      <c r="AI366" s="607" t="s">
        <v>1</v>
      </c>
      <c r="AJ366" s="607" t="s">
        <v>1</v>
      </c>
      <c r="AK366" s="607" t="s">
        <v>1</v>
      </c>
      <c r="AL366" s="607" t="s">
        <v>1</v>
      </c>
      <c r="AM366" s="607">
        <v>1</v>
      </c>
      <c r="AN366" s="607" t="s">
        <v>1</v>
      </c>
      <c r="AO366" s="607" t="s">
        <v>1</v>
      </c>
      <c r="AP366" s="607">
        <v>1</v>
      </c>
      <c r="AQ366" s="607" t="s">
        <v>1</v>
      </c>
      <c r="AR366" s="607">
        <v>3</v>
      </c>
      <c r="AS366" s="607">
        <v>3</v>
      </c>
      <c r="AT366" s="607" t="s">
        <v>1</v>
      </c>
      <c r="AU366" s="607" t="s">
        <v>1</v>
      </c>
      <c r="AV366" s="608">
        <v>69.099999999999994</v>
      </c>
      <c r="AW366" s="608">
        <v>67.400000000000006</v>
      </c>
      <c r="AX366" s="608">
        <v>72</v>
      </c>
      <c r="AY366" s="607">
        <v>8</v>
      </c>
      <c r="AZ366" s="607" t="s">
        <v>1</v>
      </c>
      <c r="BA366" s="607" t="s">
        <v>1</v>
      </c>
      <c r="BB366" s="607" t="s">
        <v>1</v>
      </c>
      <c r="BC366" s="607" t="s">
        <v>1</v>
      </c>
      <c r="BD366" s="607" t="s">
        <v>1</v>
      </c>
      <c r="BE366" s="607" t="s">
        <v>1</v>
      </c>
      <c r="BF366" s="607">
        <v>1</v>
      </c>
      <c r="BG366" s="607" t="s">
        <v>1</v>
      </c>
      <c r="BH366" s="607" t="s">
        <v>1</v>
      </c>
      <c r="BI366" s="607">
        <v>1</v>
      </c>
      <c r="BJ366" s="607" t="s">
        <v>1</v>
      </c>
      <c r="BK366" s="607">
        <v>3</v>
      </c>
      <c r="BL366" s="607">
        <v>3</v>
      </c>
      <c r="BM366" s="607" t="s">
        <v>1</v>
      </c>
      <c r="BN366" s="607" t="s">
        <v>1</v>
      </c>
      <c r="BO366" s="608">
        <v>69.099999999999994</v>
      </c>
      <c r="BP366" s="608">
        <v>67.400000000000006</v>
      </c>
      <c r="BQ366" s="608">
        <v>72</v>
      </c>
      <c r="BR366" s="607">
        <v>5</v>
      </c>
      <c r="BS366" s="607" t="s">
        <v>1</v>
      </c>
      <c r="BT366" s="607" t="s">
        <v>1</v>
      </c>
      <c r="BU366" s="607" t="s">
        <v>1</v>
      </c>
      <c r="BV366" s="607" t="s">
        <v>1</v>
      </c>
      <c r="BW366" s="607" t="s">
        <v>1</v>
      </c>
      <c r="BX366" s="607" t="s">
        <v>1</v>
      </c>
      <c r="BY366" s="607">
        <v>1</v>
      </c>
      <c r="BZ366" s="607" t="s">
        <v>1</v>
      </c>
      <c r="CA366" s="607" t="s">
        <v>1</v>
      </c>
      <c r="CB366" s="607">
        <v>1</v>
      </c>
      <c r="CC366" s="607" t="s">
        <v>1</v>
      </c>
      <c r="CD366" s="607" t="s">
        <v>1</v>
      </c>
      <c r="CE366" s="607">
        <v>3</v>
      </c>
      <c r="CF366" s="607" t="s">
        <v>1</v>
      </c>
      <c r="CG366" s="607" t="s">
        <v>1</v>
      </c>
      <c r="CH366" s="607" t="s">
        <v>1</v>
      </c>
      <c r="CI366" s="607" t="s">
        <v>1</v>
      </c>
      <c r="CJ366" s="607" t="s">
        <v>1</v>
      </c>
      <c r="CK366" s="607" t="s">
        <v>1</v>
      </c>
      <c r="CL366" s="607" t="s">
        <v>1</v>
      </c>
      <c r="CM366" s="607" t="s">
        <v>1</v>
      </c>
      <c r="CN366" s="607" t="s">
        <v>1</v>
      </c>
      <c r="CO366" s="607" t="s">
        <v>1</v>
      </c>
      <c r="CP366" s="607" t="s">
        <v>1</v>
      </c>
      <c r="CQ366" s="607" t="s">
        <v>1</v>
      </c>
      <c r="CR366" s="607" t="s">
        <v>1</v>
      </c>
      <c r="CS366" s="607" t="s">
        <v>1</v>
      </c>
      <c r="CT366" s="607" t="s">
        <v>1</v>
      </c>
      <c r="CU366" s="607" t="s">
        <v>1</v>
      </c>
      <c r="CV366" s="607"/>
      <c r="CW366" s="607"/>
      <c r="CX366" s="607"/>
      <c r="CY366" s="607"/>
      <c r="CZ366" s="607"/>
      <c r="DA366" s="607"/>
      <c r="DB366" s="607"/>
      <c r="DC366" s="607">
        <v>13</v>
      </c>
      <c r="DD366" s="607">
        <v>9</v>
      </c>
      <c r="DE366" s="607">
        <v>8</v>
      </c>
      <c r="DF366" s="607">
        <v>1</v>
      </c>
      <c r="DG366" s="607" t="s">
        <v>1</v>
      </c>
      <c r="DH366" s="607">
        <v>1</v>
      </c>
      <c r="DI366" s="607" t="s">
        <v>1</v>
      </c>
      <c r="DJ366" s="607">
        <v>3</v>
      </c>
      <c r="DK366" s="607">
        <v>5</v>
      </c>
      <c r="DL366" s="607" t="s">
        <v>1</v>
      </c>
      <c r="DM366" s="607" t="s">
        <v>1</v>
      </c>
      <c r="DN366" s="607">
        <v>1</v>
      </c>
      <c r="DO366" s="607">
        <v>1</v>
      </c>
      <c r="DP366" s="607" t="s">
        <v>1</v>
      </c>
      <c r="DQ366" s="607" t="s">
        <v>1</v>
      </c>
      <c r="DR366" s="607">
        <v>1</v>
      </c>
      <c r="DS366" s="607">
        <v>2</v>
      </c>
      <c r="DT366" s="607" t="s">
        <v>1</v>
      </c>
      <c r="DU366" s="607" t="s">
        <v>1</v>
      </c>
      <c r="DV366" s="607" t="s">
        <v>1</v>
      </c>
      <c r="DW366" s="607" t="s">
        <v>1</v>
      </c>
      <c r="DX366" s="607" t="s">
        <v>1</v>
      </c>
      <c r="DY366" s="607" t="s">
        <v>1</v>
      </c>
      <c r="DZ366" s="607" t="s">
        <v>1</v>
      </c>
      <c r="EA366" s="607">
        <v>5</v>
      </c>
      <c r="EB366" s="607">
        <v>192</v>
      </c>
      <c r="EC366" s="607">
        <v>26</v>
      </c>
      <c r="ED366" s="607">
        <v>113</v>
      </c>
      <c r="EE366" s="607">
        <v>53</v>
      </c>
      <c r="EF366" s="17">
        <v>7</v>
      </c>
      <c r="EG366" s="17">
        <v>6</v>
      </c>
      <c r="EH366" s="17">
        <v>5</v>
      </c>
      <c r="EI366" s="17">
        <v>1</v>
      </c>
      <c r="EJ366" s="17" t="s">
        <v>1</v>
      </c>
      <c r="EK366" s="17" t="s">
        <v>1</v>
      </c>
      <c r="EL366" s="17" t="s">
        <v>1</v>
      </c>
      <c r="EM366" s="17">
        <v>1</v>
      </c>
      <c r="EN366" s="17">
        <v>6</v>
      </c>
      <c r="EO366" s="17">
        <v>3</v>
      </c>
      <c r="EP366" s="17">
        <v>3</v>
      </c>
      <c r="EQ366" s="17" t="s">
        <v>1</v>
      </c>
      <c r="ER366" s="17" t="s">
        <v>1</v>
      </c>
      <c r="ES366" s="17">
        <v>1</v>
      </c>
      <c r="ET366" s="17" t="s">
        <v>1</v>
      </c>
      <c r="EU366" s="17">
        <v>2</v>
      </c>
    </row>
    <row r="367" spans="1:151" ht="14.25" customHeight="1">
      <c r="A367" s="551" t="s">
        <v>299</v>
      </c>
      <c r="B367" s="551" t="s">
        <v>579</v>
      </c>
      <c r="C367" s="551"/>
      <c r="D367" s="551"/>
      <c r="E367" s="607">
        <v>806</v>
      </c>
      <c r="F367" s="607">
        <v>253</v>
      </c>
      <c r="G367" s="607">
        <v>50</v>
      </c>
      <c r="H367" s="607">
        <v>43</v>
      </c>
      <c r="I367" s="607">
        <v>43</v>
      </c>
      <c r="J367" s="607">
        <v>21</v>
      </c>
      <c r="K367" s="607">
        <v>160</v>
      </c>
      <c r="L367" s="607">
        <v>553</v>
      </c>
      <c r="M367" s="607">
        <v>648</v>
      </c>
      <c r="N367" s="607">
        <v>8</v>
      </c>
      <c r="O367" s="607">
        <v>18</v>
      </c>
      <c r="P367" s="607">
        <v>19</v>
      </c>
      <c r="Q367" s="607">
        <v>14</v>
      </c>
      <c r="R367" s="607">
        <v>37</v>
      </c>
      <c r="S367" s="607">
        <v>30</v>
      </c>
      <c r="T367" s="607">
        <v>40</v>
      </c>
      <c r="U367" s="607">
        <v>44</v>
      </c>
      <c r="V367" s="607">
        <v>61</v>
      </c>
      <c r="W367" s="607">
        <v>70</v>
      </c>
      <c r="X367" s="607">
        <v>67</v>
      </c>
      <c r="Y367" s="607">
        <v>92</v>
      </c>
      <c r="Z367" s="607">
        <v>62</v>
      </c>
      <c r="AA367" s="607">
        <v>57</v>
      </c>
      <c r="AB367" s="607">
        <v>29</v>
      </c>
      <c r="AC367" s="608">
        <v>60.5</v>
      </c>
      <c r="AD367" s="608">
        <v>60</v>
      </c>
      <c r="AE367" s="608">
        <v>61</v>
      </c>
      <c r="AF367" s="607">
        <v>347</v>
      </c>
      <c r="AG367" s="607" t="s">
        <v>1</v>
      </c>
      <c r="AH367" s="607">
        <v>1</v>
      </c>
      <c r="AI367" s="607">
        <v>1</v>
      </c>
      <c r="AJ367" s="607">
        <v>5</v>
      </c>
      <c r="AK367" s="607">
        <v>16</v>
      </c>
      <c r="AL367" s="607">
        <v>11</v>
      </c>
      <c r="AM367" s="607">
        <v>12</v>
      </c>
      <c r="AN367" s="607">
        <v>11</v>
      </c>
      <c r="AO367" s="607">
        <v>24</v>
      </c>
      <c r="AP367" s="607">
        <v>40</v>
      </c>
      <c r="AQ367" s="607">
        <v>46</v>
      </c>
      <c r="AR367" s="607">
        <v>67</v>
      </c>
      <c r="AS367" s="607">
        <v>50</v>
      </c>
      <c r="AT367" s="607">
        <v>44</v>
      </c>
      <c r="AU367" s="607">
        <v>19</v>
      </c>
      <c r="AV367" s="608">
        <v>67.099999999999994</v>
      </c>
      <c r="AW367" s="608">
        <v>67.599999999999994</v>
      </c>
      <c r="AX367" s="608">
        <v>66.3</v>
      </c>
      <c r="AY367" s="607">
        <v>309</v>
      </c>
      <c r="AZ367" s="607" t="s">
        <v>1</v>
      </c>
      <c r="BA367" s="607" t="s">
        <v>1</v>
      </c>
      <c r="BB367" s="607">
        <v>1</v>
      </c>
      <c r="BC367" s="607">
        <v>4</v>
      </c>
      <c r="BD367" s="607">
        <v>16</v>
      </c>
      <c r="BE367" s="607">
        <v>9</v>
      </c>
      <c r="BF367" s="607">
        <v>10</v>
      </c>
      <c r="BG367" s="607">
        <v>11</v>
      </c>
      <c r="BH367" s="607">
        <v>20</v>
      </c>
      <c r="BI367" s="607">
        <v>34</v>
      </c>
      <c r="BJ367" s="607">
        <v>41</v>
      </c>
      <c r="BK367" s="607">
        <v>58</v>
      </c>
      <c r="BL367" s="607">
        <v>45</v>
      </c>
      <c r="BM367" s="607">
        <v>41</v>
      </c>
      <c r="BN367" s="607">
        <v>19</v>
      </c>
      <c r="BO367" s="608">
        <v>67.5</v>
      </c>
      <c r="BP367" s="608">
        <v>68.2</v>
      </c>
      <c r="BQ367" s="608">
        <v>66.099999999999994</v>
      </c>
      <c r="BR367" s="607">
        <v>253</v>
      </c>
      <c r="BS367" s="607" t="s">
        <v>1</v>
      </c>
      <c r="BT367" s="607" t="s">
        <v>1</v>
      </c>
      <c r="BU367" s="607" t="s">
        <v>1</v>
      </c>
      <c r="BV367" s="607" t="s">
        <v>1</v>
      </c>
      <c r="BW367" s="607">
        <v>4</v>
      </c>
      <c r="BX367" s="607">
        <v>3</v>
      </c>
      <c r="BY367" s="607">
        <v>8</v>
      </c>
      <c r="BZ367" s="607">
        <v>9</v>
      </c>
      <c r="CA367" s="607">
        <v>20</v>
      </c>
      <c r="CB367" s="607">
        <v>32</v>
      </c>
      <c r="CC367" s="607">
        <v>32</v>
      </c>
      <c r="CD367" s="607">
        <v>53</v>
      </c>
      <c r="CE367" s="607">
        <v>38</v>
      </c>
      <c r="CF367" s="607">
        <v>33</v>
      </c>
      <c r="CG367" s="607">
        <v>21</v>
      </c>
      <c r="CH367" s="607">
        <v>165</v>
      </c>
      <c r="CI367" s="607" t="s">
        <v>1</v>
      </c>
      <c r="CJ367" s="607" t="s">
        <v>1</v>
      </c>
      <c r="CK367" s="607" t="s">
        <v>1</v>
      </c>
      <c r="CL367" s="607" t="s">
        <v>1</v>
      </c>
      <c r="CM367" s="607">
        <v>1</v>
      </c>
      <c r="CN367" s="607">
        <v>4</v>
      </c>
      <c r="CO367" s="607">
        <v>12</v>
      </c>
      <c r="CP367" s="607">
        <v>21</v>
      </c>
      <c r="CQ367" s="607">
        <v>23</v>
      </c>
      <c r="CR367" s="607">
        <v>29</v>
      </c>
      <c r="CS367" s="607">
        <v>27</v>
      </c>
      <c r="CT367" s="607">
        <v>28</v>
      </c>
      <c r="CU367" s="607">
        <v>20</v>
      </c>
      <c r="CV367" s="607"/>
      <c r="CW367" s="607"/>
      <c r="CX367" s="607"/>
      <c r="CY367" s="607"/>
      <c r="CZ367" s="607"/>
      <c r="DA367" s="607"/>
      <c r="DB367" s="607"/>
      <c r="DC367" s="607">
        <v>877</v>
      </c>
      <c r="DD367" s="607">
        <v>560</v>
      </c>
      <c r="DE367" s="607">
        <v>309</v>
      </c>
      <c r="DF367" s="607">
        <v>200</v>
      </c>
      <c r="DG367" s="607">
        <v>51</v>
      </c>
      <c r="DH367" s="607">
        <v>176</v>
      </c>
      <c r="DI367" s="607">
        <v>71</v>
      </c>
      <c r="DJ367" s="607">
        <v>70</v>
      </c>
      <c r="DK367" s="607">
        <v>179</v>
      </c>
      <c r="DL367" s="607">
        <v>8</v>
      </c>
      <c r="DM367" s="607">
        <v>1</v>
      </c>
      <c r="DN367" s="607">
        <v>13</v>
      </c>
      <c r="DO367" s="607">
        <v>2</v>
      </c>
      <c r="DP367" s="607">
        <v>89</v>
      </c>
      <c r="DQ367" s="607">
        <v>14</v>
      </c>
      <c r="DR367" s="607">
        <v>29</v>
      </c>
      <c r="DS367" s="607">
        <v>10</v>
      </c>
      <c r="DT367" s="607">
        <v>5</v>
      </c>
      <c r="DU367" s="607">
        <v>3</v>
      </c>
      <c r="DV367" s="607">
        <v>2</v>
      </c>
      <c r="DW367" s="607" t="s">
        <v>1</v>
      </c>
      <c r="DX367" s="607">
        <v>3</v>
      </c>
      <c r="DY367" s="607" t="s">
        <v>1</v>
      </c>
      <c r="DZ367" s="607" t="s">
        <v>1</v>
      </c>
      <c r="EA367" s="607">
        <v>252</v>
      </c>
      <c r="EB367" s="607">
        <v>16857</v>
      </c>
      <c r="EC367" s="607">
        <v>2317</v>
      </c>
      <c r="ED367" s="607">
        <v>10705</v>
      </c>
      <c r="EE367" s="607">
        <v>3835</v>
      </c>
      <c r="EF367" s="17">
        <v>436</v>
      </c>
      <c r="EG367" s="17">
        <v>373</v>
      </c>
      <c r="EH367" s="17">
        <v>206</v>
      </c>
      <c r="EI367" s="17">
        <v>132</v>
      </c>
      <c r="EJ367" s="17">
        <v>35</v>
      </c>
      <c r="EK367" s="17">
        <v>1</v>
      </c>
      <c r="EL367" s="17">
        <v>35</v>
      </c>
      <c r="EM367" s="17">
        <v>27</v>
      </c>
      <c r="EN367" s="17">
        <v>441</v>
      </c>
      <c r="EO367" s="17">
        <v>187</v>
      </c>
      <c r="EP367" s="17">
        <v>103</v>
      </c>
      <c r="EQ367" s="17">
        <v>68</v>
      </c>
      <c r="ER367" s="17">
        <v>16</v>
      </c>
      <c r="ES367" s="17">
        <v>175</v>
      </c>
      <c r="ET367" s="17">
        <v>36</v>
      </c>
      <c r="EU367" s="17">
        <v>43</v>
      </c>
    </row>
    <row r="368" spans="1:151" ht="14.25" customHeight="1">
      <c r="A368" s="551" t="s">
        <v>299</v>
      </c>
      <c r="B368" s="551" t="s">
        <v>579</v>
      </c>
      <c r="C368" s="551" t="s">
        <v>580</v>
      </c>
      <c r="D368" s="551"/>
      <c r="E368" s="607">
        <v>176</v>
      </c>
      <c r="F368" s="607">
        <v>57</v>
      </c>
      <c r="G368" s="607">
        <v>10</v>
      </c>
      <c r="H368" s="607">
        <v>9</v>
      </c>
      <c r="I368" s="607">
        <v>9</v>
      </c>
      <c r="J368" s="607">
        <v>5</v>
      </c>
      <c r="K368" s="607">
        <v>38</v>
      </c>
      <c r="L368" s="607">
        <v>119</v>
      </c>
      <c r="M368" s="607">
        <v>142</v>
      </c>
      <c r="N368" s="607">
        <v>1</v>
      </c>
      <c r="O368" s="607">
        <v>8</v>
      </c>
      <c r="P368" s="607">
        <v>5</v>
      </c>
      <c r="Q368" s="607">
        <v>4</v>
      </c>
      <c r="R368" s="607">
        <v>5</v>
      </c>
      <c r="S368" s="607">
        <v>9</v>
      </c>
      <c r="T368" s="607">
        <v>7</v>
      </c>
      <c r="U368" s="607">
        <v>9</v>
      </c>
      <c r="V368" s="607">
        <v>10</v>
      </c>
      <c r="W368" s="607">
        <v>21</v>
      </c>
      <c r="X368" s="607">
        <v>17</v>
      </c>
      <c r="Y368" s="607">
        <v>14</v>
      </c>
      <c r="Z368" s="607">
        <v>9</v>
      </c>
      <c r="AA368" s="607">
        <v>16</v>
      </c>
      <c r="AB368" s="607">
        <v>7</v>
      </c>
      <c r="AC368" s="608">
        <v>59.6</v>
      </c>
      <c r="AD368" s="608">
        <v>58.3</v>
      </c>
      <c r="AE368" s="608">
        <v>61.3</v>
      </c>
      <c r="AF368" s="607">
        <v>72</v>
      </c>
      <c r="AG368" s="607" t="s">
        <v>1</v>
      </c>
      <c r="AH368" s="607" t="s">
        <v>1</v>
      </c>
      <c r="AI368" s="607" t="s">
        <v>1</v>
      </c>
      <c r="AJ368" s="607" t="s">
        <v>1</v>
      </c>
      <c r="AK368" s="607">
        <v>1</v>
      </c>
      <c r="AL368" s="607">
        <v>4</v>
      </c>
      <c r="AM368" s="607">
        <v>2</v>
      </c>
      <c r="AN368" s="607">
        <v>4</v>
      </c>
      <c r="AO368" s="607">
        <v>6</v>
      </c>
      <c r="AP368" s="607">
        <v>10</v>
      </c>
      <c r="AQ368" s="607">
        <v>12</v>
      </c>
      <c r="AR368" s="607">
        <v>8</v>
      </c>
      <c r="AS368" s="607">
        <v>8</v>
      </c>
      <c r="AT368" s="607">
        <v>13</v>
      </c>
      <c r="AU368" s="607">
        <v>4</v>
      </c>
      <c r="AV368" s="608">
        <v>68</v>
      </c>
      <c r="AW368" s="608">
        <v>67.8</v>
      </c>
      <c r="AX368" s="608">
        <v>68.400000000000006</v>
      </c>
      <c r="AY368" s="607">
        <v>66</v>
      </c>
      <c r="AZ368" s="607" t="s">
        <v>1</v>
      </c>
      <c r="BA368" s="607" t="s">
        <v>1</v>
      </c>
      <c r="BB368" s="607" t="s">
        <v>1</v>
      </c>
      <c r="BC368" s="607" t="s">
        <v>1</v>
      </c>
      <c r="BD368" s="607">
        <v>1</v>
      </c>
      <c r="BE368" s="607">
        <v>3</v>
      </c>
      <c r="BF368" s="607">
        <v>2</v>
      </c>
      <c r="BG368" s="607">
        <v>4</v>
      </c>
      <c r="BH368" s="607">
        <v>6</v>
      </c>
      <c r="BI368" s="607">
        <v>9</v>
      </c>
      <c r="BJ368" s="607">
        <v>12</v>
      </c>
      <c r="BK368" s="607">
        <v>7</v>
      </c>
      <c r="BL368" s="607">
        <v>7</v>
      </c>
      <c r="BM368" s="607">
        <v>11</v>
      </c>
      <c r="BN368" s="607">
        <v>4</v>
      </c>
      <c r="BO368" s="608">
        <v>68</v>
      </c>
      <c r="BP368" s="608">
        <v>68.099999999999994</v>
      </c>
      <c r="BQ368" s="608">
        <v>67.8</v>
      </c>
      <c r="BR368" s="607">
        <v>57</v>
      </c>
      <c r="BS368" s="607" t="s">
        <v>1</v>
      </c>
      <c r="BT368" s="607" t="s">
        <v>1</v>
      </c>
      <c r="BU368" s="607" t="s">
        <v>1</v>
      </c>
      <c r="BV368" s="607" t="s">
        <v>1</v>
      </c>
      <c r="BW368" s="607">
        <v>1</v>
      </c>
      <c r="BX368" s="607">
        <v>2</v>
      </c>
      <c r="BY368" s="607">
        <v>2</v>
      </c>
      <c r="BZ368" s="607">
        <v>3</v>
      </c>
      <c r="CA368" s="607">
        <v>3</v>
      </c>
      <c r="CB368" s="607">
        <v>9</v>
      </c>
      <c r="CC368" s="607">
        <v>9</v>
      </c>
      <c r="CD368" s="607">
        <v>9</v>
      </c>
      <c r="CE368" s="607">
        <v>5</v>
      </c>
      <c r="CF368" s="607">
        <v>8</v>
      </c>
      <c r="CG368" s="607">
        <v>6</v>
      </c>
      <c r="CH368" s="607">
        <v>32</v>
      </c>
      <c r="CI368" s="607" t="s">
        <v>1</v>
      </c>
      <c r="CJ368" s="607" t="s">
        <v>1</v>
      </c>
      <c r="CK368" s="607" t="s">
        <v>1</v>
      </c>
      <c r="CL368" s="607" t="s">
        <v>1</v>
      </c>
      <c r="CM368" s="607" t="s">
        <v>1</v>
      </c>
      <c r="CN368" s="607">
        <v>1</v>
      </c>
      <c r="CO368" s="607">
        <v>1</v>
      </c>
      <c r="CP368" s="607">
        <v>3</v>
      </c>
      <c r="CQ368" s="607">
        <v>7</v>
      </c>
      <c r="CR368" s="607">
        <v>6</v>
      </c>
      <c r="CS368" s="607">
        <v>3</v>
      </c>
      <c r="CT368" s="607">
        <v>5</v>
      </c>
      <c r="CU368" s="607">
        <v>6</v>
      </c>
      <c r="CV368" s="607"/>
      <c r="CW368" s="607"/>
      <c r="CX368" s="607"/>
      <c r="CY368" s="607"/>
      <c r="CZ368" s="607"/>
      <c r="DA368" s="607"/>
      <c r="DB368" s="607"/>
      <c r="DC368" s="607">
        <v>189</v>
      </c>
      <c r="DD368" s="607">
        <v>119</v>
      </c>
      <c r="DE368" s="607">
        <v>66</v>
      </c>
      <c r="DF368" s="607">
        <v>43</v>
      </c>
      <c r="DG368" s="607">
        <v>10</v>
      </c>
      <c r="DH368" s="607">
        <v>35</v>
      </c>
      <c r="DI368" s="607">
        <v>18</v>
      </c>
      <c r="DJ368" s="607">
        <v>17</v>
      </c>
      <c r="DK368" s="607">
        <v>35</v>
      </c>
      <c r="DL368" s="607" t="s">
        <v>1</v>
      </c>
      <c r="DM368" s="607" t="s">
        <v>1</v>
      </c>
      <c r="DN368" s="607">
        <v>3</v>
      </c>
      <c r="DO368" s="607" t="s">
        <v>1</v>
      </c>
      <c r="DP368" s="607">
        <v>21</v>
      </c>
      <c r="DQ368" s="607">
        <v>1</v>
      </c>
      <c r="DR368" s="607">
        <v>6</v>
      </c>
      <c r="DS368" s="607">
        <v>1</v>
      </c>
      <c r="DT368" s="607">
        <v>1</v>
      </c>
      <c r="DU368" s="607" t="s">
        <v>1</v>
      </c>
      <c r="DV368" s="607">
        <v>1</v>
      </c>
      <c r="DW368" s="607" t="s">
        <v>1</v>
      </c>
      <c r="DX368" s="607">
        <v>1</v>
      </c>
      <c r="DY368" s="607" t="s">
        <v>1</v>
      </c>
      <c r="DZ368" s="607" t="s">
        <v>1</v>
      </c>
      <c r="EA368" s="607">
        <v>57</v>
      </c>
      <c r="EB368" s="607">
        <v>3457</v>
      </c>
      <c r="EC368" s="607">
        <v>464</v>
      </c>
      <c r="ED368" s="607">
        <v>2303</v>
      </c>
      <c r="EE368" s="607">
        <v>690</v>
      </c>
      <c r="EF368" s="17">
        <v>90</v>
      </c>
      <c r="EG368" s="17">
        <v>73</v>
      </c>
      <c r="EH368" s="17">
        <v>43</v>
      </c>
      <c r="EI368" s="17">
        <v>24</v>
      </c>
      <c r="EJ368" s="17">
        <v>6</v>
      </c>
      <c r="EK368" s="17" t="s">
        <v>1</v>
      </c>
      <c r="EL368" s="17">
        <v>9</v>
      </c>
      <c r="EM368" s="17">
        <v>8</v>
      </c>
      <c r="EN368" s="17">
        <v>99</v>
      </c>
      <c r="EO368" s="17">
        <v>46</v>
      </c>
      <c r="EP368" s="17">
        <v>23</v>
      </c>
      <c r="EQ368" s="17">
        <v>19</v>
      </c>
      <c r="ER368" s="17">
        <v>4</v>
      </c>
      <c r="ES368" s="17">
        <v>35</v>
      </c>
      <c r="ET368" s="17">
        <v>9</v>
      </c>
      <c r="EU368" s="17">
        <v>9</v>
      </c>
    </row>
    <row r="369" spans="1:151" ht="14.25" customHeight="1">
      <c r="A369" s="551" t="s">
        <v>299</v>
      </c>
      <c r="B369" s="551" t="s">
        <v>579</v>
      </c>
      <c r="C369" s="551" t="s">
        <v>580</v>
      </c>
      <c r="D369" s="551" t="s">
        <v>580</v>
      </c>
      <c r="E369" s="607">
        <v>176</v>
      </c>
      <c r="F369" s="607">
        <v>57</v>
      </c>
      <c r="G369" s="607">
        <v>10</v>
      </c>
      <c r="H369" s="607">
        <v>9</v>
      </c>
      <c r="I369" s="607">
        <v>9</v>
      </c>
      <c r="J369" s="607">
        <v>5</v>
      </c>
      <c r="K369" s="607">
        <v>38</v>
      </c>
      <c r="L369" s="607">
        <v>119</v>
      </c>
      <c r="M369" s="607">
        <v>142</v>
      </c>
      <c r="N369" s="607">
        <v>1</v>
      </c>
      <c r="O369" s="607">
        <v>8</v>
      </c>
      <c r="P369" s="607">
        <v>5</v>
      </c>
      <c r="Q369" s="607">
        <v>4</v>
      </c>
      <c r="R369" s="607">
        <v>5</v>
      </c>
      <c r="S369" s="607">
        <v>9</v>
      </c>
      <c r="T369" s="607">
        <v>7</v>
      </c>
      <c r="U369" s="607">
        <v>9</v>
      </c>
      <c r="V369" s="607">
        <v>10</v>
      </c>
      <c r="W369" s="607">
        <v>21</v>
      </c>
      <c r="X369" s="607">
        <v>17</v>
      </c>
      <c r="Y369" s="607">
        <v>14</v>
      </c>
      <c r="Z369" s="607">
        <v>9</v>
      </c>
      <c r="AA369" s="607">
        <v>16</v>
      </c>
      <c r="AB369" s="607">
        <v>7</v>
      </c>
      <c r="AC369" s="608">
        <v>59.6</v>
      </c>
      <c r="AD369" s="608">
        <v>58.3</v>
      </c>
      <c r="AE369" s="608">
        <v>61.3</v>
      </c>
      <c r="AF369" s="607">
        <v>72</v>
      </c>
      <c r="AG369" s="607" t="s">
        <v>1</v>
      </c>
      <c r="AH369" s="607" t="s">
        <v>1</v>
      </c>
      <c r="AI369" s="607" t="s">
        <v>1</v>
      </c>
      <c r="AJ369" s="607" t="s">
        <v>1</v>
      </c>
      <c r="AK369" s="607">
        <v>1</v>
      </c>
      <c r="AL369" s="607">
        <v>4</v>
      </c>
      <c r="AM369" s="607">
        <v>2</v>
      </c>
      <c r="AN369" s="607">
        <v>4</v>
      </c>
      <c r="AO369" s="607">
        <v>6</v>
      </c>
      <c r="AP369" s="607">
        <v>10</v>
      </c>
      <c r="AQ369" s="607">
        <v>12</v>
      </c>
      <c r="AR369" s="607">
        <v>8</v>
      </c>
      <c r="AS369" s="607">
        <v>8</v>
      </c>
      <c r="AT369" s="607">
        <v>13</v>
      </c>
      <c r="AU369" s="607">
        <v>4</v>
      </c>
      <c r="AV369" s="608">
        <v>68</v>
      </c>
      <c r="AW369" s="608">
        <v>67.8</v>
      </c>
      <c r="AX369" s="608">
        <v>68.400000000000006</v>
      </c>
      <c r="AY369" s="607">
        <v>66</v>
      </c>
      <c r="AZ369" s="607" t="s">
        <v>1</v>
      </c>
      <c r="BA369" s="607" t="s">
        <v>1</v>
      </c>
      <c r="BB369" s="607" t="s">
        <v>1</v>
      </c>
      <c r="BC369" s="607" t="s">
        <v>1</v>
      </c>
      <c r="BD369" s="607">
        <v>1</v>
      </c>
      <c r="BE369" s="607">
        <v>3</v>
      </c>
      <c r="BF369" s="607">
        <v>2</v>
      </c>
      <c r="BG369" s="607">
        <v>4</v>
      </c>
      <c r="BH369" s="607">
        <v>6</v>
      </c>
      <c r="BI369" s="607">
        <v>9</v>
      </c>
      <c r="BJ369" s="607">
        <v>12</v>
      </c>
      <c r="BK369" s="607">
        <v>7</v>
      </c>
      <c r="BL369" s="607">
        <v>7</v>
      </c>
      <c r="BM369" s="607">
        <v>11</v>
      </c>
      <c r="BN369" s="607">
        <v>4</v>
      </c>
      <c r="BO369" s="608">
        <v>68</v>
      </c>
      <c r="BP369" s="608">
        <v>68.099999999999994</v>
      </c>
      <c r="BQ369" s="608">
        <v>67.8</v>
      </c>
      <c r="BR369" s="607">
        <v>57</v>
      </c>
      <c r="BS369" s="607" t="s">
        <v>1</v>
      </c>
      <c r="BT369" s="607" t="s">
        <v>1</v>
      </c>
      <c r="BU369" s="607" t="s">
        <v>1</v>
      </c>
      <c r="BV369" s="607" t="s">
        <v>1</v>
      </c>
      <c r="BW369" s="607">
        <v>1</v>
      </c>
      <c r="BX369" s="607">
        <v>2</v>
      </c>
      <c r="BY369" s="607">
        <v>2</v>
      </c>
      <c r="BZ369" s="607">
        <v>3</v>
      </c>
      <c r="CA369" s="607">
        <v>3</v>
      </c>
      <c r="CB369" s="607">
        <v>9</v>
      </c>
      <c r="CC369" s="607">
        <v>9</v>
      </c>
      <c r="CD369" s="607">
        <v>9</v>
      </c>
      <c r="CE369" s="607">
        <v>5</v>
      </c>
      <c r="CF369" s="607">
        <v>8</v>
      </c>
      <c r="CG369" s="607">
        <v>6</v>
      </c>
      <c r="CH369" s="607">
        <v>32</v>
      </c>
      <c r="CI369" s="607" t="s">
        <v>1</v>
      </c>
      <c r="CJ369" s="607" t="s">
        <v>1</v>
      </c>
      <c r="CK369" s="607" t="s">
        <v>1</v>
      </c>
      <c r="CL369" s="607" t="s">
        <v>1</v>
      </c>
      <c r="CM369" s="607" t="s">
        <v>1</v>
      </c>
      <c r="CN369" s="607">
        <v>1</v>
      </c>
      <c r="CO369" s="607">
        <v>1</v>
      </c>
      <c r="CP369" s="607">
        <v>3</v>
      </c>
      <c r="CQ369" s="607">
        <v>7</v>
      </c>
      <c r="CR369" s="607">
        <v>6</v>
      </c>
      <c r="CS369" s="607">
        <v>3</v>
      </c>
      <c r="CT369" s="607">
        <v>5</v>
      </c>
      <c r="CU369" s="607">
        <v>6</v>
      </c>
      <c r="CV369" s="607"/>
      <c r="CW369" s="607"/>
      <c r="CX369" s="607"/>
      <c r="CY369" s="607"/>
      <c r="CZ369" s="607"/>
      <c r="DA369" s="607"/>
      <c r="DB369" s="607"/>
      <c r="DC369" s="607">
        <v>189</v>
      </c>
      <c r="DD369" s="607">
        <v>119</v>
      </c>
      <c r="DE369" s="607">
        <v>66</v>
      </c>
      <c r="DF369" s="607">
        <v>43</v>
      </c>
      <c r="DG369" s="607">
        <v>10</v>
      </c>
      <c r="DH369" s="607">
        <v>35</v>
      </c>
      <c r="DI369" s="607">
        <v>18</v>
      </c>
      <c r="DJ369" s="607">
        <v>17</v>
      </c>
      <c r="DK369" s="607">
        <v>35</v>
      </c>
      <c r="DL369" s="607" t="s">
        <v>1</v>
      </c>
      <c r="DM369" s="607" t="s">
        <v>1</v>
      </c>
      <c r="DN369" s="607">
        <v>3</v>
      </c>
      <c r="DO369" s="607" t="s">
        <v>1</v>
      </c>
      <c r="DP369" s="607">
        <v>21</v>
      </c>
      <c r="DQ369" s="607">
        <v>1</v>
      </c>
      <c r="DR369" s="607">
        <v>6</v>
      </c>
      <c r="DS369" s="607">
        <v>1</v>
      </c>
      <c r="DT369" s="607">
        <v>1</v>
      </c>
      <c r="DU369" s="607" t="s">
        <v>1</v>
      </c>
      <c r="DV369" s="607">
        <v>1</v>
      </c>
      <c r="DW369" s="607" t="s">
        <v>1</v>
      </c>
      <c r="DX369" s="607">
        <v>1</v>
      </c>
      <c r="DY369" s="607" t="s">
        <v>1</v>
      </c>
      <c r="DZ369" s="607" t="s">
        <v>1</v>
      </c>
      <c r="EA369" s="607">
        <v>57</v>
      </c>
      <c r="EB369" s="607">
        <v>3457</v>
      </c>
      <c r="EC369" s="607">
        <v>464</v>
      </c>
      <c r="ED369" s="607">
        <v>2303</v>
      </c>
      <c r="EE369" s="607">
        <v>690</v>
      </c>
      <c r="EF369" s="17">
        <v>90</v>
      </c>
      <c r="EG369" s="17">
        <v>73</v>
      </c>
      <c r="EH369" s="17">
        <v>43</v>
      </c>
      <c r="EI369" s="17">
        <v>24</v>
      </c>
      <c r="EJ369" s="17">
        <v>6</v>
      </c>
      <c r="EK369" s="17" t="s">
        <v>1</v>
      </c>
      <c r="EL369" s="17">
        <v>9</v>
      </c>
      <c r="EM369" s="17">
        <v>8</v>
      </c>
      <c r="EN369" s="17">
        <v>99</v>
      </c>
      <c r="EO369" s="17">
        <v>46</v>
      </c>
      <c r="EP369" s="17">
        <v>23</v>
      </c>
      <c r="EQ369" s="17">
        <v>19</v>
      </c>
      <c r="ER369" s="17">
        <v>4</v>
      </c>
      <c r="ES369" s="17">
        <v>35</v>
      </c>
      <c r="ET369" s="17">
        <v>9</v>
      </c>
      <c r="EU369" s="17">
        <v>9</v>
      </c>
    </row>
    <row r="370" spans="1:151" ht="14.25" customHeight="1">
      <c r="A370" s="551" t="s">
        <v>299</v>
      </c>
      <c r="B370" s="551" t="s">
        <v>579</v>
      </c>
      <c r="C370" s="551" t="s">
        <v>581</v>
      </c>
      <c r="D370" s="551"/>
      <c r="E370" s="607">
        <v>151</v>
      </c>
      <c r="F370" s="607">
        <v>64</v>
      </c>
      <c r="G370" s="607">
        <v>18</v>
      </c>
      <c r="H370" s="607">
        <v>15</v>
      </c>
      <c r="I370" s="607">
        <v>9</v>
      </c>
      <c r="J370" s="607">
        <v>5</v>
      </c>
      <c r="K370" s="607">
        <v>37</v>
      </c>
      <c r="L370" s="607">
        <v>87</v>
      </c>
      <c r="M370" s="607">
        <v>168</v>
      </c>
      <c r="N370" s="607">
        <v>2</v>
      </c>
      <c r="O370" s="607">
        <v>1</v>
      </c>
      <c r="P370" s="607">
        <v>3</v>
      </c>
      <c r="Q370" s="607">
        <v>4</v>
      </c>
      <c r="R370" s="607">
        <v>8</v>
      </c>
      <c r="S370" s="607">
        <v>11</v>
      </c>
      <c r="T370" s="607">
        <v>15</v>
      </c>
      <c r="U370" s="607">
        <v>10</v>
      </c>
      <c r="V370" s="607">
        <v>14</v>
      </c>
      <c r="W370" s="607">
        <v>16</v>
      </c>
      <c r="X370" s="607">
        <v>19</v>
      </c>
      <c r="Y370" s="607">
        <v>27</v>
      </c>
      <c r="Z370" s="607">
        <v>18</v>
      </c>
      <c r="AA370" s="607">
        <v>13</v>
      </c>
      <c r="AB370" s="607">
        <v>7</v>
      </c>
      <c r="AC370" s="608">
        <v>61.3</v>
      </c>
      <c r="AD370" s="608">
        <v>60.9</v>
      </c>
      <c r="AE370" s="608">
        <v>61.8</v>
      </c>
      <c r="AF370" s="607">
        <v>103</v>
      </c>
      <c r="AG370" s="607" t="s">
        <v>1</v>
      </c>
      <c r="AH370" s="607" t="s">
        <v>1</v>
      </c>
      <c r="AI370" s="607">
        <v>1</v>
      </c>
      <c r="AJ370" s="607">
        <v>3</v>
      </c>
      <c r="AK370" s="607">
        <v>4</v>
      </c>
      <c r="AL370" s="607">
        <v>2</v>
      </c>
      <c r="AM370" s="607">
        <v>4</v>
      </c>
      <c r="AN370" s="607">
        <v>3</v>
      </c>
      <c r="AO370" s="607">
        <v>5</v>
      </c>
      <c r="AP370" s="607">
        <v>11</v>
      </c>
      <c r="AQ370" s="607">
        <v>16</v>
      </c>
      <c r="AR370" s="607">
        <v>21</v>
      </c>
      <c r="AS370" s="607">
        <v>16</v>
      </c>
      <c r="AT370" s="607">
        <v>12</v>
      </c>
      <c r="AU370" s="607">
        <v>5</v>
      </c>
      <c r="AV370" s="608">
        <v>66.900000000000006</v>
      </c>
      <c r="AW370" s="608">
        <v>66.8</v>
      </c>
      <c r="AX370" s="608">
        <v>67.099999999999994</v>
      </c>
      <c r="AY370" s="607">
        <v>94</v>
      </c>
      <c r="AZ370" s="607" t="s">
        <v>1</v>
      </c>
      <c r="BA370" s="607" t="s">
        <v>1</v>
      </c>
      <c r="BB370" s="607">
        <v>1</v>
      </c>
      <c r="BC370" s="607">
        <v>2</v>
      </c>
      <c r="BD370" s="607">
        <v>4</v>
      </c>
      <c r="BE370" s="607">
        <v>2</v>
      </c>
      <c r="BF370" s="607">
        <v>4</v>
      </c>
      <c r="BG370" s="607">
        <v>3</v>
      </c>
      <c r="BH370" s="607">
        <v>4</v>
      </c>
      <c r="BI370" s="607">
        <v>9</v>
      </c>
      <c r="BJ370" s="607">
        <v>13</v>
      </c>
      <c r="BK370" s="607">
        <v>20</v>
      </c>
      <c r="BL370" s="607">
        <v>15</v>
      </c>
      <c r="BM370" s="607">
        <v>12</v>
      </c>
      <c r="BN370" s="607">
        <v>5</v>
      </c>
      <c r="BO370" s="608">
        <v>67.3</v>
      </c>
      <c r="BP370" s="608">
        <v>67.400000000000006</v>
      </c>
      <c r="BQ370" s="608">
        <v>67.2</v>
      </c>
      <c r="BR370" s="607">
        <v>64</v>
      </c>
      <c r="BS370" s="607" t="s">
        <v>1</v>
      </c>
      <c r="BT370" s="607" t="s">
        <v>1</v>
      </c>
      <c r="BU370" s="607" t="s">
        <v>1</v>
      </c>
      <c r="BV370" s="607" t="s">
        <v>1</v>
      </c>
      <c r="BW370" s="607" t="s">
        <v>1</v>
      </c>
      <c r="BX370" s="607" t="s">
        <v>1</v>
      </c>
      <c r="BY370" s="607">
        <v>3</v>
      </c>
      <c r="BZ370" s="607">
        <v>1</v>
      </c>
      <c r="CA370" s="607">
        <v>3</v>
      </c>
      <c r="CB370" s="607">
        <v>8</v>
      </c>
      <c r="CC370" s="607">
        <v>8</v>
      </c>
      <c r="CD370" s="607">
        <v>15</v>
      </c>
      <c r="CE370" s="607">
        <v>14</v>
      </c>
      <c r="CF370" s="607">
        <v>7</v>
      </c>
      <c r="CG370" s="607">
        <v>5</v>
      </c>
      <c r="CH370" s="607">
        <v>41</v>
      </c>
      <c r="CI370" s="607" t="s">
        <v>1</v>
      </c>
      <c r="CJ370" s="607" t="s">
        <v>1</v>
      </c>
      <c r="CK370" s="607" t="s">
        <v>1</v>
      </c>
      <c r="CL370" s="607" t="s">
        <v>1</v>
      </c>
      <c r="CM370" s="607" t="s">
        <v>1</v>
      </c>
      <c r="CN370" s="607" t="s">
        <v>1</v>
      </c>
      <c r="CO370" s="607">
        <v>2</v>
      </c>
      <c r="CP370" s="607">
        <v>6</v>
      </c>
      <c r="CQ370" s="607">
        <v>5</v>
      </c>
      <c r="CR370" s="607">
        <v>8</v>
      </c>
      <c r="CS370" s="607">
        <v>10</v>
      </c>
      <c r="CT370" s="607">
        <v>6</v>
      </c>
      <c r="CU370" s="607">
        <v>4</v>
      </c>
      <c r="CV370" s="607"/>
      <c r="CW370" s="607"/>
      <c r="CX370" s="607"/>
      <c r="CY370" s="607"/>
      <c r="CZ370" s="607"/>
      <c r="DA370" s="607"/>
      <c r="DB370" s="607"/>
      <c r="DC370" s="607">
        <v>228</v>
      </c>
      <c r="DD370" s="607">
        <v>141</v>
      </c>
      <c r="DE370" s="607">
        <v>94</v>
      </c>
      <c r="DF370" s="607">
        <v>40</v>
      </c>
      <c r="DG370" s="607">
        <v>7</v>
      </c>
      <c r="DH370" s="607">
        <v>50</v>
      </c>
      <c r="DI370" s="607">
        <v>17</v>
      </c>
      <c r="DJ370" s="607">
        <v>20</v>
      </c>
      <c r="DK370" s="607">
        <v>54</v>
      </c>
      <c r="DL370" s="607">
        <v>4</v>
      </c>
      <c r="DM370" s="607" t="s">
        <v>1</v>
      </c>
      <c r="DN370" s="607">
        <v>5</v>
      </c>
      <c r="DO370" s="607">
        <v>1</v>
      </c>
      <c r="DP370" s="607">
        <v>29</v>
      </c>
      <c r="DQ370" s="607">
        <v>5</v>
      </c>
      <c r="DR370" s="607">
        <v>4</v>
      </c>
      <c r="DS370" s="607">
        <v>4</v>
      </c>
      <c r="DT370" s="607" t="s">
        <v>1</v>
      </c>
      <c r="DU370" s="607">
        <v>2</v>
      </c>
      <c r="DV370" s="607" t="s">
        <v>1</v>
      </c>
      <c r="DW370" s="607" t="s">
        <v>1</v>
      </c>
      <c r="DX370" s="607" t="s">
        <v>1</v>
      </c>
      <c r="DY370" s="607" t="s">
        <v>1</v>
      </c>
      <c r="DZ370" s="607" t="s">
        <v>1</v>
      </c>
      <c r="EA370" s="607">
        <v>64</v>
      </c>
      <c r="EB370" s="607">
        <v>4895</v>
      </c>
      <c r="EC370" s="607">
        <v>1069</v>
      </c>
      <c r="ED370" s="607">
        <v>3105</v>
      </c>
      <c r="EE370" s="607">
        <v>721</v>
      </c>
      <c r="EF370" s="17">
        <v>116</v>
      </c>
      <c r="EG370" s="17">
        <v>103</v>
      </c>
      <c r="EH370" s="17">
        <v>65</v>
      </c>
      <c r="EI370" s="17">
        <v>32</v>
      </c>
      <c r="EJ370" s="17">
        <v>6</v>
      </c>
      <c r="EK370" s="17" t="s">
        <v>1</v>
      </c>
      <c r="EL370" s="17">
        <v>5</v>
      </c>
      <c r="EM370" s="17">
        <v>8</v>
      </c>
      <c r="EN370" s="17">
        <v>112</v>
      </c>
      <c r="EO370" s="17">
        <v>38</v>
      </c>
      <c r="EP370" s="17">
        <v>29</v>
      </c>
      <c r="EQ370" s="17">
        <v>8</v>
      </c>
      <c r="ER370" s="17">
        <v>1</v>
      </c>
      <c r="ES370" s="17">
        <v>50</v>
      </c>
      <c r="ET370" s="17">
        <v>12</v>
      </c>
      <c r="EU370" s="17">
        <v>12</v>
      </c>
    </row>
    <row r="371" spans="1:151" ht="14.25" customHeight="1">
      <c r="A371" s="551" t="s">
        <v>299</v>
      </c>
      <c r="B371" s="551" t="s">
        <v>579</v>
      </c>
      <c r="C371" s="551" t="s">
        <v>581</v>
      </c>
      <c r="D371" s="551" t="s">
        <v>581</v>
      </c>
      <c r="E371" s="607">
        <v>151</v>
      </c>
      <c r="F371" s="607">
        <v>64</v>
      </c>
      <c r="G371" s="607">
        <v>18</v>
      </c>
      <c r="H371" s="607">
        <v>15</v>
      </c>
      <c r="I371" s="607">
        <v>9</v>
      </c>
      <c r="J371" s="607">
        <v>5</v>
      </c>
      <c r="K371" s="607">
        <v>37</v>
      </c>
      <c r="L371" s="607">
        <v>87</v>
      </c>
      <c r="M371" s="607">
        <v>168</v>
      </c>
      <c r="N371" s="607">
        <v>2</v>
      </c>
      <c r="O371" s="607">
        <v>1</v>
      </c>
      <c r="P371" s="607">
        <v>3</v>
      </c>
      <c r="Q371" s="607">
        <v>4</v>
      </c>
      <c r="R371" s="607">
        <v>8</v>
      </c>
      <c r="S371" s="607">
        <v>11</v>
      </c>
      <c r="T371" s="607">
        <v>15</v>
      </c>
      <c r="U371" s="607">
        <v>10</v>
      </c>
      <c r="V371" s="607">
        <v>14</v>
      </c>
      <c r="W371" s="607">
        <v>16</v>
      </c>
      <c r="X371" s="607">
        <v>19</v>
      </c>
      <c r="Y371" s="607">
        <v>27</v>
      </c>
      <c r="Z371" s="607">
        <v>18</v>
      </c>
      <c r="AA371" s="607">
        <v>13</v>
      </c>
      <c r="AB371" s="607">
        <v>7</v>
      </c>
      <c r="AC371" s="608">
        <v>61.3</v>
      </c>
      <c r="AD371" s="608">
        <v>60.9</v>
      </c>
      <c r="AE371" s="608">
        <v>61.8</v>
      </c>
      <c r="AF371" s="607">
        <v>103</v>
      </c>
      <c r="AG371" s="607" t="s">
        <v>1</v>
      </c>
      <c r="AH371" s="607" t="s">
        <v>1</v>
      </c>
      <c r="AI371" s="607">
        <v>1</v>
      </c>
      <c r="AJ371" s="607">
        <v>3</v>
      </c>
      <c r="AK371" s="607">
        <v>4</v>
      </c>
      <c r="AL371" s="607">
        <v>2</v>
      </c>
      <c r="AM371" s="607">
        <v>4</v>
      </c>
      <c r="AN371" s="607">
        <v>3</v>
      </c>
      <c r="AO371" s="607">
        <v>5</v>
      </c>
      <c r="AP371" s="607">
        <v>11</v>
      </c>
      <c r="AQ371" s="607">
        <v>16</v>
      </c>
      <c r="AR371" s="607">
        <v>21</v>
      </c>
      <c r="AS371" s="607">
        <v>16</v>
      </c>
      <c r="AT371" s="607">
        <v>12</v>
      </c>
      <c r="AU371" s="607">
        <v>5</v>
      </c>
      <c r="AV371" s="608">
        <v>66.900000000000006</v>
      </c>
      <c r="AW371" s="608">
        <v>66.8</v>
      </c>
      <c r="AX371" s="608">
        <v>67.099999999999994</v>
      </c>
      <c r="AY371" s="607">
        <v>94</v>
      </c>
      <c r="AZ371" s="607" t="s">
        <v>1</v>
      </c>
      <c r="BA371" s="607" t="s">
        <v>1</v>
      </c>
      <c r="BB371" s="607">
        <v>1</v>
      </c>
      <c r="BC371" s="607">
        <v>2</v>
      </c>
      <c r="BD371" s="607">
        <v>4</v>
      </c>
      <c r="BE371" s="607">
        <v>2</v>
      </c>
      <c r="BF371" s="607">
        <v>4</v>
      </c>
      <c r="BG371" s="607">
        <v>3</v>
      </c>
      <c r="BH371" s="607">
        <v>4</v>
      </c>
      <c r="BI371" s="607">
        <v>9</v>
      </c>
      <c r="BJ371" s="607">
        <v>13</v>
      </c>
      <c r="BK371" s="607">
        <v>20</v>
      </c>
      <c r="BL371" s="607">
        <v>15</v>
      </c>
      <c r="BM371" s="607">
        <v>12</v>
      </c>
      <c r="BN371" s="607">
        <v>5</v>
      </c>
      <c r="BO371" s="608">
        <v>67.3</v>
      </c>
      <c r="BP371" s="608">
        <v>67.400000000000006</v>
      </c>
      <c r="BQ371" s="608">
        <v>67.2</v>
      </c>
      <c r="BR371" s="607">
        <v>64</v>
      </c>
      <c r="BS371" s="607" t="s">
        <v>1</v>
      </c>
      <c r="BT371" s="607" t="s">
        <v>1</v>
      </c>
      <c r="BU371" s="607" t="s">
        <v>1</v>
      </c>
      <c r="BV371" s="607" t="s">
        <v>1</v>
      </c>
      <c r="BW371" s="607" t="s">
        <v>1</v>
      </c>
      <c r="BX371" s="607" t="s">
        <v>1</v>
      </c>
      <c r="BY371" s="607">
        <v>3</v>
      </c>
      <c r="BZ371" s="607">
        <v>1</v>
      </c>
      <c r="CA371" s="607">
        <v>3</v>
      </c>
      <c r="CB371" s="607">
        <v>8</v>
      </c>
      <c r="CC371" s="607">
        <v>8</v>
      </c>
      <c r="CD371" s="607">
        <v>15</v>
      </c>
      <c r="CE371" s="607">
        <v>14</v>
      </c>
      <c r="CF371" s="607">
        <v>7</v>
      </c>
      <c r="CG371" s="607">
        <v>5</v>
      </c>
      <c r="CH371" s="607">
        <v>41</v>
      </c>
      <c r="CI371" s="607" t="s">
        <v>1</v>
      </c>
      <c r="CJ371" s="607" t="s">
        <v>1</v>
      </c>
      <c r="CK371" s="607" t="s">
        <v>1</v>
      </c>
      <c r="CL371" s="607" t="s">
        <v>1</v>
      </c>
      <c r="CM371" s="607" t="s">
        <v>1</v>
      </c>
      <c r="CN371" s="607" t="s">
        <v>1</v>
      </c>
      <c r="CO371" s="607">
        <v>2</v>
      </c>
      <c r="CP371" s="607">
        <v>6</v>
      </c>
      <c r="CQ371" s="607">
        <v>5</v>
      </c>
      <c r="CR371" s="607">
        <v>8</v>
      </c>
      <c r="CS371" s="607">
        <v>10</v>
      </c>
      <c r="CT371" s="607">
        <v>6</v>
      </c>
      <c r="CU371" s="607">
        <v>4</v>
      </c>
      <c r="CV371" s="607"/>
      <c r="CW371" s="607"/>
      <c r="CX371" s="607"/>
      <c r="CY371" s="607"/>
      <c r="CZ371" s="607"/>
      <c r="DA371" s="607"/>
      <c r="DB371" s="607"/>
      <c r="DC371" s="607">
        <v>228</v>
      </c>
      <c r="DD371" s="607">
        <v>141</v>
      </c>
      <c r="DE371" s="607">
        <v>94</v>
      </c>
      <c r="DF371" s="607">
        <v>40</v>
      </c>
      <c r="DG371" s="607">
        <v>7</v>
      </c>
      <c r="DH371" s="607">
        <v>50</v>
      </c>
      <c r="DI371" s="607">
        <v>17</v>
      </c>
      <c r="DJ371" s="607">
        <v>20</v>
      </c>
      <c r="DK371" s="607">
        <v>54</v>
      </c>
      <c r="DL371" s="607">
        <v>4</v>
      </c>
      <c r="DM371" s="607" t="s">
        <v>1</v>
      </c>
      <c r="DN371" s="607">
        <v>5</v>
      </c>
      <c r="DO371" s="607">
        <v>1</v>
      </c>
      <c r="DP371" s="607">
        <v>29</v>
      </c>
      <c r="DQ371" s="607">
        <v>5</v>
      </c>
      <c r="DR371" s="607">
        <v>4</v>
      </c>
      <c r="DS371" s="607">
        <v>4</v>
      </c>
      <c r="DT371" s="607" t="s">
        <v>1</v>
      </c>
      <c r="DU371" s="607">
        <v>2</v>
      </c>
      <c r="DV371" s="607" t="s">
        <v>1</v>
      </c>
      <c r="DW371" s="607" t="s">
        <v>1</v>
      </c>
      <c r="DX371" s="607" t="s">
        <v>1</v>
      </c>
      <c r="DY371" s="607" t="s">
        <v>1</v>
      </c>
      <c r="DZ371" s="607" t="s">
        <v>1</v>
      </c>
      <c r="EA371" s="607">
        <v>64</v>
      </c>
      <c r="EB371" s="607">
        <v>4895</v>
      </c>
      <c r="EC371" s="607">
        <v>1069</v>
      </c>
      <c r="ED371" s="607">
        <v>3105</v>
      </c>
      <c r="EE371" s="607">
        <v>721</v>
      </c>
      <c r="EF371" s="17">
        <v>116</v>
      </c>
      <c r="EG371" s="17">
        <v>103</v>
      </c>
      <c r="EH371" s="17">
        <v>65</v>
      </c>
      <c r="EI371" s="17">
        <v>32</v>
      </c>
      <c r="EJ371" s="17">
        <v>6</v>
      </c>
      <c r="EK371" s="17" t="s">
        <v>1</v>
      </c>
      <c r="EL371" s="17">
        <v>5</v>
      </c>
      <c r="EM371" s="17">
        <v>8</v>
      </c>
      <c r="EN371" s="17">
        <v>112</v>
      </c>
      <c r="EO371" s="17">
        <v>38</v>
      </c>
      <c r="EP371" s="17">
        <v>29</v>
      </c>
      <c r="EQ371" s="17">
        <v>8</v>
      </c>
      <c r="ER371" s="17">
        <v>1</v>
      </c>
      <c r="ES371" s="17">
        <v>50</v>
      </c>
      <c r="ET371" s="17">
        <v>12</v>
      </c>
      <c r="EU371" s="17">
        <v>12</v>
      </c>
    </row>
    <row r="372" spans="1:151" ht="14.25" customHeight="1">
      <c r="A372" s="551" t="s">
        <v>299</v>
      </c>
      <c r="B372" s="551" t="s">
        <v>579</v>
      </c>
      <c r="C372" s="551" t="s">
        <v>582</v>
      </c>
      <c r="D372" s="551"/>
      <c r="E372" s="607">
        <v>118</v>
      </c>
      <c r="F372" s="607">
        <v>52</v>
      </c>
      <c r="G372" s="607">
        <v>7</v>
      </c>
      <c r="H372" s="607">
        <v>6</v>
      </c>
      <c r="I372" s="607">
        <v>11</v>
      </c>
      <c r="J372" s="607">
        <v>5</v>
      </c>
      <c r="K372" s="607">
        <v>34</v>
      </c>
      <c r="L372" s="607">
        <v>66</v>
      </c>
      <c r="M372" s="607">
        <v>145</v>
      </c>
      <c r="N372" s="607">
        <v>5</v>
      </c>
      <c r="O372" s="607">
        <v>3</v>
      </c>
      <c r="P372" s="607">
        <v>6</v>
      </c>
      <c r="Q372" s="607">
        <v>3</v>
      </c>
      <c r="R372" s="607">
        <v>6</v>
      </c>
      <c r="S372" s="607">
        <v>4</v>
      </c>
      <c r="T372" s="607">
        <v>9</v>
      </c>
      <c r="U372" s="607">
        <v>13</v>
      </c>
      <c r="V372" s="607">
        <v>19</v>
      </c>
      <c r="W372" s="607">
        <v>14</v>
      </c>
      <c r="X372" s="607">
        <v>10</v>
      </c>
      <c r="Y372" s="607">
        <v>20</v>
      </c>
      <c r="Z372" s="607">
        <v>15</v>
      </c>
      <c r="AA372" s="607">
        <v>11</v>
      </c>
      <c r="AB372" s="607">
        <v>7</v>
      </c>
      <c r="AC372" s="608">
        <v>59.4</v>
      </c>
      <c r="AD372" s="608">
        <v>58.6</v>
      </c>
      <c r="AE372" s="608">
        <v>60.4</v>
      </c>
      <c r="AF372" s="607">
        <v>67</v>
      </c>
      <c r="AG372" s="607" t="s">
        <v>1</v>
      </c>
      <c r="AH372" s="607">
        <v>1</v>
      </c>
      <c r="AI372" s="607" t="s">
        <v>1</v>
      </c>
      <c r="AJ372" s="607">
        <v>2</v>
      </c>
      <c r="AK372" s="607">
        <v>3</v>
      </c>
      <c r="AL372" s="607">
        <v>2</v>
      </c>
      <c r="AM372" s="607">
        <v>3</v>
      </c>
      <c r="AN372" s="607">
        <v>1</v>
      </c>
      <c r="AO372" s="607">
        <v>7</v>
      </c>
      <c r="AP372" s="607">
        <v>9</v>
      </c>
      <c r="AQ372" s="607">
        <v>3</v>
      </c>
      <c r="AR372" s="607">
        <v>14</v>
      </c>
      <c r="AS372" s="607">
        <v>10</v>
      </c>
      <c r="AT372" s="607">
        <v>7</v>
      </c>
      <c r="AU372" s="607">
        <v>5</v>
      </c>
      <c r="AV372" s="608">
        <v>66</v>
      </c>
      <c r="AW372" s="608">
        <v>67.599999999999994</v>
      </c>
      <c r="AX372" s="608">
        <v>63.3</v>
      </c>
      <c r="AY372" s="607">
        <v>52</v>
      </c>
      <c r="AZ372" s="607" t="s">
        <v>1</v>
      </c>
      <c r="BA372" s="607" t="s">
        <v>1</v>
      </c>
      <c r="BB372" s="607" t="s">
        <v>1</v>
      </c>
      <c r="BC372" s="607">
        <v>2</v>
      </c>
      <c r="BD372" s="607">
        <v>3</v>
      </c>
      <c r="BE372" s="607">
        <v>1</v>
      </c>
      <c r="BF372" s="607">
        <v>1</v>
      </c>
      <c r="BG372" s="607">
        <v>1</v>
      </c>
      <c r="BH372" s="607">
        <v>5</v>
      </c>
      <c r="BI372" s="607">
        <v>7</v>
      </c>
      <c r="BJ372" s="607">
        <v>3</v>
      </c>
      <c r="BK372" s="607">
        <v>8</v>
      </c>
      <c r="BL372" s="607">
        <v>9</v>
      </c>
      <c r="BM372" s="607">
        <v>7</v>
      </c>
      <c r="BN372" s="607">
        <v>5</v>
      </c>
      <c r="BO372" s="608">
        <v>67.7</v>
      </c>
      <c r="BP372" s="608">
        <v>69.599999999999994</v>
      </c>
      <c r="BQ372" s="608">
        <v>62.7</v>
      </c>
      <c r="BR372" s="607">
        <v>52</v>
      </c>
      <c r="BS372" s="607" t="s">
        <v>1</v>
      </c>
      <c r="BT372" s="607" t="s">
        <v>1</v>
      </c>
      <c r="BU372" s="607" t="s">
        <v>1</v>
      </c>
      <c r="BV372" s="607" t="s">
        <v>1</v>
      </c>
      <c r="BW372" s="607" t="s">
        <v>1</v>
      </c>
      <c r="BX372" s="607">
        <v>1</v>
      </c>
      <c r="BY372" s="607">
        <v>1</v>
      </c>
      <c r="BZ372" s="607">
        <v>2</v>
      </c>
      <c r="CA372" s="607">
        <v>7</v>
      </c>
      <c r="CB372" s="607">
        <v>8</v>
      </c>
      <c r="CC372" s="607">
        <v>4</v>
      </c>
      <c r="CD372" s="607">
        <v>10</v>
      </c>
      <c r="CE372" s="607">
        <v>8</v>
      </c>
      <c r="CF372" s="607">
        <v>6</v>
      </c>
      <c r="CG372" s="607">
        <v>5</v>
      </c>
      <c r="CH372" s="607">
        <v>34</v>
      </c>
      <c r="CI372" s="607" t="s">
        <v>1</v>
      </c>
      <c r="CJ372" s="607" t="s">
        <v>1</v>
      </c>
      <c r="CK372" s="607" t="s">
        <v>1</v>
      </c>
      <c r="CL372" s="607" t="s">
        <v>1</v>
      </c>
      <c r="CM372" s="607">
        <v>1</v>
      </c>
      <c r="CN372" s="607">
        <v>1</v>
      </c>
      <c r="CO372" s="607">
        <v>4</v>
      </c>
      <c r="CP372" s="607">
        <v>7</v>
      </c>
      <c r="CQ372" s="607">
        <v>2</v>
      </c>
      <c r="CR372" s="607">
        <v>3</v>
      </c>
      <c r="CS372" s="607">
        <v>5</v>
      </c>
      <c r="CT372" s="607">
        <v>6</v>
      </c>
      <c r="CU372" s="607">
        <v>5</v>
      </c>
      <c r="CV372" s="607"/>
      <c r="CW372" s="607"/>
      <c r="CX372" s="607"/>
      <c r="CY372" s="607"/>
      <c r="CZ372" s="607"/>
      <c r="DA372" s="607"/>
      <c r="DB372" s="607"/>
      <c r="DC372" s="607">
        <v>191</v>
      </c>
      <c r="DD372" s="607">
        <v>115</v>
      </c>
      <c r="DE372" s="607">
        <v>52</v>
      </c>
      <c r="DF372" s="607">
        <v>48</v>
      </c>
      <c r="DG372" s="607">
        <v>15</v>
      </c>
      <c r="DH372" s="607">
        <v>45</v>
      </c>
      <c r="DI372" s="607">
        <v>20</v>
      </c>
      <c r="DJ372" s="607">
        <v>11</v>
      </c>
      <c r="DK372" s="607">
        <v>34</v>
      </c>
      <c r="DL372" s="607">
        <v>3</v>
      </c>
      <c r="DM372" s="607">
        <v>1</v>
      </c>
      <c r="DN372" s="607" t="s">
        <v>1</v>
      </c>
      <c r="DO372" s="607">
        <v>1</v>
      </c>
      <c r="DP372" s="607">
        <v>16</v>
      </c>
      <c r="DQ372" s="607">
        <v>1</v>
      </c>
      <c r="DR372" s="607">
        <v>10</v>
      </c>
      <c r="DS372" s="607">
        <v>2</v>
      </c>
      <c r="DT372" s="607" t="s">
        <v>1</v>
      </c>
      <c r="DU372" s="607" t="s">
        <v>1</v>
      </c>
      <c r="DV372" s="607" t="s">
        <v>1</v>
      </c>
      <c r="DW372" s="607" t="s">
        <v>1</v>
      </c>
      <c r="DX372" s="607" t="s">
        <v>1</v>
      </c>
      <c r="DY372" s="607" t="s">
        <v>1</v>
      </c>
      <c r="DZ372" s="607" t="s">
        <v>1</v>
      </c>
      <c r="EA372" s="607">
        <v>52</v>
      </c>
      <c r="EB372" s="607">
        <v>3566</v>
      </c>
      <c r="EC372" s="607">
        <v>427</v>
      </c>
      <c r="ED372" s="607">
        <v>2133</v>
      </c>
      <c r="EE372" s="607">
        <v>1006</v>
      </c>
      <c r="EF372" s="17">
        <v>96</v>
      </c>
      <c r="EG372" s="17">
        <v>79</v>
      </c>
      <c r="EH372" s="17">
        <v>38</v>
      </c>
      <c r="EI372" s="17">
        <v>32</v>
      </c>
      <c r="EJ372" s="17">
        <v>9</v>
      </c>
      <c r="EK372" s="17" t="s">
        <v>1</v>
      </c>
      <c r="EL372" s="17">
        <v>13</v>
      </c>
      <c r="EM372" s="17">
        <v>4</v>
      </c>
      <c r="EN372" s="17">
        <v>95</v>
      </c>
      <c r="EO372" s="17">
        <v>36</v>
      </c>
      <c r="EP372" s="17">
        <v>14</v>
      </c>
      <c r="EQ372" s="17">
        <v>16</v>
      </c>
      <c r="ER372" s="17">
        <v>6</v>
      </c>
      <c r="ES372" s="17">
        <v>45</v>
      </c>
      <c r="ET372" s="17">
        <v>7</v>
      </c>
      <c r="EU372" s="17">
        <v>7</v>
      </c>
    </row>
    <row r="373" spans="1:151" ht="14.25" customHeight="1">
      <c r="A373" s="551" t="s">
        <v>299</v>
      </c>
      <c r="B373" s="551" t="s">
        <v>579</v>
      </c>
      <c r="C373" s="551" t="s">
        <v>582</v>
      </c>
      <c r="D373" s="551" t="s">
        <v>582</v>
      </c>
      <c r="E373" s="607">
        <v>118</v>
      </c>
      <c r="F373" s="607">
        <v>52</v>
      </c>
      <c r="G373" s="607">
        <v>7</v>
      </c>
      <c r="H373" s="607">
        <v>6</v>
      </c>
      <c r="I373" s="607">
        <v>11</v>
      </c>
      <c r="J373" s="607">
        <v>5</v>
      </c>
      <c r="K373" s="607">
        <v>34</v>
      </c>
      <c r="L373" s="607">
        <v>66</v>
      </c>
      <c r="M373" s="607">
        <v>145</v>
      </c>
      <c r="N373" s="607">
        <v>5</v>
      </c>
      <c r="O373" s="607">
        <v>3</v>
      </c>
      <c r="P373" s="607">
        <v>6</v>
      </c>
      <c r="Q373" s="607">
        <v>3</v>
      </c>
      <c r="R373" s="607">
        <v>6</v>
      </c>
      <c r="S373" s="607">
        <v>4</v>
      </c>
      <c r="T373" s="607">
        <v>9</v>
      </c>
      <c r="U373" s="607">
        <v>13</v>
      </c>
      <c r="V373" s="607">
        <v>19</v>
      </c>
      <c r="W373" s="607">
        <v>14</v>
      </c>
      <c r="X373" s="607">
        <v>10</v>
      </c>
      <c r="Y373" s="607">
        <v>20</v>
      </c>
      <c r="Z373" s="607">
        <v>15</v>
      </c>
      <c r="AA373" s="607">
        <v>11</v>
      </c>
      <c r="AB373" s="607">
        <v>7</v>
      </c>
      <c r="AC373" s="608">
        <v>59.4</v>
      </c>
      <c r="AD373" s="608">
        <v>58.6</v>
      </c>
      <c r="AE373" s="608">
        <v>60.4</v>
      </c>
      <c r="AF373" s="607">
        <v>67</v>
      </c>
      <c r="AG373" s="607" t="s">
        <v>1</v>
      </c>
      <c r="AH373" s="607">
        <v>1</v>
      </c>
      <c r="AI373" s="607" t="s">
        <v>1</v>
      </c>
      <c r="AJ373" s="607">
        <v>2</v>
      </c>
      <c r="AK373" s="607">
        <v>3</v>
      </c>
      <c r="AL373" s="607">
        <v>2</v>
      </c>
      <c r="AM373" s="607">
        <v>3</v>
      </c>
      <c r="AN373" s="607">
        <v>1</v>
      </c>
      <c r="AO373" s="607">
        <v>7</v>
      </c>
      <c r="AP373" s="607">
        <v>9</v>
      </c>
      <c r="AQ373" s="607">
        <v>3</v>
      </c>
      <c r="AR373" s="607">
        <v>14</v>
      </c>
      <c r="AS373" s="607">
        <v>10</v>
      </c>
      <c r="AT373" s="607">
        <v>7</v>
      </c>
      <c r="AU373" s="607">
        <v>5</v>
      </c>
      <c r="AV373" s="608">
        <v>66</v>
      </c>
      <c r="AW373" s="608">
        <v>67.599999999999994</v>
      </c>
      <c r="AX373" s="608">
        <v>63.3</v>
      </c>
      <c r="AY373" s="607">
        <v>52</v>
      </c>
      <c r="AZ373" s="607" t="s">
        <v>1</v>
      </c>
      <c r="BA373" s="607" t="s">
        <v>1</v>
      </c>
      <c r="BB373" s="607" t="s">
        <v>1</v>
      </c>
      <c r="BC373" s="607">
        <v>2</v>
      </c>
      <c r="BD373" s="607">
        <v>3</v>
      </c>
      <c r="BE373" s="607">
        <v>1</v>
      </c>
      <c r="BF373" s="607">
        <v>1</v>
      </c>
      <c r="BG373" s="607">
        <v>1</v>
      </c>
      <c r="BH373" s="607">
        <v>5</v>
      </c>
      <c r="BI373" s="607">
        <v>7</v>
      </c>
      <c r="BJ373" s="607">
        <v>3</v>
      </c>
      <c r="BK373" s="607">
        <v>8</v>
      </c>
      <c r="BL373" s="607">
        <v>9</v>
      </c>
      <c r="BM373" s="607">
        <v>7</v>
      </c>
      <c r="BN373" s="607">
        <v>5</v>
      </c>
      <c r="BO373" s="608">
        <v>67.7</v>
      </c>
      <c r="BP373" s="608">
        <v>69.599999999999994</v>
      </c>
      <c r="BQ373" s="608">
        <v>62.7</v>
      </c>
      <c r="BR373" s="607">
        <v>52</v>
      </c>
      <c r="BS373" s="607" t="s">
        <v>1</v>
      </c>
      <c r="BT373" s="607" t="s">
        <v>1</v>
      </c>
      <c r="BU373" s="607" t="s">
        <v>1</v>
      </c>
      <c r="BV373" s="607" t="s">
        <v>1</v>
      </c>
      <c r="BW373" s="607" t="s">
        <v>1</v>
      </c>
      <c r="BX373" s="607">
        <v>1</v>
      </c>
      <c r="BY373" s="607">
        <v>1</v>
      </c>
      <c r="BZ373" s="607">
        <v>2</v>
      </c>
      <c r="CA373" s="607">
        <v>7</v>
      </c>
      <c r="CB373" s="607">
        <v>8</v>
      </c>
      <c r="CC373" s="607">
        <v>4</v>
      </c>
      <c r="CD373" s="607">
        <v>10</v>
      </c>
      <c r="CE373" s="607">
        <v>8</v>
      </c>
      <c r="CF373" s="607">
        <v>6</v>
      </c>
      <c r="CG373" s="607">
        <v>5</v>
      </c>
      <c r="CH373" s="607">
        <v>34</v>
      </c>
      <c r="CI373" s="607" t="s">
        <v>1</v>
      </c>
      <c r="CJ373" s="607" t="s">
        <v>1</v>
      </c>
      <c r="CK373" s="607" t="s">
        <v>1</v>
      </c>
      <c r="CL373" s="607" t="s">
        <v>1</v>
      </c>
      <c r="CM373" s="607">
        <v>1</v>
      </c>
      <c r="CN373" s="607">
        <v>1</v>
      </c>
      <c r="CO373" s="607">
        <v>4</v>
      </c>
      <c r="CP373" s="607">
        <v>7</v>
      </c>
      <c r="CQ373" s="607">
        <v>2</v>
      </c>
      <c r="CR373" s="607">
        <v>3</v>
      </c>
      <c r="CS373" s="607">
        <v>5</v>
      </c>
      <c r="CT373" s="607">
        <v>6</v>
      </c>
      <c r="CU373" s="607">
        <v>5</v>
      </c>
      <c r="CV373" s="607"/>
      <c r="CW373" s="607"/>
      <c r="CX373" s="607"/>
      <c r="CY373" s="607"/>
      <c r="CZ373" s="607"/>
      <c r="DA373" s="607"/>
      <c r="DB373" s="607"/>
      <c r="DC373" s="607">
        <v>191</v>
      </c>
      <c r="DD373" s="607">
        <v>115</v>
      </c>
      <c r="DE373" s="607">
        <v>52</v>
      </c>
      <c r="DF373" s="607">
        <v>48</v>
      </c>
      <c r="DG373" s="607">
        <v>15</v>
      </c>
      <c r="DH373" s="607">
        <v>45</v>
      </c>
      <c r="DI373" s="607">
        <v>20</v>
      </c>
      <c r="DJ373" s="607">
        <v>11</v>
      </c>
      <c r="DK373" s="607">
        <v>34</v>
      </c>
      <c r="DL373" s="607">
        <v>3</v>
      </c>
      <c r="DM373" s="607">
        <v>1</v>
      </c>
      <c r="DN373" s="607" t="s">
        <v>1</v>
      </c>
      <c r="DO373" s="607">
        <v>1</v>
      </c>
      <c r="DP373" s="607">
        <v>16</v>
      </c>
      <c r="DQ373" s="607">
        <v>1</v>
      </c>
      <c r="DR373" s="607">
        <v>10</v>
      </c>
      <c r="DS373" s="607">
        <v>2</v>
      </c>
      <c r="DT373" s="607" t="s">
        <v>1</v>
      </c>
      <c r="DU373" s="607" t="s">
        <v>1</v>
      </c>
      <c r="DV373" s="607" t="s">
        <v>1</v>
      </c>
      <c r="DW373" s="607" t="s">
        <v>1</v>
      </c>
      <c r="DX373" s="607" t="s">
        <v>1</v>
      </c>
      <c r="DY373" s="607" t="s">
        <v>1</v>
      </c>
      <c r="DZ373" s="607" t="s">
        <v>1</v>
      </c>
      <c r="EA373" s="607">
        <v>52</v>
      </c>
      <c r="EB373" s="607">
        <v>3566</v>
      </c>
      <c r="EC373" s="607">
        <v>427</v>
      </c>
      <c r="ED373" s="607">
        <v>2133</v>
      </c>
      <c r="EE373" s="607">
        <v>1006</v>
      </c>
      <c r="EF373" s="17">
        <v>96</v>
      </c>
      <c r="EG373" s="17">
        <v>79</v>
      </c>
      <c r="EH373" s="17">
        <v>38</v>
      </c>
      <c r="EI373" s="17">
        <v>32</v>
      </c>
      <c r="EJ373" s="17">
        <v>9</v>
      </c>
      <c r="EK373" s="17" t="s">
        <v>1</v>
      </c>
      <c r="EL373" s="17">
        <v>13</v>
      </c>
      <c r="EM373" s="17">
        <v>4</v>
      </c>
      <c r="EN373" s="17">
        <v>95</v>
      </c>
      <c r="EO373" s="17">
        <v>36</v>
      </c>
      <c r="EP373" s="17">
        <v>14</v>
      </c>
      <c r="EQ373" s="17">
        <v>16</v>
      </c>
      <c r="ER373" s="17">
        <v>6</v>
      </c>
      <c r="ES373" s="17">
        <v>45</v>
      </c>
      <c r="ET373" s="17">
        <v>7</v>
      </c>
      <c r="EU373" s="17">
        <v>7</v>
      </c>
    </row>
    <row r="374" spans="1:151" ht="14.25" customHeight="1">
      <c r="A374" s="551" t="s">
        <v>299</v>
      </c>
      <c r="B374" s="551" t="s">
        <v>579</v>
      </c>
      <c r="C374" s="551" t="s">
        <v>583</v>
      </c>
      <c r="D374" s="551"/>
      <c r="E374" s="607">
        <v>12</v>
      </c>
      <c r="F374" s="607">
        <v>5</v>
      </c>
      <c r="G374" s="607">
        <v>3</v>
      </c>
      <c r="H374" s="607">
        <v>2</v>
      </c>
      <c r="I374" s="607" t="s">
        <v>1</v>
      </c>
      <c r="J374" s="607" t="s">
        <v>1</v>
      </c>
      <c r="K374" s="607">
        <v>2</v>
      </c>
      <c r="L374" s="607">
        <v>7</v>
      </c>
      <c r="M374" s="607">
        <v>12</v>
      </c>
      <c r="N374" s="607" t="s">
        <v>1</v>
      </c>
      <c r="O374" s="607" t="s">
        <v>1</v>
      </c>
      <c r="P374" s="607" t="s">
        <v>1</v>
      </c>
      <c r="Q374" s="607">
        <v>1</v>
      </c>
      <c r="R374" s="607">
        <v>2</v>
      </c>
      <c r="S374" s="607">
        <v>1</v>
      </c>
      <c r="T374" s="607" t="s">
        <v>1</v>
      </c>
      <c r="U374" s="607" t="s">
        <v>1</v>
      </c>
      <c r="V374" s="607" t="s">
        <v>1</v>
      </c>
      <c r="W374" s="607" t="s">
        <v>1</v>
      </c>
      <c r="X374" s="607">
        <v>3</v>
      </c>
      <c r="Y374" s="607">
        <v>3</v>
      </c>
      <c r="Z374" s="607">
        <v>1</v>
      </c>
      <c r="AA374" s="607">
        <v>1</v>
      </c>
      <c r="AB374" s="607" t="s">
        <v>1</v>
      </c>
      <c r="AC374" s="608">
        <v>60.5</v>
      </c>
      <c r="AD374" s="608">
        <v>64.099999999999994</v>
      </c>
      <c r="AE374" s="608">
        <v>55.4</v>
      </c>
      <c r="AF374" s="607">
        <v>10</v>
      </c>
      <c r="AG374" s="607" t="s">
        <v>1</v>
      </c>
      <c r="AH374" s="607" t="s">
        <v>1</v>
      </c>
      <c r="AI374" s="607" t="s">
        <v>1</v>
      </c>
      <c r="AJ374" s="607" t="s">
        <v>1</v>
      </c>
      <c r="AK374" s="607">
        <v>2</v>
      </c>
      <c r="AL374" s="607">
        <v>1</v>
      </c>
      <c r="AM374" s="607" t="s">
        <v>1</v>
      </c>
      <c r="AN374" s="607" t="s">
        <v>1</v>
      </c>
      <c r="AO374" s="607" t="s">
        <v>1</v>
      </c>
      <c r="AP374" s="607" t="s">
        <v>1</v>
      </c>
      <c r="AQ374" s="607">
        <v>2</v>
      </c>
      <c r="AR374" s="607">
        <v>3</v>
      </c>
      <c r="AS374" s="607">
        <v>1</v>
      </c>
      <c r="AT374" s="607">
        <v>1</v>
      </c>
      <c r="AU374" s="607" t="s">
        <v>1</v>
      </c>
      <c r="AV374" s="608">
        <v>62.7</v>
      </c>
      <c r="AW374" s="608">
        <v>64.099999999999994</v>
      </c>
      <c r="AX374" s="608">
        <v>59.3</v>
      </c>
      <c r="AY374" s="607">
        <v>10</v>
      </c>
      <c r="AZ374" s="607" t="s">
        <v>1</v>
      </c>
      <c r="BA374" s="607" t="s">
        <v>1</v>
      </c>
      <c r="BB374" s="607" t="s">
        <v>1</v>
      </c>
      <c r="BC374" s="607" t="s">
        <v>1</v>
      </c>
      <c r="BD374" s="607">
        <v>2</v>
      </c>
      <c r="BE374" s="607">
        <v>1</v>
      </c>
      <c r="BF374" s="607" t="s">
        <v>1</v>
      </c>
      <c r="BG374" s="607" t="s">
        <v>1</v>
      </c>
      <c r="BH374" s="607" t="s">
        <v>1</v>
      </c>
      <c r="BI374" s="607" t="s">
        <v>1</v>
      </c>
      <c r="BJ374" s="607">
        <v>2</v>
      </c>
      <c r="BK374" s="607">
        <v>3</v>
      </c>
      <c r="BL374" s="607">
        <v>1</v>
      </c>
      <c r="BM374" s="607">
        <v>1</v>
      </c>
      <c r="BN374" s="607" t="s">
        <v>1</v>
      </c>
      <c r="BO374" s="608">
        <v>62.7</v>
      </c>
      <c r="BP374" s="608">
        <v>64.099999999999994</v>
      </c>
      <c r="BQ374" s="608">
        <v>59.3</v>
      </c>
      <c r="BR374" s="607">
        <v>5</v>
      </c>
      <c r="BS374" s="607" t="s">
        <v>1</v>
      </c>
      <c r="BT374" s="607" t="s">
        <v>1</v>
      </c>
      <c r="BU374" s="607" t="s">
        <v>1</v>
      </c>
      <c r="BV374" s="607" t="s">
        <v>1</v>
      </c>
      <c r="BW374" s="607" t="s">
        <v>1</v>
      </c>
      <c r="BX374" s="607" t="s">
        <v>1</v>
      </c>
      <c r="BY374" s="607" t="s">
        <v>1</v>
      </c>
      <c r="BZ374" s="607" t="s">
        <v>1</v>
      </c>
      <c r="CA374" s="607" t="s">
        <v>1</v>
      </c>
      <c r="CB374" s="607" t="s">
        <v>1</v>
      </c>
      <c r="CC374" s="607">
        <v>1</v>
      </c>
      <c r="CD374" s="607">
        <v>2</v>
      </c>
      <c r="CE374" s="607">
        <v>1</v>
      </c>
      <c r="CF374" s="607">
        <v>1</v>
      </c>
      <c r="CG374" s="607" t="s">
        <v>1</v>
      </c>
      <c r="CH374" s="607">
        <v>4</v>
      </c>
      <c r="CI374" s="607" t="s">
        <v>1</v>
      </c>
      <c r="CJ374" s="607" t="s">
        <v>1</v>
      </c>
      <c r="CK374" s="607" t="s">
        <v>1</v>
      </c>
      <c r="CL374" s="607" t="s">
        <v>1</v>
      </c>
      <c r="CM374" s="607" t="s">
        <v>1</v>
      </c>
      <c r="CN374" s="607" t="s">
        <v>1</v>
      </c>
      <c r="CO374" s="607" t="s">
        <v>1</v>
      </c>
      <c r="CP374" s="607" t="s">
        <v>1</v>
      </c>
      <c r="CQ374" s="607" t="s">
        <v>1</v>
      </c>
      <c r="CR374" s="607">
        <v>2</v>
      </c>
      <c r="CS374" s="607">
        <v>1</v>
      </c>
      <c r="CT374" s="607">
        <v>1</v>
      </c>
      <c r="CU374" s="607" t="s">
        <v>1</v>
      </c>
      <c r="CV374" s="607"/>
      <c r="CW374" s="607"/>
      <c r="CX374" s="607"/>
      <c r="CY374" s="607"/>
      <c r="CZ374" s="607"/>
      <c r="DA374" s="607"/>
      <c r="DB374" s="607"/>
      <c r="DC374" s="607">
        <v>14</v>
      </c>
      <c r="DD374" s="607">
        <v>10</v>
      </c>
      <c r="DE374" s="607">
        <v>10</v>
      </c>
      <c r="DF374" s="607" t="s">
        <v>1</v>
      </c>
      <c r="DG374" s="607" t="s">
        <v>1</v>
      </c>
      <c r="DH374" s="607">
        <v>2</v>
      </c>
      <c r="DI374" s="607">
        <v>1</v>
      </c>
      <c r="DJ374" s="607">
        <v>1</v>
      </c>
      <c r="DK374" s="607">
        <v>4</v>
      </c>
      <c r="DL374" s="607">
        <v>1</v>
      </c>
      <c r="DM374" s="607" t="s">
        <v>1</v>
      </c>
      <c r="DN374" s="607">
        <v>1</v>
      </c>
      <c r="DO374" s="607" t="s">
        <v>1</v>
      </c>
      <c r="DP374" s="607">
        <v>1</v>
      </c>
      <c r="DQ374" s="607" t="s">
        <v>1</v>
      </c>
      <c r="DR374" s="607" t="s">
        <v>1</v>
      </c>
      <c r="DS374" s="607">
        <v>1</v>
      </c>
      <c r="DT374" s="607" t="s">
        <v>1</v>
      </c>
      <c r="DU374" s="607" t="s">
        <v>1</v>
      </c>
      <c r="DV374" s="607" t="s">
        <v>1</v>
      </c>
      <c r="DW374" s="607" t="s">
        <v>1</v>
      </c>
      <c r="DX374" s="607" t="s">
        <v>1</v>
      </c>
      <c r="DY374" s="607" t="s">
        <v>1</v>
      </c>
      <c r="DZ374" s="607" t="s">
        <v>1</v>
      </c>
      <c r="EA374" s="607">
        <v>5</v>
      </c>
      <c r="EB374" s="607">
        <v>917</v>
      </c>
      <c r="EC374" s="607">
        <v>196</v>
      </c>
      <c r="ED374" s="607">
        <v>472</v>
      </c>
      <c r="EE374" s="607">
        <v>249</v>
      </c>
      <c r="EF374" s="17">
        <v>8</v>
      </c>
      <c r="EG374" s="17">
        <v>7</v>
      </c>
      <c r="EH374" s="17">
        <v>7</v>
      </c>
      <c r="EI374" s="17" t="s">
        <v>1</v>
      </c>
      <c r="EJ374" s="17" t="s">
        <v>1</v>
      </c>
      <c r="EK374" s="17" t="s">
        <v>1</v>
      </c>
      <c r="EL374" s="17">
        <v>1</v>
      </c>
      <c r="EM374" s="17" t="s">
        <v>1</v>
      </c>
      <c r="EN374" s="17">
        <v>6</v>
      </c>
      <c r="EO374" s="17">
        <v>3</v>
      </c>
      <c r="EP374" s="17">
        <v>3</v>
      </c>
      <c r="EQ374" s="17" t="s">
        <v>1</v>
      </c>
      <c r="ER374" s="17" t="s">
        <v>1</v>
      </c>
      <c r="ES374" s="17">
        <v>2</v>
      </c>
      <c r="ET374" s="17" t="s">
        <v>1</v>
      </c>
      <c r="EU374" s="17">
        <v>1</v>
      </c>
    </row>
    <row r="375" spans="1:151" ht="14.25" customHeight="1">
      <c r="A375" s="551" t="s">
        <v>299</v>
      </c>
      <c r="B375" s="551" t="s">
        <v>579</v>
      </c>
      <c r="C375" s="551" t="s">
        <v>583</v>
      </c>
      <c r="D375" s="551" t="s">
        <v>583</v>
      </c>
      <c r="E375" s="607">
        <v>12</v>
      </c>
      <c r="F375" s="607">
        <v>5</v>
      </c>
      <c r="G375" s="607">
        <v>3</v>
      </c>
      <c r="H375" s="607">
        <v>2</v>
      </c>
      <c r="I375" s="607" t="s">
        <v>1</v>
      </c>
      <c r="J375" s="607" t="s">
        <v>1</v>
      </c>
      <c r="K375" s="607">
        <v>2</v>
      </c>
      <c r="L375" s="607">
        <v>7</v>
      </c>
      <c r="M375" s="607">
        <v>12</v>
      </c>
      <c r="N375" s="607" t="s">
        <v>1</v>
      </c>
      <c r="O375" s="607" t="s">
        <v>1</v>
      </c>
      <c r="P375" s="607" t="s">
        <v>1</v>
      </c>
      <c r="Q375" s="607">
        <v>1</v>
      </c>
      <c r="R375" s="607">
        <v>2</v>
      </c>
      <c r="S375" s="607">
        <v>1</v>
      </c>
      <c r="T375" s="607" t="s">
        <v>1</v>
      </c>
      <c r="U375" s="607" t="s">
        <v>1</v>
      </c>
      <c r="V375" s="607" t="s">
        <v>1</v>
      </c>
      <c r="W375" s="607" t="s">
        <v>1</v>
      </c>
      <c r="X375" s="607">
        <v>3</v>
      </c>
      <c r="Y375" s="607">
        <v>3</v>
      </c>
      <c r="Z375" s="607">
        <v>1</v>
      </c>
      <c r="AA375" s="607">
        <v>1</v>
      </c>
      <c r="AB375" s="607" t="s">
        <v>1</v>
      </c>
      <c r="AC375" s="608">
        <v>60.5</v>
      </c>
      <c r="AD375" s="608">
        <v>64.099999999999994</v>
      </c>
      <c r="AE375" s="608">
        <v>55.4</v>
      </c>
      <c r="AF375" s="607">
        <v>10</v>
      </c>
      <c r="AG375" s="607" t="s">
        <v>1</v>
      </c>
      <c r="AH375" s="607" t="s">
        <v>1</v>
      </c>
      <c r="AI375" s="607" t="s">
        <v>1</v>
      </c>
      <c r="AJ375" s="607" t="s">
        <v>1</v>
      </c>
      <c r="AK375" s="607">
        <v>2</v>
      </c>
      <c r="AL375" s="607">
        <v>1</v>
      </c>
      <c r="AM375" s="607" t="s">
        <v>1</v>
      </c>
      <c r="AN375" s="607" t="s">
        <v>1</v>
      </c>
      <c r="AO375" s="607" t="s">
        <v>1</v>
      </c>
      <c r="AP375" s="607" t="s">
        <v>1</v>
      </c>
      <c r="AQ375" s="607">
        <v>2</v>
      </c>
      <c r="AR375" s="607">
        <v>3</v>
      </c>
      <c r="AS375" s="607">
        <v>1</v>
      </c>
      <c r="AT375" s="607">
        <v>1</v>
      </c>
      <c r="AU375" s="607" t="s">
        <v>1</v>
      </c>
      <c r="AV375" s="608">
        <v>62.7</v>
      </c>
      <c r="AW375" s="608">
        <v>64.099999999999994</v>
      </c>
      <c r="AX375" s="608">
        <v>59.3</v>
      </c>
      <c r="AY375" s="607">
        <v>10</v>
      </c>
      <c r="AZ375" s="607" t="s">
        <v>1</v>
      </c>
      <c r="BA375" s="607" t="s">
        <v>1</v>
      </c>
      <c r="BB375" s="607" t="s">
        <v>1</v>
      </c>
      <c r="BC375" s="607" t="s">
        <v>1</v>
      </c>
      <c r="BD375" s="607">
        <v>2</v>
      </c>
      <c r="BE375" s="607">
        <v>1</v>
      </c>
      <c r="BF375" s="607" t="s">
        <v>1</v>
      </c>
      <c r="BG375" s="607" t="s">
        <v>1</v>
      </c>
      <c r="BH375" s="607" t="s">
        <v>1</v>
      </c>
      <c r="BI375" s="607" t="s">
        <v>1</v>
      </c>
      <c r="BJ375" s="607">
        <v>2</v>
      </c>
      <c r="BK375" s="607">
        <v>3</v>
      </c>
      <c r="BL375" s="607">
        <v>1</v>
      </c>
      <c r="BM375" s="607">
        <v>1</v>
      </c>
      <c r="BN375" s="607" t="s">
        <v>1</v>
      </c>
      <c r="BO375" s="608">
        <v>62.7</v>
      </c>
      <c r="BP375" s="608">
        <v>64.099999999999994</v>
      </c>
      <c r="BQ375" s="608">
        <v>59.3</v>
      </c>
      <c r="BR375" s="607">
        <v>5</v>
      </c>
      <c r="BS375" s="607" t="s">
        <v>1</v>
      </c>
      <c r="BT375" s="607" t="s">
        <v>1</v>
      </c>
      <c r="BU375" s="607" t="s">
        <v>1</v>
      </c>
      <c r="BV375" s="607" t="s">
        <v>1</v>
      </c>
      <c r="BW375" s="607" t="s">
        <v>1</v>
      </c>
      <c r="BX375" s="607" t="s">
        <v>1</v>
      </c>
      <c r="BY375" s="607" t="s">
        <v>1</v>
      </c>
      <c r="BZ375" s="607" t="s">
        <v>1</v>
      </c>
      <c r="CA375" s="607" t="s">
        <v>1</v>
      </c>
      <c r="CB375" s="607" t="s">
        <v>1</v>
      </c>
      <c r="CC375" s="607">
        <v>1</v>
      </c>
      <c r="CD375" s="607">
        <v>2</v>
      </c>
      <c r="CE375" s="607">
        <v>1</v>
      </c>
      <c r="CF375" s="607">
        <v>1</v>
      </c>
      <c r="CG375" s="607" t="s">
        <v>1</v>
      </c>
      <c r="CH375" s="607">
        <v>4</v>
      </c>
      <c r="CI375" s="607" t="s">
        <v>1</v>
      </c>
      <c r="CJ375" s="607" t="s">
        <v>1</v>
      </c>
      <c r="CK375" s="607" t="s">
        <v>1</v>
      </c>
      <c r="CL375" s="607" t="s">
        <v>1</v>
      </c>
      <c r="CM375" s="607" t="s">
        <v>1</v>
      </c>
      <c r="CN375" s="607" t="s">
        <v>1</v>
      </c>
      <c r="CO375" s="607" t="s">
        <v>1</v>
      </c>
      <c r="CP375" s="607" t="s">
        <v>1</v>
      </c>
      <c r="CQ375" s="607" t="s">
        <v>1</v>
      </c>
      <c r="CR375" s="607">
        <v>2</v>
      </c>
      <c r="CS375" s="607">
        <v>1</v>
      </c>
      <c r="CT375" s="607">
        <v>1</v>
      </c>
      <c r="CU375" s="607" t="s">
        <v>1</v>
      </c>
      <c r="CV375" s="607"/>
      <c r="CW375" s="607"/>
      <c r="CX375" s="607"/>
      <c r="CY375" s="607"/>
      <c r="CZ375" s="607"/>
      <c r="DA375" s="607"/>
      <c r="DB375" s="607"/>
      <c r="DC375" s="607">
        <v>14</v>
      </c>
      <c r="DD375" s="607">
        <v>10</v>
      </c>
      <c r="DE375" s="607">
        <v>10</v>
      </c>
      <c r="DF375" s="607" t="s">
        <v>1</v>
      </c>
      <c r="DG375" s="607" t="s">
        <v>1</v>
      </c>
      <c r="DH375" s="607">
        <v>2</v>
      </c>
      <c r="DI375" s="607">
        <v>1</v>
      </c>
      <c r="DJ375" s="607">
        <v>1</v>
      </c>
      <c r="DK375" s="607">
        <v>4</v>
      </c>
      <c r="DL375" s="607">
        <v>1</v>
      </c>
      <c r="DM375" s="607" t="s">
        <v>1</v>
      </c>
      <c r="DN375" s="607">
        <v>1</v>
      </c>
      <c r="DO375" s="607" t="s">
        <v>1</v>
      </c>
      <c r="DP375" s="607">
        <v>1</v>
      </c>
      <c r="DQ375" s="607" t="s">
        <v>1</v>
      </c>
      <c r="DR375" s="607" t="s">
        <v>1</v>
      </c>
      <c r="DS375" s="607">
        <v>1</v>
      </c>
      <c r="DT375" s="607" t="s">
        <v>1</v>
      </c>
      <c r="DU375" s="607" t="s">
        <v>1</v>
      </c>
      <c r="DV375" s="607" t="s">
        <v>1</v>
      </c>
      <c r="DW375" s="607" t="s">
        <v>1</v>
      </c>
      <c r="DX375" s="607" t="s">
        <v>1</v>
      </c>
      <c r="DY375" s="607" t="s">
        <v>1</v>
      </c>
      <c r="DZ375" s="607" t="s">
        <v>1</v>
      </c>
      <c r="EA375" s="607">
        <v>5</v>
      </c>
      <c r="EB375" s="607">
        <v>917</v>
      </c>
      <c r="EC375" s="607">
        <v>196</v>
      </c>
      <c r="ED375" s="607">
        <v>472</v>
      </c>
      <c r="EE375" s="607">
        <v>249</v>
      </c>
      <c r="EF375" s="17">
        <v>8</v>
      </c>
      <c r="EG375" s="17">
        <v>7</v>
      </c>
      <c r="EH375" s="17">
        <v>7</v>
      </c>
      <c r="EI375" s="17" t="s">
        <v>1</v>
      </c>
      <c r="EJ375" s="17" t="s">
        <v>1</v>
      </c>
      <c r="EK375" s="17" t="s">
        <v>1</v>
      </c>
      <c r="EL375" s="17">
        <v>1</v>
      </c>
      <c r="EM375" s="17" t="s">
        <v>1</v>
      </c>
      <c r="EN375" s="17">
        <v>6</v>
      </c>
      <c r="EO375" s="17">
        <v>3</v>
      </c>
      <c r="EP375" s="17">
        <v>3</v>
      </c>
      <c r="EQ375" s="17" t="s">
        <v>1</v>
      </c>
      <c r="ER375" s="17" t="s">
        <v>1</v>
      </c>
      <c r="ES375" s="17">
        <v>2</v>
      </c>
      <c r="ET375" s="17" t="s">
        <v>1</v>
      </c>
      <c r="EU375" s="17">
        <v>1</v>
      </c>
    </row>
    <row r="376" spans="1:151" ht="14.25" customHeight="1">
      <c r="A376" s="551" t="s">
        <v>299</v>
      </c>
      <c r="B376" s="551" t="s">
        <v>579</v>
      </c>
      <c r="C376" s="551" t="s">
        <v>584</v>
      </c>
      <c r="D376" s="551"/>
      <c r="E376" s="607">
        <v>130</v>
      </c>
      <c r="F376" s="607">
        <v>37</v>
      </c>
      <c r="G376" s="607">
        <v>9</v>
      </c>
      <c r="H376" s="607">
        <v>8</v>
      </c>
      <c r="I376" s="607">
        <v>8</v>
      </c>
      <c r="J376" s="607">
        <v>3</v>
      </c>
      <c r="K376" s="607">
        <v>20</v>
      </c>
      <c r="L376" s="607">
        <v>93</v>
      </c>
      <c r="M376" s="607">
        <v>96</v>
      </c>
      <c r="N376" s="607" t="s">
        <v>1</v>
      </c>
      <c r="O376" s="607">
        <v>2</v>
      </c>
      <c r="P376" s="607">
        <v>3</v>
      </c>
      <c r="Q376" s="607">
        <v>1</v>
      </c>
      <c r="R376" s="607">
        <v>8</v>
      </c>
      <c r="S376" s="607">
        <v>4</v>
      </c>
      <c r="T376" s="607">
        <v>6</v>
      </c>
      <c r="U376" s="607">
        <v>7</v>
      </c>
      <c r="V376" s="607">
        <v>10</v>
      </c>
      <c r="W376" s="607">
        <v>9</v>
      </c>
      <c r="X376" s="607">
        <v>10</v>
      </c>
      <c r="Y376" s="607">
        <v>8</v>
      </c>
      <c r="Z376" s="607">
        <v>13</v>
      </c>
      <c r="AA376" s="607">
        <v>10</v>
      </c>
      <c r="AB376" s="607">
        <v>5</v>
      </c>
      <c r="AC376" s="608">
        <v>61.5</v>
      </c>
      <c r="AD376" s="608">
        <v>61.1</v>
      </c>
      <c r="AE376" s="608">
        <v>62</v>
      </c>
      <c r="AF376" s="607">
        <v>58</v>
      </c>
      <c r="AG376" s="607" t="s">
        <v>1</v>
      </c>
      <c r="AH376" s="607" t="s">
        <v>1</v>
      </c>
      <c r="AI376" s="607" t="s">
        <v>1</v>
      </c>
      <c r="AJ376" s="607" t="s">
        <v>1</v>
      </c>
      <c r="AK376" s="607">
        <v>4</v>
      </c>
      <c r="AL376" s="607">
        <v>2</v>
      </c>
      <c r="AM376" s="607">
        <v>3</v>
      </c>
      <c r="AN376" s="607">
        <v>3</v>
      </c>
      <c r="AO376" s="607">
        <v>3</v>
      </c>
      <c r="AP376" s="607">
        <v>5</v>
      </c>
      <c r="AQ376" s="607">
        <v>8</v>
      </c>
      <c r="AR376" s="607">
        <v>8</v>
      </c>
      <c r="AS376" s="607">
        <v>11</v>
      </c>
      <c r="AT376" s="607">
        <v>8</v>
      </c>
      <c r="AU376" s="607">
        <v>3</v>
      </c>
      <c r="AV376" s="608">
        <v>67.400000000000006</v>
      </c>
      <c r="AW376" s="608">
        <v>68</v>
      </c>
      <c r="AX376" s="608">
        <v>66.8</v>
      </c>
      <c r="AY376" s="607">
        <v>52</v>
      </c>
      <c r="AZ376" s="607" t="s">
        <v>1</v>
      </c>
      <c r="BA376" s="607" t="s">
        <v>1</v>
      </c>
      <c r="BB376" s="607" t="s">
        <v>1</v>
      </c>
      <c r="BC376" s="607" t="s">
        <v>1</v>
      </c>
      <c r="BD376" s="607">
        <v>4</v>
      </c>
      <c r="BE376" s="607">
        <v>2</v>
      </c>
      <c r="BF376" s="607">
        <v>3</v>
      </c>
      <c r="BG376" s="607">
        <v>3</v>
      </c>
      <c r="BH376" s="607">
        <v>2</v>
      </c>
      <c r="BI376" s="607">
        <v>4</v>
      </c>
      <c r="BJ376" s="607">
        <v>7</v>
      </c>
      <c r="BK376" s="607">
        <v>7</v>
      </c>
      <c r="BL376" s="607">
        <v>10</v>
      </c>
      <c r="BM376" s="607">
        <v>7</v>
      </c>
      <c r="BN376" s="607">
        <v>3</v>
      </c>
      <c r="BO376" s="608">
        <v>67.099999999999994</v>
      </c>
      <c r="BP376" s="608">
        <v>68</v>
      </c>
      <c r="BQ376" s="608">
        <v>65.900000000000006</v>
      </c>
      <c r="BR376" s="607">
        <v>37</v>
      </c>
      <c r="BS376" s="607" t="s">
        <v>1</v>
      </c>
      <c r="BT376" s="607" t="s">
        <v>1</v>
      </c>
      <c r="BU376" s="607" t="s">
        <v>1</v>
      </c>
      <c r="BV376" s="607" t="s">
        <v>1</v>
      </c>
      <c r="BW376" s="607">
        <v>1</v>
      </c>
      <c r="BX376" s="607" t="s">
        <v>1</v>
      </c>
      <c r="BY376" s="607">
        <v>2</v>
      </c>
      <c r="BZ376" s="607">
        <v>2</v>
      </c>
      <c r="CA376" s="607">
        <v>3</v>
      </c>
      <c r="CB376" s="607">
        <v>3</v>
      </c>
      <c r="CC376" s="607">
        <v>6</v>
      </c>
      <c r="CD376" s="607">
        <v>5</v>
      </c>
      <c r="CE376" s="607">
        <v>6</v>
      </c>
      <c r="CF376" s="607">
        <v>6</v>
      </c>
      <c r="CG376" s="607">
        <v>3</v>
      </c>
      <c r="CH376" s="607">
        <v>31</v>
      </c>
      <c r="CI376" s="607" t="s">
        <v>1</v>
      </c>
      <c r="CJ376" s="607" t="s">
        <v>1</v>
      </c>
      <c r="CK376" s="607" t="s">
        <v>1</v>
      </c>
      <c r="CL376" s="607" t="s">
        <v>1</v>
      </c>
      <c r="CM376" s="607" t="s">
        <v>1</v>
      </c>
      <c r="CN376" s="607">
        <v>2</v>
      </c>
      <c r="CO376" s="607">
        <v>3</v>
      </c>
      <c r="CP376" s="607">
        <v>2</v>
      </c>
      <c r="CQ376" s="607">
        <v>6</v>
      </c>
      <c r="CR376" s="607">
        <v>4</v>
      </c>
      <c r="CS376" s="607">
        <v>5</v>
      </c>
      <c r="CT376" s="607">
        <v>6</v>
      </c>
      <c r="CU376" s="607">
        <v>3</v>
      </c>
      <c r="CV376" s="607"/>
      <c r="CW376" s="607"/>
      <c r="CX376" s="607"/>
      <c r="CY376" s="607"/>
      <c r="CZ376" s="607"/>
      <c r="DA376" s="607"/>
      <c r="DB376" s="607"/>
      <c r="DC376" s="607">
        <v>137</v>
      </c>
      <c r="DD376" s="607">
        <v>95</v>
      </c>
      <c r="DE376" s="607">
        <v>52</v>
      </c>
      <c r="DF376" s="607">
        <v>36</v>
      </c>
      <c r="DG376" s="607">
        <v>7</v>
      </c>
      <c r="DH376" s="607">
        <v>24</v>
      </c>
      <c r="DI376" s="607">
        <v>8</v>
      </c>
      <c r="DJ376" s="607">
        <v>10</v>
      </c>
      <c r="DK376" s="607">
        <v>28</v>
      </c>
      <c r="DL376" s="607" t="s">
        <v>1</v>
      </c>
      <c r="DM376" s="607" t="s">
        <v>1</v>
      </c>
      <c r="DN376" s="607" t="s">
        <v>1</v>
      </c>
      <c r="DO376" s="607" t="s">
        <v>1</v>
      </c>
      <c r="DP376" s="607">
        <v>15</v>
      </c>
      <c r="DQ376" s="607">
        <v>6</v>
      </c>
      <c r="DR376" s="607">
        <v>5</v>
      </c>
      <c r="DS376" s="607">
        <v>1</v>
      </c>
      <c r="DT376" s="607" t="s">
        <v>1</v>
      </c>
      <c r="DU376" s="607" t="s">
        <v>1</v>
      </c>
      <c r="DV376" s="607">
        <v>1</v>
      </c>
      <c r="DW376" s="607" t="s">
        <v>1</v>
      </c>
      <c r="DX376" s="607" t="s">
        <v>1</v>
      </c>
      <c r="DY376" s="607" t="s">
        <v>1</v>
      </c>
      <c r="DZ376" s="607" t="s">
        <v>1</v>
      </c>
      <c r="EA376" s="607">
        <v>36</v>
      </c>
      <c r="EB376" s="607">
        <v>2259</v>
      </c>
      <c r="EC376" s="607">
        <v>74</v>
      </c>
      <c r="ED376" s="607">
        <v>1529</v>
      </c>
      <c r="EE376" s="607">
        <v>656</v>
      </c>
      <c r="EF376" s="17">
        <v>68</v>
      </c>
      <c r="EG376" s="17">
        <v>62</v>
      </c>
      <c r="EH376" s="17">
        <v>30</v>
      </c>
      <c r="EI376" s="17">
        <v>26</v>
      </c>
      <c r="EJ376" s="17">
        <v>6</v>
      </c>
      <c r="EK376" s="17">
        <v>1</v>
      </c>
      <c r="EL376" s="17">
        <v>3</v>
      </c>
      <c r="EM376" s="17">
        <v>2</v>
      </c>
      <c r="EN376" s="17">
        <v>69</v>
      </c>
      <c r="EO376" s="17">
        <v>33</v>
      </c>
      <c r="EP376" s="17">
        <v>22</v>
      </c>
      <c r="EQ376" s="17">
        <v>10</v>
      </c>
      <c r="ER376" s="17">
        <v>1</v>
      </c>
      <c r="ES376" s="17">
        <v>23</v>
      </c>
      <c r="ET376" s="17">
        <v>5</v>
      </c>
      <c r="EU376" s="17">
        <v>8</v>
      </c>
    </row>
    <row r="377" spans="1:151" ht="14.25" customHeight="1">
      <c r="A377" s="551" t="s">
        <v>299</v>
      </c>
      <c r="B377" s="551" t="s">
        <v>579</v>
      </c>
      <c r="C377" s="551" t="s">
        <v>584</v>
      </c>
      <c r="D377" s="551" t="s">
        <v>584</v>
      </c>
      <c r="E377" s="607">
        <v>130</v>
      </c>
      <c r="F377" s="607">
        <v>37</v>
      </c>
      <c r="G377" s="607">
        <v>9</v>
      </c>
      <c r="H377" s="607">
        <v>8</v>
      </c>
      <c r="I377" s="607">
        <v>8</v>
      </c>
      <c r="J377" s="607">
        <v>3</v>
      </c>
      <c r="K377" s="607">
        <v>20</v>
      </c>
      <c r="L377" s="607">
        <v>93</v>
      </c>
      <c r="M377" s="607">
        <v>96</v>
      </c>
      <c r="N377" s="607" t="s">
        <v>1</v>
      </c>
      <c r="O377" s="607">
        <v>2</v>
      </c>
      <c r="P377" s="607">
        <v>3</v>
      </c>
      <c r="Q377" s="607">
        <v>1</v>
      </c>
      <c r="R377" s="607">
        <v>8</v>
      </c>
      <c r="S377" s="607">
        <v>4</v>
      </c>
      <c r="T377" s="607">
        <v>6</v>
      </c>
      <c r="U377" s="607">
        <v>7</v>
      </c>
      <c r="V377" s="607">
        <v>10</v>
      </c>
      <c r="W377" s="607">
        <v>9</v>
      </c>
      <c r="X377" s="607">
        <v>10</v>
      </c>
      <c r="Y377" s="607">
        <v>8</v>
      </c>
      <c r="Z377" s="607">
        <v>13</v>
      </c>
      <c r="AA377" s="607">
        <v>10</v>
      </c>
      <c r="AB377" s="607">
        <v>5</v>
      </c>
      <c r="AC377" s="608">
        <v>61.5</v>
      </c>
      <c r="AD377" s="608">
        <v>61.1</v>
      </c>
      <c r="AE377" s="608">
        <v>62</v>
      </c>
      <c r="AF377" s="607">
        <v>58</v>
      </c>
      <c r="AG377" s="607" t="s">
        <v>1</v>
      </c>
      <c r="AH377" s="607" t="s">
        <v>1</v>
      </c>
      <c r="AI377" s="607" t="s">
        <v>1</v>
      </c>
      <c r="AJ377" s="607" t="s">
        <v>1</v>
      </c>
      <c r="AK377" s="607">
        <v>4</v>
      </c>
      <c r="AL377" s="607">
        <v>2</v>
      </c>
      <c r="AM377" s="607">
        <v>3</v>
      </c>
      <c r="AN377" s="607">
        <v>3</v>
      </c>
      <c r="AO377" s="607">
        <v>3</v>
      </c>
      <c r="AP377" s="607">
        <v>5</v>
      </c>
      <c r="AQ377" s="607">
        <v>8</v>
      </c>
      <c r="AR377" s="607">
        <v>8</v>
      </c>
      <c r="AS377" s="607">
        <v>11</v>
      </c>
      <c r="AT377" s="607">
        <v>8</v>
      </c>
      <c r="AU377" s="607">
        <v>3</v>
      </c>
      <c r="AV377" s="608">
        <v>67.400000000000006</v>
      </c>
      <c r="AW377" s="608">
        <v>68</v>
      </c>
      <c r="AX377" s="608">
        <v>66.8</v>
      </c>
      <c r="AY377" s="607">
        <v>52</v>
      </c>
      <c r="AZ377" s="607" t="s">
        <v>1</v>
      </c>
      <c r="BA377" s="607" t="s">
        <v>1</v>
      </c>
      <c r="BB377" s="607" t="s">
        <v>1</v>
      </c>
      <c r="BC377" s="607" t="s">
        <v>1</v>
      </c>
      <c r="BD377" s="607">
        <v>4</v>
      </c>
      <c r="BE377" s="607">
        <v>2</v>
      </c>
      <c r="BF377" s="607">
        <v>3</v>
      </c>
      <c r="BG377" s="607">
        <v>3</v>
      </c>
      <c r="BH377" s="607">
        <v>2</v>
      </c>
      <c r="BI377" s="607">
        <v>4</v>
      </c>
      <c r="BJ377" s="607">
        <v>7</v>
      </c>
      <c r="BK377" s="607">
        <v>7</v>
      </c>
      <c r="BL377" s="607">
        <v>10</v>
      </c>
      <c r="BM377" s="607">
        <v>7</v>
      </c>
      <c r="BN377" s="607">
        <v>3</v>
      </c>
      <c r="BO377" s="608">
        <v>67.099999999999994</v>
      </c>
      <c r="BP377" s="608">
        <v>68</v>
      </c>
      <c r="BQ377" s="608">
        <v>65.900000000000006</v>
      </c>
      <c r="BR377" s="607">
        <v>37</v>
      </c>
      <c r="BS377" s="607" t="s">
        <v>1</v>
      </c>
      <c r="BT377" s="607" t="s">
        <v>1</v>
      </c>
      <c r="BU377" s="607" t="s">
        <v>1</v>
      </c>
      <c r="BV377" s="607" t="s">
        <v>1</v>
      </c>
      <c r="BW377" s="607">
        <v>1</v>
      </c>
      <c r="BX377" s="607" t="s">
        <v>1</v>
      </c>
      <c r="BY377" s="607">
        <v>2</v>
      </c>
      <c r="BZ377" s="607">
        <v>2</v>
      </c>
      <c r="CA377" s="607">
        <v>3</v>
      </c>
      <c r="CB377" s="607">
        <v>3</v>
      </c>
      <c r="CC377" s="607">
        <v>6</v>
      </c>
      <c r="CD377" s="607">
        <v>5</v>
      </c>
      <c r="CE377" s="607">
        <v>6</v>
      </c>
      <c r="CF377" s="607">
        <v>6</v>
      </c>
      <c r="CG377" s="607">
        <v>3</v>
      </c>
      <c r="CH377" s="607">
        <v>31</v>
      </c>
      <c r="CI377" s="607" t="s">
        <v>1</v>
      </c>
      <c r="CJ377" s="607" t="s">
        <v>1</v>
      </c>
      <c r="CK377" s="607" t="s">
        <v>1</v>
      </c>
      <c r="CL377" s="607" t="s">
        <v>1</v>
      </c>
      <c r="CM377" s="607" t="s">
        <v>1</v>
      </c>
      <c r="CN377" s="607">
        <v>2</v>
      </c>
      <c r="CO377" s="607">
        <v>3</v>
      </c>
      <c r="CP377" s="607">
        <v>2</v>
      </c>
      <c r="CQ377" s="607">
        <v>6</v>
      </c>
      <c r="CR377" s="607">
        <v>4</v>
      </c>
      <c r="CS377" s="607">
        <v>5</v>
      </c>
      <c r="CT377" s="607">
        <v>6</v>
      </c>
      <c r="CU377" s="607">
        <v>3</v>
      </c>
      <c r="CV377" s="607"/>
      <c r="CW377" s="607"/>
      <c r="CX377" s="607"/>
      <c r="CY377" s="607"/>
      <c r="CZ377" s="607"/>
      <c r="DA377" s="607"/>
      <c r="DB377" s="607"/>
      <c r="DC377" s="607">
        <v>137</v>
      </c>
      <c r="DD377" s="607">
        <v>95</v>
      </c>
      <c r="DE377" s="607">
        <v>52</v>
      </c>
      <c r="DF377" s="607">
        <v>36</v>
      </c>
      <c r="DG377" s="607">
        <v>7</v>
      </c>
      <c r="DH377" s="607">
        <v>24</v>
      </c>
      <c r="DI377" s="607">
        <v>8</v>
      </c>
      <c r="DJ377" s="607">
        <v>10</v>
      </c>
      <c r="DK377" s="607">
        <v>28</v>
      </c>
      <c r="DL377" s="607" t="s">
        <v>1</v>
      </c>
      <c r="DM377" s="607" t="s">
        <v>1</v>
      </c>
      <c r="DN377" s="607" t="s">
        <v>1</v>
      </c>
      <c r="DO377" s="607" t="s">
        <v>1</v>
      </c>
      <c r="DP377" s="607">
        <v>15</v>
      </c>
      <c r="DQ377" s="607">
        <v>6</v>
      </c>
      <c r="DR377" s="607">
        <v>5</v>
      </c>
      <c r="DS377" s="607">
        <v>1</v>
      </c>
      <c r="DT377" s="607" t="s">
        <v>1</v>
      </c>
      <c r="DU377" s="607" t="s">
        <v>1</v>
      </c>
      <c r="DV377" s="607">
        <v>1</v>
      </c>
      <c r="DW377" s="607" t="s">
        <v>1</v>
      </c>
      <c r="DX377" s="607" t="s">
        <v>1</v>
      </c>
      <c r="DY377" s="607" t="s">
        <v>1</v>
      </c>
      <c r="DZ377" s="607" t="s">
        <v>1</v>
      </c>
      <c r="EA377" s="607">
        <v>36</v>
      </c>
      <c r="EB377" s="607">
        <v>2259</v>
      </c>
      <c r="EC377" s="607">
        <v>74</v>
      </c>
      <c r="ED377" s="607">
        <v>1529</v>
      </c>
      <c r="EE377" s="607">
        <v>656</v>
      </c>
      <c r="EF377" s="17">
        <v>68</v>
      </c>
      <c r="EG377" s="17">
        <v>62</v>
      </c>
      <c r="EH377" s="17">
        <v>30</v>
      </c>
      <c r="EI377" s="17">
        <v>26</v>
      </c>
      <c r="EJ377" s="17">
        <v>6</v>
      </c>
      <c r="EK377" s="17">
        <v>1</v>
      </c>
      <c r="EL377" s="17">
        <v>3</v>
      </c>
      <c r="EM377" s="17">
        <v>2</v>
      </c>
      <c r="EN377" s="17">
        <v>69</v>
      </c>
      <c r="EO377" s="17">
        <v>33</v>
      </c>
      <c r="EP377" s="17">
        <v>22</v>
      </c>
      <c r="EQ377" s="17">
        <v>10</v>
      </c>
      <c r="ER377" s="17">
        <v>1</v>
      </c>
      <c r="ES377" s="17">
        <v>23</v>
      </c>
      <c r="ET377" s="17">
        <v>5</v>
      </c>
      <c r="EU377" s="17">
        <v>8</v>
      </c>
    </row>
    <row r="378" spans="1:151" ht="14.25" customHeight="1">
      <c r="A378" s="551" t="s">
        <v>299</v>
      </c>
      <c r="B378" s="551" t="s">
        <v>579</v>
      </c>
      <c r="C378" s="551" t="s">
        <v>585</v>
      </c>
      <c r="D378" s="551"/>
      <c r="E378" s="607">
        <v>49</v>
      </c>
      <c r="F378" s="607">
        <v>6</v>
      </c>
      <c r="G378" s="607">
        <v>1</v>
      </c>
      <c r="H378" s="607">
        <v>1</v>
      </c>
      <c r="I378" s="607">
        <v>1</v>
      </c>
      <c r="J378" s="607">
        <v>1</v>
      </c>
      <c r="K378" s="607">
        <v>4</v>
      </c>
      <c r="L378" s="607">
        <v>43</v>
      </c>
      <c r="M378" s="607">
        <v>17</v>
      </c>
      <c r="N378" s="607" t="s">
        <v>1</v>
      </c>
      <c r="O378" s="607">
        <v>2</v>
      </c>
      <c r="P378" s="607">
        <v>1</v>
      </c>
      <c r="Q378" s="607" t="s">
        <v>1</v>
      </c>
      <c r="R378" s="607">
        <v>1</v>
      </c>
      <c r="S378" s="607" t="s">
        <v>1</v>
      </c>
      <c r="T378" s="607" t="s">
        <v>1</v>
      </c>
      <c r="U378" s="607">
        <v>1</v>
      </c>
      <c r="V378" s="607">
        <v>1</v>
      </c>
      <c r="W378" s="607" t="s">
        <v>1</v>
      </c>
      <c r="X378" s="607">
        <v>3</v>
      </c>
      <c r="Y378" s="607">
        <v>5</v>
      </c>
      <c r="Z378" s="607">
        <v>1</v>
      </c>
      <c r="AA378" s="607">
        <v>1</v>
      </c>
      <c r="AB378" s="607">
        <v>1</v>
      </c>
      <c r="AC378" s="608">
        <v>60.1</v>
      </c>
      <c r="AD378" s="608">
        <v>66.099999999999994</v>
      </c>
      <c r="AE378" s="608">
        <v>54.8</v>
      </c>
      <c r="AF378" s="607">
        <v>7</v>
      </c>
      <c r="AG378" s="607" t="s">
        <v>1</v>
      </c>
      <c r="AH378" s="607" t="s">
        <v>1</v>
      </c>
      <c r="AI378" s="607" t="s">
        <v>1</v>
      </c>
      <c r="AJ378" s="607" t="s">
        <v>1</v>
      </c>
      <c r="AK378" s="607">
        <v>1</v>
      </c>
      <c r="AL378" s="607" t="s">
        <v>1</v>
      </c>
      <c r="AM378" s="607" t="s">
        <v>1</v>
      </c>
      <c r="AN378" s="607" t="s">
        <v>1</v>
      </c>
      <c r="AO378" s="607">
        <v>1</v>
      </c>
      <c r="AP378" s="607" t="s">
        <v>1</v>
      </c>
      <c r="AQ378" s="607">
        <v>2</v>
      </c>
      <c r="AR378" s="607">
        <v>3</v>
      </c>
      <c r="AS378" s="607" t="s">
        <v>1</v>
      </c>
      <c r="AT378" s="607" t="s">
        <v>1</v>
      </c>
      <c r="AU378" s="607" t="s">
        <v>1</v>
      </c>
      <c r="AV378" s="608">
        <v>63.3</v>
      </c>
      <c r="AW378" s="608">
        <v>66.3</v>
      </c>
      <c r="AX378" s="608">
        <v>61</v>
      </c>
      <c r="AY378" s="607">
        <v>7</v>
      </c>
      <c r="AZ378" s="607" t="s">
        <v>1</v>
      </c>
      <c r="BA378" s="607" t="s">
        <v>1</v>
      </c>
      <c r="BB378" s="607" t="s">
        <v>1</v>
      </c>
      <c r="BC378" s="607" t="s">
        <v>1</v>
      </c>
      <c r="BD378" s="607">
        <v>1</v>
      </c>
      <c r="BE378" s="607" t="s">
        <v>1</v>
      </c>
      <c r="BF378" s="607" t="s">
        <v>1</v>
      </c>
      <c r="BG378" s="607" t="s">
        <v>1</v>
      </c>
      <c r="BH378" s="607">
        <v>1</v>
      </c>
      <c r="BI378" s="607" t="s">
        <v>1</v>
      </c>
      <c r="BJ378" s="607">
        <v>2</v>
      </c>
      <c r="BK378" s="607">
        <v>3</v>
      </c>
      <c r="BL378" s="607" t="s">
        <v>1</v>
      </c>
      <c r="BM378" s="607" t="s">
        <v>1</v>
      </c>
      <c r="BN378" s="607" t="s">
        <v>1</v>
      </c>
      <c r="BO378" s="608">
        <v>63.3</v>
      </c>
      <c r="BP378" s="608">
        <v>66.3</v>
      </c>
      <c r="BQ378" s="608">
        <v>61</v>
      </c>
      <c r="BR378" s="607">
        <v>6</v>
      </c>
      <c r="BS378" s="607" t="s">
        <v>1</v>
      </c>
      <c r="BT378" s="607" t="s">
        <v>1</v>
      </c>
      <c r="BU378" s="607" t="s">
        <v>1</v>
      </c>
      <c r="BV378" s="607" t="s">
        <v>1</v>
      </c>
      <c r="BW378" s="607" t="s">
        <v>1</v>
      </c>
      <c r="BX378" s="607" t="s">
        <v>1</v>
      </c>
      <c r="BY378" s="607" t="s">
        <v>1</v>
      </c>
      <c r="BZ378" s="607" t="s">
        <v>1</v>
      </c>
      <c r="CA378" s="607">
        <v>1</v>
      </c>
      <c r="CB378" s="607" t="s">
        <v>1</v>
      </c>
      <c r="CC378" s="607">
        <v>1</v>
      </c>
      <c r="CD378" s="607">
        <v>3</v>
      </c>
      <c r="CE378" s="607">
        <v>1</v>
      </c>
      <c r="CF378" s="607" t="s">
        <v>1</v>
      </c>
      <c r="CG378" s="607" t="s">
        <v>1</v>
      </c>
      <c r="CH378" s="607">
        <v>3</v>
      </c>
      <c r="CI378" s="607" t="s">
        <v>1</v>
      </c>
      <c r="CJ378" s="607" t="s">
        <v>1</v>
      </c>
      <c r="CK378" s="607" t="s">
        <v>1</v>
      </c>
      <c r="CL378" s="607" t="s">
        <v>1</v>
      </c>
      <c r="CM378" s="607" t="s">
        <v>1</v>
      </c>
      <c r="CN378" s="607" t="s">
        <v>1</v>
      </c>
      <c r="CO378" s="607">
        <v>1</v>
      </c>
      <c r="CP378" s="607" t="s">
        <v>1</v>
      </c>
      <c r="CQ378" s="607" t="s">
        <v>1</v>
      </c>
      <c r="CR378" s="607">
        <v>1</v>
      </c>
      <c r="CS378" s="607">
        <v>1</v>
      </c>
      <c r="CT378" s="607" t="s">
        <v>1</v>
      </c>
      <c r="CU378" s="607" t="s">
        <v>1</v>
      </c>
      <c r="CV378" s="607"/>
      <c r="CW378" s="607"/>
      <c r="CX378" s="607"/>
      <c r="CY378" s="607"/>
      <c r="CZ378" s="607"/>
      <c r="DA378" s="607"/>
      <c r="DB378" s="607"/>
      <c r="DC378" s="607">
        <v>21</v>
      </c>
      <c r="DD378" s="607">
        <v>15</v>
      </c>
      <c r="DE378" s="607">
        <v>7</v>
      </c>
      <c r="DF378" s="607">
        <v>7</v>
      </c>
      <c r="DG378" s="607">
        <v>1</v>
      </c>
      <c r="DH378" s="607">
        <v>3</v>
      </c>
      <c r="DI378" s="607" t="s">
        <v>1</v>
      </c>
      <c r="DJ378" s="607">
        <v>3</v>
      </c>
      <c r="DK378" s="607">
        <v>5</v>
      </c>
      <c r="DL378" s="607" t="s">
        <v>1</v>
      </c>
      <c r="DM378" s="607" t="s">
        <v>1</v>
      </c>
      <c r="DN378" s="607">
        <v>1</v>
      </c>
      <c r="DO378" s="607" t="s">
        <v>1</v>
      </c>
      <c r="DP378" s="607">
        <v>1</v>
      </c>
      <c r="DQ378" s="607" t="s">
        <v>1</v>
      </c>
      <c r="DR378" s="607">
        <v>1</v>
      </c>
      <c r="DS378" s="607" t="s">
        <v>1</v>
      </c>
      <c r="DT378" s="607">
        <v>1</v>
      </c>
      <c r="DU378" s="607">
        <v>1</v>
      </c>
      <c r="DV378" s="607" t="s">
        <v>1</v>
      </c>
      <c r="DW378" s="607" t="s">
        <v>1</v>
      </c>
      <c r="DX378" s="607" t="s">
        <v>1</v>
      </c>
      <c r="DY378" s="607" t="s">
        <v>1</v>
      </c>
      <c r="DZ378" s="607" t="s">
        <v>1</v>
      </c>
      <c r="EA378" s="607">
        <v>6</v>
      </c>
      <c r="EB378" s="607">
        <v>375</v>
      </c>
      <c r="EC378" s="607" t="s">
        <v>1</v>
      </c>
      <c r="ED378" s="607">
        <v>289</v>
      </c>
      <c r="EE378" s="607">
        <v>86</v>
      </c>
      <c r="EF378" s="17">
        <v>11</v>
      </c>
      <c r="EG378" s="17">
        <v>8</v>
      </c>
      <c r="EH378" s="17">
        <v>3</v>
      </c>
      <c r="EI378" s="17">
        <v>4</v>
      </c>
      <c r="EJ378" s="17">
        <v>1</v>
      </c>
      <c r="EK378" s="17" t="s">
        <v>1</v>
      </c>
      <c r="EL378" s="17" t="s">
        <v>1</v>
      </c>
      <c r="EM378" s="17">
        <v>3</v>
      </c>
      <c r="EN378" s="17">
        <v>10</v>
      </c>
      <c r="EO378" s="17">
        <v>7</v>
      </c>
      <c r="EP378" s="17">
        <v>4</v>
      </c>
      <c r="EQ378" s="17">
        <v>3</v>
      </c>
      <c r="ER378" s="17" t="s">
        <v>1</v>
      </c>
      <c r="ES378" s="17">
        <v>3</v>
      </c>
      <c r="ET378" s="17" t="s">
        <v>1</v>
      </c>
      <c r="EU378" s="17" t="s">
        <v>1</v>
      </c>
    </row>
    <row r="379" spans="1:151" ht="14.25" customHeight="1">
      <c r="A379" s="551" t="s">
        <v>299</v>
      </c>
      <c r="B379" s="551" t="s">
        <v>579</v>
      </c>
      <c r="C379" s="551" t="s">
        <v>585</v>
      </c>
      <c r="D379" s="551" t="s">
        <v>585</v>
      </c>
      <c r="E379" s="607">
        <v>49</v>
      </c>
      <c r="F379" s="607">
        <v>6</v>
      </c>
      <c r="G379" s="607">
        <v>1</v>
      </c>
      <c r="H379" s="607">
        <v>1</v>
      </c>
      <c r="I379" s="607">
        <v>1</v>
      </c>
      <c r="J379" s="607">
        <v>1</v>
      </c>
      <c r="K379" s="607">
        <v>4</v>
      </c>
      <c r="L379" s="607">
        <v>43</v>
      </c>
      <c r="M379" s="607">
        <v>17</v>
      </c>
      <c r="N379" s="607" t="s">
        <v>1</v>
      </c>
      <c r="O379" s="607">
        <v>2</v>
      </c>
      <c r="P379" s="607">
        <v>1</v>
      </c>
      <c r="Q379" s="607" t="s">
        <v>1</v>
      </c>
      <c r="R379" s="607">
        <v>1</v>
      </c>
      <c r="S379" s="607" t="s">
        <v>1</v>
      </c>
      <c r="T379" s="607" t="s">
        <v>1</v>
      </c>
      <c r="U379" s="607">
        <v>1</v>
      </c>
      <c r="V379" s="607">
        <v>1</v>
      </c>
      <c r="W379" s="607" t="s">
        <v>1</v>
      </c>
      <c r="X379" s="607">
        <v>3</v>
      </c>
      <c r="Y379" s="607">
        <v>5</v>
      </c>
      <c r="Z379" s="607">
        <v>1</v>
      </c>
      <c r="AA379" s="607">
        <v>1</v>
      </c>
      <c r="AB379" s="607">
        <v>1</v>
      </c>
      <c r="AC379" s="608">
        <v>60.1</v>
      </c>
      <c r="AD379" s="608">
        <v>66.099999999999994</v>
      </c>
      <c r="AE379" s="608">
        <v>54.8</v>
      </c>
      <c r="AF379" s="607">
        <v>7</v>
      </c>
      <c r="AG379" s="607" t="s">
        <v>1</v>
      </c>
      <c r="AH379" s="607" t="s">
        <v>1</v>
      </c>
      <c r="AI379" s="607" t="s">
        <v>1</v>
      </c>
      <c r="AJ379" s="607" t="s">
        <v>1</v>
      </c>
      <c r="AK379" s="607">
        <v>1</v>
      </c>
      <c r="AL379" s="607" t="s">
        <v>1</v>
      </c>
      <c r="AM379" s="607" t="s">
        <v>1</v>
      </c>
      <c r="AN379" s="607" t="s">
        <v>1</v>
      </c>
      <c r="AO379" s="607">
        <v>1</v>
      </c>
      <c r="AP379" s="607" t="s">
        <v>1</v>
      </c>
      <c r="AQ379" s="607">
        <v>2</v>
      </c>
      <c r="AR379" s="607">
        <v>3</v>
      </c>
      <c r="AS379" s="607" t="s">
        <v>1</v>
      </c>
      <c r="AT379" s="607" t="s">
        <v>1</v>
      </c>
      <c r="AU379" s="607" t="s">
        <v>1</v>
      </c>
      <c r="AV379" s="608">
        <v>63.3</v>
      </c>
      <c r="AW379" s="608">
        <v>66.3</v>
      </c>
      <c r="AX379" s="608">
        <v>61</v>
      </c>
      <c r="AY379" s="607">
        <v>7</v>
      </c>
      <c r="AZ379" s="607" t="s">
        <v>1</v>
      </c>
      <c r="BA379" s="607" t="s">
        <v>1</v>
      </c>
      <c r="BB379" s="607" t="s">
        <v>1</v>
      </c>
      <c r="BC379" s="607" t="s">
        <v>1</v>
      </c>
      <c r="BD379" s="607">
        <v>1</v>
      </c>
      <c r="BE379" s="607" t="s">
        <v>1</v>
      </c>
      <c r="BF379" s="607" t="s">
        <v>1</v>
      </c>
      <c r="BG379" s="607" t="s">
        <v>1</v>
      </c>
      <c r="BH379" s="607">
        <v>1</v>
      </c>
      <c r="BI379" s="607" t="s">
        <v>1</v>
      </c>
      <c r="BJ379" s="607">
        <v>2</v>
      </c>
      <c r="BK379" s="607">
        <v>3</v>
      </c>
      <c r="BL379" s="607" t="s">
        <v>1</v>
      </c>
      <c r="BM379" s="607" t="s">
        <v>1</v>
      </c>
      <c r="BN379" s="607" t="s">
        <v>1</v>
      </c>
      <c r="BO379" s="608">
        <v>63.3</v>
      </c>
      <c r="BP379" s="608">
        <v>66.3</v>
      </c>
      <c r="BQ379" s="608">
        <v>61</v>
      </c>
      <c r="BR379" s="607">
        <v>6</v>
      </c>
      <c r="BS379" s="607" t="s">
        <v>1</v>
      </c>
      <c r="BT379" s="607" t="s">
        <v>1</v>
      </c>
      <c r="BU379" s="607" t="s">
        <v>1</v>
      </c>
      <c r="BV379" s="607" t="s">
        <v>1</v>
      </c>
      <c r="BW379" s="607" t="s">
        <v>1</v>
      </c>
      <c r="BX379" s="607" t="s">
        <v>1</v>
      </c>
      <c r="BY379" s="607" t="s">
        <v>1</v>
      </c>
      <c r="BZ379" s="607" t="s">
        <v>1</v>
      </c>
      <c r="CA379" s="607">
        <v>1</v>
      </c>
      <c r="CB379" s="607" t="s">
        <v>1</v>
      </c>
      <c r="CC379" s="607">
        <v>1</v>
      </c>
      <c r="CD379" s="607">
        <v>3</v>
      </c>
      <c r="CE379" s="607">
        <v>1</v>
      </c>
      <c r="CF379" s="607" t="s">
        <v>1</v>
      </c>
      <c r="CG379" s="607" t="s">
        <v>1</v>
      </c>
      <c r="CH379" s="607">
        <v>3</v>
      </c>
      <c r="CI379" s="607" t="s">
        <v>1</v>
      </c>
      <c r="CJ379" s="607" t="s">
        <v>1</v>
      </c>
      <c r="CK379" s="607" t="s">
        <v>1</v>
      </c>
      <c r="CL379" s="607" t="s">
        <v>1</v>
      </c>
      <c r="CM379" s="607" t="s">
        <v>1</v>
      </c>
      <c r="CN379" s="607" t="s">
        <v>1</v>
      </c>
      <c r="CO379" s="607">
        <v>1</v>
      </c>
      <c r="CP379" s="607" t="s">
        <v>1</v>
      </c>
      <c r="CQ379" s="607" t="s">
        <v>1</v>
      </c>
      <c r="CR379" s="607">
        <v>1</v>
      </c>
      <c r="CS379" s="607">
        <v>1</v>
      </c>
      <c r="CT379" s="607" t="s">
        <v>1</v>
      </c>
      <c r="CU379" s="607" t="s">
        <v>1</v>
      </c>
      <c r="CV379" s="607"/>
      <c r="CW379" s="607"/>
      <c r="CX379" s="607"/>
      <c r="CY379" s="607"/>
      <c r="CZ379" s="607"/>
      <c r="DA379" s="607"/>
      <c r="DB379" s="607"/>
      <c r="DC379" s="607">
        <v>21</v>
      </c>
      <c r="DD379" s="607">
        <v>15</v>
      </c>
      <c r="DE379" s="607">
        <v>7</v>
      </c>
      <c r="DF379" s="607">
        <v>7</v>
      </c>
      <c r="DG379" s="607">
        <v>1</v>
      </c>
      <c r="DH379" s="607">
        <v>3</v>
      </c>
      <c r="DI379" s="607" t="s">
        <v>1</v>
      </c>
      <c r="DJ379" s="607">
        <v>3</v>
      </c>
      <c r="DK379" s="607">
        <v>5</v>
      </c>
      <c r="DL379" s="607" t="s">
        <v>1</v>
      </c>
      <c r="DM379" s="607" t="s">
        <v>1</v>
      </c>
      <c r="DN379" s="607">
        <v>1</v>
      </c>
      <c r="DO379" s="607" t="s">
        <v>1</v>
      </c>
      <c r="DP379" s="607">
        <v>1</v>
      </c>
      <c r="DQ379" s="607" t="s">
        <v>1</v>
      </c>
      <c r="DR379" s="607">
        <v>1</v>
      </c>
      <c r="DS379" s="607" t="s">
        <v>1</v>
      </c>
      <c r="DT379" s="607">
        <v>1</v>
      </c>
      <c r="DU379" s="607">
        <v>1</v>
      </c>
      <c r="DV379" s="607" t="s">
        <v>1</v>
      </c>
      <c r="DW379" s="607" t="s">
        <v>1</v>
      </c>
      <c r="DX379" s="607" t="s">
        <v>1</v>
      </c>
      <c r="DY379" s="607" t="s">
        <v>1</v>
      </c>
      <c r="DZ379" s="607" t="s">
        <v>1</v>
      </c>
      <c r="EA379" s="607">
        <v>6</v>
      </c>
      <c r="EB379" s="607">
        <v>375</v>
      </c>
      <c r="EC379" s="607" t="s">
        <v>1</v>
      </c>
      <c r="ED379" s="607">
        <v>289</v>
      </c>
      <c r="EE379" s="607">
        <v>86</v>
      </c>
      <c r="EF379" s="17">
        <v>11</v>
      </c>
      <c r="EG379" s="17">
        <v>8</v>
      </c>
      <c r="EH379" s="17">
        <v>3</v>
      </c>
      <c r="EI379" s="17">
        <v>4</v>
      </c>
      <c r="EJ379" s="17">
        <v>1</v>
      </c>
      <c r="EK379" s="17" t="s">
        <v>1</v>
      </c>
      <c r="EL379" s="17" t="s">
        <v>1</v>
      </c>
      <c r="EM379" s="17">
        <v>3</v>
      </c>
      <c r="EN379" s="17">
        <v>10</v>
      </c>
      <c r="EO379" s="17">
        <v>7</v>
      </c>
      <c r="EP379" s="17">
        <v>4</v>
      </c>
      <c r="EQ379" s="17">
        <v>3</v>
      </c>
      <c r="ER379" s="17" t="s">
        <v>1</v>
      </c>
      <c r="ES379" s="17">
        <v>3</v>
      </c>
      <c r="ET379" s="17" t="s">
        <v>1</v>
      </c>
      <c r="EU379" s="17" t="s">
        <v>1</v>
      </c>
    </row>
    <row r="380" spans="1:151" ht="14.25" customHeight="1">
      <c r="A380" s="551" t="s">
        <v>299</v>
      </c>
      <c r="B380" s="551" t="s">
        <v>579</v>
      </c>
      <c r="C380" s="551" t="s">
        <v>586</v>
      </c>
      <c r="D380" s="551"/>
      <c r="E380" s="607">
        <v>62</v>
      </c>
      <c r="F380" s="607">
        <v>7</v>
      </c>
      <c r="G380" s="607" t="s">
        <v>1</v>
      </c>
      <c r="H380" s="607" t="s">
        <v>1</v>
      </c>
      <c r="I380" s="607">
        <v>1</v>
      </c>
      <c r="J380" s="607" t="s">
        <v>1</v>
      </c>
      <c r="K380" s="607">
        <v>6</v>
      </c>
      <c r="L380" s="607">
        <v>55</v>
      </c>
      <c r="M380" s="607">
        <v>13</v>
      </c>
      <c r="N380" s="607" t="s">
        <v>1</v>
      </c>
      <c r="O380" s="607">
        <v>2</v>
      </c>
      <c r="P380" s="607" t="s">
        <v>1</v>
      </c>
      <c r="Q380" s="607" t="s">
        <v>1</v>
      </c>
      <c r="R380" s="607" t="s">
        <v>1</v>
      </c>
      <c r="S380" s="607" t="s">
        <v>1</v>
      </c>
      <c r="T380" s="607" t="s">
        <v>1</v>
      </c>
      <c r="U380" s="607">
        <v>1</v>
      </c>
      <c r="V380" s="607">
        <v>1</v>
      </c>
      <c r="W380" s="607">
        <v>1</v>
      </c>
      <c r="X380" s="607">
        <v>2</v>
      </c>
      <c r="Y380" s="607">
        <v>2</v>
      </c>
      <c r="Z380" s="607">
        <v>3</v>
      </c>
      <c r="AA380" s="607" t="s">
        <v>1</v>
      </c>
      <c r="AB380" s="607">
        <v>1</v>
      </c>
      <c r="AC380" s="608">
        <v>62.4</v>
      </c>
      <c r="AD380" s="608">
        <v>57.6</v>
      </c>
      <c r="AE380" s="608">
        <v>68</v>
      </c>
      <c r="AF380" s="607">
        <v>6</v>
      </c>
      <c r="AG380" s="607" t="s">
        <v>1</v>
      </c>
      <c r="AH380" s="607" t="s">
        <v>1</v>
      </c>
      <c r="AI380" s="607" t="s">
        <v>1</v>
      </c>
      <c r="AJ380" s="607" t="s">
        <v>1</v>
      </c>
      <c r="AK380" s="607" t="s">
        <v>1</v>
      </c>
      <c r="AL380" s="607" t="s">
        <v>1</v>
      </c>
      <c r="AM380" s="607" t="s">
        <v>1</v>
      </c>
      <c r="AN380" s="607" t="s">
        <v>1</v>
      </c>
      <c r="AO380" s="607" t="s">
        <v>1</v>
      </c>
      <c r="AP380" s="607">
        <v>1</v>
      </c>
      <c r="AQ380" s="607">
        <v>2</v>
      </c>
      <c r="AR380" s="607" t="s">
        <v>1</v>
      </c>
      <c r="AS380" s="607">
        <v>2</v>
      </c>
      <c r="AT380" s="607" t="s">
        <v>1</v>
      </c>
      <c r="AU380" s="607">
        <v>1</v>
      </c>
      <c r="AV380" s="608">
        <v>73</v>
      </c>
      <c r="AW380" s="608">
        <v>76.3</v>
      </c>
      <c r="AX380" s="608">
        <v>69.7</v>
      </c>
      <c r="AY380" s="607">
        <v>5</v>
      </c>
      <c r="AZ380" s="607" t="s">
        <v>1</v>
      </c>
      <c r="BA380" s="607" t="s">
        <v>1</v>
      </c>
      <c r="BB380" s="607" t="s">
        <v>1</v>
      </c>
      <c r="BC380" s="607" t="s">
        <v>1</v>
      </c>
      <c r="BD380" s="607" t="s">
        <v>1</v>
      </c>
      <c r="BE380" s="607" t="s">
        <v>1</v>
      </c>
      <c r="BF380" s="607" t="s">
        <v>1</v>
      </c>
      <c r="BG380" s="607" t="s">
        <v>1</v>
      </c>
      <c r="BH380" s="607" t="s">
        <v>1</v>
      </c>
      <c r="BI380" s="607">
        <v>1</v>
      </c>
      <c r="BJ380" s="607">
        <v>1</v>
      </c>
      <c r="BK380" s="607" t="s">
        <v>1</v>
      </c>
      <c r="BL380" s="607">
        <v>2</v>
      </c>
      <c r="BM380" s="607" t="s">
        <v>1</v>
      </c>
      <c r="BN380" s="607">
        <v>1</v>
      </c>
      <c r="BO380" s="608">
        <v>74</v>
      </c>
      <c r="BP380" s="608">
        <v>76.3</v>
      </c>
      <c r="BQ380" s="608">
        <v>70.5</v>
      </c>
      <c r="BR380" s="607">
        <v>7</v>
      </c>
      <c r="BS380" s="607" t="s">
        <v>1</v>
      </c>
      <c r="BT380" s="607" t="s">
        <v>1</v>
      </c>
      <c r="BU380" s="607" t="s">
        <v>1</v>
      </c>
      <c r="BV380" s="607" t="s">
        <v>1</v>
      </c>
      <c r="BW380" s="607" t="s">
        <v>1</v>
      </c>
      <c r="BX380" s="607" t="s">
        <v>1</v>
      </c>
      <c r="BY380" s="607" t="s">
        <v>1</v>
      </c>
      <c r="BZ380" s="607" t="s">
        <v>1</v>
      </c>
      <c r="CA380" s="607">
        <v>1</v>
      </c>
      <c r="CB380" s="607" t="s">
        <v>1</v>
      </c>
      <c r="CC380" s="607">
        <v>1</v>
      </c>
      <c r="CD380" s="607">
        <v>2</v>
      </c>
      <c r="CE380" s="607">
        <v>1</v>
      </c>
      <c r="CF380" s="607">
        <v>1</v>
      </c>
      <c r="CG380" s="607">
        <v>1</v>
      </c>
      <c r="CH380" s="607">
        <v>4</v>
      </c>
      <c r="CI380" s="607" t="s">
        <v>1</v>
      </c>
      <c r="CJ380" s="607" t="s">
        <v>1</v>
      </c>
      <c r="CK380" s="607" t="s">
        <v>1</v>
      </c>
      <c r="CL380" s="607" t="s">
        <v>1</v>
      </c>
      <c r="CM380" s="607" t="s">
        <v>1</v>
      </c>
      <c r="CN380" s="607" t="s">
        <v>1</v>
      </c>
      <c r="CO380" s="607">
        <v>1</v>
      </c>
      <c r="CP380" s="607" t="s">
        <v>1</v>
      </c>
      <c r="CQ380" s="607">
        <v>1</v>
      </c>
      <c r="CR380" s="607">
        <v>1</v>
      </c>
      <c r="CS380" s="607" t="s">
        <v>1</v>
      </c>
      <c r="CT380" s="607" t="s">
        <v>1</v>
      </c>
      <c r="CU380" s="607">
        <v>1</v>
      </c>
      <c r="CV380" s="607"/>
      <c r="CW380" s="607"/>
      <c r="CX380" s="607"/>
      <c r="CY380" s="607"/>
      <c r="CZ380" s="607"/>
      <c r="DA380" s="607"/>
      <c r="DB380" s="607"/>
      <c r="DC380" s="607">
        <v>19</v>
      </c>
      <c r="DD380" s="607">
        <v>12</v>
      </c>
      <c r="DE380" s="607">
        <v>5</v>
      </c>
      <c r="DF380" s="607">
        <v>3</v>
      </c>
      <c r="DG380" s="607">
        <v>4</v>
      </c>
      <c r="DH380" s="607">
        <v>4</v>
      </c>
      <c r="DI380" s="607">
        <v>2</v>
      </c>
      <c r="DJ380" s="607">
        <v>1</v>
      </c>
      <c r="DK380" s="607">
        <v>2</v>
      </c>
      <c r="DL380" s="607" t="s">
        <v>1</v>
      </c>
      <c r="DM380" s="607" t="s">
        <v>1</v>
      </c>
      <c r="DN380" s="607" t="s">
        <v>1</v>
      </c>
      <c r="DO380" s="607" t="s">
        <v>1</v>
      </c>
      <c r="DP380" s="607">
        <v>1</v>
      </c>
      <c r="DQ380" s="607" t="s">
        <v>1</v>
      </c>
      <c r="DR380" s="607" t="s">
        <v>1</v>
      </c>
      <c r="DS380" s="607" t="s">
        <v>1</v>
      </c>
      <c r="DT380" s="607" t="s">
        <v>1</v>
      </c>
      <c r="DU380" s="607" t="s">
        <v>1</v>
      </c>
      <c r="DV380" s="607" t="s">
        <v>1</v>
      </c>
      <c r="DW380" s="607" t="s">
        <v>1</v>
      </c>
      <c r="DX380" s="607">
        <v>1</v>
      </c>
      <c r="DY380" s="607" t="s">
        <v>1</v>
      </c>
      <c r="DZ380" s="607" t="s">
        <v>1</v>
      </c>
      <c r="EA380" s="607">
        <v>7</v>
      </c>
      <c r="EB380" s="607">
        <v>279</v>
      </c>
      <c r="EC380" s="607" t="s">
        <v>1</v>
      </c>
      <c r="ED380" s="607">
        <v>234</v>
      </c>
      <c r="EE380" s="607">
        <v>45</v>
      </c>
      <c r="EF380" s="17">
        <v>9</v>
      </c>
      <c r="EG380" s="17">
        <v>7</v>
      </c>
      <c r="EH380" s="17">
        <v>3</v>
      </c>
      <c r="EI380" s="17">
        <v>1</v>
      </c>
      <c r="EJ380" s="17">
        <v>3</v>
      </c>
      <c r="EK380" s="17" t="s">
        <v>1</v>
      </c>
      <c r="EL380" s="17">
        <v>2</v>
      </c>
      <c r="EM380" s="17" t="s">
        <v>1</v>
      </c>
      <c r="EN380" s="17">
        <v>10</v>
      </c>
      <c r="EO380" s="17">
        <v>5</v>
      </c>
      <c r="EP380" s="17">
        <v>2</v>
      </c>
      <c r="EQ380" s="17">
        <v>2</v>
      </c>
      <c r="ER380" s="17">
        <v>1</v>
      </c>
      <c r="ES380" s="17">
        <v>4</v>
      </c>
      <c r="ET380" s="17" t="s">
        <v>1</v>
      </c>
      <c r="EU380" s="17">
        <v>1</v>
      </c>
    </row>
    <row r="381" spans="1:151" ht="14.25" customHeight="1">
      <c r="A381" s="551" t="s">
        <v>299</v>
      </c>
      <c r="B381" s="551" t="s">
        <v>579</v>
      </c>
      <c r="C381" s="551" t="s">
        <v>586</v>
      </c>
      <c r="D381" s="551" t="s">
        <v>586</v>
      </c>
      <c r="E381" s="607">
        <v>62</v>
      </c>
      <c r="F381" s="607">
        <v>7</v>
      </c>
      <c r="G381" s="607" t="s">
        <v>1</v>
      </c>
      <c r="H381" s="607" t="s">
        <v>1</v>
      </c>
      <c r="I381" s="607">
        <v>1</v>
      </c>
      <c r="J381" s="607" t="s">
        <v>1</v>
      </c>
      <c r="K381" s="607">
        <v>6</v>
      </c>
      <c r="L381" s="607">
        <v>55</v>
      </c>
      <c r="M381" s="607">
        <v>13</v>
      </c>
      <c r="N381" s="607" t="s">
        <v>1</v>
      </c>
      <c r="O381" s="607">
        <v>2</v>
      </c>
      <c r="P381" s="607" t="s">
        <v>1</v>
      </c>
      <c r="Q381" s="607" t="s">
        <v>1</v>
      </c>
      <c r="R381" s="607" t="s">
        <v>1</v>
      </c>
      <c r="S381" s="607" t="s">
        <v>1</v>
      </c>
      <c r="T381" s="607" t="s">
        <v>1</v>
      </c>
      <c r="U381" s="607">
        <v>1</v>
      </c>
      <c r="V381" s="607">
        <v>1</v>
      </c>
      <c r="W381" s="607">
        <v>1</v>
      </c>
      <c r="X381" s="607">
        <v>2</v>
      </c>
      <c r="Y381" s="607">
        <v>2</v>
      </c>
      <c r="Z381" s="607">
        <v>3</v>
      </c>
      <c r="AA381" s="607" t="s">
        <v>1</v>
      </c>
      <c r="AB381" s="607">
        <v>1</v>
      </c>
      <c r="AC381" s="608">
        <v>62.4</v>
      </c>
      <c r="AD381" s="608">
        <v>57.6</v>
      </c>
      <c r="AE381" s="608">
        <v>68</v>
      </c>
      <c r="AF381" s="607">
        <v>6</v>
      </c>
      <c r="AG381" s="607" t="s">
        <v>1</v>
      </c>
      <c r="AH381" s="607" t="s">
        <v>1</v>
      </c>
      <c r="AI381" s="607" t="s">
        <v>1</v>
      </c>
      <c r="AJ381" s="607" t="s">
        <v>1</v>
      </c>
      <c r="AK381" s="607" t="s">
        <v>1</v>
      </c>
      <c r="AL381" s="607" t="s">
        <v>1</v>
      </c>
      <c r="AM381" s="607" t="s">
        <v>1</v>
      </c>
      <c r="AN381" s="607" t="s">
        <v>1</v>
      </c>
      <c r="AO381" s="607" t="s">
        <v>1</v>
      </c>
      <c r="AP381" s="607">
        <v>1</v>
      </c>
      <c r="AQ381" s="607">
        <v>2</v>
      </c>
      <c r="AR381" s="607" t="s">
        <v>1</v>
      </c>
      <c r="AS381" s="607">
        <v>2</v>
      </c>
      <c r="AT381" s="607" t="s">
        <v>1</v>
      </c>
      <c r="AU381" s="607">
        <v>1</v>
      </c>
      <c r="AV381" s="608">
        <v>73</v>
      </c>
      <c r="AW381" s="608">
        <v>76.3</v>
      </c>
      <c r="AX381" s="608">
        <v>69.7</v>
      </c>
      <c r="AY381" s="607">
        <v>5</v>
      </c>
      <c r="AZ381" s="607" t="s">
        <v>1</v>
      </c>
      <c r="BA381" s="607" t="s">
        <v>1</v>
      </c>
      <c r="BB381" s="607" t="s">
        <v>1</v>
      </c>
      <c r="BC381" s="607" t="s">
        <v>1</v>
      </c>
      <c r="BD381" s="607" t="s">
        <v>1</v>
      </c>
      <c r="BE381" s="607" t="s">
        <v>1</v>
      </c>
      <c r="BF381" s="607" t="s">
        <v>1</v>
      </c>
      <c r="BG381" s="607" t="s">
        <v>1</v>
      </c>
      <c r="BH381" s="607" t="s">
        <v>1</v>
      </c>
      <c r="BI381" s="607">
        <v>1</v>
      </c>
      <c r="BJ381" s="607">
        <v>1</v>
      </c>
      <c r="BK381" s="607" t="s">
        <v>1</v>
      </c>
      <c r="BL381" s="607">
        <v>2</v>
      </c>
      <c r="BM381" s="607" t="s">
        <v>1</v>
      </c>
      <c r="BN381" s="607">
        <v>1</v>
      </c>
      <c r="BO381" s="608">
        <v>74</v>
      </c>
      <c r="BP381" s="608">
        <v>76.3</v>
      </c>
      <c r="BQ381" s="608">
        <v>70.5</v>
      </c>
      <c r="BR381" s="607">
        <v>7</v>
      </c>
      <c r="BS381" s="607" t="s">
        <v>1</v>
      </c>
      <c r="BT381" s="607" t="s">
        <v>1</v>
      </c>
      <c r="BU381" s="607" t="s">
        <v>1</v>
      </c>
      <c r="BV381" s="607" t="s">
        <v>1</v>
      </c>
      <c r="BW381" s="607" t="s">
        <v>1</v>
      </c>
      <c r="BX381" s="607" t="s">
        <v>1</v>
      </c>
      <c r="BY381" s="607" t="s">
        <v>1</v>
      </c>
      <c r="BZ381" s="607" t="s">
        <v>1</v>
      </c>
      <c r="CA381" s="607">
        <v>1</v>
      </c>
      <c r="CB381" s="607" t="s">
        <v>1</v>
      </c>
      <c r="CC381" s="607">
        <v>1</v>
      </c>
      <c r="CD381" s="607">
        <v>2</v>
      </c>
      <c r="CE381" s="607">
        <v>1</v>
      </c>
      <c r="CF381" s="607">
        <v>1</v>
      </c>
      <c r="CG381" s="607">
        <v>1</v>
      </c>
      <c r="CH381" s="607">
        <v>4</v>
      </c>
      <c r="CI381" s="607" t="s">
        <v>1</v>
      </c>
      <c r="CJ381" s="607" t="s">
        <v>1</v>
      </c>
      <c r="CK381" s="607" t="s">
        <v>1</v>
      </c>
      <c r="CL381" s="607" t="s">
        <v>1</v>
      </c>
      <c r="CM381" s="607" t="s">
        <v>1</v>
      </c>
      <c r="CN381" s="607" t="s">
        <v>1</v>
      </c>
      <c r="CO381" s="607">
        <v>1</v>
      </c>
      <c r="CP381" s="607" t="s">
        <v>1</v>
      </c>
      <c r="CQ381" s="607">
        <v>1</v>
      </c>
      <c r="CR381" s="607">
        <v>1</v>
      </c>
      <c r="CS381" s="607" t="s">
        <v>1</v>
      </c>
      <c r="CT381" s="607" t="s">
        <v>1</v>
      </c>
      <c r="CU381" s="607">
        <v>1</v>
      </c>
      <c r="CV381" s="607"/>
      <c r="CW381" s="607"/>
      <c r="CX381" s="607"/>
      <c r="CY381" s="607"/>
      <c r="CZ381" s="607"/>
      <c r="DA381" s="607"/>
      <c r="DB381" s="607"/>
      <c r="DC381" s="607">
        <v>19</v>
      </c>
      <c r="DD381" s="607">
        <v>12</v>
      </c>
      <c r="DE381" s="607">
        <v>5</v>
      </c>
      <c r="DF381" s="607">
        <v>3</v>
      </c>
      <c r="DG381" s="607">
        <v>4</v>
      </c>
      <c r="DH381" s="607">
        <v>4</v>
      </c>
      <c r="DI381" s="607">
        <v>2</v>
      </c>
      <c r="DJ381" s="607">
        <v>1</v>
      </c>
      <c r="DK381" s="607">
        <v>2</v>
      </c>
      <c r="DL381" s="607" t="s">
        <v>1</v>
      </c>
      <c r="DM381" s="607" t="s">
        <v>1</v>
      </c>
      <c r="DN381" s="607" t="s">
        <v>1</v>
      </c>
      <c r="DO381" s="607" t="s">
        <v>1</v>
      </c>
      <c r="DP381" s="607">
        <v>1</v>
      </c>
      <c r="DQ381" s="607" t="s">
        <v>1</v>
      </c>
      <c r="DR381" s="607" t="s">
        <v>1</v>
      </c>
      <c r="DS381" s="607" t="s">
        <v>1</v>
      </c>
      <c r="DT381" s="607" t="s">
        <v>1</v>
      </c>
      <c r="DU381" s="607" t="s">
        <v>1</v>
      </c>
      <c r="DV381" s="607" t="s">
        <v>1</v>
      </c>
      <c r="DW381" s="607" t="s">
        <v>1</v>
      </c>
      <c r="DX381" s="607">
        <v>1</v>
      </c>
      <c r="DY381" s="607" t="s">
        <v>1</v>
      </c>
      <c r="DZ381" s="607" t="s">
        <v>1</v>
      </c>
      <c r="EA381" s="607">
        <v>7</v>
      </c>
      <c r="EB381" s="607">
        <v>279</v>
      </c>
      <c r="EC381" s="607" t="s">
        <v>1</v>
      </c>
      <c r="ED381" s="607">
        <v>234</v>
      </c>
      <c r="EE381" s="607">
        <v>45</v>
      </c>
      <c r="EF381" s="17">
        <v>9</v>
      </c>
      <c r="EG381" s="17">
        <v>7</v>
      </c>
      <c r="EH381" s="17">
        <v>3</v>
      </c>
      <c r="EI381" s="17">
        <v>1</v>
      </c>
      <c r="EJ381" s="17">
        <v>3</v>
      </c>
      <c r="EK381" s="17" t="s">
        <v>1</v>
      </c>
      <c r="EL381" s="17">
        <v>2</v>
      </c>
      <c r="EM381" s="17" t="s">
        <v>1</v>
      </c>
      <c r="EN381" s="17">
        <v>10</v>
      </c>
      <c r="EO381" s="17">
        <v>5</v>
      </c>
      <c r="EP381" s="17">
        <v>2</v>
      </c>
      <c r="EQ381" s="17">
        <v>2</v>
      </c>
      <c r="ER381" s="17">
        <v>1</v>
      </c>
      <c r="ES381" s="17">
        <v>4</v>
      </c>
      <c r="ET381" s="17" t="s">
        <v>1</v>
      </c>
      <c r="EU381" s="17">
        <v>1</v>
      </c>
    </row>
    <row r="382" spans="1:151" ht="14.25" customHeight="1">
      <c r="A382" s="551" t="s">
        <v>299</v>
      </c>
      <c r="B382" s="551" t="s">
        <v>579</v>
      </c>
      <c r="C382" s="551" t="s">
        <v>587</v>
      </c>
      <c r="D382" s="551"/>
      <c r="E382" s="607">
        <v>108</v>
      </c>
      <c r="F382" s="607">
        <v>25</v>
      </c>
      <c r="G382" s="607">
        <v>2</v>
      </c>
      <c r="H382" s="607">
        <v>2</v>
      </c>
      <c r="I382" s="607">
        <v>4</v>
      </c>
      <c r="J382" s="607">
        <v>2</v>
      </c>
      <c r="K382" s="607">
        <v>19</v>
      </c>
      <c r="L382" s="607">
        <v>83</v>
      </c>
      <c r="M382" s="607">
        <v>55</v>
      </c>
      <c r="N382" s="607" t="s">
        <v>1</v>
      </c>
      <c r="O382" s="607" t="s">
        <v>1</v>
      </c>
      <c r="P382" s="607">
        <v>1</v>
      </c>
      <c r="Q382" s="607">
        <v>1</v>
      </c>
      <c r="R382" s="607">
        <v>7</v>
      </c>
      <c r="S382" s="607">
        <v>1</v>
      </c>
      <c r="T382" s="607">
        <v>3</v>
      </c>
      <c r="U382" s="607">
        <v>3</v>
      </c>
      <c r="V382" s="607">
        <v>6</v>
      </c>
      <c r="W382" s="607">
        <v>9</v>
      </c>
      <c r="X382" s="607">
        <v>3</v>
      </c>
      <c r="Y382" s="607">
        <v>13</v>
      </c>
      <c r="Z382" s="607">
        <v>2</v>
      </c>
      <c r="AA382" s="607">
        <v>5</v>
      </c>
      <c r="AB382" s="607">
        <v>1</v>
      </c>
      <c r="AC382" s="608">
        <v>60.6</v>
      </c>
      <c r="AD382" s="608">
        <v>61.7</v>
      </c>
      <c r="AE382" s="608">
        <v>59.2</v>
      </c>
      <c r="AF382" s="607">
        <v>24</v>
      </c>
      <c r="AG382" s="607" t="s">
        <v>1</v>
      </c>
      <c r="AH382" s="607" t="s">
        <v>1</v>
      </c>
      <c r="AI382" s="607" t="s">
        <v>1</v>
      </c>
      <c r="AJ382" s="607" t="s">
        <v>1</v>
      </c>
      <c r="AK382" s="607">
        <v>1</v>
      </c>
      <c r="AL382" s="607" t="s">
        <v>1</v>
      </c>
      <c r="AM382" s="607" t="s">
        <v>1</v>
      </c>
      <c r="AN382" s="607" t="s">
        <v>1</v>
      </c>
      <c r="AO382" s="607">
        <v>2</v>
      </c>
      <c r="AP382" s="607">
        <v>4</v>
      </c>
      <c r="AQ382" s="607">
        <v>1</v>
      </c>
      <c r="AR382" s="607">
        <v>10</v>
      </c>
      <c r="AS382" s="607">
        <v>2</v>
      </c>
      <c r="AT382" s="607">
        <v>3</v>
      </c>
      <c r="AU382" s="607">
        <v>1</v>
      </c>
      <c r="AV382" s="608">
        <v>69.400000000000006</v>
      </c>
      <c r="AW382" s="608">
        <v>69.900000000000006</v>
      </c>
      <c r="AX382" s="608">
        <v>67.7</v>
      </c>
      <c r="AY382" s="607">
        <v>23</v>
      </c>
      <c r="AZ382" s="607" t="s">
        <v>1</v>
      </c>
      <c r="BA382" s="607" t="s">
        <v>1</v>
      </c>
      <c r="BB382" s="607" t="s">
        <v>1</v>
      </c>
      <c r="BC382" s="607" t="s">
        <v>1</v>
      </c>
      <c r="BD382" s="607">
        <v>1</v>
      </c>
      <c r="BE382" s="607" t="s">
        <v>1</v>
      </c>
      <c r="BF382" s="607" t="s">
        <v>1</v>
      </c>
      <c r="BG382" s="607" t="s">
        <v>1</v>
      </c>
      <c r="BH382" s="607">
        <v>2</v>
      </c>
      <c r="BI382" s="607">
        <v>4</v>
      </c>
      <c r="BJ382" s="607">
        <v>1</v>
      </c>
      <c r="BK382" s="607">
        <v>10</v>
      </c>
      <c r="BL382" s="607">
        <v>1</v>
      </c>
      <c r="BM382" s="607">
        <v>3</v>
      </c>
      <c r="BN382" s="607">
        <v>1</v>
      </c>
      <c r="BO382" s="608">
        <v>69</v>
      </c>
      <c r="BP382" s="608">
        <v>69.400000000000006</v>
      </c>
      <c r="BQ382" s="608">
        <v>67.7</v>
      </c>
      <c r="BR382" s="607">
        <v>25</v>
      </c>
      <c r="BS382" s="607" t="s">
        <v>1</v>
      </c>
      <c r="BT382" s="607" t="s">
        <v>1</v>
      </c>
      <c r="BU382" s="607" t="s">
        <v>1</v>
      </c>
      <c r="BV382" s="607" t="s">
        <v>1</v>
      </c>
      <c r="BW382" s="607">
        <v>2</v>
      </c>
      <c r="BX382" s="607" t="s">
        <v>1</v>
      </c>
      <c r="BY382" s="607" t="s">
        <v>1</v>
      </c>
      <c r="BZ382" s="607">
        <v>1</v>
      </c>
      <c r="CA382" s="607">
        <v>2</v>
      </c>
      <c r="CB382" s="607">
        <v>4</v>
      </c>
      <c r="CC382" s="607">
        <v>2</v>
      </c>
      <c r="CD382" s="607">
        <v>7</v>
      </c>
      <c r="CE382" s="607">
        <v>2</v>
      </c>
      <c r="CF382" s="607">
        <v>4</v>
      </c>
      <c r="CG382" s="607">
        <v>1</v>
      </c>
      <c r="CH382" s="607">
        <v>16</v>
      </c>
      <c r="CI382" s="607" t="s">
        <v>1</v>
      </c>
      <c r="CJ382" s="607" t="s">
        <v>1</v>
      </c>
      <c r="CK382" s="607" t="s">
        <v>1</v>
      </c>
      <c r="CL382" s="607" t="s">
        <v>1</v>
      </c>
      <c r="CM382" s="607" t="s">
        <v>1</v>
      </c>
      <c r="CN382" s="607" t="s">
        <v>1</v>
      </c>
      <c r="CO382" s="607" t="s">
        <v>1</v>
      </c>
      <c r="CP382" s="607">
        <v>3</v>
      </c>
      <c r="CQ382" s="607">
        <v>2</v>
      </c>
      <c r="CR382" s="607">
        <v>4</v>
      </c>
      <c r="CS382" s="607">
        <v>2</v>
      </c>
      <c r="CT382" s="607">
        <v>4</v>
      </c>
      <c r="CU382" s="607">
        <v>1</v>
      </c>
      <c r="CV382" s="607"/>
      <c r="CW382" s="607"/>
      <c r="CX382" s="607"/>
      <c r="CY382" s="607"/>
      <c r="CZ382" s="607"/>
      <c r="DA382" s="607"/>
      <c r="DB382" s="607"/>
      <c r="DC382" s="607">
        <v>78</v>
      </c>
      <c r="DD382" s="607">
        <v>53</v>
      </c>
      <c r="DE382" s="607">
        <v>23</v>
      </c>
      <c r="DF382" s="607">
        <v>23</v>
      </c>
      <c r="DG382" s="607">
        <v>7</v>
      </c>
      <c r="DH382" s="607">
        <v>13</v>
      </c>
      <c r="DI382" s="607">
        <v>5</v>
      </c>
      <c r="DJ382" s="607">
        <v>7</v>
      </c>
      <c r="DK382" s="607">
        <v>17</v>
      </c>
      <c r="DL382" s="607" t="s">
        <v>1</v>
      </c>
      <c r="DM382" s="607" t="s">
        <v>1</v>
      </c>
      <c r="DN382" s="607">
        <v>3</v>
      </c>
      <c r="DO382" s="607" t="s">
        <v>1</v>
      </c>
      <c r="DP382" s="607">
        <v>5</v>
      </c>
      <c r="DQ382" s="607">
        <v>1</v>
      </c>
      <c r="DR382" s="607">
        <v>3</v>
      </c>
      <c r="DS382" s="607">
        <v>1</v>
      </c>
      <c r="DT382" s="607">
        <v>3</v>
      </c>
      <c r="DU382" s="607" t="s">
        <v>1</v>
      </c>
      <c r="DV382" s="607" t="s">
        <v>1</v>
      </c>
      <c r="DW382" s="607" t="s">
        <v>1</v>
      </c>
      <c r="DX382" s="607">
        <v>1</v>
      </c>
      <c r="DY382" s="607" t="s">
        <v>1</v>
      </c>
      <c r="DZ382" s="607" t="s">
        <v>1</v>
      </c>
      <c r="EA382" s="607">
        <v>25</v>
      </c>
      <c r="EB382" s="607">
        <v>1109</v>
      </c>
      <c r="EC382" s="607">
        <v>87</v>
      </c>
      <c r="ED382" s="607">
        <v>640</v>
      </c>
      <c r="EE382" s="607">
        <v>382</v>
      </c>
      <c r="EF382" s="17">
        <v>38</v>
      </c>
      <c r="EG382" s="17">
        <v>34</v>
      </c>
      <c r="EH382" s="17">
        <v>17</v>
      </c>
      <c r="EI382" s="17">
        <v>13</v>
      </c>
      <c r="EJ382" s="17">
        <v>4</v>
      </c>
      <c r="EK382" s="17" t="s">
        <v>1</v>
      </c>
      <c r="EL382" s="17">
        <v>2</v>
      </c>
      <c r="EM382" s="17">
        <v>2</v>
      </c>
      <c r="EN382" s="17">
        <v>40</v>
      </c>
      <c r="EO382" s="17">
        <v>19</v>
      </c>
      <c r="EP382" s="17">
        <v>6</v>
      </c>
      <c r="EQ382" s="17">
        <v>10</v>
      </c>
      <c r="ER382" s="17">
        <v>3</v>
      </c>
      <c r="ES382" s="17">
        <v>13</v>
      </c>
      <c r="ET382" s="17">
        <v>3</v>
      </c>
      <c r="EU382" s="17">
        <v>5</v>
      </c>
    </row>
    <row r="383" spans="1:151" ht="14.25" customHeight="1">
      <c r="A383" s="551" t="s">
        <v>299</v>
      </c>
      <c r="B383" s="551" t="s">
        <v>579</v>
      </c>
      <c r="C383" s="551" t="s">
        <v>587</v>
      </c>
      <c r="D383" s="551" t="s">
        <v>587</v>
      </c>
      <c r="E383" s="607">
        <v>108</v>
      </c>
      <c r="F383" s="607">
        <v>25</v>
      </c>
      <c r="G383" s="607">
        <v>2</v>
      </c>
      <c r="H383" s="607">
        <v>2</v>
      </c>
      <c r="I383" s="607">
        <v>4</v>
      </c>
      <c r="J383" s="607">
        <v>2</v>
      </c>
      <c r="K383" s="607">
        <v>19</v>
      </c>
      <c r="L383" s="607">
        <v>83</v>
      </c>
      <c r="M383" s="607">
        <v>55</v>
      </c>
      <c r="N383" s="607" t="s">
        <v>1</v>
      </c>
      <c r="O383" s="607" t="s">
        <v>1</v>
      </c>
      <c r="P383" s="607">
        <v>1</v>
      </c>
      <c r="Q383" s="607">
        <v>1</v>
      </c>
      <c r="R383" s="607">
        <v>7</v>
      </c>
      <c r="S383" s="607">
        <v>1</v>
      </c>
      <c r="T383" s="607">
        <v>3</v>
      </c>
      <c r="U383" s="607">
        <v>3</v>
      </c>
      <c r="V383" s="607">
        <v>6</v>
      </c>
      <c r="W383" s="607">
        <v>9</v>
      </c>
      <c r="X383" s="607">
        <v>3</v>
      </c>
      <c r="Y383" s="607">
        <v>13</v>
      </c>
      <c r="Z383" s="607">
        <v>2</v>
      </c>
      <c r="AA383" s="607">
        <v>5</v>
      </c>
      <c r="AB383" s="607">
        <v>1</v>
      </c>
      <c r="AC383" s="608">
        <v>60.6</v>
      </c>
      <c r="AD383" s="608">
        <v>61.7</v>
      </c>
      <c r="AE383" s="608">
        <v>59.2</v>
      </c>
      <c r="AF383" s="607">
        <v>24</v>
      </c>
      <c r="AG383" s="607" t="s">
        <v>1</v>
      </c>
      <c r="AH383" s="607" t="s">
        <v>1</v>
      </c>
      <c r="AI383" s="607" t="s">
        <v>1</v>
      </c>
      <c r="AJ383" s="607" t="s">
        <v>1</v>
      </c>
      <c r="AK383" s="607">
        <v>1</v>
      </c>
      <c r="AL383" s="607" t="s">
        <v>1</v>
      </c>
      <c r="AM383" s="607" t="s">
        <v>1</v>
      </c>
      <c r="AN383" s="607" t="s">
        <v>1</v>
      </c>
      <c r="AO383" s="607">
        <v>2</v>
      </c>
      <c r="AP383" s="607">
        <v>4</v>
      </c>
      <c r="AQ383" s="607">
        <v>1</v>
      </c>
      <c r="AR383" s="607">
        <v>10</v>
      </c>
      <c r="AS383" s="607">
        <v>2</v>
      </c>
      <c r="AT383" s="607">
        <v>3</v>
      </c>
      <c r="AU383" s="607">
        <v>1</v>
      </c>
      <c r="AV383" s="608">
        <v>69.400000000000006</v>
      </c>
      <c r="AW383" s="608">
        <v>69.900000000000006</v>
      </c>
      <c r="AX383" s="608">
        <v>67.7</v>
      </c>
      <c r="AY383" s="607">
        <v>23</v>
      </c>
      <c r="AZ383" s="607" t="s">
        <v>1</v>
      </c>
      <c r="BA383" s="607" t="s">
        <v>1</v>
      </c>
      <c r="BB383" s="607" t="s">
        <v>1</v>
      </c>
      <c r="BC383" s="607" t="s">
        <v>1</v>
      </c>
      <c r="BD383" s="607">
        <v>1</v>
      </c>
      <c r="BE383" s="607" t="s">
        <v>1</v>
      </c>
      <c r="BF383" s="607" t="s">
        <v>1</v>
      </c>
      <c r="BG383" s="607" t="s">
        <v>1</v>
      </c>
      <c r="BH383" s="607">
        <v>2</v>
      </c>
      <c r="BI383" s="607">
        <v>4</v>
      </c>
      <c r="BJ383" s="607">
        <v>1</v>
      </c>
      <c r="BK383" s="607">
        <v>10</v>
      </c>
      <c r="BL383" s="607">
        <v>1</v>
      </c>
      <c r="BM383" s="607">
        <v>3</v>
      </c>
      <c r="BN383" s="607">
        <v>1</v>
      </c>
      <c r="BO383" s="608">
        <v>69</v>
      </c>
      <c r="BP383" s="608">
        <v>69.400000000000006</v>
      </c>
      <c r="BQ383" s="608">
        <v>67.7</v>
      </c>
      <c r="BR383" s="607">
        <v>25</v>
      </c>
      <c r="BS383" s="607" t="s">
        <v>1</v>
      </c>
      <c r="BT383" s="607" t="s">
        <v>1</v>
      </c>
      <c r="BU383" s="607" t="s">
        <v>1</v>
      </c>
      <c r="BV383" s="607" t="s">
        <v>1</v>
      </c>
      <c r="BW383" s="607">
        <v>2</v>
      </c>
      <c r="BX383" s="607" t="s">
        <v>1</v>
      </c>
      <c r="BY383" s="607" t="s">
        <v>1</v>
      </c>
      <c r="BZ383" s="607">
        <v>1</v>
      </c>
      <c r="CA383" s="607">
        <v>2</v>
      </c>
      <c r="CB383" s="607">
        <v>4</v>
      </c>
      <c r="CC383" s="607">
        <v>2</v>
      </c>
      <c r="CD383" s="607">
        <v>7</v>
      </c>
      <c r="CE383" s="607">
        <v>2</v>
      </c>
      <c r="CF383" s="607">
        <v>4</v>
      </c>
      <c r="CG383" s="607">
        <v>1</v>
      </c>
      <c r="CH383" s="607">
        <v>16</v>
      </c>
      <c r="CI383" s="607" t="s">
        <v>1</v>
      </c>
      <c r="CJ383" s="607" t="s">
        <v>1</v>
      </c>
      <c r="CK383" s="607" t="s">
        <v>1</v>
      </c>
      <c r="CL383" s="607" t="s">
        <v>1</v>
      </c>
      <c r="CM383" s="607" t="s">
        <v>1</v>
      </c>
      <c r="CN383" s="607" t="s">
        <v>1</v>
      </c>
      <c r="CO383" s="607" t="s">
        <v>1</v>
      </c>
      <c r="CP383" s="607">
        <v>3</v>
      </c>
      <c r="CQ383" s="607">
        <v>2</v>
      </c>
      <c r="CR383" s="607">
        <v>4</v>
      </c>
      <c r="CS383" s="607">
        <v>2</v>
      </c>
      <c r="CT383" s="607">
        <v>4</v>
      </c>
      <c r="CU383" s="607">
        <v>1</v>
      </c>
      <c r="CV383" s="607"/>
      <c r="CW383" s="607"/>
      <c r="CX383" s="607"/>
      <c r="CY383" s="607"/>
      <c r="CZ383" s="607"/>
      <c r="DA383" s="607"/>
      <c r="DB383" s="607"/>
      <c r="DC383" s="607">
        <v>78</v>
      </c>
      <c r="DD383" s="607">
        <v>53</v>
      </c>
      <c r="DE383" s="607">
        <v>23</v>
      </c>
      <c r="DF383" s="607">
        <v>23</v>
      </c>
      <c r="DG383" s="607">
        <v>7</v>
      </c>
      <c r="DH383" s="607">
        <v>13</v>
      </c>
      <c r="DI383" s="607">
        <v>5</v>
      </c>
      <c r="DJ383" s="607">
        <v>7</v>
      </c>
      <c r="DK383" s="607">
        <v>17</v>
      </c>
      <c r="DL383" s="607" t="s">
        <v>1</v>
      </c>
      <c r="DM383" s="607" t="s">
        <v>1</v>
      </c>
      <c r="DN383" s="607">
        <v>3</v>
      </c>
      <c r="DO383" s="607" t="s">
        <v>1</v>
      </c>
      <c r="DP383" s="607">
        <v>5</v>
      </c>
      <c r="DQ383" s="607">
        <v>1</v>
      </c>
      <c r="DR383" s="607">
        <v>3</v>
      </c>
      <c r="DS383" s="607">
        <v>1</v>
      </c>
      <c r="DT383" s="607">
        <v>3</v>
      </c>
      <c r="DU383" s="607" t="s">
        <v>1</v>
      </c>
      <c r="DV383" s="607" t="s">
        <v>1</v>
      </c>
      <c r="DW383" s="607" t="s">
        <v>1</v>
      </c>
      <c r="DX383" s="607">
        <v>1</v>
      </c>
      <c r="DY383" s="607" t="s">
        <v>1</v>
      </c>
      <c r="DZ383" s="607" t="s">
        <v>1</v>
      </c>
      <c r="EA383" s="607">
        <v>25</v>
      </c>
      <c r="EB383" s="607">
        <v>1109</v>
      </c>
      <c r="EC383" s="607">
        <v>87</v>
      </c>
      <c r="ED383" s="607">
        <v>640</v>
      </c>
      <c r="EE383" s="607">
        <v>382</v>
      </c>
      <c r="EF383" s="17">
        <v>38</v>
      </c>
      <c r="EG383" s="17">
        <v>34</v>
      </c>
      <c r="EH383" s="17">
        <v>17</v>
      </c>
      <c r="EI383" s="17">
        <v>13</v>
      </c>
      <c r="EJ383" s="17">
        <v>4</v>
      </c>
      <c r="EK383" s="17" t="s">
        <v>1</v>
      </c>
      <c r="EL383" s="17">
        <v>2</v>
      </c>
      <c r="EM383" s="17">
        <v>2</v>
      </c>
      <c r="EN383" s="17">
        <v>40</v>
      </c>
      <c r="EO383" s="17">
        <v>19</v>
      </c>
      <c r="EP383" s="17">
        <v>6</v>
      </c>
      <c r="EQ383" s="17">
        <v>10</v>
      </c>
      <c r="ER383" s="17">
        <v>3</v>
      </c>
      <c r="ES383" s="17">
        <v>13</v>
      </c>
      <c r="ET383" s="17">
        <v>3</v>
      </c>
      <c r="EU383" s="17">
        <v>5</v>
      </c>
    </row>
    <row r="384" spans="1:151" ht="14.25" customHeight="1">
      <c r="A384" s="551" t="s">
        <v>299</v>
      </c>
      <c r="B384" s="551" t="s">
        <v>588</v>
      </c>
      <c r="C384" s="551"/>
      <c r="D384" s="551"/>
      <c r="E384" s="607">
        <v>276</v>
      </c>
      <c r="F384" s="607">
        <v>199</v>
      </c>
      <c r="G384" s="607">
        <v>88</v>
      </c>
      <c r="H384" s="607">
        <v>84</v>
      </c>
      <c r="I384" s="607">
        <v>67</v>
      </c>
      <c r="J384" s="607">
        <v>41</v>
      </c>
      <c r="K384" s="607">
        <v>44</v>
      </c>
      <c r="L384" s="607">
        <v>77</v>
      </c>
      <c r="M384" s="607">
        <v>592</v>
      </c>
      <c r="N384" s="607">
        <v>3</v>
      </c>
      <c r="O384" s="607">
        <v>8</v>
      </c>
      <c r="P384" s="607">
        <v>16</v>
      </c>
      <c r="Q384" s="607">
        <v>16</v>
      </c>
      <c r="R384" s="607">
        <v>35</v>
      </c>
      <c r="S384" s="607">
        <v>31</v>
      </c>
      <c r="T384" s="607">
        <v>60</v>
      </c>
      <c r="U384" s="607">
        <v>76</v>
      </c>
      <c r="V384" s="607">
        <v>52</v>
      </c>
      <c r="W384" s="607">
        <v>46</v>
      </c>
      <c r="X384" s="607">
        <v>53</v>
      </c>
      <c r="Y384" s="607">
        <v>66</v>
      </c>
      <c r="Z384" s="607">
        <v>50</v>
      </c>
      <c r="AA384" s="607">
        <v>50</v>
      </c>
      <c r="AB384" s="607">
        <v>30</v>
      </c>
      <c r="AC384" s="608">
        <v>59.5</v>
      </c>
      <c r="AD384" s="608">
        <v>57.4</v>
      </c>
      <c r="AE384" s="608">
        <v>61.8</v>
      </c>
      <c r="AF384" s="607">
        <v>464</v>
      </c>
      <c r="AG384" s="607">
        <v>1</v>
      </c>
      <c r="AH384" s="607">
        <v>2</v>
      </c>
      <c r="AI384" s="607">
        <v>6</v>
      </c>
      <c r="AJ384" s="607">
        <v>7</v>
      </c>
      <c r="AK384" s="607">
        <v>22</v>
      </c>
      <c r="AL384" s="607">
        <v>25</v>
      </c>
      <c r="AM384" s="607">
        <v>35</v>
      </c>
      <c r="AN384" s="607">
        <v>63</v>
      </c>
      <c r="AO384" s="607">
        <v>37</v>
      </c>
      <c r="AP384" s="607">
        <v>37</v>
      </c>
      <c r="AQ384" s="607">
        <v>48</v>
      </c>
      <c r="AR384" s="607">
        <v>62</v>
      </c>
      <c r="AS384" s="607">
        <v>44</v>
      </c>
      <c r="AT384" s="607">
        <v>47</v>
      </c>
      <c r="AU384" s="607">
        <v>28</v>
      </c>
      <c r="AV384" s="608">
        <v>62.5</v>
      </c>
      <c r="AW384" s="608">
        <v>60.9</v>
      </c>
      <c r="AX384" s="608">
        <v>64.2</v>
      </c>
      <c r="AY384" s="607">
        <v>413</v>
      </c>
      <c r="AZ384" s="607" t="s">
        <v>1</v>
      </c>
      <c r="BA384" s="607">
        <v>1</v>
      </c>
      <c r="BB384" s="607">
        <v>5</v>
      </c>
      <c r="BC384" s="607">
        <v>6</v>
      </c>
      <c r="BD384" s="607">
        <v>19</v>
      </c>
      <c r="BE384" s="607">
        <v>19</v>
      </c>
      <c r="BF384" s="607">
        <v>32</v>
      </c>
      <c r="BG384" s="607">
        <v>56</v>
      </c>
      <c r="BH384" s="607">
        <v>36</v>
      </c>
      <c r="BI384" s="607">
        <v>33</v>
      </c>
      <c r="BJ384" s="607">
        <v>44</v>
      </c>
      <c r="BK384" s="607">
        <v>59</v>
      </c>
      <c r="BL384" s="607">
        <v>43</v>
      </c>
      <c r="BM384" s="607">
        <v>38</v>
      </c>
      <c r="BN384" s="607">
        <v>22</v>
      </c>
      <c r="BO384" s="608">
        <v>62.7</v>
      </c>
      <c r="BP384" s="608">
        <v>60.9</v>
      </c>
      <c r="BQ384" s="608">
        <v>65.099999999999994</v>
      </c>
      <c r="BR384" s="607">
        <v>199</v>
      </c>
      <c r="BS384" s="607" t="s">
        <v>1</v>
      </c>
      <c r="BT384" s="607" t="s">
        <v>1</v>
      </c>
      <c r="BU384" s="607" t="s">
        <v>1</v>
      </c>
      <c r="BV384" s="607" t="s">
        <v>1</v>
      </c>
      <c r="BW384" s="607">
        <v>1</v>
      </c>
      <c r="BX384" s="607">
        <v>2</v>
      </c>
      <c r="BY384" s="607">
        <v>6</v>
      </c>
      <c r="BZ384" s="607">
        <v>13</v>
      </c>
      <c r="CA384" s="607">
        <v>24</v>
      </c>
      <c r="CB384" s="607">
        <v>18</v>
      </c>
      <c r="CC384" s="607">
        <v>27</v>
      </c>
      <c r="CD384" s="607">
        <v>34</v>
      </c>
      <c r="CE384" s="607">
        <v>26</v>
      </c>
      <c r="CF384" s="607">
        <v>30</v>
      </c>
      <c r="CG384" s="607">
        <v>18</v>
      </c>
      <c r="CH384" s="607">
        <v>148</v>
      </c>
      <c r="CI384" s="607" t="s">
        <v>1</v>
      </c>
      <c r="CJ384" s="607" t="s">
        <v>1</v>
      </c>
      <c r="CK384" s="607" t="s">
        <v>1</v>
      </c>
      <c r="CL384" s="607" t="s">
        <v>1</v>
      </c>
      <c r="CM384" s="607">
        <v>3</v>
      </c>
      <c r="CN384" s="607">
        <v>7</v>
      </c>
      <c r="CO384" s="607">
        <v>10</v>
      </c>
      <c r="CP384" s="607">
        <v>14</v>
      </c>
      <c r="CQ384" s="607">
        <v>22</v>
      </c>
      <c r="CR384" s="607">
        <v>30</v>
      </c>
      <c r="CS384" s="607">
        <v>21</v>
      </c>
      <c r="CT384" s="607">
        <v>25</v>
      </c>
      <c r="CU384" s="607">
        <v>16</v>
      </c>
      <c r="CV384" s="607"/>
      <c r="CW384" s="607"/>
      <c r="CX384" s="607"/>
      <c r="CY384" s="607"/>
      <c r="CZ384" s="607"/>
      <c r="DA384" s="607"/>
      <c r="DB384" s="607"/>
      <c r="DC384" s="607">
        <v>803</v>
      </c>
      <c r="DD384" s="607">
        <v>562</v>
      </c>
      <c r="DE384" s="607">
        <v>413</v>
      </c>
      <c r="DF384" s="607">
        <v>109</v>
      </c>
      <c r="DG384" s="607">
        <v>40</v>
      </c>
      <c r="DH384" s="607">
        <v>94</v>
      </c>
      <c r="DI384" s="607">
        <v>79</v>
      </c>
      <c r="DJ384" s="607">
        <v>68</v>
      </c>
      <c r="DK384" s="607">
        <v>194</v>
      </c>
      <c r="DL384" s="607" t="s">
        <v>1</v>
      </c>
      <c r="DM384" s="607">
        <v>1</v>
      </c>
      <c r="DN384" s="607">
        <v>3</v>
      </c>
      <c r="DO384" s="607">
        <v>1</v>
      </c>
      <c r="DP384" s="607">
        <v>111</v>
      </c>
      <c r="DQ384" s="607">
        <v>13</v>
      </c>
      <c r="DR384" s="607">
        <v>24</v>
      </c>
      <c r="DS384" s="607">
        <v>27</v>
      </c>
      <c r="DT384" s="607">
        <v>14</v>
      </c>
      <c r="DU384" s="607" t="s">
        <v>1</v>
      </c>
      <c r="DV384" s="607" t="s">
        <v>1</v>
      </c>
      <c r="DW384" s="607" t="s">
        <v>1</v>
      </c>
      <c r="DX384" s="607" t="s">
        <v>1</v>
      </c>
      <c r="DY384" s="607" t="s">
        <v>1</v>
      </c>
      <c r="DZ384" s="607" t="s">
        <v>1</v>
      </c>
      <c r="EA384" s="607">
        <v>199</v>
      </c>
      <c r="EB384" s="607">
        <v>15453</v>
      </c>
      <c r="EC384" s="607">
        <v>70</v>
      </c>
      <c r="ED384" s="607">
        <v>11671</v>
      </c>
      <c r="EE384" s="607">
        <v>3712</v>
      </c>
      <c r="EF384" s="17">
        <v>389</v>
      </c>
      <c r="EG384" s="17">
        <v>320</v>
      </c>
      <c r="EH384" s="17">
        <v>233</v>
      </c>
      <c r="EI384" s="17">
        <v>61</v>
      </c>
      <c r="EJ384" s="17">
        <v>26</v>
      </c>
      <c r="EK384" s="17">
        <v>1</v>
      </c>
      <c r="EL384" s="17">
        <v>42</v>
      </c>
      <c r="EM384" s="17">
        <v>26</v>
      </c>
      <c r="EN384" s="17">
        <v>414</v>
      </c>
      <c r="EO384" s="17">
        <v>242</v>
      </c>
      <c r="EP384" s="17">
        <v>180</v>
      </c>
      <c r="EQ384" s="17">
        <v>48</v>
      </c>
      <c r="ER384" s="17">
        <v>14</v>
      </c>
      <c r="ES384" s="17">
        <v>93</v>
      </c>
      <c r="ET384" s="17">
        <v>37</v>
      </c>
      <c r="EU384" s="17">
        <v>42</v>
      </c>
    </row>
    <row r="385" spans="1:151" ht="14.25" customHeight="1">
      <c r="A385" s="551" t="s">
        <v>299</v>
      </c>
      <c r="B385" s="551" t="s">
        <v>588</v>
      </c>
      <c r="C385" s="551" t="s">
        <v>589</v>
      </c>
      <c r="D385" s="551"/>
      <c r="E385" s="607">
        <v>102</v>
      </c>
      <c r="F385" s="607">
        <v>77</v>
      </c>
      <c r="G385" s="607">
        <v>30</v>
      </c>
      <c r="H385" s="607">
        <v>29</v>
      </c>
      <c r="I385" s="607">
        <v>31</v>
      </c>
      <c r="J385" s="607">
        <v>18</v>
      </c>
      <c r="K385" s="607">
        <v>16</v>
      </c>
      <c r="L385" s="607">
        <v>25</v>
      </c>
      <c r="M385" s="607">
        <v>243</v>
      </c>
      <c r="N385" s="607" t="s">
        <v>1</v>
      </c>
      <c r="O385" s="607">
        <v>2</v>
      </c>
      <c r="P385" s="607">
        <v>8</v>
      </c>
      <c r="Q385" s="607">
        <v>7</v>
      </c>
      <c r="R385" s="607">
        <v>18</v>
      </c>
      <c r="S385" s="607">
        <v>10</v>
      </c>
      <c r="T385" s="607">
        <v>25</v>
      </c>
      <c r="U385" s="607">
        <v>30</v>
      </c>
      <c r="V385" s="607">
        <v>17</v>
      </c>
      <c r="W385" s="607">
        <v>20</v>
      </c>
      <c r="X385" s="607">
        <v>25</v>
      </c>
      <c r="Y385" s="607">
        <v>33</v>
      </c>
      <c r="Z385" s="607">
        <v>17</v>
      </c>
      <c r="AA385" s="607">
        <v>17</v>
      </c>
      <c r="AB385" s="607">
        <v>14</v>
      </c>
      <c r="AC385" s="608">
        <v>59.6</v>
      </c>
      <c r="AD385" s="608">
        <v>56.5</v>
      </c>
      <c r="AE385" s="608">
        <v>63.1</v>
      </c>
      <c r="AF385" s="607">
        <v>192</v>
      </c>
      <c r="AG385" s="607" t="s">
        <v>1</v>
      </c>
      <c r="AH385" s="607">
        <v>1</v>
      </c>
      <c r="AI385" s="607">
        <v>3</v>
      </c>
      <c r="AJ385" s="607">
        <v>4</v>
      </c>
      <c r="AK385" s="607">
        <v>10</v>
      </c>
      <c r="AL385" s="607">
        <v>8</v>
      </c>
      <c r="AM385" s="607">
        <v>16</v>
      </c>
      <c r="AN385" s="607">
        <v>28</v>
      </c>
      <c r="AO385" s="607">
        <v>12</v>
      </c>
      <c r="AP385" s="607">
        <v>14</v>
      </c>
      <c r="AQ385" s="607">
        <v>22</v>
      </c>
      <c r="AR385" s="607">
        <v>30</v>
      </c>
      <c r="AS385" s="607">
        <v>15</v>
      </c>
      <c r="AT385" s="607">
        <v>16</v>
      </c>
      <c r="AU385" s="607">
        <v>13</v>
      </c>
      <c r="AV385" s="608">
        <v>62.2</v>
      </c>
      <c r="AW385" s="608">
        <v>59.8</v>
      </c>
      <c r="AX385" s="608">
        <v>64.900000000000006</v>
      </c>
      <c r="AY385" s="607">
        <v>170</v>
      </c>
      <c r="AZ385" s="607" t="s">
        <v>1</v>
      </c>
      <c r="BA385" s="607" t="s">
        <v>1</v>
      </c>
      <c r="BB385" s="607">
        <v>3</v>
      </c>
      <c r="BC385" s="607">
        <v>3</v>
      </c>
      <c r="BD385" s="607">
        <v>9</v>
      </c>
      <c r="BE385" s="607">
        <v>6</v>
      </c>
      <c r="BF385" s="607">
        <v>14</v>
      </c>
      <c r="BG385" s="607">
        <v>25</v>
      </c>
      <c r="BH385" s="607">
        <v>12</v>
      </c>
      <c r="BI385" s="607">
        <v>13</v>
      </c>
      <c r="BJ385" s="607">
        <v>19</v>
      </c>
      <c r="BK385" s="607">
        <v>29</v>
      </c>
      <c r="BL385" s="607">
        <v>15</v>
      </c>
      <c r="BM385" s="607">
        <v>13</v>
      </c>
      <c r="BN385" s="607">
        <v>9</v>
      </c>
      <c r="BO385" s="608">
        <v>62.3</v>
      </c>
      <c r="BP385" s="608">
        <v>59.6</v>
      </c>
      <c r="BQ385" s="608">
        <v>66</v>
      </c>
      <c r="BR385" s="607">
        <v>77</v>
      </c>
      <c r="BS385" s="607" t="s">
        <v>1</v>
      </c>
      <c r="BT385" s="607" t="s">
        <v>1</v>
      </c>
      <c r="BU385" s="607" t="s">
        <v>1</v>
      </c>
      <c r="BV385" s="607" t="s">
        <v>1</v>
      </c>
      <c r="BW385" s="607">
        <v>1</v>
      </c>
      <c r="BX385" s="607">
        <v>1</v>
      </c>
      <c r="BY385" s="607">
        <v>3</v>
      </c>
      <c r="BZ385" s="607">
        <v>5</v>
      </c>
      <c r="CA385" s="607">
        <v>9</v>
      </c>
      <c r="CB385" s="607">
        <v>7</v>
      </c>
      <c r="CC385" s="607">
        <v>14</v>
      </c>
      <c r="CD385" s="607">
        <v>14</v>
      </c>
      <c r="CE385" s="607">
        <v>10</v>
      </c>
      <c r="CF385" s="607">
        <v>8</v>
      </c>
      <c r="CG385" s="607">
        <v>5</v>
      </c>
      <c r="CH385" s="607">
        <v>58</v>
      </c>
      <c r="CI385" s="607" t="s">
        <v>1</v>
      </c>
      <c r="CJ385" s="607" t="s">
        <v>1</v>
      </c>
      <c r="CK385" s="607" t="s">
        <v>1</v>
      </c>
      <c r="CL385" s="607" t="s">
        <v>1</v>
      </c>
      <c r="CM385" s="607">
        <v>1</v>
      </c>
      <c r="CN385" s="607">
        <v>2</v>
      </c>
      <c r="CO385" s="607">
        <v>4</v>
      </c>
      <c r="CP385" s="607">
        <v>6</v>
      </c>
      <c r="CQ385" s="607">
        <v>12</v>
      </c>
      <c r="CR385" s="607">
        <v>13</v>
      </c>
      <c r="CS385" s="607">
        <v>9</v>
      </c>
      <c r="CT385" s="607">
        <v>7</v>
      </c>
      <c r="CU385" s="607">
        <v>4</v>
      </c>
      <c r="CV385" s="607"/>
      <c r="CW385" s="607"/>
      <c r="CX385" s="607"/>
      <c r="CY385" s="607"/>
      <c r="CZ385" s="607"/>
      <c r="DA385" s="607"/>
      <c r="DB385" s="607"/>
      <c r="DC385" s="607">
        <v>333</v>
      </c>
      <c r="DD385" s="607">
        <v>236</v>
      </c>
      <c r="DE385" s="607">
        <v>170</v>
      </c>
      <c r="DF385" s="607">
        <v>48</v>
      </c>
      <c r="DG385" s="607">
        <v>18</v>
      </c>
      <c r="DH385" s="607">
        <v>39</v>
      </c>
      <c r="DI385" s="607">
        <v>31</v>
      </c>
      <c r="DJ385" s="607">
        <v>27</v>
      </c>
      <c r="DK385" s="607">
        <v>74</v>
      </c>
      <c r="DL385" s="607" t="s">
        <v>1</v>
      </c>
      <c r="DM385" s="607" t="s">
        <v>1</v>
      </c>
      <c r="DN385" s="607">
        <v>2</v>
      </c>
      <c r="DO385" s="607" t="s">
        <v>1</v>
      </c>
      <c r="DP385" s="607">
        <v>38</v>
      </c>
      <c r="DQ385" s="607">
        <v>5</v>
      </c>
      <c r="DR385" s="607">
        <v>4</v>
      </c>
      <c r="DS385" s="607">
        <v>15</v>
      </c>
      <c r="DT385" s="607">
        <v>10</v>
      </c>
      <c r="DU385" s="607" t="s">
        <v>1</v>
      </c>
      <c r="DV385" s="607" t="s">
        <v>1</v>
      </c>
      <c r="DW385" s="607" t="s">
        <v>1</v>
      </c>
      <c r="DX385" s="607" t="s">
        <v>1</v>
      </c>
      <c r="DY385" s="607" t="s">
        <v>1</v>
      </c>
      <c r="DZ385" s="607" t="s">
        <v>1</v>
      </c>
      <c r="EA385" s="607">
        <v>77</v>
      </c>
      <c r="EB385" s="607">
        <v>7129</v>
      </c>
      <c r="EC385" s="607">
        <v>70</v>
      </c>
      <c r="ED385" s="607">
        <v>5272</v>
      </c>
      <c r="EE385" s="607">
        <v>1787</v>
      </c>
      <c r="EF385" s="17">
        <v>163</v>
      </c>
      <c r="EG385" s="17">
        <v>136</v>
      </c>
      <c r="EH385" s="17">
        <v>99</v>
      </c>
      <c r="EI385" s="17">
        <v>26</v>
      </c>
      <c r="EJ385" s="17">
        <v>11</v>
      </c>
      <c r="EK385" s="17">
        <v>1</v>
      </c>
      <c r="EL385" s="17">
        <v>19</v>
      </c>
      <c r="EM385" s="17">
        <v>7</v>
      </c>
      <c r="EN385" s="17">
        <v>170</v>
      </c>
      <c r="EO385" s="17">
        <v>100</v>
      </c>
      <c r="EP385" s="17">
        <v>71</v>
      </c>
      <c r="EQ385" s="17">
        <v>22</v>
      </c>
      <c r="ER385" s="17">
        <v>7</v>
      </c>
      <c r="ES385" s="17">
        <v>38</v>
      </c>
      <c r="ET385" s="17">
        <v>12</v>
      </c>
      <c r="EU385" s="17">
        <v>20</v>
      </c>
    </row>
    <row r="386" spans="1:151" ht="14.25" customHeight="1">
      <c r="A386" s="551" t="s">
        <v>299</v>
      </c>
      <c r="B386" s="551" t="s">
        <v>588</v>
      </c>
      <c r="C386" s="551" t="s">
        <v>589</v>
      </c>
      <c r="D386" s="551" t="s">
        <v>590</v>
      </c>
      <c r="E386" s="607" t="s">
        <v>191</v>
      </c>
      <c r="F386" s="607" t="s">
        <v>191</v>
      </c>
      <c r="G386" s="607" t="s">
        <v>191</v>
      </c>
      <c r="H386" s="607" t="s">
        <v>191</v>
      </c>
      <c r="I386" s="607" t="s">
        <v>191</v>
      </c>
      <c r="J386" s="607" t="s">
        <v>191</v>
      </c>
      <c r="K386" s="607" t="s">
        <v>191</v>
      </c>
      <c r="L386" s="607" t="s">
        <v>191</v>
      </c>
      <c r="M386" s="607" t="s">
        <v>191</v>
      </c>
      <c r="N386" s="607" t="s">
        <v>191</v>
      </c>
      <c r="O386" s="607" t="s">
        <v>191</v>
      </c>
      <c r="P386" s="607" t="s">
        <v>191</v>
      </c>
      <c r="Q386" s="607" t="s">
        <v>191</v>
      </c>
      <c r="R386" s="607" t="s">
        <v>191</v>
      </c>
      <c r="S386" s="607" t="s">
        <v>191</v>
      </c>
      <c r="T386" s="607" t="s">
        <v>191</v>
      </c>
      <c r="U386" s="607" t="s">
        <v>191</v>
      </c>
      <c r="V386" s="607" t="s">
        <v>191</v>
      </c>
      <c r="W386" s="607" t="s">
        <v>191</v>
      </c>
      <c r="X386" s="607" t="s">
        <v>191</v>
      </c>
      <c r="Y386" s="607" t="s">
        <v>191</v>
      </c>
      <c r="Z386" s="607" t="s">
        <v>191</v>
      </c>
      <c r="AA386" s="607" t="s">
        <v>191</v>
      </c>
      <c r="AB386" s="607" t="s">
        <v>191</v>
      </c>
      <c r="AC386" s="608">
        <v>56.8</v>
      </c>
      <c r="AD386" s="608">
        <v>48</v>
      </c>
      <c r="AE386" s="608">
        <v>65.7</v>
      </c>
      <c r="AF386" s="607" t="s">
        <v>191</v>
      </c>
      <c r="AG386" s="607" t="s">
        <v>191</v>
      </c>
      <c r="AH386" s="607" t="s">
        <v>191</v>
      </c>
      <c r="AI386" s="607" t="s">
        <v>191</v>
      </c>
      <c r="AJ386" s="607" t="s">
        <v>191</v>
      </c>
      <c r="AK386" s="607" t="s">
        <v>191</v>
      </c>
      <c r="AL386" s="607" t="s">
        <v>191</v>
      </c>
      <c r="AM386" s="607" t="s">
        <v>191</v>
      </c>
      <c r="AN386" s="607" t="s">
        <v>191</v>
      </c>
      <c r="AO386" s="607" t="s">
        <v>191</v>
      </c>
      <c r="AP386" s="607" t="s">
        <v>191</v>
      </c>
      <c r="AQ386" s="607" t="s">
        <v>191</v>
      </c>
      <c r="AR386" s="607" t="s">
        <v>191</v>
      </c>
      <c r="AS386" s="607" t="s">
        <v>191</v>
      </c>
      <c r="AT386" s="607" t="s">
        <v>191</v>
      </c>
      <c r="AU386" s="607" t="s">
        <v>191</v>
      </c>
      <c r="AV386" s="608">
        <v>61.2</v>
      </c>
      <c r="AW386" s="608">
        <v>54.5</v>
      </c>
      <c r="AX386" s="608">
        <v>65.7</v>
      </c>
      <c r="AY386" s="607" t="s">
        <v>191</v>
      </c>
      <c r="AZ386" s="607" t="s">
        <v>191</v>
      </c>
      <c r="BA386" s="607" t="s">
        <v>191</v>
      </c>
      <c r="BB386" s="607" t="s">
        <v>191</v>
      </c>
      <c r="BC386" s="607" t="s">
        <v>191</v>
      </c>
      <c r="BD386" s="607" t="s">
        <v>191</v>
      </c>
      <c r="BE386" s="607" t="s">
        <v>191</v>
      </c>
      <c r="BF386" s="607" t="s">
        <v>191</v>
      </c>
      <c r="BG386" s="607" t="s">
        <v>191</v>
      </c>
      <c r="BH386" s="607" t="s">
        <v>191</v>
      </c>
      <c r="BI386" s="607" t="s">
        <v>191</v>
      </c>
      <c r="BJ386" s="607" t="s">
        <v>191</v>
      </c>
      <c r="BK386" s="607" t="s">
        <v>191</v>
      </c>
      <c r="BL386" s="607" t="s">
        <v>191</v>
      </c>
      <c r="BM386" s="607" t="s">
        <v>191</v>
      </c>
      <c r="BN386" s="607" t="s">
        <v>191</v>
      </c>
      <c r="BO386" s="608">
        <v>61.2</v>
      </c>
      <c r="BP386" s="608">
        <v>54.5</v>
      </c>
      <c r="BQ386" s="608">
        <v>65.7</v>
      </c>
      <c r="BR386" s="607">
        <v>2</v>
      </c>
      <c r="BS386" s="607" t="s">
        <v>1</v>
      </c>
      <c r="BT386" s="607" t="s">
        <v>1</v>
      </c>
      <c r="BU386" s="607" t="s">
        <v>1</v>
      </c>
      <c r="BV386" s="607" t="s">
        <v>1</v>
      </c>
      <c r="BW386" s="607" t="s">
        <v>1</v>
      </c>
      <c r="BX386" s="607" t="s">
        <v>1</v>
      </c>
      <c r="BY386" s="607" t="s">
        <v>1</v>
      </c>
      <c r="BZ386" s="607" t="s">
        <v>1</v>
      </c>
      <c r="CA386" s="607">
        <v>1</v>
      </c>
      <c r="CB386" s="607" t="s">
        <v>1</v>
      </c>
      <c r="CC386" s="607" t="s">
        <v>1</v>
      </c>
      <c r="CD386" s="607" t="s">
        <v>1</v>
      </c>
      <c r="CE386" s="607" t="s">
        <v>1</v>
      </c>
      <c r="CF386" s="607">
        <v>1</v>
      </c>
      <c r="CG386" s="607" t="s">
        <v>1</v>
      </c>
      <c r="CH386" s="607">
        <v>2</v>
      </c>
      <c r="CI386" s="607" t="s">
        <v>1</v>
      </c>
      <c r="CJ386" s="607" t="s">
        <v>1</v>
      </c>
      <c r="CK386" s="607" t="s">
        <v>1</v>
      </c>
      <c r="CL386" s="607" t="s">
        <v>1</v>
      </c>
      <c r="CM386" s="607" t="s">
        <v>1</v>
      </c>
      <c r="CN386" s="607" t="s">
        <v>1</v>
      </c>
      <c r="CO386" s="607">
        <v>1</v>
      </c>
      <c r="CP386" s="607" t="s">
        <v>1</v>
      </c>
      <c r="CQ386" s="607" t="s">
        <v>1</v>
      </c>
      <c r="CR386" s="607" t="s">
        <v>1</v>
      </c>
      <c r="CS386" s="607" t="s">
        <v>1</v>
      </c>
      <c r="CT386" s="607">
        <v>1</v>
      </c>
      <c r="CU386" s="607" t="s">
        <v>1</v>
      </c>
      <c r="CV386" s="607"/>
      <c r="CW386" s="607"/>
      <c r="CX386" s="607"/>
      <c r="CY386" s="607"/>
      <c r="CZ386" s="607"/>
      <c r="DA386" s="607"/>
      <c r="DB386" s="607"/>
      <c r="DC386" s="607">
        <v>7</v>
      </c>
      <c r="DD386" s="607">
        <v>6</v>
      </c>
      <c r="DE386" s="607">
        <v>5</v>
      </c>
      <c r="DF386" s="607">
        <v>1</v>
      </c>
      <c r="DG386" s="607" t="s">
        <v>1</v>
      </c>
      <c r="DH386" s="607" t="s">
        <v>1</v>
      </c>
      <c r="DI386" s="607" t="s">
        <v>1</v>
      </c>
      <c r="DJ386" s="607">
        <v>1</v>
      </c>
      <c r="DK386" s="607">
        <v>2</v>
      </c>
      <c r="DL386" s="607" t="s">
        <v>1</v>
      </c>
      <c r="DM386" s="607" t="s">
        <v>1</v>
      </c>
      <c r="DN386" s="607" t="s">
        <v>1</v>
      </c>
      <c r="DO386" s="607" t="s">
        <v>1</v>
      </c>
      <c r="DP386" s="607">
        <v>2</v>
      </c>
      <c r="DQ386" s="607" t="s">
        <v>1</v>
      </c>
      <c r="DR386" s="607" t="s">
        <v>1</v>
      </c>
      <c r="DS386" s="607" t="s">
        <v>1</v>
      </c>
      <c r="DT386" s="607" t="s">
        <v>1</v>
      </c>
      <c r="DU386" s="607" t="s">
        <v>1</v>
      </c>
      <c r="DV386" s="607" t="s">
        <v>1</v>
      </c>
      <c r="DW386" s="607" t="s">
        <v>1</v>
      </c>
      <c r="DX386" s="607" t="s">
        <v>1</v>
      </c>
      <c r="DY386" s="607" t="s">
        <v>1</v>
      </c>
      <c r="DZ386" s="607" t="s">
        <v>1</v>
      </c>
      <c r="EA386" s="607">
        <v>2</v>
      </c>
      <c r="EB386" s="607">
        <v>38</v>
      </c>
      <c r="EC386" s="607" t="s">
        <v>1</v>
      </c>
      <c r="ED386" s="607">
        <v>38</v>
      </c>
      <c r="EE386" s="607" t="s">
        <v>1</v>
      </c>
      <c r="EF386" s="17">
        <v>3</v>
      </c>
      <c r="EG386" s="17">
        <v>3</v>
      </c>
      <c r="EH386" s="17">
        <v>2</v>
      </c>
      <c r="EI386" s="17">
        <v>1</v>
      </c>
      <c r="EJ386" s="17" t="s">
        <v>1</v>
      </c>
      <c r="EK386" s="17" t="s">
        <v>1</v>
      </c>
      <c r="EL386" s="17" t="s">
        <v>1</v>
      </c>
      <c r="EM386" s="17" t="s">
        <v>1</v>
      </c>
      <c r="EN386" s="17">
        <v>4</v>
      </c>
      <c r="EO386" s="17">
        <v>3</v>
      </c>
      <c r="EP386" s="17">
        <v>3</v>
      </c>
      <c r="EQ386" s="17" t="s">
        <v>1</v>
      </c>
      <c r="ER386" s="17" t="s">
        <v>1</v>
      </c>
      <c r="ES386" s="17" t="s">
        <v>1</v>
      </c>
      <c r="ET386" s="17" t="s">
        <v>1</v>
      </c>
      <c r="EU386" s="17">
        <v>1</v>
      </c>
    </row>
    <row r="387" spans="1:151" ht="14.25" customHeight="1">
      <c r="A387" s="551" t="s">
        <v>299</v>
      </c>
      <c r="B387" s="551" t="s">
        <v>588</v>
      </c>
      <c r="C387" s="551" t="s">
        <v>589</v>
      </c>
      <c r="D387" s="551" t="s">
        <v>591</v>
      </c>
      <c r="E387" s="607">
        <v>14</v>
      </c>
      <c r="F387" s="607">
        <v>10</v>
      </c>
      <c r="G387" s="607">
        <v>3</v>
      </c>
      <c r="H387" s="607">
        <v>3</v>
      </c>
      <c r="I387" s="607">
        <v>5</v>
      </c>
      <c r="J387" s="607">
        <v>4</v>
      </c>
      <c r="K387" s="607">
        <v>2</v>
      </c>
      <c r="L387" s="607">
        <v>4</v>
      </c>
      <c r="M387" s="607">
        <v>34</v>
      </c>
      <c r="N387" s="607" t="s">
        <v>1</v>
      </c>
      <c r="O387" s="607">
        <v>1</v>
      </c>
      <c r="P387" s="607">
        <v>2</v>
      </c>
      <c r="Q387" s="607">
        <v>1</v>
      </c>
      <c r="R387" s="607">
        <v>2</v>
      </c>
      <c r="S387" s="607">
        <v>2</v>
      </c>
      <c r="T387" s="607">
        <v>4</v>
      </c>
      <c r="U387" s="607">
        <v>2</v>
      </c>
      <c r="V387" s="607">
        <v>2</v>
      </c>
      <c r="W387" s="607">
        <v>1</v>
      </c>
      <c r="X387" s="607">
        <v>7</v>
      </c>
      <c r="Y387" s="607">
        <v>6</v>
      </c>
      <c r="Z387" s="607">
        <v>1</v>
      </c>
      <c r="AA387" s="607">
        <v>1</v>
      </c>
      <c r="AB387" s="607">
        <v>2</v>
      </c>
      <c r="AC387" s="608">
        <v>57.9</v>
      </c>
      <c r="AD387" s="608">
        <v>53.8</v>
      </c>
      <c r="AE387" s="608">
        <v>62</v>
      </c>
      <c r="AF387" s="607">
        <v>27</v>
      </c>
      <c r="AG387" s="607" t="s">
        <v>1</v>
      </c>
      <c r="AH387" s="607" t="s">
        <v>1</v>
      </c>
      <c r="AI387" s="607">
        <v>1</v>
      </c>
      <c r="AJ387" s="607">
        <v>1</v>
      </c>
      <c r="AK387" s="607">
        <v>1</v>
      </c>
      <c r="AL387" s="607">
        <v>2</v>
      </c>
      <c r="AM387" s="607">
        <v>3</v>
      </c>
      <c r="AN387" s="607">
        <v>2</v>
      </c>
      <c r="AO387" s="607">
        <v>1</v>
      </c>
      <c r="AP387" s="607">
        <v>1</v>
      </c>
      <c r="AQ387" s="607">
        <v>6</v>
      </c>
      <c r="AR387" s="607">
        <v>6</v>
      </c>
      <c r="AS387" s="607" t="s">
        <v>1</v>
      </c>
      <c r="AT387" s="607">
        <v>1</v>
      </c>
      <c r="AU387" s="607">
        <v>2</v>
      </c>
      <c r="AV387" s="608">
        <v>60.6</v>
      </c>
      <c r="AW387" s="608">
        <v>57.7</v>
      </c>
      <c r="AX387" s="608">
        <v>63.7</v>
      </c>
      <c r="AY387" s="607">
        <v>22</v>
      </c>
      <c r="AZ387" s="607" t="s">
        <v>1</v>
      </c>
      <c r="BA387" s="607" t="s">
        <v>1</v>
      </c>
      <c r="BB387" s="607">
        <v>1</v>
      </c>
      <c r="BC387" s="607" t="s">
        <v>1</v>
      </c>
      <c r="BD387" s="607">
        <v>1</v>
      </c>
      <c r="BE387" s="607">
        <v>2</v>
      </c>
      <c r="BF387" s="607">
        <v>2</v>
      </c>
      <c r="BG387" s="607">
        <v>2</v>
      </c>
      <c r="BH387" s="607">
        <v>1</v>
      </c>
      <c r="BI387" s="607">
        <v>1</v>
      </c>
      <c r="BJ387" s="607">
        <v>4</v>
      </c>
      <c r="BK387" s="607">
        <v>5</v>
      </c>
      <c r="BL387" s="607" t="s">
        <v>1</v>
      </c>
      <c r="BM387" s="607">
        <v>1</v>
      </c>
      <c r="BN387" s="607">
        <v>2</v>
      </c>
      <c r="BO387" s="608">
        <v>61.5</v>
      </c>
      <c r="BP387" s="608">
        <v>57.7</v>
      </c>
      <c r="BQ387" s="608">
        <v>68.3</v>
      </c>
      <c r="BR387" s="607">
        <v>10</v>
      </c>
      <c r="BS387" s="607" t="s">
        <v>1</v>
      </c>
      <c r="BT387" s="607" t="s">
        <v>1</v>
      </c>
      <c r="BU387" s="607" t="s">
        <v>1</v>
      </c>
      <c r="BV387" s="607" t="s">
        <v>1</v>
      </c>
      <c r="BW387" s="607" t="s">
        <v>1</v>
      </c>
      <c r="BX387" s="607">
        <v>1</v>
      </c>
      <c r="BY387" s="607">
        <v>1</v>
      </c>
      <c r="BZ387" s="607">
        <v>1</v>
      </c>
      <c r="CA387" s="607" t="s">
        <v>1</v>
      </c>
      <c r="CB387" s="607">
        <v>1</v>
      </c>
      <c r="CC387" s="607">
        <v>3</v>
      </c>
      <c r="CD387" s="607">
        <v>1</v>
      </c>
      <c r="CE387" s="607">
        <v>1</v>
      </c>
      <c r="CF387" s="607" t="s">
        <v>1</v>
      </c>
      <c r="CG387" s="607">
        <v>1</v>
      </c>
      <c r="CH387" s="607">
        <v>7</v>
      </c>
      <c r="CI387" s="607" t="s">
        <v>1</v>
      </c>
      <c r="CJ387" s="607" t="s">
        <v>1</v>
      </c>
      <c r="CK387" s="607" t="s">
        <v>1</v>
      </c>
      <c r="CL387" s="607" t="s">
        <v>1</v>
      </c>
      <c r="CM387" s="607" t="s">
        <v>1</v>
      </c>
      <c r="CN387" s="607">
        <v>1</v>
      </c>
      <c r="CO387" s="607" t="s">
        <v>1</v>
      </c>
      <c r="CP387" s="607">
        <v>1</v>
      </c>
      <c r="CQ387" s="607">
        <v>2</v>
      </c>
      <c r="CR387" s="607">
        <v>1</v>
      </c>
      <c r="CS387" s="607">
        <v>1</v>
      </c>
      <c r="CT387" s="607" t="s">
        <v>1</v>
      </c>
      <c r="CU387" s="607">
        <v>1</v>
      </c>
      <c r="CV387" s="607"/>
      <c r="CW387" s="607"/>
      <c r="CX387" s="607"/>
      <c r="CY387" s="607"/>
      <c r="CZ387" s="607"/>
      <c r="DA387" s="607"/>
      <c r="DB387" s="607"/>
      <c r="DC387" s="607">
        <v>44</v>
      </c>
      <c r="DD387" s="607">
        <v>29</v>
      </c>
      <c r="DE387" s="607">
        <v>22</v>
      </c>
      <c r="DF387" s="607">
        <v>7</v>
      </c>
      <c r="DG387" s="607" t="s">
        <v>1</v>
      </c>
      <c r="DH387" s="607">
        <v>8</v>
      </c>
      <c r="DI387" s="607">
        <v>5</v>
      </c>
      <c r="DJ387" s="607">
        <v>2</v>
      </c>
      <c r="DK387" s="607">
        <v>10</v>
      </c>
      <c r="DL387" s="607" t="s">
        <v>1</v>
      </c>
      <c r="DM387" s="607" t="s">
        <v>1</v>
      </c>
      <c r="DN387" s="607">
        <v>1</v>
      </c>
      <c r="DO387" s="607" t="s">
        <v>1</v>
      </c>
      <c r="DP387" s="607">
        <v>3</v>
      </c>
      <c r="DQ387" s="607">
        <v>1</v>
      </c>
      <c r="DR387" s="607">
        <v>1</v>
      </c>
      <c r="DS387" s="607">
        <v>2</v>
      </c>
      <c r="DT387" s="607">
        <v>2</v>
      </c>
      <c r="DU387" s="607" t="s">
        <v>1</v>
      </c>
      <c r="DV387" s="607" t="s">
        <v>1</v>
      </c>
      <c r="DW387" s="607" t="s">
        <v>1</v>
      </c>
      <c r="DX387" s="607" t="s">
        <v>1</v>
      </c>
      <c r="DY387" s="607" t="s">
        <v>1</v>
      </c>
      <c r="DZ387" s="607" t="s">
        <v>1</v>
      </c>
      <c r="EA387" s="607">
        <v>10</v>
      </c>
      <c r="EB387" s="607">
        <v>783</v>
      </c>
      <c r="EC387" s="607" t="s">
        <v>1</v>
      </c>
      <c r="ED387" s="607">
        <v>712</v>
      </c>
      <c r="EE387" s="607">
        <v>71</v>
      </c>
      <c r="EF387" s="17">
        <v>21</v>
      </c>
      <c r="EG387" s="17">
        <v>18</v>
      </c>
      <c r="EH387" s="17">
        <v>14</v>
      </c>
      <c r="EI387" s="17">
        <v>4</v>
      </c>
      <c r="EJ387" s="17" t="s">
        <v>1</v>
      </c>
      <c r="EK387" s="17" t="s">
        <v>1</v>
      </c>
      <c r="EL387" s="17">
        <v>2</v>
      </c>
      <c r="EM387" s="17">
        <v>1</v>
      </c>
      <c r="EN387" s="17">
        <v>23</v>
      </c>
      <c r="EO387" s="17">
        <v>11</v>
      </c>
      <c r="EP387" s="17">
        <v>8</v>
      </c>
      <c r="EQ387" s="17">
        <v>3</v>
      </c>
      <c r="ER387" s="17" t="s">
        <v>1</v>
      </c>
      <c r="ES387" s="17">
        <v>8</v>
      </c>
      <c r="ET387" s="17">
        <v>3</v>
      </c>
      <c r="EU387" s="17">
        <v>1</v>
      </c>
    </row>
    <row r="388" spans="1:151" ht="14.25" customHeight="1">
      <c r="A388" s="551" t="s">
        <v>299</v>
      </c>
      <c r="B388" s="551" t="s">
        <v>588</v>
      </c>
      <c r="C388" s="551" t="s">
        <v>589</v>
      </c>
      <c r="D388" s="551" t="s">
        <v>592</v>
      </c>
      <c r="E388" s="607">
        <v>20</v>
      </c>
      <c r="F388" s="607">
        <v>18</v>
      </c>
      <c r="G388" s="607">
        <v>6</v>
      </c>
      <c r="H388" s="607">
        <v>6</v>
      </c>
      <c r="I388" s="607">
        <v>10</v>
      </c>
      <c r="J388" s="607">
        <v>6</v>
      </c>
      <c r="K388" s="607">
        <v>2</v>
      </c>
      <c r="L388" s="607">
        <v>2</v>
      </c>
      <c r="M388" s="607">
        <v>70</v>
      </c>
      <c r="N388" s="607" t="s">
        <v>1</v>
      </c>
      <c r="O388" s="607">
        <v>1</v>
      </c>
      <c r="P388" s="607">
        <v>2</v>
      </c>
      <c r="Q388" s="607">
        <v>4</v>
      </c>
      <c r="R388" s="607">
        <v>7</v>
      </c>
      <c r="S388" s="607">
        <v>1</v>
      </c>
      <c r="T388" s="607">
        <v>8</v>
      </c>
      <c r="U388" s="607">
        <v>9</v>
      </c>
      <c r="V388" s="607">
        <v>4</v>
      </c>
      <c r="W388" s="607">
        <v>9</v>
      </c>
      <c r="X388" s="607">
        <v>5</v>
      </c>
      <c r="Y388" s="607">
        <v>9</v>
      </c>
      <c r="Z388" s="607">
        <v>2</v>
      </c>
      <c r="AA388" s="607">
        <v>5</v>
      </c>
      <c r="AB388" s="607">
        <v>4</v>
      </c>
      <c r="AC388" s="608">
        <v>57.4</v>
      </c>
      <c r="AD388" s="608">
        <v>53.5</v>
      </c>
      <c r="AE388" s="608">
        <v>61.7</v>
      </c>
      <c r="AF388" s="607">
        <v>46</v>
      </c>
      <c r="AG388" s="607" t="s">
        <v>1</v>
      </c>
      <c r="AH388" s="607">
        <v>1</v>
      </c>
      <c r="AI388" s="607" t="s">
        <v>1</v>
      </c>
      <c r="AJ388" s="607">
        <v>2</v>
      </c>
      <c r="AK388" s="607">
        <v>3</v>
      </c>
      <c r="AL388" s="607">
        <v>1</v>
      </c>
      <c r="AM388" s="607">
        <v>3</v>
      </c>
      <c r="AN388" s="607">
        <v>8</v>
      </c>
      <c r="AO388" s="607">
        <v>1</v>
      </c>
      <c r="AP388" s="607">
        <v>5</v>
      </c>
      <c r="AQ388" s="607">
        <v>4</v>
      </c>
      <c r="AR388" s="607">
        <v>8</v>
      </c>
      <c r="AS388" s="607">
        <v>2</v>
      </c>
      <c r="AT388" s="607">
        <v>4</v>
      </c>
      <c r="AU388" s="607">
        <v>4</v>
      </c>
      <c r="AV388" s="608">
        <v>61.5</v>
      </c>
      <c r="AW388" s="608">
        <v>59.2</v>
      </c>
      <c r="AX388" s="608">
        <v>63.8</v>
      </c>
      <c r="AY388" s="607">
        <v>36</v>
      </c>
      <c r="AZ388" s="607" t="s">
        <v>1</v>
      </c>
      <c r="BA388" s="607" t="s">
        <v>1</v>
      </c>
      <c r="BB388" s="607" t="s">
        <v>1</v>
      </c>
      <c r="BC388" s="607">
        <v>2</v>
      </c>
      <c r="BD388" s="607">
        <v>2</v>
      </c>
      <c r="BE388" s="607">
        <v>1</v>
      </c>
      <c r="BF388" s="607">
        <v>3</v>
      </c>
      <c r="BG388" s="607">
        <v>6</v>
      </c>
      <c r="BH388" s="607">
        <v>1</v>
      </c>
      <c r="BI388" s="607">
        <v>4</v>
      </c>
      <c r="BJ388" s="607">
        <v>3</v>
      </c>
      <c r="BK388" s="607">
        <v>8</v>
      </c>
      <c r="BL388" s="607">
        <v>2</v>
      </c>
      <c r="BM388" s="607">
        <v>3</v>
      </c>
      <c r="BN388" s="607">
        <v>1</v>
      </c>
      <c r="BO388" s="608">
        <v>61.2</v>
      </c>
      <c r="BP388" s="608">
        <v>59.8</v>
      </c>
      <c r="BQ388" s="608">
        <v>63.1</v>
      </c>
      <c r="BR388" s="607">
        <v>18</v>
      </c>
      <c r="BS388" s="607" t="s">
        <v>1</v>
      </c>
      <c r="BT388" s="607" t="s">
        <v>1</v>
      </c>
      <c r="BU388" s="607" t="s">
        <v>1</v>
      </c>
      <c r="BV388" s="607" t="s">
        <v>1</v>
      </c>
      <c r="BW388" s="607" t="s">
        <v>1</v>
      </c>
      <c r="BX388" s="607" t="s">
        <v>1</v>
      </c>
      <c r="BY388" s="607">
        <v>1</v>
      </c>
      <c r="BZ388" s="607">
        <v>1</v>
      </c>
      <c r="CA388" s="607">
        <v>1</v>
      </c>
      <c r="CB388" s="607">
        <v>3</v>
      </c>
      <c r="CC388" s="607">
        <v>3</v>
      </c>
      <c r="CD388" s="607">
        <v>4</v>
      </c>
      <c r="CE388" s="607">
        <v>1</v>
      </c>
      <c r="CF388" s="607">
        <v>2</v>
      </c>
      <c r="CG388" s="607">
        <v>2</v>
      </c>
      <c r="CH388" s="607">
        <v>15</v>
      </c>
      <c r="CI388" s="607" t="s">
        <v>1</v>
      </c>
      <c r="CJ388" s="607" t="s">
        <v>1</v>
      </c>
      <c r="CK388" s="607" t="s">
        <v>1</v>
      </c>
      <c r="CL388" s="607" t="s">
        <v>1</v>
      </c>
      <c r="CM388" s="607">
        <v>1</v>
      </c>
      <c r="CN388" s="607" t="s">
        <v>1</v>
      </c>
      <c r="CO388" s="607">
        <v>1</v>
      </c>
      <c r="CP388" s="607">
        <v>2</v>
      </c>
      <c r="CQ388" s="607">
        <v>3</v>
      </c>
      <c r="CR388" s="607">
        <v>4</v>
      </c>
      <c r="CS388" s="607">
        <v>1</v>
      </c>
      <c r="CT388" s="607">
        <v>1</v>
      </c>
      <c r="CU388" s="607">
        <v>2</v>
      </c>
      <c r="CV388" s="607"/>
      <c r="CW388" s="607"/>
      <c r="CX388" s="607"/>
      <c r="CY388" s="607"/>
      <c r="CZ388" s="607"/>
      <c r="DA388" s="607"/>
      <c r="DB388" s="607"/>
      <c r="DC388" s="607">
        <v>95</v>
      </c>
      <c r="DD388" s="607">
        <v>63</v>
      </c>
      <c r="DE388" s="607">
        <v>36</v>
      </c>
      <c r="DF388" s="607">
        <v>20</v>
      </c>
      <c r="DG388" s="607">
        <v>7</v>
      </c>
      <c r="DH388" s="607">
        <v>13</v>
      </c>
      <c r="DI388" s="607">
        <v>10</v>
      </c>
      <c r="DJ388" s="607">
        <v>9</v>
      </c>
      <c r="DK388" s="607">
        <v>17</v>
      </c>
      <c r="DL388" s="607" t="s">
        <v>1</v>
      </c>
      <c r="DM388" s="607" t="s">
        <v>1</v>
      </c>
      <c r="DN388" s="607" t="s">
        <v>1</v>
      </c>
      <c r="DO388" s="607" t="s">
        <v>1</v>
      </c>
      <c r="DP388" s="607">
        <v>5</v>
      </c>
      <c r="DQ388" s="607" t="s">
        <v>1</v>
      </c>
      <c r="DR388" s="607" t="s">
        <v>1</v>
      </c>
      <c r="DS388" s="607">
        <v>6</v>
      </c>
      <c r="DT388" s="607">
        <v>6</v>
      </c>
      <c r="DU388" s="607" t="s">
        <v>1</v>
      </c>
      <c r="DV388" s="607" t="s">
        <v>1</v>
      </c>
      <c r="DW388" s="607" t="s">
        <v>1</v>
      </c>
      <c r="DX388" s="607" t="s">
        <v>1</v>
      </c>
      <c r="DY388" s="607" t="s">
        <v>1</v>
      </c>
      <c r="DZ388" s="607" t="s">
        <v>1</v>
      </c>
      <c r="EA388" s="607">
        <v>18</v>
      </c>
      <c r="EB388" s="607">
        <v>2090</v>
      </c>
      <c r="EC388" s="607" t="s">
        <v>1</v>
      </c>
      <c r="ED388" s="607">
        <v>1620</v>
      </c>
      <c r="EE388" s="607">
        <v>470</v>
      </c>
      <c r="EF388" s="17">
        <v>47</v>
      </c>
      <c r="EG388" s="17">
        <v>37</v>
      </c>
      <c r="EH388" s="17">
        <v>21</v>
      </c>
      <c r="EI388" s="17">
        <v>11</v>
      </c>
      <c r="EJ388" s="17">
        <v>5</v>
      </c>
      <c r="EK388" s="17">
        <v>1</v>
      </c>
      <c r="EL388" s="17">
        <v>7</v>
      </c>
      <c r="EM388" s="17">
        <v>2</v>
      </c>
      <c r="EN388" s="17">
        <v>48</v>
      </c>
      <c r="EO388" s="17">
        <v>26</v>
      </c>
      <c r="EP388" s="17">
        <v>15</v>
      </c>
      <c r="EQ388" s="17">
        <v>9</v>
      </c>
      <c r="ER388" s="17">
        <v>2</v>
      </c>
      <c r="ES388" s="17">
        <v>12</v>
      </c>
      <c r="ET388" s="17">
        <v>3</v>
      </c>
      <c r="EU388" s="17">
        <v>7</v>
      </c>
    </row>
    <row r="389" spans="1:151" ht="14.25" customHeight="1">
      <c r="A389" s="551" t="s">
        <v>299</v>
      </c>
      <c r="B389" s="551" t="s">
        <v>588</v>
      </c>
      <c r="C389" s="551" t="s">
        <v>589</v>
      </c>
      <c r="D389" s="551" t="s">
        <v>593</v>
      </c>
      <c r="E389" s="607">
        <v>14</v>
      </c>
      <c r="F389" s="607">
        <v>10</v>
      </c>
      <c r="G389" s="607">
        <v>4</v>
      </c>
      <c r="H389" s="607">
        <v>4</v>
      </c>
      <c r="I389" s="607">
        <v>5</v>
      </c>
      <c r="J389" s="607">
        <v>2</v>
      </c>
      <c r="K389" s="607">
        <v>1</v>
      </c>
      <c r="L389" s="607">
        <v>4</v>
      </c>
      <c r="M389" s="607">
        <v>31</v>
      </c>
      <c r="N389" s="607" t="s">
        <v>1</v>
      </c>
      <c r="O389" s="607" t="s">
        <v>1</v>
      </c>
      <c r="P389" s="607">
        <v>2</v>
      </c>
      <c r="Q389" s="607" t="s">
        <v>1</v>
      </c>
      <c r="R389" s="607">
        <v>2</v>
      </c>
      <c r="S389" s="607" t="s">
        <v>1</v>
      </c>
      <c r="T389" s="607">
        <v>3</v>
      </c>
      <c r="U389" s="607">
        <v>3</v>
      </c>
      <c r="V389" s="607">
        <v>4</v>
      </c>
      <c r="W389" s="607">
        <v>3</v>
      </c>
      <c r="X389" s="607">
        <v>2</v>
      </c>
      <c r="Y389" s="607">
        <v>5</v>
      </c>
      <c r="Z389" s="607">
        <v>1</v>
      </c>
      <c r="AA389" s="607">
        <v>3</v>
      </c>
      <c r="AB389" s="607">
        <v>3</v>
      </c>
      <c r="AC389" s="608">
        <v>62.1</v>
      </c>
      <c r="AD389" s="608">
        <v>56.3</v>
      </c>
      <c r="AE389" s="608">
        <v>68.2</v>
      </c>
      <c r="AF389" s="607">
        <v>28</v>
      </c>
      <c r="AG389" s="607" t="s">
        <v>1</v>
      </c>
      <c r="AH389" s="607" t="s">
        <v>1</v>
      </c>
      <c r="AI389" s="607">
        <v>2</v>
      </c>
      <c r="AJ389" s="607" t="s">
        <v>1</v>
      </c>
      <c r="AK389" s="607">
        <v>2</v>
      </c>
      <c r="AL389" s="607" t="s">
        <v>1</v>
      </c>
      <c r="AM389" s="607">
        <v>2</v>
      </c>
      <c r="AN389" s="607">
        <v>3</v>
      </c>
      <c r="AO389" s="607">
        <v>3</v>
      </c>
      <c r="AP389" s="607">
        <v>2</v>
      </c>
      <c r="AQ389" s="607">
        <v>2</v>
      </c>
      <c r="AR389" s="607">
        <v>5</v>
      </c>
      <c r="AS389" s="607">
        <v>1</v>
      </c>
      <c r="AT389" s="607">
        <v>3</v>
      </c>
      <c r="AU389" s="607">
        <v>3</v>
      </c>
      <c r="AV389" s="608">
        <v>62.7</v>
      </c>
      <c r="AW389" s="608">
        <v>56.7</v>
      </c>
      <c r="AX389" s="608">
        <v>68.7</v>
      </c>
      <c r="AY389" s="607">
        <v>27</v>
      </c>
      <c r="AZ389" s="607" t="s">
        <v>1</v>
      </c>
      <c r="BA389" s="607" t="s">
        <v>1</v>
      </c>
      <c r="BB389" s="607">
        <v>2</v>
      </c>
      <c r="BC389" s="607" t="s">
        <v>1</v>
      </c>
      <c r="BD389" s="607">
        <v>2</v>
      </c>
      <c r="BE389" s="607" t="s">
        <v>1</v>
      </c>
      <c r="BF389" s="607">
        <v>2</v>
      </c>
      <c r="BG389" s="607">
        <v>3</v>
      </c>
      <c r="BH389" s="607">
        <v>3</v>
      </c>
      <c r="BI389" s="607">
        <v>2</v>
      </c>
      <c r="BJ389" s="607">
        <v>2</v>
      </c>
      <c r="BK389" s="607">
        <v>5</v>
      </c>
      <c r="BL389" s="607">
        <v>1</v>
      </c>
      <c r="BM389" s="607">
        <v>2</v>
      </c>
      <c r="BN389" s="607">
        <v>3</v>
      </c>
      <c r="BO389" s="608">
        <v>61.9</v>
      </c>
      <c r="BP389" s="608">
        <v>56.7</v>
      </c>
      <c r="BQ389" s="608">
        <v>67.5</v>
      </c>
      <c r="BR389" s="607">
        <v>10</v>
      </c>
      <c r="BS389" s="607" t="s">
        <v>1</v>
      </c>
      <c r="BT389" s="607" t="s">
        <v>1</v>
      </c>
      <c r="BU389" s="607" t="s">
        <v>1</v>
      </c>
      <c r="BV389" s="607" t="s">
        <v>1</v>
      </c>
      <c r="BW389" s="607" t="s">
        <v>1</v>
      </c>
      <c r="BX389" s="607" t="s">
        <v>1</v>
      </c>
      <c r="BY389" s="607">
        <v>1</v>
      </c>
      <c r="BZ389" s="607" t="s">
        <v>1</v>
      </c>
      <c r="CA389" s="607">
        <v>2</v>
      </c>
      <c r="CB389" s="607">
        <v>1</v>
      </c>
      <c r="CC389" s="607">
        <v>2</v>
      </c>
      <c r="CD389" s="607">
        <v>3</v>
      </c>
      <c r="CE389" s="607" t="s">
        <v>1</v>
      </c>
      <c r="CF389" s="607">
        <v>1</v>
      </c>
      <c r="CG389" s="607" t="s">
        <v>1</v>
      </c>
      <c r="CH389" s="607">
        <v>6</v>
      </c>
      <c r="CI389" s="607" t="s">
        <v>1</v>
      </c>
      <c r="CJ389" s="607" t="s">
        <v>1</v>
      </c>
      <c r="CK389" s="607" t="s">
        <v>1</v>
      </c>
      <c r="CL389" s="607" t="s">
        <v>1</v>
      </c>
      <c r="CM389" s="607" t="s">
        <v>1</v>
      </c>
      <c r="CN389" s="607" t="s">
        <v>1</v>
      </c>
      <c r="CO389" s="607">
        <v>1</v>
      </c>
      <c r="CP389" s="607">
        <v>1</v>
      </c>
      <c r="CQ389" s="607">
        <v>1</v>
      </c>
      <c r="CR389" s="607">
        <v>2</v>
      </c>
      <c r="CS389" s="607" t="s">
        <v>1</v>
      </c>
      <c r="CT389" s="607">
        <v>1</v>
      </c>
      <c r="CU389" s="607" t="s">
        <v>1</v>
      </c>
      <c r="CV389" s="607"/>
      <c r="CW389" s="607"/>
      <c r="CX389" s="607"/>
      <c r="CY389" s="607"/>
      <c r="CZ389" s="607"/>
      <c r="DA389" s="607"/>
      <c r="DB389" s="607"/>
      <c r="DC389" s="607">
        <v>42</v>
      </c>
      <c r="DD389" s="607">
        <v>34</v>
      </c>
      <c r="DE389" s="607">
        <v>27</v>
      </c>
      <c r="DF389" s="607">
        <v>6</v>
      </c>
      <c r="DG389" s="607">
        <v>1</v>
      </c>
      <c r="DH389" s="607" t="s">
        <v>1</v>
      </c>
      <c r="DI389" s="607">
        <v>2</v>
      </c>
      <c r="DJ389" s="607">
        <v>6</v>
      </c>
      <c r="DK389" s="607">
        <v>10</v>
      </c>
      <c r="DL389" s="607" t="s">
        <v>1</v>
      </c>
      <c r="DM389" s="607" t="s">
        <v>1</v>
      </c>
      <c r="DN389" s="607" t="s">
        <v>1</v>
      </c>
      <c r="DO389" s="607" t="s">
        <v>1</v>
      </c>
      <c r="DP389" s="607">
        <v>3</v>
      </c>
      <c r="DQ389" s="607">
        <v>2</v>
      </c>
      <c r="DR389" s="607">
        <v>1</v>
      </c>
      <c r="DS389" s="607">
        <v>3</v>
      </c>
      <c r="DT389" s="607">
        <v>1</v>
      </c>
      <c r="DU389" s="607" t="s">
        <v>1</v>
      </c>
      <c r="DV389" s="607" t="s">
        <v>1</v>
      </c>
      <c r="DW389" s="607" t="s">
        <v>1</v>
      </c>
      <c r="DX389" s="607" t="s">
        <v>1</v>
      </c>
      <c r="DY389" s="607" t="s">
        <v>1</v>
      </c>
      <c r="DZ389" s="607" t="s">
        <v>1</v>
      </c>
      <c r="EA389" s="607">
        <v>10</v>
      </c>
      <c r="EB389" s="607">
        <v>1419</v>
      </c>
      <c r="EC389" s="607" t="s">
        <v>1</v>
      </c>
      <c r="ED389" s="607">
        <v>534</v>
      </c>
      <c r="EE389" s="607">
        <v>885</v>
      </c>
      <c r="EF389" s="17">
        <v>21</v>
      </c>
      <c r="EG389" s="17">
        <v>17</v>
      </c>
      <c r="EH389" s="17">
        <v>14</v>
      </c>
      <c r="EI389" s="17">
        <v>2</v>
      </c>
      <c r="EJ389" s="17">
        <v>1</v>
      </c>
      <c r="EK389" s="17" t="s">
        <v>1</v>
      </c>
      <c r="EL389" s="17">
        <v>2</v>
      </c>
      <c r="EM389" s="17">
        <v>2</v>
      </c>
      <c r="EN389" s="17">
        <v>21</v>
      </c>
      <c r="EO389" s="17">
        <v>17</v>
      </c>
      <c r="EP389" s="17">
        <v>13</v>
      </c>
      <c r="EQ389" s="17">
        <v>4</v>
      </c>
      <c r="ER389" s="17" t="s">
        <v>1</v>
      </c>
      <c r="ES389" s="17" t="s">
        <v>1</v>
      </c>
      <c r="ET389" s="17" t="s">
        <v>1</v>
      </c>
      <c r="EU389" s="17">
        <v>4</v>
      </c>
    </row>
    <row r="390" spans="1:151" ht="14.25" customHeight="1">
      <c r="A390" s="551" t="s">
        <v>299</v>
      </c>
      <c r="B390" s="551" t="s">
        <v>588</v>
      </c>
      <c r="C390" s="551" t="s">
        <v>589</v>
      </c>
      <c r="D390" s="551" t="s">
        <v>594</v>
      </c>
      <c r="E390" s="607">
        <v>13</v>
      </c>
      <c r="F390" s="607">
        <v>11</v>
      </c>
      <c r="G390" s="607">
        <v>5</v>
      </c>
      <c r="H390" s="607">
        <v>5</v>
      </c>
      <c r="I390" s="607">
        <v>1</v>
      </c>
      <c r="J390" s="607" t="s">
        <v>1</v>
      </c>
      <c r="K390" s="607">
        <v>5</v>
      </c>
      <c r="L390" s="607">
        <v>2</v>
      </c>
      <c r="M390" s="607">
        <v>29</v>
      </c>
      <c r="N390" s="607" t="s">
        <v>1</v>
      </c>
      <c r="O390" s="607" t="s">
        <v>1</v>
      </c>
      <c r="P390" s="607">
        <v>1</v>
      </c>
      <c r="Q390" s="607">
        <v>1</v>
      </c>
      <c r="R390" s="607">
        <v>3</v>
      </c>
      <c r="S390" s="607">
        <v>1</v>
      </c>
      <c r="T390" s="607">
        <v>4</v>
      </c>
      <c r="U390" s="607">
        <v>1</v>
      </c>
      <c r="V390" s="607">
        <v>2</v>
      </c>
      <c r="W390" s="607">
        <v>3</v>
      </c>
      <c r="X390" s="607">
        <v>4</v>
      </c>
      <c r="Y390" s="607">
        <v>5</v>
      </c>
      <c r="Z390" s="607">
        <v>1</v>
      </c>
      <c r="AA390" s="607">
        <v>1</v>
      </c>
      <c r="AB390" s="607">
        <v>2</v>
      </c>
      <c r="AC390" s="608">
        <v>59.3</v>
      </c>
      <c r="AD390" s="608">
        <v>57.3</v>
      </c>
      <c r="AE390" s="608">
        <v>62.1</v>
      </c>
      <c r="AF390" s="607">
        <v>22</v>
      </c>
      <c r="AG390" s="607" t="s">
        <v>1</v>
      </c>
      <c r="AH390" s="607" t="s">
        <v>1</v>
      </c>
      <c r="AI390" s="607" t="s">
        <v>1</v>
      </c>
      <c r="AJ390" s="607" t="s">
        <v>1</v>
      </c>
      <c r="AK390" s="607">
        <v>2</v>
      </c>
      <c r="AL390" s="607">
        <v>1</v>
      </c>
      <c r="AM390" s="607">
        <v>3</v>
      </c>
      <c r="AN390" s="607">
        <v>1</v>
      </c>
      <c r="AO390" s="607">
        <v>2</v>
      </c>
      <c r="AP390" s="607">
        <v>2</v>
      </c>
      <c r="AQ390" s="607">
        <v>4</v>
      </c>
      <c r="AR390" s="607">
        <v>4</v>
      </c>
      <c r="AS390" s="607">
        <v>1</v>
      </c>
      <c r="AT390" s="607">
        <v>1</v>
      </c>
      <c r="AU390" s="607">
        <v>1</v>
      </c>
      <c r="AV390" s="608">
        <v>61.6</v>
      </c>
      <c r="AW390" s="608">
        <v>61.1</v>
      </c>
      <c r="AX390" s="608">
        <v>62.4</v>
      </c>
      <c r="AY390" s="607">
        <v>22</v>
      </c>
      <c r="AZ390" s="607" t="s">
        <v>1</v>
      </c>
      <c r="BA390" s="607" t="s">
        <v>1</v>
      </c>
      <c r="BB390" s="607" t="s">
        <v>1</v>
      </c>
      <c r="BC390" s="607" t="s">
        <v>1</v>
      </c>
      <c r="BD390" s="607">
        <v>2</v>
      </c>
      <c r="BE390" s="607">
        <v>1</v>
      </c>
      <c r="BF390" s="607">
        <v>3</v>
      </c>
      <c r="BG390" s="607">
        <v>1</v>
      </c>
      <c r="BH390" s="607">
        <v>2</v>
      </c>
      <c r="BI390" s="607">
        <v>2</v>
      </c>
      <c r="BJ390" s="607">
        <v>4</v>
      </c>
      <c r="BK390" s="607">
        <v>4</v>
      </c>
      <c r="BL390" s="607">
        <v>1</v>
      </c>
      <c r="BM390" s="607">
        <v>1</v>
      </c>
      <c r="BN390" s="607">
        <v>1</v>
      </c>
      <c r="BO390" s="608">
        <v>61.6</v>
      </c>
      <c r="BP390" s="608">
        <v>61.1</v>
      </c>
      <c r="BQ390" s="608">
        <v>62.4</v>
      </c>
      <c r="BR390" s="607">
        <v>11</v>
      </c>
      <c r="BS390" s="607" t="s">
        <v>1</v>
      </c>
      <c r="BT390" s="607" t="s">
        <v>1</v>
      </c>
      <c r="BU390" s="607" t="s">
        <v>1</v>
      </c>
      <c r="BV390" s="607" t="s">
        <v>1</v>
      </c>
      <c r="BW390" s="607" t="s">
        <v>1</v>
      </c>
      <c r="BX390" s="607" t="s">
        <v>1</v>
      </c>
      <c r="BY390" s="607" t="s">
        <v>1</v>
      </c>
      <c r="BZ390" s="607" t="s">
        <v>1</v>
      </c>
      <c r="CA390" s="607">
        <v>1</v>
      </c>
      <c r="CB390" s="607">
        <v>1</v>
      </c>
      <c r="CC390" s="607">
        <v>3</v>
      </c>
      <c r="CD390" s="607">
        <v>3</v>
      </c>
      <c r="CE390" s="607">
        <v>1</v>
      </c>
      <c r="CF390" s="607">
        <v>1</v>
      </c>
      <c r="CG390" s="607">
        <v>1</v>
      </c>
      <c r="CH390" s="607">
        <v>10</v>
      </c>
      <c r="CI390" s="607" t="s">
        <v>1</v>
      </c>
      <c r="CJ390" s="607" t="s">
        <v>1</v>
      </c>
      <c r="CK390" s="607" t="s">
        <v>1</v>
      </c>
      <c r="CL390" s="607" t="s">
        <v>1</v>
      </c>
      <c r="CM390" s="607" t="s">
        <v>1</v>
      </c>
      <c r="CN390" s="607" t="s">
        <v>1</v>
      </c>
      <c r="CO390" s="607" t="s">
        <v>1</v>
      </c>
      <c r="CP390" s="607">
        <v>1</v>
      </c>
      <c r="CQ390" s="607">
        <v>3</v>
      </c>
      <c r="CR390" s="607">
        <v>3</v>
      </c>
      <c r="CS390" s="607">
        <v>1</v>
      </c>
      <c r="CT390" s="607">
        <v>1</v>
      </c>
      <c r="CU390" s="607">
        <v>1</v>
      </c>
      <c r="CV390" s="607"/>
      <c r="CW390" s="607"/>
      <c r="CX390" s="607"/>
      <c r="CY390" s="607"/>
      <c r="CZ390" s="607"/>
      <c r="DA390" s="607"/>
      <c r="DB390" s="607"/>
      <c r="DC390" s="607">
        <v>38</v>
      </c>
      <c r="DD390" s="607">
        <v>28</v>
      </c>
      <c r="DE390" s="607">
        <v>22</v>
      </c>
      <c r="DF390" s="607">
        <v>4</v>
      </c>
      <c r="DG390" s="607">
        <v>2</v>
      </c>
      <c r="DH390" s="607">
        <v>5</v>
      </c>
      <c r="DI390" s="607">
        <v>2</v>
      </c>
      <c r="DJ390" s="607">
        <v>3</v>
      </c>
      <c r="DK390" s="607">
        <v>9</v>
      </c>
      <c r="DL390" s="607" t="s">
        <v>1</v>
      </c>
      <c r="DM390" s="607" t="s">
        <v>1</v>
      </c>
      <c r="DN390" s="607" t="s">
        <v>1</v>
      </c>
      <c r="DO390" s="607" t="s">
        <v>1</v>
      </c>
      <c r="DP390" s="607">
        <v>7</v>
      </c>
      <c r="DQ390" s="607">
        <v>1</v>
      </c>
      <c r="DR390" s="607" t="s">
        <v>1</v>
      </c>
      <c r="DS390" s="607">
        <v>1</v>
      </c>
      <c r="DT390" s="607" t="s">
        <v>1</v>
      </c>
      <c r="DU390" s="607" t="s">
        <v>1</v>
      </c>
      <c r="DV390" s="607" t="s">
        <v>1</v>
      </c>
      <c r="DW390" s="607" t="s">
        <v>1</v>
      </c>
      <c r="DX390" s="607" t="s">
        <v>1</v>
      </c>
      <c r="DY390" s="607" t="s">
        <v>1</v>
      </c>
      <c r="DZ390" s="607" t="s">
        <v>1</v>
      </c>
      <c r="EA390" s="607">
        <v>11</v>
      </c>
      <c r="EB390" s="607">
        <v>654</v>
      </c>
      <c r="EC390" s="607">
        <v>70</v>
      </c>
      <c r="ED390" s="607">
        <v>536</v>
      </c>
      <c r="EE390" s="607">
        <v>48</v>
      </c>
      <c r="EF390" s="17">
        <v>20</v>
      </c>
      <c r="EG390" s="17">
        <v>18</v>
      </c>
      <c r="EH390" s="17">
        <v>14</v>
      </c>
      <c r="EI390" s="17">
        <v>4</v>
      </c>
      <c r="EJ390" s="17" t="s">
        <v>1</v>
      </c>
      <c r="EK390" s="17" t="s">
        <v>1</v>
      </c>
      <c r="EL390" s="17">
        <v>1</v>
      </c>
      <c r="EM390" s="17">
        <v>1</v>
      </c>
      <c r="EN390" s="17">
        <v>18</v>
      </c>
      <c r="EO390" s="17">
        <v>10</v>
      </c>
      <c r="EP390" s="17">
        <v>8</v>
      </c>
      <c r="EQ390" s="17" t="s">
        <v>1</v>
      </c>
      <c r="ER390" s="17">
        <v>2</v>
      </c>
      <c r="ES390" s="17">
        <v>5</v>
      </c>
      <c r="ET390" s="17">
        <v>1</v>
      </c>
      <c r="EU390" s="17">
        <v>2</v>
      </c>
    </row>
    <row r="391" spans="1:151" ht="14.25" customHeight="1">
      <c r="A391" s="551" t="s">
        <v>299</v>
      </c>
      <c r="B391" s="551" t="s">
        <v>588</v>
      </c>
      <c r="C391" s="551" t="s">
        <v>589</v>
      </c>
      <c r="D391" s="551" t="s">
        <v>595</v>
      </c>
      <c r="E391" s="607">
        <v>24</v>
      </c>
      <c r="F391" s="607">
        <v>17</v>
      </c>
      <c r="G391" s="607">
        <v>8</v>
      </c>
      <c r="H391" s="607">
        <v>7</v>
      </c>
      <c r="I391" s="607">
        <v>5</v>
      </c>
      <c r="J391" s="607">
        <v>3</v>
      </c>
      <c r="K391" s="607">
        <v>4</v>
      </c>
      <c r="L391" s="607">
        <v>7</v>
      </c>
      <c r="M391" s="607">
        <v>45</v>
      </c>
      <c r="N391" s="607" t="s">
        <v>1</v>
      </c>
      <c r="O391" s="607" t="s">
        <v>1</v>
      </c>
      <c r="P391" s="607">
        <v>1</v>
      </c>
      <c r="Q391" s="607">
        <v>1</v>
      </c>
      <c r="R391" s="607">
        <v>1</v>
      </c>
      <c r="S391" s="607">
        <v>3</v>
      </c>
      <c r="T391" s="607">
        <v>3</v>
      </c>
      <c r="U391" s="607">
        <v>10</v>
      </c>
      <c r="V391" s="607">
        <v>3</v>
      </c>
      <c r="W391" s="607">
        <v>1</v>
      </c>
      <c r="X391" s="607">
        <v>4</v>
      </c>
      <c r="Y391" s="607">
        <v>5</v>
      </c>
      <c r="Z391" s="607">
        <v>6</v>
      </c>
      <c r="AA391" s="607">
        <v>5</v>
      </c>
      <c r="AB391" s="607">
        <v>2</v>
      </c>
      <c r="AC391" s="608">
        <v>62.2</v>
      </c>
      <c r="AD391" s="608">
        <v>62.3</v>
      </c>
      <c r="AE391" s="608">
        <v>62.1</v>
      </c>
      <c r="AF391" s="607">
        <v>40</v>
      </c>
      <c r="AG391" s="607" t="s">
        <v>1</v>
      </c>
      <c r="AH391" s="607" t="s">
        <v>1</v>
      </c>
      <c r="AI391" s="607" t="s">
        <v>1</v>
      </c>
      <c r="AJ391" s="607">
        <v>1</v>
      </c>
      <c r="AK391" s="607">
        <v>1</v>
      </c>
      <c r="AL391" s="607">
        <v>1</v>
      </c>
      <c r="AM391" s="607">
        <v>2</v>
      </c>
      <c r="AN391" s="607">
        <v>9</v>
      </c>
      <c r="AO391" s="607">
        <v>3</v>
      </c>
      <c r="AP391" s="607">
        <v>1</v>
      </c>
      <c r="AQ391" s="607">
        <v>4</v>
      </c>
      <c r="AR391" s="607">
        <v>5</v>
      </c>
      <c r="AS391" s="607">
        <v>6</v>
      </c>
      <c r="AT391" s="607">
        <v>5</v>
      </c>
      <c r="AU391" s="607">
        <v>2</v>
      </c>
      <c r="AV391" s="608">
        <v>64.7</v>
      </c>
      <c r="AW391" s="608">
        <v>64</v>
      </c>
      <c r="AX391" s="608">
        <v>65.5</v>
      </c>
      <c r="AY391" s="607">
        <v>37</v>
      </c>
      <c r="AZ391" s="607" t="s">
        <v>1</v>
      </c>
      <c r="BA391" s="607" t="s">
        <v>1</v>
      </c>
      <c r="BB391" s="607" t="s">
        <v>1</v>
      </c>
      <c r="BC391" s="607">
        <v>1</v>
      </c>
      <c r="BD391" s="607">
        <v>1</v>
      </c>
      <c r="BE391" s="607" t="s">
        <v>1</v>
      </c>
      <c r="BF391" s="607">
        <v>2</v>
      </c>
      <c r="BG391" s="607">
        <v>9</v>
      </c>
      <c r="BH391" s="607">
        <v>3</v>
      </c>
      <c r="BI391" s="607">
        <v>1</v>
      </c>
      <c r="BJ391" s="607">
        <v>4</v>
      </c>
      <c r="BK391" s="607">
        <v>5</v>
      </c>
      <c r="BL391" s="607">
        <v>6</v>
      </c>
      <c r="BM391" s="607">
        <v>4</v>
      </c>
      <c r="BN391" s="607">
        <v>1</v>
      </c>
      <c r="BO391" s="608">
        <v>64.2</v>
      </c>
      <c r="BP391" s="608">
        <v>62.7</v>
      </c>
      <c r="BQ391" s="608">
        <v>65.8</v>
      </c>
      <c r="BR391" s="607">
        <v>17</v>
      </c>
      <c r="BS391" s="607" t="s">
        <v>1</v>
      </c>
      <c r="BT391" s="607" t="s">
        <v>1</v>
      </c>
      <c r="BU391" s="607" t="s">
        <v>1</v>
      </c>
      <c r="BV391" s="607" t="s">
        <v>1</v>
      </c>
      <c r="BW391" s="607">
        <v>1</v>
      </c>
      <c r="BX391" s="607" t="s">
        <v>1</v>
      </c>
      <c r="BY391" s="607" t="s">
        <v>1</v>
      </c>
      <c r="BZ391" s="607">
        <v>3</v>
      </c>
      <c r="CA391" s="607">
        <v>3</v>
      </c>
      <c r="CB391" s="607" t="s">
        <v>1</v>
      </c>
      <c r="CC391" s="607">
        <v>2</v>
      </c>
      <c r="CD391" s="607">
        <v>2</v>
      </c>
      <c r="CE391" s="607">
        <v>3</v>
      </c>
      <c r="CF391" s="607">
        <v>2</v>
      </c>
      <c r="CG391" s="607">
        <v>1</v>
      </c>
      <c r="CH391" s="607">
        <v>11</v>
      </c>
      <c r="CI391" s="607" t="s">
        <v>1</v>
      </c>
      <c r="CJ391" s="607" t="s">
        <v>1</v>
      </c>
      <c r="CK391" s="607" t="s">
        <v>1</v>
      </c>
      <c r="CL391" s="607" t="s">
        <v>1</v>
      </c>
      <c r="CM391" s="607" t="s">
        <v>1</v>
      </c>
      <c r="CN391" s="607">
        <v>1</v>
      </c>
      <c r="CO391" s="607">
        <v>1</v>
      </c>
      <c r="CP391" s="607" t="s">
        <v>1</v>
      </c>
      <c r="CQ391" s="607">
        <v>2</v>
      </c>
      <c r="CR391" s="607">
        <v>2</v>
      </c>
      <c r="CS391" s="607">
        <v>3</v>
      </c>
      <c r="CT391" s="607">
        <v>2</v>
      </c>
      <c r="CU391" s="607" t="s">
        <v>1</v>
      </c>
      <c r="CV391" s="607"/>
      <c r="CW391" s="607"/>
      <c r="CX391" s="607"/>
      <c r="CY391" s="607"/>
      <c r="CZ391" s="607"/>
      <c r="DA391" s="607"/>
      <c r="DB391" s="607"/>
      <c r="DC391" s="607">
        <v>70</v>
      </c>
      <c r="DD391" s="607">
        <v>50</v>
      </c>
      <c r="DE391" s="607">
        <v>37</v>
      </c>
      <c r="DF391" s="607">
        <v>8</v>
      </c>
      <c r="DG391" s="607">
        <v>5</v>
      </c>
      <c r="DH391" s="607">
        <v>6</v>
      </c>
      <c r="DI391" s="607">
        <v>9</v>
      </c>
      <c r="DJ391" s="607">
        <v>5</v>
      </c>
      <c r="DK391" s="607">
        <v>17</v>
      </c>
      <c r="DL391" s="607" t="s">
        <v>1</v>
      </c>
      <c r="DM391" s="607" t="s">
        <v>1</v>
      </c>
      <c r="DN391" s="607">
        <v>1</v>
      </c>
      <c r="DO391" s="607" t="s">
        <v>1</v>
      </c>
      <c r="DP391" s="607">
        <v>12</v>
      </c>
      <c r="DQ391" s="607" t="s">
        <v>1</v>
      </c>
      <c r="DR391" s="607">
        <v>1</v>
      </c>
      <c r="DS391" s="607">
        <v>2</v>
      </c>
      <c r="DT391" s="607">
        <v>1</v>
      </c>
      <c r="DU391" s="607" t="s">
        <v>1</v>
      </c>
      <c r="DV391" s="607" t="s">
        <v>1</v>
      </c>
      <c r="DW391" s="607" t="s">
        <v>1</v>
      </c>
      <c r="DX391" s="607" t="s">
        <v>1</v>
      </c>
      <c r="DY391" s="607" t="s">
        <v>1</v>
      </c>
      <c r="DZ391" s="607" t="s">
        <v>1</v>
      </c>
      <c r="EA391" s="607">
        <v>17</v>
      </c>
      <c r="EB391" s="607">
        <v>1562</v>
      </c>
      <c r="EC391" s="607" t="s">
        <v>1</v>
      </c>
      <c r="ED391" s="607">
        <v>1286</v>
      </c>
      <c r="EE391" s="607">
        <v>276</v>
      </c>
      <c r="EF391" s="17">
        <v>32</v>
      </c>
      <c r="EG391" s="17">
        <v>25</v>
      </c>
      <c r="EH391" s="17">
        <v>19</v>
      </c>
      <c r="EI391" s="17">
        <v>3</v>
      </c>
      <c r="EJ391" s="17">
        <v>3</v>
      </c>
      <c r="EK391" s="17" t="s">
        <v>1</v>
      </c>
      <c r="EL391" s="17">
        <v>6</v>
      </c>
      <c r="EM391" s="17">
        <v>1</v>
      </c>
      <c r="EN391" s="17">
        <v>38</v>
      </c>
      <c r="EO391" s="17">
        <v>25</v>
      </c>
      <c r="EP391" s="17">
        <v>18</v>
      </c>
      <c r="EQ391" s="17">
        <v>5</v>
      </c>
      <c r="ER391" s="17">
        <v>2</v>
      </c>
      <c r="ES391" s="17">
        <v>6</v>
      </c>
      <c r="ET391" s="17">
        <v>3</v>
      </c>
      <c r="EU391" s="17">
        <v>4</v>
      </c>
    </row>
    <row r="392" spans="1:151" ht="14.25" customHeight="1">
      <c r="A392" s="551" t="s">
        <v>299</v>
      </c>
      <c r="B392" s="551" t="s">
        <v>588</v>
      </c>
      <c r="C392" s="551" t="s">
        <v>596</v>
      </c>
      <c r="D392" s="551"/>
      <c r="E392" s="607">
        <v>174</v>
      </c>
      <c r="F392" s="607">
        <v>122</v>
      </c>
      <c r="G392" s="607">
        <v>58</v>
      </c>
      <c r="H392" s="607">
        <v>55</v>
      </c>
      <c r="I392" s="607">
        <v>36</v>
      </c>
      <c r="J392" s="607">
        <v>23</v>
      </c>
      <c r="K392" s="607">
        <v>28</v>
      </c>
      <c r="L392" s="607">
        <v>52</v>
      </c>
      <c r="M392" s="607">
        <v>349</v>
      </c>
      <c r="N392" s="607">
        <v>3</v>
      </c>
      <c r="O392" s="607">
        <v>6</v>
      </c>
      <c r="P392" s="607">
        <v>8</v>
      </c>
      <c r="Q392" s="607">
        <v>9</v>
      </c>
      <c r="R392" s="607">
        <v>17</v>
      </c>
      <c r="S392" s="607">
        <v>21</v>
      </c>
      <c r="T392" s="607">
        <v>35</v>
      </c>
      <c r="U392" s="607">
        <v>46</v>
      </c>
      <c r="V392" s="607">
        <v>35</v>
      </c>
      <c r="W392" s="607">
        <v>26</v>
      </c>
      <c r="X392" s="607">
        <v>28</v>
      </c>
      <c r="Y392" s="607">
        <v>33</v>
      </c>
      <c r="Z392" s="607">
        <v>33</v>
      </c>
      <c r="AA392" s="607">
        <v>33</v>
      </c>
      <c r="AB392" s="607">
        <v>16</v>
      </c>
      <c r="AC392" s="608">
        <v>59.5</v>
      </c>
      <c r="AD392" s="608">
        <v>58.1</v>
      </c>
      <c r="AE392" s="608">
        <v>60.9</v>
      </c>
      <c r="AF392" s="607">
        <v>272</v>
      </c>
      <c r="AG392" s="607">
        <v>1</v>
      </c>
      <c r="AH392" s="607">
        <v>1</v>
      </c>
      <c r="AI392" s="607">
        <v>3</v>
      </c>
      <c r="AJ392" s="607">
        <v>3</v>
      </c>
      <c r="AK392" s="607">
        <v>12</v>
      </c>
      <c r="AL392" s="607">
        <v>17</v>
      </c>
      <c r="AM392" s="607">
        <v>19</v>
      </c>
      <c r="AN392" s="607">
        <v>35</v>
      </c>
      <c r="AO392" s="607">
        <v>25</v>
      </c>
      <c r="AP392" s="607">
        <v>23</v>
      </c>
      <c r="AQ392" s="607">
        <v>26</v>
      </c>
      <c r="AR392" s="607">
        <v>32</v>
      </c>
      <c r="AS392" s="607">
        <v>29</v>
      </c>
      <c r="AT392" s="607">
        <v>31</v>
      </c>
      <c r="AU392" s="607">
        <v>15</v>
      </c>
      <c r="AV392" s="608">
        <v>62.7</v>
      </c>
      <c r="AW392" s="608">
        <v>61.7</v>
      </c>
      <c r="AX392" s="608">
        <v>63.8</v>
      </c>
      <c r="AY392" s="607">
        <v>243</v>
      </c>
      <c r="AZ392" s="607" t="s">
        <v>1</v>
      </c>
      <c r="BA392" s="607">
        <v>1</v>
      </c>
      <c r="BB392" s="607">
        <v>2</v>
      </c>
      <c r="BC392" s="607">
        <v>3</v>
      </c>
      <c r="BD392" s="607">
        <v>10</v>
      </c>
      <c r="BE392" s="607">
        <v>13</v>
      </c>
      <c r="BF392" s="607">
        <v>18</v>
      </c>
      <c r="BG392" s="607">
        <v>31</v>
      </c>
      <c r="BH392" s="607">
        <v>24</v>
      </c>
      <c r="BI392" s="607">
        <v>20</v>
      </c>
      <c r="BJ392" s="607">
        <v>25</v>
      </c>
      <c r="BK392" s="607">
        <v>30</v>
      </c>
      <c r="BL392" s="607">
        <v>28</v>
      </c>
      <c r="BM392" s="607">
        <v>25</v>
      </c>
      <c r="BN392" s="607">
        <v>13</v>
      </c>
      <c r="BO392" s="608">
        <v>63.1</v>
      </c>
      <c r="BP392" s="608">
        <v>61.9</v>
      </c>
      <c r="BQ392" s="608">
        <v>64.5</v>
      </c>
      <c r="BR392" s="607">
        <v>122</v>
      </c>
      <c r="BS392" s="607" t="s">
        <v>1</v>
      </c>
      <c r="BT392" s="607" t="s">
        <v>1</v>
      </c>
      <c r="BU392" s="607" t="s">
        <v>1</v>
      </c>
      <c r="BV392" s="607" t="s">
        <v>1</v>
      </c>
      <c r="BW392" s="607" t="s">
        <v>1</v>
      </c>
      <c r="BX392" s="607">
        <v>1</v>
      </c>
      <c r="BY392" s="607">
        <v>3</v>
      </c>
      <c r="BZ392" s="607">
        <v>8</v>
      </c>
      <c r="CA392" s="607">
        <v>15</v>
      </c>
      <c r="CB392" s="607">
        <v>11</v>
      </c>
      <c r="CC392" s="607">
        <v>13</v>
      </c>
      <c r="CD392" s="607">
        <v>20</v>
      </c>
      <c r="CE392" s="607">
        <v>16</v>
      </c>
      <c r="CF392" s="607">
        <v>22</v>
      </c>
      <c r="CG392" s="607">
        <v>13</v>
      </c>
      <c r="CH392" s="607">
        <v>90</v>
      </c>
      <c r="CI392" s="607" t="s">
        <v>1</v>
      </c>
      <c r="CJ392" s="607" t="s">
        <v>1</v>
      </c>
      <c r="CK392" s="607" t="s">
        <v>1</v>
      </c>
      <c r="CL392" s="607" t="s">
        <v>1</v>
      </c>
      <c r="CM392" s="607">
        <v>2</v>
      </c>
      <c r="CN392" s="607">
        <v>5</v>
      </c>
      <c r="CO392" s="607">
        <v>6</v>
      </c>
      <c r="CP392" s="607">
        <v>8</v>
      </c>
      <c r="CQ392" s="607">
        <v>10</v>
      </c>
      <c r="CR392" s="607">
        <v>17</v>
      </c>
      <c r="CS392" s="607">
        <v>12</v>
      </c>
      <c r="CT392" s="607">
        <v>18</v>
      </c>
      <c r="CU392" s="607">
        <v>12</v>
      </c>
      <c r="CV392" s="607"/>
      <c r="CW392" s="607"/>
      <c r="CX392" s="607"/>
      <c r="CY392" s="607"/>
      <c r="CZ392" s="607"/>
      <c r="DA392" s="607"/>
      <c r="DB392" s="607"/>
      <c r="DC392" s="607">
        <v>470</v>
      </c>
      <c r="DD392" s="607">
        <v>326</v>
      </c>
      <c r="DE392" s="607">
        <v>243</v>
      </c>
      <c r="DF392" s="607">
        <v>61</v>
      </c>
      <c r="DG392" s="607">
        <v>22</v>
      </c>
      <c r="DH392" s="607">
        <v>55</v>
      </c>
      <c r="DI392" s="607">
        <v>48</v>
      </c>
      <c r="DJ392" s="607">
        <v>41</v>
      </c>
      <c r="DK392" s="607">
        <v>120</v>
      </c>
      <c r="DL392" s="607" t="s">
        <v>1</v>
      </c>
      <c r="DM392" s="607">
        <v>1</v>
      </c>
      <c r="DN392" s="607">
        <v>1</v>
      </c>
      <c r="DO392" s="607">
        <v>1</v>
      </c>
      <c r="DP392" s="607">
        <v>73</v>
      </c>
      <c r="DQ392" s="607">
        <v>8</v>
      </c>
      <c r="DR392" s="607">
        <v>20</v>
      </c>
      <c r="DS392" s="607">
        <v>12</v>
      </c>
      <c r="DT392" s="607">
        <v>4</v>
      </c>
      <c r="DU392" s="607" t="s">
        <v>1</v>
      </c>
      <c r="DV392" s="607" t="s">
        <v>1</v>
      </c>
      <c r="DW392" s="607" t="s">
        <v>1</v>
      </c>
      <c r="DX392" s="607" t="s">
        <v>1</v>
      </c>
      <c r="DY392" s="607" t="s">
        <v>1</v>
      </c>
      <c r="DZ392" s="607" t="s">
        <v>1</v>
      </c>
      <c r="EA392" s="607">
        <v>122</v>
      </c>
      <c r="EB392" s="607">
        <v>8324</v>
      </c>
      <c r="EC392" s="607" t="s">
        <v>1</v>
      </c>
      <c r="ED392" s="607">
        <v>6399</v>
      </c>
      <c r="EE392" s="607">
        <v>1925</v>
      </c>
      <c r="EF392" s="17">
        <v>226</v>
      </c>
      <c r="EG392" s="17">
        <v>184</v>
      </c>
      <c r="EH392" s="17">
        <v>134</v>
      </c>
      <c r="EI392" s="17">
        <v>35</v>
      </c>
      <c r="EJ392" s="17">
        <v>15</v>
      </c>
      <c r="EK392" s="17" t="s">
        <v>1</v>
      </c>
      <c r="EL392" s="17">
        <v>23</v>
      </c>
      <c r="EM392" s="17">
        <v>19</v>
      </c>
      <c r="EN392" s="17">
        <v>244</v>
      </c>
      <c r="EO392" s="17">
        <v>142</v>
      </c>
      <c r="EP392" s="17">
        <v>109</v>
      </c>
      <c r="EQ392" s="17">
        <v>26</v>
      </c>
      <c r="ER392" s="17">
        <v>7</v>
      </c>
      <c r="ES392" s="17">
        <v>55</v>
      </c>
      <c r="ET392" s="17">
        <v>25</v>
      </c>
      <c r="EU392" s="17">
        <v>22</v>
      </c>
    </row>
    <row r="393" spans="1:151" ht="14.25" customHeight="1">
      <c r="A393" s="551" t="s">
        <v>299</v>
      </c>
      <c r="B393" s="551" t="s">
        <v>588</v>
      </c>
      <c r="C393" s="551" t="s">
        <v>596</v>
      </c>
      <c r="D393" s="551" t="s">
        <v>597</v>
      </c>
      <c r="E393" s="607">
        <v>18</v>
      </c>
      <c r="F393" s="607">
        <v>15</v>
      </c>
      <c r="G393" s="607">
        <v>7</v>
      </c>
      <c r="H393" s="607">
        <v>7</v>
      </c>
      <c r="I393" s="607">
        <v>4</v>
      </c>
      <c r="J393" s="607">
        <v>1</v>
      </c>
      <c r="K393" s="607">
        <v>4</v>
      </c>
      <c r="L393" s="607">
        <v>3</v>
      </c>
      <c r="M393" s="607">
        <v>34</v>
      </c>
      <c r="N393" s="607" t="s">
        <v>1</v>
      </c>
      <c r="O393" s="607" t="s">
        <v>1</v>
      </c>
      <c r="P393" s="607" t="s">
        <v>1</v>
      </c>
      <c r="Q393" s="607" t="s">
        <v>1</v>
      </c>
      <c r="R393" s="607">
        <v>2</v>
      </c>
      <c r="S393" s="607">
        <v>2</v>
      </c>
      <c r="T393" s="607">
        <v>2</v>
      </c>
      <c r="U393" s="607">
        <v>4</v>
      </c>
      <c r="V393" s="607">
        <v>5</v>
      </c>
      <c r="W393" s="607">
        <v>4</v>
      </c>
      <c r="X393" s="607">
        <v>5</v>
      </c>
      <c r="Y393" s="607">
        <v>3</v>
      </c>
      <c r="Z393" s="607">
        <v>3</v>
      </c>
      <c r="AA393" s="607">
        <v>4</v>
      </c>
      <c r="AB393" s="607" t="s">
        <v>1</v>
      </c>
      <c r="AC393" s="608">
        <v>61.9</v>
      </c>
      <c r="AD393" s="608">
        <v>63.5</v>
      </c>
      <c r="AE393" s="608">
        <v>59.9</v>
      </c>
      <c r="AF393" s="607">
        <v>25</v>
      </c>
      <c r="AG393" s="607" t="s">
        <v>1</v>
      </c>
      <c r="AH393" s="607" t="s">
        <v>1</v>
      </c>
      <c r="AI393" s="607" t="s">
        <v>1</v>
      </c>
      <c r="AJ393" s="607" t="s">
        <v>1</v>
      </c>
      <c r="AK393" s="607">
        <v>1</v>
      </c>
      <c r="AL393" s="607">
        <v>2</v>
      </c>
      <c r="AM393" s="607">
        <v>1</v>
      </c>
      <c r="AN393" s="607">
        <v>2</v>
      </c>
      <c r="AO393" s="607">
        <v>3</v>
      </c>
      <c r="AP393" s="607">
        <v>2</v>
      </c>
      <c r="AQ393" s="607">
        <v>5</v>
      </c>
      <c r="AR393" s="607">
        <v>3</v>
      </c>
      <c r="AS393" s="607">
        <v>3</v>
      </c>
      <c r="AT393" s="607">
        <v>3</v>
      </c>
      <c r="AU393" s="607" t="s">
        <v>1</v>
      </c>
      <c r="AV393" s="608">
        <v>63.8</v>
      </c>
      <c r="AW393" s="608">
        <v>63.8</v>
      </c>
      <c r="AX393" s="608">
        <v>63.8</v>
      </c>
      <c r="AY393" s="607">
        <v>23</v>
      </c>
      <c r="AZ393" s="607" t="s">
        <v>1</v>
      </c>
      <c r="BA393" s="607" t="s">
        <v>1</v>
      </c>
      <c r="BB393" s="607" t="s">
        <v>1</v>
      </c>
      <c r="BC393" s="607" t="s">
        <v>1</v>
      </c>
      <c r="BD393" s="607">
        <v>1</v>
      </c>
      <c r="BE393" s="607">
        <v>1</v>
      </c>
      <c r="BF393" s="607">
        <v>1</v>
      </c>
      <c r="BG393" s="607">
        <v>2</v>
      </c>
      <c r="BH393" s="607">
        <v>2</v>
      </c>
      <c r="BI393" s="607">
        <v>2</v>
      </c>
      <c r="BJ393" s="607">
        <v>5</v>
      </c>
      <c r="BK393" s="607">
        <v>3</v>
      </c>
      <c r="BL393" s="607">
        <v>3</v>
      </c>
      <c r="BM393" s="607">
        <v>3</v>
      </c>
      <c r="BN393" s="607" t="s">
        <v>1</v>
      </c>
      <c r="BO393" s="608">
        <v>65</v>
      </c>
      <c r="BP393" s="608">
        <v>63.8</v>
      </c>
      <c r="BQ393" s="608">
        <v>66.900000000000006</v>
      </c>
      <c r="BR393" s="607">
        <v>15</v>
      </c>
      <c r="BS393" s="607" t="s">
        <v>1</v>
      </c>
      <c r="BT393" s="607" t="s">
        <v>1</v>
      </c>
      <c r="BU393" s="607" t="s">
        <v>1</v>
      </c>
      <c r="BV393" s="607" t="s">
        <v>1</v>
      </c>
      <c r="BW393" s="607" t="s">
        <v>1</v>
      </c>
      <c r="BX393" s="607" t="s">
        <v>1</v>
      </c>
      <c r="BY393" s="607" t="s">
        <v>1</v>
      </c>
      <c r="BZ393" s="607" t="s">
        <v>1</v>
      </c>
      <c r="CA393" s="607">
        <v>1</v>
      </c>
      <c r="CB393" s="607">
        <v>2</v>
      </c>
      <c r="CC393" s="607">
        <v>4</v>
      </c>
      <c r="CD393" s="607">
        <v>1</v>
      </c>
      <c r="CE393" s="607">
        <v>2</v>
      </c>
      <c r="CF393" s="607">
        <v>5</v>
      </c>
      <c r="CG393" s="607" t="s">
        <v>1</v>
      </c>
      <c r="CH393" s="607">
        <v>12</v>
      </c>
      <c r="CI393" s="607" t="s">
        <v>1</v>
      </c>
      <c r="CJ393" s="607" t="s">
        <v>1</v>
      </c>
      <c r="CK393" s="607" t="s">
        <v>1</v>
      </c>
      <c r="CL393" s="607" t="s">
        <v>1</v>
      </c>
      <c r="CM393" s="607" t="s">
        <v>1</v>
      </c>
      <c r="CN393" s="607" t="s">
        <v>1</v>
      </c>
      <c r="CO393" s="607" t="s">
        <v>1</v>
      </c>
      <c r="CP393" s="607">
        <v>1</v>
      </c>
      <c r="CQ393" s="607">
        <v>4</v>
      </c>
      <c r="CR393" s="607">
        <v>1</v>
      </c>
      <c r="CS393" s="607">
        <v>2</v>
      </c>
      <c r="CT393" s="607">
        <v>4</v>
      </c>
      <c r="CU393" s="607" t="s">
        <v>1</v>
      </c>
      <c r="CV393" s="607"/>
      <c r="CW393" s="607"/>
      <c r="CX393" s="607"/>
      <c r="CY393" s="607"/>
      <c r="CZ393" s="607"/>
      <c r="DA393" s="607"/>
      <c r="DB393" s="607"/>
      <c r="DC393" s="607">
        <v>50</v>
      </c>
      <c r="DD393" s="607">
        <v>30</v>
      </c>
      <c r="DE393" s="607">
        <v>23</v>
      </c>
      <c r="DF393" s="607">
        <v>5</v>
      </c>
      <c r="DG393" s="607">
        <v>2</v>
      </c>
      <c r="DH393" s="607">
        <v>9</v>
      </c>
      <c r="DI393" s="607">
        <v>4</v>
      </c>
      <c r="DJ393" s="607">
        <v>7</v>
      </c>
      <c r="DK393" s="607">
        <v>15</v>
      </c>
      <c r="DL393" s="607" t="s">
        <v>1</v>
      </c>
      <c r="DM393" s="607" t="s">
        <v>1</v>
      </c>
      <c r="DN393" s="607" t="s">
        <v>1</v>
      </c>
      <c r="DO393" s="607" t="s">
        <v>1</v>
      </c>
      <c r="DP393" s="607">
        <v>9</v>
      </c>
      <c r="DQ393" s="607">
        <v>1</v>
      </c>
      <c r="DR393" s="607">
        <v>4</v>
      </c>
      <c r="DS393" s="607">
        <v>1</v>
      </c>
      <c r="DT393" s="607" t="s">
        <v>1</v>
      </c>
      <c r="DU393" s="607" t="s">
        <v>1</v>
      </c>
      <c r="DV393" s="607" t="s">
        <v>1</v>
      </c>
      <c r="DW393" s="607" t="s">
        <v>1</v>
      </c>
      <c r="DX393" s="607" t="s">
        <v>1</v>
      </c>
      <c r="DY393" s="607" t="s">
        <v>1</v>
      </c>
      <c r="DZ393" s="607" t="s">
        <v>1</v>
      </c>
      <c r="EA393" s="607">
        <v>15</v>
      </c>
      <c r="EB393" s="607">
        <v>878</v>
      </c>
      <c r="EC393" s="607" t="s">
        <v>1</v>
      </c>
      <c r="ED393" s="607">
        <v>567</v>
      </c>
      <c r="EE393" s="607">
        <v>311</v>
      </c>
      <c r="EF393" s="17">
        <v>25</v>
      </c>
      <c r="EG393" s="17">
        <v>19</v>
      </c>
      <c r="EH393" s="17">
        <v>14</v>
      </c>
      <c r="EI393" s="17">
        <v>4</v>
      </c>
      <c r="EJ393" s="17">
        <v>1</v>
      </c>
      <c r="EK393" s="17" t="s">
        <v>1</v>
      </c>
      <c r="EL393" s="17">
        <v>2</v>
      </c>
      <c r="EM393" s="17">
        <v>4</v>
      </c>
      <c r="EN393" s="17">
        <v>25</v>
      </c>
      <c r="EO393" s="17">
        <v>11</v>
      </c>
      <c r="EP393" s="17">
        <v>9</v>
      </c>
      <c r="EQ393" s="17">
        <v>1</v>
      </c>
      <c r="ER393" s="17">
        <v>1</v>
      </c>
      <c r="ES393" s="17">
        <v>9</v>
      </c>
      <c r="ET393" s="17">
        <v>2</v>
      </c>
      <c r="EU393" s="17">
        <v>3</v>
      </c>
    </row>
    <row r="394" spans="1:151" ht="14.25" customHeight="1">
      <c r="A394" s="551" t="s">
        <v>299</v>
      </c>
      <c r="B394" s="551" t="s">
        <v>588</v>
      </c>
      <c r="C394" s="551" t="s">
        <v>596</v>
      </c>
      <c r="D394" s="551" t="s">
        <v>598</v>
      </c>
      <c r="E394" s="607" t="s">
        <v>191</v>
      </c>
      <c r="F394" s="607" t="s">
        <v>191</v>
      </c>
      <c r="G394" s="607" t="s">
        <v>191</v>
      </c>
      <c r="H394" s="607" t="s">
        <v>191</v>
      </c>
      <c r="I394" s="607" t="s">
        <v>191</v>
      </c>
      <c r="J394" s="607" t="s">
        <v>191</v>
      </c>
      <c r="K394" s="607" t="s">
        <v>191</v>
      </c>
      <c r="L394" s="607" t="s">
        <v>191</v>
      </c>
      <c r="M394" s="607" t="s">
        <v>191</v>
      </c>
      <c r="N394" s="607" t="s">
        <v>191</v>
      </c>
      <c r="O394" s="607" t="s">
        <v>191</v>
      </c>
      <c r="P394" s="607" t="s">
        <v>191</v>
      </c>
      <c r="Q394" s="607" t="s">
        <v>191</v>
      </c>
      <c r="R394" s="607" t="s">
        <v>191</v>
      </c>
      <c r="S394" s="607" t="s">
        <v>191</v>
      </c>
      <c r="T394" s="607" t="s">
        <v>191</v>
      </c>
      <c r="U394" s="607" t="s">
        <v>191</v>
      </c>
      <c r="V394" s="607" t="s">
        <v>191</v>
      </c>
      <c r="W394" s="607" t="s">
        <v>191</v>
      </c>
      <c r="X394" s="607" t="s">
        <v>191</v>
      </c>
      <c r="Y394" s="607" t="s">
        <v>191</v>
      </c>
      <c r="Z394" s="607" t="s">
        <v>191</v>
      </c>
      <c r="AA394" s="607" t="s">
        <v>191</v>
      </c>
      <c r="AB394" s="607" t="s">
        <v>191</v>
      </c>
      <c r="AC394" s="608">
        <v>60.5</v>
      </c>
      <c r="AD394" s="608">
        <v>54</v>
      </c>
      <c r="AE394" s="608">
        <v>67</v>
      </c>
      <c r="AF394" s="607" t="s">
        <v>191</v>
      </c>
      <c r="AG394" s="607" t="s">
        <v>191</v>
      </c>
      <c r="AH394" s="607" t="s">
        <v>191</v>
      </c>
      <c r="AI394" s="607" t="s">
        <v>191</v>
      </c>
      <c r="AJ394" s="607" t="s">
        <v>191</v>
      </c>
      <c r="AK394" s="607" t="s">
        <v>191</v>
      </c>
      <c r="AL394" s="607" t="s">
        <v>191</v>
      </c>
      <c r="AM394" s="607" t="s">
        <v>191</v>
      </c>
      <c r="AN394" s="607" t="s">
        <v>191</v>
      </c>
      <c r="AO394" s="607" t="s">
        <v>191</v>
      </c>
      <c r="AP394" s="607" t="s">
        <v>191</v>
      </c>
      <c r="AQ394" s="607" t="s">
        <v>191</v>
      </c>
      <c r="AR394" s="607" t="s">
        <v>191</v>
      </c>
      <c r="AS394" s="607" t="s">
        <v>191</v>
      </c>
      <c r="AT394" s="607" t="s">
        <v>191</v>
      </c>
      <c r="AU394" s="607" t="s">
        <v>191</v>
      </c>
      <c r="AV394" s="608">
        <v>60.5</v>
      </c>
      <c r="AW394" s="608">
        <v>54</v>
      </c>
      <c r="AX394" s="608">
        <v>67</v>
      </c>
      <c r="AY394" s="607" t="s">
        <v>191</v>
      </c>
      <c r="AZ394" s="607" t="s">
        <v>191</v>
      </c>
      <c r="BA394" s="607" t="s">
        <v>191</v>
      </c>
      <c r="BB394" s="607" t="s">
        <v>191</v>
      </c>
      <c r="BC394" s="607" t="s">
        <v>191</v>
      </c>
      <c r="BD394" s="607" t="s">
        <v>191</v>
      </c>
      <c r="BE394" s="607" t="s">
        <v>191</v>
      </c>
      <c r="BF394" s="607" t="s">
        <v>191</v>
      </c>
      <c r="BG394" s="607" t="s">
        <v>191</v>
      </c>
      <c r="BH394" s="607" t="s">
        <v>191</v>
      </c>
      <c r="BI394" s="607" t="s">
        <v>191</v>
      </c>
      <c r="BJ394" s="607" t="s">
        <v>191</v>
      </c>
      <c r="BK394" s="607" t="s">
        <v>191</v>
      </c>
      <c r="BL394" s="607" t="s">
        <v>191</v>
      </c>
      <c r="BM394" s="607" t="s">
        <v>191</v>
      </c>
      <c r="BN394" s="607" t="s">
        <v>191</v>
      </c>
      <c r="BO394" s="608">
        <v>60.5</v>
      </c>
      <c r="BP394" s="608">
        <v>54</v>
      </c>
      <c r="BQ394" s="608">
        <v>67</v>
      </c>
      <c r="BR394" s="607">
        <v>2</v>
      </c>
      <c r="BS394" s="607" t="s">
        <v>1</v>
      </c>
      <c r="BT394" s="607" t="s">
        <v>1</v>
      </c>
      <c r="BU394" s="607" t="s">
        <v>1</v>
      </c>
      <c r="BV394" s="607" t="s">
        <v>1</v>
      </c>
      <c r="BW394" s="607" t="s">
        <v>1</v>
      </c>
      <c r="BX394" s="607" t="s">
        <v>1</v>
      </c>
      <c r="BY394" s="607" t="s">
        <v>1</v>
      </c>
      <c r="BZ394" s="607" t="s">
        <v>1</v>
      </c>
      <c r="CA394" s="607">
        <v>1</v>
      </c>
      <c r="CB394" s="607" t="s">
        <v>1</v>
      </c>
      <c r="CC394" s="607" t="s">
        <v>1</v>
      </c>
      <c r="CD394" s="607">
        <v>1</v>
      </c>
      <c r="CE394" s="607" t="s">
        <v>1</v>
      </c>
      <c r="CF394" s="607" t="s">
        <v>1</v>
      </c>
      <c r="CG394" s="607" t="s">
        <v>1</v>
      </c>
      <c r="CH394" s="607">
        <v>1</v>
      </c>
      <c r="CI394" s="607" t="s">
        <v>1</v>
      </c>
      <c r="CJ394" s="607" t="s">
        <v>1</v>
      </c>
      <c r="CK394" s="607" t="s">
        <v>1</v>
      </c>
      <c r="CL394" s="607" t="s">
        <v>1</v>
      </c>
      <c r="CM394" s="607" t="s">
        <v>1</v>
      </c>
      <c r="CN394" s="607" t="s">
        <v>1</v>
      </c>
      <c r="CO394" s="607" t="s">
        <v>1</v>
      </c>
      <c r="CP394" s="607" t="s">
        <v>1</v>
      </c>
      <c r="CQ394" s="607" t="s">
        <v>1</v>
      </c>
      <c r="CR394" s="607">
        <v>1</v>
      </c>
      <c r="CS394" s="607" t="s">
        <v>1</v>
      </c>
      <c r="CT394" s="607" t="s">
        <v>1</v>
      </c>
      <c r="CU394" s="607" t="s">
        <v>1</v>
      </c>
      <c r="CV394" s="607"/>
      <c r="CW394" s="607"/>
      <c r="CX394" s="607"/>
      <c r="CY394" s="607"/>
      <c r="CZ394" s="607"/>
      <c r="DA394" s="607"/>
      <c r="DB394" s="607"/>
      <c r="DC394" s="607">
        <v>9</v>
      </c>
      <c r="DD394" s="607">
        <v>9</v>
      </c>
      <c r="DE394" s="607">
        <v>6</v>
      </c>
      <c r="DF394" s="607">
        <v>3</v>
      </c>
      <c r="DG394" s="607" t="s">
        <v>1</v>
      </c>
      <c r="DH394" s="607" t="s">
        <v>1</v>
      </c>
      <c r="DI394" s="607" t="s">
        <v>1</v>
      </c>
      <c r="DJ394" s="607" t="s">
        <v>1</v>
      </c>
      <c r="DK394" s="607">
        <v>2</v>
      </c>
      <c r="DL394" s="607" t="s">
        <v>1</v>
      </c>
      <c r="DM394" s="607" t="s">
        <v>1</v>
      </c>
      <c r="DN394" s="607" t="s">
        <v>1</v>
      </c>
      <c r="DO394" s="607" t="s">
        <v>1</v>
      </c>
      <c r="DP394" s="607">
        <v>1</v>
      </c>
      <c r="DQ394" s="607" t="s">
        <v>1</v>
      </c>
      <c r="DR394" s="607" t="s">
        <v>1</v>
      </c>
      <c r="DS394" s="607">
        <v>1</v>
      </c>
      <c r="DT394" s="607" t="s">
        <v>1</v>
      </c>
      <c r="DU394" s="607" t="s">
        <v>1</v>
      </c>
      <c r="DV394" s="607" t="s">
        <v>1</v>
      </c>
      <c r="DW394" s="607" t="s">
        <v>1</v>
      </c>
      <c r="DX394" s="607" t="s">
        <v>1</v>
      </c>
      <c r="DY394" s="607" t="s">
        <v>1</v>
      </c>
      <c r="DZ394" s="607" t="s">
        <v>1</v>
      </c>
      <c r="EA394" s="607">
        <v>2</v>
      </c>
      <c r="EB394" s="607">
        <v>143</v>
      </c>
      <c r="EC394" s="607" t="s">
        <v>1</v>
      </c>
      <c r="ED394" s="607">
        <v>143</v>
      </c>
      <c r="EE394" s="607" t="s">
        <v>1</v>
      </c>
      <c r="EF394" s="17">
        <v>3</v>
      </c>
      <c r="EG394" s="17">
        <v>3</v>
      </c>
      <c r="EH394" s="17">
        <v>3</v>
      </c>
      <c r="EI394" s="17" t="s">
        <v>1</v>
      </c>
      <c r="EJ394" s="17" t="s">
        <v>1</v>
      </c>
      <c r="EK394" s="17" t="s">
        <v>1</v>
      </c>
      <c r="EL394" s="17" t="s">
        <v>1</v>
      </c>
      <c r="EM394" s="17" t="s">
        <v>1</v>
      </c>
      <c r="EN394" s="17">
        <v>6</v>
      </c>
      <c r="EO394" s="17">
        <v>6</v>
      </c>
      <c r="EP394" s="17">
        <v>3</v>
      </c>
      <c r="EQ394" s="17">
        <v>3</v>
      </c>
      <c r="ER394" s="17" t="s">
        <v>1</v>
      </c>
      <c r="ES394" s="17" t="s">
        <v>1</v>
      </c>
      <c r="ET394" s="17" t="s">
        <v>1</v>
      </c>
      <c r="EU394" s="17" t="s">
        <v>1</v>
      </c>
    </row>
    <row r="395" spans="1:151" ht="14.25" customHeight="1">
      <c r="A395" s="551" t="s">
        <v>299</v>
      </c>
      <c r="B395" s="551" t="s">
        <v>588</v>
      </c>
      <c r="C395" s="551" t="s">
        <v>596</v>
      </c>
      <c r="D395" s="551" t="s">
        <v>599</v>
      </c>
      <c r="E395" s="607">
        <v>17</v>
      </c>
      <c r="F395" s="607">
        <v>14</v>
      </c>
      <c r="G395" s="607">
        <v>5</v>
      </c>
      <c r="H395" s="607">
        <v>4</v>
      </c>
      <c r="I395" s="607">
        <v>3</v>
      </c>
      <c r="J395" s="607">
        <v>2</v>
      </c>
      <c r="K395" s="607">
        <v>6</v>
      </c>
      <c r="L395" s="607">
        <v>3</v>
      </c>
      <c r="M395" s="607">
        <v>37</v>
      </c>
      <c r="N395" s="607" t="s">
        <v>1</v>
      </c>
      <c r="O395" s="607" t="s">
        <v>1</v>
      </c>
      <c r="P395" s="607">
        <v>1</v>
      </c>
      <c r="Q395" s="607" t="s">
        <v>1</v>
      </c>
      <c r="R395" s="607" t="s">
        <v>1</v>
      </c>
      <c r="S395" s="607">
        <v>3</v>
      </c>
      <c r="T395" s="607">
        <v>6</v>
      </c>
      <c r="U395" s="607">
        <v>5</v>
      </c>
      <c r="V395" s="607">
        <v>3</v>
      </c>
      <c r="W395" s="607">
        <v>1</v>
      </c>
      <c r="X395" s="607">
        <v>2</v>
      </c>
      <c r="Y395" s="607">
        <v>1</v>
      </c>
      <c r="Z395" s="607">
        <v>9</v>
      </c>
      <c r="AA395" s="607">
        <v>5</v>
      </c>
      <c r="AB395" s="607">
        <v>1</v>
      </c>
      <c r="AC395" s="608">
        <v>62.8</v>
      </c>
      <c r="AD395" s="608">
        <v>63.4</v>
      </c>
      <c r="AE395" s="608">
        <v>62.2</v>
      </c>
      <c r="AF395" s="607">
        <v>28</v>
      </c>
      <c r="AG395" s="607" t="s">
        <v>1</v>
      </c>
      <c r="AH395" s="607" t="s">
        <v>1</v>
      </c>
      <c r="AI395" s="607" t="s">
        <v>1</v>
      </c>
      <c r="AJ395" s="607" t="s">
        <v>1</v>
      </c>
      <c r="AK395" s="607" t="s">
        <v>1</v>
      </c>
      <c r="AL395" s="607">
        <v>2</v>
      </c>
      <c r="AM395" s="607">
        <v>2</v>
      </c>
      <c r="AN395" s="607">
        <v>4</v>
      </c>
      <c r="AO395" s="607">
        <v>3</v>
      </c>
      <c r="AP395" s="607">
        <v>1</v>
      </c>
      <c r="AQ395" s="607">
        <v>2</v>
      </c>
      <c r="AR395" s="607">
        <v>1</v>
      </c>
      <c r="AS395" s="607">
        <v>7</v>
      </c>
      <c r="AT395" s="607">
        <v>5</v>
      </c>
      <c r="AU395" s="607">
        <v>1</v>
      </c>
      <c r="AV395" s="608">
        <v>66.3</v>
      </c>
      <c r="AW395" s="608">
        <v>65.599999999999994</v>
      </c>
      <c r="AX395" s="608">
        <v>67.2</v>
      </c>
      <c r="AY395" s="607">
        <v>26</v>
      </c>
      <c r="AZ395" s="607" t="s">
        <v>1</v>
      </c>
      <c r="BA395" s="607" t="s">
        <v>1</v>
      </c>
      <c r="BB395" s="607" t="s">
        <v>1</v>
      </c>
      <c r="BC395" s="607" t="s">
        <v>1</v>
      </c>
      <c r="BD395" s="607" t="s">
        <v>1</v>
      </c>
      <c r="BE395" s="607">
        <v>1</v>
      </c>
      <c r="BF395" s="607">
        <v>2</v>
      </c>
      <c r="BG395" s="607">
        <v>4</v>
      </c>
      <c r="BH395" s="607">
        <v>3</v>
      </c>
      <c r="BI395" s="607" t="s">
        <v>1</v>
      </c>
      <c r="BJ395" s="607">
        <v>2</v>
      </c>
      <c r="BK395" s="607">
        <v>1</v>
      </c>
      <c r="BL395" s="607">
        <v>7</v>
      </c>
      <c r="BM395" s="607">
        <v>5</v>
      </c>
      <c r="BN395" s="607">
        <v>1</v>
      </c>
      <c r="BO395" s="608">
        <v>67.5</v>
      </c>
      <c r="BP395" s="608">
        <v>65.599999999999994</v>
      </c>
      <c r="BQ395" s="608">
        <v>70.099999999999994</v>
      </c>
      <c r="BR395" s="607">
        <v>14</v>
      </c>
      <c r="BS395" s="607" t="s">
        <v>1</v>
      </c>
      <c r="BT395" s="607" t="s">
        <v>1</v>
      </c>
      <c r="BU395" s="607" t="s">
        <v>1</v>
      </c>
      <c r="BV395" s="607" t="s">
        <v>1</v>
      </c>
      <c r="BW395" s="607" t="s">
        <v>1</v>
      </c>
      <c r="BX395" s="607">
        <v>1</v>
      </c>
      <c r="BY395" s="607" t="s">
        <v>1</v>
      </c>
      <c r="BZ395" s="607">
        <v>1</v>
      </c>
      <c r="CA395" s="607">
        <v>3</v>
      </c>
      <c r="CB395" s="607" t="s">
        <v>1</v>
      </c>
      <c r="CC395" s="607">
        <v>1</v>
      </c>
      <c r="CD395" s="607" t="s">
        <v>1</v>
      </c>
      <c r="CE395" s="607">
        <v>4</v>
      </c>
      <c r="CF395" s="607">
        <v>4</v>
      </c>
      <c r="CG395" s="607" t="s">
        <v>1</v>
      </c>
      <c r="CH395" s="607">
        <v>4</v>
      </c>
      <c r="CI395" s="607" t="s">
        <v>1</v>
      </c>
      <c r="CJ395" s="607" t="s">
        <v>1</v>
      </c>
      <c r="CK395" s="607" t="s">
        <v>1</v>
      </c>
      <c r="CL395" s="607" t="s">
        <v>1</v>
      </c>
      <c r="CM395" s="607" t="s">
        <v>1</v>
      </c>
      <c r="CN395" s="607">
        <v>1</v>
      </c>
      <c r="CO395" s="607" t="s">
        <v>1</v>
      </c>
      <c r="CP395" s="607" t="s">
        <v>1</v>
      </c>
      <c r="CQ395" s="607" t="s">
        <v>1</v>
      </c>
      <c r="CR395" s="607" t="s">
        <v>1</v>
      </c>
      <c r="CS395" s="607">
        <v>2</v>
      </c>
      <c r="CT395" s="607">
        <v>1</v>
      </c>
      <c r="CU395" s="607" t="s">
        <v>1</v>
      </c>
      <c r="CV395" s="607"/>
      <c r="CW395" s="607"/>
      <c r="CX395" s="607"/>
      <c r="CY395" s="607"/>
      <c r="CZ395" s="607"/>
      <c r="DA395" s="607"/>
      <c r="DB395" s="607"/>
      <c r="DC395" s="607">
        <v>55</v>
      </c>
      <c r="DD395" s="607">
        <v>32</v>
      </c>
      <c r="DE395" s="607">
        <v>26</v>
      </c>
      <c r="DF395" s="607">
        <v>5</v>
      </c>
      <c r="DG395" s="607">
        <v>1</v>
      </c>
      <c r="DH395" s="607">
        <v>11</v>
      </c>
      <c r="DI395" s="607">
        <v>9</v>
      </c>
      <c r="DJ395" s="607">
        <v>3</v>
      </c>
      <c r="DK395" s="607">
        <v>14</v>
      </c>
      <c r="DL395" s="607" t="s">
        <v>1</v>
      </c>
      <c r="DM395" s="607" t="s">
        <v>1</v>
      </c>
      <c r="DN395" s="607" t="s">
        <v>1</v>
      </c>
      <c r="DO395" s="607" t="s">
        <v>1</v>
      </c>
      <c r="DP395" s="607">
        <v>11</v>
      </c>
      <c r="DQ395" s="607" t="s">
        <v>1</v>
      </c>
      <c r="DR395" s="607">
        <v>1</v>
      </c>
      <c r="DS395" s="607">
        <v>2</v>
      </c>
      <c r="DT395" s="607" t="s">
        <v>1</v>
      </c>
      <c r="DU395" s="607" t="s">
        <v>1</v>
      </c>
      <c r="DV395" s="607" t="s">
        <v>1</v>
      </c>
      <c r="DW395" s="607" t="s">
        <v>1</v>
      </c>
      <c r="DX395" s="607" t="s">
        <v>1</v>
      </c>
      <c r="DY395" s="607" t="s">
        <v>1</v>
      </c>
      <c r="DZ395" s="607" t="s">
        <v>1</v>
      </c>
      <c r="EA395" s="607">
        <v>14</v>
      </c>
      <c r="EB395" s="607">
        <v>1016</v>
      </c>
      <c r="EC395" s="607" t="s">
        <v>1</v>
      </c>
      <c r="ED395" s="607">
        <v>858</v>
      </c>
      <c r="EE395" s="607">
        <v>158</v>
      </c>
      <c r="EF395" s="17">
        <v>26</v>
      </c>
      <c r="EG395" s="17">
        <v>18</v>
      </c>
      <c r="EH395" s="17">
        <v>15</v>
      </c>
      <c r="EI395" s="17">
        <v>2</v>
      </c>
      <c r="EJ395" s="17">
        <v>1</v>
      </c>
      <c r="EK395" s="17" t="s">
        <v>1</v>
      </c>
      <c r="EL395" s="17">
        <v>6</v>
      </c>
      <c r="EM395" s="17">
        <v>2</v>
      </c>
      <c r="EN395" s="17">
        <v>29</v>
      </c>
      <c r="EO395" s="17">
        <v>14</v>
      </c>
      <c r="EP395" s="17">
        <v>11</v>
      </c>
      <c r="EQ395" s="17">
        <v>3</v>
      </c>
      <c r="ER395" s="17" t="s">
        <v>1</v>
      </c>
      <c r="ES395" s="17">
        <v>11</v>
      </c>
      <c r="ET395" s="17">
        <v>3</v>
      </c>
      <c r="EU395" s="17">
        <v>1</v>
      </c>
    </row>
    <row r="396" spans="1:151" ht="14.25" customHeight="1">
      <c r="A396" s="551" t="s">
        <v>299</v>
      </c>
      <c r="B396" s="551" t="s">
        <v>588</v>
      </c>
      <c r="C396" s="551" t="s">
        <v>596</v>
      </c>
      <c r="D396" s="551" t="s">
        <v>591</v>
      </c>
      <c r="E396" s="607">
        <v>33</v>
      </c>
      <c r="F396" s="607">
        <v>27</v>
      </c>
      <c r="G396" s="607">
        <v>10</v>
      </c>
      <c r="H396" s="607">
        <v>10</v>
      </c>
      <c r="I396" s="607">
        <v>10</v>
      </c>
      <c r="J396" s="607">
        <v>8</v>
      </c>
      <c r="K396" s="607">
        <v>7</v>
      </c>
      <c r="L396" s="607">
        <v>6</v>
      </c>
      <c r="M396" s="607">
        <v>84</v>
      </c>
      <c r="N396" s="607">
        <v>1</v>
      </c>
      <c r="O396" s="607">
        <v>4</v>
      </c>
      <c r="P396" s="607">
        <v>3</v>
      </c>
      <c r="Q396" s="607">
        <v>3</v>
      </c>
      <c r="R396" s="607">
        <v>2</v>
      </c>
      <c r="S396" s="607">
        <v>3</v>
      </c>
      <c r="T396" s="607">
        <v>10</v>
      </c>
      <c r="U396" s="607">
        <v>13</v>
      </c>
      <c r="V396" s="607">
        <v>9</v>
      </c>
      <c r="W396" s="607">
        <v>5</v>
      </c>
      <c r="X396" s="607">
        <v>4</v>
      </c>
      <c r="Y396" s="607">
        <v>10</v>
      </c>
      <c r="Z396" s="607">
        <v>2</v>
      </c>
      <c r="AA396" s="607">
        <v>11</v>
      </c>
      <c r="AB396" s="607">
        <v>4</v>
      </c>
      <c r="AC396" s="608">
        <v>57.7</v>
      </c>
      <c r="AD396" s="608">
        <v>56</v>
      </c>
      <c r="AE396" s="608">
        <v>59.2</v>
      </c>
      <c r="AF396" s="607">
        <v>64</v>
      </c>
      <c r="AG396" s="607">
        <v>1</v>
      </c>
      <c r="AH396" s="607">
        <v>1</v>
      </c>
      <c r="AI396" s="607">
        <v>1</v>
      </c>
      <c r="AJ396" s="607">
        <v>2</v>
      </c>
      <c r="AK396" s="607">
        <v>1</v>
      </c>
      <c r="AL396" s="607">
        <v>2</v>
      </c>
      <c r="AM396" s="607">
        <v>6</v>
      </c>
      <c r="AN396" s="607">
        <v>9</v>
      </c>
      <c r="AO396" s="607">
        <v>6</v>
      </c>
      <c r="AP396" s="607">
        <v>5</v>
      </c>
      <c r="AQ396" s="607">
        <v>4</v>
      </c>
      <c r="AR396" s="607">
        <v>9</v>
      </c>
      <c r="AS396" s="607">
        <v>2</v>
      </c>
      <c r="AT396" s="607">
        <v>11</v>
      </c>
      <c r="AU396" s="607">
        <v>4</v>
      </c>
      <c r="AV396" s="608">
        <v>62.1</v>
      </c>
      <c r="AW396" s="608">
        <v>61.8</v>
      </c>
      <c r="AX396" s="608">
        <v>62.3</v>
      </c>
      <c r="AY396" s="607">
        <v>55</v>
      </c>
      <c r="AZ396" s="607" t="s">
        <v>1</v>
      </c>
      <c r="BA396" s="607">
        <v>1</v>
      </c>
      <c r="BB396" s="607" t="s">
        <v>1</v>
      </c>
      <c r="BC396" s="607">
        <v>2</v>
      </c>
      <c r="BD396" s="607" t="s">
        <v>1</v>
      </c>
      <c r="BE396" s="607">
        <v>2</v>
      </c>
      <c r="BF396" s="607">
        <v>5</v>
      </c>
      <c r="BG396" s="607">
        <v>8</v>
      </c>
      <c r="BH396" s="607">
        <v>6</v>
      </c>
      <c r="BI396" s="607">
        <v>5</v>
      </c>
      <c r="BJ396" s="607">
        <v>4</v>
      </c>
      <c r="BK396" s="607">
        <v>9</v>
      </c>
      <c r="BL396" s="607">
        <v>2</v>
      </c>
      <c r="BM396" s="607">
        <v>8</v>
      </c>
      <c r="BN396" s="607">
        <v>3</v>
      </c>
      <c r="BO396" s="608">
        <v>62.8</v>
      </c>
      <c r="BP396" s="608">
        <v>63.5</v>
      </c>
      <c r="BQ396" s="608">
        <v>62.3</v>
      </c>
      <c r="BR396" s="607">
        <v>27</v>
      </c>
      <c r="BS396" s="607" t="s">
        <v>1</v>
      </c>
      <c r="BT396" s="607" t="s">
        <v>1</v>
      </c>
      <c r="BU396" s="607" t="s">
        <v>1</v>
      </c>
      <c r="BV396" s="607" t="s">
        <v>1</v>
      </c>
      <c r="BW396" s="607" t="s">
        <v>1</v>
      </c>
      <c r="BX396" s="607" t="s">
        <v>1</v>
      </c>
      <c r="BY396" s="607" t="s">
        <v>1</v>
      </c>
      <c r="BZ396" s="607">
        <v>2</v>
      </c>
      <c r="CA396" s="607">
        <v>4</v>
      </c>
      <c r="CB396" s="607">
        <v>3</v>
      </c>
      <c r="CC396" s="607">
        <v>1</v>
      </c>
      <c r="CD396" s="607">
        <v>7</v>
      </c>
      <c r="CE396" s="607">
        <v>1</v>
      </c>
      <c r="CF396" s="607">
        <v>7</v>
      </c>
      <c r="CG396" s="607">
        <v>2</v>
      </c>
      <c r="CH396" s="607">
        <v>21</v>
      </c>
      <c r="CI396" s="607" t="s">
        <v>1</v>
      </c>
      <c r="CJ396" s="607" t="s">
        <v>1</v>
      </c>
      <c r="CK396" s="607" t="s">
        <v>1</v>
      </c>
      <c r="CL396" s="607" t="s">
        <v>1</v>
      </c>
      <c r="CM396" s="607" t="s">
        <v>1</v>
      </c>
      <c r="CN396" s="607">
        <v>2</v>
      </c>
      <c r="CO396" s="607">
        <v>2</v>
      </c>
      <c r="CP396" s="607">
        <v>3</v>
      </c>
      <c r="CQ396" s="607" t="s">
        <v>1</v>
      </c>
      <c r="CR396" s="607">
        <v>4</v>
      </c>
      <c r="CS396" s="607">
        <v>1</v>
      </c>
      <c r="CT396" s="607">
        <v>7</v>
      </c>
      <c r="CU396" s="607">
        <v>2</v>
      </c>
      <c r="CV396" s="607"/>
      <c r="CW396" s="607"/>
      <c r="CX396" s="607"/>
      <c r="CY396" s="607"/>
      <c r="CZ396" s="607"/>
      <c r="DA396" s="607"/>
      <c r="DB396" s="607"/>
      <c r="DC396" s="607">
        <v>117</v>
      </c>
      <c r="DD396" s="607">
        <v>82</v>
      </c>
      <c r="DE396" s="607">
        <v>55</v>
      </c>
      <c r="DF396" s="607">
        <v>21</v>
      </c>
      <c r="DG396" s="607">
        <v>6</v>
      </c>
      <c r="DH396" s="607">
        <v>11</v>
      </c>
      <c r="DI396" s="607">
        <v>13</v>
      </c>
      <c r="DJ396" s="607">
        <v>11</v>
      </c>
      <c r="DK396" s="607">
        <v>26</v>
      </c>
      <c r="DL396" s="607" t="s">
        <v>1</v>
      </c>
      <c r="DM396" s="607">
        <v>1</v>
      </c>
      <c r="DN396" s="607" t="s">
        <v>1</v>
      </c>
      <c r="DO396" s="607" t="s">
        <v>1</v>
      </c>
      <c r="DP396" s="607">
        <v>12</v>
      </c>
      <c r="DQ396" s="607">
        <v>2</v>
      </c>
      <c r="DR396" s="607">
        <v>7</v>
      </c>
      <c r="DS396" s="607">
        <v>2</v>
      </c>
      <c r="DT396" s="607">
        <v>2</v>
      </c>
      <c r="DU396" s="607" t="s">
        <v>1</v>
      </c>
      <c r="DV396" s="607" t="s">
        <v>1</v>
      </c>
      <c r="DW396" s="607" t="s">
        <v>1</v>
      </c>
      <c r="DX396" s="607" t="s">
        <v>1</v>
      </c>
      <c r="DY396" s="607" t="s">
        <v>1</v>
      </c>
      <c r="DZ396" s="607" t="s">
        <v>1</v>
      </c>
      <c r="EA396" s="607">
        <v>27</v>
      </c>
      <c r="EB396" s="607">
        <v>1705</v>
      </c>
      <c r="EC396" s="607" t="s">
        <v>1</v>
      </c>
      <c r="ED396" s="607">
        <v>964</v>
      </c>
      <c r="EE396" s="607">
        <v>741</v>
      </c>
      <c r="EF396" s="17">
        <v>49</v>
      </c>
      <c r="EG396" s="17">
        <v>41</v>
      </c>
      <c r="EH396" s="17">
        <v>25</v>
      </c>
      <c r="EI396" s="17">
        <v>11</v>
      </c>
      <c r="EJ396" s="17">
        <v>5</v>
      </c>
      <c r="EK396" s="17" t="s">
        <v>1</v>
      </c>
      <c r="EL396" s="17">
        <v>5</v>
      </c>
      <c r="EM396" s="17">
        <v>3</v>
      </c>
      <c r="EN396" s="17">
        <v>68</v>
      </c>
      <c r="EO396" s="17">
        <v>41</v>
      </c>
      <c r="EP396" s="17">
        <v>30</v>
      </c>
      <c r="EQ396" s="17">
        <v>10</v>
      </c>
      <c r="ER396" s="17">
        <v>1</v>
      </c>
      <c r="ES396" s="17">
        <v>11</v>
      </c>
      <c r="ET396" s="17">
        <v>8</v>
      </c>
      <c r="EU396" s="17">
        <v>8</v>
      </c>
    </row>
    <row r="397" spans="1:151" ht="14.25" customHeight="1">
      <c r="A397" s="551" t="s">
        <v>299</v>
      </c>
      <c r="B397" s="551" t="s">
        <v>588</v>
      </c>
      <c r="C397" s="551" t="s">
        <v>596</v>
      </c>
      <c r="D397" s="551" t="s">
        <v>592</v>
      </c>
      <c r="E397" s="607">
        <v>19</v>
      </c>
      <c r="F397" s="607">
        <v>8</v>
      </c>
      <c r="G397" s="607">
        <v>3</v>
      </c>
      <c r="H397" s="607">
        <v>3</v>
      </c>
      <c r="I397" s="607">
        <v>4</v>
      </c>
      <c r="J397" s="607">
        <v>3</v>
      </c>
      <c r="K397" s="607">
        <v>1</v>
      </c>
      <c r="L397" s="607">
        <v>11</v>
      </c>
      <c r="M397" s="607">
        <v>19</v>
      </c>
      <c r="N397" s="607">
        <v>1</v>
      </c>
      <c r="O397" s="607" t="s">
        <v>1</v>
      </c>
      <c r="P397" s="607" t="s">
        <v>1</v>
      </c>
      <c r="Q397" s="607" t="s">
        <v>1</v>
      </c>
      <c r="R397" s="607" t="s">
        <v>1</v>
      </c>
      <c r="S397" s="607" t="s">
        <v>1</v>
      </c>
      <c r="T397" s="607">
        <v>4</v>
      </c>
      <c r="U397" s="607">
        <v>5</v>
      </c>
      <c r="V397" s="607">
        <v>3</v>
      </c>
      <c r="W397" s="607">
        <v>1</v>
      </c>
      <c r="X397" s="607">
        <v>1</v>
      </c>
      <c r="Y397" s="607">
        <v>1</v>
      </c>
      <c r="Z397" s="607">
        <v>2</v>
      </c>
      <c r="AA397" s="607">
        <v>1</v>
      </c>
      <c r="AB397" s="607" t="s">
        <v>1</v>
      </c>
      <c r="AC397" s="608">
        <v>56.8</v>
      </c>
      <c r="AD397" s="608">
        <v>55.5</v>
      </c>
      <c r="AE397" s="608">
        <v>58.2</v>
      </c>
      <c r="AF397" s="607">
        <v>13</v>
      </c>
      <c r="AG397" s="607" t="s">
        <v>1</v>
      </c>
      <c r="AH397" s="607" t="s">
        <v>1</v>
      </c>
      <c r="AI397" s="607" t="s">
        <v>1</v>
      </c>
      <c r="AJ397" s="607" t="s">
        <v>1</v>
      </c>
      <c r="AK397" s="607" t="s">
        <v>1</v>
      </c>
      <c r="AL397" s="607" t="s">
        <v>1</v>
      </c>
      <c r="AM397" s="607">
        <v>1</v>
      </c>
      <c r="AN397" s="607">
        <v>4</v>
      </c>
      <c r="AO397" s="607">
        <v>3</v>
      </c>
      <c r="AP397" s="607" t="s">
        <v>1</v>
      </c>
      <c r="AQ397" s="607">
        <v>1</v>
      </c>
      <c r="AR397" s="607">
        <v>1</v>
      </c>
      <c r="AS397" s="607">
        <v>2</v>
      </c>
      <c r="AT397" s="607">
        <v>1</v>
      </c>
      <c r="AU397" s="607" t="s">
        <v>1</v>
      </c>
      <c r="AV397" s="608">
        <v>61.9</v>
      </c>
      <c r="AW397" s="608">
        <v>61.4</v>
      </c>
      <c r="AX397" s="608">
        <v>62.8</v>
      </c>
      <c r="AY397" s="607">
        <v>11</v>
      </c>
      <c r="AZ397" s="607" t="s">
        <v>1</v>
      </c>
      <c r="BA397" s="607" t="s">
        <v>1</v>
      </c>
      <c r="BB397" s="607" t="s">
        <v>1</v>
      </c>
      <c r="BC397" s="607" t="s">
        <v>1</v>
      </c>
      <c r="BD397" s="607" t="s">
        <v>1</v>
      </c>
      <c r="BE397" s="607" t="s">
        <v>1</v>
      </c>
      <c r="BF397" s="607">
        <v>1</v>
      </c>
      <c r="BG397" s="607">
        <v>3</v>
      </c>
      <c r="BH397" s="607">
        <v>3</v>
      </c>
      <c r="BI397" s="607" t="s">
        <v>1</v>
      </c>
      <c r="BJ397" s="607">
        <v>1</v>
      </c>
      <c r="BK397" s="607">
        <v>1</v>
      </c>
      <c r="BL397" s="607">
        <v>1</v>
      </c>
      <c r="BM397" s="607">
        <v>1</v>
      </c>
      <c r="BN397" s="607" t="s">
        <v>1</v>
      </c>
      <c r="BO397" s="608">
        <v>61.6</v>
      </c>
      <c r="BP397" s="608">
        <v>61.4</v>
      </c>
      <c r="BQ397" s="608">
        <v>62.3</v>
      </c>
      <c r="BR397" s="607">
        <v>8</v>
      </c>
      <c r="BS397" s="607" t="s">
        <v>1</v>
      </c>
      <c r="BT397" s="607" t="s">
        <v>1</v>
      </c>
      <c r="BU397" s="607" t="s">
        <v>1</v>
      </c>
      <c r="BV397" s="607" t="s">
        <v>1</v>
      </c>
      <c r="BW397" s="607" t="s">
        <v>1</v>
      </c>
      <c r="BX397" s="607" t="s">
        <v>1</v>
      </c>
      <c r="BY397" s="607">
        <v>1</v>
      </c>
      <c r="BZ397" s="607">
        <v>2</v>
      </c>
      <c r="CA397" s="607">
        <v>2</v>
      </c>
      <c r="CB397" s="607" t="s">
        <v>1</v>
      </c>
      <c r="CC397" s="607">
        <v>1</v>
      </c>
      <c r="CD397" s="607" t="s">
        <v>1</v>
      </c>
      <c r="CE397" s="607">
        <v>1</v>
      </c>
      <c r="CF397" s="607">
        <v>1</v>
      </c>
      <c r="CG397" s="607" t="s">
        <v>1</v>
      </c>
      <c r="CH397" s="607">
        <v>5</v>
      </c>
      <c r="CI397" s="607" t="s">
        <v>1</v>
      </c>
      <c r="CJ397" s="607" t="s">
        <v>1</v>
      </c>
      <c r="CK397" s="607" t="s">
        <v>1</v>
      </c>
      <c r="CL397" s="607" t="s">
        <v>1</v>
      </c>
      <c r="CM397" s="607">
        <v>1</v>
      </c>
      <c r="CN397" s="607">
        <v>1</v>
      </c>
      <c r="CO397" s="607">
        <v>1</v>
      </c>
      <c r="CP397" s="607" t="s">
        <v>1</v>
      </c>
      <c r="CQ397" s="607" t="s">
        <v>1</v>
      </c>
      <c r="CR397" s="607" t="s">
        <v>1</v>
      </c>
      <c r="CS397" s="607">
        <v>1</v>
      </c>
      <c r="CT397" s="607">
        <v>1</v>
      </c>
      <c r="CU397" s="607" t="s">
        <v>1</v>
      </c>
      <c r="CV397" s="607"/>
      <c r="CW397" s="607"/>
      <c r="CX397" s="607"/>
      <c r="CY397" s="607"/>
      <c r="CZ397" s="607"/>
      <c r="DA397" s="607"/>
      <c r="DB397" s="607"/>
      <c r="DC397" s="607">
        <v>30</v>
      </c>
      <c r="DD397" s="607">
        <v>17</v>
      </c>
      <c r="DE397" s="607">
        <v>11</v>
      </c>
      <c r="DF397" s="607">
        <v>4</v>
      </c>
      <c r="DG397" s="607">
        <v>2</v>
      </c>
      <c r="DH397" s="607">
        <v>3</v>
      </c>
      <c r="DI397" s="607">
        <v>7</v>
      </c>
      <c r="DJ397" s="607">
        <v>3</v>
      </c>
      <c r="DK397" s="607">
        <v>7</v>
      </c>
      <c r="DL397" s="607" t="s">
        <v>1</v>
      </c>
      <c r="DM397" s="607" t="s">
        <v>1</v>
      </c>
      <c r="DN397" s="607" t="s">
        <v>1</v>
      </c>
      <c r="DO397" s="607">
        <v>1</v>
      </c>
      <c r="DP397" s="607">
        <v>3</v>
      </c>
      <c r="DQ397" s="607">
        <v>1</v>
      </c>
      <c r="DR397" s="607">
        <v>2</v>
      </c>
      <c r="DS397" s="607" t="s">
        <v>1</v>
      </c>
      <c r="DT397" s="607" t="s">
        <v>1</v>
      </c>
      <c r="DU397" s="607" t="s">
        <v>1</v>
      </c>
      <c r="DV397" s="607" t="s">
        <v>1</v>
      </c>
      <c r="DW397" s="607" t="s">
        <v>1</v>
      </c>
      <c r="DX397" s="607" t="s">
        <v>1</v>
      </c>
      <c r="DY397" s="607" t="s">
        <v>1</v>
      </c>
      <c r="DZ397" s="607" t="s">
        <v>1</v>
      </c>
      <c r="EA397" s="607">
        <v>8</v>
      </c>
      <c r="EB397" s="607">
        <v>517</v>
      </c>
      <c r="EC397" s="607" t="s">
        <v>1</v>
      </c>
      <c r="ED397" s="607">
        <v>305</v>
      </c>
      <c r="EE397" s="607">
        <v>212</v>
      </c>
      <c r="EF397" s="17">
        <v>14</v>
      </c>
      <c r="EG397" s="17">
        <v>10</v>
      </c>
      <c r="EH397" s="17">
        <v>8</v>
      </c>
      <c r="EI397" s="17">
        <v>1</v>
      </c>
      <c r="EJ397" s="17">
        <v>1</v>
      </c>
      <c r="EK397" s="17" t="s">
        <v>1</v>
      </c>
      <c r="EL397" s="17">
        <v>3</v>
      </c>
      <c r="EM397" s="17">
        <v>1</v>
      </c>
      <c r="EN397" s="17">
        <v>16</v>
      </c>
      <c r="EO397" s="17">
        <v>7</v>
      </c>
      <c r="EP397" s="17">
        <v>3</v>
      </c>
      <c r="EQ397" s="17">
        <v>3</v>
      </c>
      <c r="ER397" s="17">
        <v>1</v>
      </c>
      <c r="ES397" s="17">
        <v>3</v>
      </c>
      <c r="ET397" s="17">
        <v>4</v>
      </c>
      <c r="EU397" s="17">
        <v>2</v>
      </c>
    </row>
    <row r="398" spans="1:151" ht="14.25" customHeight="1">
      <c r="A398" s="551" t="s">
        <v>299</v>
      </c>
      <c r="B398" s="551" t="s">
        <v>588</v>
      </c>
      <c r="C398" s="551" t="s">
        <v>596</v>
      </c>
      <c r="D398" s="551" t="s">
        <v>593</v>
      </c>
      <c r="E398" s="607">
        <v>39</v>
      </c>
      <c r="F398" s="607">
        <v>29</v>
      </c>
      <c r="G398" s="607">
        <v>19</v>
      </c>
      <c r="H398" s="607">
        <v>17</v>
      </c>
      <c r="I398" s="607">
        <v>7</v>
      </c>
      <c r="J398" s="607">
        <v>3</v>
      </c>
      <c r="K398" s="607">
        <v>3</v>
      </c>
      <c r="L398" s="607">
        <v>10</v>
      </c>
      <c r="M398" s="607">
        <v>87</v>
      </c>
      <c r="N398" s="607">
        <v>1</v>
      </c>
      <c r="O398" s="607">
        <v>2</v>
      </c>
      <c r="P398" s="607">
        <v>2</v>
      </c>
      <c r="Q398" s="607">
        <v>4</v>
      </c>
      <c r="R398" s="607">
        <v>6</v>
      </c>
      <c r="S398" s="607">
        <v>6</v>
      </c>
      <c r="T398" s="607">
        <v>10</v>
      </c>
      <c r="U398" s="607">
        <v>10</v>
      </c>
      <c r="V398" s="607">
        <v>7</v>
      </c>
      <c r="W398" s="607">
        <v>6</v>
      </c>
      <c r="X398" s="607">
        <v>10</v>
      </c>
      <c r="Y398" s="607">
        <v>7</v>
      </c>
      <c r="Z398" s="607">
        <v>11</v>
      </c>
      <c r="AA398" s="607">
        <v>3</v>
      </c>
      <c r="AB398" s="607">
        <v>2</v>
      </c>
      <c r="AC398" s="608">
        <v>56.5</v>
      </c>
      <c r="AD398" s="608">
        <v>54.3</v>
      </c>
      <c r="AE398" s="608">
        <v>59.4</v>
      </c>
      <c r="AF398" s="607">
        <v>70</v>
      </c>
      <c r="AG398" s="607" t="s">
        <v>1</v>
      </c>
      <c r="AH398" s="607" t="s">
        <v>1</v>
      </c>
      <c r="AI398" s="607">
        <v>2</v>
      </c>
      <c r="AJ398" s="607" t="s">
        <v>1</v>
      </c>
      <c r="AK398" s="607">
        <v>4</v>
      </c>
      <c r="AL398" s="607">
        <v>5</v>
      </c>
      <c r="AM398" s="607">
        <v>7</v>
      </c>
      <c r="AN398" s="607">
        <v>9</v>
      </c>
      <c r="AO398" s="607">
        <v>6</v>
      </c>
      <c r="AP398" s="607">
        <v>6</v>
      </c>
      <c r="AQ398" s="607">
        <v>9</v>
      </c>
      <c r="AR398" s="607">
        <v>7</v>
      </c>
      <c r="AS398" s="607">
        <v>10</v>
      </c>
      <c r="AT398" s="607">
        <v>3</v>
      </c>
      <c r="AU398" s="607">
        <v>2</v>
      </c>
      <c r="AV398" s="608">
        <v>60.3</v>
      </c>
      <c r="AW398" s="608">
        <v>58.8</v>
      </c>
      <c r="AX398" s="608">
        <v>61.9</v>
      </c>
      <c r="AY398" s="607">
        <v>66</v>
      </c>
      <c r="AZ398" s="607" t="s">
        <v>1</v>
      </c>
      <c r="BA398" s="607" t="s">
        <v>1</v>
      </c>
      <c r="BB398" s="607">
        <v>2</v>
      </c>
      <c r="BC398" s="607" t="s">
        <v>1</v>
      </c>
      <c r="BD398" s="607">
        <v>4</v>
      </c>
      <c r="BE398" s="607">
        <v>4</v>
      </c>
      <c r="BF398" s="607">
        <v>7</v>
      </c>
      <c r="BG398" s="607">
        <v>7</v>
      </c>
      <c r="BH398" s="607">
        <v>6</v>
      </c>
      <c r="BI398" s="607">
        <v>6</v>
      </c>
      <c r="BJ398" s="607">
        <v>9</v>
      </c>
      <c r="BK398" s="607">
        <v>6</v>
      </c>
      <c r="BL398" s="607">
        <v>10</v>
      </c>
      <c r="BM398" s="607">
        <v>3</v>
      </c>
      <c r="BN398" s="607">
        <v>2</v>
      </c>
      <c r="BO398" s="608">
        <v>60.6</v>
      </c>
      <c r="BP398" s="608">
        <v>58.8</v>
      </c>
      <c r="BQ398" s="608">
        <v>62.9</v>
      </c>
      <c r="BR398" s="607">
        <v>29</v>
      </c>
      <c r="BS398" s="607" t="s">
        <v>1</v>
      </c>
      <c r="BT398" s="607" t="s">
        <v>1</v>
      </c>
      <c r="BU398" s="607" t="s">
        <v>1</v>
      </c>
      <c r="BV398" s="607" t="s">
        <v>1</v>
      </c>
      <c r="BW398" s="607" t="s">
        <v>1</v>
      </c>
      <c r="BX398" s="607" t="s">
        <v>1</v>
      </c>
      <c r="BY398" s="607">
        <v>1</v>
      </c>
      <c r="BZ398" s="607">
        <v>2</v>
      </c>
      <c r="CA398" s="607">
        <v>3</v>
      </c>
      <c r="CB398" s="607">
        <v>2</v>
      </c>
      <c r="CC398" s="607">
        <v>5</v>
      </c>
      <c r="CD398" s="607">
        <v>4</v>
      </c>
      <c r="CE398" s="607">
        <v>6</v>
      </c>
      <c r="CF398" s="607">
        <v>3</v>
      </c>
      <c r="CG398" s="607">
        <v>3</v>
      </c>
      <c r="CH398" s="607">
        <v>24</v>
      </c>
      <c r="CI398" s="607" t="s">
        <v>1</v>
      </c>
      <c r="CJ398" s="607" t="s">
        <v>1</v>
      </c>
      <c r="CK398" s="607" t="s">
        <v>1</v>
      </c>
      <c r="CL398" s="607" t="s">
        <v>1</v>
      </c>
      <c r="CM398" s="607">
        <v>1</v>
      </c>
      <c r="CN398" s="607">
        <v>1</v>
      </c>
      <c r="CO398" s="607">
        <v>2</v>
      </c>
      <c r="CP398" s="607" t="s">
        <v>1</v>
      </c>
      <c r="CQ398" s="607">
        <v>5</v>
      </c>
      <c r="CR398" s="607">
        <v>4</v>
      </c>
      <c r="CS398" s="607">
        <v>5</v>
      </c>
      <c r="CT398" s="607">
        <v>3</v>
      </c>
      <c r="CU398" s="607">
        <v>3</v>
      </c>
      <c r="CV398" s="607"/>
      <c r="CW398" s="607"/>
      <c r="CX398" s="607"/>
      <c r="CY398" s="607"/>
      <c r="CZ398" s="607"/>
      <c r="DA398" s="607"/>
      <c r="DB398" s="607"/>
      <c r="DC398" s="607">
        <v>115</v>
      </c>
      <c r="DD398" s="607">
        <v>83</v>
      </c>
      <c r="DE398" s="607">
        <v>66</v>
      </c>
      <c r="DF398" s="607">
        <v>17</v>
      </c>
      <c r="DG398" s="607" t="s">
        <v>1</v>
      </c>
      <c r="DH398" s="607">
        <v>11</v>
      </c>
      <c r="DI398" s="607">
        <v>10</v>
      </c>
      <c r="DJ398" s="607">
        <v>11</v>
      </c>
      <c r="DK398" s="607">
        <v>29</v>
      </c>
      <c r="DL398" s="607" t="s">
        <v>1</v>
      </c>
      <c r="DM398" s="607" t="s">
        <v>1</v>
      </c>
      <c r="DN398" s="607">
        <v>1</v>
      </c>
      <c r="DO398" s="607" t="s">
        <v>1</v>
      </c>
      <c r="DP398" s="607">
        <v>19</v>
      </c>
      <c r="DQ398" s="607">
        <v>3</v>
      </c>
      <c r="DR398" s="607" t="s">
        <v>1</v>
      </c>
      <c r="DS398" s="607">
        <v>4</v>
      </c>
      <c r="DT398" s="607">
        <v>2</v>
      </c>
      <c r="DU398" s="607" t="s">
        <v>1</v>
      </c>
      <c r="DV398" s="607" t="s">
        <v>1</v>
      </c>
      <c r="DW398" s="607" t="s">
        <v>1</v>
      </c>
      <c r="DX398" s="607" t="s">
        <v>1</v>
      </c>
      <c r="DY398" s="607" t="s">
        <v>1</v>
      </c>
      <c r="DZ398" s="607" t="s">
        <v>1</v>
      </c>
      <c r="EA398" s="607">
        <v>29</v>
      </c>
      <c r="EB398" s="607">
        <v>2265</v>
      </c>
      <c r="EC398" s="607" t="s">
        <v>1</v>
      </c>
      <c r="ED398" s="607">
        <v>2185</v>
      </c>
      <c r="EE398" s="607">
        <v>80</v>
      </c>
      <c r="EF398" s="17">
        <v>61</v>
      </c>
      <c r="EG398" s="17">
        <v>49</v>
      </c>
      <c r="EH398" s="17">
        <v>36</v>
      </c>
      <c r="EI398" s="17">
        <v>13</v>
      </c>
      <c r="EJ398" s="17" t="s">
        <v>1</v>
      </c>
      <c r="EK398" s="17" t="s">
        <v>1</v>
      </c>
      <c r="EL398" s="17">
        <v>6</v>
      </c>
      <c r="EM398" s="17">
        <v>6</v>
      </c>
      <c r="EN398" s="17">
        <v>54</v>
      </c>
      <c r="EO398" s="17">
        <v>34</v>
      </c>
      <c r="EP398" s="17">
        <v>30</v>
      </c>
      <c r="EQ398" s="17">
        <v>4</v>
      </c>
      <c r="ER398" s="17" t="s">
        <v>1</v>
      </c>
      <c r="ES398" s="17">
        <v>11</v>
      </c>
      <c r="ET398" s="17">
        <v>4</v>
      </c>
      <c r="EU398" s="17">
        <v>5</v>
      </c>
    </row>
    <row r="399" spans="1:151" ht="14.25" customHeight="1">
      <c r="A399" s="551" t="s">
        <v>299</v>
      </c>
      <c r="B399" s="551" t="s">
        <v>588</v>
      </c>
      <c r="C399" s="551" t="s">
        <v>596</v>
      </c>
      <c r="D399" s="551" t="s">
        <v>594</v>
      </c>
      <c r="E399" s="607">
        <v>31</v>
      </c>
      <c r="F399" s="607">
        <v>22</v>
      </c>
      <c r="G399" s="607">
        <v>8</v>
      </c>
      <c r="H399" s="607">
        <v>8</v>
      </c>
      <c r="I399" s="607">
        <v>7</v>
      </c>
      <c r="J399" s="607">
        <v>5</v>
      </c>
      <c r="K399" s="607">
        <v>7</v>
      </c>
      <c r="L399" s="607">
        <v>9</v>
      </c>
      <c r="M399" s="607">
        <v>64</v>
      </c>
      <c r="N399" s="607" t="s">
        <v>1</v>
      </c>
      <c r="O399" s="607" t="s">
        <v>1</v>
      </c>
      <c r="P399" s="607">
        <v>2</v>
      </c>
      <c r="Q399" s="607">
        <v>1</v>
      </c>
      <c r="R399" s="607">
        <v>6</v>
      </c>
      <c r="S399" s="607">
        <v>5</v>
      </c>
      <c r="T399" s="607">
        <v>2</v>
      </c>
      <c r="U399" s="607">
        <v>5</v>
      </c>
      <c r="V399" s="607">
        <v>4</v>
      </c>
      <c r="W399" s="607">
        <v>9</v>
      </c>
      <c r="X399" s="607">
        <v>5</v>
      </c>
      <c r="Y399" s="607">
        <v>9</v>
      </c>
      <c r="Z399" s="607">
        <v>4</v>
      </c>
      <c r="AA399" s="607">
        <v>7</v>
      </c>
      <c r="AB399" s="607">
        <v>5</v>
      </c>
      <c r="AC399" s="608">
        <v>62</v>
      </c>
      <c r="AD399" s="608">
        <v>60.9</v>
      </c>
      <c r="AE399" s="608">
        <v>63.3</v>
      </c>
      <c r="AF399" s="607">
        <v>51</v>
      </c>
      <c r="AG399" s="607" t="s">
        <v>1</v>
      </c>
      <c r="AH399" s="607" t="s">
        <v>1</v>
      </c>
      <c r="AI399" s="607" t="s">
        <v>1</v>
      </c>
      <c r="AJ399" s="607" t="s">
        <v>1</v>
      </c>
      <c r="AK399" s="607">
        <v>5</v>
      </c>
      <c r="AL399" s="607">
        <v>4</v>
      </c>
      <c r="AM399" s="607">
        <v>1</v>
      </c>
      <c r="AN399" s="607">
        <v>4</v>
      </c>
      <c r="AO399" s="607">
        <v>2</v>
      </c>
      <c r="AP399" s="607">
        <v>9</v>
      </c>
      <c r="AQ399" s="607">
        <v>4</v>
      </c>
      <c r="AR399" s="607">
        <v>9</v>
      </c>
      <c r="AS399" s="607">
        <v>3</v>
      </c>
      <c r="AT399" s="607">
        <v>6</v>
      </c>
      <c r="AU399" s="607">
        <v>4</v>
      </c>
      <c r="AV399" s="608">
        <v>64.099999999999994</v>
      </c>
      <c r="AW399" s="608">
        <v>63.8</v>
      </c>
      <c r="AX399" s="608">
        <v>64.5</v>
      </c>
      <c r="AY399" s="607">
        <v>43</v>
      </c>
      <c r="AZ399" s="607" t="s">
        <v>1</v>
      </c>
      <c r="BA399" s="607" t="s">
        <v>1</v>
      </c>
      <c r="BB399" s="607" t="s">
        <v>1</v>
      </c>
      <c r="BC399" s="607" t="s">
        <v>1</v>
      </c>
      <c r="BD399" s="607">
        <v>4</v>
      </c>
      <c r="BE399" s="607">
        <v>4</v>
      </c>
      <c r="BF399" s="607">
        <v>1</v>
      </c>
      <c r="BG399" s="607">
        <v>4</v>
      </c>
      <c r="BH399" s="607">
        <v>2</v>
      </c>
      <c r="BI399" s="607">
        <v>7</v>
      </c>
      <c r="BJ399" s="607">
        <v>3</v>
      </c>
      <c r="BK399" s="607">
        <v>8</v>
      </c>
      <c r="BL399" s="607">
        <v>3</v>
      </c>
      <c r="BM399" s="607">
        <v>4</v>
      </c>
      <c r="BN399" s="607">
        <v>3</v>
      </c>
      <c r="BO399" s="608">
        <v>63.1</v>
      </c>
      <c r="BP399" s="608">
        <v>63</v>
      </c>
      <c r="BQ399" s="608">
        <v>63.3</v>
      </c>
      <c r="BR399" s="607">
        <v>22</v>
      </c>
      <c r="BS399" s="607" t="s">
        <v>1</v>
      </c>
      <c r="BT399" s="607" t="s">
        <v>1</v>
      </c>
      <c r="BU399" s="607" t="s">
        <v>1</v>
      </c>
      <c r="BV399" s="607" t="s">
        <v>1</v>
      </c>
      <c r="BW399" s="607" t="s">
        <v>1</v>
      </c>
      <c r="BX399" s="607" t="s">
        <v>1</v>
      </c>
      <c r="BY399" s="607" t="s">
        <v>1</v>
      </c>
      <c r="BZ399" s="607">
        <v>1</v>
      </c>
      <c r="CA399" s="607" t="s">
        <v>1</v>
      </c>
      <c r="CB399" s="607">
        <v>4</v>
      </c>
      <c r="CC399" s="607">
        <v>1</v>
      </c>
      <c r="CD399" s="607">
        <v>7</v>
      </c>
      <c r="CE399" s="607">
        <v>2</v>
      </c>
      <c r="CF399" s="607">
        <v>2</v>
      </c>
      <c r="CG399" s="607">
        <v>5</v>
      </c>
      <c r="CH399" s="607">
        <v>19</v>
      </c>
      <c r="CI399" s="607" t="s">
        <v>1</v>
      </c>
      <c r="CJ399" s="607" t="s">
        <v>1</v>
      </c>
      <c r="CK399" s="607" t="s">
        <v>1</v>
      </c>
      <c r="CL399" s="607" t="s">
        <v>1</v>
      </c>
      <c r="CM399" s="607" t="s">
        <v>1</v>
      </c>
      <c r="CN399" s="607" t="s">
        <v>1</v>
      </c>
      <c r="CO399" s="607" t="s">
        <v>1</v>
      </c>
      <c r="CP399" s="607">
        <v>4</v>
      </c>
      <c r="CQ399" s="607">
        <v>1</v>
      </c>
      <c r="CR399" s="607">
        <v>7</v>
      </c>
      <c r="CS399" s="607">
        <v>1</v>
      </c>
      <c r="CT399" s="607">
        <v>2</v>
      </c>
      <c r="CU399" s="607">
        <v>4</v>
      </c>
      <c r="CV399" s="607"/>
      <c r="CW399" s="607"/>
      <c r="CX399" s="607"/>
      <c r="CY399" s="607"/>
      <c r="CZ399" s="607"/>
      <c r="DA399" s="607"/>
      <c r="DB399" s="607"/>
      <c r="DC399" s="607">
        <v>74</v>
      </c>
      <c r="DD399" s="607">
        <v>56</v>
      </c>
      <c r="DE399" s="607">
        <v>43</v>
      </c>
      <c r="DF399" s="607">
        <v>4</v>
      </c>
      <c r="DG399" s="607">
        <v>9</v>
      </c>
      <c r="DH399" s="607">
        <v>7</v>
      </c>
      <c r="DI399" s="607">
        <v>5</v>
      </c>
      <c r="DJ399" s="607">
        <v>6</v>
      </c>
      <c r="DK399" s="607">
        <v>22</v>
      </c>
      <c r="DL399" s="607" t="s">
        <v>1</v>
      </c>
      <c r="DM399" s="607" t="s">
        <v>1</v>
      </c>
      <c r="DN399" s="607" t="s">
        <v>1</v>
      </c>
      <c r="DO399" s="607" t="s">
        <v>1</v>
      </c>
      <c r="DP399" s="607">
        <v>15</v>
      </c>
      <c r="DQ399" s="607" t="s">
        <v>1</v>
      </c>
      <c r="DR399" s="607">
        <v>6</v>
      </c>
      <c r="DS399" s="607">
        <v>1</v>
      </c>
      <c r="DT399" s="607" t="s">
        <v>1</v>
      </c>
      <c r="DU399" s="607" t="s">
        <v>1</v>
      </c>
      <c r="DV399" s="607" t="s">
        <v>1</v>
      </c>
      <c r="DW399" s="607" t="s">
        <v>1</v>
      </c>
      <c r="DX399" s="607" t="s">
        <v>1</v>
      </c>
      <c r="DY399" s="607" t="s">
        <v>1</v>
      </c>
      <c r="DZ399" s="607" t="s">
        <v>1</v>
      </c>
      <c r="EA399" s="607">
        <v>22</v>
      </c>
      <c r="EB399" s="607">
        <v>1533</v>
      </c>
      <c r="EC399" s="607" t="s">
        <v>1</v>
      </c>
      <c r="ED399" s="607">
        <v>1202</v>
      </c>
      <c r="EE399" s="607">
        <v>331</v>
      </c>
      <c r="EF399" s="17">
        <v>38</v>
      </c>
      <c r="EG399" s="17">
        <v>34</v>
      </c>
      <c r="EH399" s="17">
        <v>25</v>
      </c>
      <c r="EI399" s="17">
        <v>3</v>
      </c>
      <c r="EJ399" s="17">
        <v>6</v>
      </c>
      <c r="EK399" s="17" t="s">
        <v>1</v>
      </c>
      <c r="EL399" s="17">
        <v>1</v>
      </c>
      <c r="EM399" s="17">
        <v>3</v>
      </c>
      <c r="EN399" s="17">
        <v>36</v>
      </c>
      <c r="EO399" s="17">
        <v>22</v>
      </c>
      <c r="EP399" s="17">
        <v>18</v>
      </c>
      <c r="EQ399" s="17">
        <v>1</v>
      </c>
      <c r="ER399" s="17">
        <v>3</v>
      </c>
      <c r="ES399" s="17">
        <v>7</v>
      </c>
      <c r="ET399" s="17">
        <v>4</v>
      </c>
      <c r="EU399" s="17">
        <v>3</v>
      </c>
    </row>
    <row r="400" spans="1:151" ht="14.25" customHeight="1">
      <c r="A400" s="551" t="s">
        <v>299</v>
      </c>
      <c r="B400" s="551" t="s">
        <v>600</v>
      </c>
      <c r="C400" s="551"/>
      <c r="D400" s="551"/>
      <c r="E400" s="607">
        <v>452</v>
      </c>
      <c r="F400" s="607">
        <v>203</v>
      </c>
      <c r="G400" s="607">
        <v>47</v>
      </c>
      <c r="H400" s="607">
        <v>41</v>
      </c>
      <c r="I400" s="607">
        <v>36</v>
      </c>
      <c r="J400" s="607">
        <v>22</v>
      </c>
      <c r="K400" s="607">
        <v>120</v>
      </c>
      <c r="L400" s="607">
        <v>249</v>
      </c>
      <c r="M400" s="607">
        <v>480</v>
      </c>
      <c r="N400" s="607">
        <v>9</v>
      </c>
      <c r="O400" s="607">
        <v>7</v>
      </c>
      <c r="P400" s="607">
        <v>10</v>
      </c>
      <c r="Q400" s="607">
        <v>13</v>
      </c>
      <c r="R400" s="607">
        <v>8</v>
      </c>
      <c r="S400" s="607">
        <v>23</v>
      </c>
      <c r="T400" s="607">
        <v>39</v>
      </c>
      <c r="U400" s="607">
        <v>43</v>
      </c>
      <c r="V400" s="607">
        <v>54</v>
      </c>
      <c r="W400" s="607">
        <v>62</v>
      </c>
      <c r="X400" s="607">
        <v>44</v>
      </c>
      <c r="Y400" s="607">
        <v>44</v>
      </c>
      <c r="Z400" s="607">
        <v>56</v>
      </c>
      <c r="AA400" s="607">
        <v>45</v>
      </c>
      <c r="AB400" s="607">
        <v>23</v>
      </c>
      <c r="AC400" s="608">
        <v>61.2</v>
      </c>
      <c r="AD400" s="608">
        <v>60.4</v>
      </c>
      <c r="AE400" s="608">
        <v>62.2</v>
      </c>
      <c r="AF400" s="607">
        <v>284</v>
      </c>
      <c r="AG400" s="607">
        <v>3</v>
      </c>
      <c r="AH400" s="607">
        <v>1</v>
      </c>
      <c r="AI400" s="607">
        <v>3</v>
      </c>
      <c r="AJ400" s="607">
        <v>6</v>
      </c>
      <c r="AK400" s="607">
        <v>1</v>
      </c>
      <c r="AL400" s="607">
        <v>11</v>
      </c>
      <c r="AM400" s="607">
        <v>18</v>
      </c>
      <c r="AN400" s="607">
        <v>13</v>
      </c>
      <c r="AO400" s="607">
        <v>24</v>
      </c>
      <c r="AP400" s="607">
        <v>37</v>
      </c>
      <c r="AQ400" s="607">
        <v>32</v>
      </c>
      <c r="AR400" s="607">
        <v>28</v>
      </c>
      <c r="AS400" s="607">
        <v>48</v>
      </c>
      <c r="AT400" s="607">
        <v>37</v>
      </c>
      <c r="AU400" s="607">
        <v>22</v>
      </c>
      <c r="AV400" s="608">
        <v>66.400000000000006</v>
      </c>
      <c r="AW400" s="608">
        <v>67.400000000000006</v>
      </c>
      <c r="AX400" s="608">
        <v>64.900000000000006</v>
      </c>
      <c r="AY400" s="607">
        <v>252</v>
      </c>
      <c r="AZ400" s="607">
        <v>1</v>
      </c>
      <c r="BA400" s="607">
        <v>1</v>
      </c>
      <c r="BB400" s="607">
        <v>3</v>
      </c>
      <c r="BC400" s="607">
        <v>5</v>
      </c>
      <c r="BD400" s="607" t="s">
        <v>1</v>
      </c>
      <c r="BE400" s="607">
        <v>10</v>
      </c>
      <c r="BF400" s="607">
        <v>16</v>
      </c>
      <c r="BG400" s="607">
        <v>13</v>
      </c>
      <c r="BH400" s="607">
        <v>22</v>
      </c>
      <c r="BI400" s="607">
        <v>36</v>
      </c>
      <c r="BJ400" s="607">
        <v>27</v>
      </c>
      <c r="BK400" s="607">
        <v>27</v>
      </c>
      <c r="BL400" s="607">
        <v>39</v>
      </c>
      <c r="BM400" s="607">
        <v>33</v>
      </c>
      <c r="BN400" s="607">
        <v>19</v>
      </c>
      <c r="BO400" s="608">
        <v>66.400000000000006</v>
      </c>
      <c r="BP400" s="608">
        <v>67.099999999999994</v>
      </c>
      <c r="BQ400" s="608">
        <v>65.2</v>
      </c>
      <c r="BR400" s="607">
        <v>203</v>
      </c>
      <c r="BS400" s="607" t="s">
        <v>1</v>
      </c>
      <c r="BT400" s="607" t="s">
        <v>1</v>
      </c>
      <c r="BU400" s="607" t="s">
        <v>1</v>
      </c>
      <c r="BV400" s="607" t="s">
        <v>1</v>
      </c>
      <c r="BW400" s="607">
        <v>1</v>
      </c>
      <c r="BX400" s="607">
        <v>4</v>
      </c>
      <c r="BY400" s="607">
        <v>11</v>
      </c>
      <c r="BZ400" s="607">
        <v>10</v>
      </c>
      <c r="CA400" s="607">
        <v>19</v>
      </c>
      <c r="CB400" s="607">
        <v>33</v>
      </c>
      <c r="CC400" s="607">
        <v>26</v>
      </c>
      <c r="CD400" s="607">
        <v>27</v>
      </c>
      <c r="CE400" s="607">
        <v>26</v>
      </c>
      <c r="CF400" s="607">
        <v>28</v>
      </c>
      <c r="CG400" s="607">
        <v>18</v>
      </c>
      <c r="CH400" s="607">
        <v>117</v>
      </c>
      <c r="CI400" s="607" t="s">
        <v>1</v>
      </c>
      <c r="CJ400" s="607" t="s">
        <v>1</v>
      </c>
      <c r="CK400" s="607" t="s">
        <v>1</v>
      </c>
      <c r="CL400" s="607" t="s">
        <v>1</v>
      </c>
      <c r="CM400" s="607">
        <v>3</v>
      </c>
      <c r="CN400" s="607">
        <v>5</v>
      </c>
      <c r="CO400" s="607">
        <v>8</v>
      </c>
      <c r="CP400" s="607">
        <v>17</v>
      </c>
      <c r="CQ400" s="607">
        <v>10</v>
      </c>
      <c r="CR400" s="607">
        <v>20</v>
      </c>
      <c r="CS400" s="607">
        <v>19</v>
      </c>
      <c r="CT400" s="607">
        <v>20</v>
      </c>
      <c r="CU400" s="607">
        <v>15</v>
      </c>
      <c r="CV400" s="607"/>
      <c r="CW400" s="607"/>
      <c r="CX400" s="607"/>
      <c r="CY400" s="607"/>
      <c r="CZ400" s="607"/>
      <c r="DA400" s="607"/>
      <c r="DB400" s="607"/>
      <c r="DC400" s="607">
        <v>709</v>
      </c>
      <c r="DD400" s="607">
        <v>465</v>
      </c>
      <c r="DE400" s="607">
        <v>252</v>
      </c>
      <c r="DF400" s="607">
        <v>180</v>
      </c>
      <c r="DG400" s="607">
        <v>33</v>
      </c>
      <c r="DH400" s="607">
        <v>117</v>
      </c>
      <c r="DI400" s="607">
        <v>65</v>
      </c>
      <c r="DJ400" s="607">
        <v>62</v>
      </c>
      <c r="DK400" s="607">
        <v>133</v>
      </c>
      <c r="DL400" s="607" t="s">
        <v>1</v>
      </c>
      <c r="DM400" s="607">
        <v>1</v>
      </c>
      <c r="DN400" s="607">
        <v>7</v>
      </c>
      <c r="DO400" s="607">
        <v>31</v>
      </c>
      <c r="DP400" s="607">
        <v>53</v>
      </c>
      <c r="DQ400" s="607">
        <v>3</v>
      </c>
      <c r="DR400" s="607">
        <v>8</v>
      </c>
      <c r="DS400" s="607">
        <v>16</v>
      </c>
      <c r="DT400" s="607">
        <v>3</v>
      </c>
      <c r="DU400" s="607">
        <v>9</v>
      </c>
      <c r="DV400" s="607" t="s">
        <v>1</v>
      </c>
      <c r="DW400" s="607">
        <v>1</v>
      </c>
      <c r="DX400" s="607">
        <v>1</v>
      </c>
      <c r="DY400" s="607" t="s">
        <v>1</v>
      </c>
      <c r="DZ400" s="607" t="s">
        <v>1</v>
      </c>
      <c r="EA400" s="607">
        <v>202</v>
      </c>
      <c r="EB400" s="607">
        <v>15101</v>
      </c>
      <c r="EC400" s="607" t="s">
        <v>1</v>
      </c>
      <c r="ED400" s="607">
        <v>11024</v>
      </c>
      <c r="EE400" s="607">
        <v>4077</v>
      </c>
      <c r="EF400" s="17">
        <v>340</v>
      </c>
      <c r="EG400" s="17">
        <v>285</v>
      </c>
      <c r="EH400" s="17">
        <v>156</v>
      </c>
      <c r="EI400" s="17">
        <v>104</v>
      </c>
      <c r="EJ400" s="17">
        <v>25</v>
      </c>
      <c r="EK400" s="17">
        <v>1</v>
      </c>
      <c r="EL400" s="17">
        <v>35</v>
      </c>
      <c r="EM400" s="17">
        <v>19</v>
      </c>
      <c r="EN400" s="17">
        <v>369</v>
      </c>
      <c r="EO400" s="17">
        <v>180</v>
      </c>
      <c r="EP400" s="17">
        <v>96</v>
      </c>
      <c r="EQ400" s="17">
        <v>76</v>
      </c>
      <c r="ER400" s="17">
        <v>8</v>
      </c>
      <c r="ES400" s="17">
        <v>116</v>
      </c>
      <c r="ET400" s="17">
        <v>30</v>
      </c>
      <c r="EU400" s="17">
        <v>43</v>
      </c>
    </row>
    <row r="401" spans="1:151" ht="14.25" customHeight="1">
      <c r="A401" s="551" t="s">
        <v>299</v>
      </c>
      <c r="B401" s="551" t="s">
        <v>600</v>
      </c>
      <c r="C401" s="551" t="s">
        <v>600</v>
      </c>
      <c r="D401" s="551"/>
      <c r="E401" s="607">
        <v>287</v>
      </c>
      <c r="F401" s="607">
        <v>126</v>
      </c>
      <c r="G401" s="607">
        <v>33</v>
      </c>
      <c r="H401" s="607">
        <v>32</v>
      </c>
      <c r="I401" s="607">
        <v>25</v>
      </c>
      <c r="J401" s="607">
        <v>13</v>
      </c>
      <c r="K401" s="607">
        <v>68</v>
      </c>
      <c r="L401" s="607">
        <v>161</v>
      </c>
      <c r="M401" s="607">
        <v>305</v>
      </c>
      <c r="N401" s="607">
        <v>7</v>
      </c>
      <c r="O401" s="607">
        <v>2</v>
      </c>
      <c r="P401" s="607">
        <v>9</v>
      </c>
      <c r="Q401" s="607">
        <v>9</v>
      </c>
      <c r="R401" s="607">
        <v>6</v>
      </c>
      <c r="S401" s="607">
        <v>17</v>
      </c>
      <c r="T401" s="607">
        <v>26</v>
      </c>
      <c r="U401" s="607">
        <v>24</v>
      </c>
      <c r="V401" s="607">
        <v>31</v>
      </c>
      <c r="W401" s="607">
        <v>43</v>
      </c>
      <c r="X401" s="607">
        <v>28</v>
      </c>
      <c r="Y401" s="607">
        <v>25</v>
      </c>
      <c r="Z401" s="607">
        <v>33</v>
      </c>
      <c r="AA401" s="607">
        <v>28</v>
      </c>
      <c r="AB401" s="607">
        <v>17</v>
      </c>
      <c r="AC401" s="608">
        <v>60.7</v>
      </c>
      <c r="AD401" s="608">
        <v>60.4</v>
      </c>
      <c r="AE401" s="608">
        <v>61.1</v>
      </c>
      <c r="AF401" s="607">
        <v>188</v>
      </c>
      <c r="AG401" s="607">
        <v>3</v>
      </c>
      <c r="AH401" s="607">
        <v>1</v>
      </c>
      <c r="AI401" s="607">
        <v>3</v>
      </c>
      <c r="AJ401" s="607">
        <v>5</v>
      </c>
      <c r="AK401" s="607">
        <v>1</v>
      </c>
      <c r="AL401" s="607">
        <v>7</v>
      </c>
      <c r="AM401" s="607">
        <v>14</v>
      </c>
      <c r="AN401" s="607">
        <v>9</v>
      </c>
      <c r="AO401" s="607">
        <v>15</v>
      </c>
      <c r="AP401" s="607">
        <v>25</v>
      </c>
      <c r="AQ401" s="607">
        <v>22</v>
      </c>
      <c r="AR401" s="607">
        <v>18</v>
      </c>
      <c r="AS401" s="607">
        <v>27</v>
      </c>
      <c r="AT401" s="607">
        <v>22</v>
      </c>
      <c r="AU401" s="607">
        <v>16</v>
      </c>
      <c r="AV401" s="608">
        <v>65</v>
      </c>
      <c r="AW401" s="608">
        <v>66.3</v>
      </c>
      <c r="AX401" s="608">
        <v>63</v>
      </c>
      <c r="AY401" s="607">
        <v>175</v>
      </c>
      <c r="AZ401" s="607">
        <v>1</v>
      </c>
      <c r="BA401" s="607">
        <v>1</v>
      </c>
      <c r="BB401" s="607">
        <v>3</v>
      </c>
      <c r="BC401" s="607">
        <v>5</v>
      </c>
      <c r="BD401" s="607" t="s">
        <v>1</v>
      </c>
      <c r="BE401" s="607">
        <v>7</v>
      </c>
      <c r="BF401" s="607">
        <v>14</v>
      </c>
      <c r="BG401" s="607">
        <v>9</v>
      </c>
      <c r="BH401" s="607">
        <v>15</v>
      </c>
      <c r="BI401" s="607">
        <v>24</v>
      </c>
      <c r="BJ401" s="607">
        <v>18</v>
      </c>
      <c r="BK401" s="607">
        <v>18</v>
      </c>
      <c r="BL401" s="607">
        <v>24</v>
      </c>
      <c r="BM401" s="607">
        <v>21</v>
      </c>
      <c r="BN401" s="607">
        <v>15</v>
      </c>
      <c r="BO401" s="608">
        <v>65.2</v>
      </c>
      <c r="BP401" s="608">
        <v>66.2</v>
      </c>
      <c r="BQ401" s="608">
        <v>63.6</v>
      </c>
      <c r="BR401" s="607">
        <v>126</v>
      </c>
      <c r="BS401" s="607" t="s">
        <v>1</v>
      </c>
      <c r="BT401" s="607" t="s">
        <v>1</v>
      </c>
      <c r="BU401" s="607" t="s">
        <v>1</v>
      </c>
      <c r="BV401" s="607" t="s">
        <v>1</v>
      </c>
      <c r="BW401" s="607" t="s">
        <v>1</v>
      </c>
      <c r="BX401" s="607">
        <v>2</v>
      </c>
      <c r="BY401" s="607">
        <v>7</v>
      </c>
      <c r="BZ401" s="607">
        <v>5</v>
      </c>
      <c r="CA401" s="607">
        <v>11</v>
      </c>
      <c r="CB401" s="607">
        <v>22</v>
      </c>
      <c r="CC401" s="607">
        <v>17</v>
      </c>
      <c r="CD401" s="607">
        <v>16</v>
      </c>
      <c r="CE401" s="607">
        <v>16</v>
      </c>
      <c r="CF401" s="607">
        <v>18</v>
      </c>
      <c r="CG401" s="607">
        <v>12</v>
      </c>
      <c r="CH401" s="607">
        <v>73</v>
      </c>
      <c r="CI401" s="607" t="s">
        <v>1</v>
      </c>
      <c r="CJ401" s="607" t="s">
        <v>1</v>
      </c>
      <c r="CK401" s="607" t="s">
        <v>1</v>
      </c>
      <c r="CL401" s="607" t="s">
        <v>1</v>
      </c>
      <c r="CM401" s="607">
        <v>1</v>
      </c>
      <c r="CN401" s="607">
        <v>3</v>
      </c>
      <c r="CO401" s="607">
        <v>4</v>
      </c>
      <c r="CP401" s="607">
        <v>13</v>
      </c>
      <c r="CQ401" s="607">
        <v>6</v>
      </c>
      <c r="CR401" s="607">
        <v>12</v>
      </c>
      <c r="CS401" s="607">
        <v>11</v>
      </c>
      <c r="CT401" s="607">
        <v>13</v>
      </c>
      <c r="CU401" s="607">
        <v>10</v>
      </c>
      <c r="CV401" s="607"/>
      <c r="CW401" s="607"/>
      <c r="CX401" s="607"/>
      <c r="CY401" s="607"/>
      <c r="CZ401" s="607"/>
      <c r="DA401" s="607"/>
      <c r="DB401" s="607"/>
      <c r="DC401" s="607">
        <v>446</v>
      </c>
      <c r="DD401" s="607">
        <v>292</v>
      </c>
      <c r="DE401" s="607">
        <v>175</v>
      </c>
      <c r="DF401" s="607">
        <v>97</v>
      </c>
      <c r="DG401" s="607">
        <v>20</v>
      </c>
      <c r="DH401" s="607">
        <v>77</v>
      </c>
      <c r="DI401" s="607">
        <v>43</v>
      </c>
      <c r="DJ401" s="607">
        <v>34</v>
      </c>
      <c r="DK401" s="607">
        <v>89</v>
      </c>
      <c r="DL401" s="607" t="s">
        <v>1</v>
      </c>
      <c r="DM401" s="607">
        <v>1</v>
      </c>
      <c r="DN401" s="607">
        <v>5</v>
      </c>
      <c r="DO401" s="607">
        <v>10</v>
      </c>
      <c r="DP401" s="607">
        <v>40</v>
      </c>
      <c r="DQ401" s="607">
        <v>3</v>
      </c>
      <c r="DR401" s="607">
        <v>7</v>
      </c>
      <c r="DS401" s="607">
        <v>14</v>
      </c>
      <c r="DT401" s="607">
        <v>2</v>
      </c>
      <c r="DU401" s="607">
        <v>7</v>
      </c>
      <c r="DV401" s="607" t="s">
        <v>1</v>
      </c>
      <c r="DW401" s="607" t="s">
        <v>1</v>
      </c>
      <c r="DX401" s="607" t="s">
        <v>1</v>
      </c>
      <c r="DY401" s="607" t="s">
        <v>1</v>
      </c>
      <c r="DZ401" s="607" t="s">
        <v>1</v>
      </c>
      <c r="EA401" s="607">
        <v>125</v>
      </c>
      <c r="EB401" s="607">
        <v>8996</v>
      </c>
      <c r="EC401" s="607" t="s">
        <v>1</v>
      </c>
      <c r="ED401" s="607">
        <v>7375</v>
      </c>
      <c r="EE401" s="607">
        <v>1621</v>
      </c>
      <c r="EF401" s="17">
        <v>215</v>
      </c>
      <c r="EG401" s="17">
        <v>183</v>
      </c>
      <c r="EH401" s="17">
        <v>113</v>
      </c>
      <c r="EI401" s="17">
        <v>56</v>
      </c>
      <c r="EJ401" s="17">
        <v>14</v>
      </c>
      <c r="EK401" s="17">
        <v>1</v>
      </c>
      <c r="EL401" s="17">
        <v>22</v>
      </c>
      <c r="EM401" s="17">
        <v>9</v>
      </c>
      <c r="EN401" s="17">
        <v>231</v>
      </c>
      <c r="EO401" s="17">
        <v>109</v>
      </c>
      <c r="EP401" s="17">
        <v>62</v>
      </c>
      <c r="EQ401" s="17">
        <v>41</v>
      </c>
      <c r="ER401" s="17">
        <v>6</v>
      </c>
      <c r="ES401" s="17">
        <v>76</v>
      </c>
      <c r="ET401" s="17">
        <v>21</v>
      </c>
      <c r="EU401" s="17">
        <v>25</v>
      </c>
    </row>
    <row r="402" spans="1:151" ht="14.25" customHeight="1">
      <c r="A402" s="551" t="s">
        <v>299</v>
      </c>
      <c r="B402" s="551" t="s">
        <v>600</v>
      </c>
      <c r="C402" s="551" t="s">
        <v>600</v>
      </c>
      <c r="D402" s="551" t="s">
        <v>601</v>
      </c>
      <c r="E402" s="607">
        <v>20</v>
      </c>
      <c r="F402" s="607">
        <v>12</v>
      </c>
      <c r="G402" s="607">
        <v>4</v>
      </c>
      <c r="H402" s="607">
        <v>4</v>
      </c>
      <c r="I402" s="607">
        <v>3</v>
      </c>
      <c r="J402" s="607">
        <v>1</v>
      </c>
      <c r="K402" s="607">
        <v>5</v>
      </c>
      <c r="L402" s="607">
        <v>8</v>
      </c>
      <c r="M402" s="607">
        <v>30</v>
      </c>
      <c r="N402" s="607" t="s">
        <v>1</v>
      </c>
      <c r="O402" s="607" t="s">
        <v>1</v>
      </c>
      <c r="P402" s="607">
        <v>3</v>
      </c>
      <c r="Q402" s="607" t="s">
        <v>1</v>
      </c>
      <c r="R402" s="607">
        <v>1</v>
      </c>
      <c r="S402" s="607" t="s">
        <v>1</v>
      </c>
      <c r="T402" s="607">
        <v>2</v>
      </c>
      <c r="U402" s="607">
        <v>3</v>
      </c>
      <c r="V402" s="607">
        <v>4</v>
      </c>
      <c r="W402" s="607">
        <v>5</v>
      </c>
      <c r="X402" s="607">
        <v>1</v>
      </c>
      <c r="Y402" s="607">
        <v>2</v>
      </c>
      <c r="Z402" s="607">
        <v>4</v>
      </c>
      <c r="AA402" s="607">
        <v>2</v>
      </c>
      <c r="AB402" s="607">
        <v>3</v>
      </c>
      <c r="AC402" s="608">
        <v>61.4</v>
      </c>
      <c r="AD402" s="608">
        <v>61.3</v>
      </c>
      <c r="AE402" s="608">
        <v>61.5</v>
      </c>
      <c r="AF402" s="607">
        <v>19</v>
      </c>
      <c r="AG402" s="607" t="s">
        <v>1</v>
      </c>
      <c r="AH402" s="607" t="s">
        <v>1</v>
      </c>
      <c r="AI402" s="607">
        <v>2</v>
      </c>
      <c r="AJ402" s="607" t="s">
        <v>1</v>
      </c>
      <c r="AK402" s="607" t="s">
        <v>1</v>
      </c>
      <c r="AL402" s="607" t="s">
        <v>1</v>
      </c>
      <c r="AM402" s="607">
        <v>1</v>
      </c>
      <c r="AN402" s="607">
        <v>2</v>
      </c>
      <c r="AO402" s="607">
        <v>2</v>
      </c>
      <c r="AP402" s="607">
        <v>3</v>
      </c>
      <c r="AQ402" s="607">
        <v>1</v>
      </c>
      <c r="AR402" s="607">
        <v>2</v>
      </c>
      <c r="AS402" s="607">
        <v>4</v>
      </c>
      <c r="AT402" s="607" t="s">
        <v>1</v>
      </c>
      <c r="AU402" s="607">
        <v>2</v>
      </c>
      <c r="AV402" s="608">
        <v>63</v>
      </c>
      <c r="AW402" s="608">
        <v>64.8</v>
      </c>
      <c r="AX402" s="608">
        <v>59.9</v>
      </c>
      <c r="AY402" s="607">
        <v>19</v>
      </c>
      <c r="AZ402" s="607" t="s">
        <v>1</v>
      </c>
      <c r="BA402" s="607" t="s">
        <v>1</v>
      </c>
      <c r="BB402" s="607">
        <v>2</v>
      </c>
      <c r="BC402" s="607" t="s">
        <v>1</v>
      </c>
      <c r="BD402" s="607" t="s">
        <v>1</v>
      </c>
      <c r="BE402" s="607" t="s">
        <v>1</v>
      </c>
      <c r="BF402" s="607">
        <v>1</v>
      </c>
      <c r="BG402" s="607">
        <v>2</v>
      </c>
      <c r="BH402" s="607">
        <v>2</v>
      </c>
      <c r="BI402" s="607">
        <v>3</v>
      </c>
      <c r="BJ402" s="607">
        <v>1</v>
      </c>
      <c r="BK402" s="607">
        <v>2</v>
      </c>
      <c r="BL402" s="607">
        <v>4</v>
      </c>
      <c r="BM402" s="607" t="s">
        <v>1</v>
      </c>
      <c r="BN402" s="607">
        <v>2</v>
      </c>
      <c r="BO402" s="608">
        <v>63</v>
      </c>
      <c r="BP402" s="608">
        <v>64.8</v>
      </c>
      <c r="BQ402" s="608">
        <v>59.9</v>
      </c>
      <c r="BR402" s="607">
        <v>12</v>
      </c>
      <c r="BS402" s="607" t="s">
        <v>1</v>
      </c>
      <c r="BT402" s="607" t="s">
        <v>1</v>
      </c>
      <c r="BU402" s="607" t="s">
        <v>1</v>
      </c>
      <c r="BV402" s="607" t="s">
        <v>1</v>
      </c>
      <c r="BW402" s="607" t="s">
        <v>1</v>
      </c>
      <c r="BX402" s="607" t="s">
        <v>1</v>
      </c>
      <c r="BY402" s="607" t="s">
        <v>1</v>
      </c>
      <c r="BZ402" s="607" t="s">
        <v>1</v>
      </c>
      <c r="CA402" s="607">
        <v>1</v>
      </c>
      <c r="CB402" s="607">
        <v>4</v>
      </c>
      <c r="CC402" s="607" t="s">
        <v>1</v>
      </c>
      <c r="CD402" s="607">
        <v>2</v>
      </c>
      <c r="CE402" s="607">
        <v>2</v>
      </c>
      <c r="CF402" s="607" t="s">
        <v>1</v>
      </c>
      <c r="CG402" s="607">
        <v>3</v>
      </c>
      <c r="CH402" s="607">
        <v>7</v>
      </c>
      <c r="CI402" s="607" t="s">
        <v>1</v>
      </c>
      <c r="CJ402" s="607" t="s">
        <v>1</v>
      </c>
      <c r="CK402" s="607" t="s">
        <v>1</v>
      </c>
      <c r="CL402" s="607" t="s">
        <v>1</v>
      </c>
      <c r="CM402" s="607" t="s">
        <v>1</v>
      </c>
      <c r="CN402" s="607" t="s">
        <v>1</v>
      </c>
      <c r="CO402" s="607" t="s">
        <v>1</v>
      </c>
      <c r="CP402" s="607">
        <v>2</v>
      </c>
      <c r="CQ402" s="607" t="s">
        <v>1</v>
      </c>
      <c r="CR402" s="607">
        <v>1</v>
      </c>
      <c r="CS402" s="607">
        <v>1</v>
      </c>
      <c r="CT402" s="607" t="s">
        <v>1</v>
      </c>
      <c r="CU402" s="607">
        <v>3</v>
      </c>
      <c r="CV402" s="607"/>
      <c r="CW402" s="607"/>
      <c r="CX402" s="607"/>
      <c r="CY402" s="607"/>
      <c r="CZ402" s="607"/>
      <c r="DA402" s="607"/>
      <c r="DB402" s="607"/>
      <c r="DC402" s="607">
        <v>39</v>
      </c>
      <c r="DD402" s="607">
        <v>27</v>
      </c>
      <c r="DE402" s="607">
        <v>19</v>
      </c>
      <c r="DF402" s="607">
        <v>8</v>
      </c>
      <c r="DG402" s="607" t="s">
        <v>1</v>
      </c>
      <c r="DH402" s="607">
        <v>8</v>
      </c>
      <c r="DI402" s="607">
        <v>3</v>
      </c>
      <c r="DJ402" s="607">
        <v>1</v>
      </c>
      <c r="DK402" s="607">
        <v>10</v>
      </c>
      <c r="DL402" s="607" t="s">
        <v>1</v>
      </c>
      <c r="DM402" s="607" t="s">
        <v>1</v>
      </c>
      <c r="DN402" s="607" t="s">
        <v>1</v>
      </c>
      <c r="DO402" s="607" t="s">
        <v>1</v>
      </c>
      <c r="DP402" s="607">
        <v>5</v>
      </c>
      <c r="DQ402" s="607" t="s">
        <v>1</v>
      </c>
      <c r="DR402" s="607">
        <v>2</v>
      </c>
      <c r="DS402" s="607">
        <v>2</v>
      </c>
      <c r="DT402" s="607" t="s">
        <v>1</v>
      </c>
      <c r="DU402" s="607">
        <v>1</v>
      </c>
      <c r="DV402" s="607" t="s">
        <v>1</v>
      </c>
      <c r="DW402" s="607" t="s">
        <v>1</v>
      </c>
      <c r="DX402" s="607" t="s">
        <v>1</v>
      </c>
      <c r="DY402" s="607" t="s">
        <v>1</v>
      </c>
      <c r="DZ402" s="607" t="s">
        <v>1</v>
      </c>
      <c r="EA402" s="607">
        <v>12</v>
      </c>
      <c r="EB402" s="607">
        <v>894</v>
      </c>
      <c r="EC402" s="607" t="s">
        <v>1</v>
      </c>
      <c r="ED402" s="607">
        <v>650</v>
      </c>
      <c r="EE402" s="607">
        <v>244</v>
      </c>
      <c r="EF402" s="17">
        <v>21</v>
      </c>
      <c r="EG402" s="17">
        <v>19</v>
      </c>
      <c r="EH402" s="17">
        <v>12</v>
      </c>
      <c r="EI402" s="17">
        <v>7</v>
      </c>
      <c r="EJ402" s="17" t="s">
        <v>1</v>
      </c>
      <c r="EK402" s="17" t="s">
        <v>1</v>
      </c>
      <c r="EL402" s="17">
        <v>1</v>
      </c>
      <c r="EM402" s="17">
        <v>1</v>
      </c>
      <c r="EN402" s="17">
        <v>18</v>
      </c>
      <c r="EO402" s="17">
        <v>8</v>
      </c>
      <c r="EP402" s="17">
        <v>7</v>
      </c>
      <c r="EQ402" s="17">
        <v>1</v>
      </c>
      <c r="ER402" s="17" t="s">
        <v>1</v>
      </c>
      <c r="ES402" s="17">
        <v>8</v>
      </c>
      <c r="ET402" s="17">
        <v>2</v>
      </c>
      <c r="EU402" s="17" t="s">
        <v>1</v>
      </c>
    </row>
    <row r="403" spans="1:151" ht="14.25" customHeight="1">
      <c r="A403" s="551" t="s">
        <v>299</v>
      </c>
      <c r="B403" s="551" t="s">
        <v>600</v>
      </c>
      <c r="C403" s="551" t="s">
        <v>600</v>
      </c>
      <c r="D403" s="551" t="s">
        <v>602</v>
      </c>
      <c r="E403" s="607">
        <v>16</v>
      </c>
      <c r="F403" s="607">
        <v>8</v>
      </c>
      <c r="G403" s="607">
        <v>1</v>
      </c>
      <c r="H403" s="607">
        <v>1</v>
      </c>
      <c r="I403" s="607">
        <v>3</v>
      </c>
      <c r="J403" s="607">
        <v>2</v>
      </c>
      <c r="K403" s="607">
        <v>4</v>
      </c>
      <c r="L403" s="607">
        <v>8</v>
      </c>
      <c r="M403" s="607">
        <v>19</v>
      </c>
      <c r="N403" s="607">
        <v>1</v>
      </c>
      <c r="O403" s="607" t="s">
        <v>1</v>
      </c>
      <c r="P403" s="607" t="s">
        <v>1</v>
      </c>
      <c r="Q403" s="607" t="s">
        <v>1</v>
      </c>
      <c r="R403" s="607" t="s">
        <v>1</v>
      </c>
      <c r="S403" s="607" t="s">
        <v>1</v>
      </c>
      <c r="T403" s="607">
        <v>1</v>
      </c>
      <c r="U403" s="607">
        <v>2</v>
      </c>
      <c r="V403" s="607">
        <v>2</v>
      </c>
      <c r="W403" s="607">
        <v>5</v>
      </c>
      <c r="X403" s="607">
        <v>3</v>
      </c>
      <c r="Y403" s="607" t="s">
        <v>1</v>
      </c>
      <c r="Z403" s="607">
        <v>1</v>
      </c>
      <c r="AA403" s="607">
        <v>2</v>
      </c>
      <c r="AB403" s="607">
        <v>2</v>
      </c>
      <c r="AC403" s="608">
        <v>63.6</v>
      </c>
      <c r="AD403" s="608">
        <v>61.1</v>
      </c>
      <c r="AE403" s="608">
        <v>65.900000000000006</v>
      </c>
      <c r="AF403" s="607">
        <v>14</v>
      </c>
      <c r="AG403" s="607" t="s">
        <v>1</v>
      </c>
      <c r="AH403" s="607" t="s">
        <v>1</v>
      </c>
      <c r="AI403" s="607" t="s">
        <v>1</v>
      </c>
      <c r="AJ403" s="607" t="s">
        <v>1</v>
      </c>
      <c r="AK403" s="607" t="s">
        <v>1</v>
      </c>
      <c r="AL403" s="607" t="s">
        <v>1</v>
      </c>
      <c r="AM403" s="607">
        <v>1</v>
      </c>
      <c r="AN403" s="607">
        <v>1</v>
      </c>
      <c r="AO403" s="607">
        <v>1</v>
      </c>
      <c r="AP403" s="607">
        <v>3</v>
      </c>
      <c r="AQ403" s="607">
        <v>3</v>
      </c>
      <c r="AR403" s="607" t="s">
        <v>1</v>
      </c>
      <c r="AS403" s="607">
        <v>1</v>
      </c>
      <c r="AT403" s="607">
        <v>2</v>
      </c>
      <c r="AU403" s="607">
        <v>2</v>
      </c>
      <c r="AV403" s="608">
        <v>68.5</v>
      </c>
      <c r="AW403" s="608">
        <v>67.7</v>
      </c>
      <c r="AX403" s="608">
        <v>69.3</v>
      </c>
      <c r="AY403" s="607">
        <v>13</v>
      </c>
      <c r="AZ403" s="607" t="s">
        <v>1</v>
      </c>
      <c r="BA403" s="607" t="s">
        <v>1</v>
      </c>
      <c r="BB403" s="607" t="s">
        <v>1</v>
      </c>
      <c r="BC403" s="607" t="s">
        <v>1</v>
      </c>
      <c r="BD403" s="607" t="s">
        <v>1</v>
      </c>
      <c r="BE403" s="607" t="s">
        <v>1</v>
      </c>
      <c r="BF403" s="607">
        <v>1</v>
      </c>
      <c r="BG403" s="607">
        <v>1</v>
      </c>
      <c r="BH403" s="607">
        <v>1</v>
      </c>
      <c r="BI403" s="607">
        <v>2</v>
      </c>
      <c r="BJ403" s="607">
        <v>3</v>
      </c>
      <c r="BK403" s="607" t="s">
        <v>1</v>
      </c>
      <c r="BL403" s="607">
        <v>1</v>
      </c>
      <c r="BM403" s="607">
        <v>2</v>
      </c>
      <c r="BN403" s="607">
        <v>2</v>
      </c>
      <c r="BO403" s="608">
        <v>68.8</v>
      </c>
      <c r="BP403" s="608">
        <v>67.7</v>
      </c>
      <c r="BQ403" s="608">
        <v>70.2</v>
      </c>
      <c r="BR403" s="607">
        <v>8</v>
      </c>
      <c r="BS403" s="607" t="s">
        <v>1</v>
      </c>
      <c r="BT403" s="607" t="s">
        <v>1</v>
      </c>
      <c r="BU403" s="607" t="s">
        <v>1</v>
      </c>
      <c r="BV403" s="607" t="s">
        <v>1</v>
      </c>
      <c r="BW403" s="607" t="s">
        <v>1</v>
      </c>
      <c r="BX403" s="607" t="s">
        <v>1</v>
      </c>
      <c r="BY403" s="607" t="s">
        <v>1</v>
      </c>
      <c r="BZ403" s="607">
        <v>1</v>
      </c>
      <c r="CA403" s="607" t="s">
        <v>1</v>
      </c>
      <c r="CB403" s="607">
        <v>2</v>
      </c>
      <c r="CC403" s="607">
        <v>3</v>
      </c>
      <c r="CD403" s="607" t="s">
        <v>1</v>
      </c>
      <c r="CE403" s="607" t="s">
        <v>1</v>
      </c>
      <c r="CF403" s="607">
        <v>1</v>
      </c>
      <c r="CG403" s="607">
        <v>1</v>
      </c>
      <c r="CH403" s="607">
        <v>5</v>
      </c>
      <c r="CI403" s="607" t="s">
        <v>1</v>
      </c>
      <c r="CJ403" s="607" t="s">
        <v>1</v>
      </c>
      <c r="CK403" s="607" t="s">
        <v>1</v>
      </c>
      <c r="CL403" s="607" t="s">
        <v>1</v>
      </c>
      <c r="CM403" s="607" t="s">
        <v>1</v>
      </c>
      <c r="CN403" s="607" t="s">
        <v>1</v>
      </c>
      <c r="CO403" s="607" t="s">
        <v>1</v>
      </c>
      <c r="CP403" s="607">
        <v>1</v>
      </c>
      <c r="CQ403" s="607">
        <v>2</v>
      </c>
      <c r="CR403" s="607" t="s">
        <v>1</v>
      </c>
      <c r="CS403" s="607" t="s">
        <v>1</v>
      </c>
      <c r="CT403" s="607">
        <v>1</v>
      </c>
      <c r="CU403" s="607">
        <v>1</v>
      </c>
      <c r="CV403" s="607"/>
      <c r="CW403" s="607"/>
      <c r="CX403" s="607"/>
      <c r="CY403" s="607"/>
      <c r="CZ403" s="607"/>
      <c r="DA403" s="607"/>
      <c r="DB403" s="607"/>
      <c r="DC403" s="607">
        <v>24</v>
      </c>
      <c r="DD403" s="607">
        <v>15</v>
      </c>
      <c r="DE403" s="607">
        <v>13</v>
      </c>
      <c r="DF403" s="607" t="s">
        <v>1</v>
      </c>
      <c r="DG403" s="607">
        <v>2</v>
      </c>
      <c r="DH403" s="607">
        <v>5</v>
      </c>
      <c r="DI403" s="607">
        <v>2</v>
      </c>
      <c r="DJ403" s="607">
        <v>2</v>
      </c>
      <c r="DK403" s="607">
        <v>7</v>
      </c>
      <c r="DL403" s="607" t="s">
        <v>1</v>
      </c>
      <c r="DM403" s="607" t="s">
        <v>1</v>
      </c>
      <c r="DN403" s="607" t="s">
        <v>1</v>
      </c>
      <c r="DO403" s="607">
        <v>1</v>
      </c>
      <c r="DP403" s="607">
        <v>5</v>
      </c>
      <c r="DQ403" s="607" t="s">
        <v>1</v>
      </c>
      <c r="DR403" s="607">
        <v>1</v>
      </c>
      <c r="DS403" s="607" t="s">
        <v>1</v>
      </c>
      <c r="DT403" s="607" t="s">
        <v>1</v>
      </c>
      <c r="DU403" s="607" t="s">
        <v>1</v>
      </c>
      <c r="DV403" s="607" t="s">
        <v>1</v>
      </c>
      <c r="DW403" s="607" t="s">
        <v>1</v>
      </c>
      <c r="DX403" s="607" t="s">
        <v>1</v>
      </c>
      <c r="DY403" s="607" t="s">
        <v>1</v>
      </c>
      <c r="DZ403" s="607" t="s">
        <v>1</v>
      </c>
      <c r="EA403" s="607">
        <v>8</v>
      </c>
      <c r="EB403" s="607">
        <v>684</v>
      </c>
      <c r="EC403" s="607" t="s">
        <v>1</v>
      </c>
      <c r="ED403" s="607">
        <v>482</v>
      </c>
      <c r="EE403" s="607">
        <v>202</v>
      </c>
      <c r="EF403" s="17">
        <v>13</v>
      </c>
      <c r="EG403" s="17">
        <v>9</v>
      </c>
      <c r="EH403" s="17">
        <v>7</v>
      </c>
      <c r="EI403" s="17" t="s">
        <v>1</v>
      </c>
      <c r="EJ403" s="17">
        <v>2</v>
      </c>
      <c r="EK403" s="17" t="s">
        <v>1</v>
      </c>
      <c r="EL403" s="17">
        <v>2</v>
      </c>
      <c r="EM403" s="17">
        <v>2</v>
      </c>
      <c r="EN403" s="17">
        <v>11</v>
      </c>
      <c r="EO403" s="17">
        <v>6</v>
      </c>
      <c r="EP403" s="17">
        <v>6</v>
      </c>
      <c r="EQ403" s="17" t="s">
        <v>1</v>
      </c>
      <c r="ER403" s="17" t="s">
        <v>1</v>
      </c>
      <c r="ES403" s="17">
        <v>5</v>
      </c>
      <c r="ET403" s="17" t="s">
        <v>1</v>
      </c>
      <c r="EU403" s="17" t="s">
        <v>1</v>
      </c>
    </row>
    <row r="404" spans="1:151" ht="14.25" customHeight="1">
      <c r="A404" s="551" t="s">
        <v>299</v>
      </c>
      <c r="B404" s="551" t="s">
        <v>600</v>
      </c>
      <c r="C404" s="551" t="s">
        <v>600</v>
      </c>
      <c r="D404" s="551" t="s">
        <v>603</v>
      </c>
      <c r="E404" s="607">
        <v>31</v>
      </c>
      <c r="F404" s="607">
        <v>25</v>
      </c>
      <c r="G404" s="607">
        <v>11</v>
      </c>
      <c r="H404" s="607">
        <v>10</v>
      </c>
      <c r="I404" s="607">
        <v>4</v>
      </c>
      <c r="J404" s="607">
        <v>4</v>
      </c>
      <c r="K404" s="607">
        <v>10</v>
      </c>
      <c r="L404" s="607">
        <v>6</v>
      </c>
      <c r="M404" s="607">
        <v>64</v>
      </c>
      <c r="N404" s="607">
        <v>1</v>
      </c>
      <c r="O404" s="607" t="s">
        <v>1</v>
      </c>
      <c r="P404" s="607">
        <v>1</v>
      </c>
      <c r="Q404" s="607">
        <v>7</v>
      </c>
      <c r="R404" s="607">
        <v>2</v>
      </c>
      <c r="S404" s="607">
        <v>2</v>
      </c>
      <c r="T404" s="607">
        <v>7</v>
      </c>
      <c r="U404" s="607">
        <v>4</v>
      </c>
      <c r="V404" s="607">
        <v>4</v>
      </c>
      <c r="W404" s="607">
        <v>11</v>
      </c>
      <c r="X404" s="607">
        <v>9</v>
      </c>
      <c r="Y404" s="607">
        <v>6</v>
      </c>
      <c r="Z404" s="607">
        <v>5</v>
      </c>
      <c r="AA404" s="607">
        <v>1</v>
      </c>
      <c r="AB404" s="607">
        <v>4</v>
      </c>
      <c r="AC404" s="608">
        <v>58.1</v>
      </c>
      <c r="AD404" s="608">
        <v>57.2</v>
      </c>
      <c r="AE404" s="608">
        <v>59.2</v>
      </c>
      <c r="AF404" s="607">
        <v>48</v>
      </c>
      <c r="AG404" s="607">
        <v>1</v>
      </c>
      <c r="AH404" s="607" t="s">
        <v>1</v>
      </c>
      <c r="AI404" s="607">
        <v>1</v>
      </c>
      <c r="AJ404" s="607">
        <v>4</v>
      </c>
      <c r="AK404" s="607" t="s">
        <v>1</v>
      </c>
      <c r="AL404" s="607">
        <v>1</v>
      </c>
      <c r="AM404" s="607">
        <v>5</v>
      </c>
      <c r="AN404" s="607">
        <v>2</v>
      </c>
      <c r="AO404" s="607">
        <v>4</v>
      </c>
      <c r="AP404" s="607">
        <v>9</v>
      </c>
      <c r="AQ404" s="607">
        <v>8</v>
      </c>
      <c r="AR404" s="607">
        <v>5</v>
      </c>
      <c r="AS404" s="607">
        <v>3</v>
      </c>
      <c r="AT404" s="607">
        <v>1</v>
      </c>
      <c r="AU404" s="607">
        <v>4</v>
      </c>
      <c r="AV404" s="608">
        <v>60.5</v>
      </c>
      <c r="AW404" s="608">
        <v>59.4</v>
      </c>
      <c r="AX404" s="608">
        <v>62.2</v>
      </c>
      <c r="AY404" s="607">
        <v>47</v>
      </c>
      <c r="AZ404" s="607">
        <v>1</v>
      </c>
      <c r="BA404" s="607" t="s">
        <v>1</v>
      </c>
      <c r="BB404" s="607">
        <v>1</v>
      </c>
      <c r="BC404" s="607">
        <v>4</v>
      </c>
      <c r="BD404" s="607" t="s">
        <v>1</v>
      </c>
      <c r="BE404" s="607">
        <v>1</v>
      </c>
      <c r="BF404" s="607">
        <v>5</v>
      </c>
      <c r="BG404" s="607">
        <v>2</v>
      </c>
      <c r="BH404" s="607">
        <v>4</v>
      </c>
      <c r="BI404" s="607">
        <v>9</v>
      </c>
      <c r="BJ404" s="607">
        <v>7</v>
      </c>
      <c r="BK404" s="607">
        <v>5</v>
      </c>
      <c r="BL404" s="607">
        <v>3</v>
      </c>
      <c r="BM404" s="607">
        <v>1</v>
      </c>
      <c r="BN404" s="607">
        <v>4</v>
      </c>
      <c r="BO404" s="608">
        <v>60.3</v>
      </c>
      <c r="BP404" s="608">
        <v>59.4</v>
      </c>
      <c r="BQ404" s="608">
        <v>61.9</v>
      </c>
      <c r="BR404" s="607">
        <v>25</v>
      </c>
      <c r="BS404" s="607" t="s">
        <v>1</v>
      </c>
      <c r="BT404" s="607" t="s">
        <v>1</v>
      </c>
      <c r="BU404" s="607" t="s">
        <v>1</v>
      </c>
      <c r="BV404" s="607" t="s">
        <v>1</v>
      </c>
      <c r="BW404" s="607" t="s">
        <v>1</v>
      </c>
      <c r="BX404" s="607" t="s">
        <v>1</v>
      </c>
      <c r="BY404" s="607">
        <v>2</v>
      </c>
      <c r="BZ404" s="607" t="s">
        <v>1</v>
      </c>
      <c r="CA404" s="607" t="s">
        <v>1</v>
      </c>
      <c r="CB404" s="607">
        <v>8</v>
      </c>
      <c r="CC404" s="607">
        <v>6</v>
      </c>
      <c r="CD404" s="607">
        <v>3</v>
      </c>
      <c r="CE404" s="607">
        <v>4</v>
      </c>
      <c r="CF404" s="607">
        <v>1</v>
      </c>
      <c r="CG404" s="607">
        <v>1</v>
      </c>
      <c r="CH404" s="607">
        <v>13</v>
      </c>
      <c r="CI404" s="607" t="s">
        <v>1</v>
      </c>
      <c r="CJ404" s="607" t="s">
        <v>1</v>
      </c>
      <c r="CK404" s="607" t="s">
        <v>1</v>
      </c>
      <c r="CL404" s="607" t="s">
        <v>1</v>
      </c>
      <c r="CM404" s="607" t="s">
        <v>1</v>
      </c>
      <c r="CN404" s="607" t="s">
        <v>1</v>
      </c>
      <c r="CO404" s="607" t="s">
        <v>1</v>
      </c>
      <c r="CP404" s="607">
        <v>6</v>
      </c>
      <c r="CQ404" s="607">
        <v>1</v>
      </c>
      <c r="CR404" s="607">
        <v>2</v>
      </c>
      <c r="CS404" s="607">
        <v>2</v>
      </c>
      <c r="CT404" s="607">
        <v>1</v>
      </c>
      <c r="CU404" s="607">
        <v>1</v>
      </c>
      <c r="CV404" s="607"/>
      <c r="CW404" s="607"/>
      <c r="CX404" s="607"/>
      <c r="CY404" s="607"/>
      <c r="CZ404" s="607"/>
      <c r="DA404" s="607"/>
      <c r="DB404" s="607"/>
      <c r="DC404" s="607">
        <v>96</v>
      </c>
      <c r="DD404" s="607">
        <v>67</v>
      </c>
      <c r="DE404" s="607">
        <v>47</v>
      </c>
      <c r="DF404" s="607">
        <v>19</v>
      </c>
      <c r="DG404" s="607">
        <v>1</v>
      </c>
      <c r="DH404" s="607">
        <v>18</v>
      </c>
      <c r="DI404" s="607">
        <v>4</v>
      </c>
      <c r="DJ404" s="607">
        <v>7</v>
      </c>
      <c r="DK404" s="607">
        <v>19</v>
      </c>
      <c r="DL404" s="607" t="s">
        <v>1</v>
      </c>
      <c r="DM404" s="607">
        <v>1</v>
      </c>
      <c r="DN404" s="607">
        <v>1</v>
      </c>
      <c r="DO404" s="607" t="s">
        <v>1</v>
      </c>
      <c r="DP404" s="607">
        <v>9</v>
      </c>
      <c r="DQ404" s="607">
        <v>1</v>
      </c>
      <c r="DR404" s="607" t="s">
        <v>1</v>
      </c>
      <c r="DS404" s="607">
        <v>6</v>
      </c>
      <c r="DT404" s="607" t="s">
        <v>1</v>
      </c>
      <c r="DU404" s="607">
        <v>1</v>
      </c>
      <c r="DV404" s="607" t="s">
        <v>1</v>
      </c>
      <c r="DW404" s="607" t="s">
        <v>1</v>
      </c>
      <c r="DX404" s="607" t="s">
        <v>1</v>
      </c>
      <c r="DY404" s="607" t="s">
        <v>1</v>
      </c>
      <c r="DZ404" s="607" t="s">
        <v>1</v>
      </c>
      <c r="EA404" s="607">
        <v>25</v>
      </c>
      <c r="EB404" s="607">
        <v>2009</v>
      </c>
      <c r="EC404" s="607" t="s">
        <v>1</v>
      </c>
      <c r="ED404" s="607">
        <v>2009</v>
      </c>
      <c r="EE404" s="607" t="s">
        <v>1</v>
      </c>
      <c r="EF404" s="17">
        <v>41</v>
      </c>
      <c r="EG404" s="17">
        <v>37</v>
      </c>
      <c r="EH404" s="17">
        <v>30</v>
      </c>
      <c r="EI404" s="17">
        <v>6</v>
      </c>
      <c r="EJ404" s="17">
        <v>1</v>
      </c>
      <c r="EK404" s="17">
        <v>1</v>
      </c>
      <c r="EL404" s="17">
        <v>1</v>
      </c>
      <c r="EM404" s="17">
        <v>2</v>
      </c>
      <c r="EN404" s="17">
        <v>55</v>
      </c>
      <c r="EO404" s="17">
        <v>30</v>
      </c>
      <c r="EP404" s="17">
        <v>17</v>
      </c>
      <c r="EQ404" s="17">
        <v>13</v>
      </c>
      <c r="ER404" s="17" t="s">
        <v>1</v>
      </c>
      <c r="ES404" s="17">
        <v>17</v>
      </c>
      <c r="ET404" s="17">
        <v>3</v>
      </c>
      <c r="EU404" s="17">
        <v>5</v>
      </c>
    </row>
    <row r="405" spans="1:151" ht="14.25" customHeight="1">
      <c r="A405" s="551" t="s">
        <v>299</v>
      </c>
      <c r="B405" s="551" t="s">
        <v>600</v>
      </c>
      <c r="C405" s="551" t="s">
        <v>600</v>
      </c>
      <c r="D405" s="551" t="s">
        <v>604</v>
      </c>
      <c r="E405" s="607">
        <v>18</v>
      </c>
      <c r="F405" s="607">
        <v>14</v>
      </c>
      <c r="G405" s="607">
        <v>5</v>
      </c>
      <c r="H405" s="607">
        <v>5</v>
      </c>
      <c r="I405" s="607">
        <v>2</v>
      </c>
      <c r="J405" s="607">
        <v>2</v>
      </c>
      <c r="K405" s="607">
        <v>7</v>
      </c>
      <c r="L405" s="607">
        <v>4</v>
      </c>
      <c r="M405" s="607">
        <v>38</v>
      </c>
      <c r="N405" s="607">
        <v>1</v>
      </c>
      <c r="O405" s="607">
        <v>1</v>
      </c>
      <c r="P405" s="607">
        <v>2</v>
      </c>
      <c r="Q405" s="607" t="s">
        <v>1</v>
      </c>
      <c r="R405" s="607" t="s">
        <v>1</v>
      </c>
      <c r="S405" s="607">
        <v>4</v>
      </c>
      <c r="T405" s="607">
        <v>1</v>
      </c>
      <c r="U405" s="607">
        <v>4</v>
      </c>
      <c r="V405" s="607">
        <v>6</v>
      </c>
      <c r="W405" s="607">
        <v>5</v>
      </c>
      <c r="X405" s="607">
        <v>2</v>
      </c>
      <c r="Y405" s="607">
        <v>7</v>
      </c>
      <c r="Z405" s="607">
        <v>3</v>
      </c>
      <c r="AA405" s="607">
        <v>1</v>
      </c>
      <c r="AB405" s="607">
        <v>1</v>
      </c>
      <c r="AC405" s="608">
        <v>58.2</v>
      </c>
      <c r="AD405" s="608">
        <v>55.4</v>
      </c>
      <c r="AE405" s="608">
        <v>61.5</v>
      </c>
      <c r="AF405" s="607">
        <v>22</v>
      </c>
      <c r="AG405" s="607" t="s">
        <v>1</v>
      </c>
      <c r="AH405" s="607">
        <v>1</v>
      </c>
      <c r="AI405" s="607" t="s">
        <v>1</v>
      </c>
      <c r="AJ405" s="607" t="s">
        <v>1</v>
      </c>
      <c r="AK405" s="607" t="s">
        <v>1</v>
      </c>
      <c r="AL405" s="607">
        <v>1</v>
      </c>
      <c r="AM405" s="607">
        <v>1</v>
      </c>
      <c r="AN405" s="607">
        <v>3</v>
      </c>
      <c r="AO405" s="607">
        <v>4</v>
      </c>
      <c r="AP405" s="607">
        <v>2</v>
      </c>
      <c r="AQ405" s="607" t="s">
        <v>1</v>
      </c>
      <c r="AR405" s="607">
        <v>5</v>
      </c>
      <c r="AS405" s="607">
        <v>3</v>
      </c>
      <c r="AT405" s="607">
        <v>1</v>
      </c>
      <c r="AU405" s="607">
        <v>1</v>
      </c>
      <c r="AV405" s="608">
        <v>62.5</v>
      </c>
      <c r="AW405" s="608">
        <v>61.9</v>
      </c>
      <c r="AX405" s="608">
        <v>63.3</v>
      </c>
      <c r="AY405" s="607">
        <v>20</v>
      </c>
      <c r="AZ405" s="607" t="s">
        <v>1</v>
      </c>
      <c r="BA405" s="607">
        <v>1</v>
      </c>
      <c r="BB405" s="607" t="s">
        <v>1</v>
      </c>
      <c r="BC405" s="607" t="s">
        <v>1</v>
      </c>
      <c r="BD405" s="607" t="s">
        <v>1</v>
      </c>
      <c r="BE405" s="607">
        <v>1</v>
      </c>
      <c r="BF405" s="607">
        <v>1</v>
      </c>
      <c r="BG405" s="607">
        <v>3</v>
      </c>
      <c r="BH405" s="607">
        <v>4</v>
      </c>
      <c r="BI405" s="607">
        <v>2</v>
      </c>
      <c r="BJ405" s="607" t="s">
        <v>1</v>
      </c>
      <c r="BK405" s="607">
        <v>5</v>
      </c>
      <c r="BL405" s="607">
        <v>2</v>
      </c>
      <c r="BM405" s="607" t="s">
        <v>1</v>
      </c>
      <c r="BN405" s="607">
        <v>1</v>
      </c>
      <c r="BO405" s="608">
        <v>61</v>
      </c>
      <c r="BP405" s="608">
        <v>60.1</v>
      </c>
      <c r="BQ405" s="608">
        <v>62</v>
      </c>
      <c r="BR405" s="607">
        <v>14</v>
      </c>
      <c r="BS405" s="607" t="s">
        <v>1</v>
      </c>
      <c r="BT405" s="607" t="s">
        <v>1</v>
      </c>
      <c r="BU405" s="607" t="s">
        <v>1</v>
      </c>
      <c r="BV405" s="607" t="s">
        <v>1</v>
      </c>
      <c r="BW405" s="607" t="s">
        <v>1</v>
      </c>
      <c r="BX405" s="607">
        <v>1</v>
      </c>
      <c r="BY405" s="607" t="s">
        <v>1</v>
      </c>
      <c r="BZ405" s="607">
        <v>2</v>
      </c>
      <c r="CA405" s="607">
        <v>3</v>
      </c>
      <c r="CB405" s="607">
        <v>2</v>
      </c>
      <c r="CC405" s="607">
        <v>1</v>
      </c>
      <c r="CD405" s="607">
        <v>4</v>
      </c>
      <c r="CE405" s="607">
        <v>1</v>
      </c>
      <c r="CF405" s="607" t="s">
        <v>1</v>
      </c>
      <c r="CG405" s="607" t="s">
        <v>1</v>
      </c>
      <c r="CH405" s="607">
        <v>11</v>
      </c>
      <c r="CI405" s="607" t="s">
        <v>1</v>
      </c>
      <c r="CJ405" s="607" t="s">
        <v>1</v>
      </c>
      <c r="CK405" s="607" t="s">
        <v>1</v>
      </c>
      <c r="CL405" s="607" t="s">
        <v>1</v>
      </c>
      <c r="CM405" s="607" t="s">
        <v>1</v>
      </c>
      <c r="CN405" s="607">
        <v>2</v>
      </c>
      <c r="CO405" s="607">
        <v>2</v>
      </c>
      <c r="CP405" s="607">
        <v>1</v>
      </c>
      <c r="CQ405" s="607">
        <v>1</v>
      </c>
      <c r="CR405" s="607">
        <v>4</v>
      </c>
      <c r="CS405" s="607">
        <v>1</v>
      </c>
      <c r="CT405" s="607" t="s">
        <v>1</v>
      </c>
      <c r="CU405" s="607" t="s">
        <v>1</v>
      </c>
      <c r="CV405" s="607"/>
      <c r="CW405" s="607"/>
      <c r="CX405" s="607"/>
      <c r="CY405" s="607"/>
      <c r="CZ405" s="607"/>
      <c r="DA405" s="607"/>
      <c r="DB405" s="607"/>
      <c r="DC405" s="607">
        <v>55</v>
      </c>
      <c r="DD405" s="607">
        <v>37</v>
      </c>
      <c r="DE405" s="607">
        <v>20</v>
      </c>
      <c r="DF405" s="607">
        <v>12</v>
      </c>
      <c r="DG405" s="607">
        <v>5</v>
      </c>
      <c r="DH405" s="607">
        <v>7</v>
      </c>
      <c r="DI405" s="607">
        <v>7</v>
      </c>
      <c r="DJ405" s="607">
        <v>4</v>
      </c>
      <c r="DK405" s="607">
        <v>8</v>
      </c>
      <c r="DL405" s="607" t="s">
        <v>1</v>
      </c>
      <c r="DM405" s="607" t="s">
        <v>1</v>
      </c>
      <c r="DN405" s="607">
        <v>1</v>
      </c>
      <c r="DO405" s="607">
        <v>1</v>
      </c>
      <c r="DP405" s="607">
        <v>3</v>
      </c>
      <c r="DQ405" s="607">
        <v>1</v>
      </c>
      <c r="DR405" s="607" t="s">
        <v>1</v>
      </c>
      <c r="DS405" s="607">
        <v>1</v>
      </c>
      <c r="DT405" s="607" t="s">
        <v>1</v>
      </c>
      <c r="DU405" s="607">
        <v>1</v>
      </c>
      <c r="DV405" s="607" t="s">
        <v>1</v>
      </c>
      <c r="DW405" s="607" t="s">
        <v>1</v>
      </c>
      <c r="DX405" s="607" t="s">
        <v>1</v>
      </c>
      <c r="DY405" s="607" t="s">
        <v>1</v>
      </c>
      <c r="DZ405" s="607" t="s">
        <v>1</v>
      </c>
      <c r="EA405" s="607">
        <v>14</v>
      </c>
      <c r="EB405" s="607">
        <v>1286</v>
      </c>
      <c r="EC405" s="607" t="s">
        <v>1</v>
      </c>
      <c r="ED405" s="607">
        <v>1011</v>
      </c>
      <c r="EE405" s="607">
        <v>275</v>
      </c>
      <c r="EF405" s="17">
        <v>24</v>
      </c>
      <c r="EG405" s="17">
        <v>20</v>
      </c>
      <c r="EH405" s="17">
        <v>11</v>
      </c>
      <c r="EI405" s="17">
        <v>6</v>
      </c>
      <c r="EJ405" s="17">
        <v>3</v>
      </c>
      <c r="EK405" s="17" t="s">
        <v>1</v>
      </c>
      <c r="EL405" s="17">
        <v>3</v>
      </c>
      <c r="EM405" s="17">
        <v>1</v>
      </c>
      <c r="EN405" s="17">
        <v>31</v>
      </c>
      <c r="EO405" s="17">
        <v>17</v>
      </c>
      <c r="EP405" s="17">
        <v>9</v>
      </c>
      <c r="EQ405" s="17">
        <v>6</v>
      </c>
      <c r="ER405" s="17">
        <v>2</v>
      </c>
      <c r="ES405" s="17">
        <v>7</v>
      </c>
      <c r="ET405" s="17">
        <v>4</v>
      </c>
      <c r="EU405" s="17">
        <v>3</v>
      </c>
    </row>
    <row r="406" spans="1:151" ht="14.25" customHeight="1">
      <c r="A406" s="551" t="s">
        <v>299</v>
      </c>
      <c r="B406" s="551" t="s">
        <v>600</v>
      </c>
      <c r="C406" s="551" t="s">
        <v>600</v>
      </c>
      <c r="D406" s="551" t="s">
        <v>605</v>
      </c>
      <c r="E406" s="607">
        <v>20</v>
      </c>
      <c r="F406" s="607">
        <v>6</v>
      </c>
      <c r="G406" s="607" t="s">
        <v>1</v>
      </c>
      <c r="H406" s="607" t="s">
        <v>1</v>
      </c>
      <c r="I406" s="607" t="s">
        <v>1</v>
      </c>
      <c r="J406" s="607" t="s">
        <v>1</v>
      </c>
      <c r="K406" s="607">
        <v>6</v>
      </c>
      <c r="L406" s="607">
        <v>14</v>
      </c>
      <c r="M406" s="607">
        <v>10</v>
      </c>
      <c r="N406" s="607" t="s">
        <v>1</v>
      </c>
      <c r="O406" s="607" t="s">
        <v>1</v>
      </c>
      <c r="P406" s="607" t="s">
        <v>1</v>
      </c>
      <c r="Q406" s="607" t="s">
        <v>1</v>
      </c>
      <c r="R406" s="607" t="s">
        <v>1</v>
      </c>
      <c r="S406" s="607" t="s">
        <v>1</v>
      </c>
      <c r="T406" s="607">
        <v>1</v>
      </c>
      <c r="U406" s="607" t="s">
        <v>1</v>
      </c>
      <c r="V406" s="607" t="s">
        <v>1</v>
      </c>
      <c r="W406" s="607">
        <v>2</v>
      </c>
      <c r="X406" s="607">
        <v>1</v>
      </c>
      <c r="Y406" s="607">
        <v>1</v>
      </c>
      <c r="Z406" s="607">
        <v>4</v>
      </c>
      <c r="AA406" s="607">
        <v>1</v>
      </c>
      <c r="AB406" s="607" t="s">
        <v>1</v>
      </c>
      <c r="AC406" s="608">
        <v>70</v>
      </c>
      <c r="AD406" s="608">
        <v>71</v>
      </c>
      <c r="AE406" s="608">
        <v>67.7</v>
      </c>
      <c r="AF406" s="607">
        <v>5</v>
      </c>
      <c r="AG406" s="607" t="s">
        <v>1</v>
      </c>
      <c r="AH406" s="607" t="s">
        <v>1</v>
      </c>
      <c r="AI406" s="607" t="s">
        <v>1</v>
      </c>
      <c r="AJ406" s="607" t="s">
        <v>1</v>
      </c>
      <c r="AK406" s="607" t="s">
        <v>1</v>
      </c>
      <c r="AL406" s="607" t="s">
        <v>1</v>
      </c>
      <c r="AM406" s="607" t="s">
        <v>1</v>
      </c>
      <c r="AN406" s="607" t="s">
        <v>1</v>
      </c>
      <c r="AO406" s="607" t="s">
        <v>1</v>
      </c>
      <c r="AP406" s="607" t="s">
        <v>1</v>
      </c>
      <c r="AQ406" s="607" t="s">
        <v>1</v>
      </c>
      <c r="AR406" s="607">
        <v>1</v>
      </c>
      <c r="AS406" s="607">
        <v>3</v>
      </c>
      <c r="AT406" s="607">
        <v>1</v>
      </c>
      <c r="AU406" s="607" t="s">
        <v>1</v>
      </c>
      <c r="AV406" s="608">
        <v>77.2</v>
      </c>
      <c r="AW406" s="608">
        <v>77.2</v>
      </c>
      <c r="AX406" s="608" t="s">
        <v>174</v>
      </c>
      <c r="AY406" s="607">
        <v>5</v>
      </c>
      <c r="AZ406" s="607" t="s">
        <v>1</v>
      </c>
      <c r="BA406" s="607" t="s">
        <v>1</v>
      </c>
      <c r="BB406" s="607" t="s">
        <v>1</v>
      </c>
      <c r="BC406" s="607" t="s">
        <v>1</v>
      </c>
      <c r="BD406" s="607" t="s">
        <v>1</v>
      </c>
      <c r="BE406" s="607" t="s">
        <v>1</v>
      </c>
      <c r="BF406" s="607" t="s">
        <v>1</v>
      </c>
      <c r="BG406" s="607" t="s">
        <v>1</v>
      </c>
      <c r="BH406" s="607" t="s">
        <v>1</v>
      </c>
      <c r="BI406" s="607" t="s">
        <v>1</v>
      </c>
      <c r="BJ406" s="607" t="s">
        <v>1</v>
      </c>
      <c r="BK406" s="607">
        <v>1</v>
      </c>
      <c r="BL406" s="607">
        <v>3</v>
      </c>
      <c r="BM406" s="607">
        <v>1</v>
      </c>
      <c r="BN406" s="607" t="s">
        <v>1</v>
      </c>
      <c r="BO406" s="608">
        <v>77.2</v>
      </c>
      <c r="BP406" s="608">
        <v>77.2</v>
      </c>
      <c r="BQ406" s="608" t="s">
        <v>174</v>
      </c>
      <c r="BR406" s="607">
        <v>6</v>
      </c>
      <c r="BS406" s="607" t="s">
        <v>1</v>
      </c>
      <c r="BT406" s="607" t="s">
        <v>1</v>
      </c>
      <c r="BU406" s="607" t="s">
        <v>1</v>
      </c>
      <c r="BV406" s="607" t="s">
        <v>1</v>
      </c>
      <c r="BW406" s="607" t="s">
        <v>1</v>
      </c>
      <c r="BX406" s="607" t="s">
        <v>1</v>
      </c>
      <c r="BY406" s="607" t="s">
        <v>1</v>
      </c>
      <c r="BZ406" s="607" t="s">
        <v>1</v>
      </c>
      <c r="CA406" s="607" t="s">
        <v>1</v>
      </c>
      <c r="CB406" s="607">
        <v>1</v>
      </c>
      <c r="CC406" s="607" t="s">
        <v>1</v>
      </c>
      <c r="CD406" s="607">
        <v>1</v>
      </c>
      <c r="CE406" s="607">
        <v>2</v>
      </c>
      <c r="CF406" s="607">
        <v>1</v>
      </c>
      <c r="CG406" s="607">
        <v>1</v>
      </c>
      <c r="CH406" s="607">
        <v>3</v>
      </c>
      <c r="CI406" s="607" t="s">
        <v>1</v>
      </c>
      <c r="CJ406" s="607" t="s">
        <v>1</v>
      </c>
      <c r="CK406" s="607" t="s">
        <v>1</v>
      </c>
      <c r="CL406" s="607" t="s">
        <v>1</v>
      </c>
      <c r="CM406" s="607" t="s">
        <v>1</v>
      </c>
      <c r="CN406" s="607" t="s">
        <v>1</v>
      </c>
      <c r="CO406" s="607" t="s">
        <v>1</v>
      </c>
      <c r="CP406" s="607" t="s">
        <v>1</v>
      </c>
      <c r="CQ406" s="607" t="s">
        <v>1</v>
      </c>
      <c r="CR406" s="607">
        <v>1</v>
      </c>
      <c r="CS406" s="607">
        <v>1</v>
      </c>
      <c r="CT406" s="607" t="s">
        <v>1</v>
      </c>
      <c r="CU406" s="607">
        <v>1</v>
      </c>
      <c r="CV406" s="607"/>
      <c r="CW406" s="607"/>
      <c r="CX406" s="607"/>
      <c r="CY406" s="607"/>
      <c r="CZ406" s="607"/>
      <c r="DA406" s="607"/>
      <c r="DB406" s="607"/>
      <c r="DC406" s="607">
        <v>18</v>
      </c>
      <c r="DD406" s="607">
        <v>12</v>
      </c>
      <c r="DE406" s="607">
        <v>5</v>
      </c>
      <c r="DF406" s="607">
        <v>5</v>
      </c>
      <c r="DG406" s="607">
        <v>2</v>
      </c>
      <c r="DH406" s="607">
        <v>3</v>
      </c>
      <c r="DI406" s="607">
        <v>1</v>
      </c>
      <c r="DJ406" s="607">
        <v>2</v>
      </c>
      <c r="DK406" s="607">
        <v>3</v>
      </c>
      <c r="DL406" s="607" t="s">
        <v>1</v>
      </c>
      <c r="DM406" s="607" t="s">
        <v>1</v>
      </c>
      <c r="DN406" s="607" t="s">
        <v>1</v>
      </c>
      <c r="DO406" s="607">
        <v>1</v>
      </c>
      <c r="DP406" s="607">
        <v>1</v>
      </c>
      <c r="DQ406" s="607" t="s">
        <v>1</v>
      </c>
      <c r="DR406" s="607">
        <v>1</v>
      </c>
      <c r="DS406" s="607" t="s">
        <v>1</v>
      </c>
      <c r="DT406" s="607" t="s">
        <v>1</v>
      </c>
      <c r="DU406" s="607" t="s">
        <v>1</v>
      </c>
      <c r="DV406" s="607" t="s">
        <v>1</v>
      </c>
      <c r="DW406" s="607" t="s">
        <v>1</v>
      </c>
      <c r="DX406" s="607" t="s">
        <v>1</v>
      </c>
      <c r="DY406" s="607" t="s">
        <v>1</v>
      </c>
      <c r="DZ406" s="607" t="s">
        <v>1</v>
      </c>
      <c r="EA406" s="607">
        <v>6</v>
      </c>
      <c r="EB406" s="607">
        <v>378</v>
      </c>
      <c r="EC406" s="607" t="s">
        <v>1</v>
      </c>
      <c r="ED406" s="607">
        <v>225</v>
      </c>
      <c r="EE406" s="607">
        <v>153</v>
      </c>
      <c r="EF406" s="17">
        <v>9</v>
      </c>
      <c r="EG406" s="17">
        <v>8</v>
      </c>
      <c r="EH406" s="17">
        <v>5</v>
      </c>
      <c r="EI406" s="17">
        <v>2</v>
      </c>
      <c r="EJ406" s="17">
        <v>1</v>
      </c>
      <c r="EK406" s="17" t="s">
        <v>1</v>
      </c>
      <c r="EL406" s="17">
        <v>1</v>
      </c>
      <c r="EM406" s="17" t="s">
        <v>1</v>
      </c>
      <c r="EN406" s="17">
        <v>9</v>
      </c>
      <c r="EO406" s="17">
        <v>4</v>
      </c>
      <c r="EP406" s="17" t="s">
        <v>1</v>
      </c>
      <c r="EQ406" s="17">
        <v>3</v>
      </c>
      <c r="ER406" s="17">
        <v>1</v>
      </c>
      <c r="ES406" s="17">
        <v>3</v>
      </c>
      <c r="ET406" s="17" t="s">
        <v>1</v>
      </c>
      <c r="EU406" s="17">
        <v>2</v>
      </c>
    </row>
    <row r="407" spans="1:151" ht="14.25" customHeight="1">
      <c r="A407" s="551" t="s">
        <v>299</v>
      </c>
      <c r="B407" s="551" t="s">
        <v>600</v>
      </c>
      <c r="C407" s="551" t="s">
        <v>600</v>
      </c>
      <c r="D407" s="551" t="s">
        <v>606</v>
      </c>
      <c r="E407" s="607">
        <v>9</v>
      </c>
      <c r="F407" s="607">
        <v>2</v>
      </c>
      <c r="G407" s="607" t="s">
        <v>190</v>
      </c>
      <c r="H407" s="607" t="s">
        <v>190</v>
      </c>
      <c r="I407" s="607" t="s">
        <v>190</v>
      </c>
      <c r="J407" s="607" t="s">
        <v>190</v>
      </c>
      <c r="K407" s="607" t="s">
        <v>190</v>
      </c>
      <c r="L407" s="607">
        <v>7</v>
      </c>
      <c r="M407" s="607" t="s">
        <v>190</v>
      </c>
      <c r="N407" s="607" t="s">
        <v>190</v>
      </c>
      <c r="O407" s="607" t="s">
        <v>190</v>
      </c>
      <c r="P407" s="607" t="s">
        <v>190</v>
      </c>
      <c r="Q407" s="607" t="s">
        <v>190</v>
      </c>
      <c r="R407" s="607" t="s">
        <v>190</v>
      </c>
      <c r="S407" s="607" t="s">
        <v>190</v>
      </c>
      <c r="T407" s="607" t="s">
        <v>190</v>
      </c>
      <c r="U407" s="607" t="s">
        <v>190</v>
      </c>
      <c r="V407" s="607" t="s">
        <v>190</v>
      </c>
      <c r="W407" s="607" t="s">
        <v>190</v>
      </c>
      <c r="X407" s="607" t="s">
        <v>190</v>
      </c>
      <c r="Y407" s="607" t="s">
        <v>190</v>
      </c>
      <c r="Z407" s="607" t="s">
        <v>190</v>
      </c>
      <c r="AA407" s="607" t="s">
        <v>190</v>
      </c>
      <c r="AB407" s="607" t="s">
        <v>190</v>
      </c>
      <c r="AC407" s="608">
        <v>58.3</v>
      </c>
      <c r="AD407" s="608">
        <v>60.7</v>
      </c>
      <c r="AE407" s="608">
        <v>56</v>
      </c>
      <c r="AF407" s="607" t="s">
        <v>190</v>
      </c>
      <c r="AG407" s="607" t="s">
        <v>190</v>
      </c>
      <c r="AH407" s="607" t="s">
        <v>190</v>
      </c>
      <c r="AI407" s="607" t="s">
        <v>190</v>
      </c>
      <c r="AJ407" s="607" t="s">
        <v>190</v>
      </c>
      <c r="AK407" s="607" t="s">
        <v>190</v>
      </c>
      <c r="AL407" s="607" t="s">
        <v>190</v>
      </c>
      <c r="AM407" s="607" t="s">
        <v>190</v>
      </c>
      <c r="AN407" s="607" t="s">
        <v>190</v>
      </c>
      <c r="AO407" s="607" t="s">
        <v>190</v>
      </c>
      <c r="AP407" s="607" t="s">
        <v>190</v>
      </c>
      <c r="AQ407" s="607" t="s">
        <v>190</v>
      </c>
      <c r="AR407" s="607" t="s">
        <v>190</v>
      </c>
      <c r="AS407" s="607" t="s">
        <v>190</v>
      </c>
      <c r="AT407" s="607" t="s">
        <v>190</v>
      </c>
      <c r="AU407" s="607" t="s">
        <v>190</v>
      </c>
      <c r="AV407" s="608">
        <v>58.3</v>
      </c>
      <c r="AW407" s="608">
        <v>60.7</v>
      </c>
      <c r="AX407" s="608">
        <v>56</v>
      </c>
      <c r="AY407" s="607" t="s">
        <v>190</v>
      </c>
      <c r="AZ407" s="607" t="s">
        <v>190</v>
      </c>
      <c r="BA407" s="607" t="s">
        <v>190</v>
      </c>
      <c r="BB407" s="607" t="s">
        <v>190</v>
      </c>
      <c r="BC407" s="607" t="s">
        <v>190</v>
      </c>
      <c r="BD407" s="607" t="s">
        <v>190</v>
      </c>
      <c r="BE407" s="607" t="s">
        <v>190</v>
      </c>
      <c r="BF407" s="607" t="s">
        <v>190</v>
      </c>
      <c r="BG407" s="607" t="s">
        <v>190</v>
      </c>
      <c r="BH407" s="607" t="s">
        <v>190</v>
      </c>
      <c r="BI407" s="607" t="s">
        <v>190</v>
      </c>
      <c r="BJ407" s="607" t="s">
        <v>190</v>
      </c>
      <c r="BK407" s="607" t="s">
        <v>190</v>
      </c>
      <c r="BL407" s="607" t="s">
        <v>190</v>
      </c>
      <c r="BM407" s="607" t="s">
        <v>190</v>
      </c>
      <c r="BN407" s="607" t="s">
        <v>190</v>
      </c>
      <c r="BO407" s="608">
        <v>60.8</v>
      </c>
      <c r="BP407" s="608">
        <v>60.7</v>
      </c>
      <c r="BQ407" s="608">
        <v>61</v>
      </c>
      <c r="BR407" s="607">
        <v>2</v>
      </c>
      <c r="BS407" s="607" t="s">
        <v>1</v>
      </c>
      <c r="BT407" s="607" t="s">
        <v>1</v>
      </c>
      <c r="BU407" s="607" t="s">
        <v>1</v>
      </c>
      <c r="BV407" s="607" t="s">
        <v>1</v>
      </c>
      <c r="BW407" s="607" t="s">
        <v>1</v>
      </c>
      <c r="BX407" s="607" t="s">
        <v>1</v>
      </c>
      <c r="BY407" s="607" t="s">
        <v>1</v>
      </c>
      <c r="BZ407" s="607" t="s">
        <v>1</v>
      </c>
      <c r="CA407" s="607" t="s">
        <v>1</v>
      </c>
      <c r="CB407" s="607" t="s">
        <v>1</v>
      </c>
      <c r="CC407" s="607">
        <v>1</v>
      </c>
      <c r="CD407" s="607">
        <v>1</v>
      </c>
      <c r="CE407" s="607" t="s">
        <v>1</v>
      </c>
      <c r="CF407" s="607" t="s">
        <v>1</v>
      </c>
      <c r="CG407" s="607" t="s">
        <v>1</v>
      </c>
      <c r="CH407" s="607">
        <v>1</v>
      </c>
      <c r="CI407" s="607" t="s">
        <v>1</v>
      </c>
      <c r="CJ407" s="607" t="s">
        <v>1</v>
      </c>
      <c r="CK407" s="607" t="s">
        <v>1</v>
      </c>
      <c r="CL407" s="607" t="s">
        <v>1</v>
      </c>
      <c r="CM407" s="607" t="s">
        <v>1</v>
      </c>
      <c r="CN407" s="607" t="s">
        <v>1</v>
      </c>
      <c r="CO407" s="607" t="s">
        <v>1</v>
      </c>
      <c r="CP407" s="607" t="s">
        <v>1</v>
      </c>
      <c r="CQ407" s="607" t="s">
        <v>1</v>
      </c>
      <c r="CR407" s="607">
        <v>1</v>
      </c>
      <c r="CS407" s="607" t="s">
        <v>1</v>
      </c>
      <c r="CT407" s="607" t="s">
        <v>1</v>
      </c>
      <c r="CU407" s="607" t="s">
        <v>1</v>
      </c>
      <c r="CV407" s="607"/>
      <c r="CW407" s="607"/>
      <c r="CX407" s="607"/>
      <c r="CY407" s="607"/>
      <c r="CZ407" s="607"/>
      <c r="DA407" s="607"/>
      <c r="DB407" s="607"/>
      <c r="DC407" s="607">
        <v>6</v>
      </c>
      <c r="DD407" s="607">
        <v>4</v>
      </c>
      <c r="DE407" s="607">
        <v>4</v>
      </c>
      <c r="DF407" s="607" t="s">
        <v>1</v>
      </c>
      <c r="DG407" s="607" t="s">
        <v>1</v>
      </c>
      <c r="DH407" s="607">
        <v>2</v>
      </c>
      <c r="DI407" s="607" t="s">
        <v>1</v>
      </c>
      <c r="DJ407" s="607" t="s">
        <v>1</v>
      </c>
      <c r="DK407" s="607">
        <v>2</v>
      </c>
      <c r="DL407" s="607" t="s">
        <v>1</v>
      </c>
      <c r="DM407" s="607" t="s">
        <v>1</v>
      </c>
      <c r="DN407" s="607" t="s">
        <v>1</v>
      </c>
      <c r="DO407" s="607">
        <v>1</v>
      </c>
      <c r="DP407" s="607">
        <v>1</v>
      </c>
      <c r="DQ407" s="607" t="s">
        <v>1</v>
      </c>
      <c r="DR407" s="607" t="s">
        <v>1</v>
      </c>
      <c r="DS407" s="607" t="s">
        <v>1</v>
      </c>
      <c r="DT407" s="607" t="s">
        <v>1</v>
      </c>
      <c r="DU407" s="607" t="s">
        <v>1</v>
      </c>
      <c r="DV407" s="607" t="s">
        <v>1</v>
      </c>
      <c r="DW407" s="607" t="s">
        <v>1</v>
      </c>
      <c r="DX407" s="607" t="s">
        <v>1</v>
      </c>
      <c r="DY407" s="607" t="s">
        <v>1</v>
      </c>
      <c r="DZ407" s="607" t="s">
        <v>1</v>
      </c>
      <c r="EA407" s="607">
        <v>2</v>
      </c>
      <c r="EB407" s="607">
        <v>230</v>
      </c>
      <c r="EC407" s="607" t="s">
        <v>1</v>
      </c>
      <c r="ED407" s="607">
        <v>40</v>
      </c>
      <c r="EE407" s="607">
        <v>190</v>
      </c>
      <c r="EF407" s="17">
        <v>3</v>
      </c>
      <c r="EG407" s="17">
        <v>3</v>
      </c>
      <c r="EH407" s="17">
        <v>3</v>
      </c>
      <c r="EI407" s="17" t="s">
        <v>1</v>
      </c>
      <c r="EJ407" s="17" t="s">
        <v>1</v>
      </c>
      <c r="EK407" s="17" t="s">
        <v>1</v>
      </c>
      <c r="EL407" s="17" t="s">
        <v>1</v>
      </c>
      <c r="EM407" s="17" t="s">
        <v>1</v>
      </c>
      <c r="EN407" s="17">
        <v>3</v>
      </c>
      <c r="EO407" s="17">
        <v>1</v>
      </c>
      <c r="EP407" s="17">
        <v>1</v>
      </c>
      <c r="EQ407" s="17" t="s">
        <v>1</v>
      </c>
      <c r="ER407" s="17" t="s">
        <v>1</v>
      </c>
      <c r="ES407" s="17">
        <v>2</v>
      </c>
      <c r="ET407" s="17" t="s">
        <v>1</v>
      </c>
      <c r="EU407" s="17" t="s">
        <v>1</v>
      </c>
    </row>
    <row r="408" spans="1:151" ht="14.25" customHeight="1">
      <c r="A408" s="551" t="s">
        <v>299</v>
      </c>
      <c r="B408" s="551" t="s">
        <v>600</v>
      </c>
      <c r="C408" s="551" t="s">
        <v>600</v>
      </c>
      <c r="D408" s="551" t="s">
        <v>607</v>
      </c>
      <c r="E408" s="607">
        <v>15</v>
      </c>
      <c r="F408" s="607">
        <v>7</v>
      </c>
      <c r="G408" s="607">
        <v>1</v>
      </c>
      <c r="H408" s="607">
        <v>1</v>
      </c>
      <c r="I408" s="607">
        <v>2</v>
      </c>
      <c r="J408" s="607">
        <v>1</v>
      </c>
      <c r="K408" s="607">
        <v>4</v>
      </c>
      <c r="L408" s="607">
        <v>8</v>
      </c>
      <c r="M408" s="607">
        <v>17</v>
      </c>
      <c r="N408" s="607" t="s">
        <v>1</v>
      </c>
      <c r="O408" s="607" t="s">
        <v>1</v>
      </c>
      <c r="P408" s="607" t="s">
        <v>1</v>
      </c>
      <c r="Q408" s="607">
        <v>1</v>
      </c>
      <c r="R408" s="607" t="s">
        <v>1</v>
      </c>
      <c r="S408" s="607">
        <v>3</v>
      </c>
      <c r="T408" s="607">
        <v>1</v>
      </c>
      <c r="U408" s="607" t="s">
        <v>1</v>
      </c>
      <c r="V408" s="607">
        <v>1</v>
      </c>
      <c r="W408" s="607">
        <v>2</v>
      </c>
      <c r="X408" s="607">
        <v>1</v>
      </c>
      <c r="Y408" s="607">
        <v>1</v>
      </c>
      <c r="Z408" s="607">
        <v>3</v>
      </c>
      <c r="AA408" s="607">
        <v>2</v>
      </c>
      <c r="AB408" s="607">
        <v>2</v>
      </c>
      <c r="AC408" s="608">
        <v>64.099999999999994</v>
      </c>
      <c r="AD408" s="608">
        <v>67.3</v>
      </c>
      <c r="AE408" s="608">
        <v>60.5</v>
      </c>
      <c r="AF408" s="607">
        <v>9</v>
      </c>
      <c r="AG408" s="607" t="s">
        <v>1</v>
      </c>
      <c r="AH408" s="607" t="s">
        <v>1</v>
      </c>
      <c r="AI408" s="607" t="s">
        <v>1</v>
      </c>
      <c r="AJ408" s="607">
        <v>1</v>
      </c>
      <c r="AK408" s="607" t="s">
        <v>1</v>
      </c>
      <c r="AL408" s="607" t="s">
        <v>1</v>
      </c>
      <c r="AM408" s="607" t="s">
        <v>1</v>
      </c>
      <c r="AN408" s="607" t="s">
        <v>1</v>
      </c>
      <c r="AO408" s="607">
        <v>1</v>
      </c>
      <c r="AP408" s="607">
        <v>2</v>
      </c>
      <c r="AQ408" s="607">
        <v>1</v>
      </c>
      <c r="AR408" s="607" t="s">
        <v>1</v>
      </c>
      <c r="AS408" s="607">
        <v>1</v>
      </c>
      <c r="AT408" s="607">
        <v>1</v>
      </c>
      <c r="AU408" s="607">
        <v>2</v>
      </c>
      <c r="AV408" s="608">
        <v>67.8</v>
      </c>
      <c r="AW408" s="608">
        <v>73.2</v>
      </c>
      <c r="AX408" s="608">
        <v>57</v>
      </c>
      <c r="AY408" s="607">
        <v>8</v>
      </c>
      <c r="AZ408" s="607" t="s">
        <v>1</v>
      </c>
      <c r="BA408" s="607" t="s">
        <v>1</v>
      </c>
      <c r="BB408" s="607" t="s">
        <v>1</v>
      </c>
      <c r="BC408" s="607">
        <v>1</v>
      </c>
      <c r="BD408" s="607" t="s">
        <v>1</v>
      </c>
      <c r="BE408" s="607" t="s">
        <v>1</v>
      </c>
      <c r="BF408" s="607" t="s">
        <v>1</v>
      </c>
      <c r="BG408" s="607" t="s">
        <v>1</v>
      </c>
      <c r="BH408" s="607">
        <v>1</v>
      </c>
      <c r="BI408" s="607">
        <v>2</v>
      </c>
      <c r="BJ408" s="607">
        <v>1</v>
      </c>
      <c r="BK408" s="607" t="s">
        <v>1</v>
      </c>
      <c r="BL408" s="607" t="s">
        <v>1</v>
      </c>
      <c r="BM408" s="607">
        <v>1</v>
      </c>
      <c r="BN408" s="607">
        <v>2</v>
      </c>
      <c r="BO408" s="608">
        <v>66.8</v>
      </c>
      <c r="BP408" s="608">
        <v>73.2</v>
      </c>
      <c r="BQ408" s="608">
        <v>47.5</v>
      </c>
      <c r="BR408" s="607">
        <v>7</v>
      </c>
      <c r="BS408" s="607" t="s">
        <v>1</v>
      </c>
      <c r="BT408" s="607" t="s">
        <v>1</v>
      </c>
      <c r="BU408" s="607" t="s">
        <v>1</v>
      </c>
      <c r="BV408" s="607" t="s">
        <v>1</v>
      </c>
      <c r="BW408" s="607" t="s">
        <v>1</v>
      </c>
      <c r="BX408" s="607">
        <v>1</v>
      </c>
      <c r="BY408" s="607" t="s">
        <v>1</v>
      </c>
      <c r="BZ408" s="607" t="s">
        <v>1</v>
      </c>
      <c r="CA408" s="607" t="s">
        <v>1</v>
      </c>
      <c r="CB408" s="607">
        <v>1</v>
      </c>
      <c r="CC408" s="607">
        <v>1</v>
      </c>
      <c r="CD408" s="607" t="s">
        <v>1</v>
      </c>
      <c r="CE408" s="607">
        <v>1</v>
      </c>
      <c r="CF408" s="607">
        <v>1</v>
      </c>
      <c r="CG408" s="607">
        <v>2</v>
      </c>
      <c r="CH408" s="607">
        <v>3</v>
      </c>
      <c r="CI408" s="607" t="s">
        <v>1</v>
      </c>
      <c r="CJ408" s="607" t="s">
        <v>1</v>
      </c>
      <c r="CK408" s="607" t="s">
        <v>1</v>
      </c>
      <c r="CL408" s="607" t="s">
        <v>1</v>
      </c>
      <c r="CM408" s="607" t="s">
        <v>1</v>
      </c>
      <c r="CN408" s="607" t="s">
        <v>1</v>
      </c>
      <c r="CO408" s="607" t="s">
        <v>1</v>
      </c>
      <c r="CP408" s="607">
        <v>1</v>
      </c>
      <c r="CQ408" s="607" t="s">
        <v>1</v>
      </c>
      <c r="CR408" s="607" t="s">
        <v>1</v>
      </c>
      <c r="CS408" s="607">
        <v>1</v>
      </c>
      <c r="CT408" s="607" t="s">
        <v>1</v>
      </c>
      <c r="CU408" s="607">
        <v>1</v>
      </c>
      <c r="CV408" s="607"/>
      <c r="CW408" s="607"/>
      <c r="CX408" s="607"/>
      <c r="CY408" s="607"/>
      <c r="CZ408" s="607"/>
      <c r="DA408" s="607"/>
      <c r="DB408" s="607"/>
      <c r="DC408" s="607">
        <v>25</v>
      </c>
      <c r="DD408" s="607">
        <v>13</v>
      </c>
      <c r="DE408" s="607">
        <v>8</v>
      </c>
      <c r="DF408" s="607">
        <v>5</v>
      </c>
      <c r="DG408" s="607" t="s">
        <v>1</v>
      </c>
      <c r="DH408" s="607">
        <v>7</v>
      </c>
      <c r="DI408" s="607">
        <v>3</v>
      </c>
      <c r="DJ408" s="607">
        <v>2</v>
      </c>
      <c r="DK408" s="607">
        <v>6</v>
      </c>
      <c r="DL408" s="607" t="s">
        <v>1</v>
      </c>
      <c r="DM408" s="607" t="s">
        <v>1</v>
      </c>
      <c r="DN408" s="607">
        <v>1</v>
      </c>
      <c r="DO408" s="607">
        <v>1</v>
      </c>
      <c r="DP408" s="607">
        <v>1</v>
      </c>
      <c r="DQ408" s="607">
        <v>1</v>
      </c>
      <c r="DR408" s="607">
        <v>1</v>
      </c>
      <c r="DS408" s="607">
        <v>1</v>
      </c>
      <c r="DT408" s="607" t="s">
        <v>1</v>
      </c>
      <c r="DU408" s="607" t="s">
        <v>1</v>
      </c>
      <c r="DV408" s="607" t="s">
        <v>1</v>
      </c>
      <c r="DW408" s="607" t="s">
        <v>1</v>
      </c>
      <c r="DX408" s="607" t="s">
        <v>1</v>
      </c>
      <c r="DY408" s="607" t="s">
        <v>1</v>
      </c>
      <c r="DZ408" s="607" t="s">
        <v>1</v>
      </c>
      <c r="EA408" s="607">
        <v>7</v>
      </c>
      <c r="EB408" s="607">
        <v>402</v>
      </c>
      <c r="EC408" s="607" t="s">
        <v>1</v>
      </c>
      <c r="ED408" s="607">
        <v>310</v>
      </c>
      <c r="EE408" s="607">
        <v>92</v>
      </c>
      <c r="EF408" s="17">
        <v>13</v>
      </c>
      <c r="EG408" s="17">
        <v>10</v>
      </c>
      <c r="EH408" s="17">
        <v>6</v>
      </c>
      <c r="EI408" s="17">
        <v>4</v>
      </c>
      <c r="EJ408" s="17" t="s">
        <v>1</v>
      </c>
      <c r="EK408" s="17" t="s">
        <v>1</v>
      </c>
      <c r="EL408" s="17">
        <v>3</v>
      </c>
      <c r="EM408" s="17" t="s">
        <v>1</v>
      </c>
      <c r="EN408" s="17">
        <v>12</v>
      </c>
      <c r="EO408" s="17">
        <v>3</v>
      </c>
      <c r="EP408" s="17">
        <v>2</v>
      </c>
      <c r="EQ408" s="17">
        <v>1</v>
      </c>
      <c r="ER408" s="17" t="s">
        <v>1</v>
      </c>
      <c r="ES408" s="17">
        <v>7</v>
      </c>
      <c r="ET408" s="17" t="s">
        <v>1</v>
      </c>
      <c r="EU408" s="17">
        <v>2</v>
      </c>
    </row>
    <row r="409" spans="1:151" ht="14.25" customHeight="1">
      <c r="A409" s="551" t="s">
        <v>299</v>
      </c>
      <c r="B409" s="551" t="s">
        <v>600</v>
      </c>
      <c r="C409" s="551" t="s">
        <v>600</v>
      </c>
      <c r="D409" s="551" t="s">
        <v>608</v>
      </c>
      <c r="E409" s="607">
        <v>10</v>
      </c>
      <c r="F409" s="607">
        <v>2</v>
      </c>
      <c r="G409" s="607" t="s">
        <v>190</v>
      </c>
      <c r="H409" s="607" t="s">
        <v>190</v>
      </c>
      <c r="I409" s="607" t="s">
        <v>190</v>
      </c>
      <c r="J409" s="607" t="s">
        <v>190</v>
      </c>
      <c r="K409" s="607" t="s">
        <v>190</v>
      </c>
      <c r="L409" s="607">
        <v>8</v>
      </c>
      <c r="M409" s="607" t="s">
        <v>190</v>
      </c>
      <c r="N409" s="607" t="s">
        <v>190</v>
      </c>
      <c r="O409" s="607" t="s">
        <v>190</v>
      </c>
      <c r="P409" s="607" t="s">
        <v>190</v>
      </c>
      <c r="Q409" s="607" t="s">
        <v>190</v>
      </c>
      <c r="R409" s="607" t="s">
        <v>190</v>
      </c>
      <c r="S409" s="607" t="s">
        <v>190</v>
      </c>
      <c r="T409" s="607" t="s">
        <v>190</v>
      </c>
      <c r="U409" s="607" t="s">
        <v>190</v>
      </c>
      <c r="V409" s="607" t="s">
        <v>190</v>
      </c>
      <c r="W409" s="607" t="s">
        <v>190</v>
      </c>
      <c r="X409" s="607" t="s">
        <v>190</v>
      </c>
      <c r="Y409" s="607" t="s">
        <v>190</v>
      </c>
      <c r="Z409" s="607" t="s">
        <v>190</v>
      </c>
      <c r="AA409" s="607" t="s">
        <v>190</v>
      </c>
      <c r="AB409" s="607" t="s">
        <v>190</v>
      </c>
      <c r="AC409" s="608">
        <v>74</v>
      </c>
      <c r="AD409" s="608">
        <v>77</v>
      </c>
      <c r="AE409" s="608">
        <v>69.5</v>
      </c>
      <c r="AF409" s="607" t="s">
        <v>190</v>
      </c>
      <c r="AG409" s="607" t="s">
        <v>190</v>
      </c>
      <c r="AH409" s="607" t="s">
        <v>190</v>
      </c>
      <c r="AI409" s="607" t="s">
        <v>190</v>
      </c>
      <c r="AJ409" s="607" t="s">
        <v>190</v>
      </c>
      <c r="AK409" s="607" t="s">
        <v>190</v>
      </c>
      <c r="AL409" s="607" t="s">
        <v>190</v>
      </c>
      <c r="AM409" s="607" t="s">
        <v>190</v>
      </c>
      <c r="AN409" s="607" t="s">
        <v>190</v>
      </c>
      <c r="AO409" s="607" t="s">
        <v>190</v>
      </c>
      <c r="AP409" s="607" t="s">
        <v>190</v>
      </c>
      <c r="AQ409" s="607" t="s">
        <v>190</v>
      </c>
      <c r="AR409" s="607" t="s">
        <v>190</v>
      </c>
      <c r="AS409" s="607" t="s">
        <v>190</v>
      </c>
      <c r="AT409" s="607" t="s">
        <v>190</v>
      </c>
      <c r="AU409" s="607" t="s">
        <v>190</v>
      </c>
      <c r="AV409" s="608">
        <v>84.5</v>
      </c>
      <c r="AW409" s="608">
        <v>84.5</v>
      </c>
      <c r="AX409" s="608" t="s">
        <v>174</v>
      </c>
      <c r="AY409" s="607" t="s">
        <v>190</v>
      </c>
      <c r="AZ409" s="607" t="s">
        <v>190</v>
      </c>
      <c r="BA409" s="607" t="s">
        <v>190</v>
      </c>
      <c r="BB409" s="607" t="s">
        <v>190</v>
      </c>
      <c r="BC409" s="607" t="s">
        <v>190</v>
      </c>
      <c r="BD409" s="607" t="s">
        <v>190</v>
      </c>
      <c r="BE409" s="607" t="s">
        <v>190</v>
      </c>
      <c r="BF409" s="607" t="s">
        <v>190</v>
      </c>
      <c r="BG409" s="607" t="s">
        <v>190</v>
      </c>
      <c r="BH409" s="607" t="s">
        <v>190</v>
      </c>
      <c r="BI409" s="607" t="s">
        <v>190</v>
      </c>
      <c r="BJ409" s="607" t="s">
        <v>190</v>
      </c>
      <c r="BK409" s="607" t="s">
        <v>190</v>
      </c>
      <c r="BL409" s="607" t="s">
        <v>190</v>
      </c>
      <c r="BM409" s="607" t="s">
        <v>190</v>
      </c>
      <c r="BN409" s="607" t="s">
        <v>190</v>
      </c>
      <c r="BO409" s="608">
        <v>84.5</v>
      </c>
      <c r="BP409" s="608">
        <v>84.5</v>
      </c>
      <c r="BQ409" s="608" t="s">
        <v>174</v>
      </c>
      <c r="BR409" s="607">
        <v>2</v>
      </c>
      <c r="BS409" s="607" t="s">
        <v>1</v>
      </c>
      <c r="BT409" s="607" t="s">
        <v>1</v>
      </c>
      <c r="BU409" s="607" t="s">
        <v>1</v>
      </c>
      <c r="BV409" s="607" t="s">
        <v>1</v>
      </c>
      <c r="BW409" s="607" t="s">
        <v>1</v>
      </c>
      <c r="BX409" s="607" t="s">
        <v>1</v>
      </c>
      <c r="BY409" s="607" t="s">
        <v>1</v>
      </c>
      <c r="BZ409" s="607" t="s">
        <v>1</v>
      </c>
      <c r="CA409" s="607" t="s">
        <v>1</v>
      </c>
      <c r="CB409" s="607" t="s">
        <v>1</v>
      </c>
      <c r="CC409" s="607" t="s">
        <v>1</v>
      </c>
      <c r="CD409" s="607" t="s">
        <v>1</v>
      </c>
      <c r="CE409" s="607" t="s">
        <v>1</v>
      </c>
      <c r="CF409" s="607">
        <v>1</v>
      </c>
      <c r="CG409" s="607">
        <v>1</v>
      </c>
      <c r="CH409" s="607">
        <v>1</v>
      </c>
      <c r="CI409" s="607" t="s">
        <v>1</v>
      </c>
      <c r="CJ409" s="607" t="s">
        <v>1</v>
      </c>
      <c r="CK409" s="607" t="s">
        <v>1</v>
      </c>
      <c r="CL409" s="607" t="s">
        <v>1</v>
      </c>
      <c r="CM409" s="607" t="s">
        <v>1</v>
      </c>
      <c r="CN409" s="607" t="s">
        <v>1</v>
      </c>
      <c r="CO409" s="607" t="s">
        <v>1</v>
      </c>
      <c r="CP409" s="607" t="s">
        <v>1</v>
      </c>
      <c r="CQ409" s="607" t="s">
        <v>1</v>
      </c>
      <c r="CR409" s="607" t="s">
        <v>1</v>
      </c>
      <c r="CS409" s="607" t="s">
        <v>1</v>
      </c>
      <c r="CT409" s="607">
        <v>1</v>
      </c>
      <c r="CU409" s="607" t="s">
        <v>1</v>
      </c>
      <c r="CV409" s="607"/>
      <c r="CW409" s="607"/>
      <c r="CX409" s="607"/>
      <c r="CY409" s="607"/>
      <c r="CZ409" s="607"/>
      <c r="DA409" s="607"/>
      <c r="DB409" s="607"/>
      <c r="DC409" s="607">
        <v>8</v>
      </c>
      <c r="DD409" s="607">
        <v>5</v>
      </c>
      <c r="DE409" s="607">
        <v>2</v>
      </c>
      <c r="DF409" s="607">
        <v>3</v>
      </c>
      <c r="DG409" s="607" t="s">
        <v>1</v>
      </c>
      <c r="DH409" s="607">
        <v>1</v>
      </c>
      <c r="DI409" s="607">
        <v>1</v>
      </c>
      <c r="DJ409" s="607">
        <v>1</v>
      </c>
      <c r="DK409" s="607">
        <v>1</v>
      </c>
      <c r="DL409" s="607" t="s">
        <v>1</v>
      </c>
      <c r="DM409" s="607" t="s">
        <v>1</v>
      </c>
      <c r="DN409" s="607" t="s">
        <v>1</v>
      </c>
      <c r="DO409" s="607" t="s">
        <v>1</v>
      </c>
      <c r="DP409" s="607">
        <v>1</v>
      </c>
      <c r="DQ409" s="607" t="s">
        <v>1</v>
      </c>
      <c r="DR409" s="607" t="s">
        <v>1</v>
      </c>
      <c r="DS409" s="607" t="s">
        <v>1</v>
      </c>
      <c r="DT409" s="607" t="s">
        <v>1</v>
      </c>
      <c r="DU409" s="607" t="s">
        <v>1</v>
      </c>
      <c r="DV409" s="607" t="s">
        <v>1</v>
      </c>
      <c r="DW409" s="607" t="s">
        <v>1</v>
      </c>
      <c r="DX409" s="607" t="s">
        <v>1</v>
      </c>
      <c r="DY409" s="607" t="s">
        <v>1</v>
      </c>
      <c r="DZ409" s="607" t="s">
        <v>1</v>
      </c>
      <c r="EA409" s="607">
        <v>2</v>
      </c>
      <c r="EB409" s="607">
        <v>185</v>
      </c>
      <c r="EC409" s="607" t="s">
        <v>1</v>
      </c>
      <c r="ED409" s="607">
        <v>160</v>
      </c>
      <c r="EE409" s="607">
        <v>25</v>
      </c>
      <c r="EF409" s="17">
        <v>5</v>
      </c>
      <c r="EG409" s="17">
        <v>4</v>
      </c>
      <c r="EH409" s="17">
        <v>2</v>
      </c>
      <c r="EI409" s="17">
        <v>2</v>
      </c>
      <c r="EJ409" s="17" t="s">
        <v>1</v>
      </c>
      <c r="EK409" s="17" t="s">
        <v>1</v>
      </c>
      <c r="EL409" s="17">
        <v>1</v>
      </c>
      <c r="EM409" s="17" t="s">
        <v>1</v>
      </c>
      <c r="EN409" s="17">
        <v>3</v>
      </c>
      <c r="EO409" s="17">
        <v>1</v>
      </c>
      <c r="EP409" s="17" t="s">
        <v>1</v>
      </c>
      <c r="EQ409" s="17">
        <v>1</v>
      </c>
      <c r="ER409" s="17" t="s">
        <v>1</v>
      </c>
      <c r="ES409" s="17">
        <v>1</v>
      </c>
      <c r="ET409" s="17" t="s">
        <v>1</v>
      </c>
      <c r="EU409" s="17">
        <v>1</v>
      </c>
    </row>
    <row r="410" spans="1:151" ht="14.25" customHeight="1">
      <c r="A410" s="551" t="s">
        <v>299</v>
      </c>
      <c r="B410" s="551" t="s">
        <v>600</v>
      </c>
      <c r="C410" s="551" t="s">
        <v>600</v>
      </c>
      <c r="D410" s="551" t="s">
        <v>609</v>
      </c>
      <c r="E410" s="607">
        <v>4</v>
      </c>
      <c r="F410" s="607">
        <v>1</v>
      </c>
      <c r="G410" s="607" t="s">
        <v>190</v>
      </c>
      <c r="H410" s="607" t="s">
        <v>190</v>
      </c>
      <c r="I410" s="607" t="s">
        <v>190</v>
      </c>
      <c r="J410" s="607" t="s">
        <v>190</v>
      </c>
      <c r="K410" s="607" t="s">
        <v>190</v>
      </c>
      <c r="L410" s="607">
        <v>3</v>
      </c>
      <c r="M410" s="607" t="s">
        <v>190</v>
      </c>
      <c r="N410" s="607" t="s">
        <v>190</v>
      </c>
      <c r="O410" s="607" t="s">
        <v>190</v>
      </c>
      <c r="P410" s="607" t="s">
        <v>190</v>
      </c>
      <c r="Q410" s="607" t="s">
        <v>190</v>
      </c>
      <c r="R410" s="607" t="s">
        <v>190</v>
      </c>
      <c r="S410" s="607" t="s">
        <v>190</v>
      </c>
      <c r="T410" s="607" t="s">
        <v>190</v>
      </c>
      <c r="U410" s="607" t="s">
        <v>190</v>
      </c>
      <c r="V410" s="607" t="s">
        <v>190</v>
      </c>
      <c r="W410" s="607" t="s">
        <v>190</v>
      </c>
      <c r="X410" s="607" t="s">
        <v>190</v>
      </c>
      <c r="Y410" s="607" t="s">
        <v>190</v>
      </c>
      <c r="Z410" s="607" t="s">
        <v>190</v>
      </c>
      <c r="AA410" s="607" t="s">
        <v>190</v>
      </c>
      <c r="AB410" s="607" t="s">
        <v>190</v>
      </c>
      <c r="AC410" s="608">
        <v>69</v>
      </c>
      <c r="AD410" s="608">
        <v>48</v>
      </c>
      <c r="AE410" s="608">
        <v>90</v>
      </c>
      <c r="AF410" s="607" t="s">
        <v>190</v>
      </c>
      <c r="AG410" s="607" t="s">
        <v>190</v>
      </c>
      <c r="AH410" s="607" t="s">
        <v>190</v>
      </c>
      <c r="AI410" s="607" t="s">
        <v>190</v>
      </c>
      <c r="AJ410" s="607" t="s">
        <v>190</v>
      </c>
      <c r="AK410" s="607" t="s">
        <v>190</v>
      </c>
      <c r="AL410" s="607" t="s">
        <v>190</v>
      </c>
      <c r="AM410" s="607" t="s">
        <v>190</v>
      </c>
      <c r="AN410" s="607" t="s">
        <v>190</v>
      </c>
      <c r="AO410" s="607" t="s">
        <v>190</v>
      </c>
      <c r="AP410" s="607" t="s">
        <v>190</v>
      </c>
      <c r="AQ410" s="607" t="s">
        <v>190</v>
      </c>
      <c r="AR410" s="607" t="s">
        <v>190</v>
      </c>
      <c r="AS410" s="607" t="s">
        <v>190</v>
      </c>
      <c r="AT410" s="607" t="s">
        <v>190</v>
      </c>
      <c r="AU410" s="607" t="s">
        <v>190</v>
      </c>
      <c r="AV410" s="608">
        <v>90</v>
      </c>
      <c r="AW410" s="608" t="s">
        <v>174</v>
      </c>
      <c r="AX410" s="608">
        <v>90</v>
      </c>
      <c r="AY410" s="607" t="s">
        <v>190</v>
      </c>
      <c r="AZ410" s="607" t="s">
        <v>190</v>
      </c>
      <c r="BA410" s="607" t="s">
        <v>190</v>
      </c>
      <c r="BB410" s="607" t="s">
        <v>190</v>
      </c>
      <c r="BC410" s="607" t="s">
        <v>190</v>
      </c>
      <c r="BD410" s="607" t="s">
        <v>190</v>
      </c>
      <c r="BE410" s="607" t="s">
        <v>190</v>
      </c>
      <c r="BF410" s="607" t="s">
        <v>190</v>
      </c>
      <c r="BG410" s="607" t="s">
        <v>190</v>
      </c>
      <c r="BH410" s="607" t="s">
        <v>190</v>
      </c>
      <c r="BI410" s="607" t="s">
        <v>190</v>
      </c>
      <c r="BJ410" s="607" t="s">
        <v>190</v>
      </c>
      <c r="BK410" s="607" t="s">
        <v>190</v>
      </c>
      <c r="BL410" s="607" t="s">
        <v>190</v>
      </c>
      <c r="BM410" s="607" t="s">
        <v>190</v>
      </c>
      <c r="BN410" s="607" t="s">
        <v>190</v>
      </c>
      <c r="BO410" s="608" t="s">
        <v>174</v>
      </c>
      <c r="BP410" s="608" t="s">
        <v>174</v>
      </c>
      <c r="BQ410" s="608" t="s">
        <v>174</v>
      </c>
      <c r="BR410" s="607">
        <v>1</v>
      </c>
      <c r="BS410" s="607" t="s">
        <v>1</v>
      </c>
      <c r="BT410" s="607" t="s">
        <v>1</v>
      </c>
      <c r="BU410" s="607" t="s">
        <v>1</v>
      </c>
      <c r="BV410" s="607" t="s">
        <v>1</v>
      </c>
      <c r="BW410" s="607" t="s">
        <v>1</v>
      </c>
      <c r="BX410" s="607" t="s">
        <v>1</v>
      </c>
      <c r="BY410" s="607">
        <v>1</v>
      </c>
      <c r="BZ410" s="607" t="s">
        <v>1</v>
      </c>
      <c r="CA410" s="607" t="s">
        <v>1</v>
      </c>
      <c r="CB410" s="607" t="s">
        <v>1</v>
      </c>
      <c r="CC410" s="607" t="s">
        <v>1</v>
      </c>
      <c r="CD410" s="607" t="s">
        <v>1</v>
      </c>
      <c r="CE410" s="607" t="s">
        <v>1</v>
      </c>
      <c r="CF410" s="607" t="s">
        <v>1</v>
      </c>
      <c r="CG410" s="607" t="s">
        <v>1</v>
      </c>
      <c r="CH410" s="607" t="s">
        <v>1</v>
      </c>
      <c r="CI410" s="607" t="s">
        <v>1</v>
      </c>
      <c r="CJ410" s="607" t="s">
        <v>1</v>
      </c>
      <c r="CK410" s="607" t="s">
        <v>1</v>
      </c>
      <c r="CL410" s="607" t="s">
        <v>1</v>
      </c>
      <c r="CM410" s="607" t="s">
        <v>1</v>
      </c>
      <c r="CN410" s="607" t="s">
        <v>1</v>
      </c>
      <c r="CO410" s="607" t="s">
        <v>1</v>
      </c>
      <c r="CP410" s="607" t="s">
        <v>1</v>
      </c>
      <c r="CQ410" s="607" t="s">
        <v>1</v>
      </c>
      <c r="CR410" s="607" t="s">
        <v>1</v>
      </c>
      <c r="CS410" s="607" t="s">
        <v>1</v>
      </c>
      <c r="CT410" s="607" t="s">
        <v>1</v>
      </c>
      <c r="CU410" s="607" t="s">
        <v>1</v>
      </c>
      <c r="CV410" s="607"/>
      <c r="CW410" s="607"/>
      <c r="CX410" s="607"/>
      <c r="CY410" s="607"/>
      <c r="CZ410" s="607"/>
      <c r="DA410" s="607"/>
      <c r="DB410" s="607"/>
      <c r="DC410" s="607">
        <v>3</v>
      </c>
      <c r="DD410" s="607">
        <v>1</v>
      </c>
      <c r="DE410" s="607" t="s">
        <v>1</v>
      </c>
      <c r="DF410" s="607">
        <v>1</v>
      </c>
      <c r="DG410" s="607" t="s">
        <v>1</v>
      </c>
      <c r="DH410" s="607">
        <v>1</v>
      </c>
      <c r="DI410" s="607" t="s">
        <v>1</v>
      </c>
      <c r="DJ410" s="607">
        <v>1</v>
      </c>
      <c r="DK410" s="607" t="s">
        <v>1</v>
      </c>
      <c r="DL410" s="607" t="s">
        <v>1</v>
      </c>
      <c r="DM410" s="607" t="s">
        <v>1</v>
      </c>
      <c r="DN410" s="607" t="s">
        <v>1</v>
      </c>
      <c r="DO410" s="607" t="s">
        <v>1</v>
      </c>
      <c r="DP410" s="607" t="s">
        <v>1</v>
      </c>
      <c r="DQ410" s="607" t="s">
        <v>1</v>
      </c>
      <c r="DR410" s="607" t="s">
        <v>1</v>
      </c>
      <c r="DS410" s="607" t="s">
        <v>1</v>
      </c>
      <c r="DT410" s="607" t="s">
        <v>1</v>
      </c>
      <c r="DU410" s="607" t="s">
        <v>1</v>
      </c>
      <c r="DV410" s="607" t="s">
        <v>1</v>
      </c>
      <c r="DW410" s="607" t="s">
        <v>1</v>
      </c>
      <c r="DX410" s="607" t="s">
        <v>1</v>
      </c>
      <c r="DY410" s="607" t="s">
        <v>1</v>
      </c>
      <c r="DZ410" s="607" t="s">
        <v>1</v>
      </c>
      <c r="EA410" s="607">
        <v>1</v>
      </c>
      <c r="EB410" s="607">
        <v>80</v>
      </c>
      <c r="EC410" s="607" t="s">
        <v>1</v>
      </c>
      <c r="ED410" s="607">
        <v>80</v>
      </c>
      <c r="EE410" s="607" t="s">
        <v>1</v>
      </c>
      <c r="EF410" s="17">
        <v>1</v>
      </c>
      <c r="EG410" s="17">
        <v>1</v>
      </c>
      <c r="EH410" s="17" t="s">
        <v>1</v>
      </c>
      <c r="EI410" s="17">
        <v>1</v>
      </c>
      <c r="EJ410" s="17" t="s">
        <v>1</v>
      </c>
      <c r="EK410" s="17" t="s">
        <v>1</v>
      </c>
      <c r="EL410" s="17" t="s">
        <v>1</v>
      </c>
      <c r="EM410" s="17" t="s">
        <v>1</v>
      </c>
      <c r="EN410" s="17">
        <v>2</v>
      </c>
      <c r="EO410" s="17" t="s">
        <v>1</v>
      </c>
      <c r="EP410" s="17" t="s">
        <v>1</v>
      </c>
      <c r="EQ410" s="17" t="s">
        <v>1</v>
      </c>
      <c r="ER410" s="17" t="s">
        <v>1</v>
      </c>
      <c r="ES410" s="17">
        <v>1</v>
      </c>
      <c r="ET410" s="17" t="s">
        <v>1</v>
      </c>
      <c r="EU410" s="17">
        <v>1</v>
      </c>
    </row>
    <row r="411" spans="1:151" ht="14.25" customHeight="1">
      <c r="A411" s="551" t="s">
        <v>299</v>
      </c>
      <c r="B411" s="551" t="s">
        <v>600</v>
      </c>
      <c r="C411" s="551" t="s">
        <v>600</v>
      </c>
      <c r="D411" s="551" t="s">
        <v>610</v>
      </c>
      <c r="E411" s="607">
        <v>2</v>
      </c>
      <c r="F411" s="607" t="s">
        <v>1</v>
      </c>
      <c r="G411" s="607" t="s">
        <v>1</v>
      </c>
      <c r="H411" s="607" t="s">
        <v>1</v>
      </c>
      <c r="I411" s="607" t="s">
        <v>1</v>
      </c>
      <c r="J411" s="607" t="s">
        <v>1</v>
      </c>
      <c r="K411" s="607" t="s">
        <v>1</v>
      </c>
      <c r="L411" s="607">
        <v>2</v>
      </c>
      <c r="M411" s="607" t="s">
        <v>1</v>
      </c>
      <c r="N411" s="607" t="s">
        <v>1</v>
      </c>
      <c r="O411" s="607" t="s">
        <v>1</v>
      </c>
      <c r="P411" s="607" t="s">
        <v>1</v>
      </c>
      <c r="Q411" s="607" t="s">
        <v>1</v>
      </c>
      <c r="R411" s="607" t="s">
        <v>1</v>
      </c>
      <c r="S411" s="607" t="s">
        <v>1</v>
      </c>
      <c r="T411" s="607" t="s">
        <v>1</v>
      </c>
      <c r="U411" s="607" t="s">
        <v>1</v>
      </c>
      <c r="V411" s="607" t="s">
        <v>1</v>
      </c>
      <c r="W411" s="607" t="s">
        <v>1</v>
      </c>
      <c r="X411" s="607" t="s">
        <v>1</v>
      </c>
      <c r="Y411" s="607" t="s">
        <v>1</v>
      </c>
      <c r="Z411" s="607" t="s">
        <v>1</v>
      </c>
      <c r="AA411" s="607" t="s">
        <v>1</v>
      </c>
      <c r="AB411" s="607" t="s">
        <v>1</v>
      </c>
      <c r="AC411" s="608" t="s">
        <v>174</v>
      </c>
      <c r="AD411" s="608" t="s">
        <v>174</v>
      </c>
      <c r="AE411" s="608" t="s">
        <v>174</v>
      </c>
      <c r="AF411" s="607" t="s">
        <v>1</v>
      </c>
      <c r="AG411" s="607" t="s">
        <v>1</v>
      </c>
      <c r="AH411" s="607" t="s">
        <v>1</v>
      </c>
      <c r="AI411" s="607" t="s">
        <v>1</v>
      </c>
      <c r="AJ411" s="607" t="s">
        <v>1</v>
      </c>
      <c r="AK411" s="607" t="s">
        <v>1</v>
      </c>
      <c r="AL411" s="607" t="s">
        <v>1</v>
      </c>
      <c r="AM411" s="607" t="s">
        <v>1</v>
      </c>
      <c r="AN411" s="607" t="s">
        <v>1</v>
      </c>
      <c r="AO411" s="607" t="s">
        <v>1</v>
      </c>
      <c r="AP411" s="607" t="s">
        <v>1</v>
      </c>
      <c r="AQ411" s="607" t="s">
        <v>1</v>
      </c>
      <c r="AR411" s="607" t="s">
        <v>1</v>
      </c>
      <c r="AS411" s="607" t="s">
        <v>1</v>
      </c>
      <c r="AT411" s="607" t="s">
        <v>1</v>
      </c>
      <c r="AU411" s="607" t="s">
        <v>1</v>
      </c>
      <c r="AV411" s="608" t="s">
        <v>174</v>
      </c>
      <c r="AW411" s="608" t="s">
        <v>174</v>
      </c>
      <c r="AX411" s="608" t="s">
        <v>174</v>
      </c>
      <c r="AY411" s="607" t="s">
        <v>1</v>
      </c>
      <c r="AZ411" s="607" t="s">
        <v>1</v>
      </c>
      <c r="BA411" s="607" t="s">
        <v>1</v>
      </c>
      <c r="BB411" s="607" t="s">
        <v>1</v>
      </c>
      <c r="BC411" s="607" t="s">
        <v>1</v>
      </c>
      <c r="BD411" s="607" t="s">
        <v>1</v>
      </c>
      <c r="BE411" s="607" t="s">
        <v>1</v>
      </c>
      <c r="BF411" s="607" t="s">
        <v>1</v>
      </c>
      <c r="BG411" s="607" t="s">
        <v>1</v>
      </c>
      <c r="BH411" s="607" t="s">
        <v>1</v>
      </c>
      <c r="BI411" s="607" t="s">
        <v>1</v>
      </c>
      <c r="BJ411" s="607" t="s">
        <v>1</v>
      </c>
      <c r="BK411" s="607" t="s">
        <v>1</v>
      </c>
      <c r="BL411" s="607" t="s">
        <v>1</v>
      </c>
      <c r="BM411" s="607" t="s">
        <v>1</v>
      </c>
      <c r="BN411" s="607" t="s">
        <v>1</v>
      </c>
      <c r="BO411" s="608" t="s">
        <v>174</v>
      </c>
      <c r="BP411" s="608" t="s">
        <v>174</v>
      </c>
      <c r="BQ411" s="608" t="s">
        <v>174</v>
      </c>
      <c r="BR411" s="607" t="s">
        <v>1</v>
      </c>
      <c r="BS411" s="607" t="s">
        <v>1</v>
      </c>
      <c r="BT411" s="607" t="s">
        <v>1</v>
      </c>
      <c r="BU411" s="607" t="s">
        <v>1</v>
      </c>
      <c r="BV411" s="607" t="s">
        <v>1</v>
      </c>
      <c r="BW411" s="607" t="s">
        <v>1</v>
      </c>
      <c r="BX411" s="607" t="s">
        <v>1</v>
      </c>
      <c r="BY411" s="607" t="s">
        <v>1</v>
      </c>
      <c r="BZ411" s="607" t="s">
        <v>1</v>
      </c>
      <c r="CA411" s="607" t="s">
        <v>1</v>
      </c>
      <c r="CB411" s="607" t="s">
        <v>1</v>
      </c>
      <c r="CC411" s="607" t="s">
        <v>1</v>
      </c>
      <c r="CD411" s="607" t="s">
        <v>1</v>
      </c>
      <c r="CE411" s="607" t="s">
        <v>1</v>
      </c>
      <c r="CF411" s="607" t="s">
        <v>1</v>
      </c>
      <c r="CG411" s="607" t="s">
        <v>1</v>
      </c>
      <c r="CH411" s="607" t="s">
        <v>1</v>
      </c>
      <c r="CI411" s="607" t="s">
        <v>1</v>
      </c>
      <c r="CJ411" s="607" t="s">
        <v>1</v>
      </c>
      <c r="CK411" s="607" t="s">
        <v>1</v>
      </c>
      <c r="CL411" s="607" t="s">
        <v>1</v>
      </c>
      <c r="CM411" s="607" t="s">
        <v>1</v>
      </c>
      <c r="CN411" s="607" t="s">
        <v>1</v>
      </c>
      <c r="CO411" s="607" t="s">
        <v>1</v>
      </c>
      <c r="CP411" s="607" t="s">
        <v>1</v>
      </c>
      <c r="CQ411" s="607" t="s">
        <v>1</v>
      </c>
      <c r="CR411" s="607" t="s">
        <v>1</v>
      </c>
      <c r="CS411" s="607" t="s">
        <v>1</v>
      </c>
      <c r="CT411" s="607" t="s">
        <v>1</v>
      </c>
      <c r="CU411" s="607" t="s">
        <v>1</v>
      </c>
      <c r="CV411" s="607"/>
      <c r="CW411" s="607"/>
      <c r="CX411" s="607"/>
      <c r="CY411" s="607"/>
      <c r="CZ411" s="607"/>
      <c r="DA411" s="607"/>
      <c r="DB411" s="607"/>
      <c r="DC411" s="607" t="s">
        <v>1</v>
      </c>
      <c r="DD411" s="607" t="s">
        <v>1</v>
      </c>
      <c r="DE411" s="607" t="s">
        <v>1</v>
      </c>
      <c r="DF411" s="607" t="s">
        <v>1</v>
      </c>
      <c r="DG411" s="607" t="s">
        <v>1</v>
      </c>
      <c r="DH411" s="607" t="s">
        <v>1</v>
      </c>
      <c r="DI411" s="607" t="s">
        <v>1</v>
      </c>
      <c r="DJ411" s="607" t="s">
        <v>1</v>
      </c>
      <c r="DK411" s="607" t="s">
        <v>1</v>
      </c>
      <c r="DL411" s="607" t="s">
        <v>1</v>
      </c>
      <c r="DM411" s="607" t="s">
        <v>1</v>
      </c>
      <c r="DN411" s="607" t="s">
        <v>1</v>
      </c>
      <c r="DO411" s="607" t="s">
        <v>1</v>
      </c>
      <c r="DP411" s="607" t="s">
        <v>1</v>
      </c>
      <c r="DQ411" s="607" t="s">
        <v>1</v>
      </c>
      <c r="DR411" s="607" t="s">
        <v>1</v>
      </c>
      <c r="DS411" s="607" t="s">
        <v>1</v>
      </c>
      <c r="DT411" s="607" t="s">
        <v>1</v>
      </c>
      <c r="DU411" s="607" t="s">
        <v>1</v>
      </c>
      <c r="DV411" s="607" t="s">
        <v>1</v>
      </c>
      <c r="DW411" s="607" t="s">
        <v>1</v>
      </c>
      <c r="DX411" s="607" t="s">
        <v>1</v>
      </c>
      <c r="DY411" s="607" t="s">
        <v>1</v>
      </c>
      <c r="DZ411" s="607" t="s">
        <v>1</v>
      </c>
      <c r="EA411" s="607" t="s">
        <v>1</v>
      </c>
      <c r="EB411" s="607" t="s">
        <v>1</v>
      </c>
      <c r="EC411" s="607" t="s">
        <v>1</v>
      </c>
      <c r="ED411" s="607" t="s">
        <v>1</v>
      </c>
      <c r="EE411" s="607" t="s">
        <v>1</v>
      </c>
      <c r="EF411" s="17" t="s">
        <v>1</v>
      </c>
      <c r="EG411" s="17" t="s">
        <v>1</v>
      </c>
      <c r="EH411" s="17" t="s">
        <v>1</v>
      </c>
      <c r="EI411" s="17" t="s">
        <v>1</v>
      </c>
      <c r="EJ411" s="17" t="s">
        <v>1</v>
      </c>
      <c r="EK411" s="17" t="s">
        <v>1</v>
      </c>
      <c r="EL411" s="17" t="s">
        <v>1</v>
      </c>
      <c r="EM411" s="17" t="s">
        <v>1</v>
      </c>
      <c r="EN411" s="17" t="s">
        <v>1</v>
      </c>
      <c r="EO411" s="17" t="s">
        <v>1</v>
      </c>
      <c r="EP411" s="17" t="s">
        <v>1</v>
      </c>
      <c r="EQ411" s="17" t="s">
        <v>1</v>
      </c>
      <c r="ER411" s="17" t="s">
        <v>1</v>
      </c>
      <c r="ES411" s="17" t="s">
        <v>1</v>
      </c>
      <c r="ET411" s="17" t="s">
        <v>1</v>
      </c>
      <c r="EU411" s="17" t="s">
        <v>1</v>
      </c>
    </row>
    <row r="412" spans="1:151" ht="14.25" customHeight="1">
      <c r="A412" s="551" t="s">
        <v>299</v>
      </c>
      <c r="B412" s="551" t="s">
        <v>600</v>
      </c>
      <c r="C412" s="551" t="s">
        <v>600</v>
      </c>
      <c r="D412" s="551" t="s">
        <v>611</v>
      </c>
      <c r="E412" s="607">
        <v>8</v>
      </c>
      <c r="F412" s="607">
        <v>1</v>
      </c>
      <c r="G412" s="607" t="s">
        <v>190</v>
      </c>
      <c r="H412" s="607" t="s">
        <v>190</v>
      </c>
      <c r="I412" s="607" t="s">
        <v>190</v>
      </c>
      <c r="J412" s="607" t="s">
        <v>190</v>
      </c>
      <c r="K412" s="607" t="s">
        <v>190</v>
      </c>
      <c r="L412" s="607">
        <v>7</v>
      </c>
      <c r="M412" s="607" t="s">
        <v>190</v>
      </c>
      <c r="N412" s="607" t="s">
        <v>190</v>
      </c>
      <c r="O412" s="607" t="s">
        <v>190</v>
      </c>
      <c r="P412" s="607" t="s">
        <v>190</v>
      </c>
      <c r="Q412" s="607" t="s">
        <v>190</v>
      </c>
      <c r="R412" s="607" t="s">
        <v>190</v>
      </c>
      <c r="S412" s="607" t="s">
        <v>190</v>
      </c>
      <c r="T412" s="607" t="s">
        <v>190</v>
      </c>
      <c r="U412" s="607" t="s">
        <v>190</v>
      </c>
      <c r="V412" s="607" t="s">
        <v>190</v>
      </c>
      <c r="W412" s="607" t="s">
        <v>190</v>
      </c>
      <c r="X412" s="607" t="s">
        <v>190</v>
      </c>
      <c r="Y412" s="607" t="s">
        <v>190</v>
      </c>
      <c r="Z412" s="607" t="s">
        <v>190</v>
      </c>
      <c r="AA412" s="607" t="s">
        <v>190</v>
      </c>
      <c r="AB412" s="607" t="s">
        <v>190</v>
      </c>
      <c r="AC412" s="608">
        <v>58</v>
      </c>
      <c r="AD412" s="608">
        <v>50</v>
      </c>
      <c r="AE412" s="608">
        <v>62</v>
      </c>
      <c r="AF412" s="607" t="s">
        <v>190</v>
      </c>
      <c r="AG412" s="607" t="s">
        <v>190</v>
      </c>
      <c r="AH412" s="607" t="s">
        <v>190</v>
      </c>
      <c r="AI412" s="607" t="s">
        <v>190</v>
      </c>
      <c r="AJ412" s="607" t="s">
        <v>190</v>
      </c>
      <c r="AK412" s="607" t="s">
        <v>190</v>
      </c>
      <c r="AL412" s="607" t="s">
        <v>190</v>
      </c>
      <c r="AM412" s="607" t="s">
        <v>190</v>
      </c>
      <c r="AN412" s="607" t="s">
        <v>190</v>
      </c>
      <c r="AO412" s="607" t="s">
        <v>190</v>
      </c>
      <c r="AP412" s="607" t="s">
        <v>190</v>
      </c>
      <c r="AQ412" s="607" t="s">
        <v>190</v>
      </c>
      <c r="AR412" s="607" t="s">
        <v>190</v>
      </c>
      <c r="AS412" s="607" t="s">
        <v>190</v>
      </c>
      <c r="AT412" s="607" t="s">
        <v>190</v>
      </c>
      <c r="AU412" s="607" t="s">
        <v>190</v>
      </c>
      <c r="AV412" s="608">
        <v>76</v>
      </c>
      <c r="AW412" s="608" t="s">
        <v>174</v>
      </c>
      <c r="AX412" s="608">
        <v>76</v>
      </c>
      <c r="AY412" s="607" t="s">
        <v>190</v>
      </c>
      <c r="AZ412" s="607" t="s">
        <v>190</v>
      </c>
      <c r="BA412" s="607" t="s">
        <v>190</v>
      </c>
      <c r="BB412" s="607" t="s">
        <v>190</v>
      </c>
      <c r="BC412" s="607" t="s">
        <v>190</v>
      </c>
      <c r="BD412" s="607" t="s">
        <v>190</v>
      </c>
      <c r="BE412" s="607" t="s">
        <v>190</v>
      </c>
      <c r="BF412" s="607" t="s">
        <v>190</v>
      </c>
      <c r="BG412" s="607" t="s">
        <v>190</v>
      </c>
      <c r="BH412" s="607" t="s">
        <v>190</v>
      </c>
      <c r="BI412" s="607" t="s">
        <v>190</v>
      </c>
      <c r="BJ412" s="607" t="s">
        <v>190</v>
      </c>
      <c r="BK412" s="607" t="s">
        <v>190</v>
      </c>
      <c r="BL412" s="607" t="s">
        <v>190</v>
      </c>
      <c r="BM412" s="607" t="s">
        <v>190</v>
      </c>
      <c r="BN412" s="607" t="s">
        <v>190</v>
      </c>
      <c r="BO412" s="608">
        <v>76</v>
      </c>
      <c r="BP412" s="608" t="s">
        <v>174</v>
      </c>
      <c r="BQ412" s="608">
        <v>76</v>
      </c>
      <c r="BR412" s="607">
        <v>1</v>
      </c>
      <c r="BS412" s="607" t="s">
        <v>1</v>
      </c>
      <c r="BT412" s="607" t="s">
        <v>1</v>
      </c>
      <c r="BU412" s="607" t="s">
        <v>1</v>
      </c>
      <c r="BV412" s="607" t="s">
        <v>1</v>
      </c>
      <c r="BW412" s="607" t="s">
        <v>1</v>
      </c>
      <c r="BX412" s="607" t="s">
        <v>1</v>
      </c>
      <c r="BY412" s="607" t="s">
        <v>1</v>
      </c>
      <c r="BZ412" s="607">
        <v>1</v>
      </c>
      <c r="CA412" s="607" t="s">
        <v>1</v>
      </c>
      <c r="CB412" s="607" t="s">
        <v>1</v>
      </c>
      <c r="CC412" s="607" t="s">
        <v>1</v>
      </c>
      <c r="CD412" s="607" t="s">
        <v>1</v>
      </c>
      <c r="CE412" s="607" t="s">
        <v>1</v>
      </c>
      <c r="CF412" s="607" t="s">
        <v>1</v>
      </c>
      <c r="CG412" s="607" t="s">
        <v>1</v>
      </c>
      <c r="CH412" s="607" t="s">
        <v>1</v>
      </c>
      <c r="CI412" s="607" t="s">
        <v>1</v>
      </c>
      <c r="CJ412" s="607" t="s">
        <v>1</v>
      </c>
      <c r="CK412" s="607" t="s">
        <v>1</v>
      </c>
      <c r="CL412" s="607" t="s">
        <v>1</v>
      </c>
      <c r="CM412" s="607" t="s">
        <v>1</v>
      </c>
      <c r="CN412" s="607" t="s">
        <v>1</v>
      </c>
      <c r="CO412" s="607" t="s">
        <v>1</v>
      </c>
      <c r="CP412" s="607" t="s">
        <v>1</v>
      </c>
      <c r="CQ412" s="607" t="s">
        <v>1</v>
      </c>
      <c r="CR412" s="607" t="s">
        <v>1</v>
      </c>
      <c r="CS412" s="607" t="s">
        <v>1</v>
      </c>
      <c r="CT412" s="607" t="s">
        <v>1</v>
      </c>
      <c r="CU412" s="607" t="s">
        <v>1</v>
      </c>
      <c r="CV412" s="607"/>
      <c r="CW412" s="607"/>
      <c r="CX412" s="607"/>
      <c r="CY412" s="607"/>
      <c r="CZ412" s="607"/>
      <c r="DA412" s="607"/>
      <c r="DB412" s="607"/>
      <c r="DC412" s="607">
        <v>4</v>
      </c>
      <c r="DD412" s="607">
        <v>2</v>
      </c>
      <c r="DE412" s="607">
        <v>1</v>
      </c>
      <c r="DF412" s="607">
        <v>1</v>
      </c>
      <c r="DG412" s="607" t="s">
        <v>1</v>
      </c>
      <c r="DH412" s="607">
        <v>1</v>
      </c>
      <c r="DI412" s="607">
        <v>1</v>
      </c>
      <c r="DJ412" s="607" t="s">
        <v>1</v>
      </c>
      <c r="DK412" s="607">
        <v>1</v>
      </c>
      <c r="DL412" s="607" t="s">
        <v>1</v>
      </c>
      <c r="DM412" s="607" t="s">
        <v>1</v>
      </c>
      <c r="DN412" s="607" t="s">
        <v>1</v>
      </c>
      <c r="DO412" s="607" t="s">
        <v>1</v>
      </c>
      <c r="DP412" s="607">
        <v>1</v>
      </c>
      <c r="DQ412" s="607" t="s">
        <v>1</v>
      </c>
      <c r="DR412" s="607" t="s">
        <v>1</v>
      </c>
      <c r="DS412" s="607" t="s">
        <v>1</v>
      </c>
      <c r="DT412" s="607" t="s">
        <v>1</v>
      </c>
      <c r="DU412" s="607" t="s">
        <v>1</v>
      </c>
      <c r="DV412" s="607" t="s">
        <v>1</v>
      </c>
      <c r="DW412" s="607" t="s">
        <v>1</v>
      </c>
      <c r="DX412" s="607" t="s">
        <v>1</v>
      </c>
      <c r="DY412" s="607" t="s">
        <v>1</v>
      </c>
      <c r="DZ412" s="607" t="s">
        <v>1</v>
      </c>
      <c r="EA412" s="607">
        <v>1</v>
      </c>
      <c r="EB412" s="607">
        <v>38</v>
      </c>
      <c r="EC412" s="607" t="s">
        <v>1</v>
      </c>
      <c r="ED412" s="607">
        <v>38</v>
      </c>
      <c r="EE412" s="607" t="s">
        <v>1</v>
      </c>
      <c r="EF412" s="17">
        <v>1</v>
      </c>
      <c r="EG412" s="17">
        <v>1</v>
      </c>
      <c r="EH412" s="17" t="s">
        <v>1</v>
      </c>
      <c r="EI412" s="17">
        <v>1</v>
      </c>
      <c r="EJ412" s="17" t="s">
        <v>1</v>
      </c>
      <c r="EK412" s="17" t="s">
        <v>1</v>
      </c>
      <c r="EL412" s="17" t="s">
        <v>1</v>
      </c>
      <c r="EM412" s="17" t="s">
        <v>1</v>
      </c>
      <c r="EN412" s="17">
        <v>3</v>
      </c>
      <c r="EO412" s="17">
        <v>1</v>
      </c>
      <c r="EP412" s="17">
        <v>1</v>
      </c>
      <c r="EQ412" s="17" t="s">
        <v>1</v>
      </c>
      <c r="ER412" s="17" t="s">
        <v>1</v>
      </c>
      <c r="ES412" s="17">
        <v>1</v>
      </c>
      <c r="ET412" s="17">
        <v>1</v>
      </c>
      <c r="EU412" s="17" t="s">
        <v>1</v>
      </c>
    </row>
    <row r="413" spans="1:151" ht="14.25" customHeight="1">
      <c r="A413" s="551" t="s">
        <v>299</v>
      </c>
      <c r="B413" s="551" t="s">
        <v>600</v>
      </c>
      <c r="C413" s="551" t="s">
        <v>600</v>
      </c>
      <c r="D413" s="551" t="s">
        <v>612</v>
      </c>
      <c r="E413" s="607">
        <v>10</v>
      </c>
      <c r="F413" s="607">
        <v>4</v>
      </c>
      <c r="G413" s="607">
        <v>1</v>
      </c>
      <c r="H413" s="607">
        <v>1</v>
      </c>
      <c r="I413" s="607">
        <v>1</v>
      </c>
      <c r="J413" s="607" t="s">
        <v>1</v>
      </c>
      <c r="K413" s="607">
        <v>2</v>
      </c>
      <c r="L413" s="607">
        <v>6</v>
      </c>
      <c r="M413" s="607">
        <v>9</v>
      </c>
      <c r="N413" s="607">
        <v>1</v>
      </c>
      <c r="O413" s="607" t="s">
        <v>1</v>
      </c>
      <c r="P413" s="607">
        <v>1</v>
      </c>
      <c r="Q413" s="607" t="s">
        <v>1</v>
      </c>
      <c r="R413" s="607" t="s">
        <v>1</v>
      </c>
      <c r="S413" s="607">
        <v>1</v>
      </c>
      <c r="T413" s="607">
        <v>1</v>
      </c>
      <c r="U413" s="607" t="s">
        <v>1</v>
      </c>
      <c r="V413" s="607" t="s">
        <v>1</v>
      </c>
      <c r="W413" s="607">
        <v>2</v>
      </c>
      <c r="X413" s="607" t="s">
        <v>1</v>
      </c>
      <c r="Y413" s="607" t="s">
        <v>1</v>
      </c>
      <c r="Z413" s="607">
        <v>2</v>
      </c>
      <c r="AA413" s="607">
        <v>1</v>
      </c>
      <c r="AB413" s="607" t="s">
        <v>1</v>
      </c>
      <c r="AC413" s="608">
        <v>55</v>
      </c>
      <c r="AD413" s="608">
        <v>52.3</v>
      </c>
      <c r="AE413" s="608">
        <v>60.3</v>
      </c>
      <c r="AF413" s="607">
        <v>5</v>
      </c>
      <c r="AG413" s="607" t="s">
        <v>1</v>
      </c>
      <c r="AH413" s="607" t="s">
        <v>1</v>
      </c>
      <c r="AI413" s="607" t="s">
        <v>1</v>
      </c>
      <c r="AJ413" s="607" t="s">
        <v>1</v>
      </c>
      <c r="AK413" s="607" t="s">
        <v>1</v>
      </c>
      <c r="AL413" s="607">
        <v>1</v>
      </c>
      <c r="AM413" s="607">
        <v>1</v>
      </c>
      <c r="AN413" s="607" t="s">
        <v>1</v>
      </c>
      <c r="AO413" s="607" t="s">
        <v>1</v>
      </c>
      <c r="AP413" s="607" t="s">
        <v>1</v>
      </c>
      <c r="AQ413" s="607" t="s">
        <v>1</v>
      </c>
      <c r="AR413" s="607" t="s">
        <v>1</v>
      </c>
      <c r="AS413" s="607">
        <v>2</v>
      </c>
      <c r="AT413" s="607">
        <v>1</v>
      </c>
      <c r="AU413" s="607" t="s">
        <v>1</v>
      </c>
      <c r="AV413" s="608">
        <v>65.400000000000006</v>
      </c>
      <c r="AW413" s="608">
        <v>68.7</v>
      </c>
      <c r="AX413" s="608">
        <v>60.5</v>
      </c>
      <c r="AY413" s="607">
        <v>5</v>
      </c>
      <c r="AZ413" s="607" t="s">
        <v>1</v>
      </c>
      <c r="BA413" s="607" t="s">
        <v>1</v>
      </c>
      <c r="BB413" s="607" t="s">
        <v>1</v>
      </c>
      <c r="BC413" s="607" t="s">
        <v>1</v>
      </c>
      <c r="BD413" s="607" t="s">
        <v>1</v>
      </c>
      <c r="BE413" s="607">
        <v>1</v>
      </c>
      <c r="BF413" s="607">
        <v>1</v>
      </c>
      <c r="BG413" s="607" t="s">
        <v>1</v>
      </c>
      <c r="BH413" s="607" t="s">
        <v>1</v>
      </c>
      <c r="BI413" s="607" t="s">
        <v>1</v>
      </c>
      <c r="BJ413" s="607" t="s">
        <v>1</v>
      </c>
      <c r="BK413" s="607" t="s">
        <v>1</v>
      </c>
      <c r="BL413" s="607">
        <v>2</v>
      </c>
      <c r="BM413" s="607">
        <v>1</v>
      </c>
      <c r="BN413" s="607" t="s">
        <v>1</v>
      </c>
      <c r="BO413" s="608">
        <v>65.400000000000006</v>
      </c>
      <c r="BP413" s="608">
        <v>68.7</v>
      </c>
      <c r="BQ413" s="608">
        <v>60.5</v>
      </c>
      <c r="BR413" s="607">
        <v>4</v>
      </c>
      <c r="BS413" s="607" t="s">
        <v>1</v>
      </c>
      <c r="BT413" s="607" t="s">
        <v>1</v>
      </c>
      <c r="BU413" s="607" t="s">
        <v>1</v>
      </c>
      <c r="BV413" s="607" t="s">
        <v>1</v>
      </c>
      <c r="BW413" s="607" t="s">
        <v>1</v>
      </c>
      <c r="BX413" s="607" t="s">
        <v>1</v>
      </c>
      <c r="BY413" s="607">
        <v>1</v>
      </c>
      <c r="BZ413" s="607" t="s">
        <v>1</v>
      </c>
      <c r="CA413" s="607" t="s">
        <v>1</v>
      </c>
      <c r="CB413" s="607">
        <v>1</v>
      </c>
      <c r="CC413" s="607" t="s">
        <v>1</v>
      </c>
      <c r="CD413" s="607" t="s">
        <v>1</v>
      </c>
      <c r="CE413" s="607">
        <v>1</v>
      </c>
      <c r="CF413" s="607">
        <v>1</v>
      </c>
      <c r="CG413" s="607" t="s">
        <v>1</v>
      </c>
      <c r="CH413" s="607">
        <v>2</v>
      </c>
      <c r="CI413" s="607" t="s">
        <v>1</v>
      </c>
      <c r="CJ413" s="607" t="s">
        <v>1</v>
      </c>
      <c r="CK413" s="607" t="s">
        <v>1</v>
      </c>
      <c r="CL413" s="607" t="s">
        <v>1</v>
      </c>
      <c r="CM413" s="607" t="s">
        <v>1</v>
      </c>
      <c r="CN413" s="607" t="s">
        <v>1</v>
      </c>
      <c r="CO413" s="607" t="s">
        <v>1</v>
      </c>
      <c r="CP413" s="607">
        <v>1</v>
      </c>
      <c r="CQ413" s="607" t="s">
        <v>1</v>
      </c>
      <c r="CR413" s="607" t="s">
        <v>1</v>
      </c>
      <c r="CS413" s="607">
        <v>1</v>
      </c>
      <c r="CT413" s="607" t="s">
        <v>1</v>
      </c>
      <c r="CU413" s="607" t="s">
        <v>1</v>
      </c>
      <c r="CV413" s="607"/>
      <c r="CW413" s="607"/>
      <c r="CX413" s="607"/>
      <c r="CY413" s="607"/>
      <c r="CZ413" s="607"/>
      <c r="DA413" s="607"/>
      <c r="DB413" s="607"/>
      <c r="DC413" s="607">
        <v>11</v>
      </c>
      <c r="DD413" s="607">
        <v>6</v>
      </c>
      <c r="DE413" s="607">
        <v>5</v>
      </c>
      <c r="DF413" s="607" t="s">
        <v>1</v>
      </c>
      <c r="DG413" s="607">
        <v>1</v>
      </c>
      <c r="DH413" s="607">
        <v>2</v>
      </c>
      <c r="DI413" s="607">
        <v>3</v>
      </c>
      <c r="DJ413" s="607" t="s">
        <v>1</v>
      </c>
      <c r="DK413" s="607">
        <v>4</v>
      </c>
      <c r="DL413" s="607" t="s">
        <v>1</v>
      </c>
      <c r="DM413" s="607" t="s">
        <v>1</v>
      </c>
      <c r="DN413" s="607" t="s">
        <v>1</v>
      </c>
      <c r="DO413" s="607" t="s">
        <v>1</v>
      </c>
      <c r="DP413" s="607">
        <v>1</v>
      </c>
      <c r="DQ413" s="607" t="s">
        <v>1</v>
      </c>
      <c r="DR413" s="607" t="s">
        <v>1</v>
      </c>
      <c r="DS413" s="607" t="s">
        <v>1</v>
      </c>
      <c r="DT413" s="607">
        <v>2</v>
      </c>
      <c r="DU413" s="607">
        <v>1</v>
      </c>
      <c r="DV413" s="607" t="s">
        <v>1</v>
      </c>
      <c r="DW413" s="607" t="s">
        <v>1</v>
      </c>
      <c r="DX413" s="607" t="s">
        <v>1</v>
      </c>
      <c r="DY413" s="607" t="s">
        <v>1</v>
      </c>
      <c r="DZ413" s="607" t="s">
        <v>1</v>
      </c>
      <c r="EA413" s="607">
        <v>4</v>
      </c>
      <c r="EB413" s="607">
        <v>265</v>
      </c>
      <c r="EC413" s="607" t="s">
        <v>1</v>
      </c>
      <c r="ED413" s="607">
        <v>228</v>
      </c>
      <c r="EE413" s="607">
        <v>37</v>
      </c>
      <c r="EF413" s="17">
        <v>7</v>
      </c>
      <c r="EG413" s="17">
        <v>4</v>
      </c>
      <c r="EH413" s="17">
        <v>3</v>
      </c>
      <c r="EI413" s="17" t="s">
        <v>1</v>
      </c>
      <c r="EJ413" s="17">
        <v>1</v>
      </c>
      <c r="EK413" s="17" t="s">
        <v>1</v>
      </c>
      <c r="EL413" s="17">
        <v>3</v>
      </c>
      <c r="EM413" s="17" t="s">
        <v>1</v>
      </c>
      <c r="EN413" s="17">
        <v>4</v>
      </c>
      <c r="EO413" s="17">
        <v>2</v>
      </c>
      <c r="EP413" s="17">
        <v>2</v>
      </c>
      <c r="EQ413" s="17" t="s">
        <v>1</v>
      </c>
      <c r="ER413" s="17" t="s">
        <v>1</v>
      </c>
      <c r="ES413" s="17">
        <v>2</v>
      </c>
      <c r="ET413" s="17" t="s">
        <v>1</v>
      </c>
      <c r="EU413" s="17" t="s">
        <v>1</v>
      </c>
    </row>
    <row r="414" spans="1:151" ht="14.25" customHeight="1">
      <c r="A414" s="551" t="s">
        <v>299</v>
      </c>
      <c r="B414" s="551" t="s">
        <v>600</v>
      </c>
      <c r="C414" s="551" t="s">
        <v>600</v>
      </c>
      <c r="D414" s="551" t="s">
        <v>613</v>
      </c>
      <c r="E414" s="607">
        <v>5</v>
      </c>
      <c r="F414" s="607">
        <v>2</v>
      </c>
      <c r="G414" s="607" t="s">
        <v>190</v>
      </c>
      <c r="H414" s="607" t="s">
        <v>190</v>
      </c>
      <c r="I414" s="607" t="s">
        <v>190</v>
      </c>
      <c r="J414" s="607" t="s">
        <v>190</v>
      </c>
      <c r="K414" s="607" t="s">
        <v>190</v>
      </c>
      <c r="L414" s="607">
        <v>3</v>
      </c>
      <c r="M414" s="607" t="s">
        <v>190</v>
      </c>
      <c r="N414" s="607" t="s">
        <v>190</v>
      </c>
      <c r="O414" s="607" t="s">
        <v>190</v>
      </c>
      <c r="P414" s="607" t="s">
        <v>190</v>
      </c>
      <c r="Q414" s="607" t="s">
        <v>190</v>
      </c>
      <c r="R414" s="607" t="s">
        <v>190</v>
      </c>
      <c r="S414" s="607" t="s">
        <v>190</v>
      </c>
      <c r="T414" s="607" t="s">
        <v>190</v>
      </c>
      <c r="U414" s="607" t="s">
        <v>190</v>
      </c>
      <c r="V414" s="607" t="s">
        <v>190</v>
      </c>
      <c r="W414" s="607" t="s">
        <v>190</v>
      </c>
      <c r="X414" s="607" t="s">
        <v>190</v>
      </c>
      <c r="Y414" s="607" t="s">
        <v>190</v>
      </c>
      <c r="Z414" s="607" t="s">
        <v>190</v>
      </c>
      <c r="AA414" s="607" t="s">
        <v>190</v>
      </c>
      <c r="AB414" s="607" t="s">
        <v>190</v>
      </c>
      <c r="AC414" s="608">
        <v>61.4</v>
      </c>
      <c r="AD414" s="608">
        <v>59.3</v>
      </c>
      <c r="AE414" s="608">
        <v>64.5</v>
      </c>
      <c r="AF414" s="607" t="s">
        <v>190</v>
      </c>
      <c r="AG414" s="607" t="s">
        <v>190</v>
      </c>
      <c r="AH414" s="607" t="s">
        <v>190</v>
      </c>
      <c r="AI414" s="607" t="s">
        <v>190</v>
      </c>
      <c r="AJ414" s="607" t="s">
        <v>190</v>
      </c>
      <c r="AK414" s="607" t="s">
        <v>190</v>
      </c>
      <c r="AL414" s="607" t="s">
        <v>190</v>
      </c>
      <c r="AM414" s="607" t="s">
        <v>190</v>
      </c>
      <c r="AN414" s="607" t="s">
        <v>190</v>
      </c>
      <c r="AO414" s="607" t="s">
        <v>190</v>
      </c>
      <c r="AP414" s="607" t="s">
        <v>190</v>
      </c>
      <c r="AQ414" s="607" t="s">
        <v>190</v>
      </c>
      <c r="AR414" s="607" t="s">
        <v>190</v>
      </c>
      <c r="AS414" s="607" t="s">
        <v>190</v>
      </c>
      <c r="AT414" s="607" t="s">
        <v>190</v>
      </c>
      <c r="AU414" s="607" t="s">
        <v>190</v>
      </c>
      <c r="AV414" s="608">
        <v>61.4</v>
      </c>
      <c r="AW414" s="608">
        <v>59.3</v>
      </c>
      <c r="AX414" s="608">
        <v>64.5</v>
      </c>
      <c r="AY414" s="607" t="s">
        <v>190</v>
      </c>
      <c r="AZ414" s="607" t="s">
        <v>190</v>
      </c>
      <c r="BA414" s="607" t="s">
        <v>190</v>
      </c>
      <c r="BB414" s="607" t="s">
        <v>190</v>
      </c>
      <c r="BC414" s="607" t="s">
        <v>190</v>
      </c>
      <c r="BD414" s="607" t="s">
        <v>190</v>
      </c>
      <c r="BE414" s="607" t="s">
        <v>190</v>
      </c>
      <c r="BF414" s="607" t="s">
        <v>190</v>
      </c>
      <c r="BG414" s="607" t="s">
        <v>190</v>
      </c>
      <c r="BH414" s="607" t="s">
        <v>190</v>
      </c>
      <c r="BI414" s="607" t="s">
        <v>190</v>
      </c>
      <c r="BJ414" s="607" t="s">
        <v>190</v>
      </c>
      <c r="BK414" s="607" t="s">
        <v>190</v>
      </c>
      <c r="BL414" s="607" t="s">
        <v>190</v>
      </c>
      <c r="BM414" s="607" t="s">
        <v>190</v>
      </c>
      <c r="BN414" s="607" t="s">
        <v>190</v>
      </c>
      <c r="BO414" s="608">
        <v>61.4</v>
      </c>
      <c r="BP414" s="608">
        <v>59.3</v>
      </c>
      <c r="BQ414" s="608">
        <v>64.5</v>
      </c>
      <c r="BR414" s="607">
        <v>2</v>
      </c>
      <c r="BS414" s="607" t="s">
        <v>1</v>
      </c>
      <c r="BT414" s="607" t="s">
        <v>1</v>
      </c>
      <c r="BU414" s="607" t="s">
        <v>1</v>
      </c>
      <c r="BV414" s="607" t="s">
        <v>1</v>
      </c>
      <c r="BW414" s="607" t="s">
        <v>1</v>
      </c>
      <c r="BX414" s="607" t="s">
        <v>1</v>
      </c>
      <c r="BY414" s="607" t="s">
        <v>1</v>
      </c>
      <c r="BZ414" s="607" t="s">
        <v>1</v>
      </c>
      <c r="CA414" s="607" t="s">
        <v>1</v>
      </c>
      <c r="CB414" s="607" t="s">
        <v>1</v>
      </c>
      <c r="CC414" s="607">
        <v>1</v>
      </c>
      <c r="CD414" s="607">
        <v>1</v>
      </c>
      <c r="CE414" s="607" t="s">
        <v>1</v>
      </c>
      <c r="CF414" s="607" t="s">
        <v>1</v>
      </c>
      <c r="CG414" s="607" t="s">
        <v>1</v>
      </c>
      <c r="CH414" s="607">
        <v>1</v>
      </c>
      <c r="CI414" s="607" t="s">
        <v>1</v>
      </c>
      <c r="CJ414" s="607" t="s">
        <v>1</v>
      </c>
      <c r="CK414" s="607" t="s">
        <v>1</v>
      </c>
      <c r="CL414" s="607" t="s">
        <v>1</v>
      </c>
      <c r="CM414" s="607" t="s">
        <v>1</v>
      </c>
      <c r="CN414" s="607" t="s">
        <v>1</v>
      </c>
      <c r="CO414" s="607" t="s">
        <v>1</v>
      </c>
      <c r="CP414" s="607" t="s">
        <v>1</v>
      </c>
      <c r="CQ414" s="607" t="s">
        <v>1</v>
      </c>
      <c r="CR414" s="607">
        <v>1</v>
      </c>
      <c r="CS414" s="607" t="s">
        <v>1</v>
      </c>
      <c r="CT414" s="607" t="s">
        <v>1</v>
      </c>
      <c r="CU414" s="607" t="s">
        <v>1</v>
      </c>
      <c r="CV414" s="607"/>
      <c r="CW414" s="607"/>
      <c r="CX414" s="607"/>
      <c r="CY414" s="607"/>
      <c r="CZ414" s="607"/>
      <c r="DA414" s="607"/>
      <c r="DB414" s="607"/>
      <c r="DC414" s="607">
        <v>9</v>
      </c>
      <c r="DD414" s="607">
        <v>6</v>
      </c>
      <c r="DE414" s="607">
        <v>5</v>
      </c>
      <c r="DF414" s="607">
        <v>1</v>
      </c>
      <c r="DG414" s="607" t="s">
        <v>1</v>
      </c>
      <c r="DH414" s="607" t="s">
        <v>1</v>
      </c>
      <c r="DI414" s="607" t="s">
        <v>1</v>
      </c>
      <c r="DJ414" s="607">
        <v>3</v>
      </c>
      <c r="DK414" s="607">
        <v>2</v>
      </c>
      <c r="DL414" s="607" t="s">
        <v>1</v>
      </c>
      <c r="DM414" s="607" t="s">
        <v>1</v>
      </c>
      <c r="DN414" s="607" t="s">
        <v>1</v>
      </c>
      <c r="DO414" s="607" t="s">
        <v>1</v>
      </c>
      <c r="DP414" s="607">
        <v>1</v>
      </c>
      <c r="DQ414" s="607" t="s">
        <v>1</v>
      </c>
      <c r="DR414" s="607" t="s">
        <v>1</v>
      </c>
      <c r="DS414" s="607" t="s">
        <v>1</v>
      </c>
      <c r="DT414" s="607" t="s">
        <v>1</v>
      </c>
      <c r="DU414" s="607">
        <v>1</v>
      </c>
      <c r="DV414" s="607" t="s">
        <v>1</v>
      </c>
      <c r="DW414" s="607" t="s">
        <v>1</v>
      </c>
      <c r="DX414" s="607" t="s">
        <v>1</v>
      </c>
      <c r="DY414" s="607" t="s">
        <v>1</v>
      </c>
      <c r="DZ414" s="607" t="s">
        <v>1</v>
      </c>
      <c r="EA414" s="607">
        <v>2</v>
      </c>
      <c r="EB414" s="607">
        <v>171</v>
      </c>
      <c r="EC414" s="607" t="s">
        <v>1</v>
      </c>
      <c r="ED414" s="607">
        <v>171</v>
      </c>
      <c r="EE414" s="607" t="s">
        <v>1</v>
      </c>
      <c r="EF414" s="17">
        <v>4</v>
      </c>
      <c r="EG414" s="17">
        <v>3</v>
      </c>
      <c r="EH414" s="17">
        <v>3</v>
      </c>
      <c r="EI414" s="17" t="s">
        <v>1</v>
      </c>
      <c r="EJ414" s="17" t="s">
        <v>1</v>
      </c>
      <c r="EK414" s="17" t="s">
        <v>1</v>
      </c>
      <c r="EL414" s="17" t="s">
        <v>1</v>
      </c>
      <c r="EM414" s="17">
        <v>1</v>
      </c>
      <c r="EN414" s="17">
        <v>5</v>
      </c>
      <c r="EO414" s="17">
        <v>3</v>
      </c>
      <c r="EP414" s="17">
        <v>2</v>
      </c>
      <c r="EQ414" s="17">
        <v>1</v>
      </c>
      <c r="ER414" s="17" t="s">
        <v>1</v>
      </c>
      <c r="ES414" s="17" t="s">
        <v>1</v>
      </c>
      <c r="ET414" s="17" t="s">
        <v>1</v>
      </c>
      <c r="EU414" s="17">
        <v>2</v>
      </c>
    </row>
    <row r="415" spans="1:151" ht="14.25" customHeight="1">
      <c r="A415" s="551" t="s">
        <v>299</v>
      </c>
      <c r="B415" s="551" t="s">
        <v>600</v>
      </c>
      <c r="C415" s="551" t="s">
        <v>600</v>
      </c>
      <c r="D415" s="551" t="s">
        <v>614</v>
      </c>
      <c r="E415" s="607">
        <v>14</v>
      </c>
      <c r="F415" s="607">
        <v>4</v>
      </c>
      <c r="G415" s="607">
        <v>2</v>
      </c>
      <c r="H415" s="607">
        <v>2</v>
      </c>
      <c r="I415" s="607">
        <v>1</v>
      </c>
      <c r="J415" s="607">
        <v>1</v>
      </c>
      <c r="K415" s="607">
        <v>1</v>
      </c>
      <c r="L415" s="607">
        <v>10</v>
      </c>
      <c r="M415" s="607">
        <v>15</v>
      </c>
      <c r="N415" s="607" t="s">
        <v>1</v>
      </c>
      <c r="O415" s="607">
        <v>1</v>
      </c>
      <c r="P415" s="607" t="s">
        <v>1</v>
      </c>
      <c r="Q415" s="607" t="s">
        <v>1</v>
      </c>
      <c r="R415" s="607" t="s">
        <v>1</v>
      </c>
      <c r="S415" s="607">
        <v>2</v>
      </c>
      <c r="T415" s="607">
        <v>1</v>
      </c>
      <c r="U415" s="607">
        <v>1</v>
      </c>
      <c r="V415" s="607">
        <v>3</v>
      </c>
      <c r="W415" s="607" t="s">
        <v>1</v>
      </c>
      <c r="X415" s="607" t="s">
        <v>1</v>
      </c>
      <c r="Y415" s="607">
        <v>2</v>
      </c>
      <c r="Z415" s="607">
        <v>2</v>
      </c>
      <c r="AA415" s="607">
        <v>3</v>
      </c>
      <c r="AB415" s="607" t="s">
        <v>1</v>
      </c>
      <c r="AC415" s="608">
        <v>60.9</v>
      </c>
      <c r="AD415" s="608">
        <v>56.9</v>
      </c>
      <c r="AE415" s="608">
        <v>65.400000000000006</v>
      </c>
      <c r="AF415" s="607">
        <v>11</v>
      </c>
      <c r="AG415" s="607" t="s">
        <v>1</v>
      </c>
      <c r="AH415" s="607" t="s">
        <v>1</v>
      </c>
      <c r="AI415" s="607" t="s">
        <v>1</v>
      </c>
      <c r="AJ415" s="607" t="s">
        <v>1</v>
      </c>
      <c r="AK415" s="607" t="s">
        <v>1</v>
      </c>
      <c r="AL415" s="607">
        <v>2</v>
      </c>
      <c r="AM415" s="607">
        <v>1</v>
      </c>
      <c r="AN415" s="607" t="s">
        <v>1</v>
      </c>
      <c r="AO415" s="607">
        <v>2</v>
      </c>
      <c r="AP415" s="607" t="s">
        <v>1</v>
      </c>
      <c r="AQ415" s="607" t="s">
        <v>1</v>
      </c>
      <c r="AR415" s="607">
        <v>1</v>
      </c>
      <c r="AS415" s="607">
        <v>2</v>
      </c>
      <c r="AT415" s="607">
        <v>3</v>
      </c>
      <c r="AU415" s="607" t="s">
        <v>1</v>
      </c>
      <c r="AV415" s="608">
        <v>64.599999999999994</v>
      </c>
      <c r="AW415" s="608">
        <v>62.7</v>
      </c>
      <c r="AX415" s="608">
        <v>67</v>
      </c>
      <c r="AY415" s="607">
        <v>11</v>
      </c>
      <c r="AZ415" s="607" t="s">
        <v>1</v>
      </c>
      <c r="BA415" s="607" t="s">
        <v>1</v>
      </c>
      <c r="BB415" s="607" t="s">
        <v>1</v>
      </c>
      <c r="BC415" s="607" t="s">
        <v>1</v>
      </c>
      <c r="BD415" s="607" t="s">
        <v>1</v>
      </c>
      <c r="BE415" s="607">
        <v>2</v>
      </c>
      <c r="BF415" s="607">
        <v>1</v>
      </c>
      <c r="BG415" s="607" t="s">
        <v>1</v>
      </c>
      <c r="BH415" s="607">
        <v>2</v>
      </c>
      <c r="BI415" s="607" t="s">
        <v>1</v>
      </c>
      <c r="BJ415" s="607" t="s">
        <v>1</v>
      </c>
      <c r="BK415" s="607">
        <v>1</v>
      </c>
      <c r="BL415" s="607">
        <v>2</v>
      </c>
      <c r="BM415" s="607">
        <v>3</v>
      </c>
      <c r="BN415" s="607" t="s">
        <v>1</v>
      </c>
      <c r="BO415" s="608">
        <v>64.599999999999994</v>
      </c>
      <c r="BP415" s="608">
        <v>62.7</v>
      </c>
      <c r="BQ415" s="608">
        <v>67</v>
      </c>
      <c r="BR415" s="607">
        <v>4</v>
      </c>
      <c r="BS415" s="607" t="s">
        <v>1</v>
      </c>
      <c r="BT415" s="607" t="s">
        <v>1</v>
      </c>
      <c r="BU415" s="607" t="s">
        <v>1</v>
      </c>
      <c r="BV415" s="607" t="s">
        <v>1</v>
      </c>
      <c r="BW415" s="607" t="s">
        <v>1</v>
      </c>
      <c r="BX415" s="607" t="s">
        <v>1</v>
      </c>
      <c r="BY415" s="607" t="s">
        <v>1</v>
      </c>
      <c r="BZ415" s="607" t="s">
        <v>1</v>
      </c>
      <c r="CA415" s="607" t="s">
        <v>1</v>
      </c>
      <c r="CB415" s="607" t="s">
        <v>1</v>
      </c>
      <c r="CC415" s="607" t="s">
        <v>1</v>
      </c>
      <c r="CD415" s="607">
        <v>1</v>
      </c>
      <c r="CE415" s="607">
        <v>1</v>
      </c>
      <c r="CF415" s="607">
        <v>2</v>
      </c>
      <c r="CG415" s="607" t="s">
        <v>1</v>
      </c>
      <c r="CH415" s="607">
        <v>4</v>
      </c>
      <c r="CI415" s="607" t="s">
        <v>1</v>
      </c>
      <c r="CJ415" s="607" t="s">
        <v>1</v>
      </c>
      <c r="CK415" s="607" t="s">
        <v>1</v>
      </c>
      <c r="CL415" s="607" t="s">
        <v>1</v>
      </c>
      <c r="CM415" s="607" t="s">
        <v>1</v>
      </c>
      <c r="CN415" s="607" t="s">
        <v>1</v>
      </c>
      <c r="CO415" s="607" t="s">
        <v>1</v>
      </c>
      <c r="CP415" s="607" t="s">
        <v>1</v>
      </c>
      <c r="CQ415" s="607" t="s">
        <v>1</v>
      </c>
      <c r="CR415" s="607">
        <v>1</v>
      </c>
      <c r="CS415" s="607">
        <v>1</v>
      </c>
      <c r="CT415" s="607">
        <v>2</v>
      </c>
      <c r="CU415" s="607" t="s">
        <v>1</v>
      </c>
      <c r="CV415" s="607"/>
      <c r="CW415" s="607"/>
      <c r="CX415" s="607"/>
      <c r="CY415" s="607"/>
      <c r="CZ415" s="607"/>
      <c r="DA415" s="607"/>
      <c r="DB415" s="607"/>
      <c r="DC415" s="607">
        <v>21</v>
      </c>
      <c r="DD415" s="607">
        <v>18</v>
      </c>
      <c r="DE415" s="607">
        <v>11</v>
      </c>
      <c r="DF415" s="607">
        <v>7</v>
      </c>
      <c r="DG415" s="607" t="s">
        <v>1</v>
      </c>
      <c r="DH415" s="607" t="s">
        <v>1</v>
      </c>
      <c r="DI415" s="607">
        <v>2</v>
      </c>
      <c r="DJ415" s="607">
        <v>1</v>
      </c>
      <c r="DK415" s="607">
        <v>3</v>
      </c>
      <c r="DL415" s="607" t="s">
        <v>1</v>
      </c>
      <c r="DM415" s="607" t="s">
        <v>1</v>
      </c>
      <c r="DN415" s="607" t="s">
        <v>1</v>
      </c>
      <c r="DO415" s="607" t="s">
        <v>1</v>
      </c>
      <c r="DP415" s="607" t="s">
        <v>1</v>
      </c>
      <c r="DQ415" s="607" t="s">
        <v>1</v>
      </c>
      <c r="DR415" s="607" t="s">
        <v>1</v>
      </c>
      <c r="DS415" s="607">
        <v>3</v>
      </c>
      <c r="DT415" s="607" t="s">
        <v>1</v>
      </c>
      <c r="DU415" s="607" t="s">
        <v>1</v>
      </c>
      <c r="DV415" s="607" t="s">
        <v>1</v>
      </c>
      <c r="DW415" s="607" t="s">
        <v>1</v>
      </c>
      <c r="DX415" s="607" t="s">
        <v>1</v>
      </c>
      <c r="DY415" s="607" t="s">
        <v>1</v>
      </c>
      <c r="DZ415" s="607" t="s">
        <v>1</v>
      </c>
      <c r="EA415" s="607">
        <v>4</v>
      </c>
      <c r="EB415" s="607">
        <v>185</v>
      </c>
      <c r="EC415" s="607" t="s">
        <v>1</v>
      </c>
      <c r="ED415" s="607">
        <v>155</v>
      </c>
      <c r="EE415" s="607">
        <v>30</v>
      </c>
      <c r="EF415" s="17">
        <v>10</v>
      </c>
      <c r="EG415" s="17">
        <v>9</v>
      </c>
      <c r="EH415" s="17">
        <v>6</v>
      </c>
      <c r="EI415" s="17">
        <v>3</v>
      </c>
      <c r="EJ415" s="17" t="s">
        <v>1</v>
      </c>
      <c r="EK415" s="17" t="s">
        <v>1</v>
      </c>
      <c r="EL415" s="17">
        <v>1</v>
      </c>
      <c r="EM415" s="17" t="s">
        <v>1</v>
      </c>
      <c r="EN415" s="17">
        <v>11</v>
      </c>
      <c r="EO415" s="17">
        <v>9</v>
      </c>
      <c r="EP415" s="17">
        <v>5</v>
      </c>
      <c r="EQ415" s="17">
        <v>4</v>
      </c>
      <c r="ER415" s="17" t="s">
        <v>1</v>
      </c>
      <c r="ES415" s="17" t="s">
        <v>1</v>
      </c>
      <c r="ET415" s="17">
        <v>1</v>
      </c>
      <c r="EU415" s="17">
        <v>1</v>
      </c>
    </row>
    <row r="416" spans="1:151" ht="14.25" customHeight="1">
      <c r="A416" s="551" t="s">
        <v>299</v>
      </c>
      <c r="B416" s="551" t="s">
        <v>600</v>
      </c>
      <c r="C416" s="551" t="s">
        <v>600</v>
      </c>
      <c r="D416" s="551" t="s">
        <v>615</v>
      </c>
      <c r="E416" s="607">
        <v>5</v>
      </c>
      <c r="F416" s="607">
        <v>2</v>
      </c>
      <c r="G416" s="607" t="s">
        <v>190</v>
      </c>
      <c r="H416" s="607" t="s">
        <v>190</v>
      </c>
      <c r="I416" s="607" t="s">
        <v>190</v>
      </c>
      <c r="J416" s="607" t="s">
        <v>190</v>
      </c>
      <c r="K416" s="607" t="s">
        <v>190</v>
      </c>
      <c r="L416" s="607">
        <v>3</v>
      </c>
      <c r="M416" s="607" t="s">
        <v>190</v>
      </c>
      <c r="N416" s="607" t="s">
        <v>190</v>
      </c>
      <c r="O416" s="607" t="s">
        <v>190</v>
      </c>
      <c r="P416" s="607" t="s">
        <v>190</v>
      </c>
      <c r="Q416" s="607" t="s">
        <v>190</v>
      </c>
      <c r="R416" s="607" t="s">
        <v>190</v>
      </c>
      <c r="S416" s="607" t="s">
        <v>190</v>
      </c>
      <c r="T416" s="607" t="s">
        <v>190</v>
      </c>
      <c r="U416" s="607" t="s">
        <v>190</v>
      </c>
      <c r="V416" s="607" t="s">
        <v>190</v>
      </c>
      <c r="W416" s="607" t="s">
        <v>190</v>
      </c>
      <c r="X416" s="607" t="s">
        <v>190</v>
      </c>
      <c r="Y416" s="607" t="s">
        <v>190</v>
      </c>
      <c r="Z416" s="607" t="s">
        <v>190</v>
      </c>
      <c r="AA416" s="607" t="s">
        <v>190</v>
      </c>
      <c r="AB416" s="607" t="s">
        <v>190</v>
      </c>
      <c r="AC416" s="608">
        <v>79.8</v>
      </c>
      <c r="AD416" s="608">
        <v>81.5</v>
      </c>
      <c r="AE416" s="608">
        <v>78</v>
      </c>
      <c r="AF416" s="607" t="s">
        <v>190</v>
      </c>
      <c r="AG416" s="607" t="s">
        <v>190</v>
      </c>
      <c r="AH416" s="607" t="s">
        <v>190</v>
      </c>
      <c r="AI416" s="607" t="s">
        <v>190</v>
      </c>
      <c r="AJ416" s="607" t="s">
        <v>190</v>
      </c>
      <c r="AK416" s="607" t="s">
        <v>190</v>
      </c>
      <c r="AL416" s="607" t="s">
        <v>190</v>
      </c>
      <c r="AM416" s="607" t="s">
        <v>190</v>
      </c>
      <c r="AN416" s="607" t="s">
        <v>190</v>
      </c>
      <c r="AO416" s="607" t="s">
        <v>190</v>
      </c>
      <c r="AP416" s="607" t="s">
        <v>190</v>
      </c>
      <c r="AQ416" s="607" t="s">
        <v>190</v>
      </c>
      <c r="AR416" s="607" t="s">
        <v>190</v>
      </c>
      <c r="AS416" s="607" t="s">
        <v>190</v>
      </c>
      <c r="AT416" s="607" t="s">
        <v>190</v>
      </c>
      <c r="AU416" s="607" t="s">
        <v>190</v>
      </c>
      <c r="AV416" s="608">
        <v>79.7</v>
      </c>
      <c r="AW416" s="608">
        <v>81.5</v>
      </c>
      <c r="AX416" s="608">
        <v>76</v>
      </c>
      <c r="AY416" s="607" t="s">
        <v>190</v>
      </c>
      <c r="AZ416" s="607" t="s">
        <v>190</v>
      </c>
      <c r="BA416" s="607" t="s">
        <v>190</v>
      </c>
      <c r="BB416" s="607" t="s">
        <v>190</v>
      </c>
      <c r="BC416" s="607" t="s">
        <v>190</v>
      </c>
      <c r="BD416" s="607" t="s">
        <v>190</v>
      </c>
      <c r="BE416" s="607" t="s">
        <v>190</v>
      </c>
      <c r="BF416" s="607" t="s">
        <v>190</v>
      </c>
      <c r="BG416" s="607" t="s">
        <v>190</v>
      </c>
      <c r="BH416" s="607" t="s">
        <v>190</v>
      </c>
      <c r="BI416" s="607" t="s">
        <v>190</v>
      </c>
      <c r="BJ416" s="607" t="s">
        <v>190</v>
      </c>
      <c r="BK416" s="607" t="s">
        <v>190</v>
      </c>
      <c r="BL416" s="607" t="s">
        <v>190</v>
      </c>
      <c r="BM416" s="607" t="s">
        <v>190</v>
      </c>
      <c r="BN416" s="607" t="s">
        <v>190</v>
      </c>
      <c r="BO416" s="608">
        <v>79.7</v>
      </c>
      <c r="BP416" s="608">
        <v>81.5</v>
      </c>
      <c r="BQ416" s="608">
        <v>76</v>
      </c>
      <c r="BR416" s="607">
        <v>2</v>
      </c>
      <c r="BS416" s="607" t="s">
        <v>1</v>
      </c>
      <c r="BT416" s="607" t="s">
        <v>1</v>
      </c>
      <c r="BU416" s="607" t="s">
        <v>1</v>
      </c>
      <c r="BV416" s="607" t="s">
        <v>1</v>
      </c>
      <c r="BW416" s="607" t="s">
        <v>1</v>
      </c>
      <c r="BX416" s="607" t="s">
        <v>1</v>
      </c>
      <c r="BY416" s="607" t="s">
        <v>1</v>
      </c>
      <c r="BZ416" s="607" t="s">
        <v>1</v>
      </c>
      <c r="CA416" s="607" t="s">
        <v>1</v>
      </c>
      <c r="CB416" s="607" t="s">
        <v>1</v>
      </c>
      <c r="CC416" s="607" t="s">
        <v>1</v>
      </c>
      <c r="CD416" s="607" t="s">
        <v>1</v>
      </c>
      <c r="CE416" s="607">
        <v>1</v>
      </c>
      <c r="CF416" s="607">
        <v>1</v>
      </c>
      <c r="CG416" s="607" t="s">
        <v>1</v>
      </c>
      <c r="CH416" s="607">
        <v>1</v>
      </c>
      <c r="CI416" s="607" t="s">
        <v>1</v>
      </c>
      <c r="CJ416" s="607" t="s">
        <v>1</v>
      </c>
      <c r="CK416" s="607" t="s">
        <v>1</v>
      </c>
      <c r="CL416" s="607" t="s">
        <v>1</v>
      </c>
      <c r="CM416" s="607" t="s">
        <v>1</v>
      </c>
      <c r="CN416" s="607" t="s">
        <v>1</v>
      </c>
      <c r="CO416" s="607" t="s">
        <v>1</v>
      </c>
      <c r="CP416" s="607" t="s">
        <v>1</v>
      </c>
      <c r="CQ416" s="607" t="s">
        <v>1</v>
      </c>
      <c r="CR416" s="607" t="s">
        <v>1</v>
      </c>
      <c r="CS416" s="607">
        <v>1</v>
      </c>
      <c r="CT416" s="607" t="s">
        <v>1</v>
      </c>
      <c r="CU416" s="607" t="s">
        <v>1</v>
      </c>
      <c r="CV416" s="607"/>
      <c r="CW416" s="607"/>
      <c r="CX416" s="607"/>
      <c r="CY416" s="607"/>
      <c r="CZ416" s="607"/>
      <c r="DA416" s="607"/>
      <c r="DB416" s="607"/>
      <c r="DC416" s="607">
        <v>5</v>
      </c>
      <c r="DD416" s="607">
        <v>3</v>
      </c>
      <c r="DE416" s="607">
        <v>3</v>
      </c>
      <c r="DF416" s="607" t="s">
        <v>1</v>
      </c>
      <c r="DG416" s="607" t="s">
        <v>1</v>
      </c>
      <c r="DH416" s="607">
        <v>1</v>
      </c>
      <c r="DI416" s="607" t="s">
        <v>1</v>
      </c>
      <c r="DJ416" s="607">
        <v>1</v>
      </c>
      <c r="DK416" s="607">
        <v>1</v>
      </c>
      <c r="DL416" s="607" t="s">
        <v>1</v>
      </c>
      <c r="DM416" s="607" t="s">
        <v>1</v>
      </c>
      <c r="DN416" s="607">
        <v>1</v>
      </c>
      <c r="DO416" s="607" t="s">
        <v>1</v>
      </c>
      <c r="DP416" s="607" t="s">
        <v>1</v>
      </c>
      <c r="DQ416" s="607" t="s">
        <v>1</v>
      </c>
      <c r="DR416" s="607" t="s">
        <v>1</v>
      </c>
      <c r="DS416" s="607" t="s">
        <v>1</v>
      </c>
      <c r="DT416" s="607" t="s">
        <v>1</v>
      </c>
      <c r="DU416" s="607" t="s">
        <v>1</v>
      </c>
      <c r="DV416" s="607" t="s">
        <v>1</v>
      </c>
      <c r="DW416" s="607" t="s">
        <v>1</v>
      </c>
      <c r="DX416" s="607" t="s">
        <v>1</v>
      </c>
      <c r="DY416" s="607" t="s">
        <v>1</v>
      </c>
      <c r="DZ416" s="607" t="s">
        <v>1</v>
      </c>
      <c r="EA416" s="607">
        <v>2</v>
      </c>
      <c r="EB416" s="607">
        <v>65</v>
      </c>
      <c r="EC416" s="607" t="s">
        <v>1</v>
      </c>
      <c r="ED416" s="607">
        <v>60</v>
      </c>
      <c r="EE416" s="607">
        <v>5</v>
      </c>
      <c r="EF416" s="17">
        <v>3</v>
      </c>
      <c r="EG416" s="17">
        <v>2</v>
      </c>
      <c r="EH416" s="17">
        <v>2</v>
      </c>
      <c r="EI416" s="17" t="s">
        <v>1</v>
      </c>
      <c r="EJ416" s="17" t="s">
        <v>1</v>
      </c>
      <c r="EK416" s="17" t="s">
        <v>1</v>
      </c>
      <c r="EL416" s="17" t="s">
        <v>1</v>
      </c>
      <c r="EM416" s="17">
        <v>1</v>
      </c>
      <c r="EN416" s="17">
        <v>2</v>
      </c>
      <c r="EO416" s="17">
        <v>1</v>
      </c>
      <c r="EP416" s="17">
        <v>1</v>
      </c>
      <c r="EQ416" s="17" t="s">
        <v>1</v>
      </c>
      <c r="ER416" s="17" t="s">
        <v>1</v>
      </c>
      <c r="ES416" s="17">
        <v>1</v>
      </c>
      <c r="ET416" s="17" t="s">
        <v>1</v>
      </c>
      <c r="EU416" s="17" t="s">
        <v>1</v>
      </c>
    </row>
    <row r="417" spans="1:151" ht="14.25" customHeight="1">
      <c r="A417" s="551" t="s">
        <v>299</v>
      </c>
      <c r="B417" s="551" t="s">
        <v>600</v>
      </c>
      <c r="C417" s="551" t="s">
        <v>600</v>
      </c>
      <c r="D417" s="551" t="s">
        <v>227</v>
      </c>
      <c r="E417" s="607">
        <v>8</v>
      </c>
      <c r="F417" s="607">
        <v>3</v>
      </c>
      <c r="G417" s="607" t="s">
        <v>1</v>
      </c>
      <c r="H417" s="607" t="s">
        <v>1</v>
      </c>
      <c r="I417" s="607" t="s">
        <v>1</v>
      </c>
      <c r="J417" s="607" t="s">
        <v>1</v>
      </c>
      <c r="K417" s="607">
        <v>3</v>
      </c>
      <c r="L417" s="607">
        <v>5</v>
      </c>
      <c r="M417" s="607">
        <v>4</v>
      </c>
      <c r="N417" s="607" t="s">
        <v>1</v>
      </c>
      <c r="O417" s="607" t="s">
        <v>1</v>
      </c>
      <c r="P417" s="607" t="s">
        <v>1</v>
      </c>
      <c r="Q417" s="607" t="s">
        <v>1</v>
      </c>
      <c r="R417" s="607" t="s">
        <v>1</v>
      </c>
      <c r="S417" s="607" t="s">
        <v>1</v>
      </c>
      <c r="T417" s="607" t="s">
        <v>1</v>
      </c>
      <c r="U417" s="607" t="s">
        <v>1</v>
      </c>
      <c r="V417" s="607" t="s">
        <v>1</v>
      </c>
      <c r="W417" s="607" t="s">
        <v>1</v>
      </c>
      <c r="X417" s="607">
        <v>2</v>
      </c>
      <c r="Y417" s="607">
        <v>1</v>
      </c>
      <c r="Z417" s="607" t="s">
        <v>1</v>
      </c>
      <c r="AA417" s="607">
        <v>1</v>
      </c>
      <c r="AB417" s="607" t="s">
        <v>1</v>
      </c>
      <c r="AC417" s="608">
        <v>71.3</v>
      </c>
      <c r="AD417" s="608">
        <v>73.3</v>
      </c>
      <c r="AE417" s="608">
        <v>65</v>
      </c>
      <c r="AF417" s="607">
        <v>3</v>
      </c>
      <c r="AG417" s="607" t="s">
        <v>1</v>
      </c>
      <c r="AH417" s="607" t="s">
        <v>1</v>
      </c>
      <c r="AI417" s="607" t="s">
        <v>1</v>
      </c>
      <c r="AJ417" s="607" t="s">
        <v>1</v>
      </c>
      <c r="AK417" s="607" t="s">
        <v>1</v>
      </c>
      <c r="AL417" s="607" t="s">
        <v>1</v>
      </c>
      <c r="AM417" s="607" t="s">
        <v>1</v>
      </c>
      <c r="AN417" s="607" t="s">
        <v>1</v>
      </c>
      <c r="AO417" s="607" t="s">
        <v>1</v>
      </c>
      <c r="AP417" s="607" t="s">
        <v>1</v>
      </c>
      <c r="AQ417" s="607">
        <v>1</v>
      </c>
      <c r="AR417" s="607">
        <v>1</v>
      </c>
      <c r="AS417" s="607" t="s">
        <v>1</v>
      </c>
      <c r="AT417" s="607">
        <v>1</v>
      </c>
      <c r="AU417" s="607" t="s">
        <v>1</v>
      </c>
      <c r="AV417" s="608">
        <v>73.3</v>
      </c>
      <c r="AW417" s="608">
        <v>73.3</v>
      </c>
      <c r="AX417" s="608" t="s">
        <v>174</v>
      </c>
      <c r="AY417" s="607">
        <v>2</v>
      </c>
      <c r="AZ417" s="607" t="s">
        <v>1</v>
      </c>
      <c r="BA417" s="607" t="s">
        <v>1</v>
      </c>
      <c r="BB417" s="607" t="s">
        <v>1</v>
      </c>
      <c r="BC417" s="607" t="s">
        <v>1</v>
      </c>
      <c r="BD417" s="607" t="s">
        <v>1</v>
      </c>
      <c r="BE417" s="607" t="s">
        <v>1</v>
      </c>
      <c r="BF417" s="607" t="s">
        <v>1</v>
      </c>
      <c r="BG417" s="607" t="s">
        <v>1</v>
      </c>
      <c r="BH417" s="607" t="s">
        <v>1</v>
      </c>
      <c r="BI417" s="607" t="s">
        <v>1</v>
      </c>
      <c r="BJ417" s="607" t="s">
        <v>1</v>
      </c>
      <c r="BK417" s="607">
        <v>1</v>
      </c>
      <c r="BL417" s="607" t="s">
        <v>1</v>
      </c>
      <c r="BM417" s="607">
        <v>1</v>
      </c>
      <c r="BN417" s="607" t="s">
        <v>1</v>
      </c>
      <c r="BO417" s="608">
        <v>77</v>
      </c>
      <c r="BP417" s="608">
        <v>77</v>
      </c>
      <c r="BQ417" s="608" t="s">
        <v>174</v>
      </c>
      <c r="BR417" s="607">
        <v>3</v>
      </c>
      <c r="BS417" s="607" t="s">
        <v>1</v>
      </c>
      <c r="BT417" s="607" t="s">
        <v>1</v>
      </c>
      <c r="BU417" s="607" t="s">
        <v>1</v>
      </c>
      <c r="BV417" s="607" t="s">
        <v>1</v>
      </c>
      <c r="BW417" s="607" t="s">
        <v>1</v>
      </c>
      <c r="BX417" s="607" t="s">
        <v>1</v>
      </c>
      <c r="BY417" s="607" t="s">
        <v>1</v>
      </c>
      <c r="BZ417" s="607" t="s">
        <v>1</v>
      </c>
      <c r="CA417" s="607" t="s">
        <v>1</v>
      </c>
      <c r="CB417" s="607" t="s">
        <v>1</v>
      </c>
      <c r="CC417" s="607">
        <v>1</v>
      </c>
      <c r="CD417" s="607">
        <v>1</v>
      </c>
      <c r="CE417" s="607" t="s">
        <v>1</v>
      </c>
      <c r="CF417" s="607">
        <v>1</v>
      </c>
      <c r="CG417" s="607" t="s">
        <v>1</v>
      </c>
      <c r="CH417" s="607" t="s">
        <v>1</v>
      </c>
      <c r="CI417" s="607" t="s">
        <v>1</v>
      </c>
      <c r="CJ417" s="607" t="s">
        <v>1</v>
      </c>
      <c r="CK417" s="607" t="s">
        <v>1</v>
      </c>
      <c r="CL417" s="607" t="s">
        <v>1</v>
      </c>
      <c r="CM417" s="607" t="s">
        <v>1</v>
      </c>
      <c r="CN417" s="607" t="s">
        <v>1</v>
      </c>
      <c r="CO417" s="607" t="s">
        <v>1</v>
      </c>
      <c r="CP417" s="607" t="s">
        <v>1</v>
      </c>
      <c r="CQ417" s="607" t="s">
        <v>1</v>
      </c>
      <c r="CR417" s="607" t="s">
        <v>1</v>
      </c>
      <c r="CS417" s="607" t="s">
        <v>1</v>
      </c>
      <c r="CT417" s="607" t="s">
        <v>1</v>
      </c>
      <c r="CU417" s="607" t="s">
        <v>1</v>
      </c>
      <c r="CV417" s="607"/>
      <c r="CW417" s="607"/>
      <c r="CX417" s="607"/>
      <c r="CY417" s="607"/>
      <c r="CZ417" s="607"/>
      <c r="DA417" s="607"/>
      <c r="DB417" s="607"/>
      <c r="DC417" s="607">
        <v>9</v>
      </c>
      <c r="DD417" s="607">
        <v>3</v>
      </c>
      <c r="DE417" s="607">
        <v>2</v>
      </c>
      <c r="DF417" s="607">
        <v>1</v>
      </c>
      <c r="DG417" s="607" t="s">
        <v>1</v>
      </c>
      <c r="DH417" s="607">
        <v>3</v>
      </c>
      <c r="DI417" s="607">
        <v>2</v>
      </c>
      <c r="DJ417" s="607">
        <v>1</v>
      </c>
      <c r="DK417" s="607">
        <v>2</v>
      </c>
      <c r="DL417" s="607" t="s">
        <v>1</v>
      </c>
      <c r="DM417" s="607" t="s">
        <v>1</v>
      </c>
      <c r="DN417" s="607" t="s">
        <v>1</v>
      </c>
      <c r="DO417" s="607" t="s">
        <v>1</v>
      </c>
      <c r="DP417" s="607">
        <v>2</v>
      </c>
      <c r="DQ417" s="607" t="s">
        <v>1</v>
      </c>
      <c r="DR417" s="607" t="s">
        <v>1</v>
      </c>
      <c r="DS417" s="607" t="s">
        <v>1</v>
      </c>
      <c r="DT417" s="607" t="s">
        <v>1</v>
      </c>
      <c r="DU417" s="607" t="s">
        <v>1</v>
      </c>
      <c r="DV417" s="607" t="s">
        <v>1</v>
      </c>
      <c r="DW417" s="607" t="s">
        <v>1</v>
      </c>
      <c r="DX417" s="607" t="s">
        <v>1</v>
      </c>
      <c r="DY417" s="607" t="s">
        <v>1</v>
      </c>
      <c r="DZ417" s="607" t="s">
        <v>1</v>
      </c>
      <c r="EA417" s="607">
        <v>3</v>
      </c>
      <c r="EB417" s="607">
        <v>193</v>
      </c>
      <c r="EC417" s="607" t="s">
        <v>1</v>
      </c>
      <c r="ED417" s="607">
        <v>193</v>
      </c>
      <c r="EE417" s="607" t="s">
        <v>1</v>
      </c>
      <c r="EF417" s="17">
        <v>5</v>
      </c>
      <c r="EG417" s="17">
        <v>3</v>
      </c>
      <c r="EH417" s="17">
        <v>2</v>
      </c>
      <c r="EI417" s="17">
        <v>1</v>
      </c>
      <c r="EJ417" s="17" t="s">
        <v>1</v>
      </c>
      <c r="EK417" s="17" t="s">
        <v>1</v>
      </c>
      <c r="EL417" s="17">
        <v>1</v>
      </c>
      <c r="EM417" s="17">
        <v>1</v>
      </c>
      <c r="EN417" s="17">
        <v>4</v>
      </c>
      <c r="EO417" s="17" t="s">
        <v>1</v>
      </c>
      <c r="EP417" s="17" t="s">
        <v>1</v>
      </c>
      <c r="EQ417" s="17" t="s">
        <v>1</v>
      </c>
      <c r="ER417" s="17" t="s">
        <v>1</v>
      </c>
      <c r="ES417" s="17">
        <v>3</v>
      </c>
      <c r="ET417" s="17">
        <v>1</v>
      </c>
      <c r="EU417" s="17" t="s">
        <v>1</v>
      </c>
    </row>
    <row r="418" spans="1:151" ht="14.25" customHeight="1">
      <c r="A418" s="551" t="s">
        <v>299</v>
      </c>
      <c r="B418" s="551" t="s">
        <v>600</v>
      </c>
      <c r="C418" s="551" t="s">
        <v>600</v>
      </c>
      <c r="D418" s="551" t="s">
        <v>616</v>
      </c>
      <c r="E418" s="607">
        <v>6</v>
      </c>
      <c r="F418" s="607">
        <v>2</v>
      </c>
      <c r="G418" s="607" t="s">
        <v>190</v>
      </c>
      <c r="H418" s="607" t="s">
        <v>190</v>
      </c>
      <c r="I418" s="607" t="s">
        <v>190</v>
      </c>
      <c r="J418" s="607" t="s">
        <v>190</v>
      </c>
      <c r="K418" s="607" t="s">
        <v>190</v>
      </c>
      <c r="L418" s="607">
        <v>4</v>
      </c>
      <c r="M418" s="607" t="s">
        <v>190</v>
      </c>
      <c r="N418" s="607" t="s">
        <v>190</v>
      </c>
      <c r="O418" s="607" t="s">
        <v>190</v>
      </c>
      <c r="P418" s="607" t="s">
        <v>190</v>
      </c>
      <c r="Q418" s="607" t="s">
        <v>190</v>
      </c>
      <c r="R418" s="607" t="s">
        <v>190</v>
      </c>
      <c r="S418" s="607" t="s">
        <v>190</v>
      </c>
      <c r="T418" s="607" t="s">
        <v>190</v>
      </c>
      <c r="U418" s="607" t="s">
        <v>190</v>
      </c>
      <c r="V418" s="607" t="s">
        <v>190</v>
      </c>
      <c r="W418" s="607" t="s">
        <v>190</v>
      </c>
      <c r="X418" s="607" t="s">
        <v>190</v>
      </c>
      <c r="Y418" s="607" t="s">
        <v>190</v>
      </c>
      <c r="Z418" s="607" t="s">
        <v>190</v>
      </c>
      <c r="AA418" s="607" t="s">
        <v>190</v>
      </c>
      <c r="AB418" s="607" t="s">
        <v>190</v>
      </c>
      <c r="AC418" s="608">
        <v>55</v>
      </c>
      <c r="AD418" s="608">
        <v>60.5</v>
      </c>
      <c r="AE418" s="608">
        <v>44</v>
      </c>
      <c r="AF418" s="607" t="s">
        <v>190</v>
      </c>
      <c r="AG418" s="607" t="s">
        <v>190</v>
      </c>
      <c r="AH418" s="607" t="s">
        <v>190</v>
      </c>
      <c r="AI418" s="607" t="s">
        <v>190</v>
      </c>
      <c r="AJ418" s="607" t="s">
        <v>190</v>
      </c>
      <c r="AK418" s="607" t="s">
        <v>190</v>
      </c>
      <c r="AL418" s="607" t="s">
        <v>190</v>
      </c>
      <c r="AM418" s="607" t="s">
        <v>190</v>
      </c>
      <c r="AN418" s="607" t="s">
        <v>190</v>
      </c>
      <c r="AO418" s="607" t="s">
        <v>190</v>
      </c>
      <c r="AP418" s="607" t="s">
        <v>190</v>
      </c>
      <c r="AQ418" s="607" t="s">
        <v>190</v>
      </c>
      <c r="AR418" s="607" t="s">
        <v>190</v>
      </c>
      <c r="AS418" s="607" t="s">
        <v>190</v>
      </c>
      <c r="AT418" s="607" t="s">
        <v>190</v>
      </c>
      <c r="AU418" s="607" t="s">
        <v>190</v>
      </c>
      <c r="AV418" s="608">
        <v>60.5</v>
      </c>
      <c r="AW418" s="608">
        <v>60.5</v>
      </c>
      <c r="AX418" s="608" t="s">
        <v>174</v>
      </c>
      <c r="AY418" s="607" t="s">
        <v>190</v>
      </c>
      <c r="AZ418" s="607" t="s">
        <v>190</v>
      </c>
      <c r="BA418" s="607" t="s">
        <v>190</v>
      </c>
      <c r="BB418" s="607" t="s">
        <v>190</v>
      </c>
      <c r="BC418" s="607" t="s">
        <v>190</v>
      </c>
      <c r="BD418" s="607" t="s">
        <v>190</v>
      </c>
      <c r="BE418" s="607" t="s">
        <v>190</v>
      </c>
      <c r="BF418" s="607" t="s">
        <v>190</v>
      </c>
      <c r="BG418" s="607" t="s">
        <v>190</v>
      </c>
      <c r="BH418" s="607" t="s">
        <v>190</v>
      </c>
      <c r="BI418" s="607" t="s">
        <v>190</v>
      </c>
      <c r="BJ418" s="607" t="s">
        <v>190</v>
      </c>
      <c r="BK418" s="607" t="s">
        <v>190</v>
      </c>
      <c r="BL418" s="607" t="s">
        <v>190</v>
      </c>
      <c r="BM418" s="607" t="s">
        <v>190</v>
      </c>
      <c r="BN418" s="607" t="s">
        <v>190</v>
      </c>
      <c r="BO418" s="608">
        <v>60.5</v>
      </c>
      <c r="BP418" s="608">
        <v>60.5</v>
      </c>
      <c r="BQ418" s="608" t="s">
        <v>174</v>
      </c>
      <c r="BR418" s="607">
        <v>2</v>
      </c>
      <c r="BS418" s="607" t="s">
        <v>1</v>
      </c>
      <c r="BT418" s="607" t="s">
        <v>1</v>
      </c>
      <c r="BU418" s="607" t="s">
        <v>1</v>
      </c>
      <c r="BV418" s="607" t="s">
        <v>1</v>
      </c>
      <c r="BW418" s="607" t="s">
        <v>1</v>
      </c>
      <c r="BX418" s="607" t="s">
        <v>1</v>
      </c>
      <c r="BY418" s="607">
        <v>1</v>
      </c>
      <c r="BZ418" s="607" t="s">
        <v>1</v>
      </c>
      <c r="CA418" s="607" t="s">
        <v>1</v>
      </c>
      <c r="CB418" s="607" t="s">
        <v>1</v>
      </c>
      <c r="CC418" s="607" t="s">
        <v>1</v>
      </c>
      <c r="CD418" s="607" t="s">
        <v>1</v>
      </c>
      <c r="CE418" s="607">
        <v>1</v>
      </c>
      <c r="CF418" s="607" t="s">
        <v>1</v>
      </c>
      <c r="CG418" s="607" t="s">
        <v>1</v>
      </c>
      <c r="CH418" s="607" t="s">
        <v>1</v>
      </c>
      <c r="CI418" s="607" t="s">
        <v>1</v>
      </c>
      <c r="CJ418" s="607" t="s">
        <v>1</v>
      </c>
      <c r="CK418" s="607" t="s">
        <v>1</v>
      </c>
      <c r="CL418" s="607" t="s">
        <v>1</v>
      </c>
      <c r="CM418" s="607" t="s">
        <v>1</v>
      </c>
      <c r="CN418" s="607" t="s">
        <v>1</v>
      </c>
      <c r="CO418" s="607" t="s">
        <v>1</v>
      </c>
      <c r="CP418" s="607" t="s">
        <v>1</v>
      </c>
      <c r="CQ418" s="607" t="s">
        <v>1</v>
      </c>
      <c r="CR418" s="607" t="s">
        <v>1</v>
      </c>
      <c r="CS418" s="607" t="s">
        <v>1</v>
      </c>
      <c r="CT418" s="607" t="s">
        <v>1</v>
      </c>
      <c r="CU418" s="607" t="s">
        <v>1</v>
      </c>
      <c r="CV418" s="607"/>
      <c r="CW418" s="607"/>
      <c r="CX418" s="607"/>
      <c r="CY418" s="607"/>
      <c r="CZ418" s="607"/>
      <c r="DA418" s="607"/>
      <c r="DB418" s="607"/>
      <c r="DC418" s="607">
        <v>4</v>
      </c>
      <c r="DD418" s="607">
        <v>3</v>
      </c>
      <c r="DE418" s="607">
        <v>2</v>
      </c>
      <c r="DF418" s="607" t="s">
        <v>1</v>
      </c>
      <c r="DG418" s="607">
        <v>1</v>
      </c>
      <c r="DH418" s="607" t="s">
        <v>1</v>
      </c>
      <c r="DI418" s="607">
        <v>1</v>
      </c>
      <c r="DJ418" s="607" t="s">
        <v>1</v>
      </c>
      <c r="DK418" s="607">
        <v>2</v>
      </c>
      <c r="DL418" s="607" t="s">
        <v>1</v>
      </c>
      <c r="DM418" s="607" t="s">
        <v>1</v>
      </c>
      <c r="DN418" s="607" t="s">
        <v>1</v>
      </c>
      <c r="DO418" s="607">
        <v>1</v>
      </c>
      <c r="DP418" s="607">
        <v>1</v>
      </c>
      <c r="DQ418" s="607" t="s">
        <v>1</v>
      </c>
      <c r="DR418" s="607" t="s">
        <v>1</v>
      </c>
      <c r="DS418" s="607" t="s">
        <v>1</v>
      </c>
      <c r="DT418" s="607" t="s">
        <v>1</v>
      </c>
      <c r="DU418" s="607" t="s">
        <v>1</v>
      </c>
      <c r="DV418" s="607" t="s">
        <v>1</v>
      </c>
      <c r="DW418" s="607" t="s">
        <v>1</v>
      </c>
      <c r="DX418" s="607" t="s">
        <v>1</v>
      </c>
      <c r="DY418" s="607" t="s">
        <v>1</v>
      </c>
      <c r="DZ418" s="607" t="s">
        <v>1</v>
      </c>
      <c r="EA418" s="607">
        <v>2</v>
      </c>
      <c r="EB418" s="607">
        <v>145</v>
      </c>
      <c r="EC418" s="607" t="s">
        <v>1</v>
      </c>
      <c r="ED418" s="607">
        <v>35</v>
      </c>
      <c r="EE418" s="607">
        <v>110</v>
      </c>
      <c r="EF418" s="17">
        <v>2</v>
      </c>
      <c r="EG418" s="17">
        <v>2</v>
      </c>
      <c r="EH418" s="17">
        <v>2</v>
      </c>
      <c r="EI418" s="17" t="s">
        <v>1</v>
      </c>
      <c r="EJ418" s="17" t="s">
        <v>1</v>
      </c>
      <c r="EK418" s="17" t="s">
        <v>1</v>
      </c>
      <c r="EL418" s="17" t="s">
        <v>1</v>
      </c>
      <c r="EM418" s="17" t="s">
        <v>1</v>
      </c>
      <c r="EN418" s="17">
        <v>2</v>
      </c>
      <c r="EO418" s="17">
        <v>1</v>
      </c>
      <c r="EP418" s="17" t="s">
        <v>1</v>
      </c>
      <c r="EQ418" s="17" t="s">
        <v>1</v>
      </c>
      <c r="ER418" s="17">
        <v>1</v>
      </c>
      <c r="ES418" s="17" t="s">
        <v>1</v>
      </c>
      <c r="ET418" s="17">
        <v>1</v>
      </c>
      <c r="EU418" s="17" t="s">
        <v>1</v>
      </c>
    </row>
    <row r="419" spans="1:151" ht="14.25" customHeight="1">
      <c r="A419" s="551" t="s">
        <v>299</v>
      </c>
      <c r="B419" s="551" t="s">
        <v>600</v>
      </c>
      <c r="C419" s="551" t="s">
        <v>600</v>
      </c>
      <c r="D419" s="551" t="s">
        <v>617</v>
      </c>
      <c r="E419" s="607">
        <v>16</v>
      </c>
      <c r="F419" s="607">
        <v>6</v>
      </c>
      <c r="G419" s="607">
        <v>1</v>
      </c>
      <c r="H419" s="607">
        <v>1</v>
      </c>
      <c r="I419" s="607">
        <v>1</v>
      </c>
      <c r="J419" s="607" t="s">
        <v>1</v>
      </c>
      <c r="K419" s="607">
        <v>4</v>
      </c>
      <c r="L419" s="607">
        <v>10</v>
      </c>
      <c r="M419" s="607">
        <v>17</v>
      </c>
      <c r="N419" s="607">
        <v>2</v>
      </c>
      <c r="O419" s="607" t="s">
        <v>1</v>
      </c>
      <c r="P419" s="607" t="s">
        <v>1</v>
      </c>
      <c r="Q419" s="607" t="s">
        <v>1</v>
      </c>
      <c r="R419" s="607" t="s">
        <v>1</v>
      </c>
      <c r="S419" s="607">
        <v>1</v>
      </c>
      <c r="T419" s="607">
        <v>1</v>
      </c>
      <c r="U419" s="607">
        <v>3</v>
      </c>
      <c r="V419" s="607" t="s">
        <v>1</v>
      </c>
      <c r="W419" s="607">
        <v>1</v>
      </c>
      <c r="X419" s="607">
        <v>2</v>
      </c>
      <c r="Y419" s="607">
        <v>1</v>
      </c>
      <c r="Z419" s="607">
        <v>3</v>
      </c>
      <c r="AA419" s="607">
        <v>2</v>
      </c>
      <c r="AB419" s="607">
        <v>1</v>
      </c>
      <c r="AC419" s="608">
        <v>60.6</v>
      </c>
      <c r="AD419" s="608">
        <v>69</v>
      </c>
      <c r="AE419" s="608">
        <v>51.1</v>
      </c>
      <c r="AF419" s="607">
        <v>11</v>
      </c>
      <c r="AG419" s="607">
        <v>2</v>
      </c>
      <c r="AH419" s="607" t="s">
        <v>1</v>
      </c>
      <c r="AI419" s="607" t="s">
        <v>1</v>
      </c>
      <c r="AJ419" s="607" t="s">
        <v>1</v>
      </c>
      <c r="AK419" s="607" t="s">
        <v>1</v>
      </c>
      <c r="AL419" s="607" t="s">
        <v>1</v>
      </c>
      <c r="AM419" s="607">
        <v>1</v>
      </c>
      <c r="AN419" s="607">
        <v>1</v>
      </c>
      <c r="AO419" s="607" t="s">
        <v>1</v>
      </c>
      <c r="AP419" s="607" t="s">
        <v>1</v>
      </c>
      <c r="AQ419" s="607">
        <v>2</v>
      </c>
      <c r="AR419" s="607" t="s">
        <v>1</v>
      </c>
      <c r="AS419" s="607">
        <v>2</v>
      </c>
      <c r="AT419" s="607">
        <v>2</v>
      </c>
      <c r="AU419" s="607">
        <v>1</v>
      </c>
      <c r="AV419" s="608">
        <v>61.3</v>
      </c>
      <c r="AW419" s="608">
        <v>74.5</v>
      </c>
      <c r="AX419" s="608">
        <v>45.4</v>
      </c>
      <c r="AY419" s="607">
        <v>8</v>
      </c>
      <c r="AZ419" s="607" t="s">
        <v>1</v>
      </c>
      <c r="BA419" s="607" t="s">
        <v>1</v>
      </c>
      <c r="BB419" s="607" t="s">
        <v>1</v>
      </c>
      <c r="BC419" s="607" t="s">
        <v>1</v>
      </c>
      <c r="BD419" s="607" t="s">
        <v>1</v>
      </c>
      <c r="BE419" s="607" t="s">
        <v>1</v>
      </c>
      <c r="BF419" s="607">
        <v>1</v>
      </c>
      <c r="BG419" s="607">
        <v>1</v>
      </c>
      <c r="BH419" s="607" t="s">
        <v>1</v>
      </c>
      <c r="BI419" s="607" t="s">
        <v>1</v>
      </c>
      <c r="BJ419" s="607">
        <v>1</v>
      </c>
      <c r="BK419" s="607" t="s">
        <v>1</v>
      </c>
      <c r="BL419" s="607">
        <v>2</v>
      </c>
      <c r="BM419" s="607">
        <v>2</v>
      </c>
      <c r="BN419" s="607">
        <v>1</v>
      </c>
      <c r="BO419" s="608">
        <v>71.599999999999994</v>
      </c>
      <c r="BP419" s="608">
        <v>74.5</v>
      </c>
      <c r="BQ419" s="608">
        <v>63</v>
      </c>
      <c r="BR419" s="607">
        <v>6</v>
      </c>
      <c r="BS419" s="607" t="s">
        <v>1</v>
      </c>
      <c r="BT419" s="607" t="s">
        <v>1</v>
      </c>
      <c r="BU419" s="607" t="s">
        <v>1</v>
      </c>
      <c r="BV419" s="607" t="s">
        <v>1</v>
      </c>
      <c r="BW419" s="607" t="s">
        <v>1</v>
      </c>
      <c r="BX419" s="607" t="s">
        <v>1</v>
      </c>
      <c r="BY419" s="607" t="s">
        <v>1</v>
      </c>
      <c r="BZ419" s="607" t="s">
        <v>1</v>
      </c>
      <c r="CA419" s="607" t="s">
        <v>1</v>
      </c>
      <c r="CB419" s="607" t="s">
        <v>1</v>
      </c>
      <c r="CC419" s="607">
        <v>1</v>
      </c>
      <c r="CD419" s="607">
        <v>1</v>
      </c>
      <c r="CE419" s="607">
        <v>1</v>
      </c>
      <c r="CF419" s="607">
        <v>2</v>
      </c>
      <c r="CG419" s="607">
        <v>1</v>
      </c>
      <c r="CH419" s="607">
        <v>4</v>
      </c>
      <c r="CI419" s="607" t="s">
        <v>1</v>
      </c>
      <c r="CJ419" s="607" t="s">
        <v>1</v>
      </c>
      <c r="CK419" s="607" t="s">
        <v>1</v>
      </c>
      <c r="CL419" s="607" t="s">
        <v>1</v>
      </c>
      <c r="CM419" s="607" t="s">
        <v>1</v>
      </c>
      <c r="CN419" s="607" t="s">
        <v>1</v>
      </c>
      <c r="CO419" s="607" t="s">
        <v>1</v>
      </c>
      <c r="CP419" s="607" t="s">
        <v>1</v>
      </c>
      <c r="CQ419" s="607" t="s">
        <v>1</v>
      </c>
      <c r="CR419" s="607" t="s">
        <v>1</v>
      </c>
      <c r="CS419" s="607">
        <v>1</v>
      </c>
      <c r="CT419" s="607">
        <v>2</v>
      </c>
      <c r="CU419" s="607">
        <v>1</v>
      </c>
      <c r="CV419" s="607"/>
      <c r="CW419" s="607"/>
      <c r="CX419" s="607"/>
      <c r="CY419" s="607"/>
      <c r="CZ419" s="607"/>
      <c r="DA419" s="607"/>
      <c r="DB419" s="607"/>
      <c r="DC419" s="607">
        <v>23</v>
      </c>
      <c r="DD419" s="607">
        <v>16</v>
      </c>
      <c r="DE419" s="607">
        <v>8</v>
      </c>
      <c r="DF419" s="607">
        <v>2</v>
      </c>
      <c r="DG419" s="607">
        <v>6</v>
      </c>
      <c r="DH419" s="607">
        <v>2</v>
      </c>
      <c r="DI419" s="607">
        <v>4</v>
      </c>
      <c r="DJ419" s="607">
        <v>1</v>
      </c>
      <c r="DK419" s="607">
        <v>5</v>
      </c>
      <c r="DL419" s="607" t="s">
        <v>1</v>
      </c>
      <c r="DM419" s="607" t="s">
        <v>1</v>
      </c>
      <c r="DN419" s="607">
        <v>1</v>
      </c>
      <c r="DO419" s="607" t="s">
        <v>1</v>
      </c>
      <c r="DP419" s="607">
        <v>2</v>
      </c>
      <c r="DQ419" s="607" t="s">
        <v>1</v>
      </c>
      <c r="DR419" s="607">
        <v>1</v>
      </c>
      <c r="DS419" s="607" t="s">
        <v>1</v>
      </c>
      <c r="DT419" s="607" t="s">
        <v>1</v>
      </c>
      <c r="DU419" s="607">
        <v>1</v>
      </c>
      <c r="DV419" s="607" t="s">
        <v>1</v>
      </c>
      <c r="DW419" s="607" t="s">
        <v>1</v>
      </c>
      <c r="DX419" s="607" t="s">
        <v>1</v>
      </c>
      <c r="DY419" s="607" t="s">
        <v>1</v>
      </c>
      <c r="DZ419" s="607" t="s">
        <v>1</v>
      </c>
      <c r="EA419" s="607">
        <v>6</v>
      </c>
      <c r="EB419" s="607">
        <v>456</v>
      </c>
      <c r="EC419" s="607" t="s">
        <v>1</v>
      </c>
      <c r="ED419" s="607">
        <v>428</v>
      </c>
      <c r="EE419" s="607">
        <v>28</v>
      </c>
      <c r="EF419" s="17">
        <v>13</v>
      </c>
      <c r="EG419" s="17">
        <v>12</v>
      </c>
      <c r="EH419" s="17">
        <v>6</v>
      </c>
      <c r="EI419" s="17">
        <v>2</v>
      </c>
      <c r="EJ419" s="17">
        <v>4</v>
      </c>
      <c r="EK419" s="17" t="s">
        <v>1</v>
      </c>
      <c r="EL419" s="17">
        <v>1</v>
      </c>
      <c r="EM419" s="17" t="s">
        <v>1</v>
      </c>
      <c r="EN419" s="17">
        <v>10</v>
      </c>
      <c r="EO419" s="17">
        <v>4</v>
      </c>
      <c r="EP419" s="17">
        <v>2</v>
      </c>
      <c r="EQ419" s="17" t="s">
        <v>1</v>
      </c>
      <c r="ER419" s="17">
        <v>2</v>
      </c>
      <c r="ES419" s="17">
        <v>2</v>
      </c>
      <c r="ET419" s="17">
        <v>3</v>
      </c>
      <c r="EU419" s="17">
        <v>1</v>
      </c>
    </row>
    <row r="420" spans="1:151" ht="14.25" customHeight="1">
      <c r="A420" s="551" t="s">
        <v>299</v>
      </c>
      <c r="B420" s="551" t="s">
        <v>600</v>
      </c>
      <c r="C420" s="551" t="s">
        <v>600</v>
      </c>
      <c r="D420" s="551" t="s">
        <v>618</v>
      </c>
      <c r="E420" s="607">
        <v>13</v>
      </c>
      <c r="F420" s="607">
        <v>3</v>
      </c>
      <c r="G420" s="607" t="s">
        <v>1</v>
      </c>
      <c r="H420" s="607" t="s">
        <v>1</v>
      </c>
      <c r="I420" s="607" t="s">
        <v>1</v>
      </c>
      <c r="J420" s="607" t="s">
        <v>1</v>
      </c>
      <c r="K420" s="607">
        <v>3</v>
      </c>
      <c r="L420" s="607">
        <v>10</v>
      </c>
      <c r="M420" s="607">
        <v>7</v>
      </c>
      <c r="N420" s="607" t="s">
        <v>1</v>
      </c>
      <c r="O420" s="607" t="s">
        <v>1</v>
      </c>
      <c r="P420" s="607" t="s">
        <v>1</v>
      </c>
      <c r="Q420" s="607" t="s">
        <v>1</v>
      </c>
      <c r="R420" s="607" t="s">
        <v>1</v>
      </c>
      <c r="S420" s="607" t="s">
        <v>1</v>
      </c>
      <c r="T420" s="607">
        <v>2</v>
      </c>
      <c r="U420" s="607" t="s">
        <v>1</v>
      </c>
      <c r="V420" s="607" t="s">
        <v>1</v>
      </c>
      <c r="W420" s="607" t="s">
        <v>1</v>
      </c>
      <c r="X420" s="607" t="s">
        <v>1</v>
      </c>
      <c r="Y420" s="607">
        <v>2</v>
      </c>
      <c r="Z420" s="607" t="s">
        <v>1</v>
      </c>
      <c r="AA420" s="607">
        <v>2</v>
      </c>
      <c r="AB420" s="607">
        <v>1</v>
      </c>
      <c r="AC420" s="608">
        <v>70.599999999999994</v>
      </c>
      <c r="AD420" s="608">
        <v>73</v>
      </c>
      <c r="AE420" s="608">
        <v>67.3</v>
      </c>
      <c r="AF420" s="607">
        <v>4</v>
      </c>
      <c r="AG420" s="607" t="s">
        <v>1</v>
      </c>
      <c r="AH420" s="607" t="s">
        <v>1</v>
      </c>
      <c r="AI420" s="607" t="s">
        <v>1</v>
      </c>
      <c r="AJ420" s="607" t="s">
        <v>1</v>
      </c>
      <c r="AK420" s="607" t="s">
        <v>1</v>
      </c>
      <c r="AL420" s="607" t="s">
        <v>1</v>
      </c>
      <c r="AM420" s="607" t="s">
        <v>1</v>
      </c>
      <c r="AN420" s="607" t="s">
        <v>1</v>
      </c>
      <c r="AO420" s="607" t="s">
        <v>1</v>
      </c>
      <c r="AP420" s="607" t="s">
        <v>1</v>
      </c>
      <c r="AQ420" s="607" t="s">
        <v>1</v>
      </c>
      <c r="AR420" s="607">
        <v>1</v>
      </c>
      <c r="AS420" s="607" t="s">
        <v>1</v>
      </c>
      <c r="AT420" s="607">
        <v>2</v>
      </c>
      <c r="AU420" s="607">
        <v>1</v>
      </c>
      <c r="AV420" s="608">
        <v>80.8</v>
      </c>
      <c r="AW420" s="608">
        <v>81</v>
      </c>
      <c r="AX420" s="608">
        <v>80</v>
      </c>
      <c r="AY420" s="607">
        <v>4</v>
      </c>
      <c r="AZ420" s="607" t="s">
        <v>1</v>
      </c>
      <c r="BA420" s="607" t="s">
        <v>1</v>
      </c>
      <c r="BB420" s="607" t="s">
        <v>1</v>
      </c>
      <c r="BC420" s="607" t="s">
        <v>1</v>
      </c>
      <c r="BD420" s="607" t="s">
        <v>1</v>
      </c>
      <c r="BE420" s="607" t="s">
        <v>1</v>
      </c>
      <c r="BF420" s="607" t="s">
        <v>1</v>
      </c>
      <c r="BG420" s="607" t="s">
        <v>1</v>
      </c>
      <c r="BH420" s="607" t="s">
        <v>1</v>
      </c>
      <c r="BI420" s="607" t="s">
        <v>1</v>
      </c>
      <c r="BJ420" s="607" t="s">
        <v>1</v>
      </c>
      <c r="BK420" s="607">
        <v>1</v>
      </c>
      <c r="BL420" s="607" t="s">
        <v>1</v>
      </c>
      <c r="BM420" s="607">
        <v>2</v>
      </c>
      <c r="BN420" s="607">
        <v>1</v>
      </c>
      <c r="BO420" s="608">
        <v>80.8</v>
      </c>
      <c r="BP420" s="608">
        <v>81</v>
      </c>
      <c r="BQ420" s="608">
        <v>80</v>
      </c>
      <c r="BR420" s="607">
        <v>3</v>
      </c>
      <c r="BS420" s="607" t="s">
        <v>1</v>
      </c>
      <c r="BT420" s="607" t="s">
        <v>1</v>
      </c>
      <c r="BU420" s="607" t="s">
        <v>1</v>
      </c>
      <c r="BV420" s="607" t="s">
        <v>1</v>
      </c>
      <c r="BW420" s="607" t="s">
        <v>1</v>
      </c>
      <c r="BX420" s="607" t="s">
        <v>1</v>
      </c>
      <c r="BY420" s="607" t="s">
        <v>1</v>
      </c>
      <c r="BZ420" s="607" t="s">
        <v>1</v>
      </c>
      <c r="CA420" s="607" t="s">
        <v>1</v>
      </c>
      <c r="CB420" s="607" t="s">
        <v>1</v>
      </c>
      <c r="CC420" s="607" t="s">
        <v>1</v>
      </c>
      <c r="CD420" s="607">
        <v>1</v>
      </c>
      <c r="CE420" s="607" t="s">
        <v>1</v>
      </c>
      <c r="CF420" s="607">
        <v>1</v>
      </c>
      <c r="CG420" s="607">
        <v>1</v>
      </c>
      <c r="CH420" s="607">
        <v>3</v>
      </c>
      <c r="CI420" s="607" t="s">
        <v>1</v>
      </c>
      <c r="CJ420" s="607" t="s">
        <v>1</v>
      </c>
      <c r="CK420" s="607" t="s">
        <v>1</v>
      </c>
      <c r="CL420" s="607" t="s">
        <v>1</v>
      </c>
      <c r="CM420" s="607" t="s">
        <v>1</v>
      </c>
      <c r="CN420" s="607" t="s">
        <v>1</v>
      </c>
      <c r="CO420" s="607" t="s">
        <v>1</v>
      </c>
      <c r="CP420" s="607" t="s">
        <v>1</v>
      </c>
      <c r="CQ420" s="607" t="s">
        <v>1</v>
      </c>
      <c r="CR420" s="607">
        <v>1</v>
      </c>
      <c r="CS420" s="607" t="s">
        <v>1</v>
      </c>
      <c r="CT420" s="607">
        <v>1</v>
      </c>
      <c r="CU420" s="607">
        <v>1</v>
      </c>
      <c r="CV420" s="607"/>
      <c r="CW420" s="607"/>
      <c r="CX420" s="607"/>
      <c r="CY420" s="607"/>
      <c r="CZ420" s="607"/>
      <c r="DA420" s="607"/>
      <c r="DB420" s="607"/>
      <c r="DC420" s="607">
        <v>10</v>
      </c>
      <c r="DD420" s="607">
        <v>7</v>
      </c>
      <c r="DE420" s="607">
        <v>4</v>
      </c>
      <c r="DF420" s="607">
        <v>3</v>
      </c>
      <c r="DG420" s="607" t="s">
        <v>1</v>
      </c>
      <c r="DH420" s="607">
        <v>2</v>
      </c>
      <c r="DI420" s="607">
        <v>1</v>
      </c>
      <c r="DJ420" s="607" t="s">
        <v>1</v>
      </c>
      <c r="DK420" s="607">
        <v>2</v>
      </c>
      <c r="DL420" s="607" t="s">
        <v>1</v>
      </c>
      <c r="DM420" s="607" t="s">
        <v>1</v>
      </c>
      <c r="DN420" s="607" t="s">
        <v>1</v>
      </c>
      <c r="DO420" s="607" t="s">
        <v>1</v>
      </c>
      <c r="DP420" s="607">
        <v>2</v>
      </c>
      <c r="DQ420" s="607" t="s">
        <v>1</v>
      </c>
      <c r="DR420" s="607" t="s">
        <v>1</v>
      </c>
      <c r="DS420" s="607" t="s">
        <v>1</v>
      </c>
      <c r="DT420" s="607" t="s">
        <v>1</v>
      </c>
      <c r="DU420" s="607" t="s">
        <v>1</v>
      </c>
      <c r="DV420" s="607" t="s">
        <v>1</v>
      </c>
      <c r="DW420" s="607" t="s">
        <v>1</v>
      </c>
      <c r="DX420" s="607" t="s">
        <v>1</v>
      </c>
      <c r="DY420" s="607" t="s">
        <v>1</v>
      </c>
      <c r="DZ420" s="607" t="s">
        <v>1</v>
      </c>
      <c r="EA420" s="607">
        <v>3</v>
      </c>
      <c r="EB420" s="607">
        <v>167</v>
      </c>
      <c r="EC420" s="607" t="s">
        <v>1</v>
      </c>
      <c r="ED420" s="607">
        <v>167</v>
      </c>
      <c r="EE420" s="607" t="s">
        <v>1</v>
      </c>
      <c r="EF420" s="17">
        <v>6</v>
      </c>
      <c r="EG420" s="17">
        <v>5</v>
      </c>
      <c r="EH420" s="17">
        <v>3</v>
      </c>
      <c r="EI420" s="17">
        <v>2</v>
      </c>
      <c r="EJ420" s="17" t="s">
        <v>1</v>
      </c>
      <c r="EK420" s="17" t="s">
        <v>1</v>
      </c>
      <c r="EL420" s="17">
        <v>1</v>
      </c>
      <c r="EM420" s="17" t="s">
        <v>1</v>
      </c>
      <c r="EN420" s="17">
        <v>4</v>
      </c>
      <c r="EO420" s="17">
        <v>2</v>
      </c>
      <c r="EP420" s="17">
        <v>1</v>
      </c>
      <c r="EQ420" s="17">
        <v>1</v>
      </c>
      <c r="ER420" s="17" t="s">
        <v>1</v>
      </c>
      <c r="ES420" s="17">
        <v>2</v>
      </c>
      <c r="ET420" s="17" t="s">
        <v>1</v>
      </c>
      <c r="EU420" s="17" t="s">
        <v>1</v>
      </c>
    </row>
    <row r="421" spans="1:151" ht="14.25" customHeight="1">
      <c r="A421" s="551" t="s">
        <v>299</v>
      </c>
      <c r="B421" s="551" t="s">
        <v>600</v>
      </c>
      <c r="C421" s="551" t="s">
        <v>600</v>
      </c>
      <c r="D421" s="551" t="s">
        <v>210</v>
      </c>
      <c r="E421" s="607">
        <v>18</v>
      </c>
      <c r="F421" s="607">
        <v>6</v>
      </c>
      <c r="G421" s="607">
        <v>1</v>
      </c>
      <c r="H421" s="607">
        <v>1</v>
      </c>
      <c r="I421" s="607">
        <v>1</v>
      </c>
      <c r="J421" s="607">
        <v>1</v>
      </c>
      <c r="K421" s="607">
        <v>4</v>
      </c>
      <c r="L421" s="607">
        <v>12</v>
      </c>
      <c r="M421" s="607">
        <v>14</v>
      </c>
      <c r="N421" s="607">
        <v>1</v>
      </c>
      <c r="O421" s="607" t="s">
        <v>1</v>
      </c>
      <c r="P421" s="607">
        <v>1</v>
      </c>
      <c r="Q421" s="607" t="s">
        <v>1</v>
      </c>
      <c r="R421" s="607" t="s">
        <v>1</v>
      </c>
      <c r="S421" s="607">
        <v>1</v>
      </c>
      <c r="T421" s="607">
        <v>1</v>
      </c>
      <c r="U421" s="607">
        <v>3</v>
      </c>
      <c r="V421" s="607">
        <v>3</v>
      </c>
      <c r="W421" s="607">
        <v>1</v>
      </c>
      <c r="X421" s="607" t="s">
        <v>1</v>
      </c>
      <c r="Y421" s="607" t="s">
        <v>1</v>
      </c>
      <c r="Z421" s="607">
        <v>1</v>
      </c>
      <c r="AA421" s="607">
        <v>2</v>
      </c>
      <c r="AB421" s="607" t="s">
        <v>1</v>
      </c>
      <c r="AC421" s="608">
        <v>54.3</v>
      </c>
      <c r="AD421" s="608">
        <v>53</v>
      </c>
      <c r="AE421" s="608">
        <v>56.6</v>
      </c>
      <c r="AF421" s="607">
        <v>4</v>
      </c>
      <c r="AG421" s="607" t="s">
        <v>1</v>
      </c>
      <c r="AH421" s="607" t="s">
        <v>1</v>
      </c>
      <c r="AI421" s="607" t="s">
        <v>1</v>
      </c>
      <c r="AJ421" s="607" t="s">
        <v>1</v>
      </c>
      <c r="AK421" s="607" t="s">
        <v>1</v>
      </c>
      <c r="AL421" s="607" t="s">
        <v>1</v>
      </c>
      <c r="AM421" s="607" t="s">
        <v>1</v>
      </c>
      <c r="AN421" s="607" t="s">
        <v>1</v>
      </c>
      <c r="AO421" s="607">
        <v>1</v>
      </c>
      <c r="AP421" s="607">
        <v>1</v>
      </c>
      <c r="AQ421" s="607" t="s">
        <v>1</v>
      </c>
      <c r="AR421" s="607" t="s">
        <v>1</v>
      </c>
      <c r="AS421" s="607">
        <v>1</v>
      </c>
      <c r="AT421" s="607">
        <v>1</v>
      </c>
      <c r="AU421" s="607" t="s">
        <v>1</v>
      </c>
      <c r="AV421" s="608">
        <v>69.8</v>
      </c>
      <c r="AW421" s="608">
        <v>73</v>
      </c>
      <c r="AX421" s="608">
        <v>60</v>
      </c>
      <c r="AY421" s="607">
        <v>4</v>
      </c>
      <c r="AZ421" s="607" t="s">
        <v>1</v>
      </c>
      <c r="BA421" s="607" t="s">
        <v>1</v>
      </c>
      <c r="BB421" s="607" t="s">
        <v>1</v>
      </c>
      <c r="BC421" s="607" t="s">
        <v>1</v>
      </c>
      <c r="BD421" s="607" t="s">
        <v>1</v>
      </c>
      <c r="BE421" s="607" t="s">
        <v>1</v>
      </c>
      <c r="BF421" s="607" t="s">
        <v>1</v>
      </c>
      <c r="BG421" s="607" t="s">
        <v>1</v>
      </c>
      <c r="BH421" s="607">
        <v>1</v>
      </c>
      <c r="BI421" s="607">
        <v>1</v>
      </c>
      <c r="BJ421" s="607" t="s">
        <v>1</v>
      </c>
      <c r="BK421" s="607" t="s">
        <v>1</v>
      </c>
      <c r="BL421" s="607">
        <v>1</v>
      </c>
      <c r="BM421" s="607">
        <v>1</v>
      </c>
      <c r="BN421" s="607" t="s">
        <v>1</v>
      </c>
      <c r="BO421" s="608">
        <v>69.8</v>
      </c>
      <c r="BP421" s="608">
        <v>73</v>
      </c>
      <c r="BQ421" s="608">
        <v>60</v>
      </c>
      <c r="BR421" s="607">
        <v>6</v>
      </c>
      <c r="BS421" s="607" t="s">
        <v>1</v>
      </c>
      <c r="BT421" s="607" t="s">
        <v>1</v>
      </c>
      <c r="BU421" s="607" t="s">
        <v>1</v>
      </c>
      <c r="BV421" s="607" t="s">
        <v>1</v>
      </c>
      <c r="BW421" s="607" t="s">
        <v>1</v>
      </c>
      <c r="BX421" s="607" t="s">
        <v>1</v>
      </c>
      <c r="BY421" s="607" t="s">
        <v>1</v>
      </c>
      <c r="BZ421" s="607">
        <v>1</v>
      </c>
      <c r="CA421" s="607">
        <v>2</v>
      </c>
      <c r="CB421" s="607">
        <v>1</v>
      </c>
      <c r="CC421" s="607" t="s">
        <v>1</v>
      </c>
      <c r="CD421" s="607" t="s">
        <v>1</v>
      </c>
      <c r="CE421" s="607">
        <v>1</v>
      </c>
      <c r="CF421" s="607">
        <v>1</v>
      </c>
      <c r="CG421" s="607" t="s">
        <v>1</v>
      </c>
      <c r="CH421" s="607">
        <v>3</v>
      </c>
      <c r="CI421" s="607" t="s">
        <v>1</v>
      </c>
      <c r="CJ421" s="607" t="s">
        <v>1</v>
      </c>
      <c r="CK421" s="607" t="s">
        <v>1</v>
      </c>
      <c r="CL421" s="607" t="s">
        <v>1</v>
      </c>
      <c r="CM421" s="607" t="s">
        <v>1</v>
      </c>
      <c r="CN421" s="607">
        <v>1</v>
      </c>
      <c r="CO421" s="607" t="s">
        <v>1</v>
      </c>
      <c r="CP421" s="607" t="s">
        <v>1</v>
      </c>
      <c r="CQ421" s="607" t="s">
        <v>1</v>
      </c>
      <c r="CR421" s="607" t="s">
        <v>1</v>
      </c>
      <c r="CS421" s="607">
        <v>1</v>
      </c>
      <c r="CT421" s="607">
        <v>1</v>
      </c>
      <c r="CU421" s="607" t="s">
        <v>1</v>
      </c>
      <c r="CV421" s="607"/>
      <c r="CW421" s="607"/>
      <c r="CX421" s="607"/>
      <c r="CY421" s="607"/>
      <c r="CZ421" s="607"/>
      <c r="DA421" s="607"/>
      <c r="DB421" s="607"/>
      <c r="DC421" s="607">
        <v>24</v>
      </c>
      <c r="DD421" s="607">
        <v>15</v>
      </c>
      <c r="DE421" s="607">
        <v>4</v>
      </c>
      <c r="DF421" s="607">
        <v>11</v>
      </c>
      <c r="DG421" s="607" t="s">
        <v>1</v>
      </c>
      <c r="DH421" s="607">
        <v>3</v>
      </c>
      <c r="DI421" s="607">
        <v>3</v>
      </c>
      <c r="DJ421" s="607">
        <v>3</v>
      </c>
      <c r="DK421" s="607">
        <v>4</v>
      </c>
      <c r="DL421" s="607" t="s">
        <v>1</v>
      </c>
      <c r="DM421" s="607" t="s">
        <v>1</v>
      </c>
      <c r="DN421" s="607" t="s">
        <v>1</v>
      </c>
      <c r="DO421" s="607">
        <v>2</v>
      </c>
      <c r="DP421" s="607">
        <v>2</v>
      </c>
      <c r="DQ421" s="607" t="s">
        <v>1</v>
      </c>
      <c r="DR421" s="607" t="s">
        <v>1</v>
      </c>
      <c r="DS421" s="607" t="s">
        <v>1</v>
      </c>
      <c r="DT421" s="607" t="s">
        <v>1</v>
      </c>
      <c r="DU421" s="607" t="s">
        <v>1</v>
      </c>
      <c r="DV421" s="607" t="s">
        <v>1</v>
      </c>
      <c r="DW421" s="607" t="s">
        <v>1</v>
      </c>
      <c r="DX421" s="607" t="s">
        <v>1</v>
      </c>
      <c r="DY421" s="607" t="s">
        <v>1</v>
      </c>
      <c r="DZ421" s="607" t="s">
        <v>1</v>
      </c>
      <c r="EA421" s="607">
        <v>6</v>
      </c>
      <c r="EB421" s="607">
        <v>310</v>
      </c>
      <c r="EC421" s="607" t="s">
        <v>1</v>
      </c>
      <c r="ED421" s="607">
        <v>233</v>
      </c>
      <c r="EE421" s="607">
        <v>77</v>
      </c>
      <c r="EF421" s="17">
        <v>11</v>
      </c>
      <c r="EG421" s="17">
        <v>9</v>
      </c>
      <c r="EH421" s="17">
        <v>3</v>
      </c>
      <c r="EI421" s="17">
        <v>6</v>
      </c>
      <c r="EJ421" s="17" t="s">
        <v>1</v>
      </c>
      <c r="EK421" s="17" t="s">
        <v>1</v>
      </c>
      <c r="EL421" s="17">
        <v>2</v>
      </c>
      <c r="EM421" s="17" t="s">
        <v>1</v>
      </c>
      <c r="EN421" s="17">
        <v>13</v>
      </c>
      <c r="EO421" s="17">
        <v>6</v>
      </c>
      <c r="EP421" s="17">
        <v>1</v>
      </c>
      <c r="EQ421" s="17">
        <v>5</v>
      </c>
      <c r="ER421" s="17" t="s">
        <v>1</v>
      </c>
      <c r="ES421" s="17">
        <v>3</v>
      </c>
      <c r="ET421" s="17">
        <v>1</v>
      </c>
      <c r="EU421" s="17">
        <v>3</v>
      </c>
    </row>
    <row r="422" spans="1:151" ht="14.25" customHeight="1">
      <c r="A422" s="551" t="s">
        <v>299</v>
      </c>
      <c r="B422" s="551" t="s">
        <v>600</v>
      </c>
      <c r="C422" s="551" t="s">
        <v>600</v>
      </c>
      <c r="D422" s="551" t="s">
        <v>619</v>
      </c>
      <c r="E422" s="607">
        <v>10</v>
      </c>
      <c r="F422" s="607">
        <v>8</v>
      </c>
      <c r="G422" s="607">
        <v>2</v>
      </c>
      <c r="H422" s="607">
        <v>2</v>
      </c>
      <c r="I422" s="607">
        <v>3</v>
      </c>
      <c r="J422" s="607" t="s">
        <v>1</v>
      </c>
      <c r="K422" s="607">
        <v>3</v>
      </c>
      <c r="L422" s="607">
        <v>2</v>
      </c>
      <c r="M422" s="607">
        <v>14</v>
      </c>
      <c r="N422" s="607" t="s">
        <v>1</v>
      </c>
      <c r="O422" s="607" t="s">
        <v>1</v>
      </c>
      <c r="P422" s="607" t="s">
        <v>1</v>
      </c>
      <c r="Q422" s="607">
        <v>1</v>
      </c>
      <c r="R422" s="607" t="s">
        <v>1</v>
      </c>
      <c r="S422" s="607" t="s">
        <v>1</v>
      </c>
      <c r="T422" s="607">
        <v>2</v>
      </c>
      <c r="U422" s="607">
        <v>2</v>
      </c>
      <c r="V422" s="607">
        <v>2</v>
      </c>
      <c r="W422" s="607">
        <v>3</v>
      </c>
      <c r="X422" s="607">
        <v>1</v>
      </c>
      <c r="Y422" s="607" t="s">
        <v>1</v>
      </c>
      <c r="Z422" s="607" t="s">
        <v>1</v>
      </c>
      <c r="AA422" s="607">
        <v>2</v>
      </c>
      <c r="AB422" s="607">
        <v>1</v>
      </c>
      <c r="AC422" s="608">
        <v>60.6</v>
      </c>
      <c r="AD422" s="608">
        <v>57.9</v>
      </c>
      <c r="AE422" s="608">
        <v>64.3</v>
      </c>
      <c r="AF422" s="607">
        <v>9</v>
      </c>
      <c r="AG422" s="607" t="s">
        <v>1</v>
      </c>
      <c r="AH422" s="607" t="s">
        <v>1</v>
      </c>
      <c r="AI422" s="607" t="s">
        <v>1</v>
      </c>
      <c r="AJ422" s="607" t="s">
        <v>1</v>
      </c>
      <c r="AK422" s="607" t="s">
        <v>1</v>
      </c>
      <c r="AL422" s="607" t="s">
        <v>1</v>
      </c>
      <c r="AM422" s="607">
        <v>2</v>
      </c>
      <c r="AN422" s="607" t="s">
        <v>1</v>
      </c>
      <c r="AO422" s="607" t="s">
        <v>1</v>
      </c>
      <c r="AP422" s="607">
        <v>3</v>
      </c>
      <c r="AQ422" s="607">
        <v>1</v>
      </c>
      <c r="AR422" s="607" t="s">
        <v>1</v>
      </c>
      <c r="AS422" s="607" t="s">
        <v>1</v>
      </c>
      <c r="AT422" s="607">
        <v>2</v>
      </c>
      <c r="AU422" s="607">
        <v>1</v>
      </c>
      <c r="AV422" s="608">
        <v>66.099999999999994</v>
      </c>
      <c r="AW422" s="608">
        <v>65.5</v>
      </c>
      <c r="AX422" s="608">
        <v>66.599999999999994</v>
      </c>
      <c r="AY422" s="607">
        <v>9</v>
      </c>
      <c r="AZ422" s="607" t="s">
        <v>1</v>
      </c>
      <c r="BA422" s="607" t="s">
        <v>1</v>
      </c>
      <c r="BB422" s="607" t="s">
        <v>1</v>
      </c>
      <c r="BC422" s="607" t="s">
        <v>1</v>
      </c>
      <c r="BD422" s="607" t="s">
        <v>1</v>
      </c>
      <c r="BE422" s="607" t="s">
        <v>1</v>
      </c>
      <c r="BF422" s="607">
        <v>2</v>
      </c>
      <c r="BG422" s="607" t="s">
        <v>1</v>
      </c>
      <c r="BH422" s="607" t="s">
        <v>1</v>
      </c>
      <c r="BI422" s="607">
        <v>3</v>
      </c>
      <c r="BJ422" s="607">
        <v>1</v>
      </c>
      <c r="BK422" s="607" t="s">
        <v>1</v>
      </c>
      <c r="BL422" s="607" t="s">
        <v>1</v>
      </c>
      <c r="BM422" s="607">
        <v>2</v>
      </c>
      <c r="BN422" s="607">
        <v>1</v>
      </c>
      <c r="BO422" s="608">
        <v>66.099999999999994</v>
      </c>
      <c r="BP422" s="608">
        <v>65.5</v>
      </c>
      <c r="BQ422" s="608">
        <v>66.599999999999994</v>
      </c>
      <c r="BR422" s="607">
        <v>8</v>
      </c>
      <c r="BS422" s="607" t="s">
        <v>1</v>
      </c>
      <c r="BT422" s="607" t="s">
        <v>1</v>
      </c>
      <c r="BU422" s="607" t="s">
        <v>1</v>
      </c>
      <c r="BV422" s="607" t="s">
        <v>1</v>
      </c>
      <c r="BW422" s="607" t="s">
        <v>1</v>
      </c>
      <c r="BX422" s="607" t="s">
        <v>1</v>
      </c>
      <c r="BY422" s="607">
        <v>1</v>
      </c>
      <c r="BZ422" s="607" t="s">
        <v>1</v>
      </c>
      <c r="CA422" s="607">
        <v>2</v>
      </c>
      <c r="CB422" s="607">
        <v>1</v>
      </c>
      <c r="CC422" s="607">
        <v>1</v>
      </c>
      <c r="CD422" s="607" t="s">
        <v>1</v>
      </c>
      <c r="CE422" s="607" t="s">
        <v>1</v>
      </c>
      <c r="CF422" s="607">
        <v>2</v>
      </c>
      <c r="CG422" s="607">
        <v>1</v>
      </c>
      <c r="CH422" s="607">
        <v>4</v>
      </c>
      <c r="CI422" s="607" t="s">
        <v>1</v>
      </c>
      <c r="CJ422" s="607" t="s">
        <v>1</v>
      </c>
      <c r="CK422" s="607" t="s">
        <v>1</v>
      </c>
      <c r="CL422" s="607" t="s">
        <v>1</v>
      </c>
      <c r="CM422" s="607" t="s">
        <v>1</v>
      </c>
      <c r="CN422" s="607" t="s">
        <v>1</v>
      </c>
      <c r="CO422" s="607" t="s">
        <v>1</v>
      </c>
      <c r="CP422" s="607" t="s">
        <v>1</v>
      </c>
      <c r="CQ422" s="607">
        <v>1</v>
      </c>
      <c r="CR422" s="607" t="s">
        <v>1</v>
      </c>
      <c r="CS422" s="607" t="s">
        <v>1</v>
      </c>
      <c r="CT422" s="607">
        <v>2</v>
      </c>
      <c r="CU422" s="607">
        <v>1</v>
      </c>
      <c r="CV422" s="607"/>
      <c r="CW422" s="607"/>
      <c r="CX422" s="607"/>
      <c r="CY422" s="607"/>
      <c r="CZ422" s="607"/>
      <c r="DA422" s="607"/>
      <c r="DB422" s="607"/>
      <c r="DC422" s="607">
        <v>27</v>
      </c>
      <c r="DD422" s="607">
        <v>16</v>
      </c>
      <c r="DE422" s="607">
        <v>9</v>
      </c>
      <c r="DF422" s="607">
        <v>6</v>
      </c>
      <c r="DG422" s="607">
        <v>1</v>
      </c>
      <c r="DH422" s="607">
        <v>4</v>
      </c>
      <c r="DI422" s="607">
        <v>4</v>
      </c>
      <c r="DJ422" s="607">
        <v>3</v>
      </c>
      <c r="DK422" s="607">
        <v>5</v>
      </c>
      <c r="DL422" s="607" t="s">
        <v>1</v>
      </c>
      <c r="DM422" s="607" t="s">
        <v>1</v>
      </c>
      <c r="DN422" s="607" t="s">
        <v>1</v>
      </c>
      <c r="DO422" s="607">
        <v>1</v>
      </c>
      <c r="DP422" s="607">
        <v>2</v>
      </c>
      <c r="DQ422" s="607" t="s">
        <v>1</v>
      </c>
      <c r="DR422" s="607" t="s">
        <v>1</v>
      </c>
      <c r="DS422" s="607">
        <v>1</v>
      </c>
      <c r="DT422" s="607" t="s">
        <v>1</v>
      </c>
      <c r="DU422" s="607">
        <v>1</v>
      </c>
      <c r="DV422" s="607" t="s">
        <v>1</v>
      </c>
      <c r="DW422" s="607" t="s">
        <v>1</v>
      </c>
      <c r="DX422" s="607" t="s">
        <v>1</v>
      </c>
      <c r="DY422" s="607" t="s">
        <v>1</v>
      </c>
      <c r="DZ422" s="607" t="s">
        <v>1</v>
      </c>
      <c r="EA422" s="607">
        <v>7</v>
      </c>
      <c r="EB422" s="607">
        <v>429</v>
      </c>
      <c r="EC422" s="607" t="s">
        <v>1</v>
      </c>
      <c r="ED422" s="607">
        <v>335</v>
      </c>
      <c r="EE422" s="607">
        <v>94</v>
      </c>
      <c r="EF422" s="17">
        <v>10</v>
      </c>
      <c r="EG422" s="17">
        <v>9</v>
      </c>
      <c r="EH422" s="17">
        <v>4</v>
      </c>
      <c r="EI422" s="17">
        <v>4</v>
      </c>
      <c r="EJ422" s="17">
        <v>1</v>
      </c>
      <c r="EK422" s="17" t="s">
        <v>1</v>
      </c>
      <c r="EL422" s="17">
        <v>1</v>
      </c>
      <c r="EM422" s="17" t="s">
        <v>1</v>
      </c>
      <c r="EN422" s="17">
        <v>17</v>
      </c>
      <c r="EO422" s="17">
        <v>7</v>
      </c>
      <c r="EP422" s="17">
        <v>5</v>
      </c>
      <c r="EQ422" s="17">
        <v>2</v>
      </c>
      <c r="ER422" s="17" t="s">
        <v>1</v>
      </c>
      <c r="ES422" s="17">
        <v>4</v>
      </c>
      <c r="ET422" s="17">
        <v>3</v>
      </c>
      <c r="EU422" s="17">
        <v>3</v>
      </c>
    </row>
    <row r="423" spans="1:151" ht="14.25" customHeight="1">
      <c r="A423" s="551" t="s">
        <v>299</v>
      </c>
      <c r="B423" s="551" t="s">
        <v>600</v>
      </c>
      <c r="C423" s="551" t="s">
        <v>600</v>
      </c>
      <c r="D423" s="551" t="s">
        <v>620</v>
      </c>
      <c r="E423" s="607">
        <v>17</v>
      </c>
      <c r="F423" s="607">
        <v>6</v>
      </c>
      <c r="G423" s="607" t="s">
        <v>1</v>
      </c>
      <c r="H423" s="607" t="s">
        <v>1</v>
      </c>
      <c r="I423" s="607">
        <v>1</v>
      </c>
      <c r="J423" s="607" t="s">
        <v>1</v>
      </c>
      <c r="K423" s="607">
        <v>5</v>
      </c>
      <c r="L423" s="607">
        <v>11</v>
      </c>
      <c r="M423" s="607">
        <v>14</v>
      </c>
      <c r="N423" s="607" t="s">
        <v>1</v>
      </c>
      <c r="O423" s="607" t="s">
        <v>1</v>
      </c>
      <c r="P423" s="607">
        <v>1</v>
      </c>
      <c r="Q423" s="607" t="s">
        <v>1</v>
      </c>
      <c r="R423" s="607">
        <v>2</v>
      </c>
      <c r="S423" s="607" t="s">
        <v>1</v>
      </c>
      <c r="T423" s="607">
        <v>2</v>
      </c>
      <c r="U423" s="607">
        <v>1</v>
      </c>
      <c r="V423" s="607">
        <v>3</v>
      </c>
      <c r="W423" s="607">
        <v>1</v>
      </c>
      <c r="X423" s="607">
        <v>2</v>
      </c>
      <c r="Y423" s="607" t="s">
        <v>1</v>
      </c>
      <c r="Z423" s="607">
        <v>1</v>
      </c>
      <c r="AA423" s="607">
        <v>1</v>
      </c>
      <c r="AB423" s="607" t="s">
        <v>1</v>
      </c>
      <c r="AC423" s="608">
        <v>55.7</v>
      </c>
      <c r="AD423" s="608">
        <v>55.9</v>
      </c>
      <c r="AE423" s="608">
        <v>55.5</v>
      </c>
      <c r="AF423" s="607">
        <v>3</v>
      </c>
      <c r="AG423" s="607" t="s">
        <v>1</v>
      </c>
      <c r="AH423" s="607" t="s">
        <v>1</v>
      </c>
      <c r="AI423" s="607" t="s">
        <v>1</v>
      </c>
      <c r="AJ423" s="607" t="s">
        <v>1</v>
      </c>
      <c r="AK423" s="607" t="s">
        <v>1</v>
      </c>
      <c r="AL423" s="607" t="s">
        <v>1</v>
      </c>
      <c r="AM423" s="607" t="s">
        <v>1</v>
      </c>
      <c r="AN423" s="607" t="s">
        <v>1</v>
      </c>
      <c r="AO423" s="607" t="s">
        <v>1</v>
      </c>
      <c r="AP423" s="607" t="s">
        <v>1</v>
      </c>
      <c r="AQ423" s="607">
        <v>1</v>
      </c>
      <c r="AR423" s="607" t="s">
        <v>1</v>
      </c>
      <c r="AS423" s="607">
        <v>1</v>
      </c>
      <c r="AT423" s="607">
        <v>1</v>
      </c>
      <c r="AU423" s="607" t="s">
        <v>1</v>
      </c>
      <c r="AV423" s="608">
        <v>76.7</v>
      </c>
      <c r="AW423" s="608">
        <v>75.5</v>
      </c>
      <c r="AX423" s="608">
        <v>79</v>
      </c>
      <c r="AY423" s="607">
        <v>2</v>
      </c>
      <c r="AZ423" s="607" t="s">
        <v>1</v>
      </c>
      <c r="BA423" s="607" t="s">
        <v>1</v>
      </c>
      <c r="BB423" s="607" t="s">
        <v>1</v>
      </c>
      <c r="BC423" s="607" t="s">
        <v>1</v>
      </c>
      <c r="BD423" s="607" t="s">
        <v>1</v>
      </c>
      <c r="BE423" s="607" t="s">
        <v>1</v>
      </c>
      <c r="BF423" s="607" t="s">
        <v>1</v>
      </c>
      <c r="BG423" s="607" t="s">
        <v>1</v>
      </c>
      <c r="BH423" s="607" t="s">
        <v>1</v>
      </c>
      <c r="BI423" s="607" t="s">
        <v>1</v>
      </c>
      <c r="BJ423" s="607">
        <v>1</v>
      </c>
      <c r="BK423" s="607" t="s">
        <v>1</v>
      </c>
      <c r="BL423" s="607" t="s">
        <v>1</v>
      </c>
      <c r="BM423" s="607">
        <v>1</v>
      </c>
      <c r="BN423" s="607" t="s">
        <v>1</v>
      </c>
      <c r="BO423" s="608">
        <v>75.5</v>
      </c>
      <c r="BP423" s="608">
        <v>75.5</v>
      </c>
      <c r="BQ423" s="608" t="s">
        <v>174</v>
      </c>
      <c r="BR423" s="607">
        <v>6</v>
      </c>
      <c r="BS423" s="607" t="s">
        <v>1</v>
      </c>
      <c r="BT423" s="607" t="s">
        <v>1</v>
      </c>
      <c r="BU423" s="607" t="s">
        <v>1</v>
      </c>
      <c r="BV423" s="607" t="s">
        <v>1</v>
      </c>
      <c r="BW423" s="607" t="s">
        <v>1</v>
      </c>
      <c r="BX423" s="607" t="s">
        <v>1</v>
      </c>
      <c r="BY423" s="607">
        <v>1</v>
      </c>
      <c r="BZ423" s="607" t="s">
        <v>1</v>
      </c>
      <c r="CA423" s="607">
        <v>2</v>
      </c>
      <c r="CB423" s="607">
        <v>1</v>
      </c>
      <c r="CC423" s="607">
        <v>1</v>
      </c>
      <c r="CD423" s="607" t="s">
        <v>1</v>
      </c>
      <c r="CE423" s="607" t="s">
        <v>1</v>
      </c>
      <c r="CF423" s="607">
        <v>1</v>
      </c>
      <c r="CG423" s="607" t="s">
        <v>1</v>
      </c>
      <c r="CH423" s="607">
        <v>5</v>
      </c>
      <c r="CI423" s="607" t="s">
        <v>1</v>
      </c>
      <c r="CJ423" s="607" t="s">
        <v>1</v>
      </c>
      <c r="CK423" s="607" t="s">
        <v>1</v>
      </c>
      <c r="CL423" s="607" t="s">
        <v>1</v>
      </c>
      <c r="CM423" s="607">
        <v>1</v>
      </c>
      <c r="CN423" s="607" t="s">
        <v>1</v>
      </c>
      <c r="CO423" s="607">
        <v>1</v>
      </c>
      <c r="CP423" s="607">
        <v>1</v>
      </c>
      <c r="CQ423" s="607">
        <v>1</v>
      </c>
      <c r="CR423" s="607" t="s">
        <v>1</v>
      </c>
      <c r="CS423" s="607" t="s">
        <v>1</v>
      </c>
      <c r="CT423" s="607">
        <v>1</v>
      </c>
      <c r="CU423" s="607" t="s">
        <v>1</v>
      </c>
      <c r="CV423" s="607"/>
      <c r="CW423" s="607"/>
      <c r="CX423" s="607"/>
      <c r="CY423" s="607"/>
      <c r="CZ423" s="607"/>
      <c r="DA423" s="607"/>
      <c r="DB423" s="607"/>
      <c r="DC423" s="607">
        <v>20</v>
      </c>
      <c r="DD423" s="607">
        <v>12</v>
      </c>
      <c r="DE423" s="607">
        <v>2</v>
      </c>
      <c r="DF423" s="607">
        <v>9</v>
      </c>
      <c r="DG423" s="607">
        <v>1</v>
      </c>
      <c r="DH423" s="607">
        <v>6</v>
      </c>
      <c r="DI423" s="607">
        <v>1</v>
      </c>
      <c r="DJ423" s="607">
        <v>1</v>
      </c>
      <c r="DK423" s="607">
        <v>1</v>
      </c>
      <c r="DL423" s="607" t="s">
        <v>1</v>
      </c>
      <c r="DM423" s="607" t="s">
        <v>1</v>
      </c>
      <c r="DN423" s="607" t="s">
        <v>1</v>
      </c>
      <c r="DO423" s="607" t="s">
        <v>1</v>
      </c>
      <c r="DP423" s="607" t="s">
        <v>1</v>
      </c>
      <c r="DQ423" s="607" t="s">
        <v>1</v>
      </c>
      <c r="DR423" s="607">
        <v>1</v>
      </c>
      <c r="DS423" s="607" t="s">
        <v>1</v>
      </c>
      <c r="DT423" s="607" t="s">
        <v>1</v>
      </c>
      <c r="DU423" s="607" t="s">
        <v>1</v>
      </c>
      <c r="DV423" s="607" t="s">
        <v>1</v>
      </c>
      <c r="DW423" s="607" t="s">
        <v>1</v>
      </c>
      <c r="DX423" s="607" t="s">
        <v>1</v>
      </c>
      <c r="DY423" s="607" t="s">
        <v>1</v>
      </c>
      <c r="DZ423" s="607" t="s">
        <v>1</v>
      </c>
      <c r="EA423" s="607">
        <v>6</v>
      </c>
      <c r="EB423" s="607">
        <v>322</v>
      </c>
      <c r="EC423" s="607" t="s">
        <v>1</v>
      </c>
      <c r="ED423" s="607">
        <v>280</v>
      </c>
      <c r="EE423" s="607">
        <v>42</v>
      </c>
      <c r="EF423" s="17">
        <v>10</v>
      </c>
      <c r="EG423" s="17">
        <v>10</v>
      </c>
      <c r="EH423" s="17">
        <v>2</v>
      </c>
      <c r="EI423" s="17">
        <v>7</v>
      </c>
      <c r="EJ423" s="17">
        <v>1</v>
      </c>
      <c r="EK423" s="17" t="s">
        <v>1</v>
      </c>
      <c r="EL423" s="17" t="s">
        <v>1</v>
      </c>
      <c r="EM423" s="17" t="s">
        <v>1</v>
      </c>
      <c r="EN423" s="17">
        <v>10</v>
      </c>
      <c r="EO423" s="17">
        <v>2</v>
      </c>
      <c r="EP423" s="17" t="s">
        <v>1</v>
      </c>
      <c r="EQ423" s="17">
        <v>2</v>
      </c>
      <c r="ER423" s="17" t="s">
        <v>1</v>
      </c>
      <c r="ES423" s="17">
        <v>6</v>
      </c>
      <c r="ET423" s="17">
        <v>1</v>
      </c>
      <c r="EU423" s="17">
        <v>1</v>
      </c>
    </row>
    <row r="424" spans="1:151" ht="14.25" customHeight="1">
      <c r="A424" s="551" t="s">
        <v>299</v>
      </c>
      <c r="B424" s="551" t="s">
        <v>600</v>
      </c>
      <c r="C424" s="551" t="s">
        <v>600</v>
      </c>
      <c r="D424" s="551" t="s">
        <v>621</v>
      </c>
      <c r="E424" s="607">
        <v>12</v>
      </c>
      <c r="F424" s="607">
        <v>2</v>
      </c>
      <c r="G424" s="607" t="s">
        <v>190</v>
      </c>
      <c r="H424" s="607" t="s">
        <v>190</v>
      </c>
      <c r="I424" s="607" t="s">
        <v>190</v>
      </c>
      <c r="J424" s="607" t="s">
        <v>190</v>
      </c>
      <c r="K424" s="607" t="s">
        <v>190</v>
      </c>
      <c r="L424" s="607">
        <v>10</v>
      </c>
      <c r="M424" s="607" t="s">
        <v>190</v>
      </c>
      <c r="N424" s="607" t="s">
        <v>190</v>
      </c>
      <c r="O424" s="607" t="s">
        <v>190</v>
      </c>
      <c r="P424" s="607" t="s">
        <v>190</v>
      </c>
      <c r="Q424" s="607" t="s">
        <v>190</v>
      </c>
      <c r="R424" s="607" t="s">
        <v>190</v>
      </c>
      <c r="S424" s="607" t="s">
        <v>190</v>
      </c>
      <c r="T424" s="607" t="s">
        <v>190</v>
      </c>
      <c r="U424" s="607" t="s">
        <v>190</v>
      </c>
      <c r="V424" s="607" t="s">
        <v>190</v>
      </c>
      <c r="W424" s="607" t="s">
        <v>190</v>
      </c>
      <c r="X424" s="607" t="s">
        <v>190</v>
      </c>
      <c r="Y424" s="607" t="s">
        <v>190</v>
      </c>
      <c r="Z424" s="607" t="s">
        <v>190</v>
      </c>
      <c r="AA424" s="607" t="s">
        <v>190</v>
      </c>
      <c r="AB424" s="607" t="s">
        <v>190</v>
      </c>
      <c r="AC424" s="608">
        <v>64.400000000000006</v>
      </c>
      <c r="AD424" s="608">
        <v>68</v>
      </c>
      <c r="AE424" s="608">
        <v>59</v>
      </c>
      <c r="AF424" s="607" t="s">
        <v>190</v>
      </c>
      <c r="AG424" s="607" t="s">
        <v>190</v>
      </c>
      <c r="AH424" s="607" t="s">
        <v>190</v>
      </c>
      <c r="AI424" s="607" t="s">
        <v>190</v>
      </c>
      <c r="AJ424" s="607" t="s">
        <v>190</v>
      </c>
      <c r="AK424" s="607" t="s">
        <v>190</v>
      </c>
      <c r="AL424" s="607" t="s">
        <v>190</v>
      </c>
      <c r="AM424" s="607" t="s">
        <v>190</v>
      </c>
      <c r="AN424" s="607" t="s">
        <v>190</v>
      </c>
      <c r="AO424" s="607" t="s">
        <v>190</v>
      </c>
      <c r="AP424" s="607" t="s">
        <v>190</v>
      </c>
      <c r="AQ424" s="607" t="s">
        <v>190</v>
      </c>
      <c r="AR424" s="607" t="s">
        <v>190</v>
      </c>
      <c r="AS424" s="607" t="s">
        <v>190</v>
      </c>
      <c r="AT424" s="607" t="s">
        <v>190</v>
      </c>
      <c r="AU424" s="607" t="s">
        <v>190</v>
      </c>
      <c r="AV424" s="608">
        <v>84</v>
      </c>
      <c r="AW424" s="608">
        <v>84</v>
      </c>
      <c r="AX424" s="608" t="s">
        <v>174</v>
      </c>
      <c r="AY424" s="607" t="s">
        <v>190</v>
      </c>
      <c r="AZ424" s="607" t="s">
        <v>190</v>
      </c>
      <c r="BA424" s="607" t="s">
        <v>190</v>
      </c>
      <c r="BB424" s="607" t="s">
        <v>190</v>
      </c>
      <c r="BC424" s="607" t="s">
        <v>190</v>
      </c>
      <c r="BD424" s="607" t="s">
        <v>190</v>
      </c>
      <c r="BE424" s="607" t="s">
        <v>190</v>
      </c>
      <c r="BF424" s="607" t="s">
        <v>190</v>
      </c>
      <c r="BG424" s="607" t="s">
        <v>190</v>
      </c>
      <c r="BH424" s="607" t="s">
        <v>190</v>
      </c>
      <c r="BI424" s="607" t="s">
        <v>190</v>
      </c>
      <c r="BJ424" s="607" t="s">
        <v>190</v>
      </c>
      <c r="BK424" s="607" t="s">
        <v>190</v>
      </c>
      <c r="BL424" s="607" t="s">
        <v>190</v>
      </c>
      <c r="BM424" s="607" t="s">
        <v>190</v>
      </c>
      <c r="BN424" s="607" t="s">
        <v>190</v>
      </c>
      <c r="BO424" s="608">
        <v>84</v>
      </c>
      <c r="BP424" s="608">
        <v>84</v>
      </c>
      <c r="BQ424" s="608" t="s">
        <v>174</v>
      </c>
      <c r="BR424" s="607">
        <v>2</v>
      </c>
      <c r="BS424" s="607" t="s">
        <v>1</v>
      </c>
      <c r="BT424" s="607" t="s">
        <v>1</v>
      </c>
      <c r="BU424" s="607" t="s">
        <v>1</v>
      </c>
      <c r="BV424" s="607" t="s">
        <v>1</v>
      </c>
      <c r="BW424" s="607" t="s">
        <v>1</v>
      </c>
      <c r="BX424" s="607" t="s">
        <v>1</v>
      </c>
      <c r="BY424" s="607" t="s">
        <v>1</v>
      </c>
      <c r="BZ424" s="607" t="s">
        <v>1</v>
      </c>
      <c r="CA424" s="607">
        <v>1</v>
      </c>
      <c r="CB424" s="607" t="s">
        <v>1</v>
      </c>
      <c r="CC424" s="607" t="s">
        <v>1</v>
      </c>
      <c r="CD424" s="607" t="s">
        <v>1</v>
      </c>
      <c r="CE424" s="607" t="s">
        <v>1</v>
      </c>
      <c r="CF424" s="607">
        <v>1</v>
      </c>
      <c r="CG424" s="607" t="s">
        <v>1</v>
      </c>
      <c r="CH424" s="607">
        <v>2</v>
      </c>
      <c r="CI424" s="607" t="s">
        <v>1</v>
      </c>
      <c r="CJ424" s="607" t="s">
        <v>1</v>
      </c>
      <c r="CK424" s="607" t="s">
        <v>1</v>
      </c>
      <c r="CL424" s="607" t="s">
        <v>1</v>
      </c>
      <c r="CM424" s="607" t="s">
        <v>1</v>
      </c>
      <c r="CN424" s="607" t="s">
        <v>1</v>
      </c>
      <c r="CO424" s="607">
        <v>1</v>
      </c>
      <c r="CP424" s="607" t="s">
        <v>1</v>
      </c>
      <c r="CQ424" s="607" t="s">
        <v>1</v>
      </c>
      <c r="CR424" s="607" t="s">
        <v>1</v>
      </c>
      <c r="CS424" s="607" t="s">
        <v>1</v>
      </c>
      <c r="CT424" s="607">
        <v>1</v>
      </c>
      <c r="CU424" s="607" t="s">
        <v>1</v>
      </c>
      <c r="CV424" s="607"/>
      <c r="CW424" s="607"/>
      <c r="CX424" s="607"/>
      <c r="CY424" s="607"/>
      <c r="CZ424" s="607"/>
      <c r="DA424" s="607"/>
      <c r="DB424" s="607"/>
      <c r="DC424" s="607">
        <v>5</v>
      </c>
      <c r="DD424" s="607">
        <v>4</v>
      </c>
      <c r="DE424" s="607">
        <v>1</v>
      </c>
      <c r="DF424" s="607">
        <v>3</v>
      </c>
      <c r="DG424" s="607" t="s">
        <v>1</v>
      </c>
      <c r="DH424" s="607">
        <v>1</v>
      </c>
      <c r="DI424" s="607" t="s">
        <v>1</v>
      </c>
      <c r="DJ424" s="607" t="s">
        <v>1</v>
      </c>
      <c r="DK424" s="607">
        <v>1</v>
      </c>
      <c r="DL424" s="607" t="s">
        <v>1</v>
      </c>
      <c r="DM424" s="607" t="s">
        <v>1</v>
      </c>
      <c r="DN424" s="607" t="s">
        <v>1</v>
      </c>
      <c r="DO424" s="607">
        <v>1</v>
      </c>
      <c r="DP424" s="607" t="s">
        <v>1</v>
      </c>
      <c r="DQ424" s="607" t="s">
        <v>1</v>
      </c>
      <c r="DR424" s="607" t="s">
        <v>1</v>
      </c>
      <c r="DS424" s="607" t="s">
        <v>1</v>
      </c>
      <c r="DT424" s="607" t="s">
        <v>1</v>
      </c>
      <c r="DU424" s="607" t="s">
        <v>1</v>
      </c>
      <c r="DV424" s="607" t="s">
        <v>1</v>
      </c>
      <c r="DW424" s="607" t="s">
        <v>1</v>
      </c>
      <c r="DX424" s="607" t="s">
        <v>1</v>
      </c>
      <c r="DY424" s="607" t="s">
        <v>1</v>
      </c>
      <c r="DZ424" s="607" t="s">
        <v>1</v>
      </c>
      <c r="EA424" s="607">
        <v>2</v>
      </c>
      <c r="EB424" s="607">
        <v>102</v>
      </c>
      <c r="EC424" s="607" t="s">
        <v>1</v>
      </c>
      <c r="ED424" s="607">
        <v>85</v>
      </c>
      <c r="EE424" s="607">
        <v>17</v>
      </c>
      <c r="EF424" s="17">
        <v>3</v>
      </c>
      <c r="EG424" s="17">
        <v>3</v>
      </c>
      <c r="EH424" s="17">
        <v>1</v>
      </c>
      <c r="EI424" s="17">
        <v>2</v>
      </c>
      <c r="EJ424" s="17" t="s">
        <v>1</v>
      </c>
      <c r="EK424" s="17" t="s">
        <v>1</v>
      </c>
      <c r="EL424" s="17" t="s">
        <v>1</v>
      </c>
      <c r="EM424" s="17" t="s">
        <v>1</v>
      </c>
      <c r="EN424" s="17">
        <v>2</v>
      </c>
      <c r="EO424" s="17">
        <v>1</v>
      </c>
      <c r="EP424" s="17" t="s">
        <v>1</v>
      </c>
      <c r="EQ424" s="17">
        <v>1</v>
      </c>
      <c r="ER424" s="17" t="s">
        <v>1</v>
      </c>
      <c r="ES424" s="17">
        <v>1</v>
      </c>
      <c r="ET424" s="17" t="s">
        <v>1</v>
      </c>
      <c r="EU424" s="17" t="s">
        <v>1</v>
      </c>
    </row>
    <row r="425" spans="1:151" ht="14.25" customHeight="1">
      <c r="A425" s="551" t="s">
        <v>299</v>
      </c>
      <c r="B425" s="551" t="s">
        <v>600</v>
      </c>
      <c r="C425" s="551" t="s">
        <v>600</v>
      </c>
      <c r="D425" s="551"/>
      <c r="E425" s="607" t="s">
        <v>1</v>
      </c>
      <c r="F425" s="607" t="s">
        <v>1</v>
      </c>
      <c r="G425" s="607" t="s">
        <v>1</v>
      </c>
      <c r="H425" s="607" t="s">
        <v>1</v>
      </c>
      <c r="I425" s="607" t="s">
        <v>1</v>
      </c>
      <c r="J425" s="607" t="s">
        <v>1</v>
      </c>
      <c r="K425" s="607" t="s">
        <v>1</v>
      </c>
      <c r="L425" s="607" t="s">
        <v>1</v>
      </c>
      <c r="M425" s="607" t="s">
        <v>1</v>
      </c>
      <c r="N425" s="607" t="s">
        <v>1</v>
      </c>
      <c r="O425" s="607" t="s">
        <v>1</v>
      </c>
      <c r="P425" s="607" t="s">
        <v>1</v>
      </c>
      <c r="Q425" s="607" t="s">
        <v>1</v>
      </c>
      <c r="R425" s="607" t="s">
        <v>1</v>
      </c>
      <c r="S425" s="607" t="s">
        <v>1</v>
      </c>
      <c r="T425" s="607" t="s">
        <v>1</v>
      </c>
      <c r="U425" s="607" t="s">
        <v>1</v>
      </c>
      <c r="V425" s="607" t="s">
        <v>1</v>
      </c>
      <c r="W425" s="607" t="s">
        <v>1</v>
      </c>
      <c r="X425" s="607" t="s">
        <v>1</v>
      </c>
      <c r="Y425" s="607" t="s">
        <v>1</v>
      </c>
      <c r="Z425" s="607" t="s">
        <v>1</v>
      </c>
      <c r="AA425" s="607" t="s">
        <v>1</v>
      </c>
      <c r="AB425" s="607" t="s">
        <v>1</v>
      </c>
      <c r="AC425" s="607" t="s">
        <v>1</v>
      </c>
      <c r="AD425" s="607" t="s">
        <v>1</v>
      </c>
      <c r="AE425" s="607" t="s">
        <v>1</v>
      </c>
      <c r="AF425" s="607" t="s">
        <v>1</v>
      </c>
      <c r="AG425" s="607" t="s">
        <v>1</v>
      </c>
      <c r="AH425" s="607" t="s">
        <v>1</v>
      </c>
      <c r="AI425" s="607" t="s">
        <v>1</v>
      </c>
      <c r="AJ425" s="607" t="s">
        <v>1</v>
      </c>
      <c r="AK425" s="607" t="s">
        <v>1</v>
      </c>
      <c r="AL425" s="607" t="s">
        <v>1</v>
      </c>
      <c r="AM425" s="607" t="s">
        <v>1</v>
      </c>
      <c r="AN425" s="607" t="s">
        <v>1</v>
      </c>
      <c r="AO425" s="607" t="s">
        <v>1</v>
      </c>
      <c r="AP425" s="607" t="s">
        <v>1</v>
      </c>
      <c r="AQ425" s="607" t="s">
        <v>1</v>
      </c>
      <c r="AR425" s="607" t="s">
        <v>1</v>
      </c>
      <c r="AS425" s="607" t="s">
        <v>1</v>
      </c>
      <c r="AT425" s="607" t="s">
        <v>1</v>
      </c>
      <c r="AU425" s="607" t="s">
        <v>1</v>
      </c>
      <c r="AV425" s="607" t="s">
        <v>1</v>
      </c>
      <c r="AW425" s="607" t="s">
        <v>1</v>
      </c>
      <c r="AX425" s="607" t="s">
        <v>1</v>
      </c>
      <c r="AY425" s="607" t="s">
        <v>1</v>
      </c>
      <c r="AZ425" s="607" t="s">
        <v>1</v>
      </c>
      <c r="BA425" s="607" t="s">
        <v>1</v>
      </c>
      <c r="BB425" s="607" t="s">
        <v>1</v>
      </c>
      <c r="BC425" s="607" t="s">
        <v>1</v>
      </c>
      <c r="BD425" s="607" t="s">
        <v>1</v>
      </c>
      <c r="BE425" s="607" t="s">
        <v>1</v>
      </c>
      <c r="BF425" s="607" t="s">
        <v>1</v>
      </c>
      <c r="BG425" s="607" t="s">
        <v>1</v>
      </c>
      <c r="BH425" s="607" t="s">
        <v>1</v>
      </c>
      <c r="BI425" s="607" t="s">
        <v>1</v>
      </c>
      <c r="BJ425" s="607" t="s">
        <v>1</v>
      </c>
      <c r="BK425" s="607" t="s">
        <v>1</v>
      </c>
      <c r="BL425" s="607" t="s">
        <v>1</v>
      </c>
      <c r="BM425" s="607" t="s">
        <v>1</v>
      </c>
      <c r="BN425" s="607" t="s">
        <v>1</v>
      </c>
      <c r="BO425" s="607" t="s">
        <v>1</v>
      </c>
      <c r="BP425" s="607" t="s">
        <v>1</v>
      </c>
      <c r="BQ425" s="607" t="s">
        <v>1</v>
      </c>
      <c r="BR425" s="607" t="s">
        <v>1</v>
      </c>
      <c r="BS425" s="607" t="s">
        <v>1</v>
      </c>
      <c r="BT425" s="607" t="s">
        <v>1</v>
      </c>
      <c r="BU425" s="607" t="s">
        <v>1</v>
      </c>
      <c r="BV425" s="607" t="s">
        <v>1</v>
      </c>
      <c r="BW425" s="607" t="s">
        <v>1</v>
      </c>
      <c r="BX425" s="607" t="s">
        <v>1</v>
      </c>
      <c r="BY425" s="607" t="s">
        <v>1</v>
      </c>
      <c r="BZ425" s="607" t="s">
        <v>1</v>
      </c>
      <c r="CA425" s="607" t="s">
        <v>1</v>
      </c>
      <c r="CB425" s="607" t="s">
        <v>1</v>
      </c>
      <c r="CC425" s="607" t="s">
        <v>1</v>
      </c>
      <c r="CD425" s="607" t="s">
        <v>1</v>
      </c>
      <c r="CE425" s="607" t="s">
        <v>1</v>
      </c>
      <c r="CF425" s="607" t="s">
        <v>1</v>
      </c>
      <c r="CG425" s="607" t="s">
        <v>1</v>
      </c>
      <c r="CH425" s="607" t="s">
        <v>1</v>
      </c>
      <c r="CI425" s="607" t="s">
        <v>1</v>
      </c>
      <c r="CJ425" s="607" t="s">
        <v>1</v>
      </c>
      <c r="CK425" s="607" t="s">
        <v>1</v>
      </c>
      <c r="CL425" s="607" t="s">
        <v>1</v>
      </c>
      <c r="CM425" s="607" t="s">
        <v>1</v>
      </c>
      <c r="CN425" s="607" t="s">
        <v>1</v>
      </c>
      <c r="CO425" s="607" t="s">
        <v>1</v>
      </c>
      <c r="CP425" s="607" t="s">
        <v>1</v>
      </c>
      <c r="CQ425" s="607" t="s">
        <v>1</v>
      </c>
      <c r="CR425" s="607" t="s">
        <v>1</v>
      </c>
      <c r="CS425" s="607" t="s">
        <v>1</v>
      </c>
      <c r="CT425" s="607" t="s">
        <v>1</v>
      </c>
      <c r="CU425" s="607" t="s">
        <v>1</v>
      </c>
      <c r="CV425" s="607"/>
      <c r="CW425" s="607"/>
      <c r="CX425" s="607"/>
      <c r="CY425" s="607"/>
      <c r="CZ425" s="607"/>
      <c r="DA425" s="607"/>
      <c r="DB425" s="607"/>
      <c r="DC425" s="607" t="s">
        <v>1</v>
      </c>
      <c r="DD425" s="607" t="s">
        <v>1</v>
      </c>
      <c r="DE425" s="607" t="s">
        <v>1</v>
      </c>
      <c r="DF425" s="607" t="s">
        <v>1</v>
      </c>
      <c r="DG425" s="607" t="s">
        <v>1</v>
      </c>
      <c r="DH425" s="607" t="s">
        <v>1</v>
      </c>
      <c r="DI425" s="607" t="s">
        <v>1</v>
      </c>
      <c r="DJ425" s="607" t="s">
        <v>1</v>
      </c>
      <c r="DK425" s="607" t="s">
        <v>1</v>
      </c>
      <c r="DL425" s="607" t="s">
        <v>1</v>
      </c>
      <c r="DM425" s="607" t="s">
        <v>1</v>
      </c>
      <c r="DN425" s="607" t="s">
        <v>1</v>
      </c>
      <c r="DO425" s="607" t="s">
        <v>1</v>
      </c>
      <c r="DP425" s="607" t="s">
        <v>1</v>
      </c>
      <c r="DQ425" s="607" t="s">
        <v>1</v>
      </c>
      <c r="DR425" s="607" t="s">
        <v>1</v>
      </c>
      <c r="DS425" s="607" t="s">
        <v>1</v>
      </c>
      <c r="DT425" s="607" t="s">
        <v>1</v>
      </c>
      <c r="DU425" s="607" t="s">
        <v>1</v>
      </c>
      <c r="DV425" s="607" t="s">
        <v>1</v>
      </c>
      <c r="DW425" s="607" t="s">
        <v>1</v>
      </c>
      <c r="DX425" s="607" t="s">
        <v>1</v>
      </c>
      <c r="DY425" s="607" t="s">
        <v>1</v>
      </c>
      <c r="DZ425" s="607" t="s">
        <v>1</v>
      </c>
      <c r="EA425" s="607" t="s">
        <v>1</v>
      </c>
      <c r="EB425" s="607" t="s">
        <v>1</v>
      </c>
      <c r="EC425" s="607" t="s">
        <v>1</v>
      </c>
      <c r="ED425" s="607" t="s">
        <v>1</v>
      </c>
      <c r="EE425" s="607" t="s">
        <v>1</v>
      </c>
      <c r="EF425" s="17" t="s">
        <v>1</v>
      </c>
      <c r="EG425" s="17" t="s">
        <v>1</v>
      </c>
      <c r="EH425" s="17" t="s">
        <v>1</v>
      </c>
      <c r="EI425" s="17" t="s">
        <v>1</v>
      </c>
      <c r="EJ425" s="17" t="s">
        <v>1</v>
      </c>
      <c r="EK425" s="17" t="s">
        <v>1</v>
      </c>
      <c r="EL425" s="17" t="s">
        <v>1</v>
      </c>
      <c r="EM425" s="17" t="s">
        <v>1</v>
      </c>
      <c r="EN425" s="17" t="s">
        <v>1</v>
      </c>
      <c r="EO425" s="17" t="s">
        <v>1</v>
      </c>
      <c r="EP425" s="17" t="s">
        <v>1</v>
      </c>
      <c r="EQ425" s="17" t="s">
        <v>1</v>
      </c>
      <c r="ER425" s="17" t="s">
        <v>1</v>
      </c>
      <c r="ES425" s="17" t="s">
        <v>1</v>
      </c>
      <c r="ET425" s="17" t="s">
        <v>1</v>
      </c>
      <c r="EU425" s="17" t="s">
        <v>1</v>
      </c>
    </row>
    <row r="426" spans="1:151" ht="14.25" customHeight="1">
      <c r="A426" s="551" t="s">
        <v>299</v>
      </c>
      <c r="B426" s="551" t="s">
        <v>600</v>
      </c>
      <c r="C426" s="551" t="s">
        <v>622</v>
      </c>
      <c r="D426" s="551"/>
      <c r="E426" s="607">
        <v>165</v>
      </c>
      <c r="F426" s="607">
        <v>77</v>
      </c>
      <c r="G426" s="607">
        <v>14</v>
      </c>
      <c r="H426" s="607">
        <v>9</v>
      </c>
      <c r="I426" s="607">
        <v>11</v>
      </c>
      <c r="J426" s="607">
        <v>9</v>
      </c>
      <c r="K426" s="607">
        <v>52</v>
      </c>
      <c r="L426" s="607">
        <v>88</v>
      </c>
      <c r="M426" s="607">
        <v>175</v>
      </c>
      <c r="N426" s="607">
        <v>2</v>
      </c>
      <c r="O426" s="607">
        <v>5</v>
      </c>
      <c r="P426" s="607">
        <v>1</v>
      </c>
      <c r="Q426" s="607">
        <v>4</v>
      </c>
      <c r="R426" s="607">
        <v>2</v>
      </c>
      <c r="S426" s="607">
        <v>6</v>
      </c>
      <c r="T426" s="607">
        <v>13</v>
      </c>
      <c r="U426" s="607">
        <v>19</v>
      </c>
      <c r="V426" s="607">
        <v>23</v>
      </c>
      <c r="W426" s="607">
        <v>19</v>
      </c>
      <c r="X426" s="607">
        <v>16</v>
      </c>
      <c r="Y426" s="607">
        <v>19</v>
      </c>
      <c r="Z426" s="607">
        <v>23</v>
      </c>
      <c r="AA426" s="607">
        <v>17</v>
      </c>
      <c r="AB426" s="607">
        <v>6</v>
      </c>
      <c r="AC426" s="608">
        <v>62</v>
      </c>
      <c r="AD426" s="608">
        <v>60.3</v>
      </c>
      <c r="AE426" s="608">
        <v>63.9</v>
      </c>
      <c r="AF426" s="607">
        <v>96</v>
      </c>
      <c r="AG426" s="607" t="s">
        <v>1</v>
      </c>
      <c r="AH426" s="607" t="s">
        <v>1</v>
      </c>
      <c r="AI426" s="607" t="s">
        <v>1</v>
      </c>
      <c r="AJ426" s="607">
        <v>1</v>
      </c>
      <c r="AK426" s="607" t="s">
        <v>1</v>
      </c>
      <c r="AL426" s="607">
        <v>4</v>
      </c>
      <c r="AM426" s="607">
        <v>4</v>
      </c>
      <c r="AN426" s="607">
        <v>4</v>
      </c>
      <c r="AO426" s="607">
        <v>9</v>
      </c>
      <c r="AP426" s="607">
        <v>12</v>
      </c>
      <c r="AQ426" s="607">
        <v>10</v>
      </c>
      <c r="AR426" s="607">
        <v>10</v>
      </c>
      <c r="AS426" s="607">
        <v>21</v>
      </c>
      <c r="AT426" s="607">
        <v>15</v>
      </c>
      <c r="AU426" s="607">
        <v>6</v>
      </c>
      <c r="AV426" s="608">
        <v>69</v>
      </c>
      <c r="AW426" s="608">
        <v>70.3</v>
      </c>
      <c r="AX426" s="608">
        <v>67.7</v>
      </c>
      <c r="AY426" s="607">
        <v>77</v>
      </c>
      <c r="AZ426" s="607" t="s">
        <v>1</v>
      </c>
      <c r="BA426" s="607" t="s">
        <v>1</v>
      </c>
      <c r="BB426" s="607" t="s">
        <v>1</v>
      </c>
      <c r="BC426" s="607" t="s">
        <v>1</v>
      </c>
      <c r="BD426" s="607" t="s">
        <v>1</v>
      </c>
      <c r="BE426" s="607">
        <v>3</v>
      </c>
      <c r="BF426" s="607">
        <v>2</v>
      </c>
      <c r="BG426" s="607">
        <v>4</v>
      </c>
      <c r="BH426" s="607">
        <v>7</v>
      </c>
      <c r="BI426" s="607">
        <v>12</v>
      </c>
      <c r="BJ426" s="607">
        <v>9</v>
      </c>
      <c r="BK426" s="607">
        <v>9</v>
      </c>
      <c r="BL426" s="607">
        <v>15</v>
      </c>
      <c r="BM426" s="607">
        <v>12</v>
      </c>
      <c r="BN426" s="607">
        <v>4</v>
      </c>
      <c r="BO426" s="608">
        <v>68.900000000000006</v>
      </c>
      <c r="BP426" s="608">
        <v>69.5</v>
      </c>
      <c r="BQ426" s="608">
        <v>68.2</v>
      </c>
      <c r="BR426" s="607">
        <v>77</v>
      </c>
      <c r="BS426" s="607" t="s">
        <v>1</v>
      </c>
      <c r="BT426" s="607" t="s">
        <v>1</v>
      </c>
      <c r="BU426" s="607" t="s">
        <v>1</v>
      </c>
      <c r="BV426" s="607" t="s">
        <v>1</v>
      </c>
      <c r="BW426" s="607">
        <v>1</v>
      </c>
      <c r="BX426" s="607">
        <v>2</v>
      </c>
      <c r="BY426" s="607">
        <v>4</v>
      </c>
      <c r="BZ426" s="607">
        <v>5</v>
      </c>
      <c r="CA426" s="607">
        <v>8</v>
      </c>
      <c r="CB426" s="607">
        <v>11</v>
      </c>
      <c r="CC426" s="607">
        <v>9</v>
      </c>
      <c r="CD426" s="607">
        <v>11</v>
      </c>
      <c r="CE426" s="607">
        <v>10</v>
      </c>
      <c r="CF426" s="607">
        <v>10</v>
      </c>
      <c r="CG426" s="607">
        <v>6</v>
      </c>
      <c r="CH426" s="607">
        <v>44</v>
      </c>
      <c r="CI426" s="607" t="s">
        <v>1</v>
      </c>
      <c r="CJ426" s="607" t="s">
        <v>1</v>
      </c>
      <c r="CK426" s="607" t="s">
        <v>1</v>
      </c>
      <c r="CL426" s="607" t="s">
        <v>1</v>
      </c>
      <c r="CM426" s="607">
        <v>2</v>
      </c>
      <c r="CN426" s="607">
        <v>2</v>
      </c>
      <c r="CO426" s="607">
        <v>4</v>
      </c>
      <c r="CP426" s="607">
        <v>4</v>
      </c>
      <c r="CQ426" s="607">
        <v>4</v>
      </c>
      <c r="CR426" s="607">
        <v>8</v>
      </c>
      <c r="CS426" s="607">
        <v>8</v>
      </c>
      <c r="CT426" s="607">
        <v>7</v>
      </c>
      <c r="CU426" s="607">
        <v>5</v>
      </c>
      <c r="CV426" s="607"/>
      <c r="CW426" s="607"/>
      <c r="CX426" s="607"/>
      <c r="CY426" s="607"/>
      <c r="CZ426" s="607"/>
      <c r="DA426" s="607"/>
      <c r="DB426" s="607"/>
      <c r="DC426" s="607">
        <v>263</v>
      </c>
      <c r="DD426" s="607">
        <v>173</v>
      </c>
      <c r="DE426" s="607">
        <v>77</v>
      </c>
      <c r="DF426" s="607">
        <v>83</v>
      </c>
      <c r="DG426" s="607">
        <v>13</v>
      </c>
      <c r="DH426" s="607">
        <v>40</v>
      </c>
      <c r="DI426" s="607">
        <v>22</v>
      </c>
      <c r="DJ426" s="607">
        <v>28</v>
      </c>
      <c r="DK426" s="607">
        <v>44</v>
      </c>
      <c r="DL426" s="607" t="s">
        <v>1</v>
      </c>
      <c r="DM426" s="607" t="s">
        <v>1</v>
      </c>
      <c r="DN426" s="607">
        <v>2</v>
      </c>
      <c r="DO426" s="607">
        <v>21</v>
      </c>
      <c r="DP426" s="607">
        <v>13</v>
      </c>
      <c r="DQ426" s="607" t="s">
        <v>1</v>
      </c>
      <c r="DR426" s="607">
        <v>1</v>
      </c>
      <c r="DS426" s="607">
        <v>2</v>
      </c>
      <c r="DT426" s="607">
        <v>1</v>
      </c>
      <c r="DU426" s="607">
        <v>2</v>
      </c>
      <c r="DV426" s="607" t="s">
        <v>1</v>
      </c>
      <c r="DW426" s="607">
        <v>1</v>
      </c>
      <c r="DX426" s="607">
        <v>1</v>
      </c>
      <c r="DY426" s="607" t="s">
        <v>1</v>
      </c>
      <c r="DZ426" s="607" t="s">
        <v>1</v>
      </c>
      <c r="EA426" s="607">
        <v>77</v>
      </c>
      <c r="EB426" s="607">
        <v>6105</v>
      </c>
      <c r="EC426" s="607" t="s">
        <v>1</v>
      </c>
      <c r="ED426" s="607">
        <v>3649</v>
      </c>
      <c r="EE426" s="607">
        <v>2456</v>
      </c>
      <c r="EF426" s="17">
        <v>125</v>
      </c>
      <c r="EG426" s="17">
        <v>102</v>
      </c>
      <c r="EH426" s="17">
        <v>43</v>
      </c>
      <c r="EI426" s="17">
        <v>48</v>
      </c>
      <c r="EJ426" s="17">
        <v>11</v>
      </c>
      <c r="EK426" s="17" t="s">
        <v>1</v>
      </c>
      <c r="EL426" s="17">
        <v>13</v>
      </c>
      <c r="EM426" s="17">
        <v>10</v>
      </c>
      <c r="EN426" s="17">
        <v>138</v>
      </c>
      <c r="EO426" s="17">
        <v>71</v>
      </c>
      <c r="EP426" s="17">
        <v>34</v>
      </c>
      <c r="EQ426" s="17">
        <v>35</v>
      </c>
      <c r="ER426" s="17">
        <v>2</v>
      </c>
      <c r="ES426" s="17">
        <v>40</v>
      </c>
      <c r="ET426" s="17">
        <v>9</v>
      </c>
      <c r="EU426" s="17">
        <v>18</v>
      </c>
    </row>
    <row r="427" spans="1:151" ht="14.25" customHeight="1">
      <c r="A427" s="551" t="s">
        <v>299</v>
      </c>
      <c r="B427" s="551" t="s">
        <v>600</v>
      </c>
      <c r="C427" s="551" t="s">
        <v>622</v>
      </c>
      <c r="D427" s="551" t="s">
        <v>623</v>
      </c>
      <c r="E427" s="607">
        <v>22</v>
      </c>
      <c r="F427" s="607">
        <v>10</v>
      </c>
      <c r="G427" s="607">
        <v>1</v>
      </c>
      <c r="H427" s="607" t="s">
        <v>1</v>
      </c>
      <c r="I427" s="607">
        <v>2</v>
      </c>
      <c r="J427" s="607">
        <v>2</v>
      </c>
      <c r="K427" s="607">
        <v>7</v>
      </c>
      <c r="L427" s="607">
        <v>12</v>
      </c>
      <c r="M427" s="607">
        <v>20</v>
      </c>
      <c r="N427" s="607" t="s">
        <v>1</v>
      </c>
      <c r="O427" s="607">
        <v>2</v>
      </c>
      <c r="P427" s="607" t="s">
        <v>1</v>
      </c>
      <c r="Q427" s="607" t="s">
        <v>1</v>
      </c>
      <c r="R427" s="607" t="s">
        <v>1</v>
      </c>
      <c r="S427" s="607">
        <v>1</v>
      </c>
      <c r="T427" s="607">
        <v>1</v>
      </c>
      <c r="U427" s="607">
        <v>1</v>
      </c>
      <c r="V427" s="607">
        <v>2</v>
      </c>
      <c r="W427" s="607">
        <v>1</v>
      </c>
      <c r="X427" s="607">
        <v>1</v>
      </c>
      <c r="Y427" s="607">
        <v>7</v>
      </c>
      <c r="Z427" s="607">
        <v>1</v>
      </c>
      <c r="AA427" s="607">
        <v>2</v>
      </c>
      <c r="AB427" s="607">
        <v>1</v>
      </c>
      <c r="AC427" s="608">
        <v>63.4</v>
      </c>
      <c r="AD427" s="608">
        <v>60.2</v>
      </c>
      <c r="AE427" s="608">
        <v>69.099999999999994</v>
      </c>
      <c r="AF427" s="607">
        <v>8</v>
      </c>
      <c r="AG427" s="607" t="s">
        <v>1</v>
      </c>
      <c r="AH427" s="607" t="s">
        <v>1</v>
      </c>
      <c r="AI427" s="607" t="s">
        <v>1</v>
      </c>
      <c r="AJ427" s="607" t="s">
        <v>1</v>
      </c>
      <c r="AK427" s="607" t="s">
        <v>1</v>
      </c>
      <c r="AL427" s="607" t="s">
        <v>1</v>
      </c>
      <c r="AM427" s="607" t="s">
        <v>1</v>
      </c>
      <c r="AN427" s="607" t="s">
        <v>1</v>
      </c>
      <c r="AO427" s="607" t="s">
        <v>1</v>
      </c>
      <c r="AP427" s="607" t="s">
        <v>1</v>
      </c>
      <c r="AQ427" s="607">
        <v>1</v>
      </c>
      <c r="AR427" s="607">
        <v>4</v>
      </c>
      <c r="AS427" s="607">
        <v>1</v>
      </c>
      <c r="AT427" s="607">
        <v>1</v>
      </c>
      <c r="AU427" s="607">
        <v>1</v>
      </c>
      <c r="AV427" s="608">
        <v>75.3</v>
      </c>
      <c r="AW427" s="608">
        <v>75.8</v>
      </c>
      <c r="AX427" s="608">
        <v>73.5</v>
      </c>
      <c r="AY427" s="607">
        <v>8</v>
      </c>
      <c r="AZ427" s="607" t="s">
        <v>1</v>
      </c>
      <c r="BA427" s="607" t="s">
        <v>1</v>
      </c>
      <c r="BB427" s="607" t="s">
        <v>1</v>
      </c>
      <c r="BC427" s="607" t="s">
        <v>1</v>
      </c>
      <c r="BD427" s="607" t="s">
        <v>1</v>
      </c>
      <c r="BE427" s="607" t="s">
        <v>1</v>
      </c>
      <c r="BF427" s="607" t="s">
        <v>1</v>
      </c>
      <c r="BG427" s="607" t="s">
        <v>1</v>
      </c>
      <c r="BH427" s="607" t="s">
        <v>1</v>
      </c>
      <c r="BI427" s="607" t="s">
        <v>1</v>
      </c>
      <c r="BJ427" s="607">
        <v>1</v>
      </c>
      <c r="BK427" s="607">
        <v>4</v>
      </c>
      <c r="BL427" s="607">
        <v>1</v>
      </c>
      <c r="BM427" s="607">
        <v>1</v>
      </c>
      <c r="BN427" s="607">
        <v>1</v>
      </c>
      <c r="BO427" s="608">
        <v>75.3</v>
      </c>
      <c r="BP427" s="608">
        <v>75.8</v>
      </c>
      <c r="BQ427" s="608">
        <v>73.5</v>
      </c>
      <c r="BR427" s="607">
        <v>10</v>
      </c>
      <c r="BS427" s="607" t="s">
        <v>1</v>
      </c>
      <c r="BT427" s="607" t="s">
        <v>1</v>
      </c>
      <c r="BU427" s="607" t="s">
        <v>1</v>
      </c>
      <c r="BV427" s="607" t="s">
        <v>1</v>
      </c>
      <c r="BW427" s="607" t="s">
        <v>1</v>
      </c>
      <c r="BX427" s="607" t="s">
        <v>1</v>
      </c>
      <c r="BY427" s="607" t="s">
        <v>1</v>
      </c>
      <c r="BZ427" s="607" t="s">
        <v>1</v>
      </c>
      <c r="CA427" s="607">
        <v>1</v>
      </c>
      <c r="CB427" s="607">
        <v>1</v>
      </c>
      <c r="CC427" s="607">
        <v>1</v>
      </c>
      <c r="CD427" s="607">
        <v>4</v>
      </c>
      <c r="CE427" s="607">
        <v>1</v>
      </c>
      <c r="CF427" s="607">
        <v>1</v>
      </c>
      <c r="CG427" s="607">
        <v>1</v>
      </c>
      <c r="CH427" s="607">
        <v>3</v>
      </c>
      <c r="CI427" s="607" t="s">
        <v>1</v>
      </c>
      <c r="CJ427" s="607" t="s">
        <v>1</v>
      </c>
      <c r="CK427" s="607" t="s">
        <v>1</v>
      </c>
      <c r="CL427" s="607" t="s">
        <v>1</v>
      </c>
      <c r="CM427" s="607" t="s">
        <v>1</v>
      </c>
      <c r="CN427" s="607" t="s">
        <v>1</v>
      </c>
      <c r="CO427" s="607" t="s">
        <v>1</v>
      </c>
      <c r="CP427" s="607" t="s">
        <v>1</v>
      </c>
      <c r="CQ427" s="607" t="s">
        <v>1</v>
      </c>
      <c r="CR427" s="607">
        <v>2</v>
      </c>
      <c r="CS427" s="607">
        <v>1</v>
      </c>
      <c r="CT427" s="607" t="s">
        <v>1</v>
      </c>
      <c r="CU427" s="607" t="s">
        <v>1</v>
      </c>
      <c r="CV427" s="607"/>
      <c r="CW427" s="607"/>
      <c r="CX427" s="607"/>
      <c r="CY427" s="607"/>
      <c r="CZ427" s="607"/>
      <c r="DA427" s="607"/>
      <c r="DB427" s="607"/>
      <c r="DC427" s="607">
        <v>34</v>
      </c>
      <c r="DD427" s="607">
        <v>22</v>
      </c>
      <c r="DE427" s="607">
        <v>8</v>
      </c>
      <c r="DF427" s="607">
        <v>11</v>
      </c>
      <c r="DG427" s="607">
        <v>3</v>
      </c>
      <c r="DH427" s="607">
        <v>4</v>
      </c>
      <c r="DI427" s="607">
        <v>3</v>
      </c>
      <c r="DJ427" s="607">
        <v>5</v>
      </c>
      <c r="DK427" s="607">
        <v>6</v>
      </c>
      <c r="DL427" s="607" t="s">
        <v>1</v>
      </c>
      <c r="DM427" s="607" t="s">
        <v>1</v>
      </c>
      <c r="DN427" s="607">
        <v>1</v>
      </c>
      <c r="DO427" s="607">
        <v>4</v>
      </c>
      <c r="DP427" s="607">
        <v>1</v>
      </c>
      <c r="DQ427" s="607" t="s">
        <v>1</v>
      </c>
      <c r="DR427" s="607" t="s">
        <v>1</v>
      </c>
      <c r="DS427" s="607" t="s">
        <v>1</v>
      </c>
      <c r="DT427" s="607" t="s">
        <v>1</v>
      </c>
      <c r="DU427" s="607" t="s">
        <v>1</v>
      </c>
      <c r="DV427" s="607" t="s">
        <v>1</v>
      </c>
      <c r="DW427" s="607" t="s">
        <v>1</v>
      </c>
      <c r="DX427" s="607" t="s">
        <v>1</v>
      </c>
      <c r="DY427" s="607" t="s">
        <v>1</v>
      </c>
      <c r="DZ427" s="607" t="s">
        <v>1</v>
      </c>
      <c r="EA427" s="607">
        <v>10</v>
      </c>
      <c r="EB427" s="607">
        <v>715</v>
      </c>
      <c r="EC427" s="607" t="s">
        <v>1</v>
      </c>
      <c r="ED427" s="607">
        <v>460</v>
      </c>
      <c r="EE427" s="607">
        <v>255</v>
      </c>
      <c r="EF427" s="17">
        <v>18</v>
      </c>
      <c r="EG427" s="17">
        <v>16</v>
      </c>
      <c r="EH427" s="17">
        <v>6</v>
      </c>
      <c r="EI427" s="17">
        <v>7</v>
      </c>
      <c r="EJ427" s="17">
        <v>3</v>
      </c>
      <c r="EK427" s="17" t="s">
        <v>1</v>
      </c>
      <c r="EL427" s="17">
        <v>1</v>
      </c>
      <c r="EM427" s="17">
        <v>1</v>
      </c>
      <c r="EN427" s="17">
        <v>16</v>
      </c>
      <c r="EO427" s="17">
        <v>6</v>
      </c>
      <c r="EP427" s="17">
        <v>2</v>
      </c>
      <c r="EQ427" s="17">
        <v>4</v>
      </c>
      <c r="ER427" s="17" t="s">
        <v>1</v>
      </c>
      <c r="ES427" s="17">
        <v>4</v>
      </c>
      <c r="ET427" s="17">
        <v>2</v>
      </c>
      <c r="EU427" s="17">
        <v>4</v>
      </c>
    </row>
    <row r="428" spans="1:151" ht="14.25" customHeight="1">
      <c r="A428" s="551" t="s">
        <v>299</v>
      </c>
      <c r="B428" s="551" t="s">
        <v>600</v>
      </c>
      <c r="C428" s="551" t="s">
        <v>622</v>
      </c>
      <c r="D428" s="410" t="s">
        <v>624</v>
      </c>
      <c r="E428" s="607">
        <v>36</v>
      </c>
      <c r="F428" s="607">
        <v>17</v>
      </c>
      <c r="G428" s="607">
        <v>5</v>
      </c>
      <c r="H428" s="607">
        <v>4</v>
      </c>
      <c r="I428" s="607">
        <v>2</v>
      </c>
      <c r="J428" s="607">
        <v>1</v>
      </c>
      <c r="K428" s="607">
        <v>10</v>
      </c>
      <c r="L428" s="607">
        <v>19</v>
      </c>
      <c r="M428" s="607">
        <v>36</v>
      </c>
      <c r="N428" s="607" t="s">
        <v>1</v>
      </c>
      <c r="O428" s="607" t="s">
        <v>1</v>
      </c>
      <c r="P428" s="607" t="s">
        <v>1</v>
      </c>
      <c r="Q428" s="607" t="s">
        <v>1</v>
      </c>
      <c r="R428" s="607">
        <v>1</v>
      </c>
      <c r="S428" s="607">
        <v>5</v>
      </c>
      <c r="T428" s="607">
        <v>2</v>
      </c>
      <c r="U428" s="607">
        <v>4</v>
      </c>
      <c r="V428" s="607">
        <v>4</v>
      </c>
      <c r="W428" s="607">
        <v>5</v>
      </c>
      <c r="X428" s="607">
        <v>2</v>
      </c>
      <c r="Y428" s="607">
        <v>3</v>
      </c>
      <c r="Z428" s="607">
        <v>7</v>
      </c>
      <c r="AA428" s="607">
        <v>3</v>
      </c>
      <c r="AB428" s="607" t="s">
        <v>1</v>
      </c>
      <c r="AC428" s="608">
        <v>61.4</v>
      </c>
      <c r="AD428" s="608">
        <v>61.5</v>
      </c>
      <c r="AE428" s="608">
        <v>61.3</v>
      </c>
      <c r="AF428" s="607">
        <v>21</v>
      </c>
      <c r="AG428" s="607" t="s">
        <v>1</v>
      </c>
      <c r="AH428" s="607" t="s">
        <v>1</v>
      </c>
      <c r="AI428" s="607" t="s">
        <v>1</v>
      </c>
      <c r="AJ428" s="607" t="s">
        <v>1</v>
      </c>
      <c r="AK428" s="607" t="s">
        <v>1</v>
      </c>
      <c r="AL428" s="607">
        <v>4</v>
      </c>
      <c r="AM428" s="607" t="s">
        <v>1</v>
      </c>
      <c r="AN428" s="607" t="s">
        <v>1</v>
      </c>
      <c r="AO428" s="607">
        <v>3</v>
      </c>
      <c r="AP428" s="607">
        <v>3</v>
      </c>
      <c r="AQ428" s="607">
        <v>1</v>
      </c>
      <c r="AR428" s="607" t="s">
        <v>1</v>
      </c>
      <c r="AS428" s="607">
        <v>7</v>
      </c>
      <c r="AT428" s="607">
        <v>3</v>
      </c>
      <c r="AU428" s="607" t="s">
        <v>1</v>
      </c>
      <c r="AV428" s="608">
        <v>65.3</v>
      </c>
      <c r="AW428" s="608">
        <v>66</v>
      </c>
      <c r="AX428" s="608">
        <v>64.8</v>
      </c>
      <c r="AY428" s="607">
        <v>16</v>
      </c>
      <c r="AZ428" s="607" t="s">
        <v>1</v>
      </c>
      <c r="BA428" s="607" t="s">
        <v>1</v>
      </c>
      <c r="BB428" s="607" t="s">
        <v>1</v>
      </c>
      <c r="BC428" s="607" t="s">
        <v>1</v>
      </c>
      <c r="BD428" s="607" t="s">
        <v>1</v>
      </c>
      <c r="BE428" s="607">
        <v>3</v>
      </c>
      <c r="BF428" s="607" t="s">
        <v>1</v>
      </c>
      <c r="BG428" s="607" t="s">
        <v>1</v>
      </c>
      <c r="BH428" s="607">
        <v>2</v>
      </c>
      <c r="BI428" s="607">
        <v>3</v>
      </c>
      <c r="BJ428" s="607">
        <v>1</v>
      </c>
      <c r="BK428" s="607" t="s">
        <v>1</v>
      </c>
      <c r="BL428" s="607">
        <v>5</v>
      </c>
      <c r="BM428" s="607">
        <v>2</v>
      </c>
      <c r="BN428" s="607" t="s">
        <v>1</v>
      </c>
      <c r="BO428" s="608">
        <v>64.5</v>
      </c>
      <c r="BP428" s="608">
        <v>66</v>
      </c>
      <c r="BQ428" s="608">
        <v>62.6</v>
      </c>
      <c r="BR428" s="607">
        <v>17</v>
      </c>
      <c r="BS428" s="607" t="s">
        <v>1</v>
      </c>
      <c r="BT428" s="607" t="s">
        <v>1</v>
      </c>
      <c r="BU428" s="607" t="s">
        <v>1</v>
      </c>
      <c r="BV428" s="607" t="s">
        <v>1</v>
      </c>
      <c r="BW428" s="607" t="s">
        <v>1</v>
      </c>
      <c r="BX428" s="607">
        <v>2</v>
      </c>
      <c r="BY428" s="607">
        <v>2</v>
      </c>
      <c r="BZ428" s="607">
        <v>1</v>
      </c>
      <c r="CA428" s="607">
        <v>1</v>
      </c>
      <c r="CB428" s="607">
        <v>3</v>
      </c>
      <c r="CC428" s="607">
        <v>2</v>
      </c>
      <c r="CD428" s="607">
        <v>2</v>
      </c>
      <c r="CE428" s="607">
        <v>2</v>
      </c>
      <c r="CF428" s="607">
        <v>2</v>
      </c>
      <c r="CG428" s="607" t="s">
        <v>1</v>
      </c>
      <c r="CH428" s="607">
        <v>6</v>
      </c>
      <c r="CI428" s="607" t="s">
        <v>1</v>
      </c>
      <c r="CJ428" s="607" t="s">
        <v>1</v>
      </c>
      <c r="CK428" s="607" t="s">
        <v>1</v>
      </c>
      <c r="CL428" s="607" t="s">
        <v>1</v>
      </c>
      <c r="CM428" s="607" t="s">
        <v>1</v>
      </c>
      <c r="CN428" s="607" t="s">
        <v>1</v>
      </c>
      <c r="CO428" s="607" t="s">
        <v>1</v>
      </c>
      <c r="CP428" s="607">
        <v>1</v>
      </c>
      <c r="CQ428" s="607">
        <v>1</v>
      </c>
      <c r="CR428" s="607">
        <v>2</v>
      </c>
      <c r="CS428" s="607">
        <v>1</v>
      </c>
      <c r="CT428" s="607">
        <v>1</v>
      </c>
      <c r="CU428" s="607" t="s">
        <v>1</v>
      </c>
      <c r="CV428" s="607"/>
      <c r="CW428" s="607"/>
      <c r="CX428" s="607"/>
      <c r="CY428" s="607"/>
      <c r="CZ428" s="607"/>
      <c r="DA428" s="607"/>
      <c r="DB428" s="607"/>
      <c r="DC428" s="607">
        <v>52</v>
      </c>
      <c r="DD428" s="607">
        <v>34</v>
      </c>
      <c r="DE428" s="607">
        <v>16</v>
      </c>
      <c r="DF428" s="607">
        <v>15</v>
      </c>
      <c r="DG428" s="607">
        <v>3</v>
      </c>
      <c r="DH428" s="607">
        <v>11</v>
      </c>
      <c r="DI428" s="607">
        <v>3</v>
      </c>
      <c r="DJ428" s="607">
        <v>4</v>
      </c>
      <c r="DK428" s="607">
        <v>12</v>
      </c>
      <c r="DL428" s="607" t="s">
        <v>1</v>
      </c>
      <c r="DM428" s="607" t="s">
        <v>1</v>
      </c>
      <c r="DN428" s="607" t="s">
        <v>1</v>
      </c>
      <c r="DO428" s="607">
        <v>5</v>
      </c>
      <c r="DP428" s="607">
        <v>2</v>
      </c>
      <c r="DQ428" s="607" t="s">
        <v>1</v>
      </c>
      <c r="DR428" s="607" t="s">
        <v>1</v>
      </c>
      <c r="DS428" s="607">
        <v>1</v>
      </c>
      <c r="DT428" s="607">
        <v>1</v>
      </c>
      <c r="DU428" s="607">
        <v>2</v>
      </c>
      <c r="DV428" s="607" t="s">
        <v>1</v>
      </c>
      <c r="DW428" s="607" t="s">
        <v>1</v>
      </c>
      <c r="DX428" s="607">
        <v>1</v>
      </c>
      <c r="DY428" s="607" t="s">
        <v>1</v>
      </c>
      <c r="DZ428" s="607" t="s">
        <v>1</v>
      </c>
      <c r="EA428" s="607">
        <v>17</v>
      </c>
      <c r="EB428" s="607">
        <v>1458</v>
      </c>
      <c r="EC428" s="607" t="s">
        <v>1</v>
      </c>
      <c r="ED428" s="607">
        <v>1040</v>
      </c>
      <c r="EE428" s="607">
        <v>418</v>
      </c>
      <c r="EF428" s="17">
        <v>25</v>
      </c>
      <c r="EG428" s="17">
        <v>21</v>
      </c>
      <c r="EH428" s="17">
        <v>9</v>
      </c>
      <c r="EI428" s="17">
        <v>10</v>
      </c>
      <c r="EJ428" s="17">
        <v>2</v>
      </c>
      <c r="EK428" s="17" t="s">
        <v>1</v>
      </c>
      <c r="EL428" s="17">
        <v>2</v>
      </c>
      <c r="EM428" s="17">
        <v>2</v>
      </c>
      <c r="EN428" s="17">
        <v>27</v>
      </c>
      <c r="EO428" s="17">
        <v>13</v>
      </c>
      <c r="EP428" s="17">
        <v>7</v>
      </c>
      <c r="EQ428" s="17">
        <v>5</v>
      </c>
      <c r="ER428" s="17">
        <v>1</v>
      </c>
      <c r="ES428" s="17">
        <v>11</v>
      </c>
      <c r="ET428" s="17">
        <v>1</v>
      </c>
      <c r="EU428" s="17">
        <v>2</v>
      </c>
    </row>
    <row r="429" spans="1:151" ht="14.25" customHeight="1">
      <c r="A429" s="551" t="s">
        <v>299</v>
      </c>
      <c r="B429" s="551" t="s">
        <v>600</v>
      </c>
      <c r="C429" s="551" t="s">
        <v>622</v>
      </c>
      <c r="D429" s="411" t="s">
        <v>625</v>
      </c>
      <c r="E429" s="607">
        <v>55</v>
      </c>
      <c r="F429" s="607">
        <v>22</v>
      </c>
      <c r="G429" s="607">
        <v>4</v>
      </c>
      <c r="H429" s="607">
        <v>3</v>
      </c>
      <c r="I429" s="607">
        <v>4</v>
      </c>
      <c r="J429" s="607">
        <v>3</v>
      </c>
      <c r="K429" s="607">
        <v>14</v>
      </c>
      <c r="L429" s="607">
        <v>33</v>
      </c>
      <c r="M429" s="607">
        <v>48</v>
      </c>
      <c r="N429" s="607" t="s">
        <v>1</v>
      </c>
      <c r="O429" s="607" t="s">
        <v>1</v>
      </c>
      <c r="P429" s="607">
        <v>1</v>
      </c>
      <c r="Q429" s="607" t="s">
        <v>1</v>
      </c>
      <c r="R429" s="607">
        <v>1</v>
      </c>
      <c r="S429" s="607" t="s">
        <v>1</v>
      </c>
      <c r="T429" s="607">
        <v>2</v>
      </c>
      <c r="U429" s="607">
        <v>3</v>
      </c>
      <c r="V429" s="607">
        <v>9</v>
      </c>
      <c r="W429" s="607">
        <v>10</v>
      </c>
      <c r="X429" s="607">
        <v>7</v>
      </c>
      <c r="Y429" s="607">
        <v>6</v>
      </c>
      <c r="Z429" s="607">
        <v>3</v>
      </c>
      <c r="AA429" s="607">
        <v>4</v>
      </c>
      <c r="AB429" s="607">
        <v>2</v>
      </c>
      <c r="AC429" s="608">
        <v>64.3</v>
      </c>
      <c r="AD429" s="608">
        <v>61.9</v>
      </c>
      <c r="AE429" s="608">
        <v>66.599999999999994</v>
      </c>
      <c r="AF429" s="607">
        <v>29</v>
      </c>
      <c r="AG429" s="607" t="s">
        <v>1</v>
      </c>
      <c r="AH429" s="607" t="s">
        <v>1</v>
      </c>
      <c r="AI429" s="607" t="s">
        <v>1</v>
      </c>
      <c r="AJ429" s="607" t="s">
        <v>1</v>
      </c>
      <c r="AK429" s="607" t="s">
        <v>1</v>
      </c>
      <c r="AL429" s="607" t="s">
        <v>1</v>
      </c>
      <c r="AM429" s="607">
        <v>1</v>
      </c>
      <c r="AN429" s="607" t="s">
        <v>1</v>
      </c>
      <c r="AO429" s="607">
        <v>4</v>
      </c>
      <c r="AP429" s="607">
        <v>7</v>
      </c>
      <c r="AQ429" s="607">
        <v>4</v>
      </c>
      <c r="AR429" s="607">
        <v>4</v>
      </c>
      <c r="AS429" s="607">
        <v>3</v>
      </c>
      <c r="AT429" s="607">
        <v>4</v>
      </c>
      <c r="AU429" s="607">
        <v>2</v>
      </c>
      <c r="AV429" s="608">
        <v>69.099999999999994</v>
      </c>
      <c r="AW429" s="608">
        <v>67.599999999999994</v>
      </c>
      <c r="AX429" s="608">
        <v>70.2</v>
      </c>
      <c r="AY429" s="607">
        <v>25</v>
      </c>
      <c r="AZ429" s="607" t="s">
        <v>1</v>
      </c>
      <c r="BA429" s="607" t="s">
        <v>1</v>
      </c>
      <c r="BB429" s="607" t="s">
        <v>1</v>
      </c>
      <c r="BC429" s="607" t="s">
        <v>1</v>
      </c>
      <c r="BD429" s="607" t="s">
        <v>1</v>
      </c>
      <c r="BE429" s="607" t="s">
        <v>1</v>
      </c>
      <c r="BF429" s="607" t="s">
        <v>1</v>
      </c>
      <c r="BG429" s="607" t="s">
        <v>1</v>
      </c>
      <c r="BH429" s="607">
        <v>4</v>
      </c>
      <c r="BI429" s="607">
        <v>7</v>
      </c>
      <c r="BJ429" s="607">
        <v>3</v>
      </c>
      <c r="BK429" s="607">
        <v>3</v>
      </c>
      <c r="BL429" s="607">
        <v>3</v>
      </c>
      <c r="BM429" s="607">
        <v>4</v>
      </c>
      <c r="BN429" s="607">
        <v>1</v>
      </c>
      <c r="BO429" s="608">
        <v>69.099999999999994</v>
      </c>
      <c r="BP429" s="608">
        <v>67.599999999999994</v>
      </c>
      <c r="BQ429" s="608">
        <v>70.5</v>
      </c>
      <c r="BR429" s="607">
        <v>22</v>
      </c>
      <c r="BS429" s="607" t="s">
        <v>1</v>
      </c>
      <c r="BT429" s="607" t="s">
        <v>1</v>
      </c>
      <c r="BU429" s="607" t="s">
        <v>1</v>
      </c>
      <c r="BV429" s="607" t="s">
        <v>1</v>
      </c>
      <c r="BW429" s="607">
        <v>1</v>
      </c>
      <c r="BX429" s="607" t="s">
        <v>1</v>
      </c>
      <c r="BY429" s="607" t="s">
        <v>1</v>
      </c>
      <c r="BZ429" s="607">
        <v>1</v>
      </c>
      <c r="CA429" s="607">
        <v>3</v>
      </c>
      <c r="CB429" s="607">
        <v>6</v>
      </c>
      <c r="CC429" s="607">
        <v>2</v>
      </c>
      <c r="CD429" s="607">
        <v>4</v>
      </c>
      <c r="CE429" s="607">
        <v>1</v>
      </c>
      <c r="CF429" s="607">
        <v>2</v>
      </c>
      <c r="CG429" s="607">
        <v>2</v>
      </c>
      <c r="CH429" s="607">
        <v>11</v>
      </c>
      <c r="CI429" s="607" t="s">
        <v>1</v>
      </c>
      <c r="CJ429" s="607" t="s">
        <v>1</v>
      </c>
      <c r="CK429" s="607" t="s">
        <v>1</v>
      </c>
      <c r="CL429" s="607" t="s">
        <v>1</v>
      </c>
      <c r="CM429" s="607" t="s">
        <v>1</v>
      </c>
      <c r="CN429" s="607" t="s">
        <v>1</v>
      </c>
      <c r="CO429" s="607">
        <v>1</v>
      </c>
      <c r="CP429" s="607">
        <v>2</v>
      </c>
      <c r="CQ429" s="607">
        <v>1</v>
      </c>
      <c r="CR429" s="607">
        <v>3</v>
      </c>
      <c r="CS429" s="607">
        <v>1</v>
      </c>
      <c r="CT429" s="607">
        <v>1</v>
      </c>
      <c r="CU429" s="607">
        <v>2</v>
      </c>
      <c r="CV429" s="607"/>
      <c r="CW429" s="607"/>
      <c r="CX429" s="607"/>
      <c r="CY429" s="607"/>
      <c r="CZ429" s="607"/>
      <c r="DA429" s="607"/>
      <c r="DB429" s="607"/>
      <c r="DC429" s="607">
        <v>74</v>
      </c>
      <c r="DD429" s="607">
        <v>57</v>
      </c>
      <c r="DE429" s="607">
        <v>25</v>
      </c>
      <c r="DF429" s="607">
        <v>29</v>
      </c>
      <c r="DG429" s="607">
        <v>3</v>
      </c>
      <c r="DH429" s="607">
        <v>10</v>
      </c>
      <c r="DI429" s="607">
        <v>3</v>
      </c>
      <c r="DJ429" s="607">
        <v>4</v>
      </c>
      <c r="DK429" s="607">
        <v>12</v>
      </c>
      <c r="DL429" s="607" t="s">
        <v>1</v>
      </c>
      <c r="DM429" s="607" t="s">
        <v>1</v>
      </c>
      <c r="DN429" s="607">
        <v>1</v>
      </c>
      <c r="DO429" s="607">
        <v>4</v>
      </c>
      <c r="DP429" s="607">
        <v>6</v>
      </c>
      <c r="DQ429" s="607" t="s">
        <v>1</v>
      </c>
      <c r="DR429" s="607" t="s">
        <v>1</v>
      </c>
      <c r="DS429" s="607" t="s">
        <v>1</v>
      </c>
      <c r="DT429" s="607" t="s">
        <v>1</v>
      </c>
      <c r="DU429" s="607" t="s">
        <v>1</v>
      </c>
      <c r="DV429" s="607" t="s">
        <v>1</v>
      </c>
      <c r="DW429" s="607">
        <v>1</v>
      </c>
      <c r="DX429" s="607" t="s">
        <v>1</v>
      </c>
      <c r="DY429" s="607" t="s">
        <v>1</v>
      </c>
      <c r="DZ429" s="607" t="s">
        <v>1</v>
      </c>
      <c r="EA429" s="607">
        <v>22</v>
      </c>
      <c r="EB429" s="607">
        <v>1314</v>
      </c>
      <c r="EC429" s="607" t="s">
        <v>1</v>
      </c>
      <c r="ED429" s="607">
        <v>890</v>
      </c>
      <c r="EE429" s="607">
        <v>424</v>
      </c>
      <c r="EF429" s="17">
        <v>31</v>
      </c>
      <c r="EG429" s="17">
        <v>30</v>
      </c>
      <c r="EH429" s="17">
        <v>12</v>
      </c>
      <c r="EI429" s="17">
        <v>16</v>
      </c>
      <c r="EJ429" s="17">
        <v>2</v>
      </c>
      <c r="EK429" s="17" t="s">
        <v>1</v>
      </c>
      <c r="EL429" s="17">
        <v>1</v>
      </c>
      <c r="EM429" s="17" t="s">
        <v>1</v>
      </c>
      <c r="EN429" s="17">
        <v>43</v>
      </c>
      <c r="EO429" s="17">
        <v>27</v>
      </c>
      <c r="EP429" s="17">
        <v>13</v>
      </c>
      <c r="EQ429" s="17">
        <v>13</v>
      </c>
      <c r="ER429" s="17">
        <v>1</v>
      </c>
      <c r="ES429" s="17">
        <v>10</v>
      </c>
      <c r="ET429" s="17">
        <v>2</v>
      </c>
      <c r="EU429" s="17">
        <v>4</v>
      </c>
    </row>
    <row r="430" spans="1:151" ht="14.25" customHeight="1">
      <c r="A430" s="551" t="s">
        <v>299</v>
      </c>
      <c r="B430" s="551" t="s">
        <v>600</v>
      </c>
      <c r="C430" s="551" t="s">
        <v>622</v>
      </c>
      <c r="D430" s="551" t="s">
        <v>626</v>
      </c>
      <c r="E430" s="607">
        <v>32</v>
      </c>
      <c r="F430" s="607">
        <v>17</v>
      </c>
      <c r="G430" s="607">
        <v>3</v>
      </c>
      <c r="H430" s="607">
        <v>2</v>
      </c>
      <c r="I430" s="607">
        <v>2</v>
      </c>
      <c r="J430" s="607">
        <v>2</v>
      </c>
      <c r="K430" s="607">
        <v>12</v>
      </c>
      <c r="L430" s="607">
        <v>15</v>
      </c>
      <c r="M430" s="607">
        <v>41</v>
      </c>
      <c r="N430" s="607">
        <v>2</v>
      </c>
      <c r="O430" s="607">
        <v>3</v>
      </c>
      <c r="P430" s="607" t="s">
        <v>1</v>
      </c>
      <c r="Q430" s="607">
        <v>1</v>
      </c>
      <c r="R430" s="607" t="s">
        <v>1</v>
      </c>
      <c r="S430" s="607" t="s">
        <v>1</v>
      </c>
      <c r="T430" s="607">
        <v>5</v>
      </c>
      <c r="U430" s="607">
        <v>6</v>
      </c>
      <c r="V430" s="607">
        <v>3</v>
      </c>
      <c r="W430" s="607">
        <v>1</v>
      </c>
      <c r="X430" s="607">
        <v>5</v>
      </c>
      <c r="Y430" s="607">
        <v>3</v>
      </c>
      <c r="Z430" s="607">
        <v>6</v>
      </c>
      <c r="AA430" s="607">
        <v>3</v>
      </c>
      <c r="AB430" s="607">
        <v>3</v>
      </c>
      <c r="AC430" s="608">
        <v>59.4</v>
      </c>
      <c r="AD430" s="608">
        <v>56.3</v>
      </c>
      <c r="AE430" s="608">
        <v>62.7</v>
      </c>
      <c r="AF430" s="607">
        <v>22</v>
      </c>
      <c r="AG430" s="607" t="s">
        <v>1</v>
      </c>
      <c r="AH430" s="607" t="s">
        <v>1</v>
      </c>
      <c r="AI430" s="607" t="s">
        <v>1</v>
      </c>
      <c r="AJ430" s="607" t="s">
        <v>1</v>
      </c>
      <c r="AK430" s="607" t="s">
        <v>1</v>
      </c>
      <c r="AL430" s="607" t="s">
        <v>1</v>
      </c>
      <c r="AM430" s="607">
        <v>2</v>
      </c>
      <c r="AN430" s="607">
        <v>3</v>
      </c>
      <c r="AO430" s="607">
        <v>1</v>
      </c>
      <c r="AP430" s="607" t="s">
        <v>1</v>
      </c>
      <c r="AQ430" s="607">
        <v>3</v>
      </c>
      <c r="AR430" s="607">
        <v>2</v>
      </c>
      <c r="AS430" s="607">
        <v>5</v>
      </c>
      <c r="AT430" s="607">
        <v>3</v>
      </c>
      <c r="AU430" s="607">
        <v>3</v>
      </c>
      <c r="AV430" s="608">
        <v>70.3</v>
      </c>
      <c r="AW430" s="608">
        <v>70.3</v>
      </c>
      <c r="AX430" s="608">
        <v>70.400000000000006</v>
      </c>
      <c r="AY430" s="607">
        <v>20</v>
      </c>
      <c r="AZ430" s="607" t="s">
        <v>1</v>
      </c>
      <c r="BA430" s="607" t="s">
        <v>1</v>
      </c>
      <c r="BB430" s="607" t="s">
        <v>1</v>
      </c>
      <c r="BC430" s="607" t="s">
        <v>1</v>
      </c>
      <c r="BD430" s="607" t="s">
        <v>1</v>
      </c>
      <c r="BE430" s="607" t="s">
        <v>1</v>
      </c>
      <c r="BF430" s="607">
        <v>2</v>
      </c>
      <c r="BG430" s="607">
        <v>3</v>
      </c>
      <c r="BH430" s="607">
        <v>1</v>
      </c>
      <c r="BI430" s="607" t="s">
        <v>1</v>
      </c>
      <c r="BJ430" s="607">
        <v>3</v>
      </c>
      <c r="BK430" s="607">
        <v>2</v>
      </c>
      <c r="BL430" s="607">
        <v>5</v>
      </c>
      <c r="BM430" s="607">
        <v>2</v>
      </c>
      <c r="BN430" s="607">
        <v>2</v>
      </c>
      <c r="BO430" s="608">
        <v>68.900000000000006</v>
      </c>
      <c r="BP430" s="608">
        <v>68.3</v>
      </c>
      <c r="BQ430" s="608">
        <v>69.400000000000006</v>
      </c>
      <c r="BR430" s="607">
        <v>17</v>
      </c>
      <c r="BS430" s="607" t="s">
        <v>1</v>
      </c>
      <c r="BT430" s="607" t="s">
        <v>1</v>
      </c>
      <c r="BU430" s="607" t="s">
        <v>1</v>
      </c>
      <c r="BV430" s="607" t="s">
        <v>1</v>
      </c>
      <c r="BW430" s="607" t="s">
        <v>1</v>
      </c>
      <c r="BX430" s="607" t="s">
        <v>1</v>
      </c>
      <c r="BY430" s="607">
        <v>2</v>
      </c>
      <c r="BZ430" s="607">
        <v>2</v>
      </c>
      <c r="CA430" s="607">
        <v>1</v>
      </c>
      <c r="CB430" s="607" t="s">
        <v>1</v>
      </c>
      <c r="CC430" s="607">
        <v>3</v>
      </c>
      <c r="CD430" s="607">
        <v>1</v>
      </c>
      <c r="CE430" s="607">
        <v>4</v>
      </c>
      <c r="CF430" s="607">
        <v>1</v>
      </c>
      <c r="CG430" s="607">
        <v>3</v>
      </c>
      <c r="CH430" s="607">
        <v>15</v>
      </c>
      <c r="CI430" s="607" t="s">
        <v>1</v>
      </c>
      <c r="CJ430" s="607" t="s">
        <v>1</v>
      </c>
      <c r="CK430" s="607" t="s">
        <v>1</v>
      </c>
      <c r="CL430" s="607" t="s">
        <v>1</v>
      </c>
      <c r="CM430" s="607">
        <v>2</v>
      </c>
      <c r="CN430" s="607">
        <v>1</v>
      </c>
      <c r="CO430" s="607">
        <v>1</v>
      </c>
      <c r="CP430" s="607" t="s">
        <v>1</v>
      </c>
      <c r="CQ430" s="607">
        <v>2</v>
      </c>
      <c r="CR430" s="607">
        <v>1</v>
      </c>
      <c r="CS430" s="607">
        <v>4</v>
      </c>
      <c r="CT430" s="607">
        <v>1</v>
      </c>
      <c r="CU430" s="607">
        <v>3</v>
      </c>
      <c r="CV430" s="607"/>
      <c r="CW430" s="607"/>
      <c r="CX430" s="607"/>
      <c r="CY430" s="607"/>
      <c r="CZ430" s="607"/>
      <c r="DA430" s="607"/>
      <c r="DB430" s="607"/>
      <c r="DC430" s="607">
        <v>50</v>
      </c>
      <c r="DD430" s="607">
        <v>32</v>
      </c>
      <c r="DE430" s="607">
        <v>20</v>
      </c>
      <c r="DF430" s="607">
        <v>9</v>
      </c>
      <c r="DG430" s="607">
        <v>3</v>
      </c>
      <c r="DH430" s="607">
        <v>6</v>
      </c>
      <c r="DI430" s="607">
        <v>8</v>
      </c>
      <c r="DJ430" s="607">
        <v>4</v>
      </c>
      <c r="DK430" s="607">
        <v>10</v>
      </c>
      <c r="DL430" s="607" t="s">
        <v>1</v>
      </c>
      <c r="DM430" s="607" t="s">
        <v>1</v>
      </c>
      <c r="DN430" s="607" t="s">
        <v>1</v>
      </c>
      <c r="DO430" s="607">
        <v>7</v>
      </c>
      <c r="DP430" s="607">
        <v>1</v>
      </c>
      <c r="DQ430" s="607" t="s">
        <v>1</v>
      </c>
      <c r="DR430" s="607">
        <v>1</v>
      </c>
      <c r="DS430" s="607">
        <v>1</v>
      </c>
      <c r="DT430" s="607" t="s">
        <v>1</v>
      </c>
      <c r="DU430" s="607" t="s">
        <v>1</v>
      </c>
      <c r="DV430" s="607" t="s">
        <v>1</v>
      </c>
      <c r="DW430" s="607" t="s">
        <v>1</v>
      </c>
      <c r="DX430" s="607" t="s">
        <v>1</v>
      </c>
      <c r="DY430" s="607" t="s">
        <v>1</v>
      </c>
      <c r="DZ430" s="607" t="s">
        <v>1</v>
      </c>
      <c r="EA430" s="607">
        <v>17</v>
      </c>
      <c r="EB430" s="607">
        <v>1761</v>
      </c>
      <c r="EC430" s="607" t="s">
        <v>1</v>
      </c>
      <c r="ED430" s="607">
        <v>527</v>
      </c>
      <c r="EE430" s="607">
        <v>1234</v>
      </c>
      <c r="EF430" s="17">
        <v>25</v>
      </c>
      <c r="EG430" s="17">
        <v>18</v>
      </c>
      <c r="EH430" s="17">
        <v>10</v>
      </c>
      <c r="EI430" s="17">
        <v>5</v>
      </c>
      <c r="EJ430" s="17">
        <v>3</v>
      </c>
      <c r="EK430" s="17" t="s">
        <v>1</v>
      </c>
      <c r="EL430" s="17">
        <v>6</v>
      </c>
      <c r="EM430" s="17">
        <v>1</v>
      </c>
      <c r="EN430" s="17">
        <v>25</v>
      </c>
      <c r="EO430" s="17">
        <v>14</v>
      </c>
      <c r="EP430" s="17">
        <v>10</v>
      </c>
      <c r="EQ430" s="17">
        <v>4</v>
      </c>
      <c r="ER430" s="17" t="s">
        <v>1</v>
      </c>
      <c r="ES430" s="17">
        <v>6</v>
      </c>
      <c r="ET430" s="17">
        <v>2</v>
      </c>
      <c r="EU430" s="17">
        <v>3</v>
      </c>
    </row>
    <row r="431" spans="1:151" ht="14.25" customHeight="1">
      <c r="A431" s="551" t="s">
        <v>299</v>
      </c>
      <c r="B431" s="551" t="s">
        <v>600</v>
      </c>
      <c r="C431" s="551" t="s">
        <v>622</v>
      </c>
      <c r="D431" s="551" t="s">
        <v>627</v>
      </c>
      <c r="E431" s="607">
        <v>20</v>
      </c>
      <c r="F431" s="607">
        <v>11</v>
      </c>
      <c r="G431" s="607">
        <v>1</v>
      </c>
      <c r="H431" s="607" t="s">
        <v>1</v>
      </c>
      <c r="I431" s="607">
        <v>1</v>
      </c>
      <c r="J431" s="607">
        <v>1</v>
      </c>
      <c r="K431" s="607">
        <v>9</v>
      </c>
      <c r="L431" s="607">
        <v>9</v>
      </c>
      <c r="M431" s="607">
        <v>30</v>
      </c>
      <c r="N431" s="607" t="s">
        <v>1</v>
      </c>
      <c r="O431" s="607" t="s">
        <v>1</v>
      </c>
      <c r="P431" s="607" t="s">
        <v>1</v>
      </c>
      <c r="Q431" s="607">
        <v>3</v>
      </c>
      <c r="R431" s="607" t="s">
        <v>1</v>
      </c>
      <c r="S431" s="607" t="s">
        <v>1</v>
      </c>
      <c r="T431" s="607">
        <v>3</v>
      </c>
      <c r="U431" s="607">
        <v>5</v>
      </c>
      <c r="V431" s="607">
        <v>5</v>
      </c>
      <c r="W431" s="607">
        <v>2</v>
      </c>
      <c r="X431" s="607">
        <v>1</v>
      </c>
      <c r="Y431" s="607" t="s">
        <v>1</v>
      </c>
      <c r="Z431" s="607">
        <v>6</v>
      </c>
      <c r="AA431" s="607">
        <v>5</v>
      </c>
      <c r="AB431" s="607" t="s">
        <v>1</v>
      </c>
      <c r="AC431" s="608">
        <v>61.8</v>
      </c>
      <c r="AD431" s="608">
        <v>61.9</v>
      </c>
      <c r="AE431" s="608">
        <v>61.6</v>
      </c>
      <c r="AF431" s="607">
        <v>16</v>
      </c>
      <c r="AG431" s="607" t="s">
        <v>1</v>
      </c>
      <c r="AH431" s="607" t="s">
        <v>1</v>
      </c>
      <c r="AI431" s="607" t="s">
        <v>1</v>
      </c>
      <c r="AJ431" s="607">
        <v>1</v>
      </c>
      <c r="AK431" s="607" t="s">
        <v>1</v>
      </c>
      <c r="AL431" s="607" t="s">
        <v>1</v>
      </c>
      <c r="AM431" s="607">
        <v>1</v>
      </c>
      <c r="AN431" s="607">
        <v>1</v>
      </c>
      <c r="AO431" s="607">
        <v>1</v>
      </c>
      <c r="AP431" s="607">
        <v>2</v>
      </c>
      <c r="AQ431" s="607">
        <v>1</v>
      </c>
      <c r="AR431" s="607" t="s">
        <v>1</v>
      </c>
      <c r="AS431" s="607">
        <v>5</v>
      </c>
      <c r="AT431" s="607">
        <v>4</v>
      </c>
      <c r="AU431" s="607" t="s">
        <v>1</v>
      </c>
      <c r="AV431" s="608">
        <v>68.5</v>
      </c>
      <c r="AW431" s="608">
        <v>75.400000000000006</v>
      </c>
      <c r="AX431" s="608">
        <v>61.6</v>
      </c>
      <c r="AY431" s="607">
        <v>8</v>
      </c>
      <c r="AZ431" s="607" t="s">
        <v>1</v>
      </c>
      <c r="BA431" s="607" t="s">
        <v>1</v>
      </c>
      <c r="BB431" s="607" t="s">
        <v>1</v>
      </c>
      <c r="BC431" s="607" t="s">
        <v>1</v>
      </c>
      <c r="BD431" s="607" t="s">
        <v>1</v>
      </c>
      <c r="BE431" s="607" t="s">
        <v>1</v>
      </c>
      <c r="BF431" s="607" t="s">
        <v>1</v>
      </c>
      <c r="BG431" s="607">
        <v>1</v>
      </c>
      <c r="BH431" s="607" t="s">
        <v>1</v>
      </c>
      <c r="BI431" s="607">
        <v>2</v>
      </c>
      <c r="BJ431" s="607">
        <v>1</v>
      </c>
      <c r="BK431" s="607" t="s">
        <v>1</v>
      </c>
      <c r="BL431" s="607">
        <v>1</v>
      </c>
      <c r="BM431" s="607">
        <v>3</v>
      </c>
      <c r="BN431" s="607" t="s">
        <v>1</v>
      </c>
      <c r="BO431" s="608">
        <v>71</v>
      </c>
      <c r="BP431" s="608">
        <v>74</v>
      </c>
      <c r="BQ431" s="608">
        <v>62</v>
      </c>
      <c r="BR431" s="607">
        <v>11</v>
      </c>
      <c r="BS431" s="607" t="s">
        <v>1</v>
      </c>
      <c r="BT431" s="607" t="s">
        <v>1</v>
      </c>
      <c r="BU431" s="607" t="s">
        <v>1</v>
      </c>
      <c r="BV431" s="607" t="s">
        <v>1</v>
      </c>
      <c r="BW431" s="607" t="s">
        <v>1</v>
      </c>
      <c r="BX431" s="607" t="s">
        <v>1</v>
      </c>
      <c r="BY431" s="607" t="s">
        <v>1</v>
      </c>
      <c r="BZ431" s="607">
        <v>1</v>
      </c>
      <c r="CA431" s="607">
        <v>2</v>
      </c>
      <c r="CB431" s="607">
        <v>1</v>
      </c>
      <c r="CC431" s="607">
        <v>1</v>
      </c>
      <c r="CD431" s="607" t="s">
        <v>1</v>
      </c>
      <c r="CE431" s="607">
        <v>2</v>
      </c>
      <c r="CF431" s="607">
        <v>4</v>
      </c>
      <c r="CG431" s="607" t="s">
        <v>1</v>
      </c>
      <c r="CH431" s="607">
        <v>9</v>
      </c>
      <c r="CI431" s="607" t="s">
        <v>1</v>
      </c>
      <c r="CJ431" s="607" t="s">
        <v>1</v>
      </c>
      <c r="CK431" s="607" t="s">
        <v>1</v>
      </c>
      <c r="CL431" s="607" t="s">
        <v>1</v>
      </c>
      <c r="CM431" s="607" t="s">
        <v>1</v>
      </c>
      <c r="CN431" s="607">
        <v>1</v>
      </c>
      <c r="CO431" s="607">
        <v>2</v>
      </c>
      <c r="CP431" s="607">
        <v>1</v>
      </c>
      <c r="CQ431" s="607" t="s">
        <v>1</v>
      </c>
      <c r="CR431" s="607" t="s">
        <v>1</v>
      </c>
      <c r="CS431" s="607">
        <v>1</v>
      </c>
      <c r="CT431" s="607">
        <v>4</v>
      </c>
      <c r="CU431" s="607" t="s">
        <v>1</v>
      </c>
      <c r="CV431" s="607"/>
      <c r="CW431" s="607"/>
      <c r="CX431" s="607"/>
      <c r="CY431" s="607"/>
      <c r="CZ431" s="607"/>
      <c r="DA431" s="607"/>
      <c r="DB431" s="607"/>
      <c r="DC431" s="607">
        <v>53</v>
      </c>
      <c r="DD431" s="607">
        <v>28</v>
      </c>
      <c r="DE431" s="607">
        <v>8</v>
      </c>
      <c r="DF431" s="607">
        <v>19</v>
      </c>
      <c r="DG431" s="607">
        <v>1</v>
      </c>
      <c r="DH431" s="607">
        <v>9</v>
      </c>
      <c r="DI431" s="607">
        <v>5</v>
      </c>
      <c r="DJ431" s="607">
        <v>11</v>
      </c>
      <c r="DK431" s="607">
        <v>4</v>
      </c>
      <c r="DL431" s="607" t="s">
        <v>1</v>
      </c>
      <c r="DM431" s="607" t="s">
        <v>1</v>
      </c>
      <c r="DN431" s="607" t="s">
        <v>1</v>
      </c>
      <c r="DO431" s="607">
        <v>1</v>
      </c>
      <c r="DP431" s="607">
        <v>3</v>
      </c>
      <c r="DQ431" s="607" t="s">
        <v>1</v>
      </c>
      <c r="DR431" s="607" t="s">
        <v>1</v>
      </c>
      <c r="DS431" s="607" t="s">
        <v>1</v>
      </c>
      <c r="DT431" s="607" t="s">
        <v>1</v>
      </c>
      <c r="DU431" s="607" t="s">
        <v>1</v>
      </c>
      <c r="DV431" s="607" t="s">
        <v>1</v>
      </c>
      <c r="DW431" s="607" t="s">
        <v>1</v>
      </c>
      <c r="DX431" s="607" t="s">
        <v>1</v>
      </c>
      <c r="DY431" s="607" t="s">
        <v>1</v>
      </c>
      <c r="DZ431" s="607" t="s">
        <v>1</v>
      </c>
      <c r="EA431" s="607">
        <v>11</v>
      </c>
      <c r="EB431" s="607">
        <v>857</v>
      </c>
      <c r="EC431" s="607" t="s">
        <v>1</v>
      </c>
      <c r="ED431" s="607">
        <v>732</v>
      </c>
      <c r="EE431" s="607">
        <v>125</v>
      </c>
      <c r="EF431" s="17">
        <v>26</v>
      </c>
      <c r="EG431" s="17">
        <v>17</v>
      </c>
      <c r="EH431" s="17">
        <v>6</v>
      </c>
      <c r="EI431" s="17">
        <v>10</v>
      </c>
      <c r="EJ431" s="17">
        <v>1</v>
      </c>
      <c r="EK431" s="17" t="s">
        <v>1</v>
      </c>
      <c r="EL431" s="17">
        <v>3</v>
      </c>
      <c r="EM431" s="17">
        <v>6</v>
      </c>
      <c r="EN431" s="17">
        <v>27</v>
      </c>
      <c r="EO431" s="17">
        <v>11</v>
      </c>
      <c r="EP431" s="17">
        <v>2</v>
      </c>
      <c r="EQ431" s="17">
        <v>9</v>
      </c>
      <c r="ER431" s="17" t="s">
        <v>1</v>
      </c>
      <c r="ES431" s="17">
        <v>9</v>
      </c>
      <c r="ET431" s="17">
        <v>2</v>
      </c>
      <c r="EU431" s="17">
        <v>5</v>
      </c>
    </row>
    <row r="432" spans="1:151" ht="14.25" customHeight="1">
      <c r="A432" s="551" t="s">
        <v>299</v>
      </c>
      <c r="B432" s="551" t="s">
        <v>628</v>
      </c>
      <c r="C432" s="551"/>
      <c r="D432" s="551"/>
      <c r="E432" s="607">
        <v>267</v>
      </c>
      <c r="F432" s="607">
        <v>74</v>
      </c>
      <c r="G432" s="607">
        <v>9</v>
      </c>
      <c r="H432" s="607">
        <v>8</v>
      </c>
      <c r="I432" s="607">
        <v>10</v>
      </c>
      <c r="J432" s="607">
        <v>4</v>
      </c>
      <c r="K432" s="607">
        <v>55</v>
      </c>
      <c r="L432" s="607">
        <v>193</v>
      </c>
      <c r="M432" s="607">
        <v>176</v>
      </c>
      <c r="N432" s="607">
        <v>4</v>
      </c>
      <c r="O432" s="607">
        <v>8</v>
      </c>
      <c r="P432" s="607" t="s">
        <v>1</v>
      </c>
      <c r="Q432" s="607">
        <v>3</v>
      </c>
      <c r="R432" s="607">
        <v>9</v>
      </c>
      <c r="S432" s="607">
        <v>7</v>
      </c>
      <c r="T432" s="607">
        <v>9</v>
      </c>
      <c r="U432" s="607">
        <v>12</v>
      </c>
      <c r="V432" s="607">
        <v>21</v>
      </c>
      <c r="W432" s="607">
        <v>17</v>
      </c>
      <c r="X432" s="607">
        <v>17</v>
      </c>
      <c r="Y432" s="607">
        <v>28</v>
      </c>
      <c r="Z432" s="607">
        <v>16</v>
      </c>
      <c r="AA432" s="607">
        <v>16</v>
      </c>
      <c r="AB432" s="607">
        <v>9</v>
      </c>
      <c r="AC432" s="608">
        <v>61.3</v>
      </c>
      <c r="AD432" s="608">
        <v>59.7</v>
      </c>
      <c r="AE432" s="608">
        <v>63.6</v>
      </c>
      <c r="AF432" s="607">
        <v>79</v>
      </c>
      <c r="AG432" s="607" t="s">
        <v>1</v>
      </c>
      <c r="AH432" s="607" t="s">
        <v>1</v>
      </c>
      <c r="AI432" s="607" t="s">
        <v>1</v>
      </c>
      <c r="AJ432" s="607" t="s">
        <v>1</v>
      </c>
      <c r="AK432" s="607">
        <v>3</v>
      </c>
      <c r="AL432" s="607">
        <v>2</v>
      </c>
      <c r="AM432" s="607">
        <v>1</v>
      </c>
      <c r="AN432" s="607">
        <v>2</v>
      </c>
      <c r="AO432" s="607">
        <v>9</v>
      </c>
      <c r="AP432" s="607">
        <v>5</v>
      </c>
      <c r="AQ432" s="607">
        <v>5</v>
      </c>
      <c r="AR432" s="607">
        <v>20</v>
      </c>
      <c r="AS432" s="607">
        <v>10</v>
      </c>
      <c r="AT432" s="607">
        <v>15</v>
      </c>
      <c r="AU432" s="607">
        <v>7</v>
      </c>
      <c r="AV432" s="608">
        <v>70.5</v>
      </c>
      <c r="AW432" s="608">
        <v>69.7</v>
      </c>
      <c r="AX432" s="608">
        <v>72.2</v>
      </c>
      <c r="AY432" s="607">
        <v>60</v>
      </c>
      <c r="AZ432" s="607" t="s">
        <v>1</v>
      </c>
      <c r="BA432" s="607" t="s">
        <v>1</v>
      </c>
      <c r="BB432" s="607" t="s">
        <v>1</v>
      </c>
      <c r="BC432" s="607" t="s">
        <v>1</v>
      </c>
      <c r="BD432" s="607">
        <v>2</v>
      </c>
      <c r="BE432" s="607">
        <v>2</v>
      </c>
      <c r="BF432" s="607">
        <v>1</v>
      </c>
      <c r="BG432" s="607">
        <v>2</v>
      </c>
      <c r="BH432" s="607">
        <v>8</v>
      </c>
      <c r="BI432" s="607">
        <v>4</v>
      </c>
      <c r="BJ432" s="607">
        <v>4</v>
      </c>
      <c r="BK432" s="607">
        <v>12</v>
      </c>
      <c r="BL432" s="607">
        <v>7</v>
      </c>
      <c r="BM432" s="607">
        <v>13</v>
      </c>
      <c r="BN432" s="607">
        <v>5</v>
      </c>
      <c r="BO432" s="608">
        <v>69.900000000000006</v>
      </c>
      <c r="BP432" s="608">
        <v>69.7</v>
      </c>
      <c r="BQ432" s="608">
        <v>70.5</v>
      </c>
      <c r="BR432" s="607">
        <v>74</v>
      </c>
      <c r="BS432" s="607" t="s">
        <v>1</v>
      </c>
      <c r="BT432" s="607" t="s">
        <v>1</v>
      </c>
      <c r="BU432" s="607" t="s">
        <v>1</v>
      </c>
      <c r="BV432" s="607" t="s">
        <v>1</v>
      </c>
      <c r="BW432" s="607" t="s">
        <v>1</v>
      </c>
      <c r="BX432" s="607" t="s">
        <v>1</v>
      </c>
      <c r="BY432" s="607" t="s">
        <v>1</v>
      </c>
      <c r="BZ432" s="607">
        <v>1</v>
      </c>
      <c r="CA432" s="607">
        <v>8</v>
      </c>
      <c r="CB432" s="607">
        <v>11</v>
      </c>
      <c r="CC432" s="607">
        <v>8</v>
      </c>
      <c r="CD432" s="607">
        <v>16</v>
      </c>
      <c r="CE432" s="607">
        <v>11</v>
      </c>
      <c r="CF432" s="607">
        <v>12</v>
      </c>
      <c r="CG432" s="607">
        <v>7</v>
      </c>
      <c r="CH432" s="607">
        <v>49</v>
      </c>
      <c r="CI432" s="607" t="s">
        <v>1</v>
      </c>
      <c r="CJ432" s="607" t="s">
        <v>1</v>
      </c>
      <c r="CK432" s="607" t="s">
        <v>1</v>
      </c>
      <c r="CL432" s="607" t="s">
        <v>1</v>
      </c>
      <c r="CM432" s="607" t="s">
        <v>1</v>
      </c>
      <c r="CN432" s="607">
        <v>1</v>
      </c>
      <c r="CO432" s="607">
        <v>3</v>
      </c>
      <c r="CP432" s="607">
        <v>6</v>
      </c>
      <c r="CQ432" s="607">
        <v>4</v>
      </c>
      <c r="CR432" s="607">
        <v>11</v>
      </c>
      <c r="CS432" s="607">
        <v>9</v>
      </c>
      <c r="CT432" s="607">
        <v>8</v>
      </c>
      <c r="CU432" s="607">
        <v>7</v>
      </c>
      <c r="CV432" s="607"/>
      <c r="CW432" s="607"/>
      <c r="CX432" s="607"/>
      <c r="CY432" s="607"/>
      <c r="CZ432" s="607"/>
      <c r="DA432" s="607"/>
      <c r="DB432" s="607"/>
      <c r="DC432" s="607">
        <v>256</v>
      </c>
      <c r="DD432" s="607">
        <v>165</v>
      </c>
      <c r="DE432" s="607">
        <v>60</v>
      </c>
      <c r="DF432" s="607">
        <v>86</v>
      </c>
      <c r="DG432" s="607">
        <v>19</v>
      </c>
      <c r="DH432" s="607">
        <v>44</v>
      </c>
      <c r="DI432" s="607">
        <v>20</v>
      </c>
      <c r="DJ432" s="607">
        <v>27</v>
      </c>
      <c r="DK432" s="607">
        <v>42</v>
      </c>
      <c r="DL432" s="607" t="s">
        <v>1</v>
      </c>
      <c r="DM432" s="607" t="s">
        <v>1</v>
      </c>
      <c r="DN432" s="607">
        <v>3</v>
      </c>
      <c r="DO432" s="607" t="s">
        <v>1</v>
      </c>
      <c r="DP432" s="607">
        <v>11</v>
      </c>
      <c r="DQ432" s="607">
        <v>6</v>
      </c>
      <c r="DR432" s="607">
        <v>18</v>
      </c>
      <c r="DS432" s="607">
        <v>1</v>
      </c>
      <c r="DT432" s="607">
        <v>1</v>
      </c>
      <c r="DU432" s="607">
        <v>1</v>
      </c>
      <c r="DV432" s="607" t="s">
        <v>1</v>
      </c>
      <c r="DW432" s="607">
        <v>1</v>
      </c>
      <c r="DX432" s="607" t="s">
        <v>1</v>
      </c>
      <c r="DY432" s="607" t="s">
        <v>1</v>
      </c>
      <c r="DZ432" s="607" t="s">
        <v>1</v>
      </c>
      <c r="EA432" s="607">
        <v>74</v>
      </c>
      <c r="EB432" s="607">
        <v>4620</v>
      </c>
      <c r="EC432" s="607">
        <v>73</v>
      </c>
      <c r="ED432" s="607">
        <v>3095</v>
      </c>
      <c r="EE432" s="607">
        <v>1452</v>
      </c>
      <c r="EF432" s="17">
        <v>131</v>
      </c>
      <c r="EG432" s="17">
        <v>108</v>
      </c>
      <c r="EH432" s="17">
        <v>43</v>
      </c>
      <c r="EI432" s="17">
        <v>52</v>
      </c>
      <c r="EJ432" s="17">
        <v>13</v>
      </c>
      <c r="EK432" s="17" t="s">
        <v>1</v>
      </c>
      <c r="EL432" s="17">
        <v>8</v>
      </c>
      <c r="EM432" s="17">
        <v>15</v>
      </c>
      <c r="EN432" s="17">
        <v>125</v>
      </c>
      <c r="EO432" s="17">
        <v>57</v>
      </c>
      <c r="EP432" s="17">
        <v>17</v>
      </c>
      <c r="EQ432" s="17">
        <v>34</v>
      </c>
      <c r="ER432" s="17">
        <v>6</v>
      </c>
      <c r="ES432" s="17">
        <v>44</v>
      </c>
      <c r="ET432" s="17">
        <v>12</v>
      </c>
      <c r="EU432" s="17">
        <v>12</v>
      </c>
    </row>
    <row r="433" spans="1:151" ht="14.25" customHeight="1">
      <c r="A433" s="551" t="s">
        <v>299</v>
      </c>
      <c r="B433" s="551" t="s">
        <v>628</v>
      </c>
      <c r="C433" s="551" t="s">
        <v>629</v>
      </c>
      <c r="D433" s="551"/>
      <c r="E433" s="607">
        <v>121</v>
      </c>
      <c r="F433" s="607">
        <v>39</v>
      </c>
      <c r="G433" s="607">
        <v>5</v>
      </c>
      <c r="H433" s="607">
        <v>4</v>
      </c>
      <c r="I433" s="607">
        <v>8</v>
      </c>
      <c r="J433" s="607">
        <v>2</v>
      </c>
      <c r="K433" s="607">
        <v>26</v>
      </c>
      <c r="L433" s="607">
        <v>82</v>
      </c>
      <c r="M433" s="607">
        <v>98</v>
      </c>
      <c r="N433" s="607">
        <v>3</v>
      </c>
      <c r="O433" s="607">
        <v>5</v>
      </c>
      <c r="P433" s="607" t="s">
        <v>1</v>
      </c>
      <c r="Q433" s="607">
        <v>3</v>
      </c>
      <c r="R433" s="607">
        <v>5</v>
      </c>
      <c r="S433" s="607">
        <v>5</v>
      </c>
      <c r="T433" s="607">
        <v>5</v>
      </c>
      <c r="U433" s="607">
        <v>7</v>
      </c>
      <c r="V433" s="607">
        <v>12</v>
      </c>
      <c r="W433" s="607">
        <v>11</v>
      </c>
      <c r="X433" s="607">
        <v>9</v>
      </c>
      <c r="Y433" s="607">
        <v>12</v>
      </c>
      <c r="Z433" s="607">
        <v>9</v>
      </c>
      <c r="AA433" s="607">
        <v>7</v>
      </c>
      <c r="AB433" s="607">
        <v>5</v>
      </c>
      <c r="AC433" s="608">
        <v>59.1</v>
      </c>
      <c r="AD433" s="608">
        <v>57.7</v>
      </c>
      <c r="AE433" s="608">
        <v>61</v>
      </c>
      <c r="AF433" s="607">
        <v>45</v>
      </c>
      <c r="AG433" s="607" t="s">
        <v>1</v>
      </c>
      <c r="AH433" s="607" t="s">
        <v>1</v>
      </c>
      <c r="AI433" s="607" t="s">
        <v>1</v>
      </c>
      <c r="AJ433" s="607" t="s">
        <v>1</v>
      </c>
      <c r="AK433" s="607">
        <v>1</v>
      </c>
      <c r="AL433" s="607">
        <v>2</v>
      </c>
      <c r="AM433" s="607" t="s">
        <v>1</v>
      </c>
      <c r="AN433" s="607">
        <v>1</v>
      </c>
      <c r="AO433" s="607">
        <v>7</v>
      </c>
      <c r="AP433" s="607">
        <v>3</v>
      </c>
      <c r="AQ433" s="607">
        <v>4</v>
      </c>
      <c r="AR433" s="607">
        <v>9</v>
      </c>
      <c r="AS433" s="607">
        <v>6</v>
      </c>
      <c r="AT433" s="607">
        <v>7</v>
      </c>
      <c r="AU433" s="607">
        <v>5</v>
      </c>
      <c r="AV433" s="608">
        <v>70.2</v>
      </c>
      <c r="AW433" s="608">
        <v>68.8</v>
      </c>
      <c r="AX433" s="608">
        <v>72.099999999999994</v>
      </c>
      <c r="AY433" s="607">
        <v>35</v>
      </c>
      <c r="AZ433" s="607" t="s">
        <v>1</v>
      </c>
      <c r="BA433" s="607" t="s">
        <v>1</v>
      </c>
      <c r="BB433" s="607" t="s">
        <v>1</v>
      </c>
      <c r="BC433" s="607" t="s">
        <v>1</v>
      </c>
      <c r="BD433" s="607" t="s">
        <v>1</v>
      </c>
      <c r="BE433" s="607">
        <v>2</v>
      </c>
      <c r="BF433" s="607" t="s">
        <v>1</v>
      </c>
      <c r="BG433" s="607">
        <v>1</v>
      </c>
      <c r="BH433" s="607">
        <v>6</v>
      </c>
      <c r="BI433" s="607">
        <v>3</v>
      </c>
      <c r="BJ433" s="607">
        <v>3</v>
      </c>
      <c r="BK433" s="607">
        <v>5</v>
      </c>
      <c r="BL433" s="607">
        <v>6</v>
      </c>
      <c r="BM433" s="607">
        <v>5</v>
      </c>
      <c r="BN433" s="607">
        <v>4</v>
      </c>
      <c r="BO433" s="608">
        <v>70.099999999999994</v>
      </c>
      <c r="BP433" s="608">
        <v>69.3</v>
      </c>
      <c r="BQ433" s="608">
        <v>71.3</v>
      </c>
      <c r="BR433" s="607">
        <v>39</v>
      </c>
      <c r="BS433" s="607" t="s">
        <v>1</v>
      </c>
      <c r="BT433" s="607" t="s">
        <v>1</v>
      </c>
      <c r="BU433" s="607" t="s">
        <v>1</v>
      </c>
      <c r="BV433" s="607" t="s">
        <v>1</v>
      </c>
      <c r="BW433" s="607" t="s">
        <v>1</v>
      </c>
      <c r="BX433" s="607" t="s">
        <v>1</v>
      </c>
      <c r="BY433" s="607" t="s">
        <v>1</v>
      </c>
      <c r="BZ433" s="607">
        <v>1</v>
      </c>
      <c r="CA433" s="607">
        <v>6</v>
      </c>
      <c r="CB433" s="607">
        <v>7</v>
      </c>
      <c r="CC433" s="607">
        <v>4</v>
      </c>
      <c r="CD433" s="607">
        <v>7</v>
      </c>
      <c r="CE433" s="607">
        <v>7</v>
      </c>
      <c r="CF433" s="607">
        <v>3</v>
      </c>
      <c r="CG433" s="607">
        <v>4</v>
      </c>
      <c r="CH433" s="607">
        <v>25</v>
      </c>
      <c r="CI433" s="607" t="s">
        <v>1</v>
      </c>
      <c r="CJ433" s="607" t="s">
        <v>1</v>
      </c>
      <c r="CK433" s="607" t="s">
        <v>1</v>
      </c>
      <c r="CL433" s="607" t="s">
        <v>1</v>
      </c>
      <c r="CM433" s="607" t="s">
        <v>1</v>
      </c>
      <c r="CN433" s="607">
        <v>1</v>
      </c>
      <c r="CO433" s="607">
        <v>2</v>
      </c>
      <c r="CP433" s="607">
        <v>3</v>
      </c>
      <c r="CQ433" s="607">
        <v>2</v>
      </c>
      <c r="CR433" s="607">
        <v>5</v>
      </c>
      <c r="CS433" s="607">
        <v>5</v>
      </c>
      <c r="CT433" s="607">
        <v>3</v>
      </c>
      <c r="CU433" s="607">
        <v>4</v>
      </c>
      <c r="CV433" s="607"/>
      <c r="CW433" s="607"/>
      <c r="CX433" s="607"/>
      <c r="CY433" s="607"/>
      <c r="CZ433" s="607"/>
      <c r="DA433" s="607"/>
      <c r="DB433" s="607"/>
      <c r="DC433" s="607">
        <v>136</v>
      </c>
      <c r="DD433" s="607">
        <v>90</v>
      </c>
      <c r="DE433" s="607">
        <v>35</v>
      </c>
      <c r="DF433" s="607">
        <v>49</v>
      </c>
      <c r="DG433" s="607">
        <v>6</v>
      </c>
      <c r="DH433" s="607">
        <v>25</v>
      </c>
      <c r="DI433" s="607">
        <v>10</v>
      </c>
      <c r="DJ433" s="607">
        <v>11</v>
      </c>
      <c r="DK433" s="607">
        <v>22</v>
      </c>
      <c r="DL433" s="607" t="s">
        <v>1</v>
      </c>
      <c r="DM433" s="607" t="s">
        <v>1</v>
      </c>
      <c r="DN433" s="607">
        <v>1</v>
      </c>
      <c r="DO433" s="607" t="s">
        <v>1</v>
      </c>
      <c r="DP433" s="607">
        <v>4</v>
      </c>
      <c r="DQ433" s="607">
        <v>5</v>
      </c>
      <c r="DR433" s="607">
        <v>10</v>
      </c>
      <c r="DS433" s="607" t="s">
        <v>1</v>
      </c>
      <c r="DT433" s="607" t="s">
        <v>1</v>
      </c>
      <c r="DU433" s="607">
        <v>1</v>
      </c>
      <c r="DV433" s="607" t="s">
        <v>1</v>
      </c>
      <c r="DW433" s="607">
        <v>1</v>
      </c>
      <c r="DX433" s="607" t="s">
        <v>1</v>
      </c>
      <c r="DY433" s="607" t="s">
        <v>1</v>
      </c>
      <c r="DZ433" s="607" t="s">
        <v>1</v>
      </c>
      <c r="EA433" s="607">
        <v>39</v>
      </c>
      <c r="EB433" s="607">
        <v>2421</v>
      </c>
      <c r="EC433" s="607">
        <v>31</v>
      </c>
      <c r="ED433" s="607">
        <v>1724</v>
      </c>
      <c r="EE433" s="607">
        <v>666</v>
      </c>
      <c r="EF433" s="17">
        <v>68</v>
      </c>
      <c r="EG433" s="17">
        <v>58</v>
      </c>
      <c r="EH433" s="17">
        <v>22</v>
      </c>
      <c r="EI433" s="17">
        <v>33</v>
      </c>
      <c r="EJ433" s="17">
        <v>3</v>
      </c>
      <c r="EK433" s="17" t="s">
        <v>1</v>
      </c>
      <c r="EL433" s="17">
        <v>4</v>
      </c>
      <c r="EM433" s="17">
        <v>6</v>
      </c>
      <c r="EN433" s="17">
        <v>68</v>
      </c>
      <c r="EO433" s="17">
        <v>32</v>
      </c>
      <c r="EP433" s="17">
        <v>13</v>
      </c>
      <c r="EQ433" s="17">
        <v>16</v>
      </c>
      <c r="ER433" s="17">
        <v>3</v>
      </c>
      <c r="ES433" s="17">
        <v>25</v>
      </c>
      <c r="ET433" s="17">
        <v>6</v>
      </c>
      <c r="EU433" s="17">
        <v>5</v>
      </c>
    </row>
    <row r="434" spans="1:151" ht="14.25" customHeight="1">
      <c r="A434" s="551" t="s">
        <v>299</v>
      </c>
      <c r="B434" s="551" t="s">
        <v>628</v>
      </c>
      <c r="C434" s="551" t="s">
        <v>629</v>
      </c>
      <c r="D434" s="551" t="s">
        <v>630</v>
      </c>
      <c r="E434" s="607" t="s">
        <v>191</v>
      </c>
      <c r="F434" s="607" t="s">
        <v>191</v>
      </c>
      <c r="G434" s="607" t="s">
        <v>191</v>
      </c>
      <c r="H434" s="607" t="s">
        <v>191</v>
      </c>
      <c r="I434" s="607" t="s">
        <v>191</v>
      </c>
      <c r="J434" s="607" t="s">
        <v>191</v>
      </c>
      <c r="K434" s="607" t="s">
        <v>191</v>
      </c>
      <c r="L434" s="607" t="s">
        <v>191</v>
      </c>
      <c r="M434" s="607" t="s">
        <v>191</v>
      </c>
      <c r="N434" s="607" t="s">
        <v>191</v>
      </c>
      <c r="O434" s="607" t="s">
        <v>191</v>
      </c>
      <c r="P434" s="607" t="s">
        <v>191</v>
      </c>
      <c r="Q434" s="607" t="s">
        <v>191</v>
      </c>
      <c r="R434" s="607" t="s">
        <v>191</v>
      </c>
      <c r="S434" s="607" t="s">
        <v>191</v>
      </c>
      <c r="T434" s="607" t="s">
        <v>191</v>
      </c>
      <c r="U434" s="607" t="s">
        <v>191</v>
      </c>
      <c r="V434" s="607" t="s">
        <v>191</v>
      </c>
      <c r="W434" s="607" t="s">
        <v>191</v>
      </c>
      <c r="X434" s="607" t="s">
        <v>191</v>
      </c>
      <c r="Y434" s="607" t="s">
        <v>191</v>
      </c>
      <c r="Z434" s="607" t="s">
        <v>191</v>
      </c>
      <c r="AA434" s="607" t="s">
        <v>191</v>
      </c>
      <c r="AB434" s="607" t="s">
        <v>191</v>
      </c>
      <c r="AC434" s="608">
        <v>40.799999999999997</v>
      </c>
      <c r="AD434" s="608">
        <v>38</v>
      </c>
      <c r="AE434" s="608">
        <v>45.3</v>
      </c>
      <c r="AF434" s="607" t="s">
        <v>191</v>
      </c>
      <c r="AG434" s="607" t="s">
        <v>191</v>
      </c>
      <c r="AH434" s="607" t="s">
        <v>191</v>
      </c>
      <c r="AI434" s="607" t="s">
        <v>191</v>
      </c>
      <c r="AJ434" s="607" t="s">
        <v>191</v>
      </c>
      <c r="AK434" s="607" t="s">
        <v>191</v>
      </c>
      <c r="AL434" s="607" t="s">
        <v>191</v>
      </c>
      <c r="AM434" s="607" t="s">
        <v>191</v>
      </c>
      <c r="AN434" s="607" t="s">
        <v>191</v>
      </c>
      <c r="AO434" s="607" t="s">
        <v>191</v>
      </c>
      <c r="AP434" s="607" t="s">
        <v>191</v>
      </c>
      <c r="AQ434" s="607" t="s">
        <v>191</v>
      </c>
      <c r="AR434" s="607" t="s">
        <v>191</v>
      </c>
      <c r="AS434" s="607" t="s">
        <v>191</v>
      </c>
      <c r="AT434" s="607" t="s">
        <v>191</v>
      </c>
      <c r="AU434" s="607" t="s">
        <v>191</v>
      </c>
      <c r="AV434" s="608">
        <v>51</v>
      </c>
      <c r="AW434" s="608">
        <v>51</v>
      </c>
      <c r="AX434" s="608" t="s">
        <v>174</v>
      </c>
      <c r="AY434" s="607" t="s">
        <v>191</v>
      </c>
      <c r="AZ434" s="607" t="s">
        <v>191</v>
      </c>
      <c r="BA434" s="607" t="s">
        <v>191</v>
      </c>
      <c r="BB434" s="607" t="s">
        <v>191</v>
      </c>
      <c r="BC434" s="607" t="s">
        <v>191</v>
      </c>
      <c r="BD434" s="607" t="s">
        <v>191</v>
      </c>
      <c r="BE434" s="607" t="s">
        <v>191</v>
      </c>
      <c r="BF434" s="607" t="s">
        <v>191</v>
      </c>
      <c r="BG434" s="607" t="s">
        <v>191</v>
      </c>
      <c r="BH434" s="607" t="s">
        <v>191</v>
      </c>
      <c r="BI434" s="607" t="s">
        <v>191</v>
      </c>
      <c r="BJ434" s="607" t="s">
        <v>191</v>
      </c>
      <c r="BK434" s="607" t="s">
        <v>191</v>
      </c>
      <c r="BL434" s="607" t="s">
        <v>191</v>
      </c>
      <c r="BM434" s="607" t="s">
        <v>191</v>
      </c>
      <c r="BN434" s="607" t="s">
        <v>191</v>
      </c>
      <c r="BO434" s="608">
        <v>66</v>
      </c>
      <c r="BP434" s="608">
        <v>66</v>
      </c>
      <c r="BQ434" s="608" t="s">
        <v>174</v>
      </c>
      <c r="BR434" s="607">
        <v>2</v>
      </c>
      <c r="BS434" s="607" t="s">
        <v>1</v>
      </c>
      <c r="BT434" s="607" t="s">
        <v>1</v>
      </c>
      <c r="BU434" s="607" t="s">
        <v>1</v>
      </c>
      <c r="BV434" s="607" t="s">
        <v>1</v>
      </c>
      <c r="BW434" s="607" t="s">
        <v>1</v>
      </c>
      <c r="BX434" s="607" t="s">
        <v>1</v>
      </c>
      <c r="BY434" s="607" t="s">
        <v>1</v>
      </c>
      <c r="BZ434" s="607" t="s">
        <v>1</v>
      </c>
      <c r="CA434" s="607">
        <v>1</v>
      </c>
      <c r="CB434" s="607" t="s">
        <v>1</v>
      </c>
      <c r="CC434" s="607" t="s">
        <v>1</v>
      </c>
      <c r="CD434" s="607" t="s">
        <v>1</v>
      </c>
      <c r="CE434" s="607" t="s">
        <v>1</v>
      </c>
      <c r="CF434" s="607" t="s">
        <v>1</v>
      </c>
      <c r="CG434" s="607">
        <v>1</v>
      </c>
      <c r="CH434" s="607">
        <v>1</v>
      </c>
      <c r="CI434" s="607" t="s">
        <v>1</v>
      </c>
      <c r="CJ434" s="607" t="s">
        <v>1</v>
      </c>
      <c r="CK434" s="607" t="s">
        <v>1</v>
      </c>
      <c r="CL434" s="607" t="s">
        <v>1</v>
      </c>
      <c r="CM434" s="607" t="s">
        <v>1</v>
      </c>
      <c r="CN434" s="607" t="s">
        <v>1</v>
      </c>
      <c r="CO434" s="607" t="s">
        <v>1</v>
      </c>
      <c r="CP434" s="607" t="s">
        <v>1</v>
      </c>
      <c r="CQ434" s="607" t="s">
        <v>1</v>
      </c>
      <c r="CR434" s="607" t="s">
        <v>1</v>
      </c>
      <c r="CS434" s="607" t="s">
        <v>1</v>
      </c>
      <c r="CT434" s="607" t="s">
        <v>1</v>
      </c>
      <c r="CU434" s="607">
        <v>1</v>
      </c>
      <c r="CV434" s="607"/>
      <c r="CW434" s="607"/>
      <c r="CX434" s="607"/>
      <c r="CY434" s="607"/>
      <c r="CZ434" s="607"/>
      <c r="DA434" s="607"/>
      <c r="DB434" s="607"/>
      <c r="DC434" s="607">
        <v>9</v>
      </c>
      <c r="DD434" s="607">
        <v>2</v>
      </c>
      <c r="DE434" s="607">
        <v>1</v>
      </c>
      <c r="DF434" s="607">
        <v>1</v>
      </c>
      <c r="DG434" s="607" t="s">
        <v>1</v>
      </c>
      <c r="DH434" s="607">
        <v>2</v>
      </c>
      <c r="DI434" s="607">
        <v>3</v>
      </c>
      <c r="DJ434" s="607">
        <v>2</v>
      </c>
      <c r="DK434" s="607">
        <v>2</v>
      </c>
      <c r="DL434" s="607" t="s">
        <v>1</v>
      </c>
      <c r="DM434" s="607" t="s">
        <v>1</v>
      </c>
      <c r="DN434" s="607" t="s">
        <v>1</v>
      </c>
      <c r="DO434" s="607" t="s">
        <v>1</v>
      </c>
      <c r="DP434" s="607" t="s">
        <v>1</v>
      </c>
      <c r="DQ434" s="607" t="s">
        <v>1</v>
      </c>
      <c r="DR434" s="607">
        <v>2</v>
      </c>
      <c r="DS434" s="607" t="s">
        <v>1</v>
      </c>
      <c r="DT434" s="607" t="s">
        <v>1</v>
      </c>
      <c r="DU434" s="607" t="s">
        <v>1</v>
      </c>
      <c r="DV434" s="607" t="s">
        <v>1</v>
      </c>
      <c r="DW434" s="607" t="s">
        <v>1</v>
      </c>
      <c r="DX434" s="607" t="s">
        <v>1</v>
      </c>
      <c r="DY434" s="607" t="s">
        <v>1</v>
      </c>
      <c r="DZ434" s="607" t="s">
        <v>1</v>
      </c>
      <c r="EA434" s="607">
        <v>2</v>
      </c>
      <c r="EB434" s="607">
        <v>291</v>
      </c>
      <c r="EC434" s="607">
        <v>1</v>
      </c>
      <c r="ED434" s="607">
        <v>150</v>
      </c>
      <c r="EE434" s="607">
        <v>140</v>
      </c>
      <c r="EF434" s="17">
        <v>6</v>
      </c>
      <c r="EG434" s="17">
        <v>2</v>
      </c>
      <c r="EH434" s="17">
        <v>1</v>
      </c>
      <c r="EI434" s="17">
        <v>1</v>
      </c>
      <c r="EJ434" s="17" t="s">
        <v>1</v>
      </c>
      <c r="EK434" s="17" t="s">
        <v>1</v>
      </c>
      <c r="EL434" s="17">
        <v>2</v>
      </c>
      <c r="EM434" s="17">
        <v>2</v>
      </c>
      <c r="EN434" s="17">
        <v>3</v>
      </c>
      <c r="EO434" s="17" t="s">
        <v>1</v>
      </c>
      <c r="EP434" s="17" t="s">
        <v>1</v>
      </c>
      <c r="EQ434" s="17" t="s">
        <v>1</v>
      </c>
      <c r="ER434" s="17" t="s">
        <v>1</v>
      </c>
      <c r="ES434" s="17">
        <v>2</v>
      </c>
      <c r="ET434" s="17">
        <v>1</v>
      </c>
      <c r="EU434" s="17" t="s">
        <v>1</v>
      </c>
    </row>
    <row r="435" spans="1:151" ht="14.25" customHeight="1">
      <c r="A435" s="551" t="s">
        <v>299</v>
      </c>
      <c r="B435" s="551" t="s">
        <v>628</v>
      </c>
      <c r="C435" s="551" t="s">
        <v>631</v>
      </c>
      <c r="D435" s="551"/>
      <c r="E435" s="607">
        <v>146</v>
      </c>
      <c r="F435" s="607">
        <v>35</v>
      </c>
      <c r="G435" s="607">
        <v>4</v>
      </c>
      <c r="H435" s="607">
        <v>4</v>
      </c>
      <c r="I435" s="607">
        <v>2</v>
      </c>
      <c r="J435" s="607">
        <v>2</v>
      </c>
      <c r="K435" s="607">
        <v>29</v>
      </c>
      <c r="L435" s="607">
        <v>111</v>
      </c>
      <c r="M435" s="607">
        <v>78</v>
      </c>
      <c r="N435" s="607">
        <v>1</v>
      </c>
      <c r="O435" s="607">
        <v>3</v>
      </c>
      <c r="P435" s="607" t="s">
        <v>1</v>
      </c>
      <c r="Q435" s="607" t="s">
        <v>1</v>
      </c>
      <c r="R435" s="607">
        <v>4</v>
      </c>
      <c r="S435" s="607">
        <v>2</v>
      </c>
      <c r="T435" s="607">
        <v>4</v>
      </c>
      <c r="U435" s="607">
        <v>5</v>
      </c>
      <c r="V435" s="607">
        <v>9</v>
      </c>
      <c r="W435" s="607">
        <v>6</v>
      </c>
      <c r="X435" s="607">
        <v>8</v>
      </c>
      <c r="Y435" s="607">
        <v>16</v>
      </c>
      <c r="Z435" s="607">
        <v>7</v>
      </c>
      <c r="AA435" s="607">
        <v>9</v>
      </c>
      <c r="AB435" s="607">
        <v>4</v>
      </c>
      <c r="AC435" s="608">
        <v>63.9</v>
      </c>
      <c r="AD435" s="608">
        <v>62</v>
      </c>
      <c r="AE435" s="608">
        <v>67.599999999999994</v>
      </c>
      <c r="AF435" s="607">
        <v>34</v>
      </c>
      <c r="AG435" s="607" t="s">
        <v>1</v>
      </c>
      <c r="AH435" s="607" t="s">
        <v>1</v>
      </c>
      <c r="AI435" s="607" t="s">
        <v>1</v>
      </c>
      <c r="AJ435" s="607" t="s">
        <v>1</v>
      </c>
      <c r="AK435" s="607">
        <v>2</v>
      </c>
      <c r="AL435" s="607" t="s">
        <v>1</v>
      </c>
      <c r="AM435" s="607">
        <v>1</v>
      </c>
      <c r="AN435" s="607">
        <v>1</v>
      </c>
      <c r="AO435" s="607">
        <v>2</v>
      </c>
      <c r="AP435" s="607">
        <v>2</v>
      </c>
      <c r="AQ435" s="607">
        <v>1</v>
      </c>
      <c r="AR435" s="607">
        <v>11</v>
      </c>
      <c r="AS435" s="607">
        <v>4</v>
      </c>
      <c r="AT435" s="607">
        <v>8</v>
      </c>
      <c r="AU435" s="607">
        <v>2</v>
      </c>
      <c r="AV435" s="608">
        <v>71</v>
      </c>
      <c r="AW435" s="608">
        <v>70.599999999999994</v>
      </c>
      <c r="AX435" s="608">
        <v>72.599999999999994</v>
      </c>
      <c r="AY435" s="607">
        <v>25</v>
      </c>
      <c r="AZ435" s="607" t="s">
        <v>1</v>
      </c>
      <c r="BA435" s="607" t="s">
        <v>1</v>
      </c>
      <c r="BB435" s="607" t="s">
        <v>1</v>
      </c>
      <c r="BC435" s="607" t="s">
        <v>1</v>
      </c>
      <c r="BD435" s="607">
        <v>2</v>
      </c>
      <c r="BE435" s="607" t="s">
        <v>1</v>
      </c>
      <c r="BF435" s="607">
        <v>1</v>
      </c>
      <c r="BG435" s="607">
        <v>1</v>
      </c>
      <c r="BH435" s="607">
        <v>2</v>
      </c>
      <c r="BI435" s="607">
        <v>1</v>
      </c>
      <c r="BJ435" s="607">
        <v>1</v>
      </c>
      <c r="BK435" s="607">
        <v>7</v>
      </c>
      <c r="BL435" s="607">
        <v>1</v>
      </c>
      <c r="BM435" s="607">
        <v>8</v>
      </c>
      <c r="BN435" s="607">
        <v>1</v>
      </c>
      <c r="BO435" s="608">
        <v>69.7</v>
      </c>
      <c r="BP435" s="608">
        <v>70</v>
      </c>
      <c r="BQ435" s="608">
        <v>68</v>
      </c>
      <c r="BR435" s="607">
        <v>35</v>
      </c>
      <c r="BS435" s="607" t="s">
        <v>1</v>
      </c>
      <c r="BT435" s="607" t="s">
        <v>1</v>
      </c>
      <c r="BU435" s="607" t="s">
        <v>1</v>
      </c>
      <c r="BV435" s="607" t="s">
        <v>1</v>
      </c>
      <c r="BW435" s="607" t="s">
        <v>1</v>
      </c>
      <c r="BX435" s="607" t="s">
        <v>1</v>
      </c>
      <c r="BY435" s="607" t="s">
        <v>1</v>
      </c>
      <c r="BZ435" s="607" t="s">
        <v>1</v>
      </c>
      <c r="CA435" s="607">
        <v>2</v>
      </c>
      <c r="CB435" s="607">
        <v>4</v>
      </c>
      <c r="CC435" s="607">
        <v>4</v>
      </c>
      <c r="CD435" s="607">
        <v>9</v>
      </c>
      <c r="CE435" s="607">
        <v>4</v>
      </c>
      <c r="CF435" s="607">
        <v>9</v>
      </c>
      <c r="CG435" s="607">
        <v>3</v>
      </c>
      <c r="CH435" s="607">
        <v>24</v>
      </c>
      <c r="CI435" s="607" t="s">
        <v>1</v>
      </c>
      <c r="CJ435" s="607" t="s">
        <v>1</v>
      </c>
      <c r="CK435" s="607" t="s">
        <v>1</v>
      </c>
      <c r="CL435" s="607" t="s">
        <v>1</v>
      </c>
      <c r="CM435" s="607" t="s">
        <v>1</v>
      </c>
      <c r="CN435" s="607" t="s">
        <v>1</v>
      </c>
      <c r="CO435" s="607">
        <v>1</v>
      </c>
      <c r="CP435" s="607">
        <v>3</v>
      </c>
      <c r="CQ435" s="607">
        <v>2</v>
      </c>
      <c r="CR435" s="607">
        <v>6</v>
      </c>
      <c r="CS435" s="607">
        <v>4</v>
      </c>
      <c r="CT435" s="607">
        <v>5</v>
      </c>
      <c r="CU435" s="607">
        <v>3</v>
      </c>
      <c r="CV435" s="607"/>
      <c r="CW435" s="607"/>
      <c r="CX435" s="607"/>
      <c r="CY435" s="607"/>
      <c r="CZ435" s="607"/>
      <c r="DA435" s="607"/>
      <c r="DB435" s="607"/>
      <c r="DC435" s="607">
        <v>120</v>
      </c>
      <c r="DD435" s="607">
        <v>75</v>
      </c>
      <c r="DE435" s="607">
        <v>25</v>
      </c>
      <c r="DF435" s="607">
        <v>37</v>
      </c>
      <c r="DG435" s="607">
        <v>13</v>
      </c>
      <c r="DH435" s="607">
        <v>19</v>
      </c>
      <c r="DI435" s="607">
        <v>10</v>
      </c>
      <c r="DJ435" s="607">
        <v>16</v>
      </c>
      <c r="DK435" s="607">
        <v>20</v>
      </c>
      <c r="DL435" s="607" t="s">
        <v>1</v>
      </c>
      <c r="DM435" s="607" t="s">
        <v>1</v>
      </c>
      <c r="DN435" s="607">
        <v>2</v>
      </c>
      <c r="DO435" s="607" t="s">
        <v>1</v>
      </c>
      <c r="DP435" s="607">
        <v>7</v>
      </c>
      <c r="DQ435" s="607">
        <v>1</v>
      </c>
      <c r="DR435" s="607">
        <v>8</v>
      </c>
      <c r="DS435" s="607">
        <v>1</v>
      </c>
      <c r="DT435" s="607">
        <v>1</v>
      </c>
      <c r="DU435" s="607" t="s">
        <v>1</v>
      </c>
      <c r="DV435" s="607" t="s">
        <v>1</v>
      </c>
      <c r="DW435" s="607" t="s">
        <v>1</v>
      </c>
      <c r="DX435" s="607" t="s">
        <v>1</v>
      </c>
      <c r="DY435" s="607" t="s">
        <v>1</v>
      </c>
      <c r="DZ435" s="607" t="s">
        <v>1</v>
      </c>
      <c r="EA435" s="607">
        <v>35</v>
      </c>
      <c r="EB435" s="607">
        <v>2199</v>
      </c>
      <c r="EC435" s="607">
        <v>42</v>
      </c>
      <c r="ED435" s="607">
        <v>1371</v>
      </c>
      <c r="EE435" s="607">
        <v>786</v>
      </c>
      <c r="EF435" s="17">
        <v>63</v>
      </c>
      <c r="EG435" s="17">
        <v>50</v>
      </c>
      <c r="EH435" s="17">
        <v>21</v>
      </c>
      <c r="EI435" s="17">
        <v>19</v>
      </c>
      <c r="EJ435" s="17">
        <v>10</v>
      </c>
      <c r="EK435" s="17" t="s">
        <v>1</v>
      </c>
      <c r="EL435" s="17">
        <v>4</v>
      </c>
      <c r="EM435" s="17">
        <v>9</v>
      </c>
      <c r="EN435" s="17">
        <v>57</v>
      </c>
      <c r="EO435" s="17">
        <v>25</v>
      </c>
      <c r="EP435" s="17">
        <v>4</v>
      </c>
      <c r="EQ435" s="17">
        <v>18</v>
      </c>
      <c r="ER435" s="17">
        <v>3</v>
      </c>
      <c r="ES435" s="17">
        <v>19</v>
      </c>
      <c r="ET435" s="17">
        <v>6</v>
      </c>
      <c r="EU435" s="17">
        <v>7</v>
      </c>
    </row>
    <row r="436" spans="1:151" ht="14.25" customHeight="1">
      <c r="A436" s="551" t="s">
        <v>299</v>
      </c>
      <c r="B436" s="551" t="s">
        <v>628</v>
      </c>
      <c r="C436" s="551" t="s">
        <v>631</v>
      </c>
      <c r="D436" s="551" t="s">
        <v>632</v>
      </c>
      <c r="E436" s="607" t="s">
        <v>191</v>
      </c>
      <c r="F436" s="607" t="s">
        <v>191</v>
      </c>
      <c r="G436" s="607" t="s">
        <v>191</v>
      </c>
      <c r="H436" s="607" t="s">
        <v>191</v>
      </c>
      <c r="I436" s="607" t="s">
        <v>191</v>
      </c>
      <c r="J436" s="607" t="s">
        <v>191</v>
      </c>
      <c r="K436" s="607" t="s">
        <v>191</v>
      </c>
      <c r="L436" s="607" t="s">
        <v>191</v>
      </c>
      <c r="M436" s="607" t="s">
        <v>191</v>
      </c>
      <c r="N436" s="607" t="s">
        <v>191</v>
      </c>
      <c r="O436" s="607" t="s">
        <v>191</v>
      </c>
      <c r="P436" s="607" t="s">
        <v>191</v>
      </c>
      <c r="Q436" s="607" t="s">
        <v>191</v>
      </c>
      <c r="R436" s="607" t="s">
        <v>191</v>
      </c>
      <c r="S436" s="607" t="s">
        <v>191</v>
      </c>
      <c r="T436" s="607" t="s">
        <v>191</v>
      </c>
      <c r="U436" s="607" t="s">
        <v>191</v>
      </c>
      <c r="V436" s="607" t="s">
        <v>191</v>
      </c>
      <c r="W436" s="607" t="s">
        <v>191</v>
      </c>
      <c r="X436" s="607" t="s">
        <v>191</v>
      </c>
      <c r="Y436" s="607" t="s">
        <v>191</v>
      </c>
      <c r="Z436" s="607" t="s">
        <v>191</v>
      </c>
      <c r="AA436" s="607" t="s">
        <v>191</v>
      </c>
      <c r="AB436" s="607" t="s">
        <v>191</v>
      </c>
      <c r="AC436" s="608">
        <v>66.599999999999994</v>
      </c>
      <c r="AD436" s="608">
        <v>65.099999999999994</v>
      </c>
      <c r="AE436" s="608">
        <v>71.3</v>
      </c>
      <c r="AF436" s="607" t="s">
        <v>191</v>
      </c>
      <c r="AG436" s="607" t="s">
        <v>191</v>
      </c>
      <c r="AH436" s="607" t="s">
        <v>191</v>
      </c>
      <c r="AI436" s="607" t="s">
        <v>191</v>
      </c>
      <c r="AJ436" s="607" t="s">
        <v>191</v>
      </c>
      <c r="AK436" s="607" t="s">
        <v>191</v>
      </c>
      <c r="AL436" s="607" t="s">
        <v>191</v>
      </c>
      <c r="AM436" s="607" t="s">
        <v>191</v>
      </c>
      <c r="AN436" s="607" t="s">
        <v>191</v>
      </c>
      <c r="AO436" s="607" t="s">
        <v>191</v>
      </c>
      <c r="AP436" s="607" t="s">
        <v>191</v>
      </c>
      <c r="AQ436" s="607" t="s">
        <v>191</v>
      </c>
      <c r="AR436" s="607" t="s">
        <v>191</v>
      </c>
      <c r="AS436" s="607" t="s">
        <v>191</v>
      </c>
      <c r="AT436" s="607" t="s">
        <v>191</v>
      </c>
      <c r="AU436" s="607" t="s">
        <v>191</v>
      </c>
      <c r="AV436" s="608">
        <v>77.400000000000006</v>
      </c>
      <c r="AW436" s="608">
        <v>77.099999999999994</v>
      </c>
      <c r="AX436" s="608">
        <v>80</v>
      </c>
      <c r="AY436" s="607" t="s">
        <v>191</v>
      </c>
      <c r="AZ436" s="607" t="s">
        <v>191</v>
      </c>
      <c r="BA436" s="607" t="s">
        <v>191</v>
      </c>
      <c r="BB436" s="607" t="s">
        <v>191</v>
      </c>
      <c r="BC436" s="607" t="s">
        <v>191</v>
      </c>
      <c r="BD436" s="607" t="s">
        <v>191</v>
      </c>
      <c r="BE436" s="607" t="s">
        <v>191</v>
      </c>
      <c r="BF436" s="607" t="s">
        <v>191</v>
      </c>
      <c r="BG436" s="607" t="s">
        <v>191</v>
      </c>
      <c r="BH436" s="607" t="s">
        <v>191</v>
      </c>
      <c r="BI436" s="607" t="s">
        <v>191</v>
      </c>
      <c r="BJ436" s="607" t="s">
        <v>191</v>
      </c>
      <c r="BK436" s="607" t="s">
        <v>191</v>
      </c>
      <c r="BL436" s="607" t="s">
        <v>191</v>
      </c>
      <c r="BM436" s="607" t="s">
        <v>191</v>
      </c>
      <c r="BN436" s="607" t="s">
        <v>191</v>
      </c>
      <c r="BO436" s="608">
        <v>81.7</v>
      </c>
      <c r="BP436" s="608">
        <v>82</v>
      </c>
      <c r="BQ436" s="608">
        <v>80</v>
      </c>
      <c r="BR436" s="607">
        <v>8</v>
      </c>
      <c r="BS436" s="607" t="s">
        <v>1</v>
      </c>
      <c r="BT436" s="607" t="s">
        <v>1</v>
      </c>
      <c r="BU436" s="607" t="s">
        <v>1</v>
      </c>
      <c r="BV436" s="607" t="s">
        <v>1</v>
      </c>
      <c r="BW436" s="607" t="s">
        <v>1</v>
      </c>
      <c r="BX436" s="607" t="s">
        <v>1</v>
      </c>
      <c r="BY436" s="607" t="s">
        <v>1</v>
      </c>
      <c r="BZ436" s="607" t="s">
        <v>1</v>
      </c>
      <c r="CA436" s="607" t="s">
        <v>1</v>
      </c>
      <c r="CB436" s="607">
        <v>1</v>
      </c>
      <c r="CC436" s="607" t="s">
        <v>1</v>
      </c>
      <c r="CD436" s="607">
        <v>1</v>
      </c>
      <c r="CE436" s="607">
        <v>1</v>
      </c>
      <c r="CF436" s="607">
        <v>5</v>
      </c>
      <c r="CG436" s="607" t="s">
        <v>1</v>
      </c>
      <c r="CH436" s="607">
        <v>3</v>
      </c>
      <c r="CI436" s="607" t="s">
        <v>1</v>
      </c>
      <c r="CJ436" s="607" t="s">
        <v>1</v>
      </c>
      <c r="CK436" s="607" t="s">
        <v>1</v>
      </c>
      <c r="CL436" s="607" t="s">
        <v>1</v>
      </c>
      <c r="CM436" s="607" t="s">
        <v>1</v>
      </c>
      <c r="CN436" s="607" t="s">
        <v>1</v>
      </c>
      <c r="CO436" s="607" t="s">
        <v>1</v>
      </c>
      <c r="CP436" s="607">
        <v>1</v>
      </c>
      <c r="CQ436" s="607" t="s">
        <v>1</v>
      </c>
      <c r="CR436" s="607" t="s">
        <v>1</v>
      </c>
      <c r="CS436" s="607">
        <v>1</v>
      </c>
      <c r="CT436" s="607">
        <v>1</v>
      </c>
      <c r="CU436" s="607" t="s">
        <v>1</v>
      </c>
      <c r="CV436" s="607"/>
      <c r="CW436" s="607"/>
      <c r="CX436" s="607"/>
      <c r="CY436" s="607"/>
      <c r="CZ436" s="607"/>
      <c r="DA436" s="607"/>
      <c r="DB436" s="607"/>
      <c r="DC436" s="607">
        <v>26</v>
      </c>
      <c r="DD436" s="607">
        <v>13</v>
      </c>
      <c r="DE436" s="607">
        <v>6</v>
      </c>
      <c r="DF436" s="607">
        <v>5</v>
      </c>
      <c r="DG436" s="607">
        <v>2</v>
      </c>
      <c r="DH436" s="607">
        <v>4</v>
      </c>
      <c r="DI436" s="607">
        <v>4</v>
      </c>
      <c r="DJ436" s="607">
        <v>5</v>
      </c>
      <c r="DK436" s="607">
        <v>4</v>
      </c>
      <c r="DL436" s="607" t="s">
        <v>1</v>
      </c>
      <c r="DM436" s="607" t="s">
        <v>1</v>
      </c>
      <c r="DN436" s="607" t="s">
        <v>1</v>
      </c>
      <c r="DO436" s="607" t="s">
        <v>1</v>
      </c>
      <c r="DP436" s="607">
        <v>1</v>
      </c>
      <c r="DQ436" s="607" t="s">
        <v>1</v>
      </c>
      <c r="DR436" s="607">
        <v>3</v>
      </c>
      <c r="DS436" s="607" t="s">
        <v>1</v>
      </c>
      <c r="DT436" s="607" t="s">
        <v>1</v>
      </c>
      <c r="DU436" s="607" t="s">
        <v>1</v>
      </c>
      <c r="DV436" s="607" t="s">
        <v>1</v>
      </c>
      <c r="DW436" s="607" t="s">
        <v>1</v>
      </c>
      <c r="DX436" s="607" t="s">
        <v>1</v>
      </c>
      <c r="DY436" s="607" t="s">
        <v>1</v>
      </c>
      <c r="DZ436" s="607" t="s">
        <v>1</v>
      </c>
      <c r="EA436" s="607">
        <v>8</v>
      </c>
      <c r="EB436" s="607">
        <v>588</v>
      </c>
      <c r="EC436" s="607" t="s">
        <v>1</v>
      </c>
      <c r="ED436" s="607">
        <v>241</v>
      </c>
      <c r="EE436" s="607">
        <v>347</v>
      </c>
      <c r="EF436" s="17">
        <v>14</v>
      </c>
      <c r="EG436" s="17">
        <v>8</v>
      </c>
      <c r="EH436" s="17">
        <v>5</v>
      </c>
      <c r="EI436" s="17">
        <v>2</v>
      </c>
      <c r="EJ436" s="17">
        <v>1</v>
      </c>
      <c r="EK436" s="17" t="s">
        <v>1</v>
      </c>
      <c r="EL436" s="17">
        <v>2</v>
      </c>
      <c r="EM436" s="17">
        <v>4</v>
      </c>
      <c r="EN436" s="17">
        <v>12</v>
      </c>
      <c r="EO436" s="17">
        <v>5</v>
      </c>
      <c r="EP436" s="17">
        <v>1</v>
      </c>
      <c r="EQ436" s="17">
        <v>3</v>
      </c>
      <c r="ER436" s="17">
        <v>1</v>
      </c>
      <c r="ES436" s="17">
        <v>4</v>
      </c>
      <c r="ET436" s="17">
        <v>2</v>
      </c>
      <c r="EU436" s="17">
        <v>1</v>
      </c>
    </row>
    <row r="437" spans="1:151" ht="14.25" customHeight="1">
      <c r="A437" s="551" t="s">
        <v>299</v>
      </c>
      <c r="B437" s="551" t="s">
        <v>633</v>
      </c>
      <c r="C437" s="551" t="s">
        <v>633</v>
      </c>
      <c r="D437" s="551"/>
      <c r="E437" s="607">
        <v>188</v>
      </c>
      <c r="F437" s="607">
        <v>10</v>
      </c>
      <c r="G437" s="607">
        <v>2</v>
      </c>
      <c r="H437" s="607">
        <v>2</v>
      </c>
      <c r="I437" s="607">
        <v>1</v>
      </c>
      <c r="J437" s="607">
        <v>1</v>
      </c>
      <c r="K437" s="607">
        <v>7</v>
      </c>
      <c r="L437" s="607">
        <v>178</v>
      </c>
      <c r="M437" s="607">
        <v>23</v>
      </c>
      <c r="N437" s="607" t="s">
        <v>1</v>
      </c>
      <c r="O437" s="607" t="s">
        <v>1</v>
      </c>
      <c r="P437" s="607" t="s">
        <v>1</v>
      </c>
      <c r="Q437" s="607">
        <v>1</v>
      </c>
      <c r="R437" s="607" t="s">
        <v>1</v>
      </c>
      <c r="S437" s="607" t="s">
        <v>1</v>
      </c>
      <c r="T437" s="607" t="s">
        <v>1</v>
      </c>
      <c r="U437" s="607">
        <v>1</v>
      </c>
      <c r="V437" s="607">
        <v>4</v>
      </c>
      <c r="W437" s="607">
        <v>7</v>
      </c>
      <c r="X437" s="607">
        <v>2</v>
      </c>
      <c r="Y437" s="607">
        <v>1</v>
      </c>
      <c r="Z437" s="607" t="s">
        <v>1</v>
      </c>
      <c r="AA437" s="607">
        <v>4</v>
      </c>
      <c r="AB437" s="607">
        <v>3</v>
      </c>
      <c r="AC437" s="608">
        <v>66.8</v>
      </c>
      <c r="AD437" s="608">
        <v>65.599999999999994</v>
      </c>
      <c r="AE437" s="608">
        <v>68.8</v>
      </c>
      <c r="AF437" s="607">
        <v>11</v>
      </c>
      <c r="AG437" s="607" t="s">
        <v>1</v>
      </c>
      <c r="AH437" s="607" t="s">
        <v>1</v>
      </c>
      <c r="AI437" s="607" t="s">
        <v>1</v>
      </c>
      <c r="AJ437" s="607" t="s">
        <v>1</v>
      </c>
      <c r="AK437" s="607" t="s">
        <v>1</v>
      </c>
      <c r="AL437" s="607" t="s">
        <v>1</v>
      </c>
      <c r="AM437" s="607" t="s">
        <v>1</v>
      </c>
      <c r="AN437" s="607">
        <v>1</v>
      </c>
      <c r="AO437" s="607" t="s">
        <v>1</v>
      </c>
      <c r="AP437" s="607">
        <v>3</v>
      </c>
      <c r="AQ437" s="607" t="s">
        <v>1</v>
      </c>
      <c r="AR437" s="607" t="s">
        <v>1</v>
      </c>
      <c r="AS437" s="607" t="s">
        <v>1</v>
      </c>
      <c r="AT437" s="607">
        <v>4</v>
      </c>
      <c r="AU437" s="607">
        <v>3</v>
      </c>
      <c r="AV437" s="608">
        <v>75.599999999999994</v>
      </c>
      <c r="AW437" s="608">
        <v>73.099999999999994</v>
      </c>
      <c r="AX437" s="608">
        <v>80</v>
      </c>
      <c r="AY437" s="607">
        <v>5</v>
      </c>
      <c r="AZ437" s="607" t="s">
        <v>1</v>
      </c>
      <c r="BA437" s="607" t="s">
        <v>1</v>
      </c>
      <c r="BB437" s="607" t="s">
        <v>1</v>
      </c>
      <c r="BC437" s="607" t="s">
        <v>1</v>
      </c>
      <c r="BD437" s="607" t="s">
        <v>1</v>
      </c>
      <c r="BE437" s="607" t="s">
        <v>1</v>
      </c>
      <c r="BF437" s="607" t="s">
        <v>1</v>
      </c>
      <c r="BG437" s="607" t="s">
        <v>1</v>
      </c>
      <c r="BH437" s="607" t="s">
        <v>1</v>
      </c>
      <c r="BI437" s="607">
        <v>3</v>
      </c>
      <c r="BJ437" s="607" t="s">
        <v>1</v>
      </c>
      <c r="BK437" s="607" t="s">
        <v>1</v>
      </c>
      <c r="BL437" s="607" t="s">
        <v>1</v>
      </c>
      <c r="BM437" s="607">
        <v>2</v>
      </c>
      <c r="BN437" s="607" t="s">
        <v>1</v>
      </c>
      <c r="BO437" s="608">
        <v>69.599999999999994</v>
      </c>
      <c r="BP437" s="608">
        <v>71.8</v>
      </c>
      <c r="BQ437" s="608">
        <v>61</v>
      </c>
      <c r="BR437" s="607">
        <v>10</v>
      </c>
      <c r="BS437" s="607" t="s">
        <v>1</v>
      </c>
      <c r="BT437" s="607" t="s">
        <v>1</v>
      </c>
      <c r="BU437" s="607" t="s">
        <v>1</v>
      </c>
      <c r="BV437" s="607" t="s">
        <v>1</v>
      </c>
      <c r="BW437" s="607" t="s">
        <v>1</v>
      </c>
      <c r="BX437" s="607" t="s">
        <v>1</v>
      </c>
      <c r="BY437" s="607" t="s">
        <v>1</v>
      </c>
      <c r="BZ437" s="607" t="s">
        <v>1</v>
      </c>
      <c r="CA437" s="607" t="s">
        <v>1</v>
      </c>
      <c r="CB437" s="607">
        <v>4</v>
      </c>
      <c r="CC437" s="607">
        <v>2</v>
      </c>
      <c r="CD437" s="607" t="s">
        <v>1</v>
      </c>
      <c r="CE437" s="607" t="s">
        <v>1</v>
      </c>
      <c r="CF437" s="607">
        <v>3</v>
      </c>
      <c r="CG437" s="607">
        <v>1</v>
      </c>
      <c r="CH437" s="607">
        <v>6</v>
      </c>
      <c r="CI437" s="607" t="s">
        <v>1</v>
      </c>
      <c r="CJ437" s="607" t="s">
        <v>1</v>
      </c>
      <c r="CK437" s="607" t="s">
        <v>1</v>
      </c>
      <c r="CL437" s="607" t="s">
        <v>1</v>
      </c>
      <c r="CM437" s="607" t="s">
        <v>1</v>
      </c>
      <c r="CN437" s="607" t="s">
        <v>1</v>
      </c>
      <c r="CO437" s="607" t="s">
        <v>1</v>
      </c>
      <c r="CP437" s="607">
        <v>2</v>
      </c>
      <c r="CQ437" s="607">
        <v>2</v>
      </c>
      <c r="CR437" s="607" t="s">
        <v>1</v>
      </c>
      <c r="CS437" s="607" t="s">
        <v>1</v>
      </c>
      <c r="CT437" s="607">
        <v>1</v>
      </c>
      <c r="CU437" s="607">
        <v>1</v>
      </c>
      <c r="CV437" s="607"/>
      <c r="CW437" s="607"/>
      <c r="CX437" s="607"/>
      <c r="CY437" s="607"/>
      <c r="CZ437" s="607"/>
      <c r="DA437" s="607"/>
      <c r="DB437" s="607"/>
      <c r="DC437" s="607">
        <v>32</v>
      </c>
      <c r="DD437" s="607">
        <v>20</v>
      </c>
      <c r="DE437" s="607">
        <v>5</v>
      </c>
      <c r="DF437" s="607">
        <v>7</v>
      </c>
      <c r="DG437" s="607">
        <v>8</v>
      </c>
      <c r="DH437" s="607">
        <v>7</v>
      </c>
      <c r="DI437" s="607" t="s">
        <v>1</v>
      </c>
      <c r="DJ437" s="607">
        <v>5</v>
      </c>
      <c r="DK437" s="607">
        <v>5</v>
      </c>
      <c r="DL437" s="607" t="s">
        <v>1</v>
      </c>
      <c r="DM437" s="607" t="s">
        <v>1</v>
      </c>
      <c r="DN437" s="607">
        <v>3</v>
      </c>
      <c r="DO437" s="607" t="s">
        <v>1</v>
      </c>
      <c r="DP437" s="607">
        <v>1</v>
      </c>
      <c r="DQ437" s="607" t="s">
        <v>1</v>
      </c>
      <c r="DR437" s="607" t="s">
        <v>1</v>
      </c>
      <c r="DS437" s="607">
        <v>1</v>
      </c>
      <c r="DT437" s="607" t="s">
        <v>1</v>
      </c>
      <c r="DU437" s="607" t="s">
        <v>1</v>
      </c>
      <c r="DV437" s="607" t="s">
        <v>1</v>
      </c>
      <c r="DW437" s="607" t="s">
        <v>1</v>
      </c>
      <c r="DX437" s="607" t="s">
        <v>1</v>
      </c>
      <c r="DY437" s="607" t="s">
        <v>1</v>
      </c>
      <c r="DZ437" s="607" t="s">
        <v>1</v>
      </c>
      <c r="EA437" s="607">
        <v>10</v>
      </c>
      <c r="EB437" s="607">
        <v>602</v>
      </c>
      <c r="EC437" s="607">
        <v>35</v>
      </c>
      <c r="ED437" s="607">
        <v>493</v>
      </c>
      <c r="EE437" s="607">
        <v>74</v>
      </c>
      <c r="EF437" s="17">
        <v>16</v>
      </c>
      <c r="EG437" s="17">
        <v>13</v>
      </c>
      <c r="EH437" s="17">
        <v>4</v>
      </c>
      <c r="EI437" s="17">
        <v>5</v>
      </c>
      <c r="EJ437" s="17">
        <v>4</v>
      </c>
      <c r="EK437" s="17">
        <v>1</v>
      </c>
      <c r="EL437" s="17" t="s">
        <v>1</v>
      </c>
      <c r="EM437" s="17">
        <v>2</v>
      </c>
      <c r="EN437" s="17">
        <v>16</v>
      </c>
      <c r="EO437" s="17">
        <v>7</v>
      </c>
      <c r="EP437" s="17">
        <v>1</v>
      </c>
      <c r="EQ437" s="17">
        <v>2</v>
      </c>
      <c r="ER437" s="17">
        <v>4</v>
      </c>
      <c r="ES437" s="17">
        <v>6</v>
      </c>
      <c r="ET437" s="17" t="s">
        <v>1</v>
      </c>
      <c r="EU437" s="17">
        <v>3</v>
      </c>
    </row>
    <row r="438" spans="1:151" ht="14.25" customHeight="1">
      <c r="A438" s="551" t="s">
        <v>299</v>
      </c>
      <c r="B438" s="551" t="s">
        <v>633</v>
      </c>
      <c r="C438" s="551" t="s">
        <v>633</v>
      </c>
      <c r="D438" s="551" t="s">
        <v>634</v>
      </c>
      <c r="E438" s="607">
        <v>7</v>
      </c>
      <c r="F438" s="607" t="s">
        <v>1</v>
      </c>
      <c r="G438" s="607" t="s">
        <v>1</v>
      </c>
      <c r="H438" s="607" t="s">
        <v>1</v>
      </c>
      <c r="I438" s="607" t="s">
        <v>1</v>
      </c>
      <c r="J438" s="607" t="s">
        <v>1</v>
      </c>
      <c r="K438" s="607" t="s">
        <v>1</v>
      </c>
      <c r="L438" s="607">
        <v>7</v>
      </c>
      <c r="M438" s="607" t="s">
        <v>1</v>
      </c>
      <c r="N438" s="607" t="s">
        <v>1</v>
      </c>
      <c r="O438" s="607" t="s">
        <v>1</v>
      </c>
      <c r="P438" s="607" t="s">
        <v>1</v>
      </c>
      <c r="Q438" s="607" t="s">
        <v>1</v>
      </c>
      <c r="R438" s="607" t="s">
        <v>1</v>
      </c>
      <c r="S438" s="607" t="s">
        <v>1</v>
      </c>
      <c r="T438" s="607" t="s">
        <v>1</v>
      </c>
      <c r="U438" s="607" t="s">
        <v>1</v>
      </c>
      <c r="V438" s="607" t="s">
        <v>1</v>
      </c>
      <c r="W438" s="607" t="s">
        <v>1</v>
      </c>
      <c r="X438" s="607" t="s">
        <v>1</v>
      </c>
      <c r="Y438" s="607" t="s">
        <v>1</v>
      </c>
      <c r="Z438" s="607" t="s">
        <v>1</v>
      </c>
      <c r="AA438" s="607" t="s">
        <v>1</v>
      </c>
      <c r="AB438" s="607" t="s">
        <v>1</v>
      </c>
      <c r="AC438" s="608" t="s">
        <v>174</v>
      </c>
      <c r="AD438" s="608" t="s">
        <v>174</v>
      </c>
      <c r="AE438" s="608" t="s">
        <v>174</v>
      </c>
      <c r="AF438" s="607" t="s">
        <v>1</v>
      </c>
      <c r="AG438" s="607" t="s">
        <v>1</v>
      </c>
      <c r="AH438" s="607" t="s">
        <v>1</v>
      </c>
      <c r="AI438" s="607" t="s">
        <v>1</v>
      </c>
      <c r="AJ438" s="607" t="s">
        <v>1</v>
      </c>
      <c r="AK438" s="607" t="s">
        <v>1</v>
      </c>
      <c r="AL438" s="607" t="s">
        <v>1</v>
      </c>
      <c r="AM438" s="607" t="s">
        <v>1</v>
      </c>
      <c r="AN438" s="607" t="s">
        <v>1</v>
      </c>
      <c r="AO438" s="607" t="s">
        <v>1</v>
      </c>
      <c r="AP438" s="607" t="s">
        <v>1</v>
      </c>
      <c r="AQ438" s="607" t="s">
        <v>1</v>
      </c>
      <c r="AR438" s="607" t="s">
        <v>1</v>
      </c>
      <c r="AS438" s="607" t="s">
        <v>1</v>
      </c>
      <c r="AT438" s="607" t="s">
        <v>1</v>
      </c>
      <c r="AU438" s="607" t="s">
        <v>1</v>
      </c>
      <c r="AV438" s="608" t="s">
        <v>174</v>
      </c>
      <c r="AW438" s="608" t="s">
        <v>174</v>
      </c>
      <c r="AX438" s="608" t="s">
        <v>174</v>
      </c>
      <c r="AY438" s="607" t="s">
        <v>1</v>
      </c>
      <c r="AZ438" s="607" t="s">
        <v>1</v>
      </c>
      <c r="BA438" s="607" t="s">
        <v>1</v>
      </c>
      <c r="BB438" s="607" t="s">
        <v>1</v>
      </c>
      <c r="BC438" s="607" t="s">
        <v>1</v>
      </c>
      <c r="BD438" s="607" t="s">
        <v>1</v>
      </c>
      <c r="BE438" s="607" t="s">
        <v>1</v>
      </c>
      <c r="BF438" s="607" t="s">
        <v>1</v>
      </c>
      <c r="BG438" s="607" t="s">
        <v>1</v>
      </c>
      <c r="BH438" s="607" t="s">
        <v>1</v>
      </c>
      <c r="BI438" s="607" t="s">
        <v>1</v>
      </c>
      <c r="BJ438" s="607" t="s">
        <v>1</v>
      </c>
      <c r="BK438" s="607" t="s">
        <v>1</v>
      </c>
      <c r="BL438" s="607" t="s">
        <v>1</v>
      </c>
      <c r="BM438" s="607" t="s">
        <v>1</v>
      </c>
      <c r="BN438" s="607" t="s">
        <v>1</v>
      </c>
      <c r="BO438" s="608" t="s">
        <v>174</v>
      </c>
      <c r="BP438" s="608" t="s">
        <v>174</v>
      </c>
      <c r="BQ438" s="608" t="s">
        <v>174</v>
      </c>
      <c r="BR438" s="607" t="s">
        <v>1</v>
      </c>
      <c r="BS438" s="607" t="s">
        <v>1</v>
      </c>
      <c r="BT438" s="607" t="s">
        <v>1</v>
      </c>
      <c r="BU438" s="607" t="s">
        <v>1</v>
      </c>
      <c r="BV438" s="607" t="s">
        <v>1</v>
      </c>
      <c r="BW438" s="607" t="s">
        <v>1</v>
      </c>
      <c r="BX438" s="607" t="s">
        <v>1</v>
      </c>
      <c r="BY438" s="607" t="s">
        <v>1</v>
      </c>
      <c r="BZ438" s="607" t="s">
        <v>1</v>
      </c>
      <c r="CA438" s="607" t="s">
        <v>1</v>
      </c>
      <c r="CB438" s="607" t="s">
        <v>1</v>
      </c>
      <c r="CC438" s="607" t="s">
        <v>1</v>
      </c>
      <c r="CD438" s="607" t="s">
        <v>1</v>
      </c>
      <c r="CE438" s="607" t="s">
        <v>1</v>
      </c>
      <c r="CF438" s="607" t="s">
        <v>1</v>
      </c>
      <c r="CG438" s="607" t="s">
        <v>1</v>
      </c>
      <c r="CH438" s="607" t="s">
        <v>1</v>
      </c>
      <c r="CI438" s="607" t="s">
        <v>1</v>
      </c>
      <c r="CJ438" s="607" t="s">
        <v>1</v>
      </c>
      <c r="CK438" s="607" t="s">
        <v>1</v>
      </c>
      <c r="CL438" s="607" t="s">
        <v>1</v>
      </c>
      <c r="CM438" s="607" t="s">
        <v>1</v>
      </c>
      <c r="CN438" s="607" t="s">
        <v>1</v>
      </c>
      <c r="CO438" s="607" t="s">
        <v>1</v>
      </c>
      <c r="CP438" s="607" t="s">
        <v>1</v>
      </c>
      <c r="CQ438" s="607" t="s">
        <v>1</v>
      </c>
      <c r="CR438" s="607" t="s">
        <v>1</v>
      </c>
      <c r="CS438" s="607" t="s">
        <v>1</v>
      </c>
      <c r="CT438" s="607" t="s">
        <v>1</v>
      </c>
      <c r="CU438" s="607" t="s">
        <v>1</v>
      </c>
      <c r="CV438" s="607"/>
      <c r="CW438" s="607"/>
      <c r="CX438" s="607"/>
      <c r="CY438" s="607"/>
      <c r="CZ438" s="607"/>
      <c r="DA438" s="607"/>
      <c r="DB438" s="607"/>
      <c r="DC438" s="607" t="s">
        <v>1</v>
      </c>
      <c r="DD438" s="607" t="s">
        <v>1</v>
      </c>
      <c r="DE438" s="607" t="s">
        <v>1</v>
      </c>
      <c r="DF438" s="607" t="s">
        <v>1</v>
      </c>
      <c r="DG438" s="607" t="s">
        <v>1</v>
      </c>
      <c r="DH438" s="607" t="s">
        <v>1</v>
      </c>
      <c r="DI438" s="607" t="s">
        <v>1</v>
      </c>
      <c r="DJ438" s="607" t="s">
        <v>1</v>
      </c>
      <c r="DK438" s="607" t="s">
        <v>1</v>
      </c>
      <c r="DL438" s="607" t="s">
        <v>1</v>
      </c>
      <c r="DM438" s="607" t="s">
        <v>1</v>
      </c>
      <c r="DN438" s="607" t="s">
        <v>1</v>
      </c>
      <c r="DO438" s="607" t="s">
        <v>1</v>
      </c>
      <c r="DP438" s="607" t="s">
        <v>1</v>
      </c>
      <c r="DQ438" s="607" t="s">
        <v>1</v>
      </c>
      <c r="DR438" s="607" t="s">
        <v>1</v>
      </c>
      <c r="DS438" s="607" t="s">
        <v>1</v>
      </c>
      <c r="DT438" s="607" t="s">
        <v>1</v>
      </c>
      <c r="DU438" s="607" t="s">
        <v>1</v>
      </c>
      <c r="DV438" s="607" t="s">
        <v>1</v>
      </c>
      <c r="DW438" s="607" t="s">
        <v>1</v>
      </c>
      <c r="DX438" s="607" t="s">
        <v>1</v>
      </c>
      <c r="DY438" s="607" t="s">
        <v>1</v>
      </c>
      <c r="DZ438" s="607" t="s">
        <v>1</v>
      </c>
      <c r="EA438" s="607" t="s">
        <v>1</v>
      </c>
      <c r="EB438" s="607" t="s">
        <v>1</v>
      </c>
      <c r="EC438" s="607" t="s">
        <v>1</v>
      </c>
      <c r="ED438" s="607" t="s">
        <v>1</v>
      </c>
      <c r="EE438" s="607" t="s">
        <v>1</v>
      </c>
      <c r="EF438" s="17" t="s">
        <v>1</v>
      </c>
      <c r="EG438" s="17" t="s">
        <v>1</v>
      </c>
      <c r="EH438" s="17" t="s">
        <v>1</v>
      </c>
      <c r="EI438" s="17" t="s">
        <v>1</v>
      </c>
      <c r="EJ438" s="17" t="s">
        <v>1</v>
      </c>
      <c r="EK438" s="17" t="s">
        <v>1</v>
      </c>
      <c r="EL438" s="17" t="s">
        <v>1</v>
      </c>
      <c r="EM438" s="17" t="s">
        <v>1</v>
      </c>
      <c r="EN438" s="17" t="s">
        <v>1</v>
      </c>
      <c r="EO438" s="17" t="s">
        <v>1</v>
      </c>
      <c r="EP438" s="17" t="s">
        <v>1</v>
      </c>
      <c r="EQ438" s="17" t="s">
        <v>1</v>
      </c>
      <c r="ER438" s="17" t="s">
        <v>1</v>
      </c>
      <c r="ES438" s="17" t="s">
        <v>1</v>
      </c>
      <c r="ET438" s="17" t="s">
        <v>1</v>
      </c>
      <c r="EU438" s="17" t="s">
        <v>1</v>
      </c>
    </row>
    <row r="439" spans="1:151" ht="14.25" customHeight="1">
      <c r="A439" s="551" t="s">
        <v>299</v>
      </c>
      <c r="B439" s="551" t="s">
        <v>633</v>
      </c>
      <c r="C439" s="551" t="s">
        <v>633</v>
      </c>
      <c r="D439" s="551" t="s">
        <v>635</v>
      </c>
      <c r="E439" s="607">
        <v>2</v>
      </c>
      <c r="F439" s="607" t="s">
        <v>1</v>
      </c>
      <c r="G439" s="607" t="s">
        <v>1</v>
      </c>
      <c r="H439" s="607" t="s">
        <v>1</v>
      </c>
      <c r="I439" s="607" t="s">
        <v>1</v>
      </c>
      <c r="J439" s="607" t="s">
        <v>1</v>
      </c>
      <c r="K439" s="607" t="s">
        <v>1</v>
      </c>
      <c r="L439" s="607">
        <v>2</v>
      </c>
      <c r="M439" s="607" t="s">
        <v>1</v>
      </c>
      <c r="N439" s="607" t="s">
        <v>1</v>
      </c>
      <c r="O439" s="607" t="s">
        <v>1</v>
      </c>
      <c r="P439" s="607" t="s">
        <v>1</v>
      </c>
      <c r="Q439" s="607" t="s">
        <v>1</v>
      </c>
      <c r="R439" s="607" t="s">
        <v>1</v>
      </c>
      <c r="S439" s="607" t="s">
        <v>1</v>
      </c>
      <c r="T439" s="607" t="s">
        <v>1</v>
      </c>
      <c r="U439" s="607" t="s">
        <v>1</v>
      </c>
      <c r="V439" s="607" t="s">
        <v>1</v>
      </c>
      <c r="W439" s="607" t="s">
        <v>1</v>
      </c>
      <c r="X439" s="607" t="s">
        <v>1</v>
      </c>
      <c r="Y439" s="607" t="s">
        <v>1</v>
      </c>
      <c r="Z439" s="607" t="s">
        <v>1</v>
      </c>
      <c r="AA439" s="607" t="s">
        <v>1</v>
      </c>
      <c r="AB439" s="607" t="s">
        <v>1</v>
      </c>
      <c r="AC439" s="608" t="s">
        <v>174</v>
      </c>
      <c r="AD439" s="608" t="s">
        <v>174</v>
      </c>
      <c r="AE439" s="608" t="s">
        <v>174</v>
      </c>
      <c r="AF439" s="607" t="s">
        <v>1</v>
      </c>
      <c r="AG439" s="607" t="s">
        <v>1</v>
      </c>
      <c r="AH439" s="607" t="s">
        <v>1</v>
      </c>
      <c r="AI439" s="607" t="s">
        <v>1</v>
      </c>
      <c r="AJ439" s="607" t="s">
        <v>1</v>
      </c>
      <c r="AK439" s="607" t="s">
        <v>1</v>
      </c>
      <c r="AL439" s="607" t="s">
        <v>1</v>
      </c>
      <c r="AM439" s="607" t="s">
        <v>1</v>
      </c>
      <c r="AN439" s="607" t="s">
        <v>1</v>
      </c>
      <c r="AO439" s="607" t="s">
        <v>1</v>
      </c>
      <c r="AP439" s="607" t="s">
        <v>1</v>
      </c>
      <c r="AQ439" s="607" t="s">
        <v>1</v>
      </c>
      <c r="AR439" s="607" t="s">
        <v>1</v>
      </c>
      <c r="AS439" s="607" t="s">
        <v>1</v>
      </c>
      <c r="AT439" s="607" t="s">
        <v>1</v>
      </c>
      <c r="AU439" s="607" t="s">
        <v>1</v>
      </c>
      <c r="AV439" s="608" t="s">
        <v>174</v>
      </c>
      <c r="AW439" s="608" t="s">
        <v>174</v>
      </c>
      <c r="AX439" s="608" t="s">
        <v>174</v>
      </c>
      <c r="AY439" s="607" t="s">
        <v>1</v>
      </c>
      <c r="AZ439" s="607" t="s">
        <v>1</v>
      </c>
      <c r="BA439" s="607" t="s">
        <v>1</v>
      </c>
      <c r="BB439" s="607" t="s">
        <v>1</v>
      </c>
      <c r="BC439" s="607" t="s">
        <v>1</v>
      </c>
      <c r="BD439" s="607" t="s">
        <v>1</v>
      </c>
      <c r="BE439" s="607" t="s">
        <v>1</v>
      </c>
      <c r="BF439" s="607" t="s">
        <v>1</v>
      </c>
      <c r="BG439" s="607" t="s">
        <v>1</v>
      </c>
      <c r="BH439" s="607" t="s">
        <v>1</v>
      </c>
      <c r="BI439" s="607" t="s">
        <v>1</v>
      </c>
      <c r="BJ439" s="607" t="s">
        <v>1</v>
      </c>
      <c r="BK439" s="607" t="s">
        <v>1</v>
      </c>
      <c r="BL439" s="607" t="s">
        <v>1</v>
      </c>
      <c r="BM439" s="607" t="s">
        <v>1</v>
      </c>
      <c r="BN439" s="607" t="s">
        <v>1</v>
      </c>
      <c r="BO439" s="608" t="s">
        <v>174</v>
      </c>
      <c r="BP439" s="608" t="s">
        <v>174</v>
      </c>
      <c r="BQ439" s="608" t="s">
        <v>174</v>
      </c>
      <c r="BR439" s="607" t="s">
        <v>1</v>
      </c>
      <c r="BS439" s="607" t="s">
        <v>1</v>
      </c>
      <c r="BT439" s="607" t="s">
        <v>1</v>
      </c>
      <c r="BU439" s="607" t="s">
        <v>1</v>
      </c>
      <c r="BV439" s="607" t="s">
        <v>1</v>
      </c>
      <c r="BW439" s="607" t="s">
        <v>1</v>
      </c>
      <c r="BX439" s="607" t="s">
        <v>1</v>
      </c>
      <c r="BY439" s="607" t="s">
        <v>1</v>
      </c>
      <c r="BZ439" s="607" t="s">
        <v>1</v>
      </c>
      <c r="CA439" s="607" t="s">
        <v>1</v>
      </c>
      <c r="CB439" s="607" t="s">
        <v>1</v>
      </c>
      <c r="CC439" s="607" t="s">
        <v>1</v>
      </c>
      <c r="CD439" s="607" t="s">
        <v>1</v>
      </c>
      <c r="CE439" s="607" t="s">
        <v>1</v>
      </c>
      <c r="CF439" s="607" t="s">
        <v>1</v>
      </c>
      <c r="CG439" s="607" t="s">
        <v>1</v>
      </c>
      <c r="CH439" s="607" t="s">
        <v>1</v>
      </c>
      <c r="CI439" s="607" t="s">
        <v>1</v>
      </c>
      <c r="CJ439" s="607" t="s">
        <v>1</v>
      </c>
      <c r="CK439" s="607" t="s">
        <v>1</v>
      </c>
      <c r="CL439" s="607" t="s">
        <v>1</v>
      </c>
      <c r="CM439" s="607" t="s">
        <v>1</v>
      </c>
      <c r="CN439" s="607" t="s">
        <v>1</v>
      </c>
      <c r="CO439" s="607" t="s">
        <v>1</v>
      </c>
      <c r="CP439" s="607" t="s">
        <v>1</v>
      </c>
      <c r="CQ439" s="607" t="s">
        <v>1</v>
      </c>
      <c r="CR439" s="607" t="s">
        <v>1</v>
      </c>
      <c r="CS439" s="607" t="s">
        <v>1</v>
      </c>
      <c r="CT439" s="607" t="s">
        <v>1</v>
      </c>
      <c r="CU439" s="607" t="s">
        <v>1</v>
      </c>
      <c r="CV439" s="607"/>
      <c r="CW439" s="607"/>
      <c r="CX439" s="607"/>
      <c r="CY439" s="607"/>
      <c r="CZ439" s="607"/>
      <c r="DA439" s="607"/>
      <c r="DB439" s="607"/>
      <c r="DC439" s="607" t="s">
        <v>1</v>
      </c>
      <c r="DD439" s="607" t="s">
        <v>1</v>
      </c>
      <c r="DE439" s="607" t="s">
        <v>1</v>
      </c>
      <c r="DF439" s="607" t="s">
        <v>1</v>
      </c>
      <c r="DG439" s="607" t="s">
        <v>1</v>
      </c>
      <c r="DH439" s="607" t="s">
        <v>1</v>
      </c>
      <c r="DI439" s="607" t="s">
        <v>1</v>
      </c>
      <c r="DJ439" s="607" t="s">
        <v>1</v>
      </c>
      <c r="DK439" s="607" t="s">
        <v>1</v>
      </c>
      <c r="DL439" s="607" t="s">
        <v>1</v>
      </c>
      <c r="DM439" s="607" t="s">
        <v>1</v>
      </c>
      <c r="DN439" s="607" t="s">
        <v>1</v>
      </c>
      <c r="DO439" s="607" t="s">
        <v>1</v>
      </c>
      <c r="DP439" s="607" t="s">
        <v>1</v>
      </c>
      <c r="DQ439" s="607" t="s">
        <v>1</v>
      </c>
      <c r="DR439" s="607" t="s">
        <v>1</v>
      </c>
      <c r="DS439" s="607" t="s">
        <v>1</v>
      </c>
      <c r="DT439" s="607" t="s">
        <v>1</v>
      </c>
      <c r="DU439" s="607" t="s">
        <v>1</v>
      </c>
      <c r="DV439" s="607" t="s">
        <v>1</v>
      </c>
      <c r="DW439" s="607" t="s">
        <v>1</v>
      </c>
      <c r="DX439" s="607" t="s">
        <v>1</v>
      </c>
      <c r="DY439" s="607" t="s">
        <v>1</v>
      </c>
      <c r="DZ439" s="607" t="s">
        <v>1</v>
      </c>
      <c r="EA439" s="607" t="s">
        <v>1</v>
      </c>
      <c r="EB439" s="607" t="s">
        <v>1</v>
      </c>
      <c r="EC439" s="607" t="s">
        <v>1</v>
      </c>
      <c r="ED439" s="607" t="s">
        <v>1</v>
      </c>
      <c r="EE439" s="607" t="s">
        <v>1</v>
      </c>
      <c r="EF439" s="17" t="s">
        <v>1</v>
      </c>
      <c r="EG439" s="17" t="s">
        <v>1</v>
      </c>
      <c r="EH439" s="17" t="s">
        <v>1</v>
      </c>
      <c r="EI439" s="17" t="s">
        <v>1</v>
      </c>
      <c r="EJ439" s="17" t="s">
        <v>1</v>
      </c>
      <c r="EK439" s="17" t="s">
        <v>1</v>
      </c>
      <c r="EL439" s="17" t="s">
        <v>1</v>
      </c>
      <c r="EM439" s="17" t="s">
        <v>1</v>
      </c>
      <c r="EN439" s="17" t="s">
        <v>1</v>
      </c>
      <c r="EO439" s="17" t="s">
        <v>1</v>
      </c>
      <c r="EP439" s="17" t="s">
        <v>1</v>
      </c>
      <c r="EQ439" s="17" t="s">
        <v>1</v>
      </c>
      <c r="ER439" s="17" t="s">
        <v>1</v>
      </c>
      <c r="ES439" s="17" t="s">
        <v>1</v>
      </c>
      <c r="ET439" s="17" t="s">
        <v>1</v>
      </c>
      <c r="EU439" s="17" t="s">
        <v>1</v>
      </c>
    </row>
    <row r="440" spans="1:151" ht="14.25" customHeight="1">
      <c r="A440" s="551" t="s">
        <v>299</v>
      </c>
      <c r="B440" s="551" t="s">
        <v>633</v>
      </c>
      <c r="C440" s="551" t="s">
        <v>633</v>
      </c>
      <c r="D440" s="551" t="s">
        <v>636</v>
      </c>
      <c r="E440" s="607">
        <v>9</v>
      </c>
      <c r="F440" s="607">
        <v>3</v>
      </c>
      <c r="G440" s="607">
        <v>1</v>
      </c>
      <c r="H440" s="607">
        <v>1</v>
      </c>
      <c r="I440" s="607" t="s">
        <v>1</v>
      </c>
      <c r="J440" s="607" t="s">
        <v>1</v>
      </c>
      <c r="K440" s="607">
        <v>2</v>
      </c>
      <c r="L440" s="607">
        <v>6</v>
      </c>
      <c r="M440" s="607">
        <v>4</v>
      </c>
      <c r="N440" s="607" t="s">
        <v>1</v>
      </c>
      <c r="O440" s="607" t="s">
        <v>1</v>
      </c>
      <c r="P440" s="607" t="s">
        <v>1</v>
      </c>
      <c r="Q440" s="607">
        <v>1</v>
      </c>
      <c r="R440" s="607" t="s">
        <v>1</v>
      </c>
      <c r="S440" s="607" t="s">
        <v>1</v>
      </c>
      <c r="T440" s="607" t="s">
        <v>1</v>
      </c>
      <c r="U440" s="607" t="s">
        <v>1</v>
      </c>
      <c r="V440" s="607" t="s">
        <v>1</v>
      </c>
      <c r="W440" s="607">
        <v>1</v>
      </c>
      <c r="X440" s="607" t="s">
        <v>1</v>
      </c>
      <c r="Y440" s="607" t="s">
        <v>1</v>
      </c>
      <c r="Z440" s="607" t="s">
        <v>1</v>
      </c>
      <c r="AA440" s="607">
        <v>2</v>
      </c>
      <c r="AB440" s="607" t="s">
        <v>1</v>
      </c>
      <c r="AC440" s="608">
        <v>63.8</v>
      </c>
      <c r="AD440" s="608">
        <v>58.3</v>
      </c>
      <c r="AE440" s="608">
        <v>80</v>
      </c>
      <c r="AF440" s="607">
        <v>2</v>
      </c>
      <c r="AG440" s="607" t="s">
        <v>1</v>
      </c>
      <c r="AH440" s="607" t="s">
        <v>1</v>
      </c>
      <c r="AI440" s="607" t="s">
        <v>1</v>
      </c>
      <c r="AJ440" s="607" t="s">
        <v>1</v>
      </c>
      <c r="AK440" s="607" t="s">
        <v>1</v>
      </c>
      <c r="AL440" s="607" t="s">
        <v>1</v>
      </c>
      <c r="AM440" s="607" t="s">
        <v>1</v>
      </c>
      <c r="AN440" s="607" t="s">
        <v>1</v>
      </c>
      <c r="AO440" s="607" t="s">
        <v>1</v>
      </c>
      <c r="AP440" s="607" t="s">
        <v>1</v>
      </c>
      <c r="AQ440" s="607" t="s">
        <v>1</v>
      </c>
      <c r="AR440" s="607" t="s">
        <v>1</v>
      </c>
      <c r="AS440" s="607" t="s">
        <v>1</v>
      </c>
      <c r="AT440" s="607">
        <v>2</v>
      </c>
      <c r="AU440" s="607" t="s">
        <v>1</v>
      </c>
      <c r="AV440" s="608">
        <v>80.5</v>
      </c>
      <c r="AW440" s="608">
        <v>81</v>
      </c>
      <c r="AX440" s="608">
        <v>80</v>
      </c>
      <c r="AY440" s="607">
        <v>1</v>
      </c>
      <c r="AZ440" s="607" t="s">
        <v>1</v>
      </c>
      <c r="BA440" s="607" t="s">
        <v>1</v>
      </c>
      <c r="BB440" s="607" t="s">
        <v>1</v>
      </c>
      <c r="BC440" s="607" t="s">
        <v>1</v>
      </c>
      <c r="BD440" s="607" t="s">
        <v>1</v>
      </c>
      <c r="BE440" s="607" t="s">
        <v>1</v>
      </c>
      <c r="BF440" s="607" t="s">
        <v>1</v>
      </c>
      <c r="BG440" s="607" t="s">
        <v>1</v>
      </c>
      <c r="BH440" s="607" t="s">
        <v>1</v>
      </c>
      <c r="BI440" s="607" t="s">
        <v>1</v>
      </c>
      <c r="BJ440" s="607" t="s">
        <v>1</v>
      </c>
      <c r="BK440" s="607" t="s">
        <v>1</v>
      </c>
      <c r="BL440" s="607" t="s">
        <v>1</v>
      </c>
      <c r="BM440" s="607">
        <v>1</v>
      </c>
      <c r="BN440" s="607" t="s">
        <v>1</v>
      </c>
      <c r="BO440" s="608">
        <v>81</v>
      </c>
      <c r="BP440" s="608">
        <v>81</v>
      </c>
      <c r="BQ440" s="608" t="s">
        <v>174</v>
      </c>
      <c r="BR440" s="607">
        <v>3</v>
      </c>
      <c r="BS440" s="607" t="s">
        <v>1</v>
      </c>
      <c r="BT440" s="607" t="s">
        <v>1</v>
      </c>
      <c r="BU440" s="607" t="s">
        <v>1</v>
      </c>
      <c r="BV440" s="607" t="s">
        <v>1</v>
      </c>
      <c r="BW440" s="607" t="s">
        <v>1</v>
      </c>
      <c r="BX440" s="607" t="s">
        <v>1</v>
      </c>
      <c r="BY440" s="607" t="s">
        <v>1</v>
      </c>
      <c r="BZ440" s="607" t="s">
        <v>1</v>
      </c>
      <c r="CA440" s="607" t="s">
        <v>1</v>
      </c>
      <c r="CB440" s="607">
        <v>1</v>
      </c>
      <c r="CC440" s="607" t="s">
        <v>1</v>
      </c>
      <c r="CD440" s="607" t="s">
        <v>1</v>
      </c>
      <c r="CE440" s="607" t="s">
        <v>1</v>
      </c>
      <c r="CF440" s="607">
        <v>2</v>
      </c>
      <c r="CG440" s="607" t="s">
        <v>1</v>
      </c>
      <c r="CH440" s="607">
        <v>1</v>
      </c>
      <c r="CI440" s="607" t="s">
        <v>1</v>
      </c>
      <c r="CJ440" s="607" t="s">
        <v>1</v>
      </c>
      <c r="CK440" s="607" t="s">
        <v>1</v>
      </c>
      <c r="CL440" s="607" t="s">
        <v>1</v>
      </c>
      <c r="CM440" s="607" t="s">
        <v>1</v>
      </c>
      <c r="CN440" s="607" t="s">
        <v>1</v>
      </c>
      <c r="CO440" s="607" t="s">
        <v>1</v>
      </c>
      <c r="CP440" s="607">
        <v>1</v>
      </c>
      <c r="CQ440" s="607" t="s">
        <v>1</v>
      </c>
      <c r="CR440" s="607" t="s">
        <v>1</v>
      </c>
      <c r="CS440" s="607" t="s">
        <v>1</v>
      </c>
      <c r="CT440" s="607" t="s">
        <v>1</v>
      </c>
      <c r="CU440" s="607" t="s">
        <v>1</v>
      </c>
      <c r="CV440" s="607"/>
      <c r="CW440" s="607"/>
      <c r="CX440" s="607"/>
      <c r="CY440" s="607"/>
      <c r="CZ440" s="607"/>
      <c r="DA440" s="607"/>
      <c r="DB440" s="607"/>
      <c r="DC440" s="607">
        <v>10</v>
      </c>
      <c r="DD440" s="607">
        <v>7</v>
      </c>
      <c r="DE440" s="607">
        <v>1</v>
      </c>
      <c r="DF440" s="607">
        <v>2</v>
      </c>
      <c r="DG440" s="607">
        <v>4</v>
      </c>
      <c r="DH440" s="607">
        <v>2</v>
      </c>
      <c r="DI440" s="607" t="s">
        <v>1</v>
      </c>
      <c r="DJ440" s="607">
        <v>1</v>
      </c>
      <c r="DK440" s="607">
        <v>2</v>
      </c>
      <c r="DL440" s="607" t="s">
        <v>1</v>
      </c>
      <c r="DM440" s="607" t="s">
        <v>1</v>
      </c>
      <c r="DN440" s="607">
        <v>1</v>
      </c>
      <c r="DO440" s="607" t="s">
        <v>1</v>
      </c>
      <c r="DP440" s="607">
        <v>1</v>
      </c>
      <c r="DQ440" s="607" t="s">
        <v>1</v>
      </c>
      <c r="DR440" s="607" t="s">
        <v>1</v>
      </c>
      <c r="DS440" s="607" t="s">
        <v>1</v>
      </c>
      <c r="DT440" s="607" t="s">
        <v>1</v>
      </c>
      <c r="DU440" s="607" t="s">
        <v>1</v>
      </c>
      <c r="DV440" s="607" t="s">
        <v>1</v>
      </c>
      <c r="DW440" s="607" t="s">
        <v>1</v>
      </c>
      <c r="DX440" s="607" t="s">
        <v>1</v>
      </c>
      <c r="DY440" s="607" t="s">
        <v>1</v>
      </c>
      <c r="DZ440" s="607" t="s">
        <v>1</v>
      </c>
      <c r="EA440" s="607">
        <v>3</v>
      </c>
      <c r="EB440" s="607">
        <v>231</v>
      </c>
      <c r="EC440" s="607">
        <v>35</v>
      </c>
      <c r="ED440" s="607">
        <v>142</v>
      </c>
      <c r="EE440" s="607">
        <v>54</v>
      </c>
      <c r="EF440" s="17">
        <v>4</v>
      </c>
      <c r="EG440" s="17">
        <v>4</v>
      </c>
      <c r="EH440" s="17">
        <v>1</v>
      </c>
      <c r="EI440" s="17">
        <v>1</v>
      </c>
      <c r="EJ440" s="17">
        <v>2</v>
      </c>
      <c r="EK440" s="17" t="s">
        <v>1</v>
      </c>
      <c r="EL440" s="17" t="s">
        <v>1</v>
      </c>
      <c r="EM440" s="17" t="s">
        <v>1</v>
      </c>
      <c r="EN440" s="17">
        <v>6</v>
      </c>
      <c r="EO440" s="17">
        <v>3</v>
      </c>
      <c r="EP440" s="17" t="s">
        <v>1</v>
      </c>
      <c r="EQ440" s="17">
        <v>1</v>
      </c>
      <c r="ER440" s="17">
        <v>2</v>
      </c>
      <c r="ES440" s="17">
        <v>2</v>
      </c>
      <c r="ET440" s="17" t="s">
        <v>1</v>
      </c>
      <c r="EU440" s="17">
        <v>1</v>
      </c>
    </row>
    <row r="441" spans="1:151" ht="14.25" customHeight="1">
      <c r="A441" s="551" t="s">
        <v>299</v>
      </c>
      <c r="B441" s="551" t="s">
        <v>633</v>
      </c>
      <c r="C441" s="551" t="s">
        <v>633</v>
      </c>
      <c r="D441" s="551" t="s">
        <v>637</v>
      </c>
      <c r="E441" s="607">
        <v>11</v>
      </c>
      <c r="F441" s="607" t="s">
        <v>1</v>
      </c>
      <c r="G441" s="607" t="s">
        <v>1</v>
      </c>
      <c r="H441" s="607" t="s">
        <v>1</v>
      </c>
      <c r="I441" s="607" t="s">
        <v>1</v>
      </c>
      <c r="J441" s="607" t="s">
        <v>1</v>
      </c>
      <c r="K441" s="607" t="s">
        <v>1</v>
      </c>
      <c r="L441" s="607">
        <v>11</v>
      </c>
      <c r="M441" s="607" t="s">
        <v>1</v>
      </c>
      <c r="N441" s="607" t="s">
        <v>1</v>
      </c>
      <c r="O441" s="607" t="s">
        <v>1</v>
      </c>
      <c r="P441" s="607" t="s">
        <v>1</v>
      </c>
      <c r="Q441" s="607" t="s">
        <v>1</v>
      </c>
      <c r="R441" s="607" t="s">
        <v>1</v>
      </c>
      <c r="S441" s="607" t="s">
        <v>1</v>
      </c>
      <c r="T441" s="607" t="s">
        <v>1</v>
      </c>
      <c r="U441" s="607" t="s">
        <v>1</v>
      </c>
      <c r="V441" s="607" t="s">
        <v>1</v>
      </c>
      <c r="W441" s="607" t="s">
        <v>1</v>
      </c>
      <c r="X441" s="607" t="s">
        <v>1</v>
      </c>
      <c r="Y441" s="607" t="s">
        <v>1</v>
      </c>
      <c r="Z441" s="607" t="s">
        <v>1</v>
      </c>
      <c r="AA441" s="607" t="s">
        <v>1</v>
      </c>
      <c r="AB441" s="607" t="s">
        <v>1</v>
      </c>
      <c r="AC441" s="608" t="s">
        <v>174</v>
      </c>
      <c r="AD441" s="608" t="s">
        <v>174</v>
      </c>
      <c r="AE441" s="608" t="s">
        <v>174</v>
      </c>
      <c r="AF441" s="607" t="s">
        <v>1</v>
      </c>
      <c r="AG441" s="607" t="s">
        <v>1</v>
      </c>
      <c r="AH441" s="607" t="s">
        <v>1</v>
      </c>
      <c r="AI441" s="607" t="s">
        <v>1</v>
      </c>
      <c r="AJ441" s="607" t="s">
        <v>1</v>
      </c>
      <c r="AK441" s="607" t="s">
        <v>1</v>
      </c>
      <c r="AL441" s="607" t="s">
        <v>1</v>
      </c>
      <c r="AM441" s="607" t="s">
        <v>1</v>
      </c>
      <c r="AN441" s="607" t="s">
        <v>1</v>
      </c>
      <c r="AO441" s="607" t="s">
        <v>1</v>
      </c>
      <c r="AP441" s="607" t="s">
        <v>1</v>
      </c>
      <c r="AQ441" s="607" t="s">
        <v>1</v>
      </c>
      <c r="AR441" s="607" t="s">
        <v>1</v>
      </c>
      <c r="AS441" s="607" t="s">
        <v>1</v>
      </c>
      <c r="AT441" s="607" t="s">
        <v>1</v>
      </c>
      <c r="AU441" s="607" t="s">
        <v>1</v>
      </c>
      <c r="AV441" s="608" t="s">
        <v>174</v>
      </c>
      <c r="AW441" s="608" t="s">
        <v>174</v>
      </c>
      <c r="AX441" s="608" t="s">
        <v>174</v>
      </c>
      <c r="AY441" s="607" t="s">
        <v>1</v>
      </c>
      <c r="AZ441" s="607" t="s">
        <v>1</v>
      </c>
      <c r="BA441" s="607" t="s">
        <v>1</v>
      </c>
      <c r="BB441" s="607" t="s">
        <v>1</v>
      </c>
      <c r="BC441" s="607" t="s">
        <v>1</v>
      </c>
      <c r="BD441" s="607" t="s">
        <v>1</v>
      </c>
      <c r="BE441" s="607" t="s">
        <v>1</v>
      </c>
      <c r="BF441" s="607" t="s">
        <v>1</v>
      </c>
      <c r="BG441" s="607" t="s">
        <v>1</v>
      </c>
      <c r="BH441" s="607" t="s">
        <v>1</v>
      </c>
      <c r="BI441" s="607" t="s">
        <v>1</v>
      </c>
      <c r="BJ441" s="607" t="s">
        <v>1</v>
      </c>
      <c r="BK441" s="607" t="s">
        <v>1</v>
      </c>
      <c r="BL441" s="607" t="s">
        <v>1</v>
      </c>
      <c r="BM441" s="607" t="s">
        <v>1</v>
      </c>
      <c r="BN441" s="607" t="s">
        <v>1</v>
      </c>
      <c r="BO441" s="608" t="s">
        <v>174</v>
      </c>
      <c r="BP441" s="608" t="s">
        <v>174</v>
      </c>
      <c r="BQ441" s="608" t="s">
        <v>174</v>
      </c>
      <c r="BR441" s="607" t="s">
        <v>1</v>
      </c>
      <c r="BS441" s="607" t="s">
        <v>1</v>
      </c>
      <c r="BT441" s="607" t="s">
        <v>1</v>
      </c>
      <c r="BU441" s="607" t="s">
        <v>1</v>
      </c>
      <c r="BV441" s="607" t="s">
        <v>1</v>
      </c>
      <c r="BW441" s="607" t="s">
        <v>1</v>
      </c>
      <c r="BX441" s="607" t="s">
        <v>1</v>
      </c>
      <c r="BY441" s="607" t="s">
        <v>1</v>
      </c>
      <c r="BZ441" s="607" t="s">
        <v>1</v>
      </c>
      <c r="CA441" s="607" t="s">
        <v>1</v>
      </c>
      <c r="CB441" s="607" t="s">
        <v>1</v>
      </c>
      <c r="CC441" s="607" t="s">
        <v>1</v>
      </c>
      <c r="CD441" s="607" t="s">
        <v>1</v>
      </c>
      <c r="CE441" s="607" t="s">
        <v>1</v>
      </c>
      <c r="CF441" s="607" t="s">
        <v>1</v>
      </c>
      <c r="CG441" s="607" t="s">
        <v>1</v>
      </c>
      <c r="CH441" s="607" t="s">
        <v>1</v>
      </c>
      <c r="CI441" s="607" t="s">
        <v>1</v>
      </c>
      <c r="CJ441" s="607" t="s">
        <v>1</v>
      </c>
      <c r="CK441" s="607" t="s">
        <v>1</v>
      </c>
      <c r="CL441" s="607" t="s">
        <v>1</v>
      </c>
      <c r="CM441" s="607" t="s">
        <v>1</v>
      </c>
      <c r="CN441" s="607" t="s">
        <v>1</v>
      </c>
      <c r="CO441" s="607" t="s">
        <v>1</v>
      </c>
      <c r="CP441" s="607" t="s">
        <v>1</v>
      </c>
      <c r="CQ441" s="607" t="s">
        <v>1</v>
      </c>
      <c r="CR441" s="607" t="s">
        <v>1</v>
      </c>
      <c r="CS441" s="607" t="s">
        <v>1</v>
      </c>
      <c r="CT441" s="607" t="s">
        <v>1</v>
      </c>
      <c r="CU441" s="607" t="s">
        <v>1</v>
      </c>
      <c r="CV441" s="607"/>
      <c r="CW441" s="607"/>
      <c r="CX441" s="607"/>
      <c r="CY441" s="607"/>
      <c r="CZ441" s="607"/>
      <c r="DA441" s="607"/>
      <c r="DB441" s="607"/>
      <c r="DC441" s="607" t="s">
        <v>1</v>
      </c>
      <c r="DD441" s="607" t="s">
        <v>1</v>
      </c>
      <c r="DE441" s="607" t="s">
        <v>1</v>
      </c>
      <c r="DF441" s="607" t="s">
        <v>1</v>
      </c>
      <c r="DG441" s="607" t="s">
        <v>1</v>
      </c>
      <c r="DH441" s="607" t="s">
        <v>1</v>
      </c>
      <c r="DI441" s="607" t="s">
        <v>1</v>
      </c>
      <c r="DJ441" s="607" t="s">
        <v>1</v>
      </c>
      <c r="DK441" s="607" t="s">
        <v>1</v>
      </c>
      <c r="DL441" s="607" t="s">
        <v>1</v>
      </c>
      <c r="DM441" s="607" t="s">
        <v>1</v>
      </c>
      <c r="DN441" s="607" t="s">
        <v>1</v>
      </c>
      <c r="DO441" s="607" t="s">
        <v>1</v>
      </c>
      <c r="DP441" s="607" t="s">
        <v>1</v>
      </c>
      <c r="DQ441" s="607" t="s">
        <v>1</v>
      </c>
      <c r="DR441" s="607" t="s">
        <v>1</v>
      </c>
      <c r="DS441" s="607" t="s">
        <v>1</v>
      </c>
      <c r="DT441" s="607" t="s">
        <v>1</v>
      </c>
      <c r="DU441" s="607" t="s">
        <v>1</v>
      </c>
      <c r="DV441" s="607" t="s">
        <v>1</v>
      </c>
      <c r="DW441" s="607" t="s">
        <v>1</v>
      </c>
      <c r="DX441" s="607" t="s">
        <v>1</v>
      </c>
      <c r="DY441" s="607" t="s">
        <v>1</v>
      </c>
      <c r="DZ441" s="607" t="s">
        <v>1</v>
      </c>
      <c r="EA441" s="607" t="s">
        <v>1</v>
      </c>
      <c r="EB441" s="607" t="s">
        <v>1</v>
      </c>
      <c r="EC441" s="607" t="s">
        <v>1</v>
      </c>
      <c r="ED441" s="607" t="s">
        <v>1</v>
      </c>
      <c r="EE441" s="607" t="s">
        <v>1</v>
      </c>
      <c r="EF441" s="17" t="s">
        <v>1</v>
      </c>
      <c r="EG441" s="17" t="s">
        <v>1</v>
      </c>
      <c r="EH441" s="17" t="s">
        <v>1</v>
      </c>
      <c r="EI441" s="17" t="s">
        <v>1</v>
      </c>
      <c r="EJ441" s="17" t="s">
        <v>1</v>
      </c>
      <c r="EK441" s="17" t="s">
        <v>1</v>
      </c>
      <c r="EL441" s="17" t="s">
        <v>1</v>
      </c>
      <c r="EM441" s="17" t="s">
        <v>1</v>
      </c>
      <c r="EN441" s="17" t="s">
        <v>1</v>
      </c>
      <c r="EO441" s="17" t="s">
        <v>1</v>
      </c>
      <c r="EP441" s="17" t="s">
        <v>1</v>
      </c>
      <c r="EQ441" s="17" t="s">
        <v>1</v>
      </c>
      <c r="ER441" s="17" t="s">
        <v>1</v>
      </c>
      <c r="ES441" s="17" t="s">
        <v>1</v>
      </c>
      <c r="ET441" s="17" t="s">
        <v>1</v>
      </c>
      <c r="EU441" s="17" t="s">
        <v>1</v>
      </c>
    </row>
    <row r="442" spans="1:151" ht="14.25" customHeight="1">
      <c r="A442" s="551" t="s">
        <v>299</v>
      </c>
      <c r="B442" s="551" t="s">
        <v>633</v>
      </c>
      <c r="C442" s="551" t="s">
        <v>633</v>
      </c>
      <c r="D442" s="551" t="s">
        <v>638</v>
      </c>
      <c r="E442" s="607">
        <v>11</v>
      </c>
      <c r="F442" s="607">
        <v>1</v>
      </c>
      <c r="G442" s="607" t="s">
        <v>190</v>
      </c>
      <c r="H442" s="607" t="s">
        <v>190</v>
      </c>
      <c r="I442" s="607" t="s">
        <v>190</v>
      </c>
      <c r="J442" s="607" t="s">
        <v>190</v>
      </c>
      <c r="K442" s="607" t="s">
        <v>190</v>
      </c>
      <c r="L442" s="607">
        <v>10</v>
      </c>
      <c r="M442" s="607" t="s">
        <v>190</v>
      </c>
      <c r="N442" s="607" t="s">
        <v>190</v>
      </c>
      <c r="O442" s="607" t="s">
        <v>190</v>
      </c>
      <c r="P442" s="607" t="s">
        <v>190</v>
      </c>
      <c r="Q442" s="607" t="s">
        <v>190</v>
      </c>
      <c r="R442" s="607" t="s">
        <v>190</v>
      </c>
      <c r="S442" s="607" t="s">
        <v>190</v>
      </c>
      <c r="T442" s="607" t="s">
        <v>190</v>
      </c>
      <c r="U442" s="607" t="s">
        <v>190</v>
      </c>
      <c r="V442" s="607" t="s">
        <v>190</v>
      </c>
      <c r="W442" s="607" t="s">
        <v>190</v>
      </c>
      <c r="X442" s="607" t="s">
        <v>190</v>
      </c>
      <c r="Y442" s="607" t="s">
        <v>190</v>
      </c>
      <c r="Z442" s="607" t="s">
        <v>190</v>
      </c>
      <c r="AA442" s="607" t="s">
        <v>190</v>
      </c>
      <c r="AB442" s="607" t="s">
        <v>190</v>
      </c>
      <c r="AC442" s="608">
        <v>64.7</v>
      </c>
      <c r="AD442" s="608">
        <v>69.5</v>
      </c>
      <c r="AE442" s="608">
        <v>55</v>
      </c>
      <c r="AF442" s="607" t="s">
        <v>190</v>
      </c>
      <c r="AG442" s="607" t="s">
        <v>190</v>
      </c>
      <c r="AH442" s="607" t="s">
        <v>190</v>
      </c>
      <c r="AI442" s="607" t="s">
        <v>190</v>
      </c>
      <c r="AJ442" s="607" t="s">
        <v>190</v>
      </c>
      <c r="AK442" s="607" t="s">
        <v>190</v>
      </c>
      <c r="AL442" s="607" t="s">
        <v>190</v>
      </c>
      <c r="AM442" s="607" t="s">
        <v>190</v>
      </c>
      <c r="AN442" s="607" t="s">
        <v>190</v>
      </c>
      <c r="AO442" s="607" t="s">
        <v>190</v>
      </c>
      <c r="AP442" s="607" t="s">
        <v>190</v>
      </c>
      <c r="AQ442" s="607" t="s">
        <v>190</v>
      </c>
      <c r="AR442" s="607" t="s">
        <v>190</v>
      </c>
      <c r="AS442" s="607" t="s">
        <v>190</v>
      </c>
      <c r="AT442" s="607" t="s">
        <v>190</v>
      </c>
      <c r="AU442" s="607" t="s">
        <v>190</v>
      </c>
      <c r="AV442" s="608">
        <v>83</v>
      </c>
      <c r="AW442" s="608">
        <v>83</v>
      </c>
      <c r="AX442" s="608" t="s">
        <v>174</v>
      </c>
      <c r="AY442" s="607" t="s">
        <v>190</v>
      </c>
      <c r="AZ442" s="607" t="s">
        <v>190</v>
      </c>
      <c r="BA442" s="607" t="s">
        <v>190</v>
      </c>
      <c r="BB442" s="607" t="s">
        <v>190</v>
      </c>
      <c r="BC442" s="607" t="s">
        <v>190</v>
      </c>
      <c r="BD442" s="607" t="s">
        <v>190</v>
      </c>
      <c r="BE442" s="607" t="s">
        <v>190</v>
      </c>
      <c r="BF442" s="607" t="s">
        <v>190</v>
      </c>
      <c r="BG442" s="607" t="s">
        <v>190</v>
      </c>
      <c r="BH442" s="607" t="s">
        <v>190</v>
      </c>
      <c r="BI442" s="607" t="s">
        <v>190</v>
      </c>
      <c r="BJ442" s="607" t="s">
        <v>190</v>
      </c>
      <c r="BK442" s="607" t="s">
        <v>190</v>
      </c>
      <c r="BL442" s="607" t="s">
        <v>190</v>
      </c>
      <c r="BM442" s="607" t="s">
        <v>190</v>
      </c>
      <c r="BN442" s="607" t="s">
        <v>190</v>
      </c>
      <c r="BO442" s="608">
        <v>83</v>
      </c>
      <c r="BP442" s="608">
        <v>83</v>
      </c>
      <c r="BQ442" s="608" t="s">
        <v>174</v>
      </c>
      <c r="BR442" s="607">
        <v>1</v>
      </c>
      <c r="BS442" s="607" t="s">
        <v>1</v>
      </c>
      <c r="BT442" s="607" t="s">
        <v>1</v>
      </c>
      <c r="BU442" s="607" t="s">
        <v>1</v>
      </c>
      <c r="BV442" s="607" t="s">
        <v>1</v>
      </c>
      <c r="BW442" s="607" t="s">
        <v>1</v>
      </c>
      <c r="BX442" s="607" t="s">
        <v>1</v>
      </c>
      <c r="BY442" s="607" t="s">
        <v>1</v>
      </c>
      <c r="BZ442" s="607" t="s">
        <v>1</v>
      </c>
      <c r="CA442" s="607" t="s">
        <v>1</v>
      </c>
      <c r="CB442" s="607" t="s">
        <v>1</v>
      </c>
      <c r="CC442" s="607" t="s">
        <v>1</v>
      </c>
      <c r="CD442" s="607" t="s">
        <v>1</v>
      </c>
      <c r="CE442" s="607" t="s">
        <v>1</v>
      </c>
      <c r="CF442" s="607">
        <v>1</v>
      </c>
      <c r="CG442" s="607" t="s">
        <v>1</v>
      </c>
      <c r="CH442" s="607">
        <v>1</v>
      </c>
      <c r="CI442" s="607" t="s">
        <v>1</v>
      </c>
      <c r="CJ442" s="607" t="s">
        <v>1</v>
      </c>
      <c r="CK442" s="607" t="s">
        <v>1</v>
      </c>
      <c r="CL442" s="607" t="s">
        <v>1</v>
      </c>
      <c r="CM442" s="607" t="s">
        <v>1</v>
      </c>
      <c r="CN442" s="607" t="s">
        <v>1</v>
      </c>
      <c r="CO442" s="607" t="s">
        <v>1</v>
      </c>
      <c r="CP442" s="607" t="s">
        <v>1</v>
      </c>
      <c r="CQ442" s="607" t="s">
        <v>1</v>
      </c>
      <c r="CR442" s="607" t="s">
        <v>1</v>
      </c>
      <c r="CS442" s="607" t="s">
        <v>1</v>
      </c>
      <c r="CT442" s="607">
        <v>1</v>
      </c>
      <c r="CU442" s="607" t="s">
        <v>1</v>
      </c>
      <c r="CV442" s="607"/>
      <c r="CW442" s="607"/>
      <c r="CX442" s="607"/>
      <c r="CY442" s="607"/>
      <c r="CZ442" s="607"/>
      <c r="DA442" s="607"/>
      <c r="DB442" s="607"/>
      <c r="DC442" s="607">
        <v>3</v>
      </c>
      <c r="DD442" s="607">
        <v>2</v>
      </c>
      <c r="DE442" s="607">
        <v>1</v>
      </c>
      <c r="DF442" s="607">
        <v>1</v>
      </c>
      <c r="DG442" s="607" t="s">
        <v>1</v>
      </c>
      <c r="DH442" s="607">
        <v>1</v>
      </c>
      <c r="DI442" s="607" t="s">
        <v>1</v>
      </c>
      <c r="DJ442" s="607" t="s">
        <v>1</v>
      </c>
      <c r="DK442" s="607">
        <v>1</v>
      </c>
      <c r="DL442" s="607" t="s">
        <v>1</v>
      </c>
      <c r="DM442" s="607" t="s">
        <v>1</v>
      </c>
      <c r="DN442" s="607">
        <v>1</v>
      </c>
      <c r="DO442" s="607" t="s">
        <v>1</v>
      </c>
      <c r="DP442" s="607" t="s">
        <v>1</v>
      </c>
      <c r="DQ442" s="607" t="s">
        <v>1</v>
      </c>
      <c r="DR442" s="607" t="s">
        <v>1</v>
      </c>
      <c r="DS442" s="607" t="s">
        <v>1</v>
      </c>
      <c r="DT442" s="607" t="s">
        <v>1</v>
      </c>
      <c r="DU442" s="607" t="s">
        <v>1</v>
      </c>
      <c r="DV442" s="607" t="s">
        <v>1</v>
      </c>
      <c r="DW442" s="607" t="s">
        <v>1</v>
      </c>
      <c r="DX442" s="607" t="s">
        <v>1</v>
      </c>
      <c r="DY442" s="607" t="s">
        <v>1</v>
      </c>
      <c r="DZ442" s="607" t="s">
        <v>1</v>
      </c>
      <c r="EA442" s="607">
        <v>1</v>
      </c>
      <c r="EB442" s="607">
        <v>40</v>
      </c>
      <c r="EC442" s="607" t="s">
        <v>1</v>
      </c>
      <c r="ED442" s="607">
        <v>40</v>
      </c>
      <c r="EE442" s="607" t="s">
        <v>1</v>
      </c>
      <c r="EF442" s="17">
        <v>2</v>
      </c>
      <c r="EG442" s="17">
        <v>2</v>
      </c>
      <c r="EH442" s="17">
        <v>1</v>
      </c>
      <c r="EI442" s="17">
        <v>1</v>
      </c>
      <c r="EJ442" s="17" t="s">
        <v>1</v>
      </c>
      <c r="EK442" s="17" t="s">
        <v>1</v>
      </c>
      <c r="EL442" s="17" t="s">
        <v>1</v>
      </c>
      <c r="EM442" s="17" t="s">
        <v>1</v>
      </c>
      <c r="EN442" s="17">
        <v>1</v>
      </c>
      <c r="EO442" s="17" t="s">
        <v>1</v>
      </c>
      <c r="EP442" s="17" t="s">
        <v>1</v>
      </c>
      <c r="EQ442" s="17" t="s">
        <v>1</v>
      </c>
      <c r="ER442" s="17" t="s">
        <v>1</v>
      </c>
      <c r="ES442" s="17">
        <v>1</v>
      </c>
      <c r="ET442" s="17" t="s">
        <v>1</v>
      </c>
      <c r="EU442" s="17" t="s">
        <v>1</v>
      </c>
    </row>
    <row r="443" spans="1:151" ht="14.25" customHeight="1">
      <c r="A443" s="551" t="s">
        <v>299</v>
      </c>
      <c r="B443" s="551" t="s">
        <v>633</v>
      </c>
      <c r="C443" s="551" t="s">
        <v>633</v>
      </c>
      <c r="D443" s="551" t="s">
        <v>639</v>
      </c>
      <c r="E443" s="607">
        <v>9</v>
      </c>
      <c r="F443" s="607">
        <v>1</v>
      </c>
      <c r="G443" s="607" t="s">
        <v>190</v>
      </c>
      <c r="H443" s="607" t="s">
        <v>190</v>
      </c>
      <c r="I443" s="607" t="s">
        <v>190</v>
      </c>
      <c r="J443" s="607" t="s">
        <v>190</v>
      </c>
      <c r="K443" s="607" t="s">
        <v>190</v>
      </c>
      <c r="L443" s="607">
        <v>8</v>
      </c>
      <c r="M443" s="607" t="s">
        <v>190</v>
      </c>
      <c r="N443" s="607" t="s">
        <v>190</v>
      </c>
      <c r="O443" s="607" t="s">
        <v>190</v>
      </c>
      <c r="P443" s="607" t="s">
        <v>190</v>
      </c>
      <c r="Q443" s="607" t="s">
        <v>190</v>
      </c>
      <c r="R443" s="607" t="s">
        <v>190</v>
      </c>
      <c r="S443" s="607" t="s">
        <v>190</v>
      </c>
      <c r="T443" s="607" t="s">
        <v>190</v>
      </c>
      <c r="U443" s="607" t="s">
        <v>190</v>
      </c>
      <c r="V443" s="607" t="s">
        <v>190</v>
      </c>
      <c r="W443" s="607" t="s">
        <v>190</v>
      </c>
      <c r="X443" s="607" t="s">
        <v>190</v>
      </c>
      <c r="Y443" s="607" t="s">
        <v>190</v>
      </c>
      <c r="Z443" s="607" t="s">
        <v>190</v>
      </c>
      <c r="AA443" s="607" t="s">
        <v>190</v>
      </c>
      <c r="AB443" s="607" t="s">
        <v>190</v>
      </c>
      <c r="AC443" s="608">
        <v>73</v>
      </c>
      <c r="AD443" s="608">
        <v>73</v>
      </c>
      <c r="AE443" s="608" t="s">
        <v>174</v>
      </c>
      <c r="AF443" s="607" t="s">
        <v>190</v>
      </c>
      <c r="AG443" s="607" t="s">
        <v>190</v>
      </c>
      <c r="AH443" s="607" t="s">
        <v>190</v>
      </c>
      <c r="AI443" s="607" t="s">
        <v>190</v>
      </c>
      <c r="AJ443" s="607" t="s">
        <v>190</v>
      </c>
      <c r="AK443" s="607" t="s">
        <v>190</v>
      </c>
      <c r="AL443" s="607" t="s">
        <v>190</v>
      </c>
      <c r="AM443" s="607" t="s">
        <v>190</v>
      </c>
      <c r="AN443" s="607" t="s">
        <v>190</v>
      </c>
      <c r="AO443" s="607" t="s">
        <v>190</v>
      </c>
      <c r="AP443" s="607" t="s">
        <v>190</v>
      </c>
      <c r="AQ443" s="607" t="s">
        <v>190</v>
      </c>
      <c r="AR443" s="607" t="s">
        <v>190</v>
      </c>
      <c r="AS443" s="607" t="s">
        <v>190</v>
      </c>
      <c r="AT443" s="607" t="s">
        <v>190</v>
      </c>
      <c r="AU443" s="607" t="s">
        <v>190</v>
      </c>
      <c r="AV443" s="608">
        <v>86</v>
      </c>
      <c r="AW443" s="608">
        <v>86</v>
      </c>
      <c r="AX443" s="608" t="s">
        <v>174</v>
      </c>
      <c r="AY443" s="607" t="s">
        <v>190</v>
      </c>
      <c r="AZ443" s="607" t="s">
        <v>190</v>
      </c>
      <c r="BA443" s="607" t="s">
        <v>190</v>
      </c>
      <c r="BB443" s="607" t="s">
        <v>190</v>
      </c>
      <c r="BC443" s="607" t="s">
        <v>190</v>
      </c>
      <c r="BD443" s="607" t="s">
        <v>190</v>
      </c>
      <c r="BE443" s="607" t="s">
        <v>190</v>
      </c>
      <c r="BF443" s="607" t="s">
        <v>190</v>
      </c>
      <c r="BG443" s="607" t="s">
        <v>190</v>
      </c>
      <c r="BH443" s="607" t="s">
        <v>190</v>
      </c>
      <c r="BI443" s="607" t="s">
        <v>190</v>
      </c>
      <c r="BJ443" s="607" t="s">
        <v>190</v>
      </c>
      <c r="BK443" s="607" t="s">
        <v>190</v>
      </c>
      <c r="BL443" s="607" t="s">
        <v>190</v>
      </c>
      <c r="BM443" s="607" t="s">
        <v>190</v>
      </c>
      <c r="BN443" s="607" t="s">
        <v>190</v>
      </c>
      <c r="BO443" s="608" t="s">
        <v>174</v>
      </c>
      <c r="BP443" s="608" t="s">
        <v>174</v>
      </c>
      <c r="BQ443" s="608" t="s">
        <v>174</v>
      </c>
      <c r="BR443" s="607">
        <v>1</v>
      </c>
      <c r="BS443" s="607" t="s">
        <v>1</v>
      </c>
      <c r="BT443" s="607" t="s">
        <v>1</v>
      </c>
      <c r="BU443" s="607" t="s">
        <v>1</v>
      </c>
      <c r="BV443" s="607" t="s">
        <v>1</v>
      </c>
      <c r="BW443" s="607" t="s">
        <v>1</v>
      </c>
      <c r="BX443" s="607" t="s">
        <v>1</v>
      </c>
      <c r="BY443" s="607" t="s">
        <v>1</v>
      </c>
      <c r="BZ443" s="607" t="s">
        <v>1</v>
      </c>
      <c r="CA443" s="607" t="s">
        <v>1</v>
      </c>
      <c r="CB443" s="607" t="s">
        <v>1</v>
      </c>
      <c r="CC443" s="607" t="s">
        <v>1</v>
      </c>
      <c r="CD443" s="607" t="s">
        <v>1</v>
      </c>
      <c r="CE443" s="607" t="s">
        <v>1</v>
      </c>
      <c r="CF443" s="607" t="s">
        <v>1</v>
      </c>
      <c r="CG443" s="607">
        <v>1</v>
      </c>
      <c r="CH443" s="607">
        <v>1</v>
      </c>
      <c r="CI443" s="607" t="s">
        <v>1</v>
      </c>
      <c r="CJ443" s="607" t="s">
        <v>1</v>
      </c>
      <c r="CK443" s="607" t="s">
        <v>1</v>
      </c>
      <c r="CL443" s="607" t="s">
        <v>1</v>
      </c>
      <c r="CM443" s="607" t="s">
        <v>1</v>
      </c>
      <c r="CN443" s="607" t="s">
        <v>1</v>
      </c>
      <c r="CO443" s="607" t="s">
        <v>1</v>
      </c>
      <c r="CP443" s="607" t="s">
        <v>1</v>
      </c>
      <c r="CQ443" s="607" t="s">
        <v>1</v>
      </c>
      <c r="CR443" s="607" t="s">
        <v>1</v>
      </c>
      <c r="CS443" s="607" t="s">
        <v>1</v>
      </c>
      <c r="CT443" s="607" t="s">
        <v>1</v>
      </c>
      <c r="CU443" s="607">
        <v>1</v>
      </c>
      <c r="CV443" s="607"/>
      <c r="CW443" s="607"/>
      <c r="CX443" s="607"/>
      <c r="CY443" s="607"/>
      <c r="CZ443" s="607"/>
      <c r="DA443" s="607"/>
      <c r="DB443" s="607"/>
      <c r="DC443" s="607">
        <v>3</v>
      </c>
      <c r="DD443" s="607">
        <v>1</v>
      </c>
      <c r="DE443" s="607" t="s">
        <v>1</v>
      </c>
      <c r="DF443" s="607">
        <v>1</v>
      </c>
      <c r="DG443" s="607" t="s">
        <v>1</v>
      </c>
      <c r="DH443" s="607">
        <v>1</v>
      </c>
      <c r="DI443" s="607" t="s">
        <v>1</v>
      </c>
      <c r="DJ443" s="607">
        <v>1</v>
      </c>
      <c r="DK443" s="607">
        <v>1</v>
      </c>
      <c r="DL443" s="607" t="s">
        <v>1</v>
      </c>
      <c r="DM443" s="607" t="s">
        <v>1</v>
      </c>
      <c r="DN443" s="607">
        <v>1</v>
      </c>
      <c r="DO443" s="607" t="s">
        <v>1</v>
      </c>
      <c r="DP443" s="607" t="s">
        <v>1</v>
      </c>
      <c r="DQ443" s="607" t="s">
        <v>1</v>
      </c>
      <c r="DR443" s="607" t="s">
        <v>1</v>
      </c>
      <c r="DS443" s="607" t="s">
        <v>1</v>
      </c>
      <c r="DT443" s="607" t="s">
        <v>1</v>
      </c>
      <c r="DU443" s="607" t="s">
        <v>1</v>
      </c>
      <c r="DV443" s="607" t="s">
        <v>1</v>
      </c>
      <c r="DW443" s="607" t="s">
        <v>1</v>
      </c>
      <c r="DX443" s="607" t="s">
        <v>1</v>
      </c>
      <c r="DY443" s="607" t="s">
        <v>1</v>
      </c>
      <c r="DZ443" s="607" t="s">
        <v>1</v>
      </c>
      <c r="EA443" s="607">
        <v>1</v>
      </c>
      <c r="EB443" s="607">
        <v>30</v>
      </c>
      <c r="EC443" s="607" t="s">
        <v>1</v>
      </c>
      <c r="ED443" s="607">
        <v>20</v>
      </c>
      <c r="EE443" s="607">
        <v>10</v>
      </c>
      <c r="EF443" s="17">
        <v>2</v>
      </c>
      <c r="EG443" s="17">
        <v>1</v>
      </c>
      <c r="EH443" s="17" t="s">
        <v>1</v>
      </c>
      <c r="EI443" s="17">
        <v>1</v>
      </c>
      <c r="EJ443" s="17" t="s">
        <v>1</v>
      </c>
      <c r="EK443" s="17" t="s">
        <v>1</v>
      </c>
      <c r="EL443" s="17" t="s">
        <v>1</v>
      </c>
      <c r="EM443" s="17">
        <v>1</v>
      </c>
      <c r="EN443" s="17">
        <v>1</v>
      </c>
      <c r="EO443" s="17" t="s">
        <v>1</v>
      </c>
      <c r="EP443" s="17" t="s">
        <v>1</v>
      </c>
      <c r="EQ443" s="17" t="s">
        <v>1</v>
      </c>
      <c r="ER443" s="17" t="s">
        <v>1</v>
      </c>
      <c r="ES443" s="17">
        <v>1</v>
      </c>
      <c r="ET443" s="17" t="s">
        <v>1</v>
      </c>
      <c r="EU443" s="17" t="s">
        <v>1</v>
      </c>
    </row>
    <row r="444" spans="1:151" ht="14.25" customHeight="1">
      <c r="A444" s="551" t="s">
        <v>299</v>
      </c>
      <c r="B444" s="551" t="s">
        <v>633</v>
      </c>
      <c r="C444" s="551" t="s">
        <v>633</v>
      </c>
      <c r="D444" s="551" t="s">
        <v>640</v>
      </c>
      <c r="E444" s="607">
        <v>10</v>
      </c>
      <c r="F444" s="607" t="s">
        <v>1</v>
      </c>
      <c r="G444" s="607" t="s">
        <v>1</v>
      </c>
      <c r="H444" s="607" t="s">
        <v>1</v>
      </c>
      <c r="I444" s="607" t="s">
        <v>1</v>
      </c>
      <c r="J444" s="607" t="s">
        <v>1</v>
      </c>
      <c r="K444" s="607" t="s">
        <v>1</v>
      </c>
      <c r="L444" s="607">
        <v>10</v>
      </c>
      <c r="M444" s="607" t="s">
        <v>1</v>
      </c>
      <c r="N444" s="607" t="s">
        <v>1</v>
      </c>
      <c r="O444" s="607" t="s">
        <v>1</v>
      </c>
      <c r="P444" s="607" t="s">
        <v>1</v>
      </c>
      <c r="Q444" s="607" t="s">
        <v>1</v>
      </c>
      <c r="R444" s="607" t="s">
        <v>1</v>
      </c>
      <c r="S444" s="607" t="s">
        <v>1</v>
      </c>
      <c r="T444" s="607" t="s">
        <v>1</v>
      </c>
      <c r="U444" s="607" t="s">
        <v>1</v>
      </c>
      <c r="V444" s="607" t="s">
        <v>1</v>
      </c>
      <c r="W444" s="607" t="s">
        <v>1</v>
      </c>
      <c r="X444" s="607" t="s">
        <v>1</v>
      </c>
      <c r="Y444" s="607" t="s">
        <v>1</v>
      </c>
      <c r="Z444" s="607" t="s">
        <v>1</v>
      </c>
      <c r="AA444" s="607" t="s">
        <v>1</v>
      </c>
      <c r="AB444" s="607" t="s">
        <v>1</v>
      </c>
      <c r="AC444" s="608" t="s">
        <v>174</v>
      </c>
      <c r="AD444" s="608" t="s">
        <v>174</v>
      </c>
      <c r="AE444" s="608" t="s">
        <v>174</v>
      </c>
      <c r="AF444" s="607" t="s">
        <v>1</v>
      </c>
      <c r="AG444" s="607" t="s">
        <v>1</v>
      </c>
      <c r="AH444" s="607" t="s">
        <v>1</v>
      </c>
      <c r="AI444" s="607" t="s">
        <v>1</v>
      </c>
      <c r="AJ444" s="607" t="s">
        <v>1</v>
      </c>
      <c r="AK444" s="607" t="s">
        <v>1</v>
      </c>
      <c r="AL444" s="607" t="s">
        <v>1</v>
      </c>
      <c r="AM444" s="607" t="s">
        <v>1</v>
      </c>
      <c r="AN444" s="607" t="s">
        <v>1</v>
      </c>
      <c r="AO444" s="607" t="s">
        <v>1</v>
      </c>
      <c r="AP444" s="607" t="s">
        <v>1</v>
      </c>
      <c r="AQ444" s="607" t="s">
        <v>1</v>
      </c>
      <c r="AR444" s="607" t="s">
        <v>1</v>
      </c>
      <c r="AS444" s="607" t="s">
        <v>1</v>
      </c>
      <c r="AT444" s="607" t="s">
        <v>1</v>
      </c>
      <c r="AU444" s="607" t="s">
        <v>1</v>
      </c>
      <c r="AV444" s="608" t="s">
        <v>174</v>
      </c>
      <c r="AW444" s="608" t="s">
        <v>174</v>
      </c>
      <c r="AX444" s="608" t="s">
        <v>174</v>
      </c>
      <c r="AY444" s="607" t="s">
        <v>1</v>
      </c>
      <c r="AZ444" s="607" t="s">
        <v>1</v>
      </c>
      <c r="BA444" s="607" t="s">
        <v>1</v>
      </c>
      <c r="BB444" s="607" t="s">
        <v>1</v>
      </c>
      <c r="BC444" s="607" t="s">
        <v>1</v>
      </c>
      <c r="BD444" s="607" t="s">
        <v>1</v>
      </c>
      <c r="BE444" s="607" t="s">
        <v>1</v>
      </c>
      <c r="BF444" s="607" t="s">
        <v>1</v>
      </c>
      <c r="BG444" s="607" t="s">
        <v>1</v>
      </c>
      <c r="BH444" s="607" t="s">
        <v>1</v>
      </c>
      <c r="BI444" s="607" t="s">
        <v>1</v>
      </c>
      <c r="BJ444" s="607" t="s">
        <v>1</v>
      </c>
      <c r="BK444" s="607" t="s">
        <v>1</v>
      </c>
      <c r="BL444" s="607" t="s">
        <v>1</v>
      </c>
      <c r="BM444" s="607" t="s">
        <v>1</v>
      </c>
      <c r="BN444" s="607" t="s">
        <v>1</v>
      </c>
      <c r="BO444" s="608" t="s">
        <v>174</v>
      </c>
      <c r="BP444" s="608" t="s">
        <v>174</v>
      </c>
      <c r="BQ444" s="608" t="s">
        <v>174</v>
      </c>
      <c r="BR444" s="607" t="s">
        <v>1</v>
      </c>
      <c r="BS444" s="607" t="s">
        <v>1</v>
      </c>
      <c r="BT444" s="607" t="s">
        <v>1</v>
      </c>
      <c r="BU444" s="607" t="s">
        <v>1</v>
      </c>
      <c r="BV444" s="607" t="s">
        <v>1</v>
      </c>
      <c r="BW444" s="607" t="s">
        <v>1</v>
      </c>
      <c r="BX444" s="607" t="s">
        <v>1</v>
      </c>
      <c r="BY444" s="607" t="s">
        <v>1</v>
      </c>
      <c r="BZ444" s="607" t="s">
        <v>1</v>
      </c>
      <c r="CA444" s="607" t="s">
        <v>1</v>
      </c>
      <c r="CB444" s="607" t="s">
        <v>1</v>
      </c>
      <c r="CC444" s="607" t="s">
        <v>1</v>
      </c>
      <c r="CD444" s="607" t="s">
        <v>1</v>
      </c>
      <c r="CE444" s="607" t="s">
        <v>1</v>
      </c>
      <c r="CF444" s="607" t="s">
        <v>1</v>
      </c>
      <c r="CG444" s="607" t="s">
        <v>1</v>
      </c>
      <c r="CH444" s="607" t="s">
        <v>1</v>
      </c>
      <c r="CI444" s="607" t="s">
        <v>1</v>
      </c>
      <c r="CJ444" s="607" t="s">
        <v>1</v>
      </c>
      <c r="CK444" s="607" t="s">
        <v>1</v>
      </c>
      <c r="CL444" s="607" t="s">
        <v>1</v>
      </c>
      <c r="CM444" s="607" t="s">
        <v>1</v>
      </c>
      <c r="CN444" s="607" t="s">
        <v>1</v>
      </c>
      <c r="CO444" s="607" t="s">
        <v>1</v>
      </c>
      <c r="CP444" s="607" t="s">
        <v>1</v>
      </c>
      <c r="CQ444" s="607" t="s">
        <v>1</v>
      </c>
      <c r="CR444" s="607" t="s">
        <v>1</v>
      </c>
      <c r="CS444" s="607" t="s">
        <v>1</v>
      </c>
      <c r="CT444" s="607" t="s">
        <v>1</v>
      </c>
      <c r="CU444" s="607" t="s">
        <v>1</v>
      </c>
      <c r="CV444" s="607"/>
      <c r="CW444" s="607"/>
      <c r="CX444" s="607"/>
      <c r="CY444" s="607"/>
      <c r="CZ444" s="607"/>
      <c r="DA444" s="607"/>
      <c r="DB444" s="607"/>
      <c r="DC444" s="607" t="s">
        <v>1</v>
      </c>
      <c r="DD444" s="607" t="s">
        <v>1</v>
      </c>
      <c r="DE444" s="607" t="s">
        <v>1</v>
      </c>
      <c r="DF444" s="607" t="s">
        <v>1</v>
      </c>
      <c r="DG444" s="607" t="s">
        <v>1</v>
      </c>
      <c r="DH444" s="607" t="s">
        <v>1</v>
      </c>
      <c r="DI444" s="607" t="s">
        <v>1</v>
      </c>
      <c r="DJ444" s="607" t="s">
        <v>1</v>
      </c>
      <c r="DK444" s="607" t="s">
        <v>1</v>
      </c>
      <c r="DL444" s="607" t="s">
        <v>1</v>
      </c>
      <c r="DM444" s="607" t="s">
        <v>1</v>
      </c>
      <c r="DN444" s="607" t="s">
        <v>1</v>
      </c>
      <c r="DO444" s="607" t="s">
        <v>1</v>
      </c>
      <c r="DP444" s="607" t="s">
        <v>1</v>
      </c>
      <c r="DQ444" s="607" t="s">
        <v>1</v>
      </c>
      <c r="DR444" s="607" t="s">
        <v>1</v>
      </c>
      <c r="DS444" s="607" t="s">
        <v>1</v>
      </c>
      <c r="DT444" s="607" t="s">
        <v>1</v>
      </c>
      <c r="DU444" s="607" t="s">
        <v>1</v>
      </c>
      <c r="DV444" s="607" t="s">
        <v>1</v>
      </c>
      <c r="DW444" s="607" t="s">
        <v>1</v>
      </c>
      <c r="DX444" s="607" t="s">
        <v>1</v>
      </c>
      <c r="DY444" s="607" t="s">
        <v>1</v>
      </c>
      <c r="DZ444" s="607" t="s">
        <v>1</v>
      </c>
      <c r="EA444" s="607" t="s">
        <v>1</v>
      </c>
      <c r="EB444" s="607" t="s">
        <v>1</v>
      </c>
      <c r="EC444" s="607" t="s">
        <v>1</v>
      </c>
      <c r="ED444" s="607" t="s">
        <v>1</v>
      </c>
      <c r="EE444" s="607" t="s">
        <v>1</v>
      </c>
      <c r="EF444" s="17" t="s">
        <v>1</v>
      </c>
      <c r="EG444" s="17" t="s">
        <v>1</v>
      </c>
      <c r="EH444" s="17" t="s">
        <v>1</v>
      </c>
      <c r="EI444" s="17" t="s">
        <v>1</v>
      </c>
      <c r="EJ444" s="17" t="s">
        <v>1</v>
      </c>
      <c r="EK444" s="17" t="s">
        <v>1</v>
      </c>
      <c r="EL444" s="17" t="s">
        <v>1</v>
      </c>
      <c r="EM444" s="17" t="s">
        <v>1</v>
      </c>
      <c r="EN444" s="17" t="s">
        <v>1</v>
      </c>
      <c r="EO444" s="17" t="s">
        <v>1</v>
      </c>
      <c r="EP444" s="17" t="s">
        <v>1</v>
      </c>
      <c r="EQ444" s="17" t="s">
        <v>1</v>
      </c>
      <c r="ER444" s="17" t="s">
        <v>1</v>
      </c>
      <c r="ES444" s="17" t="s">
        <v>1</v>
      </c>
      <c r="ET444" s="17" t="s">
        <v>1</v>
      </c>
      <c r="EU444" s="17" t="s">
        <v>1</v>
      </c>
    </row>
    <row r="445" spans="1:151" ht="14.25" customHeight="1">
      <c r="A445" s="551" t="s">
        <v>299</v>
      </c>
      <c r="B445" s="551" t="s">
        <v>633</v>
      </c>
      <c r="C445" s="551" t="s">
        <v>633</v>
      </c>
      <c r="D445" s="551" t="s">
        <v>193</v>
      </c>
      <c r="E445" s="607">
        <v>5</v>
      </c>
      <c r="F445" s="607" t="s">
        <v>1</v>
      </c>
      <c r="G445" s="607" t="s">
        <v>1</v>
      </c>
      <c r="H445" s="607" t="s">
        <v>1</v>
      </c>
      <c r="I445" s="607" t="s">
        <v>1</v>
      </c>
      <c r="J445" s="607" t="s">
        <v>1</v>
      </c>
      <c r="K445" s="607" t="s">
        <v>1</v>
      </c>
      <c r="L445" s="607">
        <v>5</v>
      </c>
      <c r="M445" s="607" t="s">
        <v>1</v>
      </c>
      <c r="N445" s="607" t="s">
        <v>1</v>
      </c>
      <c r="O445" s="607" t="s">
        <v>1</v>
      </c>
      <c r="P445" s="607" t="s">
        <v>1</v>
      </c>
      <c r="Q445" s="607" t="s">
        <v>1</v>
      </c>
      <c r="R445" s="607" t="s">
        <v>1</v>
      </c>
      <c r="S445" s="607" t="s">
        <v>1</v>
      </c>
      <c r="T445" s="607" t="s">
        <v>1</v>
      </c>
      <c r="U445" s="607" t="s">
        <v>1</v>
      </c>
      <c r="V445" s="607" t="s">
        <v>1</v>
      </c>
      <c r="W445" s="607" t="s">
        <v>1</v>
      </c>
      <c r="X445" s="607" t="s">
        <v>1</v>
      </c>
      <c r="Y445" s="607" t="s">
        <v>1</v>
      </c>
      <c r="Z445" s="607" t="s">
        <v>1</v>
      </c>
      <c r="AA445" s="607" t="s">
        <v>1</v>
      </c>
      <c r="AB445" s="607" t="s">
        <v>1</v>
      </c>
      <c r="AC445" s="608" t="s">
        <v>174</v>
      </c>
      <c r="AD445" s="608" t="s">
        <v>174</v>
      </c>
      <c r="AE445" s="608" t="s">
        <v>174</v>
      </c>
      <c r="AF445" s="607" t="s">
        <v>1</v>
      </c>
      <c r="AG445" s="607" t="s">
        <v>1</v>
      </c>
      <c r="AH445" s="607" t="s">
        <v>1</v>
      </c>
      <c r="AI445" s="607" t="s">
        <v>1</v>
      </c>
      <c r="AJ445" s="607" t="s">
        <v>1</v>
      </c>
      <c r="AK445" s="607" t="s">
        <v>1</v>
      </c>
      <c r="AL445" s="607" t="s">
        <v>1</v>
      </c>
      <c r="AM445" s="607" t="s">
        <v>1</v>
      </c>
      <c r="AN445" s="607" t="s">
        <v>1</v>
      </c>
      <c r="AO445" s="607" t="s">
        <v>1</v>
      </c>
      <c r="AP445" s="607" t="s">
        <v>1</v>
      </c>
      <c r="AQ445" s="607" t="s">
        <v>1</v>
      </c>
      <c r="AR445" s="607" t="s">
        <v>1</v>
      </c>
      <c r="AS445" s="607" t="s">
        <v>1</v>
      </c>
      <c r="AT445" s="607" t="s">
        <v>1</v>
      </c>
      <c r="AU445" s="607" t="s">
        <v>1</v>
      </c>
      <c r="AV445" s="608" t="s">
        <v>174</v>
      </c>
      <c r="AW445" s="608" t="s">
        <v>174</v>
      </c>
      <c r="AX445" s="608" t="s">
        <v>174</v>
      </c>
      <c r="AY445" s="607" t="s">
        <v>1</v>
      </c>
      <c r="AZ445" s="607" t="s">
        <v>1</v>
      </c>
      <c r="BA445" s="607" t="s">
        <v>1</v>
      </c>
      <c r="BB445" s="607" t="s">
        <v>1</v>
      </c>
      <c r="BC445" s="607" t="s">
        <v>1</v>
      </c>
      <c r="BD445" s="607" t="s">
        <v>1</v>
      </c>
      <c r="BE445" s="607" t="s">
        <v>1</v>
      </c>
      <c r="BF445" s="607" t="s">
        <v>1</v>
      </c>
      <c r="BG445" s="607" t="s">
        <v>1</v>
      </c>
      <c r="BH445" s="607" t="s">
        <v>1</v>
      </c>
      <c r="BI445" s="607" t="s">
        <v>1</v>
      </c>
      <c r="BJ445" s="607" t="s">
        <v>1</v>
      </c>
      <c r="BK445" s="607" t="s">
        <v>1</v>
      </c>
      <c r="BL445" s="607" t="s">
        <v>1</v>
      </c>
      <c r="BM445" s="607" t="s">
        <v>1</v>
      </c>
      <c r="BN445" s="607" t="s">
        <v>1</v>
      </c>
      <c r="BO445" s="608" t="s">
        <v>174</v>
      </c>
      <c r="BP445" s="608" t="s">
        <v>174</v>
      </c>
      <c r="BQ445" s="608" t="s">
        <v>174</v>
      </c>
      <c r="BR445" s="607" t="s">
        <v>1</v>
      </c>
      <c r="BS445" s="607" t="s">
        <v>1</v>
      </c>
      <c r="BT445" s="607" t="s">
        <v>1</v>
      </c>
      <c r="BU445" s="607" t="s">
        <v>1</v>
      </c>
      <c r="BV445" s="607" t="s">
        <v>1</v>
      </c>
      <c r="BW445" s="607" t="s">
        <v>1</v>
      </c>
      <c r="BX445" s="607" t="s">
        <v>1</v>
      </c>
      <c r="BY445" s="607" t="s">
        <v>1</v>
      </c>
      <c r="BZ445" s="607" t="s">
        <v>1</v>
      </c>
      <c r="CA445" s="607" t="s">
        <v>1</v>
      </c>
      <c r="CB445" s="607" t="s">
        <v>1</v>
      </c>
      <c r="CC445" s="607" t="s">
        <v>1</v>
      </c>
      <c r="CD445" s="607" t="s">
        <v>1</v>
      </c>
      <c r="CE445" s="607" t="s">
        <v>1</v>
      </c>
      <c r="CF445" s="607" t="s">
        <v>1</v>
      </c>
      <c r="CG445" s="607" t="s">
        <v>1</v>
      </c>
      <c r="CH445" s="607" t="s">
        <v>1</v>
      </c>
      <c r="CI445" s="607" t="s">
        <v>1</v>
      </c>
      <c r="CJ445" s="607" t="s">
        <v>1</v>
      </c>
      <c r="CK445" s="607" t="s">
        <v>1</v>
      </c>
      <c r="CL445" s="607" t="s">
        <v>1</v>
      </c>
      <c r="CM445" s="607" t="s">
        <v>1</v>
      </c>
      <c r="CN445" s="607" t="s">
        <v>1</v>
      </c>
      <c r="CO445" s="607" t="s">
        <v>1</v>
      </c>
      <c r="CP445" s="607" t="s">
        <v>1</v>
      </c>
      <c r="CQ445" s="607" t="s">
        <v>1</v>
      </c>
      <c r="CR445" s="607" t="s">
        <v>1</v>
      </c>
      <c r="CS445" s="607" t="s">
        <v>1</v>
      </c>
      <c r="CT445" s="607" t="s">
        <v>1</v>
      </c>
      <c r="CU445" s="607" t="s">
        <v>1</v>
      </c>
      <c r="CV445" s="607"/>
      <c r="CW445" s="607"/>
      <c r="CX445" s="607"/>
      <c r="CY445" s="607"/>
      <c r="CZ445" s="607"/>
      <c r="DA445" s="607"/>
      <c r="DB445" s="607"/>
      <c r="DC445" s="607" t="s">
        <v>1</v>
      </c>
      <c r="DD445" s="607" t="s">
        <v>1</v>
      </c>
      <c r="DE445" s="607" t="s">
        <v>1</v>
      </c>
      <c r="DF445" s="607" t="s">
        <v>1</v>
      </c>
      <c r="DG445" s="607" t="s">
        <v>1</v>
      </c>
      <c r="DH445" s="607" t="s">
        <v>1</v>
      </c>
      <c r="DI445" s="607" t="s">
        <v>1</v>
      </c>
      <c r="DJ445" s="607" t="s">
        <v>1</v>
      </c>
      <c r="DK445" s="607" t="s">
        <v>1</v>
      </c>
      <c r="DL445" s="607" t="s">
        <v>1</v>
      </c>
      <c r="DM445" s="607" t="s">
        <v>1</v>
      </c>
      <c r="DN445" s="607" t="s">
        <v>1</v>
      </c>
      <c r="DO445" s="607" t="s">
        <v>1</v>
      </c>
      <c r="DP445" s="607" t="s">
        <v>1</v>
      </c>
      <c r="DQ445" s="607" t="s">
        <v>1</v>
      </c>
      <c r="DR445" s="607" t="s">
        <v>1</v>
      </c>
      <c r="DS445" s="607" t="s">
        <v>1</v>
      </c>
      <c r="DT445" s="607" t="s">
        <v>1</v>
      </c>
      <c r="DU445" s="607" t="s">
        <v>1</v>
      </c>
      <c r="DV445" s="607" t="s">
        <v>1</v>
      </c>
      <c r="DW445" s="607" t="s">
        <v>1</v>
      </c>
      <c r="DX445" s="607" t="s">
        <v>1</v>
      </c>
      <c r="DY445" s="607" t="s">
        <v>1</v>
      </c>
      <c r="DZ445" s="607" t="s">
        <v>1</v>
      </c>
      <c r="EA445" s="607" t="s">
        <v>1</v>
      </c>
      <c r="EB445" s="607" t="s">
        <v>1</v>
      </c>
      <c r="EC445" s="607" t="s">
        <v>1</v>
      </c>
      <c r="ED445" s="607" t="s">
        <v>1</v>
      </c>
      <c r="EE445" s="607" t="s">
        <v>1</v>
      </c>
      <c r="EF445" s="17" t="s">
        <v>1</v>
      </c>
      <c r="EG445" s="17" t="s">
        <v>1</v>
      </c>
      <c r="EH445" s="17" t="s">
        <v>1</v>
      </c>
      <c r="EI445" s="17" t="s">
        <v>1</v>
      </c>
      <c r="EJ445" s="17" t="s">
        <v>1</v>
      </c>
      <c r="EK445" s="17" t="s">
        <v>1</v>
      </c>
      <c r="EL445" s="17" t="s">
        <v>1</v>
      </c>
      <c r="EM445" s="17" t="s">
        <v>1</v>
      </c>
      <c r="EN445" s="17" t="s">
        <v>1</v>
      </c>
      <c r="EO445" s="17" t="s">
        <v>1</v>
      </c>
      <c r="EP445" s="17" t="s">
        <v>1</v>
      </c>
      <c r="EQ445" s="17" t="s">
        <v>1</v>
      </c>
      <c r="ER445" s="17" t="s">
        <v>1</v>
      </c>
      <c r="ES445" s="17" t="s">
        <v>1</v>
      </c>
      <c r="ET445" s="17" t="s">
        <v>1</v>
      </c>
      <c r="EU445" s="17" t="s">
        <v>1</v>
      </c>
    </row>
    <row r="446" spans="1:151" ht="14.25" customHeight="1">
      <c r="A446" s="551" t="s">
        <v>299</v>
      </c>
      <c r="B446" s="551" t="s">
        <v>633</v>
      </c>
      <c r="C446" s="551" t="s">
        <v>633</v>
      </c>
      <c r="D446" s="551" t="s">
        <v>641</v>
      </c>
      <c r="E446" s="607">
        <v>10</v>
      </c>
      <c r="F446" s="607" t="s">
        <v>1</v>
      </c>
      <c r="G446" s="607" t="s">
        <v>1</v>
      </c>
      <c r="H446" s="607" t="s">
        <v>1</v>
      </c>
      <c r="I446" s="607" t="s">
        <v>1</v>
      </c>
      <c r="J446" s="607" t="s">
        <v>1</v>
      </c>
      <c r="K446" s="607" t="s">
        <v>1</v>
      </c>
      <c r="L446" s="607">
        <v>10</v>
      </c>
      <c r="M446" s="607" t="s">
        <v>1</v>
      </c>
      <c r="N446" s="607" t="s">
        <v>1</v>
      </c>
      <c r="O446" s="607" t="s">
        <v>1</v>
      </c>
      <c r="P446" s="607" t="s">
        <v>1</v>
      </c>
      <c r="Q446" s="607" t="s">
        <v>1</v>
      </c>
      <c r="R446" s="607" t="s">
        <v>1</v>
      </c>
      <c r="S446" s="607" t="s">
        <v>1</v>
      </c>
      <c r="T446" s="607" t="s">
        <v>1</v>
      </c>
      <c r="U446" s="607" t="s">
        <v>1</v>
      </c>
      <c r="V446" s="607" t="s">
        <v>1</v>
      </c>
      <c r="W446" s="607" t="s">
        <v>1</v>
      </c>
      <c r="X446" s="607" t="s">
        <v>1</v>
      </c>
      <c r="Y446" s="607" t="s">
        <v>1</v>
      </c>
      <c r="Z446" s="607" t="s">
        <v>1</v>
      </c>
      <c r="AA446" s="607" t="s">
        <v>1</v>
      </c>
      <c r="AB446" s="607" t="s">
        <v>1</v>
      </c>
      <c r="AC446" s="608" t="s">
        <v>174</v>
      </c>
      <c r="AD446" s="608" t="s">
        <v>174</v>
      </c>
      <c r="AE446" s="608" t="s">
        <v>174</v>
      </c>
      <c r="AF446" s="607" t="s">
        <v>1</v>
      </c>
      <c r="AG446" s="607" t="s">
        <v>1</v>
      </c>
      <c r="AH446" s="607" t="s">
        <v>1</v>
      </c>
      <c r="AI446" s="607" t="s">
        <v>1</v>
      </c>
      <c r="AJ446" s="607" t="s">
        <v>1</v>
      </c>
      <c r="AK446" s="607" t="s">
        <v>1</v>
      </c>
      <c r="AL446" s="607" t="s">
        <v>1</v>
      </c>
      <c r="AM446" s="607" t="s">
        <v>1</v>
      </c>
      <c r="AN446" s="607" t="s">
        <v>1</v>
      </c>
      <c r="AO446" s="607" t="s">
        <v>1</v>
      </c>
      <c r="AP446" s="607" t="s">
        <v>1</v>
      </c>
      <c r="AQ446" s="607" t="s">
        <v>1</v>
      </c>
      <c r="AR446" s="607" t="s">
        <v>1</v>
      </c>
      <c r="AS446" s="607" t="s">
        <v>1</v>
      </c>
      <c r="AT446" s="607" t="s">
        <v>1</v>
      </c>
      <c r="AU446" s="607" t="s">
        <v>1</v>
      </c>
      <c r="AV446" s="608" t="s">
        <v>174</v>
      </c>
      <c r="AW446" s="608" t="s">
        <v>174</v>
      </c>
      <c r="AX446" s="608" t="s">
        <v>174</v>
      </c>
      <c r="AY446" s="607" t="s">
        <v>1</v>
      </c>
      <c r="AZ446" s="607" t="s">
        <v>1</v>
      </c>
      <c r="BA446" s="607" t="s">
        <v>1</v>
      </c>
      <c r="BB446" s="607" t="s">
        <v>1</v>
      </c>
      <c r="BC446" s="607" t="s">
        <v>1</v>
      </c>
      <c r="BD446" s="607" t="s">
        <v>1</v>
      </c>
      <c r="BE446" s="607" t="s">
        <v>1</v>
      </c>
      <c r="BF446" s="607" t="s">
        <v>1</v>
      </c>
      <c r="BG446" s="607" t="s">
        <v>1</v>
      </c>
      <c r="BH446" s="607" t="s">
        <v>1</v>
      </c>
      <c r="BI446" s="607" t="s">
        <v>1</v>
      </c>
      <c r="BJ446" s="607" t="s">
        <v>1</v>
      </c>
      <c r="BK446" s="607" t="s">
        <v>1</v>
      </c>
      <c r="BL446" s="607" t="s">
        <v>1</v>
      </c>
      <c r="BM446" s="607" t="s">
        <v>1</v>
      </c>
      <c r="BN446" s="607" t="s">
        <v>1</v>
      </c>
      <c r="BO446" s="608" t="s">
        <v>174</v>
      </c>
      <c r="BP446" s="608" t="s">
        <v>174</v>
      </c>
      <c r="BQ446" s="608" t="s">
        <v>174</v>
      </c>
      <c r="BR446" s="607" t="s">
        <v>1</v>
      </c>
      <c r="BS446" s="607" t="s">
        <v>1</v>
      </c>
      <c r="BT446" s="607" t="s">
        <v>1</v>
      </c>
      <c r="BU446" s="607" t="s">
        <v>1</v>
      </c>
      <c r="BV446" s="607" t="s">
        <v>1</v>
      </c>
      <c r="BW446" s="607" t="s">
        <v>1</v>
      </c>
      <c r="BX446" s="607" t="s">
        <v>1</v>
      </c>
      <c r="BY446" s="607" t="s">
        <v>1</v>
      </c>
      <c r="BZ446" s="607" t="s">
        <v>1</v>
      </c>
      <c r="CA446" s="607" t="s">
        <v>1</v>
      </c>
      <c r="CB446" s="607" t="s">
        <v>1</v>
      </c>
      <c r="CC446" s="607" t="s">
        <v>1</v>
      </c>
      <c r="CD446" s="607" t="s">
        <v>1</v>
      </c>
      <c r="CE446" s="607" t="s">
        <v>1</v>
      </c>
      <c r="CF446" s="607" t="s">
        <v>1</v>
      </c>
      <c r="CG446" s="607" t="s">
        <v>1</v>
      </c>
      <c r="CH446" s="607" t="s">
        <v>1</v>
      </c>
      <c r="CI446" s="607" t="s">
        <v>1</v>
      </c>
      <c r="CJ446" s="607" t="s">
        <v>1</v>
      </c>
      <c r="CK446" s="607" t="s">
        <v>1</v>
      </c>
      <c r="CL446" s="607" t="s">
        <v>1</v>
      </c>
      <c r="CM446" s="607" t="s">
        <v>1</v>
      </c>
      <c r="CN446" s="607" t="s">
        <v>1</v>
      </c>
      <c r="CO446" s="607" t="s">
        <v>1</v>
      </c>
      <c r="CP446" s="607" t="s">
        <v>1</v>
      </c>
      <c r="CQ446" s="607" t="s">
        <v>1</v>
      </c>
      <c r="CR446" s="607" t="s">
        <v>1</v>
      </c>
      <c r="CS446" s="607" t="s">
        <v>1</v>
      </c>
      <c r="CT446" s="607" t="s">
        <v>1</v>
      </c>
      <c r="CU446" s="607" t="s">
        <v>1</v>
      </c>
      <c r="CV446" s="607"/>
      <c r="CW446" s="607"/>
      <c r="CX446" s="607"/>
      <c r="CY446" s="607"/>
      <c r="CZ446" s="607"/>
      <c r="DA446" s="607"/>
      <c r="DB446" s="607"/>
      <c r="DC446" s="607" t="s">
        <v>1</v>
      </c>
      <c r="DD446" s="607" t="s">
        <v>1</v>
      </c>
      <c r="DE446" s="607" t="s">
        <v>1</v>
      </c>
      <c r="DF446" s="607" t="s">
        <v>1</v>
      </c>
      <c r="DG446" s="607" t="s">
        <v>1</v>
      </c>
      <c r="DH446" s="607" t="s">
        <v>1</v>
      </c>
      <c r="DI446" s="607" t="s">
        <v>1</v>
      </c>
      <c r="DJ446" s="607" t="s">
        <v>1</v>
      </c>
      <c r="DK446" s="607" t="s">
        <v>1</v>
      </c>
      <c r="DL446" s="607" t="s">
        <v>1</v>
      </c>
      <c r="DM446" s="607" t="s">
        <v>1</v>
      </c>
      <c r="DN446" s="607" t="s">
        <v>1</v>
      </c>
      <c r="DO446" s="607" t="s">
        <v>1</v>
      </c>
      <c r="DP446" s="607" t="s">
        <v>1</v>
      </c>
      <c r="DQ446" s="607" t="s">
        <v>1</v>
      </c>
      <c r="DR446" s="607" t="s">
        <v>1</v>
      </c>
      <c r="DS446" s="607" t="s">
        <v>1</v>
      </c>
      <c r="DT446" s="607" t="s">
        <v>1</v>
      </c>
      <c r="DU446" s="607" t="s">
        <v>1</v>
      </c>
      <c r="DV446" s="607" t="s">
        <v>1</v>
      </c>
      <c r="DW446" s="607" t="s">
        <v>1</v>
      </c>
      <c r="DX446" s="607" t="s">
        <v>1</v>
      </c>
      <c r="DY446" s="607" t="s">
        <v>1</v>
      </c>
      <c r="DZ446" s="607" t="s">
        <v>1</v>
      </c>
      <c r="EA446" s="607" t="s">
        <v>1</v>
      </c>
      <c r="EB446" s="607" t="s">
        <v>1</v>
      </c>
      <c r="EC446" s="607" t="s">
        <v>1</v>
      </c>
      <c r="ED446" s="607" t="s">
        <v>1</v>
      </c>
      <c r="EE446" s="607" t="s">
        <v>1</v>
      </c>
      <c r="EF446" s="17" t="s">
        <v>1</v>
      </c>
      <c r="EG446" s="17" t="s">
        <v>1</v>
      </c>
      <c r="EH446" s="17" t="s">
        <v>1</v>
      </c>
      <c r="EI446" s="17" t="s">
        <v>1</v>
      </c>
      <c r="EJ446" s="17" t="s">
        <v>1</v>
      </c>
      <c r="EK446" s="17" t="s">
        <v>1</v>
      </c>
      <c r="EL446" s="17" t="s">
        <v>1</v>
      </c>
      <c r="EM446" s="17" t="s">
        <v>1</v>
      </c>
      <c r="EN446" s="17" t="s">
        <v>1</v>
      </c>
      <c r="EO446" s="17" t="s">
        <v>1</v>
      </c>
      <c r="EP446" s="17" t="s">
        <v>1</v>
      </c>
      <c r="EQ446" s="17" t="s">
        <v>1</v>
      </c>
      <c r="ER446" s="17" t="s">
        <v>1</v>
      </c>
      <c r="ES446" s="17" t="s">
        <v>1</v>
      </c>
      <c r="ET446" s="17" t="s">
        <v>1</v>
      </c>
      <c r="EU446" s="17" t="s">
        <v>1</v>
      </c>
    </row>
    <row r="447" spans="1:151" ht="14.25" customHeight="1">
      <c r="A447" s="551" t="s">
        <v>299</v>
      </c>
      <c r="B447" s="551" t="s">
        <v>633</v>
      </c>
      <c r="C447" s="551" t="s">
        <v>633</v>
      </c>
      <c r="D447" s="551" t="s">
        <v>642</v>
      </c>
      <c r="E447" s="607">
        <v>6</v>
      </c>
      <c r="F447" s="607">
        <v>1</v>
      </c>
      <c r="G447" s="607" t="s">
        <v>190</v>
      </c>
      <c r="H447" s="607" t="s">
        <v>190</v>
      </c>
      <c r="I447" s="607" t="s">
        <v>190</v>
      </c>
      <c r="J447" s="607" t="s">
        <v>190</v>
      </c>
      <c r="K447" s="607" t="s">
        <v>190</v>
      </c>
      <c r="L447" s="607">
        <v>5</v>
      </c>
      <c r="M447" s="607" t="s">
        <v>190</v>
      </c>
      <c r="N447" s="607" t="s">
        <v>190</v>
      </c>
      <c r="O447" s="607" t="s">
        <v>190</v>
      </c>
      <c r="P447" s="607" t="s">
        <v>190</v>
      </c>
      <c r="Q447" s="607" t="s">
        <v>190</v>
      </c>
      <c r="R447" s="607" t="s">
        <v>190</v>
      </c>
      <c r="S447" s="607" t="s">
        <v>190</v>
      </c>
      <c r="T447" s="607" t="s">
        <v>190</v>
      </c>
      <c r="U447" s="607" t="s">
        <v>190</v>
      </c>
      <c r="V447" s="607" t="s">
        <v>190</v>
      </c>
      <c r="W447" s="607" t="s">
        <v>190</v>
      </c>
      <c r="X447" s="607" t="s">
        <v>190</v>
      </c>
      <c r="Y447" s="607" t="s">
        <v>190</v>
      </c>
      <c r="Z447" s="607" t="s">
        <v>190</v>
      </c>
      <c r="AA447" s="607" t="s">
        <v>190</v>
      </c>
      <c r="AB447" s="607" t="s">
        <v>190</v>
      </c>
      <c r="AC447" s="608">
        <v>61.5</v>
      </c>
      <c r="AD447" s="608">
        <v>62</v>
      </c>
      <c r="AE447" s="608">
        <v>61</v>
      </c>
      <c r="AF447" s="607" t="s">
        <v>190</v>
      </c>
      <c r="AG447" s="607" t="s">
        <v>190</v>
      </c>
      <c r="AH447" s="607" t="s">
        <v>190</v>
      </c>
      <c r="AI447" s="607" t="s">
        <v>190</v>
      </c>
      <c r="AJ447" s="607" t="s">
        <v>190</v>
      </c>
      <c r="AK447" s="607" t="s">
        <v>190</v>
      </c>
      <c r="AL447" s="607" t="s">
        <v>190</v>
      </c>
      <c r="AM447" s="607" t="s">
        <v>190</v>
      </c>
      <c r="AN447" s="607" t="s">
        <v>190</v>
      </c>
      <c r="AO447" s="607" t="s">
        <v>190</v>
      </c>
      <c r="AP447" s="607" t="s">
        <v>190</v>
      </c>
      <c r="AQ447" s="607" t="s">
        <v>190</v>
      </c>
      <c r="AR447" s="607" t="s">
        <v>190</v>
      </c>
      <c r="AS447" s="607" t="s">
        <v>190</v>
      </c>
      <c r="AT447" s="607" t="s">
        <v>190</v>
      </c>
      <c r="AU447" s="607" t="s">
        <v>190</v>
      </c>
      <c r="AV447" s="608">
        <v>61.5</v>
      </c>
      <c r="AW447" s="608">
        <v>62</v>
      </c>
      <c r="AX447" s="608">
        <v>61</v>
      </c>
      <c r="AY447" s="607" t="s">
        <v>190</v>
      </c>
      <c r="AZ447" s="607" t="s">
        <v>190</v>
      </c>
      <c r="BA447" s="607" t="s">
        <v>190</v>
      </c>
      <c r="BB447" s="607" t="s">
        <v>190</v>
      </c>
      <c r="BC447" s="607" t="s">
        <v>190</v>
      </c>
      <c r="BD447" s="607" t="s">
        <v>190</v>
      </c>
      <c r="BE447" s="607" t="s">
        <v>190</v>
      </c>
      <c r="BF447" s="607" t="s">
        <v>190</v>
      </c>
      <c r="BG447" s="607" t="s">
        <v>190</v>
      </c>
      <c r="BH447" s="607" t="s">
        <v>190</v>
      </c>
      <c r="BI447" s="607" t="s">
        <v>190</v>
      </c>
      <c r="BJ447" s="607" t="s">
        <v>190</v>
      </c>
      <c r="BK447" s="607" t="s">
        <v>190</v>
      </c>
      <c r="BL447" s="607" t="s">
        <v>190</v>
      </c>
      <c r="BM447" s="607" t="s">
        <v>190</v>
      </c>
      <c r="BN447" s="607" t="s">
        <v>190</v>
      </c>
      <c r="BO447" s="608">
        <v>61.5</v>
      </c>
      <c r="BP447" s="608">
        <v>62</v>
      </c>
      <c r="BQ447" s="608">
        <v>61</v>
      </c>
      <c r="BR447" s="607">
        <v>1</v>
      </c>
      <c r="BS447" s="607" t="s">
        <v>1</v>
      </c>
      <c r="BT447" s="607" t="s">
        <v>1</v>
      </c>
      <c r="BU447" s="607" t="s">
        <v>1</v>
      </c>
      <c r="BV447" s="607" t="s">
        <v>1</v>
      </c>
      <c r="BW447" s="607" t="s">
        <v>1</v>
      </c>
      <c r="BX447" s="607" t="s">
        <v>1</v>
      </c>
      <c r="BY447" s="607" t="s">
        <v>1</v>
      </c>
      <c r="BZ447" s="607" t="s">
        <v>1</v>
      </c>
      <c r="CA447" s="607" t="s">
        <v>1</v>
      </c>
      <c r="CB447" s="607">
        <v>1</v>
      </c>
      <c r="CC447" s="607" t="s">
        <v>1</v>
      </c>
      <c r="CD447" s="607" t="s">
        <v>1</v>
      </c>
      <c r="CE447" s="607" t="s">
        <v>1</v>
      </c>
      <c r="CF447" s="607" t="s">
        <v>1</v>
      </c>
      <c r="CG447" s="607" t="s">
        <v>1</v>
      </c>
      <c r="CH447" s="607" t="s">
        <v>1</v>
      </c>
      <c r="CI447" s="607" t="s">
        <v>1</v>
      </c>
      <c r="CJ447" s="607" t="s">
        <v>1</v>
      </c>
      <c r="CK447" s="607" t="s">
        <v>1</v>
      </c>
      <c r="CL447" s="607" t="s">
        <v>1</v>
      </c>
      <c r="CM447" s="607" t="s">
        <v>1</v>
      </c>
      <c r="CN447" s="607" t="s">
        <v>1</v>
      </c>
      <c r="CO447" s="607" t="s">
        <v>1</v>
      </c>
      <c r="CP447" s="607" t="s">
        <v>1</v>
      </c>
      <c r="CQ447" s="607" t="s">
        <v>1</v>
      </c>
      <c r="CR447" s="607" t="s">
        <v>1</v>
      </c>
      <c r="CS447" s="607" t="s">
        <v>1</v>
      </c>
      <c r="CT447" s="607" t="s">
        <v>1</v>
      </c>
      <c r="CU447" s="607" t="s">
        <v>1</v>
      </c>
      <c r="CV447" s="607"/>
      <c r="CW447" s="607"/>
      <c r="CX447" s="607"/>
      <c r="CY447" s="607"/>
      <c r="CZ447" s="607"/>
      <c r="DA447" s="607"/>
      <c r="DB447" s="607"/>
      <c r="DC447" s="607">
        <v>2</v>
      </c>
      <c r="DD447" s="607">
        <v>2</v>
      </c>
      <c r="DE447" s="607">
        <v>2</v>
      </c>
      <c r="DF447" s="607" t="s">
        <v>1</v>
      </c>
      <c r="DG447" s="607" t="s">
        <v>1</v>
      </c>
      <c r="DH447" s="607" t="s">
        <v>1</v>
      </c>
      <c r="DI447" s="607" t="s">
        <v>1</v>
      </c>
      <c r="DJ447" s="607" t="s">
        <v>1</v>
      </c>
      <c r="DK447" s="607">
        <v>1</v>
      </c>
      <c r="DL447" s="607" t="s">
        <v>1</v>
      </c>
      <c r="DM447" s="607" t="s">
        <v>1</v>
      </c>
      <c r="DN447" s="607" t="s">
        <v>1</v>
      </c>
      <c r="DO447" s="607" t="s">
        <v>1</v>
      </c>
      <c r="DP447" s="607" t="s">
        <v>1</v>
      </c>
      <c r="DQ447" s="607" t="s">
        <v>1</v>
      </c>
      <c r="DR447" s="607" t="s">
        <v>1</v>
      </c>
      <c r="DS447" s="607">
        <v>1</v>
      </c>
      <c r="DT447" s="607" t="s">
        <v>1</v>
      </c>
      <c r="DU447" s="607" t="s">
        <v>1</v>
      </c>
      <c r="DV447" s="607" t="s">
        <v>1</v>
      </c>
      <c r="DW447" s="607" t="s">
        <v>1</v>
      </c>
      <c r="DX447" s="607" t="s">
        <v>1</v>
      </c>
      <c r="DY447" s="607" t="s">
        <v>1</v>
      </c>
      <c r="DZ447" s="607" t="s">
        <v>1</v>
      </c>
      <c r="EA447" s="607">
        <v>1</v>
      </c>
      <c r="EB447" s="607">
        <v>70</v>
      </c>
      <c r="EC447" s="607" t="s">
        <v>1</v>
      </c>
      <c r="ED447" s="607">
        <v>70</v>
      </c>
      <c r="EE447" s="607" t="s">
        <v>1</v>
      </c>
      <c r="EF447" s="17">
        <v>1</v>
      </c>
      <c r="EG447" s="17">
        <v>1</v>
      </c>
      <c r="EH447" s="17">
        <v>1</v>
      </c>
      <c r="EI447" s="17" t="s">
        <v>1</v>
      </c>
      <c r="EJ447" s="17" t="s">
        <v>1</v>
      </c>
      <c r="EK447" s="17" t="s">
        <v>1</v>
      </c>
      <c r="EL447" s="17" t="s">
        <v>1</v>
      </c>
      <c r="EM447" s="17" t="s">
        <v>1</v>
      </c>
      <c r="EN447" s="17">
        <v>1</v>
      </c>
      <c r="EO447" s="17">
        <v>1</v>
      </c>
      <c r="EP447" s="17">
        <v>1</v>
      </c>
      <c r="EQ447" s="17" t="s">
        <v>1</v>
      </c>
      <c r="ER447" s="17" t="s">
        <v>1</v>
      </c>
      <c r="ES447" s="17" t="s">
        <v>1</v>
      </c>
      <c r="ET447" s="17" t="s">
        <v>1</v>
      </c>
      <c r="EU447" s="17" t="s">
        <v>1</v>
      </c>
    </row>
    <row r="448" spans="1:151" ht="14.25" customHeight="1">
      <c r="A448" s="551" t="s">
        <v>299</v>
      </c>
      <c r="B448" s="551" t="s">
        <v>633</v>
      </c>
      <c r="C448" s="551" t="s">
        <v>633</v>
      </c>
      <c r="D448" s="551" t="s">
        <v>643</v>
      </c>
      <c r="E448" s="607">
        <v>10</v>
      </c>
      <c r="F448" s="607" t="s">
        <v>1</v>
      </c>
      <c r="G448" s="607" t="s">
        <v>1</v>
      </c>
      <c r="H448" s="607" t="s">
        <v>1</v>
      </c>
      <c r="I448" s="607" t="s">
        <v>1</v>
      </c>
      <c r="J448" s="607" t="s">
        <v>1</v>
      </c>
      <c r="K448" s="607" t="s">
        <v>1</v>
      </c>
      <c r="L448" s="607">
        <v>10</v>
      </c>
      <c r="M448" s="607" t="s">
        <v>1</v>
      </c>
      <c r="N448" s="607" t="s">
        <v>1</v>
      </c>
      <c r="O448" s="607" t="s">
        <v>1</v>
      </c>
      <c r="P448" s="607" t="s">
        <v>1</v>
      </c>
      <c r="Q448" s="607" t="s">
        <v>1</v>
      </c>
      <c r="R448" s="607" t="s">
        <v>1</v>
      </c>
      <c r="S448" s="607" t="s">
        <v>1</v>
      </c>
      <c r="T448" s="607" t="s">
        <v>1</v>
      </c>
      <c r="U448" s="607" t="s">
        <v>1</v>
      </c>
      <c r="V448" s="607" t="s">
        <v>1</v>
      </c>
      <c r="W448" s="607" t="s">
        <v>1</v>
      </c>
      <c r="X448" s="607" t="s">
        <v>1</v>
      </c>
      <c r="Y448" s="607" t="s">
        <v>1</v>
      </c>
      <c r="Z448" s="607" t="s">
        <v>1</v>
      </c>
      <c r="AA448" s="607" t="s">
        <v>1</v>
      </c>
      <c r="AB448" s="607" t="s">
        <v>1</v>
      </c>
      <c r="AC448" s="608" t="s">
        <v>174</v>
      </c>
      <c r="AD448" s="608" t="s">
        <v>174</v>
      </c>
      <c r="AE448" s="608" t="s">
        <v>174</v>
      </c>
      <c r="AF448" s="607" t="s">
        <v>1</v>
      </c>
      <c r="AG448" s="607" t="s">
        <v>1</v>
      </c>
      <c r="AH448" s="607" t="s">
        <v>1</v>
      </c>
      <c r="AI448" s="607" t="s">
        <v>1</v>
      </c>
      <c r="AJ448" s="607" t="s">
        <v>1</v>
      </c>
      <c r="AK448" s="607" t="s">
        <v>1</v>
      </c>
      <c r="AL448" s="607" t="s">
        <v>1</v>
      </c>
      <c r="AM448" s="607" t="s">
        <v>1</v>
      </c>
      <c r="AN448" s="607" t="s">
        <v>1</v>
      </c>
      <c r="AO448" s="607" t="s">
        <v>1</v>
      </c>
      <c r="AP448" s="607" t="s">
        <v>1</v>
      </c>
      <c r="AQ448" s="607" t="s">
        <v>1</v>
      </c>
      <c r="AR448" s="607" t="s">
        <v>1</v>
      </c>
      <c r="AS448" s="607" t="s">
        <v>1</v>
      </c>
      <c r="AT448" s="607" t="s">
        <v>1</v>
      </c>
      <c r="AU448" s="607" t="s">
        <v>1</v>
      </c>
      <c r="AV448" s="608" t="s">
        <v>174</v>
      </c>
      <c r="AW448" s="608" t="s">
        <v>174</v>
      </c>
      <c r="AX448" s="608" t="s">
        <v>174</v>
      </c>
      <c r="AY448" s="607" t="s">
        <v>1</v>
      </c>
      <c r="AZ448" s="607" t="s">
        <v>1</v>
      </c>
      <c r="BA448" s="607" t="s">
        <v>1</v>
      </c>
      <c r="BB448" s="607" t="s">
        <v>1</v>
      </c>
      <c r="BC448" s="607" t="s">
        <v>1</v>
      </c>
      <c r="BD448" s="607" t="s">
        <v>1</v>
      </c>
      <c r="BE448" s="607" t="s">
        <v>1</v>
      </c>
      <c r="BF448" s="607" t="s">
        <v>1</v>
      </c>
      <c r="BG448" s="607" t="s">
        <v>1</v>
      </c>
      <c r="BH448" s="607" t="s">
        <v>1</v>
      </c>
      <c r="BI448" s="607" t="s">
        <v>1</v>
      </c>
      <c r="BJ448" s="607" t="s">
        <v>1</v>
      </c>
      <c r="BK448" s="607" t="s">
        <v>1</v>
      </c>
      <c r="BL448" s="607" t="s">
        <v>1</v>
      </c>
      <c r="BM448" s="607" t="s">
        <v>1</v>
      </c>
      <c r="BN448" s="607" t="s">
        <v>1</v>
      </c>
      <c r="BO448" s="608" t="s">
        <v>174</v>
      </c>
      <c r="BP448" s="608" t="s">
        <v>174</v>
      </c>
      <c r="BQ448" s="608" t="s">
        <v>174</v>
      </c>
      <c r="BR448" s="607" t="s">
        <v>1</v>
      </c>
      <c r="BS448" s="607" t="s">
        <v>1</v>
      </c>
      <c r="BT448" s="607" t="s">
        <v>1</v>
      </c>
      <c r="BU448" s="607" t="s">
        <v>1</v>
      </c>
      <c r="BV448" s="607" t="s">
        <v>1</v>
      </c>
      <c r="BW448" s="607" t="s">
        <v>1</v>
      </c>
      <c r="BX448" s="607" t="s">
        <v>1</v>
      </c>
      <c r="BY448" s="607" t="s">
        <v>1</v>
      </c>
      <c r="BZ448" s="607" t="s">
        <v>1</v>
      </c>
      <c r="CA448" s="607" t="s">
        <v>1</v>
      </c>
      <c r="CB448" s="607" t="s">
        <v>1</v>
      </c>
      <c r="CC448" s="607" t="s">
        <v>1</v>
      </c>
      <c r="CD448" s="607" t="s">
        <v>1</v>
      </c>
      <c r="CE448" s="607" t="s">
        <v>1</v>
      </c>
      <c r="CF448" s="607" t="s">
        <v>1</v>
      </c>
      <c r="CG448" s="607" t="s">
        <v>1</v>
      </c>
      <c r="CH448" s="607" t="s">
        <v>1</v>
      </c>
      <c r="CI448" s="607" t="s">
        <v>1</v>
      </c>
      <c r="CJ448" s="607" t="s">
        <v>1</v>
      </c>
      <c r="CK448" s="607" t="s">
        <v>1</v>
      </c>
      <c r="CL448" s="607" t="s">
        <v>1</v>
      </c>
      <c r="CM448" s="607" t="s">
        <v>1</v>
      </c>
      <c r="CN448" s="607" t="s">
        <v>1</v>
      </c>
      <c r="CO448" s="607" t="s">
        <v>1</v>
      </c>
      <c r="CP448" s="607" t="s">
        <v>1</v>
      </c>
      <c r="CQ448" s="607" t="s">
        <v>1</v>
      </c>
      <c r="CR448" s="607" t="s">
        <v>1</v>
      </c>
      <c r="CS448" s="607" t="s">
        <v>1</v>
      </c>
      <c r="CT448" s="607" t="s">
        <v>1</v>
      </c>
      <c r="CU448" s="607" t="s">
        <v>1</v>
      </c>
      <c r="CV448" s="607"/>
      <c r="CW448" s="607"/>
      <c r="CX448" s="607"/>
      <c r="CY448" s="607"/>
      <c r="CZ448" s="607"/>
      <c r="DA448" s="607"/>
      <c r="DB448" s="607"/>
      <c r="DC448" s="607" t="s">
        <v>1</v>
      </c>
      <c r="DD448" s="607" t="s">
        <v>1</v>
      </c>
      <c r="DE448" s="607" t="s">
        <v>1</v>
      </c>
      <c r="DF448" s="607" t="s">
        <v>1</v>
      </c>
      <c r="DG448" s="607" t="s">
        <v>1</v>
      </c>
      <c r="DH448" s="607" t="s">
        <v>1</v>
      </c>
      <c r="DI448" s="607" t="s">
        <v>1</v>
      </c>
      <c r="DJ448" s="607" t="s">
        <v>1</v>
      </c>
      <c r="DK448" s="607" t="s">
        <v>1</v>
      </c>
      <c r="DL448" s="607" t="s">
        <v>1</v>
      </c>
      <c r="DM448" s="607" t="s">
        <v>1</v>
      </c>
      <c r="DN448" s="607" t="s">
        <v>1</v>
      </c>
      <c r="DO448" s="607" t="s">
        <v>1</v>
      </c>
      <c r="DP448" s="607" t="s">
        <v>1</v>
      </c>
      <c r="DQ448" s="607" t="s">
        <v>1</v>
      </c>
      <c r="DR448" s="607" t="s">
        <v>1</v>
      </c>
      <c r="DS448" s="607" t="s">
        <v>1</v>
      </c>
      <c r="DT448" s="607" t="s">
        <v>1</v>
      </c>
      <c r="DU448" s="607" t="s">
        <v>1</v>
      </c>
      <c r="DV448" s="607" t="s">
        <v>1</v>
      </c>
      <c r="DW448" s="607" t="s">
        <v>1</v>
      </c>
      <c r="DX448" s="607" t="s">
        <v>1</v>
      </c>
      <c r="DY448" s="607" t="s">
        <v>1</v>
      </c>
      <c r="DZ448" s="607" t="s">
        <v>1</v>
      </c>
      <c r="EA448" s="607" t="s">
        <v>1</v>
      </c>
      <c r="EB448" s="607" t="s">
        <v>1</v>
      </c>
      <c r="EC448" s="607" t="s">
        <v>1</v>
      </c>
      <c r="ED448" s="607" t="s">
        <v>1</v>
      </c>
      <c r="EE448" s="607" t="s">
        <v>1</v>
      </c>
      <c r="EF448" s="17" t="s">
        <v>1</v>
      </c>
      <c r="EG448" s="17" t="s">
        <v>1</v>
      </c>
      <c r="EH448" s="17" t="s">
        <v>1</v>
      </c>
      <c r="EI448" s="17" t="s">
        <v>1</v>
      </c>
      <c r="EJ448" s="17" t="s">
        <v>1</v>
      </c>
      <c r="EK448" s="17" t="s">
        <v>1</v>
      </c>
      <c r="EL448" s="17" t="s">
        <v>1</v>
      </c>
      <c r="EM448" s="17" t="s">
        <v>1</v>
      </c>
      <c r="EN448" s="17" t="s">
        <v>1</v>
      </c>
      <c r="EO448" s="17" t="s">
        <v>1</v>
      </c>
      <c r="EP448" s="17" t="s">
        <v>1</v>
      </c>
      <c r="EQ448" s="17" t="s">
        <v>1</v>
      </c>
      <c r="ER448" s="17" t="s">
        <v>1</v>
      </c>
      <c r="ES448" s="17" t="s">
        <v>1</v>
      </c>
      <c r="ET448" s="17" t="s">
        <v>1</v>
      </c>
      <c r="EU448" s="17" t="s">
        <v>1</v>
      </c>
    </row>
    <row r="449" spans="1:151" ht="14.25" customHeight="1">
      <c r="A449" s="551" t="s">
        <v>299</v>
      </c>
      <c r="B449" s="551" t="s">
        <v>633</v>
      </c>
      <c r="C449" s="551" t="s">
        <v>633</v>
      </c>
      <c r="D449" s="551" t="s">
        <v>644</v>
      </c>
      <c r="E449" s="607">
        <v>9</v>
      </c>
      <c r="F449" s="607" t="s">
        <v>1</v>
      </c>
      <c r="G449" s="607" t="s">
        <v>1</v>
      </c>
      <c r="H449" s="607" t="s">
        <v>1</v>
      </c>
      <c r="I449" s="607" t="s">
        <v>1</v>
      </c>
      <c r="J449" s="607" t="s">
        <v>1</v>
      </c>
      <c r="K449" s="607" t="s">
        <v>1</v>
      </c>
      <c r="L449" s="607">
        <v>9</v>
      </c>
      <c r="M449" s="607" t="s">
        <v>1</v>
      </c>
      <c r="N449" s="607" t="s">
        <v>1</v>
      </c>
      <c r="O449" s="607" t="s">
        <v>1</v>
      </c>
      <c r="P449" s="607" t="s">
        <v>1</v>
      </c>
      <c r="Q449" s="607" t="s">
        <v>1</v>
      </c>
      <c r="R449" s="607" t="s">
        <v>1</v>
      </c>
      <c r="S449" s="607" t="s">
        <v>1</v>
      </c>
      <c r="T449" s="607" t="s">
        <v>1</v>
      </c>
      <c r="U449" s="607" t="s">
        <v>1</v>
      </c>
      <c r="V449" s="607" t="s">
        <v>1</v>
      </c>
      <c r="W449" s="607" t="s">
        <v>1</v>
      </c>
      <c r="X449" s="607" t="s">
        <v>1</v>
      </c>
      <c r="Y449" s="607" t="s">
        <v>1</v>
      </c>
      <c r="Z449" s="607" t="s">
        <v>1</v>
      </c>
      <c r="AA449" s="607" t="s">
        <v>1</v>
      </c>
      <c r="AB449" s="607" t="s">
        <v>1</v>
      </c>
      <c r="AC449" s="608" t="s">
        <v>174</v>
      </c>
      <c r="AD449" s="608" t="s">
        <v>174</v>
      </c>
      <c r="AE449" s="608" t="s">
        <v>174</v>
      </c>
      <c r="AF449" s="607" t="s">
        <v>1</v>
      </c>
      <c r="AG449" s="607" t="s">
        <v>1</v>
      </c>
      <c r="AH449" s="607" t="s">
        <v>1</v>
      </c>
      <c r="AI449" s="607" t="s">
        <v>1</v>
      </c>
      <c r="AJ449" s="607" t="s">
        <v>1</v>
      </c>
      <c r="AK449" s="607" t="s">
        <v>1</v>
      </c>
      <c r="AL449" s="607" t="s">
        <v>1</v>
      </c>
      <c r="AM449" s="607" t="s">
        <v>1</v>
      </c>
      <c r="AN449" s="607" t="s">
        <v>1</v>
      </c>
      <c r="AO449" s="607" t="s">
        <v>1</v>
      </c>
      <c r="AP449" s="607" t="s">
        <v>1</v>
      </c>
      <c r="AQ449" s="607" t="s">
        <v>1</v>
      </c>
      <c r="AR449" s="607" t="s">
        <v>1</v>
      </c>
      <c r="AS449" s="607" t="s">
        <v>1</v>
      </c>
      <c r="AT449" s="607" t="s">
        <v>1</v>
      </c>
      <c r="AU449" s="607" t="s">
        <v>1</v>
      </c>
      <c r="AV449" s="608" t="s">
        <v>174</v>
      </c>
      <c r="AW449" s="608" t="s">
        <v>174</v>
      </c>
      <c r="AX449" s="608" t="s">
        <v>174</v>
      </c>
      <c r="AY449" s="607" t="s">
        <v>1</v>
      </c>
      <c r="AZ449" s="607" t="s">
        <v>1</v>
      </c>
      <c r="BA449" s="607" t="s">
        <v>1</v>
      </c>
      <c r="BB449" s="607" t="s">
        <v>1</v>
      </c>
      <c r="BC449" s="607" t="s">
        <v>1</v>
      </c>
      <c r="BD449" s="607" t="s">
        <v>1</v>
      </c>
      <c r="BE449" s="607" t="s">
        <v>1</v>
      </c>
      <c r="BF449" s="607" t="s">
        <v>1</v>
      </c>
      <c r="BG449" s="607" t="s">
        <v>1</v>
      </c>
      <c r="BH449" s="607" t="s">
        <v>1</v>
      </c>
      <c r="BI449" s="607" t="s">
        <v>1</v>
      </c>
      <c r="BJ449" s="607" t="s">
        <v>1</v>
      </c>
      <c r="BK449" s="607" t="s">
        <v>1</v>
      </c>
      <c r="BL449" s="607" t="s">
        <v>1</v>
      </c>
      <c r="BM449" s="607" t="s">
        <v>1</v>
      </c>
      <c r="BN449" s="607" t="s">
        <v>1</v>
      </c>
      <c r="BO449" s="608" t="s">
        <v>174</v>
      </c>
      <c r="BP449" s="608" t="s">
        <v>174</v>
      </c>
      <c r="BQ449" s="608" t="s">
        <v>174</v>
      </c>
      <c r="BR449" s="607" t="s">
        <v>1</v>
      </c>
      <c r="BS449" s="607" t="s">
        <v>1</v>
      </c>
      <c r="BT449" s="607" t="s">
        <v>1</v>
      </c>
      <c r="BU449" s="607" t="s">
        <v>1</v>
      </c>
      <c r="BV449" s="607" t="s">
        <v>1</v>
      </c>
      <c r="BW449" s="607" t="s">
        <v>1</v>
      </c>
      <c r="BX449" s="607" t="s">
        <v>1</v>
      </c>
      <c r="BY449" s="607" t="s">
        <v>1</v>
      </c>
      <c r="BZ449" s="607" t="s">
        <v>1</v>
      </c>
      <c r="CA449" s="607" t="s">
        <v>1</v>
      </c>
      <c r="CB449" s="607" t="s">
        <v>1</v>
      </c>
      <c r="CC449" s="607" t="s">
        <v>1</v>
      </c>
      <c r="CD449" s="607" t="s">
        <v>1</v>
      </c>
      <c r="CE449" s="607" t="s">
        <v>1</v>
      </c>
      <c r="CF449" s="607" t="s">
        <v>1</v>
      </c>
      <c r="CG449" s="607" t="s">
        <v>1</v>
      </c>
      <c r="CH449" s="607" t="s">
        <v>1</v>
      </c>
      <c r="CI449" s="607" t="s">
        <v>1</v>
      </c>
      <c r="CJ449" s="607" t="s">
        <v>1</v>
      </c>
      <c r="CK449" s="607" t="s">
        <v>1</v>
      </c>
      <c r="CL449" s="607" t="s">
        <v>1</v>
      </c>
      <c r="CM449" s="607" t="s">
        <v>1</v>
      </c>
      <c r="CN449" s="607" t="s">
        <v>1</v>
      </c>
      <c r="CO449" s="607" t="s">
        <v>1</v>
      </c>
      <c r="CP449" s="607" t="s">
        <v>1</v>
      </c>
      <c r="CQ449" s="607" t="s">
        <v>1</v>
      </c>
      <c r="CR449" s="607" t="s">
        <v>1</v>
      </c>
      <c r="CS449" s="607" t="s">
        <v>1</v>
      </c>
      <c r="CT449" s="607" t="s">
        <v>1</v>
      </c>
      <c r="CU449" s="607" t="s">
        <v>1</v>
      </c>
      <c r="CV449" s="607"/>
      <c r="CW449" s="607"/>
      <c r="CX449" s="607"/>
      <c r="CY449" s="607"/>
      <c r="CZ449" s="607"/>
      <c r="DA449" s="607"/>
      <c r="DB449" s="607"/>
      <c r="DC449" s="607" t="s">
        <v>1</v>
      </c>
      <c r="DD449" s="607" t="s">
        <v>1</v>
      </c>
      <c r="DE449" s="607" t="s">
        <v>1</v>
      </c>
      <c r="DF449" s="607" t="s">
        <v>1</v>
      </c>
      <c r="DG449" s="607" t="s">
        <v>1</v>
      </c>
      <c r="DH449" s="607" t="s">
        <v>1</v>
      </c>
      <c r="DI449" s="607" t="s">
        <v>1</v>
      </c>
      <c r="DJ449" s="607" t="s">
        <v>1</v>
      </c>
      <c r="DK449" s="607" t="s">
        <v>1</v>
      </c>
      <c r="DL449" s="607" t="s">
        <v>1</v>
      </c>
      <c r="DM449" s="607" t="s">
        <v>1</v>
      </c>
      <c r="DN449" s="607" t="s">
        <v>1</v>
      </c>
      <c r="DO449" s="607" t="s">
        <v>1</v>
      </c>
      <c r="DP449" s="607" t="s">
        <v>1</v>
      </c>
      <c r="DQ449" s="607" t="s">
        <v>1</v>
      </c>
      <c r="DR449" s="607" t="s">
        <v>1</v>
      </c>
      <c r="DS449" s="607" t="s">
        <v>1</v>
      </c>
      <c r="DT449" s="607" t="s">
        <v>1</v>
      </c>
      <c r="DU449" s="607" t="s">
        <v>1</v>
      </c>
      <c r="DV449" s="607" t="s">
        <v>1</v>
      </c>
      <c r="DW449" s="607" t="s">
        <v>1</v>
      </c>
      <c r="DX449" s="607" t="s">
        <v>1</v>
      </c>
      <c r="DY449" s="607" t="s">
        <v>1</v>
      </c>
      <c r="DZ449" s="607" t="s">
        <v>1</v>
      </c>
      <c r="EA449" s="607" t="s">
        <v>1</v>
      </c>
      <c r="EB449" s="607" t="s">
        <v>1</v>
      </c>
      <c r="EC449" s="607" t="s">
        <v>1</v>
      </c>
      <c r="ED449" s="607" t="s">
        <v>1</v>
      </c>
      <c r="EE449" s="607" t="s">
        <v>1</v>
      </c>
      <c r="EF449" s="17" t="s">
        <v>1</v>
      </c>
      <c r="EG449" s="17" t="s">
        <v>1</v>
      </c>
      <c r="EH449" s="17" t="s">
        <v>1</v>
      </c>
      <c r="EI449" s="17" t="s">
        <v>1</v>
      </c>
      <c r="EJ449" s="17" t="s">
        <v>1</v>
      </c>
      <c r="EK449" s="17" t="s">
        <v>1</v>
      </c>
      <c r="EL449" s="17" t="s">
        <v>1</v>
      </c>
      <c r="EM449" s="17" t="s">
        <v>1</v>
      </c>
      <c r="EN449" s="17" t="s">
        <v>1</v>
      </c>
      <c r="EO449" s="17" t="s">
        <v>1</v>
      </c>
      <c r="EP449" s="17" t="s">
        <v>1</v>
      </c>
      <c r="EQ449" s="17" t="s">
        <v>1</v>
      </c>
      <c r="ER449" s="17" t="s">
        <v>1</v>
      </c>
      <c r="ES449" s="17" t="s">
        <v>1</v>
      </c>
      <c r="ET449" s="17" t="s">
        <v>1</v>
      </c>
      <c r="EU449" s="17" t="s">
        <v>1</v>
      </c>
    </row>
    <row r="450" spans="1:151" ht="14.25" customHeight="1">
      <c r="A450" s="551" t="s">
        <v>299</v>
      </c>
      <c r="B450" s="551" t="s">
        <v>633</v>
      </c>
      <c r="C450" s="551" t="s">
        <v>633</v>
      </c>
      <c r="D450" s="551" t="s">
        <v>645</v>
      </c>
      <c r="E450" s="607">
        <v>14</v>
      </c>
      <c r="F450" s="607">
        <v>2</v>
      </c>
      <c r="G450" s="607" t="s">
        <v>190</v>
      </c>
      <c r="H450" s="607" t="s">
        <v>190</v>
      </c>
      <c r="I450" s="607" t="s">
        <v>190</v>
      </c>
      <c r="J450" s="607" t="s">
        <v>190</v>
      </c>
      <c r="K450" s="607" t="s">
        <v>190</v>
      </c>
      <c r="L450" s="607">
        <v>12</v>
      </c>
      <c r="M450" s="607" t="s">
        <v>190</v>
      </c>
      <c r="N450" s="607" t="s">
        <v>190</v>
      </c>
      <c r="O450" s="607" t="s">
        <v>190</v>
      </c>
      <c r="P450" s="607" t="s">
        <v>190</v>
      </c>
      <c r="Q450" s="607" t="s">
        <v>190</v>
      </c>
      <c r="R450" s="607" t="s">
        <v>190</v>
      </c>
      <c r="S450" s="607" t="s">
        <v>190</v>
      </c>
      <c r="T450" s="607" t="s">
        <v>190</v>
      </c>
      <c r="U450" s="607" t="s">
        <v>190</v>
      </c>
      <c r="V450" s="607" t="s">
        <v>190</v>
      </c>
      <c r="W450" s="607" t="s">
        <v>190</v>
      </c>
      <c r="X450" s="607" t="s">
        <v>190</v>
      </c>
      <c r="Y450" s="607" t="s">
        <v>190</v>
      </c>
      <c r="Z450" s="607" t="s">
        <v>190</v>
      </c>
      <c r="AA450" s="607" t="s">
        <v>190</v>
      </c>
      <c r="AB450" s="607" t="s">
        <v>190</v>
      </c>
      <c r="AC450" s="608">
        <v>65.400000000000006</v>
      </c>
      <c r="AD450" s="608">
        <v>65.3</v>
      </c>
      <c r="AE450" s="608">
        <v>65.7</v>
      </c>
      <c r="AF450" s="607" t="s">
        <v>190</v>
      </c>
      <c r="AG450" s="607" t="s">
        <v>190</v>
      </c>
      <c r="AH450" s="607" t="s">
        <v>190</v>
      </c>
      <c r="AI450" s="607" t="s">
        <v>190</v>
      </c>
      <c r="AJ450" s="607" t="s">
        <v>190</v>
      </c>
      <c r="AK450" s="607" t="s">
        <v>190</v>
      </c>
      <c r="AL450" s="607" t="s">
        <v>190</v>
      </c>
      <c r="AM450" s="607" t="s">
        <v>190</v>
      </c>
      <c r="AN450" s="607" t="s">
        <v>190</v>
      </c>
      <c r="AO450" s="607" t="s">
        <v>190</v>
      </c>
      <c r="AP450" s="607" t="s">
        <v>190</v>
      </c>
      <c r="AQ450" s="607" t="s">
        <v>190</v>
      </c>
      <c r="AR450" s="607" t="s">
        <v>190</v>
      </c>
      <c r="AS450" s="607" t="s">
        <v>190</v>
      </c>
      <c r="AT450" s="607" t="s">
        <v>190</v>
      </c>
      <c r="AU450" s="607" t="s">
        <v>190</v>
      </c>
      <c r="AV450" s="608">
        <v>71</v>
      </c>
      <c r="AW450" s="608">
        <v>66.7</v>
      </c>
      <c r="AX450" s="608">
        <v>84</v>
      </c>
      <c r="AY450" s="607" t="s">
        <v>190</v>
      </c>
      <c r="AZ450" s="607" t="s">
        <v>190</v>
      </c>
      <c r="BA450" s="607" t="s">
        <v>190</v>
      </c>
      <c r="BB450" s="607" t="s">
        <v>190</v>
      </c>
      <c r="BC450" s="607" t="s">
        <v>190</v>
      </c>
      <c r="BD450" s="607" t="s">
        <v>190</v>
      </c>
      <c r="BE450" s="607" t="s">
        <v>190</v>
      </c>
      <c r="BF450" s="607" t="s">
        <v>190</v>
      </c>
      <c r="BG450" s="607" t="s">
        <v>190</v>
      </c>
      <c r="BH450" s="607" t="s">
        <v>190</v>
      </c>
      <c r="BI450" s="607" t="s">
        <v>190</v>
      </c>
      <c r="BJ450" s="607" t="s">
        <v>190</v>
      </c>
      <c r="BK450" s="607" t="s">
        <v>190</v>
      </c>
      <c r="BL450" s="607" t="s">
        <v>190</v>
      </c>
      <c r="BM450" s="607" t="s">
        <v>190</v>
      </c>
      <c r="BN450" s="607" t="s">
        <v>190</v>
      </c>
      <c r="BO450" s="608">
        <v>61</v>
      </c>
      <c r="BP450" s="608">
        <v>61</v>
      </c>
      <c r="BQ450" s="608" t="s">
        <v>174</v>
      </c>
      <c r="BR450" s="607">
        <v>2</v>
      </c>
      <c r="BS450" s="607" t="s">
        <v>1</v>
      </c>
      <c r="BT450" s="607" t="s">
        <v>1</v>
      </c>
      <c r="BU450" s="607" t="s">
        <v>1</v>
      </c>
      <c r="BV450" s="607" t="s">
        <v>1</v>
      </c>
      <c r="BW450" s="607" t="s">
        <v>1</v>
      </c>
      <c r="BX450" s="607" t="s">
        <v>1</v>
      </c>
      <c r="BY450" s="607" t="s">
        <v>1</v>
      </c>
      <c r="BZ450" s="607" t="s">
        <v>1</v>
      </c>
      <c r="CA450" s="607" t="s">
        <v>1</v>
      </c>
      <c r="CB450" s="607">
        <v>2</v>
      </c>
      <c r="CC450" s="607" t="s">
        <v>1</v>
      </c>
      <c r="CD450" s="607" t="s">
        <v>1</v>
      </c>
      <c r="CE450" s="607" t="s">
        <v>1</v>
      </c>
      <c r="CF450" s="607" t="s">
        <v>1</v>
      </c>
      <c r="CG450" s="607" t="s">
        <v>1</v>
      </c>
      <c r="CH450" s="607">
        <v>1</v>
      </c>
      <c r="CI450" s="607" t="s">
        <v>1</v>
      </c>
      <c r="CJ450" s="607" t="s">
        <v>1</v>
      </c>
      <c r="CK450" s="607" t="s">
        <v>1</v>
      </c>
      <c r="CL450" s="607" t="s">
        <v>1</v>
      </c>
      <c r="CM450" s="607" t="s">
        <v>1</v>
      </c>
      <c r="CN450" s="607" t="s">
        <v>1</v>
      </c>
      <c r="CO450" s="607" t="s">
        <v>1</v>
      </c>
      <c r="CP450" s="607">
        <v>1</v>
      </c>
      <c r="CQ450" s="607" t="s">
        <v>1</v>
      </c>
      <c r="CR450" s="607" t="s">
        <v>1</v>
      </c>
      <c r="CS450" s="607" t="s">
        <v>1</v>
      </c>
      <c r="CT450" s="607" t="s">
        <v>1</v>
      </c>
      <c r="CU450" s="607" t="s">
        <v>1</v>
      </c>
      <c r="CV450" s="607"/>
      <c r="CW450" s="607"/>
      <c r="CX450" s="607"/>
      <c r="CY450" s="607"/>
      <c r="CZ450" s="607"/>
      <c r="DA450" s="607"/>
      <c r="DB450" s="607"/>
      <c r="DC450" s="607">
        <v>9</v>
      </c>
      <c r="DD450" s="607">
        <v>6</v>
      </c>
      <c r="DE450" s="607">
        <v>1</v>
      </c>
      <c r="DF450" s="607">
        <v>1</v>
      </c>
      <c r="DG450" s="607">
        <v>4</v>
      </c>
      <c r="DH450" s="607">
        <v>1</v>
      </c>
      <c r="DI450" s="607" t="s">
        <v>1</v>
      </c>
      <c r="DJ450" s="607">
        <v>2</v>
      </c>
      <c r="DK450" s="607" t="s">
        <v>1</v>
      </c>
      <c r="DL450" s="607" t="s">
        <v>1</v>
      </c>
      <c r="DM450" s="607" t="s">
        <v>1</v>
      </c>
      <c r="DN450" s="607" t="s">
        <v>1</v>
      </c>
      <c r="DO450" s="607" t="s">
        <v>1</v>
      </c>
      <c r="DP450" s="607" t="s">
        <v>1</v>
      </c>
      <c r="DQ450" s="607" t="s">
        <v>1</v>
      </c>
      <c r="DR450" s="607" t="s">
        <v>1</v>
      </c>
      <c r="DS450" s="607" t="s">
        <v>1</v>
      </c>
      <c r="DT450" s="607" t="s">
        <v>1</v>
      </c>
      <c r="DU450" s="607" t="s">
        <v>1</v>
      </c>
      <c r="DV450" s="607" t="s">
        <v>1</v>
      </c>
      <c r="DW450" s="607" t="s">
        <v>1</v>
      </c>
      <c r="DX450" s="607" t="s">
        <v>1</v>
      </c>
      <c r="DY450" s="607" t="s">
        <v>1</v>
      </c>
      <c r="DZ450" s="607" t="s">
        <v>1</v>
      </c>
      <c r="EA450" s="607">
        <v>2</v>
      </c>
      <c r="EB450" s="607">
        <v>126</v>
      </c>
      <c r="EC450" s="607" t="s">
        <v>1</v>
      </c>
      <c r="ED450" s="607">
        <v>126</v>
      </c>
      <c r="EE450" s="607" t="s">
        <v>1</v>
      </c>
      <c r="EF450" s="17">
        <v>5</v>
      </c>
      <c r="EG450" s="17">
        <v>3</v>
      </c>
      <c r="EH450" s="17">
        <v>1</v>
      </c>
      <c r="EI450" s="17" t="s">
        <v>1</v>
      </c>
      <c r="EJ450" s="17">
        <v>2</v>
      </c>
      <c r="EK450" s="17">
        <v>1</v>
      </c>
      <c r="EL450" s="17" t="s">
        <v>1</v>
      </c>
      <c r="EM450" s="17">
        <v>1</v>
      </c>
      <c r="EN450" s="17">
        <v>4</v>
      </c>
      <c r="EO450" s="17">
        <v>3</v>
      </c>
      <c r="EP450" s="17" t="s">
        <v>1</v>
      </c>
      <c r="EQ450" s="17">
        <v>1</v>
      </c>
      <c r="ER450" s="17">
        <v>2</v>
      </c>
      <c r="ES450" s="17" t="s">
        <v>1</v>
      </c>
      <c r="ET450" s="17" t="s">
        <v>1</v>
      </c>
      <c r="EU450" s="17">
        <v>1</v>
      </c>
    </row>
    <row r="451" spans="1:151" ht="14.25" customHeight="1">
      <c r="A451" s="551" t="s">
        <v>299</v>
      </c>
      <c r="B451" s="551" t="s">
        <v>633</v>
      </c>
      <c r="C451" s="551" t="s">
        <v>633</v>
      </c>
      <c r="D451" s="551" t="s">
        <v>646</v>
      </c>
      <c r="E451" s="607">
        <v>2</v>
      </c>
      <c r="F451" s="607" t="s">
        <v>1</v>
      </c>
      <c r="G451" s="607" t="s">
        <v>1</v>
      </c>
      <c r="H451" s="607" t="s">
        <v>1</v>
      </c>
      <c r="I451" s="607" t="s">
        <v>1</v>
      </c>
      <c r="J451" s="607" t="s">
        <v>1</v>
      </c>
      <c r="K451" s="607" t="s">
        <v>1</v>
      </c>
      <c r="L451" s="607">
        <v>2</v>
      </c>
      <c r="M451" s="607" t="s">
        <v>1</v>
      </c>
      <c r="N451" s="607" t="s">
        <v>1</v>
      </c>
      <c r="O451" s="607" t="s">
        <v>1</v>
      </c>
      <c r="P451" s="607" t="s">
        <v>1</v>
      </c>
      <c r="Q451" s="607" t="s">
        <v>1</v>
      </c>
      <c r="R451" s="607" t="s">
        <v>1</v>
      </c>
      <c r="S451" s="607" t="s">
        <v>1</v>
      </c>
      <c r="T451" s="607" t="s">
        <v>1</v>
      </c>
      <c r="U451" s="607" t="s">
        <v>1</v>
      </c>
      <c r="V451" s="607" t="s">
        <v>1</v>
      </c>
      <c r="W451" s="607" t="s">
        <v>1</v>
      </c>
      <c r="X451" s="607" t="s">
        <v>1</v>
      </c>
      <c r="Y451" s="607" t="s">
        <v>1</v>
      </c>
      <c r="Z451" s="607" t="s">
        <v>1</v>
      </c>
      <c r="AA451" s="607" t="s">
        <v>1</v>
      </c>
      <c r="AB451" s="607" t="s">
        <v>1</v>
      </c>
      <c r="AC451" s="608" t="s">
        <v>174</v>
      </c>
      <c r="AD451" s="608" t="s">
        <v>174</v>
      </c>
      <c r="AE451" s="608" t="s">
        <v>174</v>
      </c>
      <c r="AF451" s="607" t="s">
        <v>1</v>
      </c>
      <c r="AG451" s="607" t="s">
        <v>1</v>
      </c>
      <c r="AH451" s="607" t="s">
        <v>1</v>
      </c>
      <c r="AI451" s="607" t="s">
        <v>1</v>
      </c>
      <c r="AJ451" s="607" t="s">
        <v>1</v>
      </c>
      <c r="AK451" s="607" t="s">
        <v>1</v>
      </c>
      <c r="AL451" s="607" t="s">
        <v>1</v>
      </c>
      <c r="AM451" s="607" t="s">
        <v>1</v>
      </c>
      <c r="AN451" s="607" t="s">
        <v>1</v>
      </c>
      <c r="AO451" s="607" t="s">
        <v>1</v>
      </c>
      <c r="AP451" s="607" t="s">
        <v>1</v>
      </c>
      <c r="AQ451" s="607" t="s">
        <v>1</v>
      </c>
      <c r="AR451" s="607" t="s">
        <v>1</v>
      </c>
      <c r="AS451" s="607" t="s">
        <v>1</v>
      </c>
      <c r="AT451" s="607" t="s">
        <v>1</v>
      </c>
      <c r="AU451" s="607" t="s">
        <v>1</v>
      </c>
      <c r="AV451" s="608" t="s">
        <v>174</v>
      </c>
      <c r="AW451" s="608" t="s">
        <v>174</v>
      </c>
      <c r="AX451" s="608" t="s">
        <v>174</v>
      </c>
      <c r="AY451" s="607" t="s">
        <v>1</v>
      </c>
      <c r="AZ451" s="607" t="s">
        <v>1</v>
      </c>
      <c r="BA451" s="607" t="s">
        <v>1</v>
      </c>
      <c r="BB451" s="607" t="s">
        <v>1</v>
      </c>
      <c r="BC451" s="607" t="s">
        <v>1</v>
      </c>
      <c r="BD451" s="607" t="s">
        <v>1</v>
      </c>
      <c r="BE451" s="607" t="s">
        <v>1</v>
      </c>
      <c r="BF451" s="607" t="s">
        <v>1</v>
      </c>
      <c r="BG451" s="607" t="s">
        <v>1</v>
      </c>
      <c r="BH451" s="607" t="s">
        <v>1</v>
      </c>
      <c r="BI451" s="607" t="s">
        <v>1</v>
      </c>
      <c r="BJ451" s="607" t="s">
        <v>1</v>
      </c>
      <c r="BK451" s="607" t="s">
        <v>1</v>
      </c>
      <c r="BL451" s="607" t="s">
        <v>1</v>
      </c>
      <c r="BM451" s="607" t="s">
        <v>1</v>
      </c>
      <c r="BN451" s="607" t="s">
        <v>1</v>
      </c>
      <c r="BO451" s="608" t="s">
        <v>174</v>
      </c>
      <c r="BP451" s="608" t="s">
        <v>174</v>
      </c>
      <c r="BQ451" s="608" t="s">
        <v>174</v>
      </c>
      <c r="BR451" s="607" t="s">
        <v>1</v>
      </c>
      <c r="BS451" s="607" t="s">
        <v>1</v>
      </c>
      <c r="BT451" s="607" t="s">
        <v>1</v>
      </c>
      <c r="BU451" s="607" t="s">
        <v>1</v>
      </c>
      <c r="BV451" s="607" t="s">
        <v>1</v>
      </c>
      <c r="BW451" s="607" t="s">
        <v>1</v>
      </c>
      <c r="BX451" s="607" t="s">
        <v>1</v>
      </c>
      <c r="BY451" s="607" t="s">
        <v>1</v>
      </c>
      <c r="BZ451" s="607" t="s">
        <v>1</v>
      </c>
      <c r="CA451" s="607" t="s">
        <v>1</v>
      </c>
      <c r="CB451" s="607" t="s">
        <v>1</v>
      </c>
      <c r="CC451" s="607" t="s">
        <v>1</v>
      </c>
      <c r="CD451" s="607" t="s">
        <v>1</v>
      </c>
      <c r="CE451" s="607" t="s">
        <v>1</v>
      </c>
      <c r="CF451" s="607" t="s">
        <v>1</v>
      </c>
      <c r="CG451" s="607" t="s">
        <v>1</v>
      </c>
      <c r="CH451" s="607" t="s">
        <v>1</v>
      </c>
      <c r="CI451" s="607" t="s">
        <v>1</v>
      </c>
      <c r="CJ451" s="607" t="s">
        <v>1</v>
      </c>
      <c r="CK451" s="607" t="s">
        <v>1</v>
      </c>
      <c r="CL451" s="607" t="s">
        <v>1</v>
      </c>
      <c r="CM451" s="607" t="s">
        <v>1</v>
      </c>
      <c r="CN451" s="607" t="s">
        <v>1</v>
      </c>
      <c r="CO451" s="607" t="s">
        <v>1</v>
      </c>
      <c r="CP451" s="607" t="s">
        <v>1</v>
      </c>
      <c r="CQ451" s="607" t="s">
        <v>1</v>
      </c>
      <c r="CR451" s="607" t="s">
        <v>1</v>
      </c>
      <c r="CS451" s="607" t="s">
        <v>1</v>
      </c>
      <c r="CT451" s="607" t="s">
        <v>1</v>
      </c>
      <c r="CU451" s="607" t="s">
        <v>1</v>
      </c>
      <c r="CV451" s="607"/>
      <c r="CW451" s="607"/>
      <c r="CX451" s="607"/>
      <c r="CY451" s="607"/>
      <c r="CZ451" s="607"/>
      <c r="DA451" s="607"/>
      <c r="DB451" s="607"/>
      <c r="DC451" s="607" t="s">
        <v>1</v>
      </c>
      <c r="DD451" s="607" t="s">
        <v>1</v>
      </c>
      <c r="DE451" s="607" t="s">
        <v>1</v>
      </c>
      <c r="DF451" s="607" t="s">
        <v>1</v>
      </c>
      <c r="DG451" s="607" t="s">
        <v>1</v>
      </c>
      <c r="DH451" s="607" t="s">
        <v>1</v>
      </c>
      <c r="DI451" s="607" t="s">
        <v>1</v>
      </c>
      <c r="DJ451" s="607" t="s">
        <v>1</v>
      </c>
      <c r="DK451" s="607" t="s">
        <v>1</v>
      </c>
      <c r="DL451" s="607" t="s">
        <v>1</v>
      </c>
      <c r="DM451" s="607" t="s">
        <v>1</v>
      </c>
      <c r="DN451" s="607" t="s">
        <v>1</v>
      </c>
      <c r="DO451" s="607" t="s">
        <v>1</v>
      </c>
      <c r="DP451" s="607" t="s">
        <v>1</v>
      </c>
      <c r="DQ451" s="607" t="s">
        <v>1</v>
      </c>
      <c r="DR451" s="607" t="s">
        <v>1</v>
      </c>
      <c r="DS451" s="607" t="s">
        <v>1</v>
      </c>
      <c r="DT451" s="607" t="s">
        <v>1</v>
      </c>
      <c r="DU451" s="607" t="s">
        <v>1</v>
      </c>
      <c r="DV451" s="607" t="s">
        <v>1</v>
      </c>
      <c r="DW451" s="607" t="s">
        <v>1</v>
      </c>
      <c r="DX451" s="607" t="s">
        <v>1</v>
      </c>
      <c r="DY451" s="607" t="s">
        <v>1</v>
      </c>
      <c r="DZ451" s="607" t="s">
        <v>1</v>
      </c>
      <c r="EA451" s="607" t="s">
        <v>1</v>
      </c>
      <c r="EB451" s="607" t="s">
        <v>1</v>
      </c>
      <c r="EC451" s="607" t="s">
        <v>1</v>
      </c>
      <c r="ED451" s="607" t="s">
        <v>1</v>
      </c>
      <c r="EE451" s="607" t="s">
        <v>1</v>
      </c>
      <c r="EF451" s="17" t="s">
        <v>1</v>
      </c>
      <c r="EG451" s="17" t="s">
        <v>1</v>
      </c>
      <c r="EH451" s="17" t="s">
        <v>1</v>
      </c>
      <c r="EI451" s="17" t="s">
        <v>1</v>
      </c>
      <c r="EJ451" s="17" t="s">
        <v>1</v>
      </c>
      <c r="EK451" s="17" t="s">
        <v>1</v>
      </c>
      <c r="EL451" s="17" t="s">
        <v>1</v>
      </c>
      <c r="EM451" s="17" t="s">
        <v>1</v>
      </c>
      <c r="EN451" s="17" t="s">
        <v>1</v>
      </c>
      <c r="EO451" s="17" t="s">
        <v>1</v>
      </c>
      <c r="EP451" s="17" t="s">
        <v>1</v>
      </c>
      <c r="EQ451" s="17" t="s">
        <v>1</v>
      </c>
      <c r="ER451" s="17" t="s">
        <v>1</v>
      </c>
      <c r="ES451" s="17" t="s">
        <v>1</v>
      </c>
      <c r="ET451" s="17" t="s">
        <v>1</v>
      </c>
      <c r="EU451" s="17" t="s">
        <v>1</v>
      </c>
    </row>
    <row r="452" spans="1:151" ht="14.25" customHeight="1">
      <c r="A452" s="551" t="s">
        <v>299</v>
      </c>
      <c r="B452" s="551" t="s">
        <v>633</v>
      </c>
      <c r="C452" s="551" t="s">
        <v>633</v>
      </c>
      <c r="D452" s="551" t="s">
        <v>647</v>
      </c>
      <c r="E452" s="607">
        <v>4</v>
      </c>
      <c r="F452" s="607">
        <v>1</v>
      </c>
      <c r="G452" s="607" t="s">
        <v>190</v>
      </c>
      <c r="H452" s="607" t="s">
        <v>190</v>
      </c>
      <c r="I452" s="607" t="s">
        <v>190</v>
      </c>
      <c r="J452" s="607" t="s">
        <v>190</v>
      </c>
      <c r="K452" s="607" t="s">
        <v>190</v>
      </c>
      <c r="L452" s="607">
        <v>3</v>
      </c>
      <c r="M452" s="607" t="s">
        <v>190</v>
      </c>
      <c r="N452" s="607" t="s">
        <v>190</v>
      </c>
      <c r="O452" s="607" t="s">
        <v>190</v>
      </c>
      <c r="P452" s="607" t="s">
        <v>190</v>
      </c>
      <c r="Q452" s="607" t="s">
        <v>190</v>
      </c>
      <c r="R452" s="607" t="s">
        <v>190</v>
      </c>
      <c r="S452" s="607" t="s">
        <v>190</v>
      </c>
      <c r="T452" s="607" t="s">
        <v>190</v>
      </c>
      <c r="U452" s="607" t="s">
        <v>190</v>
      </c>
      <c r="V452" s="607" t="s">
        <v>190</v>
      </c>
      <c r="W452" s="607" t="s">
        <v>190</v>
      </c>
      <c r="X452" s="607" t="s">
        <v>190</v>
      </c>
      <c r="Y452" s="607" t="s">
        <v>190</v>
      </c>
      <c r="Z452" s="607" t="s">
        <v>190</v>
      </c>
      <c r="AA452" s="607" t="s">
        <v>190</v>
      </c>
      <c r="AB452" s="607" t="s">
        <v>190</v>
      </c>
      <c r="AC452" s="608">
        <v>63.5</v>
      </c>
      <c r="AD452" s="608">
        <v>66</v>
      </c>
      <c r="AE452" s="608">
        <v>61</v>
      </c>
      <c r="AF452" s="607" t="s">
        <v>190</v>
      </c>
      <c r="AG452" s="607" t="s">
        <v>190</v>
      </c>
      <c r="AH452" s="607" t="s">
        <v>190</v>
      </c>
      <c r="AI452" s="607" t="s">
        <v>190</v>
      </c>
      <c r="AJ452" s="607" t="s">
        <v>190</v>
      </c>
      <c r="AK452" s="607" t="s">
        <v>190</v>
      </c>
      <c r="AL452" s="607" t="s">
        <v>190</v>
      </c>
      <c r="AM452" s="607" t="s">
        <v>190</v>
      </c>
      <c r="AN452" s="607" t="s">
        <v>190</v>
      </c>
      <c r="AO452" s="607" t="s">
        <v>190</v>
      </c>
      <c r="AP452" s="607" t="s">
        <v>190</v>
      </c>
      <c r="AQ452" s="607" t="s">
        <v>190</v>
      </c>
      <c r="AR452" s="607" t="s">
        <v>190</v>
      </c>
      <c r="AS452" s="607" t="s">
        <v>190</v>
      </c>
      <c r="AT452" s="607" t="s">
        <v>190</v>
      </c>
      <c r="AU452" s="607" t="s">
        <v>190</v>
      </c>
      <c r="AV452" s="608" t="s">
        <v>174</v>
      </c>
      <c r="AW452" s="608" t="s">
        <v>174</v>
      </c>
      <c r="AX452" s="608" t="s">
        <v>174</v>
      </c>
      <c r="AY452" s="607" t="s">
        <v>190</v>
      </c>
      <c r="AZ452" s="607" t="s">
        <v>190</v>
      </c>
      <c r="BA452" s="607" t="s">
        <v>190</v>
      </c>
      <c r="BB452" s="607" t="s">
        <v>190</v>
      </c>
      <c r="BC452" s="607" t="s">
        <v>190</v>
      </c>
      <c r="BD452" s="607" t="s">
        <v>190</v>
      </c>
      <c r="BE452" s="607" t="s">
        <v>190</v>
      </c>
      <c r="BF452" s="607" t="s">
        <v>190</v>
      </c>
      <c r="BG452" s="607" t="s">
        <v>190</v>
      </c>
      <c r="BH452" s="607" t="s">
        <v>190</v>
      </c>
      <c r="BI452" s="607" t="s">
        <v>190</v>
      </c>
      <c r="BJ452" s="607" t="s">
        <v>190</v>
      </c>
      <c r="BK452" s="607" t="s">
        <v>190</v>
      </c>
      <c r="BL452" s="607" t="s">
        <v>190</v>
      </c>
      <c r="BM452" s="607" t="s">
        <v>190</v>
      </c>
      <c r="BN452" s="607" t="s">
        <v>190</v>
      </c>
      <c r="BO452" s="608" t="s">
        <v>174</v>
      </c>
      <c r="BP452" s="608" t="s">
        <v>174</v>
      </c>
      <c r="BQ452" s="608" t="s">
        <v>174</v>
      </c>
      <c r="BR452" s="607">
        <v>1</v>
      </c>
      <c r="BS452" s="607" t="s">
        <v>1</v>
      </c>
      <c r="BT452" s="607" t="s">
        <v>1</v>
      </c>
      <c r="BU452" s="607" t="s">
        <v>1</v>
      </c>
      <c r="BV452" s="607" t="s">
        <v>1</v>
      </c>
      <c r="BW452" s="607" t="s">
        <v>1</v>
      </c>
      <c r="BX452" s="607" t="s">
        <v>1</v>
      </c>
      <c r="BY452" s="607" t="s">
        <v>1</v>
      </c>
      <c r="BZ452" s="607" t="s">
        <v>1</v>
      </c>
      <c r="CA452" s="607" t="s">
        <v>1</v>
      </c>
      <c r="CB452" s="607" t="s">
        <v>1</v>
      </c>
      <c r="CC452" s="607">
        <v>1</v>
      </c>
      <c r="CD452" s="607" t="s">
        <v>1</v>
      </c>
      <c r="CE452" s="607" t="s">
        <v>1</v>
      </c>
      <c r="CF452" s="607" t="s">
        <v>1</v>
      </c>
      <c r="CG452" s="607" t="s">
        <v>1</v>
      </c>
      <c r="CH452" s="607">
        <v>1</v>
      </c>
      <c r="CI452" s="607" t="s">
        <v>1</v>
      </c>
      <c r="CJ452" s="607" t="s">
        <v>1</v>
      </c>
      <c r="CK452" s="607" t="s">
        <v>1</v>
      </c>
      <c r="CL452" s="607" t="s">
        <v>1</v>
      </c>
      <c r="CM452" s="607" t="s">
        <v>1</v>
      </c>
      <c r="CN452" s="607" t="s">
        <v>1</v>
      </c>
      <c r="CO452" s="607" t="s">
        <v>1</v>
      </c>
      <c r="CP452" s="607" t="s">
        <v>1</v>
      </c>
      <c r="CQ452" s="607">
        <v>1</v>
      </c>
      <c r="CR452" s="607" t="s">
        <v>1</v>
      </c>
      <c r="CS452" s="607" t="s">
        <v>1</v>
      </c>
      <c r="CT452" s="607" t="s">
        <v>1</v>
      </c>
      <c r="CU452" s="607" t="s">
        <v>1</v>
      </c>
      <c r="CV452" s="607"/>
      <c r="CW452" s="607"/>
      <c r="CX452" s="607"/>
      <c r="CY452" s="607"/>
      <c r="CZ452" s="607"/>
      <c r="DA452" s="607"/>
      <c r="DB452" s="607"/>
      <c r="DC452" s="607">
        <v>2</v>
      </c>
      <c r="DD452" s="607">
        <v>1</v>
      </c>
      <c r="DE452" s="607" t="s">
        <v>1</v>
      </c>
      <c r="DF452" s="607">
        <v>1</v>
      </c>
      <c r="DG452" s="607" t="s">
        <v>1</v>
      </c>
      <c r="DH452" s="607">
        <v>1</v>
      </c>
      <c r="DI452" s="607" t="s">
        <v>1</v>
      </c>
      <c r="DJ452" s="607" t="s">
        <v>1</v>
      </c>
      <c r="DK452" s="607" t="s">
        <v>1</v>
      </c>
      <c r="DL452" s="607" t="s">
        <v>1</v>
      </c>
      <c r="DM452" s="607" t="s">
        <v>1</v>
      </c>
      <c r="DN452" s="607" t="s">
        <v>1</v>
      </c>
      <c r="DO452" s="607" t="s">
        <v>1</v>
      </c>
      <c r="DP452" s="607" t="s">
        <v>1</v>
      </c>
      <c r="DQ452" s="607" t="s">
        <v>1</v>
      </c>
      <c r="DR452" s="607" t="s">
        <v>1</v>
      </c>
      <c r="DS452" s="607" t="s">
        <v>1</v>
      </c>
      <c r="DT452" s="607" t="s">
        <v>1</v>
      </c>
      <c r="DU452" s="607" t="s">
        <v>1</v>
      </c>
      <c r="DV452" s="607" t="s">
        <v>1</v>
      </c>
      <c r="DW452" s="607" t="s">
        <v>1</v>
      </c>
      <c r="DX452" s="607" t="s">
        <v>1</v>
      </c>
      <c r="DY452" s="607" t="s">
        <v>1</v>
      </c>
      <c r="DZ452" s="607" t="s">
        <v>1</v>
      </c>
      <c r="EA452" s="607">
        <v>1</v>
      </c>
      <c r="EB452" s="607">
        <v>55</v>
      </c>
      <c r="EC452" s="607" t="s">
        <v>1</v>
      </c>
      <c r="ED452" s="607">
        <v>45</v>
      </c>
      <c r="EE452" s="607">
        <v>10</v>
      </c>
      <c r="EF452" s="17">
        <v>1</v>
      </c>
      <c r="EG452" s="17">
        <v>1</v>
      </c>
      <c r="EH452" s="17" t="s">
        <v>1</v>
      </c>
      <c r="EI452" s="17">
        <v>1</v>
      </c>
      <c r="EJ452" s="17" t="s">
        <v>1</v>
      </c>
      <c r="EK452" s="17" t="s">
        <v>1</v>
      </c>
      <c r="EL452" s="17" t="s">
        <v>1</v>
      </c>
      <c r="EM452" s="17" t="s">
        <v>1</v>
      </c>
      <c r="EN452" s="17">
        <v>1</v>
      </c>
      <c r="EO452" s="17" t="s">
        <v>1</v>
      </c>
      <c r="EP452" s="17" t="s">
        <v>1</v>
      </c>
      <c r="EQ452" s="17" t="s">
        <v>1</v>
      </c>
      <c r="ER452" s="17" t="s">
        <v>1</v>
      </c>
      <c r="ES452" s="17">
        <v>1</v>
      </c>
      <c r="ET452" s="17" t="s">
        <v>1</v>
      </c>
      <c r="EU452" s="17" t="s">
        <v>1</v>
      </c>
    </row>
    <row r="453" spans="1:151" ht="14.25" customHeight="1">
      <c r="A453" s="551" t="s">
        <v>299</v>
      </c>
      <c r="B453" s="551" t="s">
        <v>633</v>
      </c>
      <c r="C453" s="551" t="s">
        <v>633</v>
      </c>
      <c r="D453" s="551" t="s">
        <v>192</v>
      </c>
      <c r="E453" s="607" t="s">
        <v>1</v>
      </c>
      <c r="F453" s="607" t="s">
        <v>1</v>
      </c>
      <c r="G453" s="607" t="s">
        <v>1</v>
      </c>
      <c r="H453" s="607" t="s">
        <v>1</v>
      </c>
      <c r="I453" s="607" t="s">
        <v>1</v>
      </c>
      <c r="J453" s="607" t="s">
        <v>1</v>
      </c>
      <c r="K453" s="607" t="s">
        <v>1</v>
      </c>
      <c r="L453" s="607" t="s">
        <v>1</v>
      </c>
      <c r="M453" s="607" t="s">
        <v>1</v>
      </c>
      <c r="N453" s="607" t="s">
        <v>1</v>
      </c>
      <c r="O453" s="607" t="s">
        <v>1</v>
      </c>
      <c r="P453" s="607" t="s">
        <v>1</v>
      </c>
      <c r="Q453" s="607" t="s">
        <v>1</v>
      </c>
      <c r="R453" s="607" t="s">
        <v>1</v>
      </c>
      <c r="S453" s="607" t="s">
        <v>1</v>
      </c>
      <c r="T453" s="607" t="s">
        <v>1</v>
      </c>
      <c r="U453" s="607" t="s">
        <v>1</v>
      </c>
      <c r="V453" s="607" t="s">
        <v>1</v>
      </c>
      <c r="W453" s="607" t="s">
        <v>1</v>
      </c>
      <c r="X453" s="607" t="s">
        <v>1</v>
      </c>
      <c r="Y453" s="607" t="s">
        <v>1</v>
      </c>
      <c r="Z453" s="607" t="s">
        <v>1</v>
      </c>
      <c r="AA453" s="607" t="s">
        <v>1</v>
      </c>
      <c r="AB453" s="607" t="s">
        <v>1</v>
      </c>
      <c r="AC453" s="608" t="s">
        <v>174</v>
      </c>
      <c r="AD453" s="608" t="s">
        <v>174</v>
      </c>
      <c r="AE453" s="608" t="s">
        <v>174</v>
      </c>
      <c r="AF453" s="607" t="s">
        <v>1</v>
      </c>
      <c r="AG453" s="607" t="s">
        <v>1</v>
      </c>
      <c r="AH453" s="607" t="s">
        <v>1</v>
      </c>
      <c r="AI453" s="607" t="s">
        <v>1</v>
      </c>
      <c r="AJ453" s="607" t="s">
        <v>1</v>
      </c>
      <c r="AK453" s="607" t="s">
        <v>1</v>
      </c>
      <c r="AL453" s="607" t="s">
        <v>1</v>
      </c>
      <c r="AM453" s="607" t="s">
        <v>1</v>
      </c>
      <c r="AN453" s="607" t="s">
        <v>1</v>
      </c>
      <c r="AO453" s="607" t="s">
        <v>1</v>
      </c>
      <c r="AP453" s="607" t="s">
        <v>1</v>
      </c>
      <c r="AQ453" s="607" t="s">
        <v>1</v>
      </c>
      <c r="AR453" s="607" t="s">
        <v>1</v>
      </c>
      <c r="AS453" s="607" t="s">
        <v>1</v>
      </c>
      <c r="AT453" s="607" t="s">
        <v>1</v>
      </c>
      <c r="AU453" s="607" t="s">
        <v>1</v>
      </c>
      <c r="AV453" s="608" t="s">
        <v>174</v>
      </c>
      <c r="AW453" s="608" t="s">
        <v>174</v>
      </c>
      <c r="AX453" s="608" t="s">
        <v>174</v>
      </c>
      <c r="AY453" s="607" t="s">
        <v>1</v>
      </c>
      <c r="AZ453" s="607" t="s">
        <v>1</v>
      </c>
      <c r="BA453" s="607" t="s">
        <v>1</v>
      </c>
      <c r="BB453" s="607" t="s">
        <v>1</v>
      </c>
      <c r="BC453" s="607" t="s">
        <v>1</v>
      </c>
      <c r="BD453" s="607" t="s">
        <v>1</v>
      </c>
      <c r="BE453" s="607" t="s">
        <v>1</v>
      </c>
      <c r="BF453" s="607" t="s">
        <v>1</v>
      </c>
      <c r="BG453" s="607" t="s">
        <v>1</v>
      </c>
      <c r="BH453" s="607" t="s">
        <v>1</v>
      </c>
      <c r="BI453" s="607" t="s">
        <v>1</v>
      </c>
      <c r="BJ453" s="607" t="s">
        <v>1</v>
      </c>
      <c r="BK453" s="607" t="s">
        <v>1</v>
      </c>
      <c r="BL453" s="607" t="s">
        <v>1</v>
      </c>
      <c r="BM453" s="607" t="s">
        <v>1</v>
      </c>
      <c r="BN453" s="607" t="s">
        <v>1</v>
      </c>
      <c r="BO453" s="608" t="s">
        <v>174</v>
      </c>
      <c r="BP453" s="608" t="s">
        <v>174</v>
      </c>
      <c r="BQ453" s="608" t="s">
        <v>174</v>
      </c>
      <c r="BR453" s="607" t="s">
        <v>1</v>
      </c>
      <c r="BS453" s="607" t="s">
        <v>1</v>
      </c>
      <c r="BT453" s="607" t="s">
        <v>1</v>
      </c>
      <c r="BU453" s="607" t="s">
        <v>1</v>
      </c>
      <c r="BV453" s="607" t="s">
        <v>1</v>
      </c>
      <c r="BW453" s="607" t="s">
        <v>1</v>
      </c>
      <c r="BX453" s="607" t="s">
        <v>1</v>
      </c>
      <c r="BY453" s="607" t="s">
        <v>1</v>
      </c>
      <c r="BZ453" s="607" t="s">
        <v>1</v>
      </c>
      <c r="CA453" s="607" t="s">
        <v>1</v>
      </c>
      <c r="CB453" s="607" t="s">
        <v>1</v>
      </c>
      <c r="CC453" s="607" t="s">
        <v>1</v>
      </c>
      <c r="CD453" s="607" t="s">
        <v>1</v>
      </c>
      <c r="CE453" s="607" t="s">
        <v>1</v>
      </c>
      <c r="CF453" s="607" t="s">
        <v>1</v>
      </c>
      <c r="CG453" s="607" t="s">
        <v>1</v>
      </c>
      <c r="CH453" s="607" t="s">
        <v>1</v>
      </c>
      <c r="CI453" s="607" t="s">
        <v>1</v>
      </c>
      <c r="CJ453" s="607" t="s">
        <v>1</v>
      </c>
      <c r="CK453" s="607" t="s">
        <v>1</v>
      </c>
      <c r="CL453" s="607" t="s">
        <v>1</v>
      </c>
      <c r="CM453" s="607" t="s">
        <v>1</v>
      </c>
      <c r="CN453" s="607" t="s">
        <v>1</v>
      </c>
      <c r="CO453" s="607" t="s">
        <v>1</v>
      </c>
      <c r="CP453" s="607" t="s">
        <v>1</v>
      </c>
      <c r="CQ453" s="607" t="s">
        <v>1</v>
      </c>
      <c r="CR453" s="607" t="s">
        <v>1</v>
      </c>
      <c r="CS453" s="607" t="s">
        <v>1</v>
      </c>
      <c r="CT453" s="607" t="s">
        <v>1</v>
      </c>
      <c r="CU453" s="607" t="s">
        <v>1</v>
      </c>
      <c r="CV453" s="607"/>
      <c r="CW453" s="607"/>
      <c r="CX453" s="607"/>
      <c r="CY453" s="607"/>
      <c r="CZ453" s="607"/>
      <c r="DA453" s="607"/>
      <c r="DB453" s="607"/>
      <c r="DC453" s="607" t="s">
        <v>1</v>
      </c>
      <c r="DD453" s="607" t="s">
        <v>1</v>
      </c>
      <c r="DE453" s="607" t="s">
        <v>1</v>
      </c>
      <c r="DF453" s="607" t="s">
        <v>1</v>
      </c>
      <c r="DG453" s="607" t="s">
        <v>1</v>
      </c>
      <c r="DH453" s="607" t="s">
        <v>1</v>
      </c>
      <c r="DI453" s="607" t="s">
        <v>1</v>
      </c>
      <c r="DJ453" s="607" t="s">
        <v>1</v>
      </c>
      <c r="DK453" s="607" t="s">
        <v>1</v>
      </c>
      <c r="DL453" s="607" t="s">
        <v>1</v>
      </c>
      <c r="DM453" s="607" t="s">
        <v>1</v>
      </c>
      <c r="DN453" s="607" t="s">
        <v>1</v>
      </c>
      <c r="DO453" s="607" t="s">
        <v>1</v>
      </c>
      <c r="DP453" s="607" t="s">
        <v>1</v>
      </c>
      <c r="DQ453" s="607" t="s">
        <v>1</v>
      </c>
      <c r="DR453" s="607" t="s">
        <v>1</v>
      </c>
      <c r="DS453" s="607" t="s">
        <v>1</v>
      </c>
      <c r="DT453" s="607" t="s">
        <v>1</v>
      </c>
      <c r="DU453" s="607" t="s">
        <v>1</v>
      </c>
      <c r="DV453" s="607" t="s">
        <v>1</v>
      </c>
      <c r="DW453" s="607" t="s">
        <v>1</v>
      </c>
      <c r="DX453" s="607" t="s">
        <v>1</v>
      </c>
      <c r="DY453" s="607" t="s">
        <v>1</v>
      </c>
      <c r="DZ453" s="607" t="s">
        <v>1</v>
      </c>
      <c r="EA453" s="607" t="s">
        <v>1</v>
      </c>
      <c r="EB453" s="607" t="s">
        <v>1</v>
      </c>
      <c r="EC453" s="607" t="s">
        <v>1</v>
      </c>
      <c r="ED453" s="607" t="s">
        <v>1</v>
      </c>
      <c r="EE453" s="607" t="s">
        <v>1</v>
      </c>
      <c r="EF453" s="17" t="s">
        <v>1</v>
      </c>
      <c r="EG453" s="17" t="s">
        <v>1</v>
      </c>
      <c r="EH453" s="17" t="s">
        <v>1</v>
      </c>
      <c r="EI453" s="17" t="s">
        <v>1</v>
      </c>
      <c r="EJ453" s="17" t="s">
        <v>1</v>
      </c>
      <c r="EK453" s="17" t="s">
        <v>1</v>
      </c>
      <c r="EL453" s="17" t="s">
        <v>1</v>
      </c>
      <c r="EM453" s="17" t="s">
        <v>1</v>
      </c>
      <c r="EN453" s="17" t="s">
        <v>1</v>
      </c>
      <c r="EO453" s="17" t="s">
        <v>1</v>
      </c>
      <c r="EP453" s="17" t="s">
        <v>1</v>
      </c>
      <c r="EQ453" s="17" t="s">
        <v>1</v>
      </c>
      <c r="ER453" s="17" t="s">
        <v>1</v>
      </c>
      <c r="ES453" s="17" t="s">
        <v>1</v>
      </c>
      <c r="ET453" s="17" t="s">
        <v>1</v>
      </c>
      <c r="EU453" s="17" t="s">
        <v>1</v>
      </c>
    </row>
    <row r="454" spans="1:151" ht="14.25" customHeight="1">
      <c r="A454" s="551" t="s">
        <v>299</v>
      </c>
      <c r="B454" s="551" t="s">
        <v>633</v>
      </c>
      <c r="C454" s="551" t="s">
        <v>633</v>
      </c>
      <c r="D454" s="551" t="s">
        <v>648</v>
      </c>
      <c r="E454" s="607">
        <v>10</v>
      </c>
      <c r="F454" s="607" t="s">
        <v>1</v>
      </c>
      <c r="G454" s="607" t="s">
        <v>1</v>
      </c>
      <c r="H454" s="607" t="s">
        <v>1</v>
      </c>
      <c r="I454" s="607" t="s">
        <v>1</v>
      </c>
      <c r="J454" s="607" t="s">
        <v>1</v>
      </c>
      <c r="K454" s="607" t="s">
        <v>1</v>
      </c>
      <c r="L454" s="607">
        <v>10</v>
      </c>
      <c r="M454" s="607" t="s">
        <v>1</v>
      </c>
      <c r="N454" s="607" t="s">
        <v>1</v>
      </c>
      <c r="O454" s="607" t="s">
        <v>1</v>
      </c>
      <c r="P454" s="607" t="s">
        <v>1</v>
      </c>
      <c r="Q454" s="607" t="s">
        <v>1</v>
      </c>
      <c r="R454" s="607" t="s">
        <v>1</v>
      </c>
      <c r="S454" s="607" t="s">
        <v>1</v>
      </c>
      <c r="T454" s="607" t="s">
        <v>1</v>
      </c>
      <c r="U454" s="607" t="s">
        <v>1</v>
      </c>
      <c r="V454" s="607" t="s">
        <v>1</v>
      </c>
      <c r="W454" s="607" t="s">
        <v>1</v>
      </c>
      <c r="X454" s="607" t="s">
        <v>1</v>
      </c>
      <c r="Y454" s="607" t="s">
        <v>1</v>
      </c>
      <c r="Z454" s="607" t="s">
        <v>1</v>
      </c>
      <c r="AA454" s="607" t="s">
        <v>1</v>
      </c>
      <c r="AB454" s="607" t="s">
        <v>1</v>
      </c>
      <c r="AC454" s="608" t="s">
        <v>174</v>
      </c>
      <c r="AD454" s="608" t="s">
        <v>174</v>
      </c>
      <c r="AE454" s="608" t="s">
        <v>174</v>
      </c>
      <c r="AF454" s="607" t="s">
        <v>1</v>
      </c>
      <c r="AG454" s="607" t="s">
        <v>1</v>
      </c>
      <c r="AH454" s="607" t="s">
        <v>1</v>
      </c>
      <c r="AI454" s="607" t="s">
        <v>1</v>
      </c>
      <c r="AJ454" s="607" t="s">
        <v>1</v>
      </c>
      <c r="AK454" s="607" t="s">
        <v>1</v>
      </c>
      <c r="AL454" s="607" t="s">
        <v>1</v>
      </c>
      <c r="AM454" s="607" t="s">
        <v>1</v>
      </c>
      <c r="AN454" s="607" t="s">
        <v>1</v>
      </c>
      <c r="AO454" s="607" t="s">
        <v>1</v>
      </c>
      <c r="AP454" s="607" t="s">
        <v>1</v>
      </c>
      <c r="AQ454" s="607" t="s">
        <v>1</v>
      </c>
      <c r="AR454" s="607" t="s">
        <v>1</v>
      </c>
      <c r="AS454" s="607" t="s">
        <v>1</v>
      </c>
      <c r="AT454" s="607" t="s">
        <v>1</v>
      </c>
      <c r="AU454" s="607" t="s">
        <v>1</v>
      </c>
      <c r="AV454" s="608" t="s">
        <v>174</v>
      </c>
      <c r="AW454" s="608" t="s">
        <v>174</v>
      </c>
      <c r="AX454" s="608" t="s">
        <v>174</v>
      </c>
      <c r="AY454" s="607" t="s">
        <v>1</v>
      </c>
      <c r="AZ454" s="607" t="s">
        <v>1</v>
      </c>
      <c r="BA454" s="607" t="s">
        <v>1</v>
      </c>
      <c r="BB454" s="607" t="s">
        <v>1</v>
      </c>
      <c r="BC454" s="607" t="s">
        <v>1</v>
      </c>
      <c r="BD454" s="607" t="s">
        <v>1</v>
      </c>
      <c r="BE454" s="607" t="s">
        <v>1</v>
      </c>
      <c r="BF454" s="607" t="s">
        <v>1</v>
      </c>
      <c r="BG454" s="607" t="s">
        <v>1</v>
      </c>
      <c r="BH454" s="607" t="s">
        <v>1</v>
      </c>
      <c r="BI454" s="607" t="s">
        <v>1</v>
      </c>
      <c r="BJ454" s="607" t="s">
        <v>1</v>
      </c>
      <c r="BK454" s="607" t="s">
        <v>1</v>
      </c>
      <c r="BL454" s="607" t="s">
        <v>1</v>
      </c>
      <c r="BM454" s="607" t="s">
        <v>1</v>
      </c>
      <c r="BN454" s="607" t="s">
        <v>1</v>
      </c>
      <c r="BO454" s="608" t="s">
        <v>174</v>
      </c>
      <c r="BP454" s="608" t="s">
        <v>174</v>
      </c>
      <c r="BQ454" s="608" t="s">
        <v>174</v>
      </c>
      <c r="BR454" s="607" t="s">
        <v>1</v>
      </c>
      <c r="BS454" s="607" t="s">
        <v>1</v>
      </c>
      <c r="BT454" s="607" t="s">
        <v>1</v>
      </c>
      <c r="BU454" s="607" t="s">
        <v>1</v>
      </c>
      <c r="BV454" s="607" t="s">
        <v>1</v>
      </c>
      <c r="BW454" s="607" t="s">
        <v>1</v>
      </c>
      <c r="BX454" s="607" t="s">
        <v>1</v>
      </c>
      <c r="BY454" s="607" t="s">
        <v>1</v>
      </c>
      <c r="BZ454" s="607" t="s">
        <v>1</v>
      </c>
      <c r="CA454" s="607" t="s">
        <v>1</v>
      </c>
      <c r="CB454" s="607" t="s">
        <v>1</v>
      </c>
      <c r="CC454" s="607" t="s">
        <v>1</v>
      </c>
      <c r="CD454" s="607" t="s">
        <v>1</v>
      </c>
      <c r="CE454" s="607" t="s">
        <v>1</v>
      </c>
      <c r="CF454" s="607" t="s">
        <v>1</v>
      </c>
      <c r="CG454" s="607" t="s">
        <v>1</v>
      </c>
      <c r="CH454" s="607" t="s">
        <v>1</v>
      </c>
      <c r="CI454" s="607" t="s">
        <v>1</v>
      </c>
      <c r="CJ454" s="607" t="s">
        <v>1</v>
      </c>
      <c r="CK454" s="607" t="s">
        <v>1</v>
      </c>
      <c r="CL454" s="607" t="s">
        <v>1</v>
      </c>
      <c r="CM454" s="607" t="s">
        <v>1</v>
      </c>
      <c r="CN454" s="607" t="s">
        <v>1</v>
      </c>
      <c r="CO454" s="607" t="s">
        <v>1</v>
      </c>
      <c r="CP454" s="607" t="s">
        <v>1</v>
      </c>
      <c r="CQ454" s="607" t="s">
        <v>1</v>
      </c>
      <c r="CR454" s="607" t="s">
        <v>1</v>
      </c>
      <c r="CS454" s="607" t="s">
        <v>1</v>
      </c>
      <c r="CT454" s="607" t="s">
        <v>1</v>
      </c>
      <c r="CU454" s="607" t="s">
        <v>1</v>
      </c>
      <c r="CV454" s="607"/>
      <c r="CW454" s="607"/>
      <c r="CX454" s="607"/>
      <c r="CY454" s="607"/>
      <c r="CZ454" s="607"/>
      <c r="DA454" s="607"/>
      <c r="DB454" s="607"/>
      <c r="DC454" s="607" t="s">
        <v>1</v>
      </c>
      <c r="DD454" s="607" t="s">
        <v>1</v>
      </c>
      <c r="DE454" s="607" t="s">
        <v>1</v>
      </c>
      <c r="DF454" s="607" t="s">
        <v>1</v>
      </c>
      <c r="DG454" s="607" t="s">
        <v>1</v>
      </c>
      <c r="DH454" s="607" t="s">
        <v>1</v>
      </c>
      <c r="DI454" s="607" t="s">
        <v>1</v>
      </c>
      <c r="DJ454" s="607" t="s">
        <v>1</v>
      </c>
      <c r="DK454" s="607" t="s">
        <v>1</v>
      </c>
      <c r="DL454" s="607" t="s">
        <v>1</v>
      </c>
      <c r="DM454" s="607" t="s">
        <v>1</v>
      </c>
      <c r="DN454" s="607" t="s">
        <v>1</v>
      </c>
      <c r="DO454" s="607" t="s">
        <v>1</v>
      </c>
      <c r="DP454" s="607" t="s">
        <v>1</v>
      </c>
      <c r="DQ454" s="607" t="s">
        <v>1</v>
      </c>
      <c r="DR454" s="607" t="s">
        <v>1</v>
      </c>
      <c r="DS454" s="607" t="s">
        <v>1</v>
      </c>
      <c r="DT454" s="607" t="s">
        <v>1</v>
      </c>
      <c r="DU454" s="607" t="s">
        <v>1</v>
      </c>
      <c r="DV454" s="607" t="s">
        <v>1</v>
      </c>
      <c r="DW454" s="607" t="s">
        <v>1</v>
      </c>
      <c r="DX454" s="607" t="s">
        <v>1</v>
      </c>
      <c r="DY454" s="607" t="s">
        <v>1</v>
      </c>
      <c r="DZ454" s="607" t="s">
        <v>1</v>
      </c>
      <c r="EA454" s="607" t="s">
        <v>1</v>
      </c>
      <c r="EB454" s="607" t="s">
        <v>1</v>
      </c>
      <c r="EC454" s="607" t="s">
        <v>1</v>
      </c>
      <c r="ED454" s="607" t="s">
        <v>1</v>
      </c>
      <c r="EE454" s="607" t="s">
        <v>1</v>
      </c>
      <c r="EF454" s="17" t="s">
        <v>1</v>
      </c>
      <c r="EG454" s="17" t="s">
        <v>1</v>
      </c>
      <c r="EH454" s="17" t="s">
        <v>1</v>
      </c>
      <c r="EI454" s="17" t="s">
        <v>1</v>
      </c>
      <c r="EJ454" s="17" t="s">
        <v>1</v>
      </c>
      <c r="EK454" s="17" t="s">
        <v>1</v>
      </c>
      <c r="EL454" s="17" t="s">
        <v>1</v>
      </c>
      <c r="EM454" s="17" t="s">
        <v>1</v>
      </c>
      <c r="EN454" s="17" t="s">
        <v>1</v>
      </c>
      <c r="EO454" s="17" t="s">
        <v>1</v>
      </c>
      <c r="EP454" s="17" t="s">
        <v>1</v>
      </c>
      <c r="EQ454" s="17" t="s">
        <v>1</v>
      </c>
      <c r="ER454" s="17" t="s">
        <v>1</v>
      </c>
      <c r="ES454" s="17" t="s">
        <v>1</v>
      </c>
      <c r="ET454" s="17" t="s">
        <v>1</v>
      </c>
      <c r="EU454" s="17" t="s">
        <v>1</v>
      </c>
    </row>
    <row r="455" spans="1:151" ht="14.25" customHeight="1">
      <c r="A455" s="551" t="s">
        <v>299</v>
      </c>
      <c r="B455" s="551" t="s">
        <v>633</v>
      </c>
      <c r="C455" s="551" t="s">
        <v>633</v>
      </c>
      <c r="D455" s="551" t="s">
        <v>211</v>
      </c>
      <c r="E455" s="607">
        <v>5</v>
      </c>
      <c r="F455" s="607" t="s">
        <v>1</v>
      </c>
      <c r="G455" s="607" t="s">
        <v>1</v>
      </c>
      <c r="H455" s="607" t="s">
        <v>1</v>
      </c>
      <c r="I455" s="607" t="s">
        <v>1</v>
      </c>
      <c r="J455" s="607" t="s">
        <v>1</v>
      </c>
      <c r="K455" s="607" t="s">
        <v>1</v>
      </c>
      <c r="L455" s="607">
        <v>5</v>
      </c>
      <c r="M455" s="607" t="s">
        <v>1</v>
      </c>
      <c r="N455" s="607" t="s">
        <v>1</v>
      </c>
      <c r="O455" s="607" t="s">
        <v>1</v>
      </c>
      <c r="P455" s="607" t="s">
        <v>1</v>
      </c>
      <c r="Q455" s="607" t="s">
        <v>1</v>
      </c>
      <c r="R455" s="607" t="s">
        <v>1</v>
      </c>
      <c r="S455" s="607" t="s">
        <v>1</v>
      </c>
      <c r="T455" s="607" t="s">
        <v>1</v>
      </c>
      <c r="U455" s="607" t="s">
        <v>1</v>
      </c>
      <c r="V455" s="607" t="s">
        <v>1</v>
      </c>
      <c r="W455" s="607" t="s">
        <v>1</v>
      </c>
      <c r="X455" s="607" t="s">
        <v>1</v>
      </c>
      <c r="Y455" s="607" t="s">
        <v>1</v>
      </c>
      <c r="Z455" s="607" t="s">
        <v>1</v>
      </c>
      <c r="AA455" s="607" t="s">
        <v>1</v>
      </c>
      <c r="AB455" s="607" t="s">
        <v>1</v>
      </c>
      <c r="AC455" s="608" t="s">
        <v>174</v>
      </c>
      <c r="AD455" s="608" t="s">
        <v>174</v>
      </c>
      <c r="AE455" s="608" t="s">
        <v>174</v>
      </c>
      <c r="AF455" s="607" t="s">
        <v>1</v>
      </c>
      <c r="AG455" s="607" t="s">
        <v>1</v>
      </c>
      <c r="AH455" s="607" t="s">
        <v>1</v>
      </c>
      <c r="AI455" s="607" t="s">
        <v>1</v>
      </c>
      <c r="AJ455" s="607" t="s">
        <v>1</v>
      </c>
      <c r="AK455" s="607" t="s">
        <v>1</v>
      </c>
      <c r="AL455" s="607" t="s">
        <v>1</v>
      </c>
      <c r="AM455" s="607" t="s">
        <v>1</v>
      </c>
      <c r="AN455" s="607" t="s">
        <v>1</v>
      </c>
      <c r="AO455" s="607" t="s">
        <v>1</v>
      </c>
      <c r="AP455" s="607" t="s">
        <v>1</v>
      </c>
      <c r="AQ455" s="607" t="s">
        <v>1</v>
      </c>
      <c r="AR455" s="607" t="s">
        <v>1</v>
      </c>
      <c r="AS455" s="607" t="s">
        <v>1</v>
      </c>
      <c r="AT455" s="607" t="s">
        <v>1</v>
      </c>
      <c r="AU455" s="607" t="s">
        <v>1</v>
      </c>
      <c r="AV455" s="608" t="s">
        <v>174</v>
      </c>
      <c r="AW455" s="608" t="s">
        <v>174</v>
      </c>
      <c r="AX455" s="608" t="s">
        <v>174</v>
      </c>
      <c r="AY455" s="607" t="s">
        <v>1</v>
      </c>
      <c r="AZ455" s="607" t="s">
        <v>1</v>
      </c>
      <c r="BA455" s="607" t="s">
        <v>1</v>
      </c>
      <c r="BB455" s="607" t="s">
        <v>1</v>
      </c>
      <c r="BC455" s="607" t="s">
        <v>1</v>
      </c>
      <c r="BD455" s="607" t="s">
        <v>1</v>
      </c>
      <c r="BE455" s="607" t="s">
        <v>1</v>
      </c>
      <c r="BF455" s="607" t="s">
        <v>1</v>
      </c>
      <c r="BG455" s="607" t="s">
        <v>1</v>
      </c>
      <c r="BH455" s="607" t="s">
        <v>1</v>
      </c>
      <c r="BI455" s="607" t="s">
        <v>1</v>
      </c>
      <c r="BJ455" s="607" t="s">
        <v>1</v>
      </c>
      <c r="BK455" s="607" t="s">
        <v>1</v>
      </c>
      <c r="BL455" s="607" t="s">
        <v>1</v>
      </c>
      <c r="BM455" s="607" t="s">
        <v>1</v>
      </c>
      <c r="BN455" s="607" t="s">
        <v>1</v>
      </c>
      <c r="BO455" s="608" t="s">
        <v>174</v>
      </c>
      <c r="BP455" s="608" t="s">
        <v>174</v>
      </c>
      <c r="BQ455" s="608" t="s">
        <v>174</v>
      </c>
      <c r="BR455" s="607" t="s">
        <v>1</v>
      </c>
      <c r="BS455" s="607" t="s">
        <v>1</v>
      </c>
      <c r="BT455" s="607" t="s">
        <v>1</v>
      </c>
      <c r="BU455" s="607" t="s">
        <v>1</v>
      </c>
      <c r="BV455" s="607" t="s">
        <v>1</v>
      </c>
      <c r="BW455" s="607" t="s">
        <v>1</v>
      </c>
      <c r="BX455" s="607" t="s">
        <v>1</v>
      </c>
      <c r="BY455" s="607" t="s">
        <v>1</v>
      </c>
      <c r="BZ455" s="607" t="s">
        <v>1</v>
      </c>
      <c r="CA455" s="607" t="s">
        <v>1</v>
      </c>
      <c r="CB455" s="607" t="s">
        <v>1</v>
      </c>
      <c r="CC455" s="607" t="s">
        <v>1</v>
      </c>
      <c r="CD455" s="607" t="s">
        <v>1</v>
      </c>
      <c r="CE455" s="607" t="s">
        <v>1</v>
      </c>
      <c r="CF455" s="607" t="s">
        <v>1</v>
      </c>
      <c r="CG455" s="607" t="s">
        <v>1</v>
      </c>
      <c r="CH455" s="607" t="s">
        <v>1</v>
      </c>
      <c r="CI455" s="607" t="s">
        <v>1</v>
      </c>
      <c r="CJ455" s="607" t="s">
        <v>1</v>
      </c>
      <c r="CK455" s="607" t="s">
        <v>1</v>
      </c>
      <c r="CL455" s="607" t="s">
        <v>1</v>
      </c>
      <c r="CM455" s="607" t="s">
        <v>1</v>
      </c>
      <c r="CN455" s="607" t="s">
        <v>1</v>
      </c>
      <c r="CO455" s="607" t="s">
        <v>1</v>
      </c>
      <c r="CP455" s="607" t="s">
        <v>1</v>
      </c>
      <c r="CQ455" s="607" t="s">
        <v>1</v>
      </c>
      <c r="CR455" s="607" t="s">
        <v>1</v>
      </c>
      <c r="CS455" s="607" t="s">
        <v>1</v>
      </c>
      <c r="CT455" s="607" t="s">
        <v>1</v>
      </c>
      <c r="CU455" s="607" t="s">
        <v>1</v>
      </c>
      <c r="CV455" s="607"/>
      <c r="CW455" s="607"/>
      <c r="CX455" s="607"/>
      <c r="CY455" s="607"/>
      <c r="CZ455" s="607"/>
      <c r="DA455" s="607"/>
      <c r="DB455" s="607"/>
      <c r="DC455" s="607" t="s">
        <v>1</v>
      </c>
      <c r="DD455" s="607" t="s">
        <v>1</v>
      </c>
      <c r="DE455" s="607" t="s">
        <v>1</v>
      </c>
      <c r="DF455" s="607" t="s">
        <v>1</v>
      </c>
      <c r="DG455" s="607" t="s">
        <v>1</v>
      </c>
      <c r="DH455" s="607" t="s">
        <v>1</v>
      </c>
      <c r="DI455" s="607" t="s">
        <v>1</v>
      </c>
      <c r="DJ455" s="607" t="s">
        <v>1</v>
      </c>
      <c r="DK455" s="607" t="s">
        <v>1</v>
      </c>
      <c r="DL455" s="607" t="s">
        <v>1</v>
      </c>
      <c r="DM455" s="607" t="s">
        <v>1</v>
      </c>
      <c r="DN455" s="607" t="s">
        <v>1</v>
      </c>
      <c r="DO455" s="607" t="s">
        <v>1</v>
      </c>
      <c r="DP455" s="607" t="s">
        <v>1</v>
      </c>
      <c r="DQ455" s="607" t="s">
        <v>1</v>
      </c>
      <c r="DR455" s="607" t="s">
        <v>1</v>
      </c>
      <c r="DS455" s="607" t="s">
        <v>1</v>
      </c>
      <c r="DT455" s="607" t="s">
        <v>1</v>
      </c>
      <c r="DU455" s="607" t="s">
        <v>1</v>
      </c>
      <c r="DV455" s="607" t="s">
        <v>1</v>
      </c>
      <c r="DW455" s="607" t="s">
        <v>1</v>
      </c>
      <c r="DX455" s="607" t="s">
        <v>1</v>
      </c>
      <c r="DY455" s="607" t="s">
        <v>1</v>
      </c>
      <c r="DZ455" s="607" t="s">
        <v>1</v>
      </c>
      <c r="EA455" s="607" t="s">
        <v>1</v>
      </c>
      <c r="EB455" s="607" t="s">
        <v>1</v>
      </c>
      <c r="EC455" s="607" t="s">
        <v>1</v>
      </c>
      <c r="ED455" s="607" t="s">
        <v>1</v>
      </c>
      <c r="EE455" s="607" t="s">
        <v>1</v>
      </c>
      <c r="EF455" s="17" t="s">
        <v>1</v>
      </c>
      <c r="EG455" s="17" t="s">
        <v>1</v>
      </c>
      <c r="EH455" s="17" t="s">
        <v>1</v>
      </c>
      <c r="EI455" s="17" t="s">
        <v>1</v>
      </c>
      <c r="EJ455" s="17" t="s">
        <v>1</v>
      </c>
      <c r="EK455" s="17" t="s">
        <v>1</v>
      </c>
      <c r="EL455" s="17" t="s">
        <v>1</v>
      </c>
      <c r="EM455" s="17" t="s">
        <v>1</v>
      </c>
      <c r="EN455" s="17" t="s">
        <v>1</v>
      </c>
      <c r="EO455" s="17" t="s">
        <v>1</v>
      </c>
      <c r="EP455" s="17" t="s">
        <v>1</v>
      </c>
      <c r="EQ455" s="17" t="s">
        <v>1</v>
      </c>
      <c r="ER455" s="17" t="s">
        <v>1</v>
      </c>
      <c r="ES455" s="17" t="s">
        <v>1</v>
      </c>
      <c r="ET455" s="17" t="s">
        <v>1</v>
      </c>
      <c r="EU455" s="17" t="s">
        <v>1</v>
      </c>
    </row>
    <row r="456" spans="1:151" ht="14.25" customHeight="1">
      <c r="A456" s="551" t="s">
        <v>299</v>
      </c>
      <c r="B456" s="551" t="s">
        <v>633</v>
      </c>
      <c r="C456" s="551" t="s">
        <v>633</v>
      </c>
      <c r="D456" s="551" t="s">
        <v>223</v>
      </c>
      <c r="E456" s="607">
        <v>10</v>
      </c>
      <c r="F456" s="607" t="s">
        <v>1</v>
      </c>
      <c r="G456" s="607" t="s">
        <v>1</v>
      </c>
      <c r="H456" s="607" t="s">
        <v>1</v>
      </c>
      <c r="I456" s="607" t="s">
        <v>1</v>
      </c>
      <c r="J456" s="607" t="s">
        <v>1</v>
      </c>
      <c r="K456" s="607" t="s">
        <v>1</v>
      </c>
      <c r="L456" s="607">
        <v>10</v>
      </c>
      <c r="M456" s="607" t="s">
        <v>1</v>
      </c>
      <c r="N456" s="607" t="s">
        <v>1</v>
      </c>
      <c r="O456" s="607" t="s">
        <v>1</v>
      </c>
      <c r="P456" s="607" t="s">
        <v>1</v>
      </c>
      <c r="Q456" s="607" t="s">
        <v>1</v>
      </c>
      <c r="R456" s="607" t="s">
        <v>1</v>
      </c>
      <c r="S456" s="607" t="s">
        <v>1</v>
      </c>
      <c r="T456" s="607" t="s">
        <v>1</v>
      </c>
      <c r="U456" s="607" t="s">
        <v>1</v>
      </c>
      <c r="V456" s="607" t="s">
        <v>1</v>
      </c>
      <c r="W456" s="607" t="s">
        <v>1</v>
      </c>
      <c r="X456" s="607" t="s">
        <v>1</v>
      </c>
      <c r="Y456" s="607" t="s">
        <v>1</v>
      </c>
      <c r="Z456" s="607" t="s">
        <v>1</v>
      </c>
      <c r="AA456" s="607" t="s">
        <v>1</v>
      </c>
      <c r="AB456" s="607" t="s">
        <v>1</v>
      </c>
      <c r="AC456" s="608" t="s">
        <v>174</v>
      </c>
      <c r="AD456" s="608" t="s">
        <v>174</v>
      </c>
      <c r="AE456" s="608" t="s">
        <v>174</v>
      </c>
      <c r="AF456" s="607" t="s">
        <v>1</v>
      </c>
      <c r="AG456" s="607" t="s">
        <v>1</v>
      </c>
      <c r="AH456" s="607" t="s">
        <v>1</v>
      </c>
      <c r="AI456" s="607" t="s">
        <v>1</v>
      </c>
      <c r="AJ456" s="607" t="s">
        <v>1</v>
      </c>
      <c r="AK456" s="607" t="s">
        <v>1</v>
      </c>
      <c r="AL456" s="607" t="s">
        <v>1</v>
      </c>
      <c r="AM456" s="607" t="s">
        <v>1</v>
      </c>
      <c r="AN456" s="607" t="s">
        <v>1</v>
      </c>
      <c r="AO456" s="607" t="s">
        <v>1</v>
      </c>
      <c r="AP456" s="607" t="s">
        <v>1</v>
      </c>
      <c r="AQ456" s="607" t="s">
        <v>1</v>
      </c>
      <c r="AR456" s="607" t="s">
        <v>1</v>
      </c>
      <c r="AS456" s="607" t="s">
        <v>1</v>
      </c>
      <c r="AT456" s="607" t="s">
        <v>1</v>
      </c>
      <c r="AU456" s="607" t="s">
        <v>1</v>
      </c>
      <c r="AV456" s="608" t="s">
        <v>174</v>
      </c>
      <c r="AW456" s="608" t="s">
        <v>174</v>
      </c>
      <c r="AX456" s="608" t="s">
        <v>174</v>
      </c>
      <c r="AY456" s="607" t="s">
        <v>1</v>
      </c>
      <c r="AZ456" s="607" t="s">
        <v>1</v>
      </c>
      <c r="BA456" s="607" t="s">
        <v>1</v>
      </c>
      <c r="BB456" s="607" t="s">
        <v>1</v>
      </c>
      <c r="BC456" s="607" t="s">
        <v>1</v>
      </c>
      <c r="BD456" s="607" t="s">
        <v>1</v>
      </c>
      <c r="BE456" s="607" t="s">
        <v>1</v>
      </c>
      <c r="BF456" s="607" t="s">
        <v>1</v>
      </c>
      <c r="BG456" s="607" t="s">
        <v>1</v>
      </c>
      <c r="BH456" s="607" t="s">
        <v>1</v>
      </c>
      <c r="BI456" s="607" t="s">
        <v>1</v>
      </c>
      <c r="BJ456" s="607" t="s">
        <v>1</v>
      </c>
      <c r="BK456" s="607" t="s">
        <v>1</v>
      </c>
      <c r="BL456" s="607" t="s">
        <v>1</v>
      </c>
      <c r="BM456" s="607" t="s">
        <v>1</v>
      </c>
      <c r="BN456" s="607" t="s">
        <v>1</v>
      </c>
      <c r="BO456" s="608" t="s">
        <v>174</v>
      </c>
      <c r="BP456" s="608" t="s">
        <v>174</v>
      </c>
      <c r="BQ456" s="608" t="s">
        <v>174</v>
      </c>
      <c r="BR456" s="607" t="s">
        <v>1</v>
      </c>
      <c r="BS456" s="607" t="s">
        <v>1</v>
      </c>
      <c r="BT456" s="607" t="s">
        <v>1</v>
      </c>
      <c r="BU456" s="607" t="s">
        <v>1</v>
      </c>
      <c r="BV456" s="607" t="s">
        <v>1</v>
      </c>
      <c r="BW456" s="607" t="s">
        <v>1</v>
      </c>
      <c r="BX456" s="607" t="s">
        <v>1</v>
      </c>
      <c r="BY456" s="607" t="s">
        <v>1</v>
      </c>
      <c r="BZ456" s="607" t="s">
        <v>1</v>
      </c>
      <c r="CA456" s="607" t="s">
        <v>1</v>
      </c>
      <c r="CB456" s="607" t="s">
        <v>1</v>
      </c>
      <c r="CC456" s="607" t="s">
        <v>1</v>
      </c>
      <c r="CD456" s="607" t="s">
        <v>1</v>
      </c>
      <c r="CE456" s="607" t="s">
        <v>1</v>
      </c>
      <c r="CF456" s="607" t="s">
        <v>1</v>
      </c>
      <c r="CG456" s="607" t="s">
        <v>1</v>
      </c>
      <c r="CH456" s="607" t="s">
        <v>1</v>
      </c>
      <c r="CI456" s="607" t="s">
        <v>1</v>
      </c>
      <c r="CJ456" s="607" t="s">
        <v>1</v>
      </c>
      <c r="CK456" s="607" t="s">
        <v>1</v>
      </c>
      <c r="CL456" s="607" t="s">
        <v>1</v>
      </c>
      <c r="CM456" s="607" t="s">
        <v>1</v>
      </c>
      <c r="CN456" s="607" t="s">
        <v>1</v>
      </c>
      <c r="CO456" s="607" t="s">
        <v>1</v>
      </c>
      <c r="CP456" s="607" t="s">
        <v>1</v>
      </c>
      <c r="CQ456" s="607" t="s">
        <v>1</v>
      </c>
      <c r="CR456" s="607" t="s">
        <v>1</v>
      </c>
      <c r="CS456" s="607" t="s">
        <v>1</v>
      </c>
      <c r="CT456" s="607" t="s">
        <v>1</v>
      </c>
      <c r="CU456" s="607" t="s">
        <v>1</v>
      </c>
      <c r="CV456" s="607"/>
      <c r="CW456" s="607"/>
      <c r="CX456" s="607"/>
      <c r="CY456" s="607"/>
      <c r="CZ456" s="607"/>
      <c r="DA456" s="607"/>
      <c r="DB456" s="607"/>
      <c r="DC456" s="607" t="s">
        <v>1</v>
      </c>
      <c r="DD456" s="607" t="s">
        <v>1</v>
      </c>
      <c r="DE456" s="607" t="s">
        <v>1</v>
      </c>
      <c r="DF456" s="607" t="s">
        <v>1</v>
      </c>
      <c r="DG456" s="607" t="s">
        <v>1</v>
      </c>
      <c r="DH456" s="607" t="s">
        <v>1</v>
      </c>
      <c r="DI456" s="607" t="s">
        <v>1</v>
      </c>
      <c r="DJ456" s="607" t="s">
        <v>1</v>
      </c>
      <c r="DK456" s="607" t="s">
        <v>1</v>
      </c>
      <c r="DL456" s="607" t="s">
        <v>1</v>
      </c>
      <c r="DM456" s="607" t="s">
        <v>1</v>
      </c>
      <c r="DN456" s="607" t="s">
        <v>1</v>
      </c>
      <c r="DO456" s="607" t="s">
        <v>1</v>
      </c>
      <c r="DP456" s="607" t="s">
        <v>1</v>
      </c>
      <c r="DQ456" s="607" t="s">
        <v>1</v>
      </c>
      <c r="DR456" s="607" t="s">
        <v>1</v>
      </c>
      <c r="DS456" s="607" t="s">
        <v>1</v>
      </c>
      <c r="DT456" s="607" t="s">
        <v>1</v>
      </c>
      <c r="DU456" s="607" t="s">
        <v>1</v>
      </c>
      <c r="DV456" s="607" t="s">
        <v>1</v>
      </c>
      <c r="DW456" s="607" t="s">
        <v>1</v>
      </c>
      <c r="DX456" s="607" t="s">
        <v>1</v>
      </c>
      <c r="DY456" s="607" t="s">
        <v>1</v>
      </c>
      <c r="DZ456" s="607" t="s">
        <v>1</v>
      </c>
      <c r="EA456" s="607" t="s">
        <v>1</v>
      </c>
      <c r="EB456" s="607" t="s">
        <v>1</v>
      </c>
      <c r="EC456" s="607" t="s">
        <v>1</v>
      </c>
      <c r="ED456" s="607" t="s">
        <v>1</v>
      </c>
      <c r="EE456" s="607" t="s">
        <v>1</v>
      </c>
      <c r="EF456" s="17" t="s">
        <v>1</v>
      </c>
      <c r="EG456" s="17" t="s">
        <v>1</v>
      </c>
      <c r="EH456" s="17" t="s">
        <v>1</v>
      </c>
      <c r="EI456" s="17" t="s">
        <v>1</v>
      </c>
      <c r="EJ456" s="17" t="s">
        <v>1</v>
      </c>
      <c r="EK456" s="17" t="s">
        <v>1</v>
      </c>
      <c r="EL456" s="17" t="s">
        <v>1</v>
      </c>
      <c r="EM456" s="17" t="s">
        <v>1</v>
      </c>
      <c r="EN456" s="17" t="s">
        <v>1</v>
      </c>
      <c r="EO456" s="17" t="s">
        <v>1</v>
      </c>
      <c r="EP456" s="17" t="s">
        <v>1</v>
      </c>
      <c r="EQ456" s="17" t="s">
        <v>1</v>
      </c>
      <c r="ER456" s="17" t="s">
        <v>1</v>
      </c>
      <c r="ES456" s="17" t="s">
        <v>1</v>
      </c>
      <c r="ET456" s="17" t="s">
        <v>1</v>
      </c>
      <c r="EU456" s="17" t="s">
        <v>1</v>
      </c>
    </row>
    <row r="457" spans="1:151" ht="14.25" customHeight="1">
      <c r="A457" s="551" t="s">
        <v>299</v>
      </c>
      <c r="B457" s="551" t="s">
        <v>633</v>
      </c>
      <c r="C457" s="551" t="s">
        <v>633</v>
      </c>
      <c r="D457" s="551" t="s">
        <v>649</v>
      </c>
      <c r="E457" s="607">
        <v>4</v>
      </c>
      <c r="F457" s="607">
        <v>1</v>
      </c>
      <c r="G457" s="607" t="s">
        <v>190</v>
      </c>
      <c r="H457" s="607" t="s">
        <v>190</v>
      </c>
      <c r="I457" s="607" t="s">
        <v>190</v>
      </c>
      <c r="J457" s="607" t="s">
        <v>190</v>
      </c>
      <c r="K457" s="607" t="s">
        <v>190</v>
      </c>
      <c r="L457" s="607">
        <v>3</v>
      </c>
      <c r="M457" s="607" t="s">
        <v>190</v>
      </c>
      <c r="N457" s="607" t="s">
        <v>190</v>
      </c>
      <c r="O457" s="607" t="s">
        <v>190</v>
      </c>
      <c r="P457" s="607" t="s">
        <v>190</v>
      </c>
      <c r="Q457" s="607" t="s">
        <v>190</v>
      </c>
      <c r="R457" s="607" t="s">
        <v>190</v>
      </c>
      <c r="S457" s="607" t="s">
        <v>190</v>
      </c>
      <c r="T457" s="607" t="s">
        <v>190</v>
      </c>
      <c r="U457" s="607" t="s">
        <v>190</v>
      </c>
      <c r="V457" s="607" t="s">
        <v>190</v>
      </c>
      <c r="W457" s="607" t="s">
        <v>190</v>
      </c>
      <c r="X457" s="607" t="s">
        <v>190</v>
      </c>
      <c r="Y457" s="607" t="s">
        <v>190</v>
      </c>
      <c r="Z457" s="607" t="s">
        <v>190</v>
      </c>
      <c r="AA457" s="607" t="s">
        <v>190</v>
      </c>
      <c r="AB457" s="607" t="s">
        <v>190</v>
      </c>
      <c r="AC457" s="608">
        <v>78</v>
      </c>
      <c r="AD457" s="608">
        <v>69</v>
      </c>
      <c r="AE457" s="608">
        <v>82.5</v>
      </c>
      <c r="AF457" s="607" t="s">
        <v>190</v>
      </c>
      <c r="AG457" s="607" t="s">
        <v>190</v>
      </c>
      <c r="AH457" s="607" t="s">
        <v>190</v>
      </c>
      <c r="AI457" s="607" t="s">
        <v>190</v>
      </c>
      <c r="AJ457" s="607" t="s">
        <v>190</v>
      </c>
      <c r="AK457" s="607" t="s">
        <v>190</v>
      </c>
      <c r="AL457" s="607" t="s">
        <v>190</v>
      </c>
      <c r="AM457" s="607" t="s">
        <v>190</v>
      </c>
      <c r="AN457" s="607" t="s">
        <v>190</v>
      </c>
      <c r="AO457" s="607" t="s">
        <v>190</v>
      </c>
      <c r="AP457" s="607" t="s">
        <v>190</v>
      </c>
      <c r="AQ457" s="607" t="s">
        <v>190</v>
      </c>
      <c r="AR457" s="607" t="s">
        <v>190</v>
      </c>
      <c r="AS457" s="607" t="s">
        <v>190</v>
      </c>
      <c r="AT457" s="607" t="s">
        <v>190</v>
      </c>
      <c r="AU457" s="607" t="s">
        <v>190</v>
      </c>
      <c r="AV457" s="608">
        <v>95</v>
      </c>
      <c r="AW457" s="608" t="s">
        <v>174</v>
      </c>
      <c r="AX457" s="608">
        <v>95</v>
      </c>
      <c r="AY457" s="607" t="s">
        <v>190</v>
      </c>
      <c r="AZ457" s="607" t="s">
        <v>190</v>
      </c>
      <c r="BA457" s="607" t="s">
        <v>190</v>
      </c>
      <c r="BB457" s="607" t="s">
        <v>190</v>
      </c>
      <c r="BC457" s="607" t="s">
        <v>190</v>
      </c>
      <c r="BD457" s="607" t="s">
        <v>190</v>
      </c>
      <c r="BE457" s="607" t="s">
        <v>190</v>
      </c>
      <c r="BF457" s="607" t="s">
        <v>190</v>
      </c>
      <c r="BG457" s="607" t="s">
        <v>190</v>
      </c>
      <c r="BH457" s="607" t="s">
        <v>190</v>
      </c>
      <c r="BI457" s="607" t="s">
        <v>190</v>
      </c>
      <c r="BJ457" s="607" t="s">
        <v>190</v>
      </c>
      <c r="BK457" s="607" t="s">
        <v>190</v>
      </c>
      <c r="BL457" s="607" t="s">
        <v>190</v>
      </c>
      <c r="BM457" s="607" t="s">
        <v>190</v>
      </c>
      <c r="BN457" s="607" t="s">
        <v>190</v>
      </c>
      <c r="BO457" s="608" t="s">
        <v>174</v>
      </c>
      <c r="BP457" s="608" t="s">
        <v>174</v>
      </c>
      <c r="BQ457" s="608" t="s">
        <v>174</v>
      </c>
      <c r="BR457" s="607">
        <v>1</v>
      </c>
      <c r="BS457" s="607" t="s">
        <v>1</v>
      </c>
      <c r="BT457" s="607" t="s">
        <v>1</v>
      </c>
      <c r="BU457" s="607" t="s">
        <v>1</v>
      </c>
      <c r="BV457" s="607" t="s">
        <v>1</v>
      </c>
      <c r="BW457" s="607" t="s">
        <v>1</v>
      </c>
      <c r="BX457" s="607" t="s">
        <v>1</v>
      </c>
      <c r="BY457" s="607" t="s">
        <v>1</v>
      </c>
      <c r="BZ457" s="607" t="s">
        <v>1</v>
      </c>
      <c r="CA457" s="607" t="s">
        <v>1</v>
      </c>
      <c r="CB457" s="607" t="s">
        <v>1</v>
      </c>
      <c r="CC457" s="607">
        <v>1</v>
      </c>
      <c r="CD457" s="607" t="s">
        <v>1</v>
      </c>
      <c r="CE457" s="607" t="s">
        <v>1</v>
      </c>
      <c r="CF457" s="607" t="s">
        <v>1</v>
      </c>
      <c r="CG457" s="607" t="s">
        <v>1</v>
      </c>
      <c r="CH457" s="607">
        <v>1</v>
      </c>
      <c r="CI457" s="607" t="s">
        <v>1</v>
      </c>
      <c r="CJ457" s="607" t="s">
        <v>1</v>
      </c>
      <c r="CK457" s="607" t="s">
        <v>1</v>
      </c>
      <c r="CL457" s="607" t="s">
        <v>1</v>
      </c>
      <c r="CM457" s="607" t="s">
        <v>1</v>
      </c>
      <c r="CN457" s="607" t="s">
        <v>1</v>
      </c>
      <c r="CO457" s="607" t="s">
        <v>1</v>
      </c>
      <c r="CP457" s="607" t="s">
        <v>1</v>
      </c>
      <c r="CQ457" s="607">
        <v>1</v>
      </c>
      <c r="CR457" s="607" t="s">
        <v>1</v>
      </c>
      <c r="CS457" s="607" t="s">
        <v>1</v>
      </c>
      <c r="CT457" s="607" t="s">
        <v>1</v>
      </c>
      <c r="CU457" s="607" t="s">
        <v>1</v>
      </c>
      <c r="CV457" s="607"/>
      <c r="CW457" s="607"/>
      <c r="CX457" s="607"/>
      <c r="CY457" s="607"/>
      <c r="CZ457" s="607"/>
      <c r="DA457" s="607"/>
      <c r="DB457" s="607"/>
      <c r="DC457" s="607">
        <v>3</v>
      </c>
      <c r="DD457" s="607">
        <v>1</v>
      </c>
      <c r="DE457" s="607" t="s">
        <v>1</v>
      </c>
      <c r="DF457" s="607">
        <v>1</v>
      </c>
      <c r="DG457" s="607" t="s">
        <v>1</v>
      </c>
      <c r="DH457" s="607">
        <v>1</v>
      </c>
      <c r="DI457" s="607" t="s">
        <v>1</v>
      </c>
      <c r="DJ457" s="607">
        <v>1</v>
      </c>
      <c r="DK457" s="607" t="s">
        <v>1</v>
      </c>
      <c r="DL457" s="607" t="s">
        <v>1</v>
      </c>
      <c r="DM457" s="607" t="s">
        <v>1</v>
      </c>
      <c r="DN457" s="607" t="s">
        <v>1</v>
      </c>
      <c r="DO457" s="607" t="s">
        <v>1</v>
      </c>
      <c r="DP457" s="607" t="s">
        <v>1</v>
      </c>
      <c r="DQ457" s="607" t="s">
        <v>1</v>
      </c>
      <c r="DR457" s="607" t="s">
        <v>1</v>
      </c>
      <c r="DS457" s="607" t="s">
        <v>1</v>
      </c>
      <c r="DT457" s="607" t="s">
        <v>1</v>
      </c>
      <c r="DU457" s="607" t="s">
        <v>1</v>
      </c>
      <c r="DV457" s="607" t="s">
        <v>1</v>
      </c>
      <c r="DW457" s="607" t="s">
        <v>1</v>
      </c>
      <c r="DX457" s="607" t="s">
        <v>1</v>
      </c>
      <c r="DY457" s="607" t="s">
        <v>1</v>
      </c>
      <c r="DZ457" s="607" t="s">
        <v>1</v>
      </c>
      <c r="EA457" s="607">
        <v>1</v>
      </c>
      <c r="EB457" s="607">
        <v>50</v>
      </c>
      <c r="EC457" s="607" t="s">
        <v>1</v>
      </c>
      <c r="ED457" s="607">
        <v>50</v>
      </c>
      <c r="EE457" s="607" t="s">
        <v>1</v>
      </c>
      <c r="EF457" s="17">
        <v>1</v>
      </c>
      <c r="EG457" s="17">
        <v>1</v>
      </c>
      <c r="EH457" s="17" t="s">
        <v>1</v>
      </c>
      <c r="EI457" s="17">
        <v>1</v>
      </c>
      <c r="EJ457" s="17" t="s">
        <v>1</v>
      </c>
      <c r="EK457" s="17" t="s">
        <v>1</v>
      </c>
      <c r="EL457" s="17" t="s">
        <v>1</v>
      </c>
      <c r="EM457" s="17" t="s">
        <v>1</v>
      </c>
      <c r="EN457" s="17">
        <v>2</v>
      </c>
      <c r="EO457" s="17" t="s">
        <v>1</v>
      </c>
      <c r="EP457" s="17" t="s">
        <v>1</v>
      </c>
      <c r="EQ457" s="17" t="s">
        <v>1</v>
      </c>
      <c r="ER457" s="17" t="s">
        <v>1</v>
      </c>
      <c r="ES457" s="17">
        <v>1</v>
      </c>
      <c r="ET457" s="17" t="s">
        <v>1</v>
      </c>
      <c r="EU457" s="17">
        <v>1</v>
      </c>
    </row>
    <row r="458" spans="1:151" ht="14.25" customHeight="1">
      <c r="A458" s="551" t="s">
        <v>299</v>
      </c>
      <c r="B458" s="551" t="s">
        <v>633</v>
      </c>
      <c r="C458" s="551" t="s">
        <v>633</v>
      </c>
      <c r="D458" s="551" t="s">
        <v>650</v>
      </c>
      <c r="E458" s="607">
        <v>9</v>
      </c>
      <c r="F458" s="607" t="s">
        <v>1</v>
      </c>
      <c r="G458" s="607" t="s">
        <v>1</v>
      </c>
      <c r="H458" s="607" t="s">
        <v>1</v>
      </c>
      <c r="I458" s="607" t="s">
        <v>1</v>
      </c>
      <c r="J458" s="607" t="s">
        <v>1</v>
      </c>
      <c r="K458" s="607" t="s">
        <v>1</v>
      </c>
      <c r="L458" s="607">
        <v>9</v>
      </c>
      <c r="M458" s="607" t="s">
        <v>1</v>
      </c>
      <c r="N458" s="607" t="s">
        <v>1</v>
      </c>
      <c r="O458" s="607" t="s">
        <v>1</v>
      </c>
      <c r="P458" s="607" t="s">
        <v>1</v>
      </c>
      <c r="Q458" s="607" t="s">
        <v>1</v>
      </c>
      <c r="R458" s="607" t="s">
        <v>1</v>
      </c>
      <c r="S458" s="607" t="s">
        <v>1</v>
      </c>
      <c r="T458" s="607" t="s">
        <v>1</v>
      </c>
      <c r="U458" s="607" t="s">
        <v>1</v>
      </c>
      <c r="V458" s="607" t="s">
        <v>1</v>
      </c>
      <c r="W458" s="607" t="s">
        <v>1</v>
      </c>
      <c r="X458" s="607" t="s">
        <v>1</v>
      </c>
      <c r="Y458" s="607" t="s">
        <v>1</v>
      </c>
      <c r="Z458" s="607" t="s">
        <v>1</v>
      </c>
      <c r="AA458" s="607" t="s">
        <v>1</v>
      </c>
      <c r="AB458" s="607" t="s">
        <v>1</v>
      </c>
      <c r="AC458" s="608" t="s">
        <v>174</v>
      </c>
      <c r="AD458" s="608" t="s">
        <v>174</v>
      </c>
      <c r="AE458" s="608" t="s">
        <v>174</v>
      </c>
      <c r="AF458" s="607" t="s">
        <v>1</v>
      </c>
      <c r="AG458" s="607" t="s">
        <v>1</v>
      </c>
      <c r="AH458" s="607" t="s">
        <v>1</v>
      </c>
      <c r="AI458" s="607" t="s">
        <v>1</v>
      </c>
      <c r="AJ458" s="607" t="s">
        <v>1</v>
      </c>
      <c r="AK458" s="607" t="s">
        <v>1</v>
      </c>
      <c r="AL458" s="607" t="s">
        <v>1</v>
      </c>
      <c r="AM458" s="607" t="s">
        <v>1</v>
      </c>
      <c r="AN458" s="607" t="s">
        <v>1</v>
      </c>
      <c r="AO458" s="607" t="s">
        <v>1</v>
      </c>
      <c r="AP458" s="607" t="s">
        <v>1</v>
      </c>
      <c r="AQ458" s="607" t="s">
        <v>1</v>
      </c>
      <c r="AR458" s="607" t="s">
        <v>1</v>
      </c>
      <c r="AS458" s="607" t="s">
        <v>1</v>
      </c>
      <c r="AT458" s="607" t="s">
        <v>1</v>
      </c>
      <c r="AU458" s="607" t="s">
        <v>1</v>
      </c>
      <c r="AV458" s="608" t="s">
        <v>174</v>
      </c>
      <c r="AW458" s="608" t="s">
        <v>174</v>
      </c>
      <c r="AX458" s="608" t="s">
        <v>174</v>
      </c>
      <c r="AY458" s="607" t="s">
        <v>1</v>
      </c>
      <c r="AZ458" s="607" t="s">
        <v>1</v>
      </c>
      <c r="BA458" s="607" t="s">
        <v>1</v>
      </c>
      <c r="BB458" s="607" t="s">
        <v>1</v>
      </c>
      <c r="BC458" s="607" t="s">
        <v>1</v>
      </c>
      <c r="BD458" s="607" t="s">
        <v>1</v>
      </c>
      <c r="BE458" s="607" t="s">
        <v>1</v>
      </c>
      <c r="BF458" s="607" t="s">
        <v>1</v>
      </c>
      <c r="BG458" s="607" t="s">
        <v>1</v>
      </c>
      <c r="BH458" s="607" t="s">
        <v>1</v>
      </c>
      <c r="BI458" s="607" t="s">
        <v>1</v>
      </c>
      <c r="BJ458" s="607" t="s">
        <v>1</v>
      </c>
      <c r="BK458" s="607" t="s">
        <v>1</v>
      </c>
      <c r="BL458" s="607" t="s">
        <v>1</v>
      </c>
      <c r="BM458" s="607" t="s">
        <v>1</v>
      </c>
      <c r="BN458" s="607" t="s">
        <v>1</v>
      </c>
      <c r="BO458" s="608" t="s">
        <v>174</v>
      </c>
      <c r="BP458" s="608" t="s">
        <v>174</v>
      </c>
      <c r="BQ458" s="608" t="s">
        <v>174</v>
      </c>
      <c r="BR458" s="607" t="s">
        <v>1</v>
      </c>
      <c r="BS458" s="607" t="s">
        <v>1</v>
      </c>
      <c r="BT458" s="607" t="s">
        <v>1</v>
      </c>
      <c r="BU458" s="607" t="s">
        <v>1</v>
      </c>
      <c r="BV458" s="607" t="s">
        <v>1</v>
      </c>
      <c r="BW458" s="607" t="s">
        <v>1</v>
      </c>
      <c r="BX458" s="607" t="s">
        <v>1</v>
      </c>
      <c r="BY458" s="607" t="s">
        <v>1</v>
      </c>
      <c r="BZ458" s="607" t="s">
        <v>1</v>
      </c>
      <c r="CA458" s="607" t="s">
        <v>1</v>
      </c>
      <c r="CB458" s="607" t="s">
        <v>1</v>
      </c>
      <c r="CC458" s="607" t="s">
        <v>1</v>
      </c>
      <c r="CD458" s="607" t="s">
        <v>1</v>
      </c>
      <c r="CE458" s="607" t="s">
        <v>1</v>
      </c>
      <c r="CF458" s="607" t="s">
        <v>1</v>
      </c>
      <c r="CG458" s="607" t="s">
        <v>1</v>
      </c>
      <c r="CH458" s="607" t="s">
        <v>1</v>
      </c>
      <c r="CI458" s="607" t="s">
        <v>1</v>
      </c>
      <c r="CJ458" s="607" t="s">
        <v>1</v>
      </c>
      <c r="CK458" s="607" t="s">
        <v>1</v>
      </c>
      <c r="CL458" s="607" t="s">
        <v>1</v>
      </c>
      <c r="CM458" s="607" t="s">
        <v>1</v>
      </c>
      <c r="CN458" s="607" t="s">
        <v>1</v>
      </c>
      <c r="CO458" s="607" t="s">
        <v>1</v>
      </c>
      <c r="CP458" s="607" t="s">
        <v>1</v>
      </c>
      <c r="CQ458" s="607" t="s">
        <v>1</v>
      </c>
      <c r="CR458" s="607" t="s">
        <v>1</v>
      </c>
      <c r="CS458" s="607" t="s">
        <v>1</v>
      </c>
      <c r="CT458" s="607" t="s">
        <v>1</v>
      </c>
      <c r="CU458" s="607" t="s">
        <v>1</v>
      </c>
      <c r="CV458" s="607"/>
      <c r="CW458" s="607"/>
      <c r="CX458" s="607"/>
      <c r="CY458" s="607"/>
      <c r="CZ458" s="607"/>
      <c r="DA458" s="607"/>
      <c r="DB458" s="607"/>
      <c r="DC458" s="607" t="s">
        <v>1</v>
      </c>
      <c r="DD458" s="607" t="s">
        <v>1</v>
      </c>
      <c r="DE458" s="607" t="s">
        <v>1</v>
      </c>
      <c r="DF458" s="607" t="s">
        <v>1</v>
      </c>
      <c r="DG458" s="607" t="s">
        <v>1</v>
      </c>
      <c r="DH458" s="607" t="s">
        <v>1</v>
      </c>
      <c r="DI458" s="607" t="s">
        <v>1</v>
      </c>
      <c r="DJ458" s="607" t="s">
        <v>1</v>
      </c>
      <c r="DK458" s="607" t="s">
        <v>1</v>
      </c>
      <c r="DL458" s="607" t="s">
        <v>1</v>
      </c>
      <c r="DM458" s="607" t="s">
        <v>1</v>
      </c>
      <c r="DN458" s="607" t="s">
        <v>1</v>
      </c>
      <c r="DO458" s="607" t="s">
        <v>1</v>
      </c>
      <c r="DP458" s="607" t="s">
        <v>1</v>
      </c>
      <c r="DQ458" s="607" t="s">
        <v>1</v>
      </c>
      <c r="DR458" s="607" t="s">
        <v>1</v>
      </c>
      <c r="DS458" s="607" t="s">
        <v>1</v>
      </c>
      <c r="DT458" s="607" t="s">
        <v>1</v>
      </c>
      <c r="DU458" s="607" t="s">
        <v>1</v>
      </c>
      <c r="DV458" s="607" t="s">
        <v>1</v>
      </c>
      <c r="DW458" s="607" t="s">
        <v>1</v>
      </c>
      <c r="DX458" s="607" t="s">
        <v>1</v>
      </c>
      <c r="DY458" s="607" t="s">
        <v>1</v>
      </c>
      <c r="DZ458" s="607" t="s">
        <v>1</v>
      </c>
      <c r="EA458" s="607" t="s">
        <v>1</v>
      </c>
      <c r="EB458" s="607" t="s">
        <v>1</v>
      </c>
      <c r="EC458" s="607" t="s">
        <v>1</v>
      </c>
      <c r="ED458" s="607" t="s">
        <v>1</v>
      </c>
      <c r="EE458" s="607" t="s">
        <v>1</v>
      </c>
      <c r="EF458" s="17" t="s">
        <v>1</v>
      </c>
      <c r="EG458" s="17" t="s">
        <v>1</v>
      </c>
      <c r="EH458" s="17" t="s">
        <v>1</v>
      </c>
      <c r="EI458" s="17" t="s">
        <v>1</v>
      </c>
      <c r="EJ458" s="17" t="s">
        <v>1</v>
      </c>
      <c r="EK458" s="17" t="s">
        <v>1</v>
      </c>
      <c r="EL458" s="17" t="s">
        <v>1</v>
      </c>
      <c r="EM458" s="17" t="s">
        <v>1</v>
      </c>
      <c r="EN458" s="17" t="s">
        <v>1</v>
      </c>
      <c r="EO458" s="17" t="s">
        <v>1</v>
      </c>
      <c r="EP458" s="17" t="s">
        <v>1</v>
      </c>
      <c r="EQ458" s="17" t="s">
        <v>1</v>
      </c>
      <c r="ER458" s="17" t="s">
        <v>1</v>
      </c>
      <c r="ES458" s="17" t="s">
        <v>1</v>
      </c>
      <c r="ET458" s="17" t="s">
        <v>1</v>
      </c>
      <c r="EU458" s="17" t="s">
        <v>1</v>
      </c>
    </row>
    <row r="459" spans="1:151" ht="14.25" customHeight="1">
      <c r="A459" s="551" t="s">
        <v>299</v>
      </c>
      <c r="B459" s="551" t="s">
        <v>633</v>
      </c>
      <c r="C459" s="551" t="s">
        <v>633</v>
      </c>
      <c r="D459" s="551" t="s">
        <v>651</v>
      </c>
      <c r="E459" s="607">
        <v>10</v>
      </c>
      <c r="F459" s="607" t="s">
        <v>1</v>
      </c>
      <c r="G459" s="607" t="s">
        <v>1</v>
      </c>
      <c r="H459" s="607" t="s">
        <v>1</v>
      </c>
      <c r="I459" s="607" t="s">
        <v>1</v>
      </c>
      <c r="J459" s="607" t="s">
        <v>1</v>
      </c>
      <c r="K459" s="607" t="s">
        <v>1</v>
      </c>
      <c r="L459" s="607">
        <v>10</v>
      </c>
      <c r="M459" s="607" t="s">
        <v>1</v>
      </c>
      <c r="N459" s="607" t="s">
        <v>1</v>
      </c>
      <c r="O459" s="607" t="s">
        <v>1</v>
      </c>
      <c r="P459" s="607" t="s">
        <v>1</v>
      </c>
      <c r="Q459" s="607" t="s">
        <v>1</v>
      </c>
      <c r="R459" s="607" t="s">
        <v>1</v>
      </c>
      <c r="S459" s="607" t="s">
        <v>1</v>
      </c>
      <c r="T459" s="607" t="s">
        <v>1</v>
      </c>
      <c r="U459" s="607" t="s">
        <v>1</v>
      </c>
      <c r="V459" s="607" t="s">
        <v>1</v>
      </c>
      <c r="W459" s="607" t="s">
        <v>1</v>
      </c>
      <c r="X459" s="607" t="s">
        <v>1</v>
      </c>
      <c r="Y459" s="607" t="s">
        <v>1</v>
      </c>
      <c r="Z459" s="607" t="s">
        <v>1</v>
      </c>
      <c r="AA459" s="607" t="s">
        <v>1</v>
      </c>
      <c r="AB459" s="607" t="s">
        <v>1</v>
      </c>
      <c r="AC459" s="608" t="s">
        <v>174</v>
      </c>
      <c r="AD459" s="608" t="s">
        <v>174</v>
      </c>
      <c r="AE459" s="608" t="s">
        <v>174</v>
      </c>
      <c r="AF459" s="607" t="s">
        <v>1</v>
      </c>
      <c r="AG459" s="607" t="s">
        <v>1</v>
      </c>
      <c r="AH459" s="607" t="s">
        <v>1</v>
      </c>
      <c r="AI459" s="607" t="s">
        <v>1</v>
      </c>
      <c r="AJ459" s="607" t="s">
        <v>1</v>
      </c>
      <c r="AK459" s="607" t="s">
        <v>1</v>
      </c>
      <c r="AL459" s="607" t="s">
        <v>1</v>
      </c>
      <c r="AM459" s="607" t="s">
        <v>1</v>
      </c>
      <c r="AN459" s="607" t="s">
        <v>1</v>
      </c>
      <c r="AO459" s="607" t="s">
        <v>1</v>
      </c>
      <c r="AP459" s="607" t="s">
        <v>1</v>
      </c>
      <c r="AQ459" s="607" t="s">
        <v>1</v>
      </c>
      <c r="AR459" s="607" t="s">
        <v>1</v>
      </c>
      <c r="AS459" s="607" t="s">
        <v>1</v>
      </c>
      <c r="AT459" s="607" t="s">
        <v>1</v>
      </c>
      <c r="AU459" s="607" t="s">
        <v>1</v>
      </c>
      <c r="AV459" s="608" t="s">
        <v>174</v>
      </c>
      <c r="AW459" s="608" t="s">
        <v>174</v>
      </c>
      <c r="AX459" s="608" t="s">
        <v>174</v>
      </c>
      <c r="AY459" s="607" t="s">
        <v>1</v>
      </c>
      <c r="AZ459" s="607" t="s">
        <v>1</v>
      </c>
      <c r="BA459" s="607" t="s">
        <v>1</v>
      </c>
      <c r="BB459" s="607" t="s">
        <v>1</v>
      </c>
      <c r="BC459" s="607" t="s">
        <v>1</v>
      </c>
      <c r="BD459" s="607" t="s">
        <v>1</v>
      </c>
      <c r="BE459" s="607" t="s">
        <v>1</v>
      </c>
      <c r="BF459" s="607" t="s">
        <v>1</v>
      </c>
      <c r="BG459" s="607" t="s">
        <v>1</v>
      </c>
      <c r="BH459" s="607" t="s">
        <v>1</v>
      </c>
      <c r="BI459" s="607" t="s">
        <v>1</v>
      </c>
      <c r="BJ459" s="607" t="s">
        <v>1</v>
      </c>
      <c r="BK459" s="607" t="s">
        <v>1</v>
      </c>
      <c r="BL459" s="607" t="s">
        <v>1</v>
      </c>
      <c r="BM459" s="607" t="s">
        <v>1</v>
      </c>
      <c r="BN459" s="607" t="s">
        <v>1</v>
      </c>
      <c r="BO459" s="608" t="s">
        <v>174</v>
      </c>
      <c r="BP459" s="608" t="s">
        <v>174</v>
      </c>
      <c r="BQ459" s="608" t="s">
        <v>174</v>
      </c>
      <c r="BR459" s="607" t="s">
        <v>1</v>
      </c>
      <c r="BS459" s="607" t="s">
        <v>1</v>
      </c>
      <c r="BT459" s="607" t="s">
        <v>1</v>
      </c>
      <c r="BU459" s="607" t="s">
        <v>1</v>
      </c>
      <c r="BV459" s="607" t="s">
        <v>1</v>
      </c>
      <c r="BW459" s="607" t="s">
        <v>1</v>
      </c>
      <c r="BX459" s="607" t="s">
        <v>1</v>
      </c>
      <c r="BY459" s="607" t="s">
        <v>1</v>
      </c>
      <c r="BZ459" s="607" t="s">
        <v>1</v>
      </c>
      <c r="CA459" s="607" t="s">
        <v>1</v>
      </c>
      <c r="CB459" s="607" t="s">
        <v>1</v>
      </c>
      <c r="CC459" s="607" t="s">
        <v>1</v>
      </c>
      <c r="CD459" s="607" t="s">
        <v>1</v>
      </c>
      <c r="CE459" s="607" t="s">
        <v>1</v>
      </c>
      <c r="CF459" s="607" t="s">
        <v>1</v>
      </c>
      <c r="CG459" s="607" t="s">
        <v>1</v>
      </c>
      <c r="CH459" s="607" t="s">
        <v>1</v>
      </c>
      <c r="CI459" s="607" t="s">
        <v>1</v>
      </c>
      <c r="CJ459" s="607" t="s">
        <v>1</v>
      </c>
      <c r="CK459" s="607" t="s">
        <v>1</v>
      </c>
      <c r="CL459" s="607" t="s">
        <v>1</v>
      </c>
      <c r="CM459" s="607" t="s">
        <v>1</v>
      </c>
      <c r="CN459" s="607" t="s">
        <v>1</v>
      </c>
      <c r="CO459" s="607" t="s">
        <v>1</v>
      </c>
      <c r="CP459" s="607" t="s">
        <v>1</v>
      </c>
      <c r="CQ459" s="607" t="s">
        <v>1</v>
      </c>
      <c r="CR459" s="607" t="s">
        <v>1</v>
      </c>
      <c r="CS459" s="607" t="s">
        <v>1</v>
      </c>
      <c r="CT459" s="607" t="s">
        <v>1</v>
      </c>
      <c r="CU459" s="607" t="s">
        <v>1</v>
      </c>
      <c r="CV459" s="607"/>
      <c r="CW459" s="607"/>
      <c r="CX459" s="607"/>
      <c r="CY459" s="607"/>
      <c r="CZ459" s="607"/>
      <c r="DA459" s="607"/>
      <c r="DB459" s="607"/>
      <c r="DC459" s="607" t="s">
        <v>1</v>
      </c>
      <c r="DD459" s="607" t="s">
        <v>1</v>
      </c>
      <c r="DE459" s="607" t="s">
        <v>1</v>
      </c>
      <c r="DF459" s="607" t="s">
        <v>1</v>
      </c>
      <c r="DG459" s="607" t="s">
        <v>1</v>
      </c>
      <c r="DH459" s="607" t="s">
        <v>1</v>
      </c>
      <c r="DI459" s="607" t="s">
        <v>1</v>
      </c>
      <c r="DJ459" s="607" t="s">
        <v>1</v>
      </c>
      <c r="DK459" s="607" t="s">
        <v>1</v>
      </c>
      <c r="DL459" s="607" t="s">
        <v>1</v>
      </c>
      <c r="DM459" s="607" t="s">
        <v>1</v>
      </c>
      <c r="DN459" s="607" t="s">
        <v>1</v>
      </c>
      <c r="DO459" s="607" t="s">
        <v>1</v>
      </c>
      <c r="DP459" s="607" t="s">
        <v>1</v>
      </c>
      <c r="DQ459" s="607" t="s">
        <v>1</v>
      </c>
      <c r="DR459" s="607" t="s">
        <v>1</v>
      </c>
      <c r="DS459" s="607" t="s">
        <v>1</v>
      </c>
      <c r="DT459" s="607" t="s">
        <v>1</v>
      </c>
      <c r="DU459" s="607" t="s">
        <v>1</v>
      </c>
      <c r="DV459" s="607" t="s">
        <v>1</v>
      </c>
      <c r="DW459" s="607" t="s">
        <v>1</v>
      </c>
      <c r="DX459" s="607" t="s">
        <v>1</v>
      </c>
      <c r="DY459" s="607" t="s">
        <v>1</v>
      </c>
      <c r="DZ459" s="607" t="s">
        <v>1</v>
      </c>
      <c r="EA459" s="607" t="s">
        <v>1</v>
      </c>
      <c r="EB459" s="607" t="s">
        <v>1</v>
      </c>
      <c r="EC459" s="607" t="s">
        <v>1</v>
      </c>
      <c r="ED459" s="607" t="s">
        <v>1</v>
      </c>
      <c r="EE459" s="607" t="s">
        <v>1</v>
      </c>
      <c r="EF459" s="17" t="s">
        <v>1</v>
      </c>
      <c r="EG459" s="17" t="s">
        <v>1</v>
      </c>
      <c r="EH459" s="17" t="s">
        <v>1</v>
      </c>
      <c r="EI459" s="17" t="s">
        <v>1</v>
      </c>
      <c r="EJ459" s="17" t="s">
        <v>1</v>
      </c>
      <c r="EK459" s="17" t="s">
        <v>1</v>
      </c>
      <c r="EL459" s="17" t="s">
        <v>1</v>
      </c>
      <c r="EM459" s="17" t="s">
        <v>1</v>
      </c>
      <c r="EN459" s="17" t="s">
        <v>1</v>
      </c>
      <c r="EO459" s="17" t="s">
        <v>1</v>
      </c>
      <c r="EP459" s="17" t="s">
        <v>1</v>
      </c>
      <c r="EQ459" s="17" t="s">
        <v>1</v>
      </c>
      <c r="ER459" s="17" t="s">
        <v>1</v>
      </c>
      <c r="ES459" s="17" t="s">
        <v>1</v>
      </c>
      <c r="ET459" s="17" t="s">
        <v>1</v>
      </c>
      <c r="EU459" s="17" t="s">
        <v>1</v>
      </c>
    </row>
    <row r="460" spans="1:151" ht="14.25" customHeight="1">
      <c r="A460" s="551" t="s">
        <v>299</v>
      </c>
      <c r="B460" s="551" t="s">
        <v>633</v>
      </c>
      <c r="C460" s="551" t="s">
        <v>633</v>
      </c>
      <c r="D460" s="551" t="s">
        <v>652</v>
      </c>
      <c r="E460" s="607">
        <v>6</v>
      </c>
      <c r="F460" s="607" t="s">
        <v>1</v>
      </c>
      <c r="G460" s="607" t="s">
        <v>1</v>
      </c>
      <c r="H460" s="607" t="s">
        <v>1</v>
      </c>
      <c r="I460" s="607" t="s">
        <v>1</v>
      </c>
      <c r="J460" s="607" t="s">
        <v>1</v>
      </c>
      <c r="K460" s="607" t="s">
        <v>1</v>
      </c>
      <c r="L460" s="607">
        <v>6</v>
      </c>
      <c r="M460" s="607" t="s">
        <v>1</v>
      </c>
      <c r="N460" s="607" t="s">
        <v>1</v>
      </c>
      <c r="O460" s="607" t="s">
        <v>1</v>
      </c>
      <c r="P460" s="607" t="s">
        <v>1</v>
      </c>
      <c r="Q460" s="607" t="s">
        <v>1</v>
      </c>
      <c r="R460" s="607" t="s">
        <v>1</v>
      </c>
      <c r="S460" s="607" t="s">
        <v>1</v>
      </c>
      <c r="T460" s="607" t="s">
        <v>1</v>
      </c>
      <c r="U460" s="607" t="s">
        <v>1</v>
      </c>
      <c r="V460" s="607" t="s">
        <v>1</v>
      </c>
      <c r="W460" s="607" t="s">
        <v>1</v>
      </c>
      <c r="X460" s="607" t="s">
        <v>1</v>
      </c>
      <c r="Y460" s="607" t="s">
        <v>1</v>
      </c>
      <c r="Z460" s="607" t="s">
        <v>1</v>
      </c>
      <c r="AA460" s="607" t="s">
        <v>1</v>
      </c>
      <c r="AB460" s="607" t="s">
        <v>1</v>
      </c>
      <c r="AC460" s="608" t="s">
        <v>174</v>
      </c>
      <c r="AD460" s="608" t="s">
        <v>174</v>
      </c>
      <c r="AE460" s="608" t="s">
        <v>174</v>
      </c>
      <c r="AF460" s="607" t="s">
        <v>1</v>
      </c>
      <c r="AG460" s="607" t="s">
        <v>1</v>
      </c>
      <c r="AH460" s="607" t="s">
        <v>1</v>
      </c>
      <c r="AI460" s="607" t="s">
        <v>1</v>
      </c>
      <c r="AJ460" s="607" t="s">
        <v>1</v>
      </c>
      <c r="AK460" s="607" t="s">
        <v>1</v>
      </c>
      <c r="AL460" s="607" t="s">
        <v>1</v>
      </c>
      <c r="AM460" s="607" t="s">
        <v>1</v>
      </c>
      <c r="AN460" s="607" t="s">
        <v>1</v>
      </c>
      <c r="AO460" s="607" t="s">
        <v>1</v>
      </c>
      <c r="AP460" s="607" t="s">
        <v>1</v>
      </c>
      <c r="AQ460" s="607" t="s">
        <v>1</v>
      </c>
      <c r="AR460" s="607" t="s">
        <v>1</v>
      </c>
      <c r="AS460" s="607" t="s">
        <v>1</v>
      </c>
      <c r="AT460" s="607" t="s">
        <v>1</v>
      </c>
      <c r="AU460" s="607" t="s">
        <v>1</v>
      </c>
      <c r="AV460" s="608" t="s">
        <v>174</v>
      </c>
      <c r="AW460" s="608" t="s">
        <v>174</v>
      </c>
      <c r="AX460" s="608" t="s">
        <v>174</v>
      </c>
      <c r="AY460" s="607" t="s">
        <v>1</v>
      </c>
      <c r="AZ460" s="607" t="s">
        <v>1</v>
      </c>
      <c r="BA460" s="607" t="s">
        <v>1</v>
      </c>
      <c r="BB460" s="607" t="s">
        <v>1</v>
      </c>
      <c r="BC460" s="607" t="s">
        <v>1</v>
      </c>
      <c r="BD460" s="607" t="s">
        <v>1</v>
      </c>
      <c r="BE460" s="607" t="s">
        <v>1</v>
      </c>
      <c r="BF460" s="607" t="s">
        <v>1</v>
      </c>
      <c r="BG460" s="607" t="s">
        <v>1</v>
      </c>
      <c r="BH460" s="607" t="s">
        <v>1</v>
      </c>
      <c r="BI460" s="607" t="s">
        <v>1</v>
      </c>
      <c r="BJ460" s="607" t="s">
        <v>1</v>
      </c>
      <c r="BK460" s="607" t="s">
        <v>1</v>
      </c>
      <c r="BL460" s="607" t="s">
        <v>1</v>
      </c>
      <c r="BM460" s="607" t="s">
        <v>1</v>
      </c>
      <c r="BN460" s="607" t="s">
        <v>1</v>
      </c>
      <c r="BO460" s="608" t="s">
        <v>174</v>
      </c>
      <c r="BP460" s="608" t="s">
        <v>174</v>
      </c>
      <c r="BQ460" s="608" t="s">
        <v>174</v>
      </c>
      <c r="BR460" s="607" t="s">
        <v>1</v>
      </c>
      <c r="BS460" s="607" t="s">
        <v>1</v>
      </c>
      <c r="BT460" s="607" t="s">
        <v>1</v>
      </c>
      <c r="BU460" s="607" t="s">
        <v>1</v>
      </c>
      <c r="BV460" s="607" t="s">
        <v>1</v>
      </c>
      <c r="BW460" s="607" t="s">
        <v>1</v>
      </c>
      <c r="BX460" s="607" t="s">
        <v>1</v>
      </c>
      <c r="BY460" s="607" t="s">
        <v>1</v>
      </c>
      <c r="BZ460" s="607" t="s">
        <v>1</v>
      </c>
      <c r="CA460" s="607" t="s">
        <v>1</v>
      </c>
      <c r="CB460" s="607" t="s">
        <v>1</v>
      </c>
      <c r="CC460" s="607" t="s">
        <v>1</v>
      </c>
      <c r="CD460" s="607" t="s">
        <v>1</v>
      </c>
      <c r="CE460" s="607" t="s">
        <v>1</v>
      </c>
      <c r="CF460" s="607" t="s">
        <v>1</v>
      </c>
      <c r="CG460" s="607" t="s">
        <v>1</v>
      </c>
      <c r="CH460" s="607" t="s">
        <v>1</v>
      </c>
      <c r="CI460" s="607" t="s">
        <v>1</v>
      </c>
      <c r="CJ460" s="607" t="s">
        <v>1</v>
      </c>
      <c r="CK460" s="607" t="s">
        <v>1</v>
      </c>
      <c r="CL460" s="607" t="s">
        <v>1</v>
      </c>
      <c r="CM460" s="607" t="s">
        <v>1</v>
      </c>
      <c r="CN460" s="607" t="s">
        <v>1</v>
      </c>
      <c r="CO460" s="607" t="s">
        <v>1</v>
      </c>
      <c r="CP460" s="607" t="s">
        <v>1</v>
      </c>
      <c r="CQ460" s="607" t="s">
        <v>1</v>
      </c>
      <c r="CR460" s="607" t="s">
        <v>1</v>
      </c>
      <c r="CS460" s="607" t="s">
        <v>1</v>
      </c>
      <c r="CT460" s="607" t="s">
        <v>1</v>
      </c>
      <c r="CU460" s="607" t="s">
        <v>1</v>
      </c>
      <c r="CV460" s="607"/>
      <c r="CW460" s="607"/>
      <c r="CX460" s="607"/>
      <c r="CY460" s="607"/>
      <c r="CZ460" s="607"/>
      <c r="DA460" s="607"/>
      <c r="DB460" s="607"/>
      <c r="DC460" s="607" t="s">
        <v>1</v>
      </c>
      <c r="DD460" s="607" t="s">
        <v>1</v>
      </c>
      <c r="DE460" s="607" t="s">
        <v>1</v>
      </c>
      <c r="DF460" s="607" t="s">
        <v>1</v>
      </c>
      <c r="DG460" s="607" t="s">
        <v>1</v>
      </c>
      <c r="DH460" s="607" t="s">
        <v>1</v>
      </c>
      <c r="DI460" s="607" t="s">
        <v>1</v>
      </c>
      <c r="DJ460" s="607" t="s">
        <v>1</v>
      </c>
      <c r="DK460" s="607" t="s">
        <v>1</v>
      </c>
      <c r="DL460" s="607" t="s">
        <v>1</v>
      </c>
      <c r="DM460" s="607" t="s">
        <v>1</v>
      </c>
      <c r="DN460" s="607" t="s">
        <v>1</v>
      </c>
      <c r="DO460" s="607" t="s">
        <v>1</v>
      </c>
      <c r="DP460" s="607" t="s">
        <v>1</v>
      </c>
      <c r="DQ460" s="607" t="s">
        <v>1</v>
      </c>
      <c r="DR460" s="607" t="s">
        <v>1</v>
      </c>
      <c r="DS460" s="607" t="s">
        <v>1</v>
      </c>
      <c r="DT460" s="607" t="s">
        <v>1</v>
      </c>
      <c r="DU460" s="607" t="s">
        <v>1</v>
      </c>
      <c r="DV460" s="607" t="s">
        <v>1</v>
      </c>
      <c r="DW460" s="607" t="s">
        <v>1</v>
      </c>
      <c r="DX460" s="607" t="s">
        <v>1</v>
      </c>
      <c r="DY460" s="607" t="s">
        <v>1</v>
      </c>
      <c r="DZ460" s="607" t="s">
        <v>1</v>
      </c>
      <c r="EA460" s="607" t="s">
        <v>1</v>
      </c>
      <c r="EB460" s="607" t="s">
        <v>1</v>
      </c>
      <c r="EC460" s="607" t="s">
        <v>1</v>
      </c>
      <c r="ED460" s="607" t="s">
        <v>1</v>
      </c>
      <c r="EE460" s="607" t="s">
        <v>1</v>
      </c>
      <c r="EF460" s="17" t="s">
        <v>1</v>
      </c>
      <c r="EG460" s="17" t="s">
        <v>1</v>
      </c>
      <c r="EH460" s="17" t="s">
        <v>1</v>
      </c>
      <c r="EI460" s="17" t="s">
        <v>1</v>
      </c>
      <c r="EJ460" s="17" t="s">
        <v>1</v>
      </c>
      <c r="EK460" s="17" t="s">
        <v>1</v>
      </c>
      <c r="EL460" s="17" t="s">
        <v>1</v>
      </c>
      <c r="EM460" s="17" t="s">
        <v>1</v>
      </c>
      <c r="EN460" s="17" t="s">
        <v>1</v>
      </c>
      <c r="EO460" s="17" t="s">
        <v>1</v>
      </c>
      <c r="EP460" s="17" t="s">
        <v>1</v>
      </c>
      <c r="EQ460" s="17" t="s">
        <v>1</v>
      </c>
      <c r="ER460" s="17" t="s">
        <v>1</v>
      </c>
      <c r="ES460" s="17" t="s">
        <v>1</v>
      </c>
      <c r="ET460" s="17" t="s">
        <v>1</v>
      </c>
      <c r="EU460" s="17" t="s">
        <v>1</v>
      </c>
    </row>
    <row r="461" spans="1:151" ht="14.25" customHeight="1">
      <c r="A461" s="551" t="s">
        <v>299</v>
      </c>
      <c r="B461" s="551" t="s">
        <v>633</v>
      </c>
      <c r="C461" s="551" t="s">
        <v>633</v>
      </c>
      <c r="D461" s="551" t="s">
        <v>199</v>
      </c>
      <c r="E461" s="607">
        <v>2</v>
      </c>
      <c r="F461" s="607" t="s">
        <v>1</v>
      </c>
      <c r="G461" s="607" t="s">
        <v>1</v>
      </c>
      <c r="H461" s="607" t="s">
        <v>1</v>
      </c>
      <c r="I461" s="607" t="s">
        <v>1</v>
      </c>
      <c r="J461" s="607" t="s">
        <v>1</v>
      </c>
      <c r="K461" s="607" t="s">
        <v>1</v>
      </c>
      <c r="L461" s="607">
        <v>2</v>
      </c>
      <c r="M461" s="607" t="s">
        <v>1</v>
      </c>
      <c r="N461" s="607" t="s">
        <v>1</v>
      </c>
      <c r="O461" s="607" t="s">
        <v>1</v>
      </c>
      <c r="P461" s="607" t="s">
        <v>1</v>
      </c>
      <c r="Q461" s="607" t="s">
        <v>1</v>
      </c>
      <c r="R461" s="607" t="s">
        <v>1</v>
      </c>
      <c r="S461" s="607" t="s">
        <v>1</v>
      </c>
      <c r="T461" s="607" t="s">
        <v>1</v>
      </c>
      <c r="U461" s="607" t="s">
        <v>1</v>
      </c>
      <c r="V461" s="607" t="s">
        <v>1</v>
      </c>
      <c r="W461" s="607" t="s">
        <v>1</v>
      </c>
      <c r="X461" s="607" t="s">
        <v>1</v>
      </c>
      <c r="Y461" s="607" t="s">
        <v>1</v>
      </c>
      <c r="Z461" s="607" t="s">
        <v>1</v>
      </c>
      <c r="AA461" s="607" t="s">
        <v>1</v>
      </c>
      <c r="AB461" s="607" t="s">
        <v>1</v>
      </c>
      <c r="AC461" s="608" t="s">
        <v>174</v>
      </c>
      <c r="AD461" s="608" t="s">
        <v>174</v>
      </c>
      <c r="AE461" s="608" t="s">
        <v>174</v>
      </c>
      <c r="AF461" s="607" t="s">
        <v>1</v>
      </c>
      <c r="AG461" s="607" t="s">
        <v>1</v>
      </c>
      <c r="AH461" s="607" t="s">
        <v>1</v>
      </c>
      <c r="AI461" s="607" t="s">
        <v>1</v>
      </c>
      <c r="AJ461" s="607" t="s">
        <v>1</v>
      </c>
      <c r="AK461" s="607" t="s">
        <v>1</v>
      </c>
      <c r="AL461" s="607" t="s">
        <v>1</v>
      </c>
      <c r="AM461" s="607" t="s">
        <v>1</v>
      </c>
      <c r="AN461" s="607" t="s">
        <v>1</v>
      </c>
      <c r="AO461" s="607" t="s">
        <v>1</v>
      </c>
      <c r="AP461" s="607" t="s">
        <v>1</v>
      </c>
      <c r="AQ461" s="607" t="s">
        <v>1</v>
      </c>
      <c r="AR461" s="607" t="s">
        <v>1</v>
      </c>
      <c r="AS461" s="607" t="s">
        <v>1</v>
      </c>
      <c r="AT461" s="607" t="s">
        <v>1</v>
      </c>
      <c r="AU461" s="607" t="s">
        <v>1</v>
      </c>
      <c r="AV461" s="608" t="s">
        <v>174</v>
      </c>
      <c r="AW461" s="608" t="s">
        <v>174</v>
      </c>
      <c r="AX461" s="608" t="s">
        <v>174</v>
      </c>
      <c r="AY461" s="607" t="s">
        <v>1</v>
      </c>
      <c r="AZ461" s="607" t="s">
        <v>1</v>
      </c>
      <c r="BA461" s="607" t="s">
        <v>1</v>
      </c>
      <c r="BB461" s="607" t="s">
        <v>1</v>
      </c>
      <c r="BC461" s="607" t="s">
        <v>1</v>
      </c>
      <c r="BD461" s="607" t="s">
        <v>1</v>
      </c>
      <c r="BE461" s="607" t="s">
        <v>1</v>
      </c>
      <c r="BF461" s="607" t="s">
        <v>1</v>
      </c>
      <c r="BG461" s="607" t="s">
        <v>1</v>
      </c>
      <c r="BH461" s="607" t="s">
        <v>1</v>
      </c>
      <c r="BI461" s="607" t="s">
        <v>1</v>
      </c>
      <c r="BJ461" s="607" t="s">
        <v>1</v>
      </c>
      <c r="BK461" s="607" t="s">
        <v>1</v>
      </c>
      <c r="BL461" s="607" t="s">
        <v>1</v>
      </c>
      <c r="BM461" s="607" t="s">
        <v>1</v>
      </c>
      <c r="BN461" s="607" t="s">
        <v>1</v>
      </c>
      <c r="BO461" s="608" t="s">
        <v>174</v>
      </c>
      <c r="BP461" s="608" t="s">
        <v>174</v>
      </c>
      <c r="BQ461" s="608" t="s">
        <v>174</v>
      </c>
      <c r="BR461" s="607" t="s">
        <v>1</v>
      </c>
      <c r="BS461" s="607" t="s">
        <v>1</v>
      </c>
      <c r="BT461" s="607" t="s">
        <v>1</v>
      </c>
      <c r="BU461" s="607" t="s">
        <v>1</v>
      </c>
      <c r="BV461" s="607" t="s">
        <v>1</v>
      </c>
      <c r="BW461" s="607" t="s">
        <v>1</v>
      </c>
      <c r="BX461" s="607" t="s">
        <v>1</v>
      </c>
      <c r="BY461" s="607" t="s">
        <v>1</v>
      </c>
      <c r="BZ461" s="607" t="s">
        <v>1</v>
      </c>
      <c r="CA461" s="607" t="s">
        <v>1</v>
      </c>
      <c r="CB461" s="607" t="s">
        <v>1</v>
      </c>
      <c r="CC461" s="607" t="s">
        <v>1</v>
      </c>
      <c r="CD461" s="607" t="s">
        <v>1</v>
      </c>
      <c r="CE461" s="607" t="s">
        <v>1</v>
      </c>
      <c r="CF461" s="607" t="s">
        <v>1</v>
      </c>
      <c r="CG461" s="607" t="s">
        <v>1</v>
      </c>
      <c r="CH461" s="607" t="s">
        <v>1</v>
      </c>
      <c r="CI461" s="607" t="s">
        <v>1</v>
      </c>
      <c r="CJ461" s="607" t="s">
        <v>1</v>
      </c>
      <c r="CK461" s="607" t="s">
        <v>1</v>
      </c>
      <c r="CL461" s="607" t="s">
        <v>1</v>
      </c>
      <c r="CM461" s="607" t="s">
        <v>1</v>
      </c>
      <c r="CN461" s="607" t="s">
        <v>1</v>
      </c>
      <c r="CO461" s="607" t="s">
        <v>1</v>
      </c>
      <c r="CP461" s="607" t="s">
        <v>1</v>
      </c>
      <c r="CQ461" s="607" t="s">
        <v>1</v>
      </c>
      <c r="CR461" s="607" t="s">
        <v>1</v>
      </c>
      <c r="CS461" s="607" t="s">
        <v>1</v>
      </c>
      <c r="CT461" s="607" t="s">
        <v>1</v>
      </c>
      <c r="CU461" s="607" t="s">
        <v>1</v>
      </c>
      <c r="CV461" s="607"/>
      <c r="CW461" s="607"/>
      <c r="CX461" s="607"/>
      <c r="CY461" s="607"/>
      <c r="CZ461" s="607"/>
      <c r="DA461" s="607"/>
      <c r="DB461" s="607"/>
      <c r="DC461" s="607" t="s">
        <v>1</v>
      </c>
      <c r="DD461" s="607" t="s">
        <v>1</v>
      </c>
      <c r="DE461" s="607" t="s">
        <v>1</v>
      </c>
      <c r="DF461" s="607" t="s">
        <v>1</v>
      </c>
      <c r="DG461" s="607" t="s">
        <v>1</v>
      </c>
      <c r="DH461" s="607" t="s">
        <v>1</v>
      </c>
      <c r="DI461" s="607" t="s">
        <v>1</v>
      </c>
      <c r="DJ461" s="607" t="s">
        <v>1</v>
      </c>
      <c r="DK461" s="607" t="s">
        <v>1</v>
      </c>
      <c r="DL461" s="607" t="s">
        <v>1</v>
      </c>
      <c r="DM461" s="607" t="s">
        <v>1</v>
      </c>
      <c r="DN461" s="607" t="s">
        <v>1</v>
      </c>
      <c r="DO461" s="607" t="s">
        <v>1</v>
      </c>
      <c r="DP461" s="607" t="s">
        <v>1</v>
      </c>
      <c r="DQ461" s="607" t="s">
        <v>1</v>
      </c>
      <c r="DR461" s="607" t="s">
        <v>1</v>
      </c>
      <c r="DS461" s="607" t="s">
        <v>1</v>
      </c>
      <c r="DT461" s="607" t="s">
        <v>1</v>
      </c>
      <c r="DU461" s="607" t="s">
        <v>1</v>
      </c>
      <c r="DV461" s="607" t="s">
        <v>1</v>
      </c>
      <c r="DW461" s="607" t="s">
        <v>1</v>
      </c>
      <c r="DX461" s="607" t="s">
        <v>1</v>
      </c>
      <c r="DY461" s="607" t="s">
        <v>1</v>
      </c>
      <c r="DZ461" s="607" t="s">
        <v>1</v>
      </c>
      <c r="EA461" s="607" t="s">
        <v>1</v>
      </c>
      <c r="EB461" s="607" t="s">
        <v>1</v>
      </c>
      <c r="EC461" s="607" t="s">
        <v>1</v>
      </c>
      <c r="ED461" s="607" t="s">
        <v>1</v>
      </c>
      <c r="EE461" s="607" t="s">
        <v>1</v>
      </c>
      <c r="EF461" s="17" t="s">
        <v>1</v>
      </c>
      <c r="EG461" s="17" t="s">
        <v>1</v>
      </c>
      <c r="EH461" s="17" t="s">
        <v>1</v>
      </c>
      <c r="EI461" s="17" t="s">
        <v>1</v>
      </c>
      <c r="EJ461" s="17" t="s">
        <v>1</v>
      </c>
      <c r="EK461" s="17" t="s">
        <v>1</v>
      </c>
      <c r="EL461" s="17" t="s">
        <v>1</v>
      </c>
      <c r="EM461" s="17" t="s">
        <v>1</v>
      </c>
      <c r="EN461" s="17" t="s">
        <v>1</v>
      </c>
      <c r="EO461" s="17" t="s">
        <v>1</v>
      </c>
      <c r="EP461" s="17" t="s">
        <v>1</v>
      </c>
      <c r="EQ461" s="17" t="s">
        <v>1</v>
      </c>
      <c r="ER461" s="17" t="s">
        <v>1</v>
      </c>
      <c r="ES461" s="17" t="s">
        <v>1</v>
      </c>
      <c r="ET461" s="17" t="s">
        <v>1</v>
      </c>
      <c r="EU461" s="17" t="s">
        <v>1</v>
      </c>
    </row>
    <row r="462" spans="1:151" ht="14.25" customHeight="1">
      <c r="A462" s="551" t="s">
        <v>299</v>
      </c>
      <c r="B462" s="551" t="s">
        <v>633</v>
      </c>
      <c r="C462" s="551" t="s">
        <v>633</v>
      </c>
      <c r="D462" s="551" t="s">
        <v>653</v>
      </c>
      <c r="E462" s="607">
        <v>8</v>
      </c>
      <c r="F462" s="607" t="s">
        <v>1</v>
      </c>
      <c r="G462" s="607" t="s">
        <v>1</v>
      </c>
      <c r="H462" s="607" t="s">
        <v>1</v>
      </c>
      <c r="I462" s="607" t="s">
        <v>1</v>
      </c>
      <c r="J462" s="607" t="s">
        <v>1</v>
      </c>
      <c r="K462" s="607" t="s">
        <v>1</v>
      </c>
      <c r="L462" s="607">
        <v>8</v>
      </c>
      <c r="M462" s="607" t="s">
        <v>1</v>
      </c>
      <c r="N462" s="607" t="s">
        <v>1</v>
      </c>
      <c r="O462" s="607" t="s">
        <v>1</v>
      </c>
      <c r="P462" s="607" t="s">
        <v>1</v>
      </c>
      <c r="Q462" s="607" t="s">
        <v>1</v>
      </c>
      <c r="R462" s="607" t="s">
        <v>1</v>
      </c>
      <c r="S462" s="607" t="s">
        <v>1</v>
      </c>
      <c r="T462" s="607" t="s">
        <v>1</v>
      </c>
      <c r="U462" s="607" t="s">
        <v>1</v>
      </c>
      <c r="V462" s="607" t="s">
        <v>1</v>
      </c>
      <c r="W462" s="607" t="s">
        <v>1</v>
      </c>
      <c r="X462" s="607" t="s">
        <v>1</v>
      </c>
      <c r="Y462" s="607" t="s">
        <v>1</v>
      </c>
      <c r="Z462" s="607" t="s">
        <v>1</v>
      </c>
      <c r="AA462" s="607" t="s">
        <v>1</v>
      </c>
      <c r="AB462" s="607" t="s">
        <v>1</v>
      </c>
      <c r="AC462" s="608" t="s">
        <v>174</v>
      </c>
      <c r="AD462" s="608" t="s">
        <v>174</v>
      </c>
      <c r="AE462" s="608" t="s">
        <v>174</v>
      </c>
      <c r="AF462" s="607" t="s">
        <v>1</v>
      </c>
      <c r="AG462" s="607" t="s">
        <v>1</v>
      </c>
      <c r="AH462" s="607" t="s">
        <v>1</v>
      </c>
      <c r="AI462" s="607" t="s">
        <v>1</v>
      </c>
      <c r="AJ462" s="607" t="s">
        <v>1</v>
      </c>
      <c r="AK462" s="607" t="s">
        <v>1</v>
      </c>
      <c r="AL462" s="607" t="s">
        <v>1</v>
      </c>
      <c r="AM462" s="607" t="s">
        <v>1</v>
      </c>
      <c r="AN462" s="607" t="s">
        <v>1</v>
      </c>
      <c r="AO462" s="607" t="s">
        <v>1</v>
      </c>
      <c r="AP462" s="607" t="s">
        <v>1</v>
      </c>
      <c r="AQ462" s="607" t="s">
        <v>1</v>
      </c>
      <c r="AR462" s="607" t="s">
        <v>1</v>
      </c>
      <c r="AS462" s="607" t="s">
        <v>1</v>
      </c>
      <c r="AT462" s="607" t="s">
        <v>1</v>
      </c>
      <c r="AU462" s="607" t="s">
        <v>1</v>
      </c>
      <c r="AV462" s="608" t="s">
        <v>174</v>
      </c>
      <c r="AW462" s="608" t="s">
        <v>174</v>
      </c>
      <c r="AX462" s="608" t="s">
        <v>174</v>
      </c>
      <c r="AY462" s="607" t="s">
        <v>1</v>
      </c>
      <c r="AZ462" s="607" t="s">
        <v>1</v>
      </c>
      <c r="BA462" s="607" t="s">
        <v>1</v>
      </c>
      <c r="BB462" s="607" t="s">
        <v>1</v>
      </c>
      <c r="BC462" s="607" t="s">
        <v>1</v>
      </c>
      <c r="BD462" s="607" t="s">
        <v>1</v>
      </c>
      <c r="BE462" s="607" t="s">
        <v>1</v>
      </c>
      <c r="BF462" s="607" t="s">
        <v>1</v>
      </c>
      <c r="BG462" s="607" t="s">
        <v>1</v>
      </c>
      <c r="BH462" s="607" t="s">
        <v>1</v>
      </c>
      <c r="BI462" s="607" t="s">
        <v>1</v>
      </c>
      <c r="BJ462" s="607" t="s">
        <v>1</v>
      </c>
      <c r="BK462" s="607" t="s">
        <v>1</v>
      </c>
      <c r="BL462" s="607" t="s">
        <v>1</v>
      </c>
      <c r="BM462" s="607" t="s">
        <v>1</v>
      </c>
      <c r="BN462" s="607" t="s">
        <v>1</v>
      </c>
      <c r="BO462" s="608" t="s">
        <v>174</v>
      </c>
      <c r="BP462" s="608" t="s">
        <v>174</v>
      </c>
      <c r="BQ462" s="608" t="s">
        <v>174</v>
      </c>
      <c r="BR462" s="607" t="s">
        <v>1</v>
      </c>
      <c r="BS462" s="607" t="s">
        <v>1</v>
      </c>
      <c r="BT462" s="607" t="s">
        <v>1</v>
      </c>
      <c r="BU462" s="607" t="s">
        <v>1</v>
      </c>
      <c r="BV462" s="607" t="s">
        <v>1</v>
      </c>
      <c r="BW462" s="607" t="s">
        <v>1</v>
      </c>
      <c r="BX462" s="607" t="s">
        <v>1</v>
      </c>
      <c r="BY462" s="607" t="s">
        <v>1</v>
      </c>
      <c r="BZ462" s="607" t="s">
        <v>1</v>
      </c>
      <c r="CA462" s="607" t="s">
        <v>1</v>
      </c>
      <c r="CB462" s="607" t="s">
        <v>1</v>
      </c>
      <c r="CC462" s="607" t="s">
        <v>1</v>
      </c>
      <c r="CD462" s="607" t="s">
        <v>1</v>
      </c>
      <c r="CE462" s="607" t="s">
        <v>1</v>
      </c>
      <c r="CF462" s="607" t="s">
        <v>1</v>
      </c>
      <c r="CG462" s="607" t="s">
        <v>1</v>
      </c>
      <c r="CH462" s="607" t="s">
        <v>1</v>
      </c>
      <c r="CI462" s="607" t="s">
        <v>1</v>
      </c>
      <c r="CJ462" s="607" t="s">
        <v>1</v>
      </c>
      <c r="CK462" s="607" t="s">
        <v>1</v>
      </c>
      <c r="CL462" s="607" t="s">
        <v>1</v>
      </c>
      <c r="CM462" s="607" t="s">
        <v>1</v>
      </c>
      <c r="CN462" s="607" t="s">
        <v>1</v>
      </c>
      <c r="CO462" s="607" t="s">
        <v>1</v>
      </c>
      <c r="CP462" s="607" t="s">
        <v>1</v>
      </c>
      <c r="CQ462" s="607" t="s">
        <v>1</v>
      </c>
      <c r="CR462" s="607" t="s">
        <v>1</v>
      </c>
      <c r="CS462" s="607" t="s">
        <v>1</v>
      </c>
      <c r="CT462" s="607" t="s">
        <v>1</v>
      </c>
      <c r="CU462" s="607" t="s">
        <v>1</v>
      </c>
      <c r="CV462" s="607"/>
      <c r="CW462" s="607"/>
      <c r="CX462" s="607"/>
      <c r="CY462" s="607"/>
      <c r="CZ462" s="607"/>
      <c r="DA462" s="607"/>
      <c r="DB462" s="607"/>
      <c r="DC462" s="607" t="s">
        <v>1</v>
      </c>
      <c r="DD462" s="607" t="s">
        <v>1</v>
      </c>
      <c r="DE462" s="607" t="s">
        <v>1</v>
      </c>
      <c r="DF462" s="607" t="s">
        <v>1</v>
      </c>
      <c r="DG462" s="607" t="s">
        <v>1</v>
      </c>
      <c r="DH462" s="607" t="s">
        <v>1</v>
      </c>
      <c r="DI462" s="607" t="s">
        <v>1</v>
      </c>
      <c r="DJ462" s="607" t="s">
        <v>1</v>
      </c>
      <c r="DK462" s="607" t="s">
        <v>1</v>
      </c>
      <c r="DL462" s="607" t="s">
        <v>1</v>
      </c>
      <c r="DM462" s="607" t="s">
        <v>1</v>
      </c>
      <c r="DN462" s="607" t="s">
        <v>1</v>
      </c>
      <c r="DO462" s="607" t="s">
        <v>1</v>
      </c>
      <c r="DP462" s="607" t="s">
        <v>1</v>
      </c>
      <c r="DQ462" s="607" t="s">
        <v>1</v>
      </c>
      <c r="DR462" s="607" t="s">
        <v>1</v>
      </c>
      <c r="DS462" s="607" t="s">
        <v>1</v>
      </c>
      <c r="DT462" s="607" t="s">
        <v>1</v>
      </c>
      <c r="DU462" s="607" t="s">
        <v>1</v>
      </c>
      <c r="DV462" s="607" t="s">
        <v>1</v>
      </c>
      <c r="DW462" s="607" t="s">
        <v>1</v>
      </c>
      <c r="DX462" s="607" t="s">
        <v>1</v>
      </c>
      <c r="DY462" s="607" t="s">
        <v>1</v>
      </c>
      <c r="DZ462" s="607" t="s">
        <v>1</v>
      </c>
      <c r="EA462" s="607" t="s">
        <v>1</v>
      </c>
      <c r="EB462" s="607" t="s">
        <v>1</v>
      </c>
      <c r="EC462" s="607" t="s">
        <v>1</v>
      </c>
      <c r="ED462" s="607" t="s">
        <v>1</v>
      </c>
      <c r="EE462" s="607" t="s">
        <v>1</v>
      </c>
      <c r="EF462" s="17" t="s">
        <v>1</v>
      </c>
      <c r="EG462" s="17" t="s">
        <v>1</v>
      </c>
      <c r="EH462" s="17" t="s">
        <v>1</v>
      </c>
      <c r="EI462" s="17" t="s">
        <v>1</v>
      </c>
      <c r="EJ462" s="17" t="s">
        <v>1</v>
      </c>
      <c r="EK462" s="17" t="s">
        <v>1</v>
      </c>
      <c r="EL462" s="17" t="s">
        <v>1</v>
      </c>
      <c r="EM462" s="17" t="s">
        <v>1</v>
      </c>
      <c r="EN462" s="17" t="s">
        <v>1</v>
      </c>
      <c r="EO462" s="17" t="s">
        <v>1</v>
      </c>
      <c r="EP462" s="17" t="s">
        <v>1</v>
      </c>
      <c r="EQ462" s="17" t="s">
        <v>1</v>
      </c>
      <c r="ER462" s="17" t="s">
        <v>1</v>
      </c>
      <c r="ES462" s="17" t="s">
        <v>1</v>
      </c>
      <c r="ET462" s="17" t="s">
        <v>1</v>
      </c>
      <c r="EU462" s="17" t="s">
        <v>1</v>
      </c>
    </row>
    <row r="463" spans="1:151" ht="14.25" customHeight="1">
      <c r="A463" s="551" t="s">
        <v>299</v>
      </c>
      <c r="B463" s="551" t="s">
        <v>633</v>
      </c>
      <c r="C463" s="551" t="s">
        <v>633</v>
      </c>
      <c r="D463" s="551" t="s">
        <v>654</v>
      </c>
      <c r="E463" s="607">
        <v>5</v>
      </c>
      <c r="F463" s="607" t="s">
        <v>1</v>
      </c>
      <c r="G463" s="607" t="s">
        <v>1</v>
      </c>
      <c r="H463" s="607" t="s">
        <v>1</v>
      </c>
      <c r="I463" s="607" t="s">
        <v>1</v>
      </c>
      <c r="J463" s="607" t="s">
        <v>1</v>
      </c>
      <c r="K463" s="607" t="s">
        <v>1</v>
      </c>
      <c r="L463" s="607">
        <v>5</v>
      </c>
      <c r="M463" s="607" t="s">
        <v>1</v>
      </c>
      <c r="N463" s="607" t="s">
        <v>1</v>
      </c>
      <c r="O463" s="607" t="s">
        <v>1</v>
      </c>
      <c r="P463" s="607" t="s">
        <v>1</v>
      </c>
      <c r="Q463" s="607" t="s">
        <v>1</v>
      </c>
      <c r="R463" s="607" t="s">
        <v>1</v>
      </c>
      <c r="S463" s="607" t="s">
        <v>1</v>
      </c>
      <c r="T463" s="607" t="s">
        <v>1</v>
      </c>
      <c r="U463" s="607" t="s">
        <v>1</v>
      </c>
      <c r="V463" s="607" t="s">
        <v>1</v>
      </c>
      <c r="W463" s="607" t="s">
        <v>1</v>
      </c>
      <c r="X463" s="607" t="s">
        <v>1</v>
      </c>
      <c r="Y463" s="607" t="s">
        <v>1</v>
      </c>
      <c r="Z463" s="607" t="s">
        <v>1</v>
      </c>
      <c r="AA463" s="607" t="s">
        <v>1</v>
      </c>
      <c r="AB463" s="607" t="s">
        <v>1</v>
      </c>
      <c r="AC463" s="608" t="s">
        <v>174</v>
      </c>
      <c r="AD463" s="608" t="s">
        <v>174</v>
      </c>
      <c r="AE463" s="608" t="s">
        <v>174</v>
      </c>
      <c r="AF463" s="607" t="s">
        <v>1</v>
      </c>
      <c r="AG463" s="607" t="s">
        <v>1</v>
      </c>
      <c r="AH463" s="607" t="s">
        <v>1</v>
      </c>
      <c r="AI463" s="607" t="s">
        <v>1</v>
      </c>
      <c r="AJ463" s="607" t="s">
        <v>1</v>
      </c>
      <c r="AK463" s="607" t="s">
        <v>1</v>
      </c>
      <c r="AL463" s="607" t="s">
        <v>1</v>
      </c>
      <c r="AM463" s="607" t="s">
        <v>1</v>
      </c>
      <c r="AN463" s="607" t="s">
        <v>1</v>
      </c>
      <c r="AO463" s="607" t="s">
        <v>1</v>
      </c>
      <c r="AP463" s="607" t="s">
        <v>1</v>
      </c>
      <c r="AQ463" s="607" t="s">
        <v>1</v>
      </c>
      <c r="AR463" s="607" t="s">
        <v>1</v>
      </c>
      <c r="AS463" s="607" t="s">
        <v>1</v>
      </c>
      <c r="AT463" s="607" t="s">
        <v>1</v>
      </c>
      <c r="AU463" s="607" t="s">
        <v>1</v>
      </c>
      <c r="AV463" s="608" t="s">
        <v>174</v>
      </c>
      <c r="AW463" s="608" t="s">
        <v>174</v>
      </c>
      <c r="AX463" s="608" t="s">
        <v>174</v>
      </c>
      <c r="AY463" s="607" t="s">
        <v>1</v>
      </c>
      <c r="AZ463" s="607" t="s">
        <v>1</v>
      </c>
      <c r="BA463" s="607" t="s">
        <v>1</v>
      </c>
      <c r="BB463" s="607" t="s">
        <v>1</v>
      </c>
      <c r="BC463" s="607" t="s">
        <v>1</v>
      </c>
      <c r="BD463" s="607" t="s">
        <v>1</v>
      </c>
      <c r="BE463" s="607" t="s">
        <v>1</v>
      </c>
      <c r="BF463" s="607" t="s">
        <v>1</v>
      </c>
      <c r="BG463" s="607" t="s">
        <v>1</v>
      </c>
      <c r="BH463" s="607" t="s">
        <v>1</v>
      </c>
      <c r="BI463" s="607" t="s">
        <v>1</v>
      </c>
      <c r="BJ463" s="607" t="s">
        <v>1</v>
      </c>
      <c r="BK463" s="607" t="s">
        <v>1</v>
      </c>
      <c r="BL463" s="607" t="s">
        <v>1</v>
      </c>
      <c r="BM463" s="607" t="s">
        <v>1</v>
      </c>
      <c r="BN463" s="607" t="s">
        <v>1</v>
      </c>
      <c r="BO463" s="608" t="s">
        <v>174</v>
      </c>
      <c r="BP463" s="608" t="s">
        <v>174</v>
      </c>
      <c r="BQ463" s="608" t="s">
        <v>174</v>
      </c>
      <c r="BR463" s="607" t="s">
        <v>1</v>
      </c>
      <c r="BS463" s="607" t="s">
        <v>1</v>
      </c>
      <c r="BT463" s="607" t="s">
        <v>1</v>
      </c>
      <c r="BU463" s="607" t="s">
        <v>1</v>
      </c>
      <c r="BV463" s="607" t="s">
        <v>1</v>
      </c>
      <c r="BW463" s="607" t="s">
        <v>1</v>
      </c>
      <c r="BX463" s="607" t="s">
        <v>1</v>
      </c>
      <c r="BY463" s="607" t="s">
        <v>1</v>
      </c>
      <c r="BZ463" s="607" t="s">
        <v>1</v>
      </c>
      <c r="CA463" s="607" t="s">
        <v>1</v>
      </c>
      <c r="CB463" s="607" t="s">
        <v>1</v>
      </c>
      <c r="CC463" s="607" t="s">
        <v>1</v>
      </c>
      <c r="CD463" s="607" t="s">
        <v>1</v>
      </c>
      <c r="CE463" s="607" t="s">
        <v>1</v>
      </c>
      <c r="CF463" s="607" t="s">
        <v>1</v>
      </c>
      <c r="CG463" s="607" t="s">
        <v>1</v>
      </c>
      <c r="CH463" s="607" t="s">
        <v>1</v>
      </c>
      <c r="CI463" s="607" t="s">
        <v>1</v>
      </c>
      <c r="CJ463" s="607" t="s">
        <v>1</v>
      </c>
      <c r="CK463" s="607" t="s">
        <v>1</v>
      </c>
      <c r="CL463" s="607" t="s">
        <v>1</v>
      </c>
      <c r="CM463" s="607" t="s">
        <v>1</v>
      </c>
      <c r="CN463" s="607" t="s">
        <v>1</v>
      </c>
      <c r="CO463" s="607" t="s">
        <v>1</v>
      </c>
      <c r="CP463" s="607" t="s">
        <v>1</v>
      </c>
      <c r="CQ463" s="607" t="s">
        <v>1</v>
      </c>
      <c r="CR463" s="607" t="s">
        <v>1</v>
      </c>
      <c r="CS463" s="607" t="s">
        <v>1</v>
      </c>
      <c r="CT463" s="607" t="s">
        <v>1</v>
      </c>
      <c r="CU463" s="607" t="s">
        <v>1</v>
      </c>
      <c r="CV463" s="607"/>
      <c r="CW463" s="607"/>
      <c r="CX463" s="607"/>
      <c r="CY463" s="607"/>
      <c r="CZ463" s="607"/>
      <c r="DA463" s="607"/>
      <c r="DB463" s="607"/>
      <c r="DC463" s="607" t="s">
        <v>1</v>
      </c>
      <c r="DD463" s="607" t="s">
        <v>1</v>
      </c>
      <c r="DE463" s="607" t="s">
        <v>1</v>
      </c>
      <c r="DF463" s="607" t="s">
        <v>1</v>
      </c>
      <c r="DG463" s="607" t="s">
        <v>1</v>
      </c>
      <c r="DH463" s="607" t="s">
        <v>1</v>
      </c>
      <c r="DI463" s="607" t="s">
        <v>1</v>
      </c>
      <c r="DJ463" s="607" t="s">
        <v>1</v>
      </c>
      <c r="DK463" s="607" t="s">
        <v>1</v>
      </c>
      <c r="DL463" s="607" t="s">
        <v>1</v>
      </c>
      <c r="DM463" s="607" t="s">
        <v>1</v>
      </c>
      <c r="DN463" s="607" t="s">
        <v>1</v>
      </c>
      <c r="DO463" s="607" t="s">
        <v>1</v>
      </c>
      <c r="DP463" s="607" t="s">
        <v>1</v>
      </c>
      <c r="DQ463" s="607" t="s">
        <v>1</v>
      </c>
      <c r="DR463" s="607" t="s">
        <v>1</v>
      </c>
      <c r="DS463" s="607" t="s">
        <v>1</v>
      </c>
      <c r="DT463" s="607" t="s">
        <v>1</v>
      </c>
      <c r="DU463" s="607" t="s">
        <v>1</v>
      </c>
      <c r="DV463" s="607" t="s">
        <v>1</v>
      </c>
      <c r="DW463" s="607" t="s">
        <v>1</v>
      </c>
      <c r="DX463" s="607" t="s">
        <v>1</v>
      </c>
      <c r="DY463" s="607" t="s">
        <v>1</v>
      </c>
      <c r="DZ463" s="607" t="s">
        <v>1</v>
      </c>
      <c r="EA463" s="607" t="s">
        <v>1</v>
      </c>
      <c r="EB463" s="607" t="s">
        <v>1</v>
      </c>
      <c r="EC463" s="607" t="s">
        <v>1</v>
      </c>
      <c r="ED463" s="607" t="s">
        <v>1</v>
      </c>
      <c r="EE463" s="607" t="s">
        <v>1</v>
      </c>
      <c r="EF463" s="17" t="s">
        <v>1</v>
      </c>
      <c r="EG463" s="17" t="s">
        <v>1</v>
      </c>
      <c r="EH463" s="17" t="s">
        <v>1</v>
      </c>
      <c r="EI463" s="17" t="s">
        <v>1</v>
      </c>
      <c r="EJ463" s="17" t="s">
        <v>1</v>
      </c>
      <c r="EK463" s="17" t="s">
        <v>1</v>
      </c>
      <c r="EL463" s="17" t="s">
        <v>1</v>
      </c>
      <c r="EM463" s="17" t="s">
        <v>1</v>
      </c>
      <c r="EN463" s="17" t="s">
        <v>1</v>
      </c>
      <c r="EO463" s="17" t="s">
        <v>1</v>
      </c>
      <c r="EP463" s="17" t="s">
        <v>1</v>
      </c>
      <c r="EQ463" s="17" t="s">
        <v>1</v>
      </c>
      <c r="ER463" s="17" t="s">
        <v>1</v>
      </c>
      <c r="ES463" s="17" t="s">
        <v>1</v>
      </c>
      <c r="ET463" s="17" t="s">
        <v>1</v>
      </c>
      <c r="EU463" s="17" t="s">
        <v>1</v>
      </c>
    </row>
    <row r="464" spans="1:151" ht="14.25" customHeight="1">
      <c r="A464" s="551" t="s">
        <v>299</v>
      </c>
      <c r="B464" s="551" t="s">
        <v>655</v>
      </c>
      <c r="C464" s="551"/>
      <c r="D464" s="551"/>
      <c r="E464" s="607">
        <v>81</v>
      </c>
      <c r="F464" s="607">
        <v>10</v>
      </c>
      <c r="G464" s="607">
        <v>2</v>
      </c>
      <c r="H464" s="607">
        <v>2</v>
      </c>
      <c r="I464" s="607">
        <v>2</v>
      </c>
      <c r="J464" s="607">
        <v>1</v>
      </c>
      <c r="K464" s="607">
        <v>6</v>
      </c>
      <c r="L464" s="607">
        <v>71</v>
      </c>
      <c r="M464" s="607">
        <v>25</v>
      </c>
      <c r="N464" s="607">
        <v>1</v>
      </c>
      <c r="O464" s="607">
        <v>1</v>
      </c>
      <c r="P464" s="607">
        <v>1</v>
      </c>
      <c r="Q464" s="607" t="s">
        <v>1</v>
      </c>
      <c r="R464" s="607" t="s">
        <v>1</v>
      </c>
      <c r="S464" s="607">
        <v>2</v>
      </c>
      <c r="T464" s="607">
        <v>2</v>
      </c>
      <c r="U464" s="607">
        <v>3</v>
      </c>
      <c r="V464" s="607">
        <v>2</v>
      </c>
      <c r="W464" s="607">
        <v>1</v>
      </c>
      <c r="X464" s="607">
        <v>2</v>
      </c>
      <c r="Y464" s="607">
        <v>2</v>
      </c>
      <c r="Z464" s="607">
        <v>4</v>
      </c>
      <c r="AA464" s="607">
        <v>1</v>
      </c>
      <c r="AB464" s="607">
        <v>3</v>
      </c>
      <c r="AC464" s="608">
        <v>60.7</v>
      </c>
      <c r="AD464" s="608">
        <v>60.8</v>
      </c>
      <c r="AE464" s="608">
        <v>60.4</v>
      </c>
      <c r="AF464" s="607">
        <v>10</v>
      </c>
      <c r="AG464" s="607" t="s">
        <v>1</v>
      </c>
      <c r="AH464" s="607" t="s">
        <v>1</v>
      </c>
      <c r="AI464" s="607" t="s">
        <v>1</v>
      </c>
      <c r="AJ464" s="607" t="s">
        <v>1</v>
      </c>
      <c r="AK464" s="607" t="s">
        <v>1</v>
      </c>
      <c r="AL464" s="607">
        <v>1</v>
      </c>
      <c r="AM464" s="607" t="s">
        <v>1</v>
      </c>
      <c r="AN464" s="607" t="s">
        <v>1</v>
      </c>
      <c r="AO464" s="607">
        <v>1</v>
      </c>
      <c r="AP464" s="607" t="s">
        <v>1</v>
      </c>
      <c r="AQ464" s="607">
        <v>2</v>
      </c>
      <c r="AR464" s="607" t="s">
        <v>1</v>
      </c>
      <c r="AS464" s="607">
        <v>2</v>
      </c>
      <c r="AT464" s="607">
        <v>1</v>
      </c>
      <c r="AU464" s="607">
        <v>3</v>
      </c>
      <c r="AV464" s="608">
        <v>73.900000000000006</v>
      </c>
      <c r="AW464" s="608">
        <v>73.599999999999994</v>
      </c>
      <c r="AX464" s="608">
        <v>75</v>
      </c>
      <c r="AY464" s="607">
        <v>4</v>
      </c>
      <c r="AZ464" s="607" t="s">
        <v>1</v>
      </c>
      <c r="BA464" s="607" t="s">
        <v>1</v>
      </c>
      <c r="BB464" s="607" t="s">
        <v>1</v>
      </c>
      <c r="BC464" s="607" t="s">
        <v>1</v>
      </c>
      <c r="BD464" s="607" t="s">
        <v>1</v>
      </c>
      <c r="BE464" s="607">
        <v>1</v>
      </c>
      <c r="BF464" s="607" t="s">
        <v>1</v>
      </c>
      <c r="BG464" s="607" t="s">
        <v>1</v>
      </c>
      <c r="BH464" s="607">
        <v>1</v>
      </c>
      <c r="BI464" s="607" t="s">
        <v>1</v>
      </c>
      <c r="BJ464" s="607">
        <v>2</v>
      </c>
      <c r="BK464" s="607" t="s">
        <v>1</v>
      </c>
      <c r="BL464" s="607" t="s">
        <v>1</v>
      </c>
      <c r="BM464" s="607" t="s">
        <v>1</v>
      </c>
      <c r="BN464" s="607" t="s">
        <v>1</v>
      </c>
      <c r="BO464" s="608">
        <v>60</v>
      </c>
      <c r="BP464" s="608">
        <v>57</v>
      </c>
      <c r="BQ464" s="608">
        <v>69</v>
      </c>
      <c r="BR464" s="607">
        <v>10</v>
      </c>
      <c r="BS464" s="607" t="s">
        <v>1</v>
      </c>
      <c r="BT464" s="607" t="s">
        <v>1</v>
      </c>
      <c r="BU464" s="607" t="s">
        <v>1</v>
      </c>
      <c r="BV464" s="607" t="s">
        <v>1</v>
      </c>
      <c r="BW464" s="607" t="s">
        <v>1</v>
      </c>
      <c r="BX464" s="607" t="s">
        <v>1</v>
      </c>
      <c r="BY464" s="607">
        <v>1</v>
      </c>
      <c r="BZ464" s="607">
        <v>1</v>
      </c>
      <c r="CA464" s="607">
        <v>1</v>
      </c>
      <c r="CB464" s="607">
        <v>1</v>
      </c>
      <c r="CC464" s="607">
        <v>1</v>
      </c>
      <c r="CD464" s="607">
        <v>1</v>
      </c>
      <c r="CE464" s="607">
        <v>1</v>
      </c>
      <c r="CF464" s="607" t="s">
        <v>1</v>
      </c>
      <c r="CG464" s="607">
        <v>3</v>
      </c>
      <c r="CH464" s="607">
        <v>5</v>
      </c>
      <c r="CI464" s="607" t="s">
        <v>1</v>
      </c>
      <c r="CJ464" s="607" t="s">
        <v>1</v>
      </c>
      <c r="CK464" s="607" t="s">
        <v>1</v>
      </c>
      <c r="CL464" s="607" t="s">
        <v>1</v>
      </c>
      <c r="CM464" s="607" t="s">
        <v>1</v>
      </c>
      <c r="CN464" s="607">
        <v>1</v>
      </c>
      <c r="CO464" s="607" t="s">
        <v>1</v>
      </c>
      <c r="CP464" s="607" t="s">
        <v>1</v>
      </c>
      <c r="CQ464" s="607">
        <v>1</v>
      </c>
      <c r="CR464" s="607" t="s">
        <v>1</v>
      </c>
      <c r="CS464" s="607" t="s">
        <v>1</v>
      </c>
      <c r="CT464" s="607" t="s">
        <v>1</v>
      </c>
      <c r="CU464" s="607">
        <v>3</v>
      </c>
      <c r="CV464" s="607"/>
      <c r="CW464" s="607"/>
      <c r="CX464" s="607"/>
      <c r="CY464" s="607"/>
      <c r="CZ464" s="607"/>
      <c r="DA464" s="607"/>
      <c r="DB464" s="607"/>
      <c r="DC464" s="607">
        <v>35</v>
      </c>
      <c r="DD464" s="607">
        <v>17</v>
      </c>
      <c r="DE464" s="607">
        <v>4</v>
      </c>
      <c r="DF464" s="607">
        <v>10</v>
      </c>
      <c r="DG464" s="607">
        <v>3</v>
      </c>
      <c r="DH464" s="607">
        <v>5</v>
      </c>
      <c r="DI464" s="607">
        <v>4</v>
      </c>
      <c r="DJ464" s="607">
        <v>9</v>
      </c>
      <c r="DK464" s="607">
        <v>7</v>
      </c>
      <c r="DL464" s="607" t="s">
        <v>1</v>
      </c>
      <c r="DM464" s="607" t="s">
        <v>1</v>
      </c>
      <c r="DN464" s="607" t="s">
        <v>1</v>
      </c>
      <c r="DO464" s="607">
        <v>1</v>
      </c>
      <c r="DP464" s="607">
        <v>2</v>
      </c>
      <c r="DQ464" s="607">
        <v>1</v>
      </c>
      <c r="DR464" s="607" t="s">
        <v>1</v>
      </c>
      <c r="DS464" s="607" t="s">
        <v>1</v>
      </c>
      <c r="DT464" s="607">
        <v>3</v>
      </c>
      <c r="DU464" s="607" t="s">
        <v>1</v>
      </c>
      <c r="DV464" s="607" t="s">
        <v>1</v>
      </c>
      <c r="DW464" s="607" t="s">
        <v>1</v>
      </c>
      <c r="DX464" s="607" t="s">
        <v>1</v>
      </c>
      <c r="DY464" s="607" t="s">
        <v>1</v>
      </c>
      <c r="DZ464" s="607" t="s">
        <v>1</v>
      </c>
      <c r="EA464" s="607">
        <v>8</v>
      </c>
      <c r="EB464" s="607">
        <v>267</v>
      </c>
      <c r="EC464" s="607">
        <v>11</v>
      </c>
      <c r="ED464" s="607">
        <v>191</v>
      </c>
      <c r="EE464" s="607">
        <v>65</v>
      </c>
      <c r="EF464" s="17">
        <v>19</v>
      </c>
      <c r="EG464" s="17">
        <v>13</v>
      </c>
      <c r="EH464" s="17">
        <v>3</v>
      </c>
      <c r="EI464" s="17">
        <v>8</v>
      </c>
      <c r="EJ464" s="17">
        <v>2</v>
      </c>
      <c r="EK464" s="17" t="s">
        <v>1</v>
      </c>
      <c r="EL464" s="17">
        <v>1</v>
      </c>
      <c r="EM464" s="17">
        <v>5</v>
      </c>
      <c r="EN464" s="17">
        <v>16</v>
      </c>
      <c r="EO464" s="17">
        <v>4</v>
      </c>
      <c r="EP464" s="17">
        <v>1</v>
      </c>
      <c r="EQ464" s="17">
        <v>2</v>
      </c>
      <c r="ER464" s="17">
        <v>1</v>
      </c>
      <c r="ES464" s="17">
        <v>5</v>
      </c>
      <c r="ET464" s="17">
        <v>3</v>
      </c>
      <c r="EU464" s="17">
        <v>4</v>
      </c>
    </row>
    <row r="465" spans="1:151" ht="14.25" customHeight="1">
      <c r="A465" s="551" t="s">
        <v>299</v>
      </c>
      <c r="B465" s="551" t="s">
        <v>655</v>
      </c>
      <c r="C465" s="551" t="s">
        <v>656</v>
      </c>
      <c r="D465" s="551"/>
      <c r="E465" s="607">
        <v>47</v>
      </c>
      <c r="F465" s="607">
        <v>5</v>
      </c>
      <c r="G465" s="607">
        <v>1</v>
      </c>
      <c r="H465" s="607">
        <v>1</v>
      </c>
      <c r="I465" s="607" t="s">
        <v>1</v>
      </c>
      <c r="J465" s="607" t="s">
        <v>1</v>
      </c>
      <c r="K465" s="607">
        <v>4</v>
      </c>
      <c r="L465" s="607">
        <v>42</v>
      </c>
      <c r="M465" s="607">
        <v>11</v>
      </c>
      <c r="N465" s="607">
        <v>1</v>
      </c>
      <c r="O465" s="607">
        <v>1</v>
      </c>
      <c r="P465" s="607">
        <v>1</v>
      </c>
      <c r="Q465" s="607" t="s">
        <v>1</v>
      </c>
      <c r="R465" s="607" t="s">
        <v>1</v>
      </c>
      <c r="S465" s="607" t="s">
        <v>1</v>
      </c>
      <c r="T465" s="607" t="s">
        <v>1</v>
      </c>
      <c r="U465" s="607">
        <v>2</v>
      </c>
      <c r="V465" s="607">
        <v>2</v>
      </c>
      <c r="W465" s="607" t="s">
        <v>1</v>
      </c>
      <c r="X465" s="607" t="s">
        <v>1</v>
      </c>
      <c r="Y465" s="607" t="s">
        <v>1</v>
      </c>
      <c r="Z465" s="607">
        <v>2</v>
      </c>
      <c r="AA465" s="607" t="s">
        <v>1</v>
      </c>
      <c r="AB465" s="607">
        <v>2</v>
      </c>
      <c r="AC465" s="608">
        <v>56.1</v>
      </c>
      <c r="AD465" s="608">
        <v>58</v>
      </c>
      <c r="AE465" s="608">
        <v>51</v>
      </c>
      <c r="AF465" s="607">
        <v>4</v>
      </c>
      <c r="AG465" s="607" t="s">
        <v>1</v>
      </c>
      <c r="AH465" s="607" t="s">
        <v>1</v>
      </c>
      <c r="AI465" s="607" t="s">
        <v>1</v>
      </c>
      <c r="AJ465" s="607" t="s">
        <v>1</v>
      </c>
      <c r="AK465" s="607" t="s">
        <v>1</v>
      </c>
      <c r="AL465" s="607" t="s">
        <v>1</v>
      </c>
      <c r="AM465" s="607" t="s">
        <v>1</v>
      </c>
      <c r="AN465" s="607" t="s">
        <v>1</v>
      </c>
      <c r="AO465" s="607">
        <v>1</v>
      </c>
      <c r="AP465" s="607" t="s">
        <v>1</v>
      </c>
      <c r="AQ465" s="607" t="s">
        <v>1</v>
      </c>
      <c r="AR465" s="607" t="s">
        <v>1</v>
      </c>
      <c r="AS465" s="607">
        <v>1</v>
      </c>
      <c r="AT465" s="607" t="s">
        <v>1</v>
      </c>
      <c r="AU465" s="607">
        <v>2</v>
      </c>
      <c r="AV465" s="608">
        <v>77.8</v>
      </c>
      <c r="AW465" s="608">
        <v>77.8</v>
      </c>
      <c r="AX465" s="608" t="s">
        <v>174</v>
      </c>
      <c r="AY465" s="607">
        <v>1</v>
      </c>
      <c r="AZ465" s="607" t="s">
        <v>1</v>
      </c>
      <c r="BA465" s="607" t="s">
        <v>1</v>
      </c>
      <c r="BB465" s="607" t="s">
        <v>1</v>
      </c>
      <c r="BC465" s="607" t="s">
        <v>1</v>
      </c>
      <c r="BD465" s="607" t="s">
        <v>1</v>
      </c>
      <c r="BE465" s="607" t="s">
        <v>1</v>
      </c>
      <c r="BF465" s="607" t="s">
        <v>1</v>
      </c>
      <c r="BG465" s="607" t="s">
        <v>1</v>
      </c>
      <c r="BH465" s="607">
        <v>1</v>
      </c>
      <c r="BI465" s="607" t="s">
        <v>1</v>
      </c>
      <c r="BJ465" s="607" t="s">
        <v>1</v>
      </c>
      <c r="BK465" s="607" t="s">
        <v>1</v>
      </c>
      <c r="BL465" s="607" t="s">
        <v>1</v>
      </c>
      <c r="BM465" s="607" t="s">
        <v>1</v>
      </c>
      <c r="BN465" s="607" t="s">
        <v>1</v>
      </c>
      <c r="BO465" s="608">
        <v>58</v>
      </c>
      <c r="BP465" s="608">
        <v>58</v>
      </c>
      <c r="BQ465" s="608" t="s">
        <v>174</v>
      </c>
      <c r="BR465" s="607">
        <v>5</v>
      </c>
      <c r="BS465" s="607" t="s">
        <v>1</v>
      </c>
      <c r="BT465" s="607" t="s">
        <v>1</v>
      </c>
      <c r="BU465" s="607" t="s">
        <v>1</v>
      </c>
      <c r="BV465" s="607" t="s">
        <v>1</v>
      </c>
      <c r="BW465" s="607" t="s">
        <v>1</v>
      </c>
      <c r="BX465" s="607" t="s">
        <v>1</v>
      </c>
      <c r="BY465" s="607" t="s">
        <v>1</v>
      </c>
      <c r="BZ465" s="607">
        <v>1</v>
      </c>
      <c r="CA465" s="607">
        <v>1</v>
      </c>
      <c r="CB465" s="607" t="s">
        <v>1</v>
      </c>
      <c r="CC465" s="607" t="s">
        <v>1</v>
      </c>
      <c r="CD465" s="607" t="s">
        <v>1</v>
      </c>
      <c r="CE465" s="607">
        <v>1</v>
      </c>
      <c r="CF465" s="607" t="s">
        <v>1</v>
      </c>
      <c r="CG465" s="607">
        <v>2</v>
      </c>
      <c r="CH465" s="607">
        <v>3</v>
      </c>
      <c r="CI465" s="607" t="s">
        <v>1</v>
      </c>
      <c r="CJ465" s="607" t="s">
        <v>1</v>
      </c>
      <c r="CK465" s="607" t="s">
        <v>1</v>
      </c>
      <c r="CL465" s="607" t="s">
        <v>1</v>
      </c>
      <c r="CM465" s="607" t="s">
        <v>1</v>
      </c>
      <c r="CN465" s="607">
        <v>1</v>
      </c>
      <c r="CO465" s="607" t="s">
        <v>1</v>
      </c>
      <c r="CP465" s="607" t="s">
        <v>1</v>
      </c>
      <c r="CQ465" s="607" t="s">
        <v>1</v>
      </c>
      <c r="CR465" s="607" t="s">
        <v>1</v>
      </c>
      <c r="CS465" s="607" t="s">
        <v>1</v>
      </c>
      <c r="CT465" s="607" t="s">
        <v>1</v>
      </c>
      <c r="CU465" s="607">
        <v>2</v>
      </c>
      <c r="CV465" s="607"/>
      <c r="CW465" s="607"/>
      <c r="CX465" s="607"/>
      <c r="CY465" s="607"/>
      <c r="CZ465" s="607"/>
      <c r="DA465" s="607"/>
      <c r="DB465" s="607"/>
      <c r="DC465" s="607">
        <v>17</v>
      </c>
      <c r="DD465" s="607">
        <v>6</v>
      </c>
      <c r="DE465" s="607">
        <v>1</v>
      </c>
      <c r="DF465" s="607">
        <v>5</v>
      </c>
      <c r="DG465" s="607" t="s">
        <v>1</v>
      </c>
      <c r="DH465" s="607">
        <v>2</v>
      </c>
      <c r="DI465" s="607">
        <v>4</v>
      </c>
      <c r="DJ465" s="607">
        <v>5</v>
      </c>
      <c r="DK465" s="607">
        <v>3</v>
      </c>
      <c r="DL465" s="607" t="s">
        <v>1</v>
      </c>
      <c r="DM465" s="607" t="s">
        <v>1</v>
      </c>
      <c r="DN465" s="607" t="s">
        <v>1</v>
      </c>
      <c r="DO465" s="607" t="s">
        <v>1</v>
      </c>
      <c r="DP465" s="607">
        <v>1</v>
      </c>
      <c r="DQ465" s="607" t="s">
        <v>1</v>
      </c>
      <c r="DR465" s="607" t="s">
        <v>1</v>
      </c>
      <c r="DS465" s="607" t="s">
        <v>1</v>
      </c>
      <c r="DT465" s="607">
        <v>2</v>
      </c>
      <c r="DU465" s="607" t="s">
        <v>1</v>
      </c>
      <c r="DV465" s="607" t="s">
        <v>1</v>
      </c>
      <c r="DW465" s="607" t="s">
        <v>1</v>
      </c>
      <c r="DX465" s="607" t="s">
        <v>1</v>
      </c>
      <c r="DY465" s="607" t="s">
        <v>1</v>
      </c>
      <c r="DZ465" s="607" t="s">
        <v>1</v>
      </c>
      <c r="EA465" s="607">
        <v>5</v>
      </c>
      <c r="EB465" s="607">
        <v>200</v>
      </c>
      <c r="EC465" s="607">
        <v>6</v>
      </c>
      <c r="ED465" s="607">
        <v>144</v>
      </c>
      <c r="EE465" s="607">
        <v>50</v>
      </c>
      <c r="EF465" s="17">
        <v>9</v>
      </c>
      <c r="EG465" s="17">
        <v>5</v>
      </c>
      <c r="EH465" s="17">
        <v>1</v>
      </c>
      <c r="EI465" s="17">
        <v>4</v>
      </c>
      <c r="EJ465" s="17" t="s">
        <v>1</v>
      </c>
      <c r="EK465" s="17" t="s">
        <v>1</v>
      </c>
      <c r="EL465" s="17">
        <v>1</v>
      </c>
      <c r="EM465" s="17">
        <v>3</v>
      </c>
      <c r="EN465" s="17">
        <v>8</v>
      </c>
      <c r="EO465" s="17">
        <v>1</v>
      </c>
      <c r="EP465" s="17" t="s">
        <v>1</v>
      </c>
      <c r="EQ465" s="17">
        <v>1</v>
      </c>
      <c r="ER465" s="17" t="s">
        <v>1</v>
      </c>
      <c r="ES465" s="17">
        <v>2</v>
      </c>
      <c r="ET465" s="17">
        <v>3</v>
      </c>
      <c r="EU465" s="17">
        <v>2</v>
      </c>
    </row>
    <row r="466" spans="1:151" ht="14.25" customHeight="1">
      <c r="A466" s="551" t="s">
        <v>299</v>
      </c>
      <c r="B466" s="551" t="s">
        <v>655</v>
      </c>
      <c r="C466" s="551" t="s">
        <v>656</v>
      </c>
      <c r="D466" s="551" t="s">
        <v>657</v>
      </c>
      <c r="E466" s="607">
        <v>5</v>
      </c>
      <c r="F466" s="607">
        <v>1</v>
      </c>
      <c r="G466" s="607" t="s">
        <v>190</v>
      </c>
      <c r="H466" s="607" t="s">
        <v>190</v>
      </c>
      <c r="I466" s="607" t="s">
        <v>190</v>
      </c>
      <c r="J466" s="607" t="s">
        <v>190</v>
      </c>
      <c r="K466" s="607" t="s">
        <v>190</v>
      </c>
      <c r="L466" s="607">
        <v>4</v>
      </c>
      <c r="M466" s="607" t="s">
        <v>190</v>
      </c>
      <c r="N466" s="607" t="s">
        <v>190</v>
      </c>
      <c r="O466" s="607" t="s">
        <v>190</v>
      </c>
      <c r="P466" s="607" t="s">
        <v>190</v>
      </c>
      <c r="Q466" s="607" t="s">
        <v>190</v>
      </c>
      <c r="R466" s="607" t="s">
        <v>190</v>
      </c>
      <c r="S466" s="607" t="s">
        <v>190</v>
      </c>
      <c r="T466" s="607" t="s">
        <v>190</v>
      </c>
      <c r="U466" s="607" t="s">
        <v>190</v>
      </c>
      <c r="V466" s="607" t="s">
        <v>190</v>
      </c>
      <c r="W466" s="607" t="s">
        <v>190</v>
      </c>
      <c r="X466" s="607" t="s">
        <v>190</v>
      </c>
      <c r="Y466" s="607" t="s">
        <v>190</v>
      </c>
      <c r="Z466" s="607" t="s">
        <v>190</v>
      </c>
      <c r="AA466" s="607" t="s">
        <v>190</v>
      </c>
      <c r="AB466" s="607" t="s">
        <v>190</v>
      </c>
      <c r="AC466" s="608">
        <v>34.799999999999997</v>
      </c>
      <c r="AD466" s="608">
        <v>32</v>
      </c>
      <c r="AE466" s="608">
        <v>39</v>
      </c>
      <c r="AF466" s="607" t="s">
        <v>190</v>
      </c>
      <c r="AG466" s="607" t="s">
        <v>190</v>
      </c>
      <c r="AH466" s="607" t="s">
        <v>190</v>
      </c>
      <c r="AI466" s="607" t="s">
        <v>190</v>
      </c>
      <c r="AJ466" s="607" t="s">
        <v>190</v>
      </c>
      <c r="AK466" s="607" t="s">
        <v>190</v>
      </c>
      <c r="AL466" s="607" t="s">
        <v>190</v>
      </c>
      <c r="AM466" s="607" t="s">
        <v>190</v>
      </c>
      <c r="AN466" s="607" t="s">
        <v>190</v>
      </c>
      <c r="AO466" s="607" t="s">
        <v>190</v>
      </c>
      <c r="AP466" s="607" t="s">
        <v>190</v>
      </c>
      <c r="AQ466" s="607" t="s">
        <v>190</v>
      </c>
      <c r="AR466" s="607" t="s">
        <v>190</v>
      </c>
      <c r="AS466" s="607" t="s">
        <v>190</v>
      </c>
      <c r="AT466" s="607" t="s">
        <v>190</v>
      </c>
      <c r="AU466" s="607" t="s">
        <v>190</v>
      </c>
      <c r="AV466" s="608" t="s">
        <v>174</v>
      </c>
      <c r="AW466" s="608" t="s">
        <v>174</v>
      </c>
      <c r="AX466" s="608" t="s">
        <v>174</v>
      </c>
      <c r="AY466" s="607" t="s">
        <v>190</v>
      </c>
      <c r="AZ466" s="607" t="s">
        <v>190</v>
      </c>
      <c r="BA466" s="607" t="s">
        <v>190</v>
      </c>
      <c r="BB466" s="607" t="s">
        <v>190</v>
      </c>
      <c r="BC466" s="607" t="s">
        <v>190</v>
      </c>
      <c r="BD466" s="607" t="s">
        <v>190</v>
      </c>
      <c r="BE466" s="607" t="s">
        <v>190</v>
      </c>
      <c r="BF466" s="607" t="s">
        <v>190</v>
      </c>
      <c r="BG466" s="607" t="s">
        <v>190</v>
      </c>
      <c r="BH466" s="607" t="s">
        <v>190</v>
      </c>
      <c r="BI466" s="607" t="s">
        <v>190</v>
      </c>
      <c r="BJ466" s="607" t="s">
        <v>190</v>
      </c>
      <c r="BK466" s="607" t="s">
        <v>190</v>
      </c>
      <c r="BL466" s="607" t="s">
        <v>190</v>
      </c>
      <c r="BM466" s="607" t="s">
        <v>190</v>
      </c>
      <c r="BN466" s="607" t="s">
        <v>190</v>
      </c>
      <c r="BO466" s="608" t="s">
        <v>174</v>
      </c>
      <c r="BP466" s="608" t="s">
        <v>174</v>
      </c>
      <c r="BQ466" s="608" t="s">
        <v>174</v>
      </c>
      <c r="BR466" s="607">
        <v>1</v>
      </c>
      <c r="BS466" s="607" t="s">
        <v>1</v>
      </c>
      <c r="BT466" s="607" t="s">
        <v>1</v>
      </c>
      <c r="BU466" s="607" t="s">
        <v>1</v>
      </c>
      <c r="BV466" s="607" t="s">
        <v>1</v>
      </c>
      <c r="BW466" s="607" t="s">
        <v>1</v>
      </c>
      <c r="BX466" s="607" t="s">
        <v>1</v>
      </c>
      <c r="BY466" s="607" t="s">
        <v>1</v>
      </c>
      <c r="BZ466" s="607">
        <v>1</v>
      </c>
      <c r="CA466" s="607" t="s">
        <v>1</v>
      </c>
      <c r="CB466" s="607" t="s">
        <v>1</v>
      </c>
      <c r="CC466" s="607" t="s">
        <v>1</v>
      </c>
      <c r="CD466" s="607" t="s">
        <v>1</v>
      </c>
      <c r="CE466" s="607" t="s">
        <v>1</v>
      </c>
      <c r="CF466" s="607" t="s">
        <v>1</v>
      </c>
      <c r="CG466" s="607" t="s">
        <v>1</v>
      </c>
      <c r="CH466" s="607">
        <v>1</v>
      </c>
      <c r="CI466" s="607" t="s">
        <v>1</v>
      </c>
      <c r="CJ466" s="607" t="s">
        <v>1</v>
      </c>
      <c r="CK466" s="607" t="s">
        <v>1</v>
      </c>
      <c r="CL466" s="607" t="s">
        <v>1</v>
      </c>
      <c r="CM466" s="607" t="s">
        <v>1</v>
      </c>
      <c r="CN466" s="607">
        <v>1</v>
      </c>
      <c r="CO466" s="607" t="s">
        <v>1</v>
      </c>
      <c r="CP466" s="607" t="s">
        <v>1</v>
      </c>
      <c r="CQ466" s="607" t="s">
        <v>1</v>
      </c>
      <c r="CR466" s="607" t="s">
        <v>1</v>
      </c>
      <c r="CS466" s="607" t="s">
        <v>1</v>
      </c>
      <c r="CT466" s="607" t="s">
        <v>1</v>
      </c>
      <c r="CU466" s="607" t="s">
        <v>1</v>
      </c>
      <c r="CV466" s="607"/>
      <c r="CW466" s="607"/>
      <c r="CX466" s="607"/>
      <c r="CY466" s="607"/>
      <c r="CZ466" s="607"/>
      <c r="DA466" s="607"/>
      <c r="DB466" s="607"/>
      <c r="DC466" s="607">
        <v>5</v>
      </c>
      <c r="DD466" s="607">
        <v>2</v>
      </c>
      <c r="DE466" s="607" t="s">
        <v>1</v>
      </c>
      <c r="DF466" s="607">
        <v>2</v>
      </c>
      <c r="DG466" s="607" t="s">
        <v>1</v>
      </c>
      <c r="DH466" s="607">
        <v>1</v>
      </c>
      <c r="DI466" s="607">
        <v>2</v>
      </c>
      <c r="DJ466" s="607" t="s">
        <v>1</v>
      </c>
      <c r="DK466" s="607" t="s">
        <v>1</v>
      </c>
      <c r="DL466" s="607" t="s">
        <v>1</v>
      </c>
      <c r="DM466" s="607" t="s">
        <v>1</v>
      </c>
      <c r="DN466" s="607" t="s">
        <v>1</v>
      </c>
      <c r="DO466" s="607" t="s">
        <v>1</v>
      </c>
      <c r="DP466" s="607" t="s">
        <v>1</v>
      </c>
      <c r="DQ466" s="607" t="s">
        <v>1</v>
      </c>
      <c r="DR466" s="607" t="s">
        <v>1</v>
      </c>
      <c r="DS466" s="607" t="s">
        <v>1</v>
      </c>
      <c r="DT466" s="607" t="s">
        <v>1</v>
      </c>
      <c r="DU466" s="607" t="s">
        <v>1</v>
      </c>
      <c r="DV466" s="607" t="s">
        <v>1</v>
      </c>
      <c r="DW466" s="607" t="s">
        <v>1</v>
      </c>
      <c r="DX466" s="607" t="s">
        <v>1</v>
      </c>
      <c r="DY466" s="607" t="s">
        <v>1</v>
      </c>
      <c r="DZ466" s="607" t="s">
        <v>1</v>
      </c>
      <c r="EA466" s="607">
        <v>1</v>
      </c>
      <c r="EB466" s="607">
        <v>30</v>
      </c>
      <c r="EC466" s="607" t="s">
        <v>1</v>
      </c>
      <c r="ED466" s="607">
        <v>30</v>
      </c>
      <c r="EE466" s="607" t="s">
        <v>1</v>
      </c>
      <c r="EF466" s="17">
        <v>3</v>
      </c>
      <c r="EG466" s="17">
        <v>2</v>
      </c>
      <c r="EH466" s="17" t="s">
        <v>1</v>
      </c>
      <c r="EI466" s="17">
        <v>2</v>
      </c>
      <c r="EJ466" s="17" t="s">
        <v>1</v>
      </c>
      <c r="EK466" s="17" t="s">
        <v>1</v>
      </c>
      <c r="EL466" s="17">
        <v>1</v>
      </c>
      <c r="EM466" s="17" t="s">
        <v>1</v>
      </c>
      <c r="EN466" s="17">
        <v>2</v>
      </c>
      <c r="EO466" s="17" t="s">
        <v>1</v>
      </c>
      <c r="EP466" s="17" t="s">
        <v>1</v>
      </c>
      <c r="EQ466" s="17" t="s">
        <v>1</v>
      </c>
      <c r="ER466" s="17" t="s">
        <v>1</v>
      </c>
      <c r="ES466" s="17">
        <v>1</v>
      </c>
      <c r="ET466" s="17">
        <v>1</v>
      </c>
      <c r="EU466" s="17" t="s">
        <v>1</v>
      </c>
    </row>
    <row r="467" spans="1:151" ht="14.25" customHeight="1">
      <c r="A467" s="551" t="s">
        <v>299</v>
      </c>
      <c r="B467" s="551" t="s">
        <v>655</v>
      </c>
      <c r="C467" s="551" t="s">
        <v>656</v>
      </c>
      <c r="D467" s="551" t="s">
        <v>658</v>
      </c>
      <c r="E467" s="607" t="s">
        <v>1</v>
      </c>
      <c r="F467" s="607" t="s">
        <v>1</v>
      </c>
      <c r="G467" s="607" t="s">
        <v>1</v>
      </c>
      <c r="H467" s="607" t="s">
        <v>1</v>
      </c>
      <c r="I467" s="607" t="s">
        <v>1</v>
      </c>
      <c r="J467" s="607" t="s">
        <v>1</v>
      </c>
      <c r="K467" s="607" t="s">
        <v>1</v>
      </c>
      <c r="L467" s="607" t="s">
        <v>1</v>
      </c>
      <c r="M467" s="607" t="s">
        <v>1</v>
      </c>
      <c r="N467" s="607" t="s">
        <v>1</v>
      </c>
      <c r="O467" s="607" t="s">
        <v>1</v>
      </c>
      <c r="P467" s="607" t="s">
        <v>1</v>
      </c>
      <c r="Q467" s="607" t="s">
        <v>1</v>
      </c>
      <c r="R467" s="607" t="s">
        <v>1</v>
      </c>
      <c r="S467" s="607" t="s">
        <v>1</v>
      </c>
      <c r="T467" s="607" t="s">
        <v>1</v>
      </c>
      <c r="U467" s="607" t="s">
        <v>1</v>
      </c>
      <c r="V467" s="607" t="s">
        <v>1</v>
      </c>
      <c r="W467" s="607" t="s">
        <v>1</v>
      </c>
      <c r="X467" s="607" t="s">
        <v>1</v>
      </c>
      <c r="Y467" s="607" t="s">
        <v>1</v>
      </c>
      <c r="Z467" s="607" t="s">
        <v>1</v>
      </c>
      <c r="AA467" s="607" t="s">
        <v>1</v>
      </c>
      <c r="AB467" s="607" t="s">
        <v>1</v>
      </c>
      <c r="AC467" s="608" t="s">
        <v>174</v>
      </c>
      <c r="AD467" s="608" t="s">
        <v>174</v>
      </c>
      <c r="AE467" s="608" t="s">
        <v>174</v>
      </c>
      <c r="AF467" s="607" t="s">
        <v>1</v>
      </c>
      <c r="AG467" s="607" t="s">
        <v>1</v>
      </c>
      <c r="AH467" s="607" t="s">
        <v>1</v>
      </c>
      <c r="AI467" s="607" t="s">
        <v>1</v>
      </c>
      <c r="AJ467" s="607" t="s">
        <v>1</v>
      </c>
      <c r="AK467" s="607" t="s">
        <v>1</v>
      </c>
      <c r="AL467" s="607" t="s">
        <v>1</v>
      </c>
      <c r="AM467" s="607" t="s">
        <v>1</v>
      </c>
      <c r="AN467" s="607" t="s">
        <v>1</v>
      </c>
      <c r="AO467" s="607" t="s">
        <v>1</v>
      </c>
      <c r="AP467" s="607" t="s">
        <v>1</v>
      </c>
      <c r="AQ467" s="607" t="s">
        <v>1</v>
      </c>
      <c r="AR467" s="607" t="s">
        <v>1</v>
      </c>
      <c r="AS467" s="607" t="s">
        <v>1</v>
      </c>
      <c r="AT467" s="607" t="s">
        <v>1</v>
      </c>
      <c r="AU467" s="607" t="s">
        <v>1</v>
      </c>
      <c r="AV467" s="608" t="s">
        <v>174</v>
      </c>
      <c r="AW467" s="608" t="s">
        <v>174</v>
      </c>
      <c r="AX467" s="608" t="s">
        <v>174</v>
      </c>
      <c r="AY467" s="607" t="s">
        <v>1</v>
      </c>
      <c r="AZ467" s="607" t="s">
        <v>1</v>
      </c>
      <c r="BA467" s="607" t="s">
        <v>1</v>
      </c>
      <c r="BB467" s="607" t="s">
        <v>1</v>
      </c>
      <c r="BC467" s="607" t="s">
        <v>1</v>
      </c>
      <c r="BD467" s="607" t="s">
        <v>1</v>
      </c>
      <c r="BE467" s="607" t="s">
        <v>1</v>
      </c>
      <c r="BF467" s="607" t="s">
        <v>1</v>
      </c>
      <c r="BG467" s="607" t="s">
        <v>1</v>
      </c>
      <c r="BH467" s="607" t="s">
        <v>1</v>
      </c>
      <c r="BI467" s="607" t="s">
        <v>1</v>
      </c>
      <c r="BJ467" s="607" t="s">
        <v>1</v>
      </c>
      <c r="BK467" s="607" t="s">
        <v>1</v>
      </c>
      <c r="BL467" s="607" t="s">
        <v>1</v>
      </c>
      <c r="BM467" s="607" t="s">
        <v>1</v>
      </c>
      <c r="BN467" s="607" t="s">
        <v>1</v>
      </c>
      <c r="BO467" s="608" t="s">
        <v>174</v>
      </c>
      <c r="BP467" s="608" t="s">
        <v>174</v>
      </c>
      <c r="BQ467" s="608" t="s">
        <v>174</v>
      </c>
      <c r="BR467" s="607" t="s">
        <v>1</v>
      </c>
      <c r="BS467" s="607" t="s">
        <v>1</v>
      </c>
      <c r="BT467" s="607" t="s">
        <v>1</v>
      </c>
      <c r="BU467" s="607" t="s">
        <v>1</v>
      </c>
      <c r="BV467" s="607" t="s">
        <v>1</v>
      </c>
      <c r="BW467" s="607" t="s">
        <v>1</v>
      </c>
      <c r="BX467" s="607" t="s">
        <v>1</v>
      </c>
      <c r="BY467" s="607" t="s">
        <v>1</v>
      </c>
      <c r="BZ467" s="607" t="s">
        <v>1</v>
      </c>
      <c r="CA467" s="607" t="s">
        <v>1</v>
      </c>
      <c r="CB467" s="607" t="s">
        <v>1</v>
      </c>
      <c r="CC467" s="607" t="s">
        <v>1</v>
      </c>
      <c r="CD467" s="607" t="s">
        <v>1</v>
      </c>
      <c r="CE467" s="607" t="s">
        <v>1</v>
      </c>
      <c r="CF467" s="607" t="s">
        <v>1</v>
      </c>
      <c r="CG467" s="607" t="s">
        <v>1</v>
      </c>
      <c r="CH467" s="607" t="s">
        <v>1</v>
      </c>
      <c r="CI467" s="607" t="s">
        <v>1</v>
      </c>
      <c r="CJ467" s="607" t="s">
        <v>1</v>
      </c>
      <c r="CK467" s="607" t="s">
        <v>1</v>
      </c>
      <c r="CL467" s="607" t="s">
        <v>1</v>
      </c>
      <c r="CM467" s="607" t="s">
        <v>1</v>
      </c>
      <c r="CN467" s="607" t="s">
        <v>1</v>
      </c>
      <c r="CO467" s="607" t="s">
        <v>1</v>
      </c>
      <c r="CP467" s="607" t="s">
        <v>1</v>
      </c>
      <c r="CQ467" s="607" t="s">
        <v>1</v>
      </c>
      <c r="CR467" s="607" t="s">
        <v>1</v>
      </c>
      <c r="CS467" s="607" t="s">
        <v>1</v>
      </c>
      <c r="CT467" s="607" t="s">
        <v>1</v>
      </c>
      <c r="CU467" s="607" t="s">
        <v>1</v>
      </c>
      <c r="CV467" s="607"/>
      <c r="CW467" s="607"/>
      <c r="CX467" s="607"/>
      <c r="CY467" s="607"/>
      <c r="CZ467" s="607"/>
      <c r="DA467" s="607"/>
      <c r="DB467" s="607"/>
      <c r="DC467" s="607" t="s">
        <v>1</v>
      </c>
      <c r="DD467" s="607" t="s">
        <v>1</v>
      </c>
      <c r="DE467" s="607" t="s">
        <v>1</v>
      </c>
      <c r="DF467" s="607" t="s">
        <v>1</v>
      </c>
      <c r="DG467" s="607" t="s">
        <v>1</v>
      </c>
      <c r="DH467" s="607" t="s">
        <v>1</v>
      </c>
      <c r="DI467" s="607" t="s">
        <v>1</v>
      </c>
      <c r="DJ467" s="607" t="s">
        <v>1</v>
      </c>
      <c r="DK467" s="607" t="s">
        <v>1</v>
      </c>
      <c r="DL467" s="607" t="s">
        <v>1</v>
      </c>
      <c r="DM467" s="607" t="s">
        <v>1</v>
      </c>
      <c r="DN467" s="607" t="s">
        <v>1</v>
      </c>
      <c r="DO467" s="607" t="s">
        <v>1</v>
      </c>
      <c r="DP467" s="607" t="s">
        <v>1</v>
      </c>
      <c r="DQ467" s="607" t="s">
        <v>1</v>
      </c>
      <c r="DR467" s="607" t="s">
        <v>1</v>
      </c>
      <c r="DS467" s="607" t="s">
        <v>1</v>
      </c>
      <c r="DT467" s="607" t="s">
        <v>1</v>
      </c>
      <c r="DU467" s="607" t="s">
        <v>1</v>
      </c>
      <c r="DV467" s="607" t="s">
        <v>1</v>
      </c>
      <c r="DW467" s="607" t="s">
        <v>1</v>
      </c>
      <c r="DX467" s="607" t="s">
        <v>1</v>
      </c>
      <c r="DY467" s="607" t="s">
        <v>1</v>
      </c>
      <c r="DZ467" s="607" t="s">
        <v>1</v>
      </c>
      <c r="EA467" s="607" t="s">
        <v>1</v>
      </c>
      <c r="EB467" s="607" t="s">
        <v>1</v>
      </c>
      <c r="EC467" s="607" t="s">
        <v>1</v>
      </c>
      <c r="ED467" s="607" t="s">
        <v>1</v>
      </c>
      <c r="EE467" s="607" t="s">
        <v>1</v>
      </c>
      <c r="EF467" s="17" t="s">
        <v>1</v>
      </c>
      <c r="EG467" s="17" t="s">
        <v>1</v>
      </c>
      <c r="EH467" s="17" t="s">
        <v>1</v>
      </c>
      <c r="EI467" s="17" t="s">
        <v>1</v>
      </c>
      <c r="EJ467" s="17" t="s">
        <v>1</v>
      </c>
      <c r="EK467" s="17" t="s">
        <v>1</v>
      </c>
      <c r="EL467" s="17" t="s">
        <v>1</v>
      </c>
      <c r="EM467" s="17" t="s">
        <v>1</v>
      </c>
      <c r="EN467" s="17" t="s">
        <v>1</v>
      </c>
      <c r="EO467" s="17" t="s">
        <v>1</v>
      </c>
      <c r="EP467" s="17" t="s">
        <v>1</v>
      </c>
      <c r="EQ467" s="17" t="s">
        <v>1</v>
      </c>
      <c r="ER467" s="17" t="s">
        <v>1</v>
      </c>
      <c r="ES467" s="17" t="s">
        <v>1</v>
      </c>
      <c r="ET467" s="17" t="s">
        <v>1</v>
      </c>
      <c r="EU467" s="17" t="s">
        <v>1</v>
      </c>
    </row>
    <row r="468" spans="1:151" ht="14.25" customHeight="1">
      <c r="A468" s="551" t="s">
        <v>299</v>
      </c>
      <c r="B468" s="551" t="s">
        <v>655</v>
      </c>
      <c r="C468" s="551" t="s">
        <v>656</v>
      </c>
      <c r="D468" s="551" t="s">
        <v>659</v>
      </c>
      <c r="E468" s="607" t="s">
        <v>1</v>
      </c>
      <c r="F468" s="607" t="s">
        <v>1</v>
      </c>
      <c r="G468" s="607" t="s">
        <v>1</v>
      </c>
      <c r="H468" s="607" t="s">
        <v>1</v>
      </c>
      <c r="I468" s="607" t="s">
        <v>1</v>
      </c>
      <c r="J468" s="607" t="s">
        <v>1</v>
      </c>
      <c r="K468" s="607" t="s">
        <v>1</v>
      </c>
      <c r="L468" s="607" t="s">
        <v>1</v>
      </c>
      <c r="M468" s="607" t="s">
        <v>1</v>
      </c>
      <c r="N468" s="607" t="s">
        <v>1</v>
      </c>
      <c r="O468" s="607" t="s">
        <v>1</v>
      </c>
      <c r="P468" s="607" t="s">
        <v>1</v>
      </c>
      <c r="Q468" s="607" t="s">
        <v>1</v>
      </c>
      <c r="R468" s="607" t="s">
        <v>1</v>
      </c>
      <c r="S468" s="607" t="s">
        <v>1</v>
      </c>
      <c r="T468" s="607" t="s">
        <v>1</v>
      </c>
      <c r="U468" s="607" t="s">
        <v>1</v>
      </c>
      <c r="V468" s="607" t="s">
        <v>1</v>
      </c>
      <c r="W468" s="607" t="s">
        <v>1</v>
      </c>
      <c r="X468" s="607" t="s">
        <v>1</v>
      </c>
      <c r="Y468" s="607" t="s">
        <v>1</v>
      </c>
      <c r="Z468" s="607" t="s">
        <v>1</v>
      </c>
      <c r="AA468" s="607" t="s">
        <v>1</v>
      </c>
      <c r="AB468" s="607" t="s">
        <v>1</v>
      </c>
      <c r="AC468" s="608" t="s">
        <v>174</v>
      </c>
      <c r="AD468" s="608" t="s">
        <v>174</v>
      </c>
      <c r="AE468" s="608" t="s">
        <v>174</v>
      </c>
      <c r="AF468" s="607" t="s">
        <v>1</v>
      </c>
      <c r="AG468" s="607" t="s">
        <v>1</v>
      </c>
      <c r="AH468" s="607" t="s">
        <v>1</v>
      </c>
      <c r="AI468" s="607" t="s">
        <v>1</v>
      </c>
      <c r="AJ468" s="607" t="s">
        <v>1</v>
      </c>
      <c r="AK468" s="607" t="s">
        <v>1</v>
      </c>
      <c r="AL468" s="607" t="s">
        <v>1</v>
      </c>
      <c r="AM468" s="607" t="s">
        <v>1</v>
      </c>
      <c r="AN468" s="607" t="s">
        <v>1</v>
      </c>
      <c r="AO468" s="607" t="s">
        <v>1</v>
      </c>
      <c r="AP468" s="607" t="s">
        <v>1</v>
      </c>
      <c r="AQ468" s="607" t="s">
        <v>1</v>
      </c>
      <c r="AR468" s="607" t="s">
        <v>1</v>
      </c>
      <c r="AS468" s="607" t="s">
        <v>1</v>
      </c>
      <c r="AT468" s="607" t="s">
        <v>1</v>
      </c>
      <c r="AU468" s="607" t="s">
        <v>1</v>
      </c>
      <c r="AV468" s="608" t="s">
        <v>174</v>
      </c>
      <c r="AW468" s="608" t="s">
        <v>174</v>
      </c>
      <c r="AX468" s="608" t="s">
        <v>174</v>
      </c>
      <c r="AY468" s="607" t="s">
        <v>1</v>
      </c>
      <c r="AZ468" s="607" t="s">
        <v>1</v>
      </c>
      <c r="BA468" s="607" t="s">
        <v>1</v>
      </c>
      <c r="BB468" s="607" t="s">
        <v>1</v>
      </c>
      <c r="BC468" s="607" t="s">
        <v>1</v>
      </c>
      <c r="BD468" s="607" t="s">
        <v>1</v>
      </c>
      <c r="BE468" s="607" t="s">
        <v>1</v>
      </c>
      <c r="BF468" s="607" t="s">
        <v>1</v>
      </c>
      <c r="BG468" s="607" t="s">
        <v>1</v>
      </c>
      <c r="BH468" s="607" t="s">
        <v>1</v>
      </c>
      <c r="BI468" s="607" t="s">
        <v>1</v>
      </c>
      <c r="BJ468" s="607" t="s">
        <v>1</v>
      </c>
      <c r="BK468" s="607" t="s">
        <v>1</v>
      </c>
      <c r="BL468" s="607" t="s">
        <v>1</v>
      </c>
      <c r="BM468" s="607" t="s">
        <v>1</v>
      </c>
      <c r="BN468" s="607" t="s">
        <v>1</v>
      </c>
      <c r="BO468" s="608" t="s">
        <v>174</v>
      </c>
      <c r="BP468" s="608" t="s">
        <v>174</v>
      </c>
      <c r="BQ468" s="608" t="s">
        <v>174</v>
      </c>
      <c r="BR468" s="607" t="s">
        <v>1</v>
      </c>
      <c r="BS468" s="607" t="s">
        <v>1</v>
      </c>
      <c r="BT468" s="607" t="s">
        <v>1</v>
      </c>
      <c r="BU468" s="607" t="s">
        <v>1</v>
      </c>
      <c r="BV468" s="607" t="s">
        <v>1</v>
      </c>
      <c r="BW468" s="607" t="s">
        <v>1</v>
      </c>
      <c r="BX468" s="607" t="s">
        <v>1</v>
      </c>
      <c r="BY468" s="607" t="s">
        <v>1</v>
      </c>
      <c r="BZ468" s="607" t="s">
        <v>1</v>
      </c>
      <c r="CA468" s="607" t="s">
        <v>1</v>
      </c>
      <c r="CB468" s="607" t="s">
        <v>1</v>
      </c>
      <c r="CC468" s="607" t="s">
        <v>1</v>
      </c>
      <c r="CD468" s="607" t="s">
        <v>1</v>
      </c>
      <c r="CE468" s="607" t="s">
        <v>1</v>
      </c>
      <c r="CF468" s="607" t="s">
        <v>1</v>
      </c>
      <c r="CG468" s="607" t="s">
        <v>1</v>
      </c>
      <c r="CH468" s="607" t="s">
        <v>1</v>
      </c>
      <c r="CI468" s="607" t="s">
        <v>1</v>
      </c>
      <c r="CJ468" s="607" t="s">
        <v>1</v>
      </c>
      <c r="CK468" s="607" t="s">
        <v>1</v>
      </c>
      <c r="CL468" s="607" t="s">
        <v>1</v>
      </c>
      <c r="CM468" s="607" t="s">
        <v>1</v>
      </c>
      <c r="CN468" s="607" t="s">
        <v>1</v>
      </c>
      <c r="CO468" s="607" t="s">
        <v>1</v>
      </c>
      <c r="CP468" s="607" t="s">
        <v>1</v>
      </c>
      <c r="CQ468" s="607" t="s">
        <v>1</v>
      </c>
      <c r="CR468" s="607" t="s">
        <v>1</v>
      </c>
      <c r="CS468" s="607" t="s">
        <v>1</v>
      </c>
      <c r="CT468" s="607" t="s">
        <v>1</v>
      </c>
      <c r="CU468" s="607" t="s">
        <v>1</v>
      </c>
      <c r="CV468" s="607"/>
      <c r="CW468" s="607"/>
      <c r="CX468" s="607"/>
      <c r="CY468" s="607"/>
      <c r="CZ468" s="607"/>
      <c r="DA468" s="607"/>
      <c r="DB468" s="607"/>
      <c r="DC468" s="607" t="s">
        <v>1</v>
      </c>
      <c r="DD468" s="607" t="s">
        <v>1</v>
      </c>
      <c r="DE468" s="607" t="s">
        <v>1</v>
      </c>
      <c r="DF468" s="607" t="s">
        <v>1</v>
      </c>
      <c r="DG468" s="607" t="s">
        <v>1</v>
      </c>
      <c r="DH468" s="607" t="s">
        <v>1</v>
      </c>
      <c r="DI468" s="607" t="s">
        <v>1</v>
      </c>
      <c r="DJ468" s="607" t="s">
        <v>1</v>
      </c>
      <c r="DK468" s="607" t="s">
        <v>1</v>
      </c>
      <c r="DL468" s="607" t="s">
        <v>1</v>
      </c>
      <c r="DM468" s="607" t="s">
        <v>1</v>
      </c>
      <c r="DN468" s="607" t="s">
        <v>1</v>
      </c>
      <c r="DO468" s="607" t="s">
        <v>1</v>
      </c>
      <c r="DP468" s="607" t="s">
        <v>1</v>
      </c>
      <c r="DQ468" s="607" t="s">
        <v>1</v>
      </c>
      <c r="DR468" s="607" t="s">
        <v>1</v>
      </c>
      <c r="DS468" s="607" t="s">
        <v>1</v>
      </c>
      <c r="DT468" s="607" t="s">
        <v>1</v>
      </c>
      <c r="DU468" s="607" t="s">
        <v>1</v>
      </c>
      <c r="DV468" s="607" t="s">
        <v>1</v>
      </c>
      <c r="DW468" s="607" t="s">
        <v>1</v>
      </c>
      <c r="DX468" s="607" t="s">
        <v>1</v>
      </c>
      <c r="DY468" s="607" t="s">
        <v>1</v>
      </c>
      <c r="DZ468" s="607" t="s">
        <v>1</v>
      </c>
      <c r="EA468" s="607" t="s">
        <v>1</v>
      </c>
      <c r="EB468" s="607" t="s">
        <v>1</v>
      </c>
      <c r="EC468" s="607" t="s">
        <v>1</v>
      </c>
      <c r="ED468" s="607" t="s">
        <v>1</v>
      </c>
      <c r="EE468" s="607" t="s">
        <v>1</v>
      </c>
      <c r="EF468" s="17" t="s">
        <v>1</v>
      </c>
      <c r="EG468" s="17" t="s">
        <v>1</v>
      </c>
      <c r="EH468" s="17" t="s">
        <v>1</v>
      </c>
      <c r="EI468" s="17" t="s">
        <v>1</v>
      </c>
      <c r="EJ468" s="17" t="s">
        <v>1</v>
      </c>
      <c r="EK468" s="17" t="s">
        <v>1</v>
      </c>
      <c r="EL468" s="17" t="s">
        <v>1</v>
      </c>
      <c r="EM468" s="17" t="s">
        <v>1</v>
      </c>
      <c r="EN468" s="17" t="s">
        <v>1</v>
      </c>
      <c r="EO468" s="17" t="s">
        <v>1</v>
      </c>
      <c r="EP468" s="17" t="s">
        <v>1</v>
      </c>
      <c r="EQ468" s="17" t="s">
        <v>1</v>
      </c>
      <c r="ER468" s="17" t="s">
        <v>1</v>
      </c>
      <c r="ES468" s="17" t="s">
        <v>1</v>
      </c>
      <c r="ET468" s="17" t="s">
        <v>1</v>
      </c>
      <c r="EU468" s="17" t="s">
        <v>1</v>
      </c>
    </row>
    <row r="469" spans="1:151" ht="14.25" customHeight="1">
      <c r="A469" s="551" t="s">
        <v>299</v>
      </c>
      <c r="B469" s="551" t="s">
        <v>655</v>
      </c>
      <c r="C469" s="551" t="s">
        <v>656</v>
      </c>
      <c r="D469" s="551" t="s">
        <v>660</v>
      </c>
      <c r="E469" s="607">
        <v>4</v>
      </c>
      <c r="F469" s="607" t="s">
        <v>1</v>
      </c>
      <c r="G469" s="607" t="s">
        <v>1</v>
      </c>
      <c r="H469" s="607" t="s">
        <v>1</v>
      </c>
      <c r="I469" s="607" t="s">
        <v>1</v>
      </c>
      <c r="J469" s="607" t="s">
        <v>1</v>
      </c>
      <c r="K469" s="607" t="s">
        <v>1</v>
      </c>
      <c r="L469" s="607">
        <v>4</v>
      </c>
      <c r="M469" s="607" t="s">
        <v>1</v>
      </c>
      <c r="N469" s="607" t="s">
        <v>1</v>
      </c>
      <c r="O469" s="607" t="s">
        <v>1</v>
      </c>
      <c r="P469" s="607" t="s">
        <v>1</v>
      </c>
      <c r="Q469" s="607" t="s">
        <v>1</v>
      </c>
      <c r="R469" s="607" t="s">
        <v>1</v>
      </c>
      <c r="S469" s="607" t="s">
        <v>1</v>
      </c>
      <c r="T469" s="607" t="s">
        <v>1</v>
      </c>
      <c r="U469" s="607" t="s">
        <v>1</v>
      </c>
      <c r="V469" s="607" t="s">
        <v>1</v>
      </c>
      <c r="W469" s="607" t="s">
        <v>1</v>
      </c>
      <c r="X469" s="607" t="s">
        <v>1</v>
      </c>
      <c r="Y469" s="607" t="s">
        <v>1</v>
      </c>
      <c r="Z469" s="607" t="s">
        <v>1</v>
      </c>
      <c r="AA469" s="607" t="s">
        <v>1</v>
      </c>
      <c r="AB469" s="607" t="s">
        <v>1</v>
      </c>
      <c r="AC469" s="608" t="s">
        <v>174</v>
      </c>
      <c r="AD469" s="608" t="s">
        <v>174</v>
      </c>
      <c r="AE469" s="608" t="s">
        <v>174</v>
      </c>
      <c r="AF469" s="607" t="s">
        <v>1</v>
      </c>
      <c r="AG469" s="607" t="s">
        <v>1</v>
      </c>
      <c r="AH469" s="607" t="s">
        <v>1</v>
      </c>
      <c r="AI469" s="607" t="s">
        <v>1</v>
      </c>
      <c r="AJ469" s="607" t="s">
        <v>1</v>
      </c>
      <c r="AK469" s="607" t="s">
        <v>1</v>
      </c>
      <c r="AL469" s="607" t="s">
        <v>1</v>
      </c>
      <c r="AM469" s="607" t="s">
        <v>1</v>
      </c>
      <c r="AN469" s="607" t="s">
        <v>1</v>
      </c>
      <c r="AO469" s="607" t="s">
        <v>1</v>
      </c>
      <c r="AP469" s="607" t="s">
        <v>1</v>
      </c>
      <c r="AQ469" s="607" t="s">
        <v>1</v>
      </c>
      <c r="AR469" s="607" t="s">
        <v>1</v>
      </c>
      <c r="AS469" s="607" t="s">
        <v>1</v>
      </c>
      <c r="AT469" s="607" t="s">
        <v>1</v>
      </c>
      <c r="AU469" s="607" t="s">
        <v>1</v>
      </c>
      <c r="AV469" s="608" t="s">
        <v>174</v>
      </c>
      <c r="AW469" s="608" t="s">
        <v>174</v>
      </c>
      <c r="AX469" s="608" t="s">
        <v>174</v>
      </c>
      <c r="AY469" s="607" t="s">
        <v>1</v>
      </c>
      <c r="AZ469" s="607" t="s">
        <v>1</v>
      </c>
      <c r="BA469" s="607" t="s">
        <v>1</v>
      </c>
      <c r="BB469" s="607" t="s">
        <v>1</v>
      </c>
      <c r="BC469" s="607" t="s">
        <v>1</v>
      </c>
      <c r="BD469" s="607" t="s">
        <v>1</v>
      </c>
      <c r="BE469" s="607" t="s">
        <v>1</v>
      </c>
      <c r="BF469" s="607" t="s">
        <v>1</v>
      </c>
      <c r="BG469" s="607" t="s">
        <v>1</v>
      </c>
      <c r="BH469" s="607" t="s">
        <v>1</v>
      </c>
      <c r="BI469" s="607" t="s">
        <v>1</v>
      </c>
      <c r="BJ469" s="607" t="s">
        <v>1</v>
      </c>
      <c r="BK469" s="607" t="s">
        <v>1</v>
      </c>
      <c r="BL469" s="607" t="s">
        <v>1</v>
      </c>
      <c r="BM469" s="607" t="s">
        <v>1</v>
      </c>
      <c r="BN469" s="607" t="s">
        <v>1</v>
      </c>
      <c r="BO469" s="608" t="s">
        <v>174</v>
      </c>
      <c r="BP469" s="608" t="s">
        <v>174</v>
      </c>
      <c r="BQ469" s="608" t="s">
        <v>174</v>
      </c>
      <c r="BR469" s="607" t="s">
        <v>1</v>
      </c>
      <c r="BS469" s="607" t="s">
        <v>1</v>
      </c>
      <c r="BT469" s="607" t="s">
        <v>1</v>
      </c>
      <c r="BU469" s="607" t="s">
        <v>1</v>
      </c>
      <c r="BV469" s="607" t="s">
        <v>1</v>
      </c>
      <c r="BW469" s="607" t="s">
        <v>1</v>
      </c>
      <c r="BX469" s="607" t="s">
        <v>1</v>
      </c>
      <c r="BY469" s="607" t="s">
        <v>1</v>
      </c>
      <c r="BZ469" s="607" t="s">
        <v>1</v>
      </c>
      <c r="CA469" s="607" t="s">
        <v>1</v>
      </c>
      <c r="CB469" s="607" t="s">
        <v>1</v>
      </c>
      <c r="CC469" s="607" t="s">
        <v>1</v>
      </c>
      <c r="CD469" s="607" t="s">
        <v>1</v>
      </c>
      <c r="CE469" s="607" t="s">
        <v>1</v>
      </c>
      <c r="CF469" s="607" t="s">
        <v>1</v>
      </c>
      <c r="CG469" s="607" t="s">
        <v>1</v>
      </c>
      <c r="CH469" s="607" t="s">
        <v>1</v>
      </c>
      <c r="CI469" s="607" t="s">
        <v>1</v>
      </c>
      <c r="CJ469" s="607" t="s">
        <v>1</v>
      </c>
      <c r="CK469" s="607" t="s">
        <v>1</v>
      </c>
      <c r="CL469" s="607" t="s">
        <v>1</v>
      </c>
      <c r="CM469" s="607" t="s">
        <v>1</v>
      </c>
      <c r="CN469" s="607" t="s">
        <v>1</v>
      </c>
      <c r="CO469" s="607" t="s">
        <v>1</v>
      </c>
      <c r="CP469" s="607" t="s">
        <v>1</v>
      </c>
      <c r="CQ469" s="607" t="s">
        <v>1</v>
      </c>
      <c r="CR469" s="607" t="s">
        <v>1</v>
      </c>
      <c r="CS469" s="607" t="s">
        <v>1</v>
      </c>
      <c r="CT469" s="607" t="s">
        <v>1</v>
      </c>
      <c r="CU469" s="607" t="s">
        <v>1</v>
      </c>
      <c r="CV469" s="607"/>
      <c r="CW469" s="607"/>
      <c r="CX469" s="607"/>
      <c r="CY469" s="607"/>
      <c r="CZ469" s="607"/>
      <c r="DA469" s="607"/>
      <c r="DB469" s="607"/>
      <c r="DC469" s="607" t="s">
        <v>1</v>
      </c>
      <c r="DD469" s="607" t="s">
        <v>1</v>
      </c>
      <c r="DE469" s="607" t="s">
        <v>1</v>
      </c>
      <c r="DF469" s="607" t="s">
        <v>1</v>
      </c>
      <c r="DG469" s="607" t="s">
        <v>1</v>
      </c>
      <c r="DH469" s="607" t="s">
        <v>1</v>
      </c>
      <c r="DI469" s="607" t="s">
        <v>1</v>
      </c>
      <c r="DJ469" s="607" t="s">
        <v>1</v>
      </c>
      <c r="DK469" s="607" t="s">
        <v>1</v>
      </c>
      <c r="DL469" s="607" t="s">
        <v>1</v>
      </c>
      <c r="DM469" s="607" t="s">
        <v>1</v>
      </c>
      <c r="DN469" s="607" t="s">
        <v>1</v>
      </c>
      <c r="DO469" s="607" t="s">
        <v>1</v>
      </c>
      <c r="DP469" s="607" t="s">
        <v>1</v>
      </c>
      <c r="DQ469" s="607" t="s">
        <v>1</v>
      </c>
      <c r="DR469" s="607" t="s">
        <v>1</v>
      </c>
      <c r="DS469" s="607" t="s">
        <v>1</v>
      </c>
      <c r="DT469" s="607" t="s">
        <v>1</v>
      </c>
      <c r="DU469" s="607" t="s">
        <v>1</v>
      </c>
      <c r="DV469" s="607" t="s">
        <v>1</v>
      </c>
      <c r="DW469" s="607" t="s">
        <v>1</v>
      </c>
      <c r="DX469" s="607" t="s">
        <v>1</v>
      </c>
      <c r="DY469" s="607" t="s">
        <v>1</v>
      </c>
      <c r="DZ469" s="607" t="s">
        <v>1</v>
      </c>
      <c r="EA469" s="607" t="s">
        <v>1</v>
      </c>
      <c r="EB469" s="607" t="s">
        <v>1</v>
      </c>
      <c r="EC469" s="607" t="s">
        <v>1</v>
      </c>
      <c r="ED469" s="607" t="s">
        <v>1</v>
      </c>
      <c r="EE469" s="607" t="s">
        <v>1</v>
      </c>
      <c r="EF469" s="17" t="s">
        <v>1</v>
      </c>
      <c r="EG469" s="17" t="s">
        <v>1</v>
      </c>
      <c r="EH469" s="17" t="s">
        <v>1</v>
      </c>
      <c r="EI469" s="17" t="s">
        <v>1</v>
      </c>
      <c r="EJ469" s="17" t="s">
        <v>1</v>
      </c>
      <c r="EK469" s="17" t="s">
        <v>1</v>
      </c>
      <c r="EL469" s="17" t="s">
        <v>1</v>
      </c>
      <c r="EM469" s="17" t="s">
        <v>1</v>
      </c>
      <c r="EN469" s="17" t="s">
        <v>1</v>
      </c>
      <c r="EO469" s="17" t="s">
        <v>1</v>
      </c>
      <c r="EP469" s="17" t="s">
        <v>1</v>
      </c>
      <c r="EQ469" s="17" t="s">
        <v>1</v>
      </c>
      <c r="ER469" s="17" t="s">
        <v>1</v>
      </c>
      <c r="ES469" s="17" t="s">
        <v>1</v>
      </c>
      <c r="ET469" s="17" t="s">
        <v>1</v>
      </c>
      <c r="EU469" s="17" t="s">
        <v>1</v>
      </c>
    </row>
    <row r="470" spans="1:151" ht="14.25" customHeight="1">
      <c r="A470" s="551" t="s">
        <v>299</v>
      </c>
      <c r="B470" s="551" t="s">
        <v>655</v>
      </c>
      <c r="C470" s="551" t="s">
        <v>656</v>
      </c>
      <c r="D470" s="551" t="s">
        <v>661</v>
      </c>
      <c r="E470" s="607">
        <v>2</v>
      </c>
      <c r="F470" s="607" t="s">
        <v>1</v>
      </c>
      <c r="G470" s="607" t="s">
        <v>1</v>
      </c>
      <c r="H470" s="607" t="s">
        <v>1</v>
      </c>
      <c r="I470" s="607" t="s">
        <v>1</v>
      </c>
      <c r="J470" s="607" t="s">
        <v>1</v>
      </c>
      <c r="K470" s="607" t="s">
        <v>1</v>
      </c>
      <c r="L470" s="607">
        <v>2</v>
      </c>
      <c r="M470" s="607" t="s">
        <v>1</v>
      </c>
      <c r="N470" s="607" t="s">
        <v>1</v>
      </c>
      <c r="O470" s="607" t="s">
        <v>1</v>
      </c>
      <c r="P470" s="607" t="s">
        <v>1</v>
      </c>
      <c r="Q470" s="607" t="s">
        <v>1</v>
      </c>
      <c r="R470" s="607" t="s">
        <v>1</v>
      </c>
      <c r="S470" s="607" t="s">
        <v>1</v>
      </c>
      <c r="T470" s="607" t="s">
        <v>1</v>
      </c>
      <c r="U470" s="607" t="s">
        <v>1</v>
      </c>
      <c r="V470" s="607" t="s">
        <v>1</v>
      </c>
      <c r="W470" s="607" t="s">
        <v>1</v>
      </c>
      <c r="X470" s="607" t="s">
        <v>1</v>
      </c>
      <c r="Y470" s="607" t="s">
        <v>1</v>
      </c>
      <c r="Z470" s="607" t="s">
        <v>1</v>
      </c>
      <c r="AA470" s="607" t="s">
        <v>1</v>
      </c>
      <c r="AB470" s="607" t="s">
        <v>1</v>
      </c>
      <c r="AC470" s="608" t="s">
        <v>174</v>
      </c>
      <c r="AD470" s="608" t="s">
        <v>174</v>
      </c>
      <c r="AE470" s="608" t="s">
        <v>174</v>
      </c>
      <c r="AF470" s="607" t="s">
        <v>1</v>
      </c>
      <c r="AG470" s="607" t="s">
        <v>1</v>
      </c>
      <c r="AH470" s="607" t="s">
        <v>1</v>
      </c>
      <c r="AI470" s="607" t="s">
        <v>1</v>
      </c>
      <c r="AJ470" s="607" t="s">
        <v>1</v>
      </c>
      <c r="AK470" s="607" t="s">
        <v>1</v>
      </c>
      <c r="AL470" s="607" t="s">
        <v>1</v>
      </c>
      <c r="AM470" s="607" t="s">
        <v>1</v>
      </c>
      <c r="AN470" s="607" t="s">
        <v>1</v>
      </c>
      <c r="AO470" s="607" t="s">
        <v>1</v>
      </c>
      <c r="AP470" s="607" t="s">
        <v>1</v>
      </c>
      <c r="AQ470" s="607" t="s">
        <v>1</v>
      </c>
      <c r="AR470" s="607" t="s">
        <v>1</v>
      </c>
      <c r="AS470" s="607" t="s">
        <v>1</v>
      </c>
      <c r="AT470" s="607" t="s">
        <v>1</v>
      </c>
      <c r="AU470" s="607" t="s">
        <v>1</v>
      </c>
      <c r="AV470" s="608" t="s">
        <v>174</v>
      </c>
      <c r="AW470" s="608" t="s">
        <v>174</v>
      </c>
      <c r="AX470" s="608" t="s">
        <v>174</v>
      </c>
      <c r="AY470" s="607" t="s">
        <v>1</v>
      </c>
      <c r="AZ470" s="607" t="s">
        <v>1</v>
      </c>
      <c r="BA470" s="607" t="s">
        <v>1</v>
      </c>
      <c r="BB470" s="607" t="s">
        <v>1</v>
      </c>
      <c r="BC470" s="607" t="s">
        <v>1</v>
      </c>
      <c r="BD470" s="607" t="s">
        <v>1</v>
      </c>
      <c r="BE470" s="607" t="s">
        <v>1</v>
      </c>
      <c r="BF470" s="607" t="s">
        <v>1</v>
      </c>
      <c r="BG470" s="607" t="s">
        <v>1</v>
      </c>
      <c r="BH470" s="607" t="s">
        <v>1</v>
      </c>
      <c r="BI470" s="607" t="s">
        <v>1</v>
      </c>
      <c r="BJ470" s="607" t="s">
        <v>1</v>
      </c>
      <c r="BK470" s="607" t="s">
        <v>1</v>
      </c>
      <c r="BL470" s="607" t="s">
        <v>1</v>
      </c>
      <c r="BM470" s="607" t="s">
        <v>1</v>
      </c>
      <c r="BN470" s="607" t="s">
        <v>1</v>
      </c>
      <c r="BO470" s="608" t="s">
        <v>174</v>
      </c>
      <c r="BP470" s="608" t="s">
        <v>174</v>
      </c>
      <c r="BQ470" s="608" t="s">
        <v>174</v>
      </c>
      <c r="BR470" s="607" t="s">
        <v>1</v>
      </c>
      <c r="BS470" s="607" t="s">
        <v>1</v>
      </c>
      <c r="BT470" s="607" t="s">
        <v>1</v>
      </c>
      <c r="BU470" s="607" t="s">
        <v>1</v>
      </c>
      <c r="BV470" s="607" t="s">
        <v>1</v>
      </c>
      <c r="BW470" s="607" t="s">
        <v>1</v>
      </c>
      <c r="BX470" s="607" t="s">
        <v>1</v>
      </c>
      <c r="BY470" s="607" t="s">
        <v>1</v>
      </c>
      <c r="BZ470" s="607" t="s">
        <v>1</v>
      </c>
      <c r="CA470" s="607" t="s">
        <v>1</v>
      </c>
      <c r="CB470" s="607" t="s">
        <v>1</v>
      </c>
      <c r="CC470" s="607" t="s">
        <v>1</v>
      </c>
      <c r="CD470" s="607" t="s">
        <v>1</v>
      </c>
      <c r="CE470" s="607" t="s">
        <v>1</v>
      </c>
      <c r="CF470" s="607" t="s">
        <v>1</v>
      </c>
      <c r="CG470" s="607" t="s">
        <v>1</v>
      </c>
      <c r="CH470" s="607" t="s">
        <v>1</v>
      </c>
      <c r="CI470" s="607" t="s">
        <v>1</v>
      </c>
      <c r="CJ470" s="607" t="s">
        <v>1</v>
      </c>
      <c r="CK470" s="607" t="s">
        <v>1</v>
      </c>
      <c r="CL470" s="607" t="s">
        <v>1</v>
      </c>
      <c r="CM470" s="607" t="s">
        <v>1</v>
      </c>
      <c r="CN470" s="607" t="s">
        <v>1</v>
      </c>
      <c r="CO470" s="607" t="s">
        <v>1</v>
      </c>
      <c r="CP470" s="607" t="s">
        <v>1</v>
      </c>
      <c r="CQ470" s="607" t="s">
        <v>1</v>
      </c>
      <c r="CR470" s="607" t="s">
        <v>1</v>
      </c>
      <c r="CS470" s="607" t="s">
        <v>1</v>
      </c>
      <c r="CT470" s="607" t="s">
        <v>1</v>
      </c>
      <c r="CU470" s="607" t="s">
        <v>1</v>
      </c>
      <c r="CV470" s="607"/>
      <c r="CW470" s="607"/>
      <c r="CX470" s="607"/>
      <c r="CY470" s="607"/>
      <c r="CZ470" s="607"/>
      <c r="DA470" s="607"/>
      <c r="DB470" s="607"/>
      <c r="DC470" s="607" t="s">
        <v>1</v>
      </c>
      <c r="DD470" s="607" t="s">
        <v>1</v>
      </c>
      <c r="DE470" s="607" t="s">
        <v>1</v>
      </c>
      <c r="DF470" s="607" t="s">
        <v>1</v>
      </c>
      <c r="DG470" s="607" t="s">
        <v>1</v>
      </c>
      <c r="DH470" s="607" t="s">
        <v>1</v>
      </c>
      <c r="DI470" s="607" t="s">
        <v>1</v>
      </c>
      <c r="DJ470" s="607" t="s">
        <v>1</v>
      </c>
      <c r="DK470" s="607" t="s">
        <v>1</v>
      </c>
      <c r="DL470" s="607" t="s">
        <v>1</v>
      </c>
      <c r="DM470" s="607" t="s">
        <v>1</v>
      </c>
      <c r="DN470" s="607" t="s">
        <v>1</v>
      </c>
      <c r="DO470" s="607" t="s">
        <v>1</v>
      </c>
      <c r="DP470" s="607" t="s">
        <v>1</v>
      </c>
      <c r="DQ470" s="607" t="s">
        <v>1</v>
      </c>
      <c r="DR470" s="607" t="s">
        <v>1</v>
      </c>
      <c r="DS470" s="607" t="s">
        <v>1</v>
      </c>
      <c r="DT470" s="607" t="s">
        <v>1</v>
      </c>
      <c r="DU470" s="607" t="s">
        <v>1</v>
      </c>
      <c r="DV470" s="607" t="s">
        <v>1</v>
      </c>
      <c r="DW470" s="607" t="s">
        <v>1</v>
      </c>
      <c r="DX470" s="607" t="s">
        <v>1</v>
      </c>
      <c r="DY470" s="607" t="s">
        <v>1</v>
      </c>
      <c r="DZ470" s="607" t="s">
        <v>1</v>
      </c>
      <c r="EA470" s="607" t="s">
        <v>1</v>
      </c>
      <c r="EB470" s="607" t="s">
        <v>1</v>
      </c>
      <c r="EC470" s="607" t="s">
        <v>1</v>
      </c>
      <c r="ED470" s="607" t="s">
        <v>1</v>
      </c>
      <c r="EE470" s="607" t="s">
        <v>1</v>
      </c>
      <c r="EF470" s="17" t="s">
        <v>1</v>
      </c>
      <c r="EG470" s="17" t="s">
        <v>1</v>
      </c>
      <c r="EH470" s="17" t="s">
        <v>1</v>
      </c>
      <c r="EI470" s="17" t="s">
        <v>1</v>
      </c>
      <c r="EJ470" s="17" t="s">
        <v>1</v>
      </c>
      <c r="EK470" s="17" t="s">
        <v>1</v>
      </c>
      <c r="EL470" s="17" t="s">
        <v>1</v>
      </c>
      <c r="EM470" s="17" t="s">
        <v>1</v>
      </c>
      <c r="EN470" s="17" t="s">
        <v>1</v>
      </c>
      <c r="EO470" s="17" t="s">
        <v>1</v>
      </c>
      <c r="EP470" s="17" t="s">
        <v>1</v>
      </c>
      <c r="EQ470" s="17" t="s">
        <v>1</v>
      </c>
      <c r="ER470" s="17" t="s">
        <v>1</v>
      </c>
      <c r="ES470" s="17" t="s">
        <v>1</v>
      </c>
      <c r="ET470" s="17" t="s">
        <v>1</v>
      </c>
      <c r="EU470" s="17" t="s">
        <v>1</v>
      </c>
    </row>
    <row r="471" spans="1:151" ht="14.25" customHeight="1">
      <c r="A471" s="551" t="s">
        <v>299</v>
      </c>
      <c r="B471" s="551" t="s">
        <v>655</v>
      </c>
      <c r="C471" s="551" t="s">
        <v>656</v>
      </c>
      <c r="D471" s="551" t="s">
        <v>662</v>
      </c>
      <c r="E471" s="607">
        <v>4</v>
      </c>
      <c r="F471" s="607">
        <v>1</v>
      </c>
      <c r="G471" s="607" t="s">
        <v>190</v>
      </c>
      <c r="H471" s="607" t="s">
        <v>190</v>
      </c>
      <c r="I471" s="607" t="s">
        <v>190</v>
      </c>
      <c r="J471" s="607" t="s">
        <v>190</v>
      </c>
      <c r="K471" s="607" t="s">
        <v>190</v>
      </c>
      <c r="L471" s="607">
        <v>3</v>
      </c>
      <c r="M471" s="607" t="s">
        <v>190</v>
      </c>
      <c r="N471" s="607" t="s">
        <v>190</v>
      </c>
      <c r="O471" s="607" t="s">
        <v>190</v>
      </c>
      <c r="P471" s="607" t="s">
        <v>190</v>
      </c>
      <c r="Q471" s="607" t="s">
        <v>190</v>
      </c>
      <c r="R471" s="607" t="s">
        <v>190</v>
      </c>
      <c r="S471" s="607" t="s">
        <v>190</v>
      </c>
      <c r="T471" s="607" t="s">
        <v>190</v>
      </c>
      <c r="U471" s="607" t="s">
        <v>190</v>
      </c>
      <c r="V471" s="607" t="s">
        <v>190</v>
      </c>
      <c r="W471" s="607" t="s">
        <v>190</v>
      </c>
      <c r="X471" s="607" t="s">
        <v>190</v>
      </c>
      <c r="Y471" s="607" t="s">
        <v>190</v>
      </c>
      <c r="Z471" s="607" t="s">
        <v>190</v>
      </c>
      <c r="AA471" s="607" t="s">
        <v>190</v>
      </c>
      <c r="AB471" s="607" t="s">
        <v>190</v>
      </c>
      <c r="AC471" s="608">
        <v>72.5</v>
      </c>
      <c r="AD471" s="608">
        <v>72.5</v>
      </c>
      <c r="AE471" s="608" t="s">
        <v>174</v>
      </c>
      <c r="AF471" s="607" t="s">
        <v>190</v>
      </c>
      <c r="AG471" s="607" t="s">
        <v>190</v>
      </c>
      <c r="AH471" s="607" t="s">
        <v>190</v>
      </c>
      <c r="AI471" s="607" t="s">
        <v>190</v>
      </c>
      <c r="AJ471" s="607" t="s">
        <v>190</v>
      </c>
      <c r="AK471" s="607" t="s">
        <v>190</v>
      </c>
      <c r="AL471" s="607" t="s">
        <v>190</v>
      </c>
      <c r="AM471" s="607" t="s">
        <v>190</v>
      </c>
      <c r="AN471" s="607" t="s">
        <v>190</v>
      </c>
      <c r="AO471" s="607" t="s">
        <v>190</v>
      </c>
      <c r="AP471" s="607" t="s">
        <v>190</v>
      </c>
      <c r="AQ471" s="607" t="s">
        <v>190</v>
      </c>
      <c r="AR471" s="607" t="s">
        <v>190</v>
      </c>
      <c r="AS471" s="607" t="s">
        <v>190</v>
      </c>
      <c r="AT471" s="607" t="s">
        <v>190</v>
      </c>
      <c r="AU471" s="607" t="s">
        <v>190</v>
      </c>
      <c r="AV471" s="608">
        <v>88</v>
      </c>
      <c r="AW471" s="608">
        <v>88</v>
      </c>
      <c r="AX471" s="608" t="s">
        <v>174</v>
      </c>
      <c r="AY471" s="607" t="s">
        <v>190</v>
      </c>
      <c r="AZ471" s="607" t="s">
        <v>190</v>
      </c>
      <c r="BA471" s="607" t="s">
        <v>190</v>
      </c>
      <c r="BB471" s="607" t="s">
        <v>190</v>
      </c>
      <c r="BC471" s="607" t="s">
        <v>190</v>
      </c>
      <c r="BD471" s="607" t="s">
        <v>190</v>
      </c>
      <c r="BE471" s="607" t="s">
        <v>190</v>
      </c>
      <c r="BF471" s="607" t="s">
        <v>190</v>
      </c>
      <c r="BG471" s="607" t="s">
        <v>190</v>
      </c>
      <c r="BH471" s="607" t="s">
        <v>190</v>
      </c>
      <c r="BI471" s="607" t="s">
        <v>190</v>
      </c>
      <c r="BJ471" s="607" t="s">
        <v>190</v>
      </c>
      <c r="BK471" s="607" t="s">
        <v>190</v>
      </c>
      <c r="BL471" s="607" t="s">
        <v>190</v>
      </c>
      <c r="BM471" s="607" t="s">
        <v>190</v>
      </c>
      <c r="BN471" s="607" t="s">
        <v>190</v>
      </c>
      <c r="BO471" s="608" t="s">
        <v>174</v>
      </c>
      <c r="BP471" s="608" t="s">
        <v>174</v>
      </c>
      <c r="BQ471" s="608" t="s">
        <v>174</v>
      </c>
      <c r="BR471" s="607">
        <v>1</v>
      </c>
      <c r="BS471" s="607" t="s">
        <v>1</v>
      </c>
      <c r="BT471" s="607" t="s">
        <v>1</v>
      </c>
      <c r="BU471" s="607" t="s">
        <v>1</v>
      </c>
      <c r="BV471" s="607" t="s">
        <v>1</v>
      </c>
      <c r="BW471" s="607" t="s">
        <v>1</v>
      </c>
      <c r="BX471" s="607" t="s">
        <v>1</v>
      </c>
      <c r="BY471" s="607" t="s">
        <v>1</v>
      </c>
      <c r="BZ471" s="607" t="s">
        <v>1</v>
      </c>
      <c r="CA471" s="607" t="s">
        <v>1</v>
      </c>
      <c r="CB471" s="607" t="s">
        <v>1</v>
      </c>
      <c r="CC471" s="607" t="s">
        <v>1</v>
      </c>
      <c r="CD471" s="607" t="s">
        <v>1</v>
      </c>
      <c r="CE471" s="607" t="s">
        <v>1</v>
      </c>
      <c r="CF471" s="607" t="s">
        <v>1</v>
      </c>
      <c r="CG471" s="607">
        <v>1</v>
      </c>
      <c r="CH471" s="607">
        <v>1</v>
      </c>
      <c r="CI471" s="607" t="s">
        <v>1</v>
      </c>
      <c r="CJ471" s="607" t="s">
        <v>1</v>
      </c>
      <c r="CK471" s="607" t="s">
        <v>1</v>
      </c>
      <c r="CL471" s="607" t="s">
        <v>1</v>
      </c>
      <c r="CM471" s="607" t="s">
        <v>1</v>
      </c>
      <c r="CN471" s="607" t="s">
        <v>1</v>
      </c>
      <c r="CO471" s="607" t="s">
        <v>1</v>
      </c>
      <c r="CP471" s="607" t="s">
        <v>1</v>
      </c>
      <c r="CQ471" s="607" t="s">
        <v>1</v>
      </c>
      <c r="CR471" s="607" t="s">
        <v>1</v>
      </c>
      <c r="CS471" s="607" t="s">
        <v>1</v>
      </c>
      <c r="CT471" s="607" t="s">
        <v>1</v>
      </c>
      <c r="CU471" s="607">
        <v>1</v>
      </c>
      <c r="CV471" s="607"/>
      <c r="CW471" s="607"/>
      <c r="CX471" s="607"/>
      <c r="CY471" s="607"/>
      <c r="CZ471" s="607"/>
      <c r="DA471" s="607"/>
      <c r="DB471" s="607"/>
      <c r="DC471" s="607">
        <v>3</v>
      </c>
      <c r="DD471" s="607">
        <v>1</v>
      </c>
      <c r="DE471" s="607" t="s">
        <v>1</v>
      </c>
      <c r="DF471" s="607">
        <v>1</v>
      </c>
      <c r="DG471" s="607" t="s">
        <v>1</v>
      </c>
      <c r="DH471" s="607" t="s">
        <v>1</v>
      </c>
      <c r="DI471" s="607" t="s">
        <v>1</v>
      </c>
      <c r="DJ471" s="607">
        <v>2</v>
      </c>
      <c r="DK471" s="607">
        <v>1</v>
      </c>
      <c r="DL471" s="607" t="s">
        <v>1</v>
      </c>
      <c r="DM471" s="607" t="s">
        <v>1</v>
      </c>
      <c r="DN471" s="607" t="s">
        <v>1</v>
      </c>
      <c r="DO471" s="607" t="s">
        <v>1</v>
      </c>
      <c r="DP471" s="607" t="s">
        <v>1</v>
      </c>
      <c r="DQ471" s="607" t="s">
        <v>1</v>
      </c>
      <c r="DR471" s="607" t="s">
        <v>1</v>
      </c>
      <c r="DS471" s="607" t="s">
        <v>1</v>
      </c>
      <c r="DT471" s="607">
        <v>1</v>
      </c>
      <c r="DU471" s="607" t="s">
        <v>1</v>
      </c>
      <c r="DV471" s="607" t="s">
        <v>1</v>
      </c>
      <c r="DW471" s="607" t="s">
        <v>1</v>
      </c>
      <c r="DX471" s="607" t="s">
        <v>1</v>
      </c>
      <c r="DY471" s="607" t="s">
        <v>1</v>
      </c>
      <c r="DZ471" s="607" t="s">
        <v>1</v>
      </c>
      <c r="EA471" s="607">
        <v>1</v>
      </c>
      <c r="EB471" s="607">
        <v>33</v>
      </c>
      <c r="EC471" s="607">
        <v>6</v>
      </c>
      <c r="ED471" s="607">
        <v>27</v>
      </c>
      <c r="EE471" s="607" t="s">
        <v>1</v>
      </c>
      <c r="EF471" s="17">
        <v>2</v>
      </c>
      <c r="EG471" s="17">
        <v>1</v>
      </c>
      <c r="EH471" s="17" t="s">
        <v>1</v>
      </c>
      <c r="EI471" s="17">
        <v>1</v>
      </c>
      <c r="EJ471" s="17" t="s">
        <v>1</v>
      </c>
      <c r="EK471" s="17" t="s">
        <v>1</v>
      </c>
      <c r="EL471" s="17" t="s">
        <v>1</v>
      </c>
      <c r="EM471" s="17">
        <v>1</v>
      </c>
      <c r="EN471" s="17">
        <v>1</v>
      </c>
      <c r="EO471" s="17" t="s">
        <v>1</v>
      </c>
      <c r="EP471" s="17" t="s">
        <v>1</v>
      </c>
      <c r="EQ471" s="17" t="s">
        <v>1</v>
      </c>
      <c r="ER471" s="17" t="s">
        <v>1</v>
      </c>
      <c r="ES471" s="17" t="s">
        <v>1</v>
      </c>
      <c r="ET471" s="17" t="s">
        <v>1</v>
      </c>
      <c r="EU471" s="17">
        <v>1</v>
      </c>
    </row>
    <row r="472" spans="1:151" ht="14.25" customHeight="1">
      <c r="A472" s="551" t="s">
        <v>299</v>
      </c>
      <c r="B472" s="551" t="s">
        <v>655</v>
      </c>
      <c r="C472" s="551" t="s">
        <v>656</v>
      </c>
      <c r="D472" s="551" t="s">
        <v>663</v>
      </c>
      <c r="E472" s="607">
        <v>2</v>
      </c>
      <c r="F472" s="607" t="s">
        <v>1</v>
      </c>
      <c r="G472" s="607" t="s">
        <v>1</v>
      </c>
      <c r="H472" s="607" t="s">
        <v>1</v>
      </c>
      <c r="I472" s="607" t="s">
        <v>1</v>
      </c>
      <c r="J472" s="607" t="s">
        <v>1</v>
      </c>
      <c r="K472" s="607" t="s">
        <v>1</v>
      </c>
      <c r="L472" s="607">
        <v>2</v>
      </c>
      <c r="M472" s="607" t="s">
        <v>1</v>
      </c>
      <c r="N472" s="607" t="s">
        <v>1</v>
      </c>
      <c r="O472" s="607" t="s">
        <v>1</v>
      </c>
      <c r="P472" s="607" t="s">
        <v>1</v>
      </c>
      <c r="Q472" s="607" t="s">
        <v>1</v>
      </c>
      <c r="R472" s="607" t="s">
        <v>1</v>
      </c>
      <c r="S472" s="607" t="s">
        <v>1</v>
      </c>
      <c r="T472" s="607" t="s">
        <v>1</v>
      </c>
      <c r="U472" s="607" t="s">
        <v>1</v>
      </c>
      <c r="V472" s="607" t="s">
        <v>1</v>
      </c>
      <c r="W472" s="607" t="s">
        <v>1</v>
      </c>
      <c r="X472" s="607" t="s">
        <v>1</v>
      </c>
      <c r="Y472" s="607" t="s">
        <v>1</v>
      </c>
      <c r="Z472" s="607" t="s">
        <v>1</v>
      </c>
      <c r="AA472" s="607" t="s">
        <v>1</v>
      </c>
      <c r="AB472" s="607" t="s">
        <v>1</v>
      </c>
      <c r="AC472" s="608" t="s">
        <v>174</v>
      </c>
      <c r="AD472" s="608" t="s">
        <v>174</v>
      </c>
      <c r="AE472" s="608" t="s">
        <v>174</v>
      </c>
      <c r="AF472" s="607" t="s">
        <v>1</v>
      </c>
      <c r="AG472" s="607" t="s">
        <v>1</v>
      </c>
      <c r="AH472" s="607" t="s">
        <v>1</v>
      </c>
      <c r="AI472" s="607" t="s">
        <v>1</v>
      </c>
      <c r="AJ472" s="607" t="s">
        <v>1</v>
      </c>
      <c r="AK472" s="607" t="s">
        <v>1</v>
      </c>
      <c r="AL472" s="607" t="s">
        <v>1</v>
      </c>
      <c r="AM472" s="607" t="s">
        <v>1</v>
      </c>
      <c r="AN472" s="607" t="s">
        <v>1</v>
      </c>
      <c r="AO472" s="607" t="s">
        <v>1</v>
      </c>
      <c r="AP472" s="607" t="s">
        <v>1</v>
      </c>
      <c r="AQ472" s="607" t="s">
        <v>1</v>
      </c>
      <c r="AR472" s="607" t="s">
        <v>1</v>
      </c>
      <c r="AS472" s="607" t="s">
        <v>1</v>
      </c>
      <c r="AT472" s="607" t="s">
        <v>1</v>
      </c>
      <c r="AU472" s="607" t="s">
        <v>1</v>
      </c>
      <c r="AV472" s="608" t="s">
        <v>174</v>
      </c>
      <c r="AW472" s="608" t="s">
        <v>174</v>
      </c>
      <c r="AX472" s="608" t="s">
        <v>174</v>
      </c>
      <c r="AY472" s="607" t="s">
        <v>1</v>
      </c>
      <c r="AZ472" s="607" t="s">
        <v>1</v>
      </c>
      <c r="BA472" s="607" t="s">
        <v>1</v>
      </c>
      <c r="BB472" s="607" t="s">
        <v>1</v>
      </c>
      <c r="BC472" s="607" t="s">
        <v>1</v>
      </c>
      <c r="BD472" s="607" t="s">
        <v>1</v>
      </c>
      <c r="BE472" s="607" t="s">
        <v>1</v>
      </c>
      <c r="BF472" s="607" t="s">
        <v>1</v>
      </c>
      <c r="BG472" s="607" t="s">
        <v>1</v>
      </c>
      <c r="BH472" s="607" t="s">
        <v>1</v>
      </c>
      <c r="BI472" s="607" t="s">
        <v>1</v>
      </c>
      <c r="BJ472" s="607" t="s">
        <v>1</v>
      </c>
      <c r="BK472" s="607" t="s">
        <v>1</v>
      </c>
      <c r="BL472" s="607" t="s">
        <v>1</v>
      </c>
      <c r="BM472" s="607" t="s">
        <v>1</v>
      </c>
      <c r="BN472" s="607" t="s">
        <v>1</v>
      </c>
      <c r="BO472" s="608" t="s">
        <v>174</v>
      </c>
      <c r="BP472" s="608" t="s">
        <v>174</v>
      </c>
      <c r="BQ472" s="608" t="s">
        <v>174</v>
      </c>
      <c r="BR472" s="607" t="s">
        <v>1</v>
      </c>
      <c r="BS472" s="607" t="s">
        <v>1</v>
      </c>
      <c r="BT472" s="607" t="s">
        <v>1</v>
      </c>
      <c r="BU472" s="607" t="s">
        <v>1</v>
      </c>
      <c r="BV472" s="607" t="s">
        <v>1</v>
      </c>
      <c r="BW472" s="607" t="s">
        <v>1</v>
      </c>
      <c r="BX472" s="607" t="s">
        <v>1</v>
      </c>
      <c r="BY472" s="607" t="s">
        <v>1</v>
      </c>
      <c r="BZ472" s="607" t="s">
        <v>1</v>
      </c>
      <c r="CA472" s="607" t="s">
        <v>1</v>
      </c>
      <c r="CB472" s="607" t="s">
        <v>1</v>
      </c>
      <c r="CC472" s="607" t="s">
        <v>1</v>
      </c>
      <c r="CD472" s="607" t="s">
        <v>1</v>
      </c>
      <c r="CE472" s="607" t="s">
        <v>1</v>
      </c>
      <c r="CF472" s="607" t="s">
        <v>1</v>
      </c>
      <c r="CG472" s="607" t="s">
        <v>1</v>
      </c>
      <c r="CH472" s="607" t="s">
        <v>1</v>
      </c>
      <c r="CI472" s="607" t="s">
        <v>1</v>
      </c>
      <c r="CJ472" s="607" t="s">
        <v>1</v>
      </c>
      <c r="CK472" s="607" t="s">
        <v>1</v>
      </c>
      <c r="CL472" s="607" t="s">
        <v>1</v>
      </c>
      <c r="CM472" s="607" t="s">
        <v>1</v>
      </c>
      <c r="CN472" s="607" t="s">
        <v>1</v>
      </c>
      <c r="CO472" s="607" t="s">
        <v>1</v>
      </c>
      <c r="CP472" s="607" t="s">
        <v>1</v>
      </c>
      <c r="CQ472" s="607" t="s">
        <v>1</v>
      </c>
      <c r="CR472" s="607" t="s">
        <v>1</v>
      </c>
      <c r="CS472" s="607" t="s">
        <v>1</v>
      </c>
      <c r="CT472" s="607" t="s">
        <v>1</v>
      </c>
      <c r="CU472" s="607" t="s">
        <v>1</v>
      </c>
      <c r="CV472" s="607"/>
      <c r="CW472" s="607"/>
      <c r="CX472" s="607"/>
      <c r="CY472" s="607"/>
      <c r="CZ472" s="607"/>
      <c r="DA472" s="607"/>
      <c r="DB472" s="607"/>
      <c r="DC472" s="607" t="s">
        <v>1</v>
      </c>
      <c r="DD472" s="607" t="s">
        <v>1</v>
      </c>
      <c r="DE472" s="607" t="s">
        <v>1</v>
      </c>
      <c r="DF472" s="607" t="s">
        <v>1</v>
      </c>
      <c r="DG472" s="607" t="s">
        <v>1</v>
      </c>
      <c r="DH472" s="607" t="s">
        <v>1</v>
      </c>
      <c r="DI472" s="607" t="s">
        <v>1</v>
      </c>
      <c r="DJ472" s="607" t="s">
        <v>1</v>
      </c>
      <c r="DK472" s="607" t="s">
        <v>1</v>
      </c>
      <c r="DL472" s="607" t="s">
        <v>1</v>
      </c>
      <c r="DM472" s="607" t="s">
        <v>1</v>
      </c>
      <c r="DN472" s="607" t="s">
        <v>1</v>
      </c>
      <c r="DO472" s="607" t="s">
        <v>1</v>
      </c>
      <c r="DP472" s="607" t="s">
        <v>1</v>
      </c>
      <c r="DQ472" s="607" t="s">
        <v>1</v>
      </c>
      <c r="DR472" s="607" t="s">
        <v>1</v>
      </c>
      <c r="DS472" s="607" t="s">
        <v>1</v>
      </c>
      <c r="DT472" s="607" t="s">
        <v>1</v>
      </c>
      <c r="DU472" s="607" t="s">
        <v>1</v>
      </c>
      <c r="DV472" s="607" t="s">
        <v>1</v>
      </c>
      <c r="DW472" s="607" t="s">
        <v>1</v>
      </c>
      <c r="DX472" s="607" t="s">
        <v>1</v>
      </c>
      <c r="DY472" s="607" t="s">
        <v>1</v>
      </c>
      <c r="DZ472" s="607" t="s">
        <v>1</v>
      </c>
      <c r="EA472" s="607" t="s">
        <v>1</v>
      </c>
      <c r="EB472" s="607" t="s">
        <v>1</v>
      </c>
      <c r="EC472" s="607" t="s">
        <v>1</v>
      </c>
      <c r="ED472" s="607" t="s">
        <v>1</v>
      </c>
      <c r="EE472" s="607" t="s">
        <v>1</v>
      </c>
      <c r="EF472" s="17" t="s">
        <v>1</v>
      </c>
      <c r="EG472" s="17" t="s">
        <v>1</v>
      </c>
      <c r="EH472" s="17" t="s">
        <v>1</v>
      </c>
      <c r="EI472" s="17" t="s">
        <v>1</v>
      </c>
      <c r="EJ472" s="17" t="s">
        <v>1</v>
      </c>
      <c r="EK472" s="17" t="s">
        <v>1</v>
      </c>
      <c r="EL472" s="17" t="s">
        <v>1</v>
      </c>
      <c r="EM472" s="17" t="s">
        <v>1</v>
      </c>
      <c r="EN472" s="17" t="s">
        <v>1</v>
      </c>
      <c r="EO472" s="17" t="s">
        <v>1</v>
      </c>
      <c r="EP472" s="17" t="s">
        <v>1</v>
      </c>
      <c r="EQ472" s="17" t="s">
        <v>1</v>
      </c>
      <c r="ER472" s="17" t="s">
        <v>1</v>
      </c>
      <c r="ES472" s="17" t="s">
        <v>1</v>
      </c>
      <c r="ET472" s="17" t="s">
        <v>1</v>
      </c>
      <c r="EU472" s="17" t="s">
        <v>1</v>
      </c>
    </row>
    <row r="473" spans="1:151" ht="14.25" customHeight="1">
      <c r="A473" s="551" t="s">
        <v>299</v>
      </c>
      <c r="B473" s="551" t="s">
        <v>655</v>
      </c>
      <c r="C473" s="551" t="s">
        <v>656</v>
      </c>
      <c r="D473" s="551" t="s">
        <v>664</v>
      </c>
      <c r="E473" s="607">
        <v>7</v>
      </c>
      <c r="F473" s="607" t="s">
        <v>1</v>
      </c>
      <c r="G473" s="607" t="s">
        <v>1</v>
      </c>
      <c r="H473" s="607" t="s">
        <v>1</v>
      </c>
      <c r="I473" s="607" t="s">
        <v>1</v>
      </c>
      <c r="J473" s="607" t="s">
        <v>1</v>
      </c>
      <c r="K473" s="607" t="s">
        <v>1</v>
      </c>
      <c r="L473" s="607">
        <v>7</v>
      </c>
      <c r="M473" s="607" t="s">
        <v>1</v>
      </c>
      <c r="N473" s="607" t="s">
        <v>1</v>
      </c>
      <c r="O473" s="607" t="s">
        <v>1</v>
      </c>
      <c r="P473" s="607" t="s">
        <v>1</v>
      </c>
      <c r="Q473" s="607" t="s">
        <v>1</v>
      </c>
      <c r="R473" s="607" t="s">
        <v>1</v>
      </c>
      <c r="S473" s="607" t="s">
        <v>1</v>
      </c>
      <c r="T473" s="607" t="s">
        <v>1</v>
      </c>
      <c r="U473" s="607" t="s">
        <v>1</v>
      </c>
      <c r="V473" s="607" t="s">
        <v>1</v>
      </c>
      <c r="W473" s="607" t="s">
        <v>1</v>
      </c>
      <c r="X473" s="607" t="s">
        <v>1</v>
      </c>
      <c r="Y473" s="607" t="s">
        <v>1</v>
      </c>
      <c r="Z473" s="607" t="s">
        <v>1</v>
      </c>
      <c r="AA473" s="607" t="s">
        <v>1</v>
      </c>
      <c r="AB473" s="607" t="s">
        <v>1</v>
      </c>
      <c r="AC473" s="608" t="s">
        <v>174</v>
      </c>
      <c r="AD473" s="608" t="s">
        <v>174</v>
      </c>
      <c r="AE473" s="608" t="s">
        <v>174</v>
      </c>
      <c r="AF473" s="607" t="s">
        <v>1</v>
      </c>
      <c r="AG473" s="607" t="s">
        <v>1</v>
      </c>
      <c r="AH473" s="607" t="s">
        <v>1</v>
      </c>
      <c r="AI473" s="607" t="s">
        <v>1</v>
      </c>
      <c r="AJ473" s="607" t="s">
        <v>1</v>
      </c>
      <c r="AK473" s="607" t="s">
        <v>1</v>
      </c>
      <c r="AL473" s="607" t="s">
        <v>1</v>
      </c>
      <c r="AM473" s="607" t="s">
        <v>1</v>
      </c>
      <c r="AN473" s="607" t="s">
        <v>1</v>
      </c>
      <c r="AO473" s="607" t="s">
        <v>1</v>
      </c>
      <c r="AP473" s="607" t="s">
        <v>1</v>
      </c>
      <c r="AQ473" s="607" t="s">
        <v>1</v>
      </c>
      <c r="AR473" s="607" t="s">
        <v>1</v>
      </c>
      <c r="AS473" s="607" t="s">
        <v>1</v>
      </c>
      <c r="AT473" s="607" t="s">
        <v>1</v>
      </c>
      <c r="AU473" s="607" t="s">
        <v>1</v>
      </c>
      <c r="AV473" s="608" t="s">
        <v>174</v>
      </c>
      <c r="AW473" s="608" t="s">
        <v>174</v>
      </c>
      <c r="AX473" s="608" t="s">
        <v>174</v>
      </c>
      <c r="AY473" s="607" t="s">
        <v>1</v>
      </c>
      <c r="AZ473" s="607" t="s">
        <v>1</v>
      </c>
      <c r="BA473" s="607" t="s">
        <v>1</v>
      </c>
      <c r="BB473" s="607" t="s">
        <v>1</v>
      </c>
      <c r="BC473" s="607" t="s">
        <v>1</v>
      </c>
      <c r="BD473" s="607" t="s">
        <v>1</v>
      </c>
      <c r="BE473" s="607" t="s">
        <v>1</v>
      </c>
      <c r="BF473" s="607" t="s">
        <v>1</v>
      </c>
      <c r="BG473" s="607" t="s">
        <v>1</v>
      </c>
      <c r="BH473" s="607" t="s">
        <v>1</v>
      </c>
      <c r="BI473" s="607" t="s">
        <v>1</v>
      </c>
      <c r="BJ473" s="607" t="s">
        <v>1</v>
      </c>
      <c r="BK473" s="607" t="s">
        <v>1</v>
      </c>
      <c r="BL473" s="607" t="s">
        <v>1</v>
      </c>
      <c r="BM473" s="607" t="s">
        <v>1</v>
      </c>
      <c r="BN473" s="607" t="s">
        <v>1</v>
      </c>
      <c r="BO473" s="608" t="s">
        <v>174</v>
      </c>
      <c r="BP473" s="608" t="s">
        <v>174</v>
      </c>
      <c r="BQ473" s="608" t="s">
        <v>174</v>
      </c>
      <c r="BR473" s="607" t="s">
        <v>1</v>
      </c>
      <c r="BS473" s="607" t="s">
        <v>1</v>
      </c>
      <c r="BT473" s="607" t="s">
        <v>1</v>
      </c>
      <c r="BU473" s="607" t="s">
        <v>1</v>
      </c>
      <c r="BV473" s="607" t="s">
        <v>1</v>
      </c>
      <c r="BW473" s="607" t="s">
        <v>1</v>
      </c>
      <c r="BX473" s="607" t="s">
        <v>1</v>
      </c>
      <c r="BY473" s="607" t="s">
        <v>1</v>
      </c>
      <c r="BZ473" s="607" t="s">
        <v>1</v>
      </c>
      <c r="CA473" s="607" t="s">
        <v>1</v>
      </c>
      <c r="CB473" s="607" t="s">
        <v>1</v>
      </c>
      <c r="CC473" s="607" t="s">
        <v>1</v>
      </c>
      <c r="CD473" s="607" t="s">
        <v>1</v>
      </c>
      <c r="CE473" s="607" t="s">
        <v>1</v>
      </c>
      <c r="CF473" s="607" t="s">
        <v>1</v>
      </c>
      <c r="CG473" s="607" t="s">
        <v>1</v>
      </c>
      <c r="CH473" s="607" t="s">
        <v>1</v>
      </c>
      <c r="CI473" s="607" t="s">
        <v>1</v>
      </c>
      <c r="CJ473" s="607" t="s">
        <v>1</v>
      </c>
      <c r="CK473" s="607" t="s">
        <v>1</v>
      </c>
      <c r="CL473" s="607" t="s">
        <v>1</v>
      </c>
      <c r="CM473" s="607" t="s">
        <v>1</v>
      </c>
      <c r="CN473" s="607" t="s">
        <v>1</v>
      </c>
      <c r="CO473" s="607" t="s">
        <v>1</v>
      </c>
      <c r="CP473" s="607" t="s">
        <v>1</v>
      </c>
      <c r="CQ473" s="607" t="s">
        <v>1</v>
      </c>
      <c r="CR473" s="607" t="s">
        <v>1</v>
      </c>
      <c r="CS473" s="607" t="s">
        <v>1</v>
      </c>
      <c r="CT473" s="607" t="s">
        <v>1</v>
      </c>
      <c r="CU473" s="607" t="s">
        <v>1</v>
      </c>
      <c r="CV473" s="607"/>
      <c r="CW473" s="607"/>
      <c r="CX473" s="607"/>
      <c r="CY473" s="607"/>
      <c r="CZ473" s="607"/>
      <c r="DA473" s="607"/>
      <c r="DB473" s="607"/>
      <c r="DC473" s="607" t="s">
        <v>1</v>
      </c>
      <c r="DD473" s="607" t="s">
        <v>1</v>
      </c>
      <c r="DE473" s="607" t="s">
        <v>1</v>
      </c>
      <c r="DF473" s="607" t="s">
        <v>1</v>
      </c>
      <c r="DG473" s="607" t="s">
        <v>1</v>
      </c>
      <c r="DH473" s="607" t="s">
        <v>1</v>
      </c>
      <c r="DI473" s="607" t="s">
        <v>1</v>
      </c>
      <c r="DJ473" s="607" t="s">
        <v>1</v>
      </c>
      <c r="DK473" s="607" t="s">
        <v>1</v>
      </c>
      <c r="DL473" s="607" t="s">
        <v>1</v>
      </c>
      <c r="DM473" s="607" t="s">
        <v>1</v>
      </c>
      <c r="DN473" s="607" t="s">
        <v>1</v>
      </c>
      <c r="DO473" s="607" t="s">
        <v>1</v>
      </c>
      <c r="DP473" s="607" t="s">
        <v>1</v>
      </c>
      <c r="DQ473" s="607" t="s">
        <v>1</v>
      </c>
      <c r="DR473" s="607" t="s">
        <v>1</v>
      </c>
      <c r="DS473" s="607" t="s">
        <v>1</v>
      </c>
      <c r="DT473" s="607" t="s">
        <v>1</v>
      </c>
      <c r="DU473" s="607" t="s">
        <v>1</v>
      </c>
      <c r="DV473" s="607" t="s">
        <v>1</v>
      </c>
      <c r="DW473" s="607" t="s">
        <v>1</v>
      </c>
      <c r="DX473" s="607" t="s">
        <v>1</v>
      </c>
      <c r="DY473" s="607" t="s">
        <v>1</v>
      </c>
      <c r="DZ473" s="607" t="s">
        <v>1</v>
      </c>
      <c r="EA473" s="607" t="s">
        <v>1</v>
      </c>
      <c r="EB473" s="607" t="s">
        <v>1</v>
      </c>
      <c r="EC473" s="607" t="s">
        <v>1</v>
      </c>
      <c r="ED473" s="607" t="s">
        <v>1</v>
      </c>
      <c r="EE473" s="607" t="s">
        <v>1</v>
      </c>
      <c r="EF473" s="17" t="s">
        <v>1</v>
      </c>
      <c r="EG473" s="17" t="s">
        <v>1</v>
      </c>
      <c r="EH473" s="17" t="s">
        <v>1</v>
      </c>
      <c r="EI473" s="17" t="s">
        <v>1</v>
      </c>
      <c r="EJ473" s="17" t="s">
        <v>1</v>
      </c>
      <c r="EK473" s="17" t="s">
        <v>1</v>
      </c>
      <c r="EL473" s="17" t="s">
        <v>1</v>
      </c>
      <c r="EM473" s="17" t="s">
        <v>1</v>
      </c>
      <c r="EN473" s="17" t="s">
        <v>1</v>
      </c>
      <c r="EO473" s="17" t="s">
        <v>1</v>
      </c>
      <c r="EP473" s="17" t="s">
        <v>1</v>
      </c>
      <c r="EQ473" s="17" t="s">
        <v>1</v>
      </c>
      <c r="ER473" s="17" t="s">
        <v>1</v>
      </c>
      <c r="ES473" s="17" t="s">
        <v>1</v>
      </c>
      <c r="ET473" s="17" t="s">
        <v>1</v>
      </c>
      <c r="EU473" s="17" t="s">
        <v>1</v>
      </c>
    </row>
    <row r="474" spans="1:151" ht="14.25" customHeight="1">
      <c r="A474" s="551" t="s">
        <v>299</v>
      </c>
      <c r="B474" s="551" t="s">
        <v>655</v>
      </c>
      <c r="C474" s="551" t="s">
        <v>656</v>
      </c>
      <c r="D474" s="551" t="s">
        <v>224</v>
      </c>
      <c r="E474" s="607">
        <v>3</v>
      </c>
      <c r="F474" s="607" t="s">
        <v>1</v>
      </c>
      <c r="G474" s="607" t="s">
        <v>1</v>
      </c>
      <c r="H474" s="607" t="s">
        <v>1</v>
      </c>
      <c r="I474" s="607" t="s">
        <v>1</v>
      </c>
      <c r="J474" s="607" t="s">
        <v>1</v>
      </c>
      <c r="K474" s="607" t="s">
        <v>1</v>
      </c>
      <c r="L474" s="607">
        <v>3</v>
      </c>
      <c r="M474" s="607" t="s">
        <v>1</v>
      </c>
      <c r="N474" s="607" t="s">
        <v>1</v>
      </c>
      <c r="O474" s="607" t="s">
        <v>1</v>
      </c>
      <c r="P474" s="607" t="s">
        <v>1</v>
      </c>
      <c r="Q474" s="607" t="s">
        <v>1</v>
      </c>
      <c r="R474" s="607" t="s">
        <v>1</v>
      </c>
      <c r="S474" s="607" t="s">
        <v>1</v>
      </c>
      <c r="T474" s="607" t="s">
        <v>1</v>
      </c>
      <c r="U474" s="607" t="s">
        <v>1</v>
      </c>
      <c r="V474" s="607" t="s">
        <v>1</v>
      </c>
      <c r="W474" s="607" t="s">
        <v>1</v>
      </c>
      <c r="X474" s="607" t="s">
        <v>1</v>
      </c>
      <c r="Y474" s="607" t="s">
        <v>1</v>
      </c>
      <c r="Z474" s="607" t="s">
        <v>1</v>
      </c>
      <c r="AA474" s="607" t="s">
        <v>1</v>
      </c>
      <c r="AB474" s="607" t="s">
        <v>1</v>
      </c>
      <c r="AC474" s="608" t="s">
        <v>174</v>
      </c>
      <c r="AD474" s="608" t="s">
        <v>174</v>
      </c>
      <c r="AE474" s="608" t="s">
        <v>174</v>
      </c>
      <c r="AF474" s="607" t="s">
        <v>1</v>
      </c>
      <c r="AG474" s="607" t="s">
        <v>1</v>
      </c>
      <c r="AH474" s="607" t="s">
        <v>1</v>
      </c>
      <c r="AI474" s="607" t="s">
        <v>1</v>
      </c>
      <c r="AJ474" s="607" t="s">
        <v>1</v>
      </c>
      <c r="AK474" s="607" t="s">
        <v>1</v>
      </c>
      <c r="AL474" s="607" t="s">
        <v>1</v>
      </c>
      <c r="AM474" s="607" t="s">
        <v>1</v>
      </c>
      <c r="AN474" s="607" t="s">
        <v>1</v>
      </c>
      <c r="AO474" s="607" t="s">
        <v>1</v>
      </c>
      <c r="AP474" s="607" t="s">
        <v>1</v>
      </c>
      <c r="AQ474" s="607" t="s">
        <v>1</v>
      </c>
      <c r="AR474" s="607" t="s">
        <v>1</v>
      </c>
      <c r="AS474" s="607" t="s">
        <v>1</v>
      </c>
      <c r="AT474" s="607" t="s">
        <v>1</v>
      </c>
      <c r="AU474" s="607" t="s">
        <v>1</v>
      </c>
      <c r="AV474" s="608" t="s">
        <v>174</v>
      </c>
      <c r="AW474" s="608" t="s">
        <v>174</v>
      </c>
      <c r="AX474" s="608" t="s">
        <v>174</v>
      </c>
      <c r="AY474" s="607" t="s">
        <v>1</v>
      </c>
      <c r="AZ474" s="607" t="s">
        <v>1</v>
      </c>
      <c r="BA474" s="607" t="s">
        <v>1</v>
      </c>
      <c r="BB474" s="607" t="s">
        <v>1</v>
      </c>
      <c r="BC474" s="607" t="s">
        <v>1</v>
      </c>
      <c r="BD474" s="607" t="s">
        <v>1</v>
      </c>
      <c r="BE474" s="607" t="s">
        <v>1</v>
      </c>
      <c r="BF474" s="607" t="s">
        <v>1</v>
      </c>
      <c r="BG474" s="607" t="s">
        <v>1</v>
      </c>
      <c r="BH474" s="607" t="s">
        <v>1</v>
      </c>
      <c r="BI474" s="607" t="s">
        <v>1</v>
      </c>
      <c r="BJ474" s="607" t="s">
        <v>1</v>
      </c>
      <c r="BK474" s="607" t="s">
        <v>1</v>
      </c>
      <c r="BL474" s="607" t="s">
        <v>1</v>
      </c>
      <c r="BM474" s="607" t="s">
        <v>1</v>
      </c>
      <c r="BN474" s="607" t="s">
        <v>1</v>
      </c>
      <c r="BO474" s="608" t="s">
        <v>174</v>
      </c>
      <c r="BP474" s="608" t="s">
        <v>174</v>
      </c>
      <c r="BQ474" s="608" t="s">
        <v>174</v>
      </c>
      <c r="BR474" s="607" t="s">
        <v>1</v>
      </c>
      <c r="BS474" s="607" t="s">
        <v>1</v>
      </c>
      <c r="BT474" s="607" t="s">
        <v>1</v>
      </c>
      <c r="BU474" s="607" t="s">
        <v>1</v>
      </c>
      <c r="BV474" s="607" t="s">
        <v>1</v>
      </c>
      <c r="BW474" s="607" t="s">
        <v>1</v>
      </c>
      <c r="BX474" s="607" t="s">
        <v>1</v>
      </c>
      <c r="BY474" s="607" t="s">
        <v>1</v>
      </c>
      <c r="BZ474" s="607" t="s">
        <v>1</v>
      </c>
      <c r="CA474" s="607" t="s">
        <v>1</v>
      </c>
      <c r="CB474" s="607" t="s">
        <v>1</v>
      </c>
      <c r="CC474" s="607" t="s">
        <v>1</v>
      </c>
      <c r="CD474" s="607" t="s">
        <v>1</v>
      </c>
      <c r="CE474" s="607" t="s">
        <v>1</v>
      </c>
      <c r="CF474" s="607" t="s">
        <v>1</v>
      </c>
      <c r="CG474" s="607" t="s">
        <v>1</v>
      </c>
      <c r="CH474" s="607" t="s">
        <v>1</v>
      </c>
      <c r="CI474" s="607" t="s">
        <v>1</v>
      </c>
      <c r="CJ474" s="607" t="s">
        <v>1</v>
      </c>
      <c r="CK474" s="607" t="s">
        <v>1</v>
      </c>
      <c r="CL474" s="607" t="s">
        <v>1</v>
      </c>
      <c r="CM474" s="607" t="s">
        <v>1</v>
      </c>
      <c r="CN474" s="607" t="s">
        <v>1</v>
      </c>
      <c r="CO474" s="607" t="s">
        <v>1</v>
      </c>
      <c r="CP474" s="607" t="s">
        <v>1</v>
      </c>
      <c r="CQ474" s="607" t="s">
        <v>1</v>
      </c>
      <c r="CR474" s="607" t="s">
        <v>1</v>
      </c>
      <c r="CS474" s="607" t="s">
        <v>1</v>
      </c>
      <c r="CT474" s="607" t="s">
        <v>1</v>
      </c>
      <c r="CU474" s="607" t="s">
        <v>1</v>
      </c>
      <c r="CV474" s="607"/>
      <c r="CW474" s="607"/>
      <c r="CX474" s="607"/>
      <c r="CY474" s="607"/>
      <c r="CZ474" s="607"/>
      <c r="DA474" s="607"/>
      <c r="DB474" s="607"/>
      <c r="DC474" s="607" t="s">
        <v>1</v>
      </c>
      <c r="DD474" s="607" t="s">
        <v>1</v>
      </c>
      <c r="DE474" s="607" t="s">
        <v>1</v>
      </c>
      <c r="DF474" s="607" t="s">
        <v>1</v>
      </c>
      <c r="DG474" s="607" t="s">
        <v>1</v>
      </c>
      <c r="DH474" s="607" t="s">
        <v>1</v>
      </c>
      <c r="DI474" s="607" t="s">
        <v>1</v>
      </c>
      <c r="DJ474" s="607" t="s">
        <v>1</v>
      </c>
      <c r="DK474" s="607" t="s">
        <v>1</v>
      </c>
      <c r="DL474" s="607" t="s">
        <v>1</v>
      </c>
      <c r="DM474" s="607" t="s">
        <v>1</v>
      </c>
      <c r="DN474" s="607" t="s">
        <v>1</v>
      </c>
      <c r="DO474" s="607" t="s">
        <v>1</v>
      </c>
      <c r="DP474" s="607" t="s">
        <v>1</v>
      </c>
      <c r="DQ474" s="607" t="s">
        <v>1</v>
      </c>
      <c r="DR474" s="607" t="s">
        <v>1</v>
      </c>
      <c r="DS474" s="607" t="s">
        <v>1</v>
      </c>
      <c r="DT474" s="607" t="s">
        <v>1</v>
      </c>
      <c r="DU474" s="607" t="s">
        <v>1</v>
      </c>
      <c r="DV474" s="607" t="s">
        <v>1</v>
      </c>
      <c r="DW474" s="607" t="s">
        <v>1</v>
      </c>
      <c r="DX474" s="607" t="s">
        <v>1</v>
      </c>
      <c r="DY474" s="607" t="s">
        <v>1</v>
      </c>
      <c r="DZ474" s="607" t="s">
        <v>1</v>
      </c>
      <c r="EA474" s="607" t="s">
        <v>1</v>
      </c>
      <c r="EB474" s="607" t="s">
        <v>1</v>
      </c>
      <c r="EC474" s="607" t="s">
        <v>1</v>
      </c>
      <c r="ED474" s="607" t="s">
        <v>1</v>
      </c>
      <c r="EE474" s="607" t="s">
        <v>1</v>
      </c>
      <c r="EF474" s="17" t="s">
        <v>1</v>
      </c>
      <c r="EG474" s="17" t="s">
        <v>1</v>
      </c>
      <c r="EH474" s="17" t="s">
        <v>1</v>
      </c>
      <c r="EI474" s="17" t="s">
        <v>1</v>
      </c>
      <c r="EJ474" s="17" t="s">
        <v>1</v>
      </c>
      <c r="EK474" s="17" t="s">
        <v>1</v>
      </c>
      <c r="EL474" s="17" t="s">
        <v>1</v>
      </c>
      <c r="EM474" s="17" t="s">
        <v>1</v>
      </c>
      <c r="EN474" s="17" t="s">
        <v>1</v>
      </c>
      <c r="EO474" s="17" t="s">
        <v>1</v>
      </c>
      <c r="EP474" s="17" t="s">
        <v>1</v>
      </c>
      <c r="EQ474" s="17" t="s">
        <v>1</v>
      </c>
      <c r="ER474" s="17" t="s">
        <v>1</v>
      </c>
      <c r="ES474" s="17" t="s">
        <v>1</v>
      </c>
      <c r="ET474" s="17" t="s">
        <v>1</v>
      </c>
      <c r="EU474" s="17" t="s">
        <v>1</v>
      </c>
    </row>
    <row r="475" spans="1:151" ht="14.25" customHeight="1">
      <c r="A475" s="551" t="s">
        <v>299</v>
      </c>
      <c r="B475" s="551" t="s">
        <v>655</v>
      </c>
      <c r="C475" s="551" t="s">
        <v>656</v>
      </c>
      <c r="D475" s="551" t="s">
        <v>665</v>
      </c>
      <c r="E475" s="607">
        <v>7</v>
      </c>
      <c r="F475" s="607">
        <v>1</v>
      </c>
      <c r="G475" s="607" t="s">
        <v>190</v>
      </c>
      <c r="H475" s="607" t="s">
        <v>190</v>
      </c>
      <c r="I475" s="607" t="s">
        <v>190</v>
      </c>
      <c r="J475" s="607" t="s">
        <v>190</v>
      </c>
      <c r="K475" s="607" t="s">
        <v>190</v>
      </c>
      <c r="L475" s="607">
        <v>6</v>
      </c>
      <c r="M475" s="607" t="s">
        <v>190</v>
      </c>
      <c r="N475" s="607" t="s">
        <v>190</v>
      </c>
      <c r="O475" s="607" t="s">
        <v>190</v>
      </c>
      <c r="P475" s="607" t="s">
        <v>190</v>
      </c>
      <c r="Q475" s="607" t="s">
        <v>190</v>
      </c>
      <c r="R475" s="607" t="s">
        <v>190</v>
      </c>
      <c r="S475" s="607" t="s">
        <v>190</v>
      </c>
      <c r="T475" s="607" t="s">
        <v>190</v>
      </c>
      <c r="U475" s="607" t="s">
        <v>190</v>
      </c>
      <c r="V475" s="607" t="s">
        <v>190</v>
      </c>
      <c r="W475" s="607" t="s">
        <v>190</v>
      </c>
      <c r="X475" s="607" t="s">
        <v>190</v>
      </c>
      <c r="Y475" s="607" t="s">
        <v>190</v>
      </c>
      <c r="Z475" s="607" t="s">
        <v>190</v>
      </c>
      <c r="AA475" s="607" t="s">
        <v>190</v>
      </c>
      <c r="AB475" s="607" t="s">
        <v>190</v>
      </c>
      <c r="AC475" s="608">
        <v>87</v>
      </c>
      <c r="AD475" s="608">
        <v>87</v>
      </c>
      <c r="AE475" s="608" t="s">
        <v>174</v>
      </c>
      <c r="AF475" s="607" t="s">
        <v>190</v>
      </c>
      <c r="AG475" s="607" t="s">
        <v>190</v>
      </c>
      <c r="AH475" s="607" t="s">
        <v>190</v>
      </c>
      <c r="AI475" s="607" t="s">
        <v>190</v>
      </c>
      <c r="AJ475" s="607" t="s">
        <v>190</v>
      </c>
      <c r="AK475" s="607" t="s">
        <v>190</v>
      </c>
      <c r="AL475" s="607" t="s">
        <v>190</v>
      </c>
      <c r="AM475" s="607" t="s">
        <v>190</v>
      </c>
      <c r="AN475" s="607" t="s">
        <v>190</v>
      </c>
      <c r="AO475" s="607" t="s">
        <v>190</v>
      </c>
      <c r="AP475" s="607" t="s">
        <v>190</v>
      </c>
      <c r="AQ475" s="607" t="s">
        <v>190</v>
      </c>
      <c r="AR475" s="607" t="s">
        <v>190</v>
      </c>
      <c r="AS475" s="607" t="s">
        <v>190</v>
      </c>
      <c r="AT475" s="607" t="s">
        <v>190</v>
      </c>
      <c r="AU475" s="607" t="s">
        <v>190</v>
      </c>
      <c r="AV475" s="608">
        <v>87</v>
      </c>
      <c r="AW475" s="608">
        <v>87</v>
      </c>
      <c r="AX475" s="608" t="s">
        <v>174</v>
      </c>
      <c r="AY475" s="607" t="s">
        <v>190</v>
      </c>
      <c r="AZ475" s="607" t="s">
        <v>190</v>
      </c>
      <c r="BA475" s="607" t="s">
        <v>190</v>
      </c>
      <c r="BB475" s="607" t="s">
        <v>190</v>
      </c>
      <c r="BC475" s="607" t="s">
        <v>190</v>
      </c>
      <c r="BD475" s="607" t="s">
        <v>190</v>
      </c>
      <c r="BE475" s="607" t="s">
        <v>190</v>
      </c>
      <c r="BF475" s="607" t="s">
        <v>190</v>
      </c>
      <c r="BG475" s="607" t="s">
        <v>190</v>
      </c>
      <c r="BH475" s="607" t="s">
        <v>190</v>
      </c>
      <c r="BI475" s="607" t="s">
        <v>190</v>
      </c>
      <c r="BJ475" s="607" t="s">
        <v>190</v>
      </c>
      <c r="BK475" s="607" t="s">
        <v>190</v>
      </c>
      <c r="BL475" s="607" t="s">
        <v>190</v>
      </c>
      <c r="BM475" s="607" t="s">
        <v>190</v>
      </c>
      <c r="BN475" s="607" t="s">
        <v>190</v>
      </c>
      <c r="BO475" s="608" t="s">
        <v>174</v>
      </c>
      <c r="BP475" s="608" t="s">
        <v>174</v>
      </c>
      <c r="BQ475" s="608" t="s">
        <v>174</v>
      </c>
      <c r="BR475" s="607">
        <v>1</v>
      </c>
      <c r="BS475" s="607" t="s">
        <v>1</v>
      </c>
      <c r="BT475" s="607" t="s">
        <v>1</v>
      </c>
      <c r="BU475" s="607" t="s">
        <v>1</v>
      </c>
      <c r="BV475" s="607" t="s">
        <v>1</v>
      </c>
      <c r="BW475" s="607" t="s">
        <v>1</v>
      </c>
      <c r="BX475" s="607" t="s">
        <v>1</v>
      </c>
      <c r="BY475" s="607" t="s">
        <v>1</v>
      </c>
      <c r="BZ475" s="607" t="s">
        <v>1</v>
      </c>
      <c r="CA475" s="607" t="s">
        <v>1</v>
      </c>
      <c r="CB475" s="607" t="s">
        <v>1</v>
      </c>
      <c r="CC475" s="607" t="s">
        <v>1</v>
      </c>
      <c r="CD475" s="607" t="s">
        <v>1</v>
      </c>
      <c r="CE475" s="607" t="s">
        <v>1</v>
      </c>
      <c r="CF475" s="607" t="s">
        <v>1</v>
      </c>
      <c r="CG475" s="607">
        <v>1</v>
      </c>
      <c r="CH475" s="607">
        <v>1</v>
      </c>
      <c r="CI475" s="607" t="s">
        <v>1</v>
      </c>
      <c r="CJ475" s="607" t="s">
        <v>1</v>
      </c>
      <c r="CK475" s="607" t="s">
        <v>1</v>
      </c>
      <c r="CL475" s="607" t="s">
        <v>1</v>
      </c>
      <c r="CM475" s="607" t="s">
        <v>1</v>
      </c>
      <c r="CN475" s="607" t="s">
        <v>1</v>
      </c>
      <c r="CO475" s="607" t="s">
        <v>1</v>
      </c>
      <c r="CP475" s="607" t="s">
        <v>1</v>
      </c>
      <c r="CQ475" s="607" t="s">
        <v>1</v>
      </c>
      <c r="CR475" s="607" t="s">
        <v>1</v>
      </c>
      <c r="CS475" s="607" t="s">
        <v>1</v>
      </c>
      <c r="CT475" s="607" t="s">
        <v>1</v>
      </c>
      <c r="CU475" s="607">
        <v>1</v>
      </c>
      <c r="CV475" s="607"/>
      <c r="CW475" s="607"/>
      <c r="CX475" s="607"/>
      <c r="CY475" s="607"/>
      <c r="CZ475" s="607"/>
      <c r="DA475" s="607"/>
      <c r="DB475" s="607"/>
      <c r="DC475" s="607">
        <v>5</v>
      </c>
      <c r="DD475" s="607">
        <v>2</v>
      </c>
      <c r="DE475" s="607" t="s">
        <v>1</v>
      </c>
      <c r="DF475" s="607">
        <v>2</v>
      </c>
      <c r="DG475" s="607" t="s">
        <v>1</v>
      </c>
      <c r="DH475" s="607" t="s">
        <v>1</v>
      </c>
      <c r="DI475" s="607">
        <v>2</v>
      </c>
      <c r="DJ475" s="607">
        <v>1</v>
      </c>
      <c r="DK475" s="607" t="s">
        <v>1</v>
      </c>
      <c r="DL475" s="607" t="s">
        <v>1</v>
      </c>
      <c r="DM475" s="607" t="s">
        <v>1</v>
      </c>
      <c r="DN475" s="607" t="s">
        <v>1</v>
      </c>
      <c r="DO475" s="607" t="s">
        <v>1</v>
      </c>
      <c r="DP475" s="607" t="s">
        <v>1</v>
      </c>
      <c r="DQ475" s="607" t="s">
        <v>1</v>
      </c>
      <c r="DR475" s="607" t="s">
        <v>1</v>
      </c>
      <c r="DS475" s="607" t="s">
        <v>1</v>
      </c>
      <c r="DT475" s="607" t="s">
        <v>1</v>
      </c>
      <c r="DU475" s="607" t="s">
        <v>1</v>
      </c>
      <c r="DV475" s="607" t="s">
        <v>1</v>
      </c>
      <c r="DW475" s="607" t="s">
        <v>1</v>
      </c>
      <c r="DX475" s="607" t="s">
        <v>1</v>
      </c>
      <c r="DY475" s="607" t="s">
        <v>1</v>
      </c>
      <c r="DZ475" s="607" t="s">
        <v>1</v>
      </c>
      <c r="EA475" s="607">
        <v>1</v>
      </c>
      <c r="EB475" s="607">
        <v>100</v>
      </c>
      <c r="EC475" s="607" t="s">
        <v>1</v>
      </c>
      <c r="ED475" s="607">
        <v>50</v>
      </c>
      <c r="EE475" s="607">
        <v>50</v>
      </c>
      <c r="EF475" s="17">
        <v>2</v>
      </c>
      <c r="EG475" s="17">
        <v>1</v>
      </c>
      <c r="EH475" s="17" t="s">
        <v>1</v>
      </c>
      <c r="EI475" s="17">
        <v>1</v>
      </c>
      <c r="EJ475" s="17" t="s">
        <v>1</v>
      </c>
      <c r="EK475" s="17" t="s">
        <v>1</v>
      </c>
      <c r="EL475" s="17" t="s">
        <v>1</v>
      </c>
      <c r="EM475" s="17">
        <v>1</v>
      </c>
      <c r="EN475" s="17">
        <v>3</v>
      </c>
      <c r="EO475" s="17">
        <v>1</v>
      </c>
      <c r="EP475" s="17" t="s">
        <v>1</v>
      </c>
      <c r="EQ475" s="17">
        <v>1</v>
      </c>
      <c r="ER475" s="17" t="s">
        <v>1</v>
      </c>
      <c r="ES475" s="17" t="s">
        <v>1</v>
      </c>
      <c r="ET475" s="17">
        <v>2</v>
      </c>
      <c r="EU475" s="17" t="s">
        <v>1</v>
      </c>
    </row>
    <row r="476" spans="1:151" ht="14.25" customHeight="1">
      <c r="A476" s="551" t="s">
        <v>299</v>
      </c>
      <c r="B476" s="551" t="s">
        <v>655</v>
      </c>
      <c r="C476" s="551" t="s">
        <v>656</v>
      </c>
      <c r="D476" s="551" t="s">
        <v>666</v>
      </c>
      <c r="E476" s="607">
        <v>2</v>
      </c>
      <c r="F476" s="607" t="s">
        <v>1</v>
      </c>
      <c r="G476" s="607" t="s">
        <v>1</v>
      </c>
      <c r="H476" s="607" t="s">
        <v>1</v>
      </c>
      <c r="I476" s="607" t="s">
        <v>1</v>
      </c>
      <c r="J476" s="607" t="s">
        <v>1</v>
      </c>
      <c r="K476" s="607" t="s">
        <v>1</v>
      </c>
      <c r="L476" s="607">
        <v>2</v>
      </c>
      <c r="M476" s="607" t="s">
        <v>1</v>
      </c>
      <c r="N476" s="607" t="s">
        <v>1</v>
      </c>
      <c r="O476" s="607" t="s">
        <v>1</v>
      </c>
      <c r="P476" s="607" t="s">
        <v>1</v>
      </c>
      <c r="Q476" s="607" t="s">
        <v>1</v>
      </c>
      <c r="R476" s="607" t="s">
        <v>1</v>
      </c>
      <c r="S476" s="607" t="s">
        <v>1</v>
      </c>
      <c r="T476" s="607" t="s">
        <v>1</v>
      </c>
      <c r="U476" s="607" t="s">
        <v>1</v>
      </c>
      <c r="V476" s="607" t="s">
        <v>1</v>
      </c>
      <c r="W476" s="607" t="s">
        <v>1</v>
      </c>
      <c r="X476" s="607" t="s">
        <v>1</v>
      </c>
      <c r="Y476" s="607" t="s">
        <v>1</v>
      </c>
      <c r="Z476" s="607" t="s">
        <v>1</v>
      </c>
      <c r="AA476" s="607" t="s">
        <v>1</v>
      </c>
      <c r="AB476" s="607" t="s">
        <v>1</v>
      </c>
      <c r="AC476" s="608" t="s">
        <v>174</v>
      </c>
      <c r="AD476" s="608" t="s">
        <v>174</v>
      </c>
      <c r="AE476" s="608" t="s">
        <v>174</v>
      </c>
      <c r="AF476" s="607" t="s">
        <v>1</v>
      </c>
      <c r="AG476" s="607" t="s">
        <v>1</v>
      </c>
      <c r="AH476" s="607" t="s">
        <v>1</v>
      </c>
      <c r="AI476" s="607" t="s">
        <v>1</v>
      </c>
      <c r="AJ476" s="607" t="s">
        <v>1</v>
      </c>
      <c r="AK476" s="607" t="s">
        <v>1</v>
      </c>
      <c r="AL476" s="607" t="s">
        <v>1</v>
      </c>
      <c r="AM476" s="607" t="s">
        <v>1</v>
      </c>
      <c r="AN476" s="607" t="s">
        <v>1</v>
      </c>
      <c r="AO476" s="607" t="s">
        <v>1</v>
      </c>
      <c r="AP476" s="607" t="s">
        <v>1</v>
      </c>
      <c r="AQ476" s="607" t="s">
        <v>1</v>
      </c>
      <c r="AR476" s="607" t="s">
        <v>1</v>
      </c>
      <c r="AS476" s="607" t="s">
        <v>1</v>
      </c>
      <c r="AT476" s="607" t="s">
        <v>1</v>
      </c>
      <c r="AU476" s="607" t="s">
        <v>1</v>
      </c>
      <c r="AV476" s="608" t="s">
        <v>174</v>
      </c>
      <c r="AW476" s="608" t="s">
        <v>174</v>
      </c>
      <c r="AX476" s="608" t="s">
        <v>174</v>
      </c>
      <c r="AY476" s="607" t="s">
        <v>1</v>
      </c>
      <c r="AZ476" s="607" t="s">
        <v>1</v>
      </c>
      <c r="BA476" s="607" t="s">
        <v>1</v>
      </c>
      <c r="BB476" s="607" t="s">
        <v>1</v>
      </c>
      <c r="BC476" s="607" t="s">
        <v>1</v>
      </c>
      <c r="BD476" s="607" t="s">
        <v>1</v>
      </c>
      <c r="BE476" s="607" t="s">
        <v>1</v>
      </c>
      <c r="BF476" s="607" t="s">
        <v>1</v>
      </c>
      <c r="BG476" s="607" t="s">
        <v>1</v>
      </c>
      <c r="BH476" s="607" t="s">
        <v>1</v>
      </c>
      <c r="BI476" s="607" t="s">
        <v>1</v>
      </c>
      <c r="BJ476" s="607" t="s">
        <v>1</v>
      </c>
      <c r="BK476" s="607" t="s">
        <v>1</v>
      </c>
      <c r="BL476" s="607" t="s">
        <v>1</v>
      </c>
      <c r="BM476" s="607" t="s">
        <v>1</v>
      </c>
      <c r="BN476" s="607" t="s">
        <v>1</v>
      </c>
      <c r="BO476" s="608" t="s">
        <v>174</v>
      </c>
      <c r="BP476" s="608" t="s">
        <v>174</v>
      </c>
      <c r="BQ476" s="608" t="s">
        <v>174</v>
      </c>
      <c r="BR476" s="607" t="s">
        <v>1</v>
      </c>
      <c r="BS476" s="607" t="s">
        <v>1</v>
      </c>
      <c r="BT476" s="607" t="s">
        <v>1</v>
      </c>
      <c r="BU476" s="607" t="s">
        <v>1</v>
      </c>
      <c r="BV476" s="607" t="s">
        <v>1</v>
      </c>
      <c r="BW476" s="607" t="s">
        <v>1</v>
      </c>
      <c r="BX476" s="607" t="s">
        <v>1</v>
      </c>
      <c r="BY476" s="607" t="s">
        <v>1</v>
      </c>
      <c r="BZ476" s="607" t="s">
        <v>1</v>
      </c>
      <c r="CA476" s="607" t="s">
        <v>1</v>
      </c>
      <c r="CB476" s="607" t="s">
        <v>1</v>
      </c>
      <c r="CC476" s="607" t="s">
        <v>1</v>
      </c>
      <c r="CD476" s="607" t="s">
        <v>1</v>
      </c>
      <c r="CE476" s="607" t="s">
        <v>1</v>
      </c>
      <c r="CF476" s="607" t="s">
        <v>1</v>
      </c>
      <c r="CG476" s="607" t="s">
        <v>1</v>
      </c>
      <c r="CH476" s="607" t="s">
        <v>1</v>
      </c>
      <c r="CI476" s="607" t="s">
        <v>1</v>
      </c>
      <c r="CJ476" s="607" t="s">
        <v>1</v>
      </c>
      <c r="CK476" s="607" t="s">
        <v>1</v>
      </c>
      <c r="CL476" s="607" t="s">
        <v>1</v>
      </c>
      <c r="CM476" s="607" t="s">
        <v>1</v>
      </c>
      <c r="CN476" s="607" t="s">
        <v>1</v>
      </c>
      <c r="CO476" s="607" t="s">
        <v>1</v>
      </c>
      <c r="CP476" s="607" t="s">
        <v>1</v>
      </c>
      <c r="CQ476" s="607" t="s">
        <v>1</v>
      </c>
      <c r="CR476" s="607" t="s">
        <v>1</v>
      </c>
      <c r="CS476" s="607" t="s">
        <v>1</v>
      </c>
      <c r="CT476" s="607" t="s">
        <v>1</v>
      </c>
      <c r="CU476" s="607" t="s">
        <v>1</v>
      </c>
      <c r="CV476" s="607"/>
      <c r="CW476" s="607"/>
      <c r="CX476" s="607"/>
      <c r="CY476" s="607"/>
      <c r="CZ476" s="607"/>
      <c r="DA476" s="607"/>
      <c r="DB476" s="607"/>
      <c r="DC476" s="607" t="s">
        <v>1</v>
      </c>
      <c r="DD476" s="607" t="s">
        <v>1</v>
      </c>
      <c r="DE476" s="607" t="s">
        <v>1</v>
      </c>
      <c r="DF476" s="607" t="s">
        <v>1</v>
      </c>
      <c r="DG476" s="607" t="s">
        <v>1</v>
      </c>
      <c r="DH476" s="607" t="s">
        <v>1</v>
      </c>
      <c r="DI476" s="607" t="s">
        <v>1</v>
      </c>
      <c r="DJ476" s="607" t="s">
        <v>1</v>
      </c>
      <c r="DK476" s="607" t="s">
        <v>1</v>
      </c>
      <c r="DL476" s="607" t="s">
        <v>1</v>
      </c>
      <c r="DM476" s="607" t="s">
        <v>1</v>
      </c>
      <c r="DN476" s="607" t="s">
        <v>1</v>
      </c>
      <c r="DO476" s="607" t="s">
        <v>1</v>
      </c>
      <c r="DP476" s="607" t="s">
        <v>1</v>
      </c>
      <c r="DQ476" s="607" t="s">
        <v>1</v>
      </c>
      <c r="DR476" s="607" t="s">
        <v>1</v>
      </c>
      <c r="DS476" s="607" t="s">
        <v>1</v>
      </c>
      <c r="DT476" s="607" t="s">
        <v>1</v>
      </c>
      <c r="DU476" s="607" t="s">
        <v>1</v>
      </c>
      <c r="DV476" s="607" t="s">
        <v>1</v>
      </c>
      <c r="DW476" s="607" t="s">
        <v>1</v>
      </c>
      <c r="DX476" s="607" t="s">
        <v>1</v>
      </c>
      <c r="DY476" s="607" t="s">
        <v>1</v>
      </c>
      <c r="DZ476" s="607" t="s">
        <v>1</v>
      </c>
      <c r="EA476" s="607" t="s">
        <v>1</v>
      </c>
      <c r="EB476" s="607" t="s">
        <v>1</v>
      </c>
      <c r="EC476" s="607" t="s">
        <v>1</v>
      </c>
      <c r="ED476" s="607" t="s">
        <v>1</v>
      </c>
      <c r="EE476" s="607" t="s">
        <v>1</v>
      </c>
      <c r="EF476" s="17" t="s">
        <v>1</v>
      </c>
      <c r="EG476" s="17" t="s">
        <v>1</v>
      </c>
      <c r="EH476" s="17" t="s">
        <v>1</v>
      </c>
      <c r="EI476" s="17" t="s">
        <v>1</v>
      </c>
      <c r="EJ476" s="17" t="s">
        <v>1</v>
      </c>
      <c r="EK476" s="17" t="s">
        <v>1</v>
      </c>
      <c r="EL476" s="17" t="s">
        <v>1</v>
      </c>
      <c r="EM476" s="17" t="s">
        <v>1</v>
      </c>
      <c r="EN476" s="17" t="s">
        <v>1</v>
      </c>
      <c r="EO476" s="17" t="s">
        <v>1</v>
      </c>
      <c r="EP476" s="17" t="s">
        <v>1</v>
      </c>
      <c r="EQ476" s="17" t="s">
        <v>1</v>
      </c>
      <c r="ER476" s="17" t="s">
        <v>1</v>
      </c>
      <c r="ES476" s="17" t="s">
        <v>1</v>
      </c>
      <c r="ET476" s="17" t="s">
        <v>1</v>
      </c>
      <c r="EU476" s="17" t="s">
        <v>1</v>
      </c>
    </row>
    <row r="477" spans="1:151" ht="14.25" customHeight="1">
      <c r="A477" s="551" t="s">
        <v>299</v>
      </c>
      <c r="B477" s="551" t="s">
        <v>655</v>
      </c>
      <c r="C477" s="551" t="s">
        <v>656</v>
      </c>
      <c r="D477" s="551" t="s">
        <v>667</v>
      </c>
      <c r="E477" s="607">
        <v>5</v>
      </c>
      <c r="F477" s="607">
        <v>2</v>
      </c>
      <c r="G477" s="607" t="s">
        <v>190</v>
      </c>
      <c r="H477" s="607" t="s">
        <v>190</v>
      </c>
      <c r="I477" s="607" t="s">
        <v>190</v>
      </c>
      <c r="J477" s="607" t="s">
        <v>190</v>
      </c>
      <c r="K477" s="607" t="s">
        <v>190</v>
      </c>
      <c r="L477" s="607">
        <v>3</v>
      </c>
      <c r="M477" s="607" t="s">
        <v>190</v>
      </c>
      <c r="N477" s="607" t="s">
        <v>190</v>
      </c>
      <c r="O477" s="607" t="s">
        <v>190</v>
      </c>
      <c r="P477" s="607" t="s">
        <v>190</v>
      </c>
      <c r="Q477" s="607" t="s">
        <v>190</v>
      </c>
      <c r="R477" s="607" t="s">
        <v>190</v>
      </c>
      <c r="S477" s="607" t="s">
        <v>190</v>
      </c>
      <c r="T477" s="607" t="s">
        <v>190</v>
      </c>
      <c r="U477" s="607" t="s">
        <v>190</v>
      </c>
      <c r="V477" s="607" t="s">
        <v>190</v>
      </c>
      <c r="W477" s="607" t="s">
        <v>190</v>
      </c>
      <c r="X477" s="607" t="s">
        <v>190</v>
      </c>
      <c r="Y477" s="607" t="s">
        <v>190</v>
      </c>
      <c r="Z477" s="607" t="s">
        <v>190</v>
      </c>
      <c r="AA477" s="607" t="s">
        <v>190</v>
      </c>
      <c r="AB477" s="607" t="s">
        <v>190</v>
      </c>
      <c r="AC477" s="608">
        <v>70.3</v>
      </c>
      <c r="AD477" s="608">
        <v>68</v>
      </c>
      <c r="AE477" s="608">
        <v>75</v>
      </c>
      <c r="AF477" s="607" t="s">
        <v>190</v>
      </c>
      <c r="AG477" s="607" t="s">
        <v>190</v>
      </c>
      <c r="AH477" s="607" t="s">
        <v>190</v>
      </c>
      <c r="AI477" s="607" t="s">
        <v>190</v>
      </c>
      <c r="AJ477" s="607" t="s">
        <v>190</v>
      </c>
      <c r="AK477" s="607" t="s">
        <v>190</v>
      </c>
      <c r="AL477" s="607" t="s">
        <v>190</v>
      </c>
      <c r="AM477" s="607" t="s">
        <v>190</v>
      </c>
      <c r="AN477" s="607" t="s">
        <v>190</v>
      </c>
      <c r="AO477" s="607" t="s">
        <v>190</v>
      </c>
      <c r="AP477" s="607" t="s">
        <v>190</v>
      </c>
      <c r="AQ477" s="607" t="s">
        <v>190</v>
      </c>
      <c r="AR477" s="607" t="s">
        <v>190</v>
      </c>
      <c r="AS477" s="607" t="s">
        <v>190</v>
      </c>
      <c r="AT477" s="607" t="s">
        <v>190</v>
      </c>
      <c r="AU477" s="607" t="s">
        <v>190</v>
      </c>
      <c r="AV477" s="608">
        <v>68</v>
      </c>
      <c r="AW477" s="608">
        <v>68</v>
      </c>
      <c r="AX477" s="608" t="s">
        <v>174</v>
      </c>
      <c r="AY477" s="607" t="s">
        <v>190</v>
      </c>
      <c r="AZ477" s="607" t="s">
        <v>190</v>
      </c>
      <c r="BA477" s="607" t="s">
        <v>190</v>
      </c>
      <c r="BB477" s="607" t="s">
        <v>190</v>
      </c>
      <c r="BC477" s="607" t="s">
        <v>190</v>
      </c>
      <c r="BD477" s="607" t="s">
        <v>190</v>
      </c>
      <c r="BE477" s="607" t="s">
        <v>190</v>
      </c>
      <c r="BF477" s="607" t="s">
        <v>190</v>
      </c>
      <c r="BG477" s="607" t="s">
        <v>190</v>
      </c>
      <c r="BH477" s="607" t="s">
        <v>190</v>
      </c>
      <c r="BI477" s="607" t="s">
        <v>190</v>
      </c>
      <c r="BJ477" s="607" t="s">
        <v>190</v>
      </c>
      <c r="BK477" s="607" t="s">
        <v>190</v>
      </c>
      <c r="BL477" s="607" t="s">
        <v>190</v>
      </c>
      <c r="BM477" s="607" t="s">
        <v>190</v>
      </c>
      <c r="BN477" s="607" t="s">
        <v>190</v>
      </c>
      <c r="BO477" s="608">
        <v>58</v>
      </c>
      <c r="BP477" s="608">
        <v>58</v>
      </c>
      <c r="BQ477" s="608" t="s">
        <v>174</v>
      </c>
      <c r="BR477" s="607">
        <v>2</v>
      </c>
      <c r="BS477" s="607" t="s">
        <v>1</v>
      </c>
      <c r="BT477" s="607" t="s">
        <v>1</v>
      </c>
      <c r="BU477" s="607" t="s">
        <v>1</v>
      </c>
      <c r="BV477" s="607" t="s">
        <v>1</v>
      </c>
      <c r="BW477" s="607" t="s">
        <v>1</v>
      </c>
      <c r="BX477" s="607" t="s">
        <v>1</v>
      </c>
      <c r="BY477" s="607" t="s">
        <v>1</v>
      </c>
      <c r="BZ477" s="607" t="s">
        <v>1</v>
      </c>
      <c r="CA477" s="607">
        <v>1</v>
      </c>
      <c r="CB477" s="607" t="s">
        <v>1</v>
      </c>
      <c r="CC477" s="607" t="s">
        <v>1</v>
      </c>
      <c r="CD477" s="607" t="s">
        <v>1</v>
      </c>
      <c r="CE477" s="607">
        <v>1</v>
      </c>
      <c r="CF477" s="607" t="s">
        <v>1</v>
      </c>
      <c r="CG477" s="607" t="s">
        <v>1</v>
      </c>
      <c r="CH477" s="607" t="s">
        <v>1</v>
      </c>
      <c r="CI477" s="607" t="s">
        <v>1</v>
      </c>
      <c r="CJ477" s="607" t="s">
        <v>1</v>
      </c>
      <c r="CK477" s="607" t="s">
        <v>1</v>
      </c>
      <c r="CL477" s="607" t="s">
        <v>1</v>
      </c>
      <c r="CM477" s="607" t="s">
        <v>1</v>
      </c>
      <c r="CN477" s="607" t="s">
        <v>1</v>
      </c>
      <c r="CO477" s="607" t="s">
        <v>1</v>
      </c>
      <c r="CP477" s="607" t="s">
        <v>1</v>
      </c>
      <c r="CQ477" s="607" t="s">
        <v>1</v>
      </c>
      <c r="CR477" s="607" t="s">
        <v>1</v>
      </c>
      <c r="CS477" s="607" t="s">
        <v>1</v>
      </c>
      <c r="CT477" s="607" t="s">
        <v>1</v>
      </c>
      <c r="CU477" s="607" t="s">
        <v>1</v>
      </c>
      <c r="CV477" s="607"/>
      <c r="CW477" s="607"/>
      <c r="CX477" s="607"/>
      <c r="CY477" s="607"/>
      <c r="CZ477" s="607"/>
      <c r="DA477" s="607"/>
      <c r="DB477" s="607"/>
      <c r="DC477" s="607">
        <v>4</v>
      </c>
      <c r="DD477" s="607">
        <v>1</v>
      </c>
      <c r="DE477" s="607">
        <v>1</v>
      </c>
      <c r="DF477" s="607" t="s">
        <v>1</v>
      </c>
      <c r="DG477" s="607" t="s">
        <v>1</v>
      </c>
      <c r="DH477" s="607">
        <v>1</v>
      </c>
      <c r="DI477" s="607" t="s">
        <v>1</v>
      </c>
      <c r="DJ477" s="607">
        <v>2</v>
      </c>
      <c r="DK477" s="607">
        <v>2</v>
      </c>
      <c r="DL477" s="607" t="s">
        <v>1</v>
      </c>
      <c r="DM477" s="607" t="s">
        <v>1</v>
      </c>
      <c r="DN477" s="607" t="s">
        <v>1</v>
      </c>
      <c r="DO477" s="607" t="s">
        <v>1</v>
      </c>
      <c r="DP477" s="607">
        <v>1</v>
      </c>
      <c r="DQ477" s="607" t="s">
        <v>1</v>
      </c>
      <c r="DR477" s="607" t="s">
        <v>1</v>
      </c>
      <c r="DS477" s="607" t="s">
        <v>1</v>
      </c>
      <c r="DT477" s="607">
        <v>1</v>
      </c>
      <c r="DU477" s="607" t="s">
        <v>1</v>
      </c>
      <c r="DV477" s="607" t="s">
        <v>1</v>
      </c>
      <c r="DW477" s="607" t="s">
        <v>1</v>
      </c>
      <c r="DX477" s="607" t="s">
        <v>1</v>
      </c>
      <c r="DY477" s="607" t="s">
        <v>1</v>
      </c>
      <c r="DZ477" s="607" t="s">
        <v>1</v>
      </c>
      <c r="EA477" s="607">
        <v>2</v>
      </c>
      <c r="EB477" s="607">
        <v>37</v>
      </c>
      <c r="EC477" s="607" t="s">
        <v>1</v>
      </c>
      <c r="ED477" s="607">
        <v>37</v>
      </c>
      <c r="EE477" s="607" t="s">
        <v>1</v>
      </c>
      <c r="EF477" s="17">
        <v>2</v>
      </c>
      <c r="EG477" s="17">
        <v>1</v>
      </c>
      <c r="EH477" s="17">
        <v>1</v>
      </c>
      <c r="EI477" s="17" t="s">
        <v>1</v>
      </c>
      <c r="EJ477" s="17" t="s">
        <v>1</v>
      </c>
      <c r="EK477" s="17" t="s">
        <v>1</v>
      </c>
      <c r="EL477" s="17" t="s">
        <v>1</v>
      </c>
      <c r="EM477" s="17">
        <v>1</v>
      </c>
      <c r="EN477" s="17">
        <v>2</v>
      </c>
      <c r="EO477" s="17" t="s">
        <v>1</v>
      </c>
      <c r="EP477" s="17" t="s">
        <v>1</v>
      </c>
      <c r="EQ477" s="17" t="s">
        <v>1</v>
      </c>
      <c r="ER477" s="17" t="s">
        <v>1</v>
      </c>
      <c r="ES477" s="17">
        <v>1</v>
      </c>
      <c r="ET477" s="17" t="s">
        <v>1</v>
      </c>
      <c r="EU477" s="17">
        <v>1</v>
      </c>
    </row>
    <row r="478" spans="1:151" ht="14.25" customHeight="1">
      <c r="A478" s="551" t="s">
        <v>299</v>
      </c>
      <c r="B478" s="551" t="s">
        <v>655</v>
      </c>
      <c r="C478" s="551" t="s">
        <v>656</v>
      </c>
      <c r="D478" s="551" t="s">
        <v>668</v>
      </c>
      <c r="E478" s="607">
        <v>6</v>
      </c>
      <c r="F478" s="607" t="s">
        <v>1</v>
      </c>
      <c r="G478" s="607" t="s">
        <v>1</v>
      </c>
      <c r="H478" s="607" t="s">
        <v>1</v>
      </c>
      <c r="I478" s="607" t="s">
        <v>1</v>
      </c>
      <c r="J478" s="607" t="s">
        <v>1</v>
      </c>
      <c r="K478" s="607" t="s">
        <v>1</v>
      </c>
      <c r="L478" s="607">
        <v>6</v>
      </c>
      <c r="M478" s="607" t="s">
        <v>1</v>
      </c>
      <c r="N478" s="607" t="s">
        <v>1</v>
      </c>
      <c r="O478" s="607" t="s">
        <v>1</v>
      </c>
      <c r="P478" s="607" t="s">
        <v>1</v>
      </c>
      <c r="Q478" s="607" t="s">
        <v>1</v>
      </c>
      <c r="R478" s="607" t="s">
        <v>1</v>
      </c>
      <c r="S478" s="607" t="s">
        <v>1</v>
      </c>
      <c r="T478" s="607" t="s">
        <v>1</v>
      </c>
      <c r="U478" s="607" t="s">
        <v>1</v>
      </c>
      <c r="V478" s="607" t="s">
        <v>1</v>
      </c>
      <c r="W478" s="607" t="s">
        <v>1</v>
      </c>
      <c r="X478" s="607" t="s">
        <v>1</v>
      </c>
      <c r="Y478" s="607" t="s">
        <v>1</v>
      </c>
      <c r="Z478" s="607" t="s">
        <v>1</v>
      </c>
      <c r="AA478" s="607" t="s">
        <v>1</v>
      </c>
      <c r="AB478" s="607" t="s">
        <v>1</v>
      </c>
      <c r="AC478" s="608" t="s">
        <v>174</v>
      </c>
      <c r="AD478" s="608" t="s">
        <v>174</v>
      </c>
      <c r="AE478" s="608" t="s">
        <v>174</v>
      </c>
      <c r="AF478" s="607" t="s">
        <v>1</v>
      </c>
      <c r="AG478" s="607" t="s">
        <v>1</v>
      </c>
      <c r="AH478" s="607" t="s">
        <v>1</v>
      </c>
      <c r="AI478" s="607" t="s">
        <v>1</v>
      </c>
      <c r="AJ478" s="607" t="s">
        <v>1</v>
      </c>
      <c r="AK478" s="607" t="s">
        <v>1</v>
      </c>
      <c r="AL478" s="607" t="s">
        <v>1</v>
      </c>
      <c r="AM478" s="607" t="s">
        <v>1</v>
      </c>
      <c r="AN478" s="607" t="s">
        <v>1</v>
      </c>
      <c r="AO478" s="607" t="s">
        <v>1</v>
      </c>
      <c r="AP478" s="607" t="s">
        <v>1</v>
      </c>
      <c r="AQ478" s="607" t="s">
        <v>1</v>
      </c>
      <c r="AR478" s="607" t="s">
        <v>1</v>
      </c>
      <c r="AS478" s="607" t="s">
        <v>1</v>
      </c>
      <c r="AT478" s="607" t="s">
        <v>1</v>
      </c>
      <c r="AU478" s="607" t="s">
        <v>1</v>
      </c>
      <c r="AV478" s="608" t="s">
        <v>174</v>
      </c>
      <c r="AW478" s="608" t="s">
        <v>174</v>
      </c>
      <c r="AX478" s="608" t="s">
        <v>174</v>
      </c>
      <c r="AY478" s="607" t="s">
        <v>1</v>
      </c>
      <c r="AZ478" s="607" t="s">
        <v>1</v>
      </c>
      <c r="BA478" s="607" t="s">
        <v>1</v>
      </c>
      <c r="BB478" s="607" t="s">
        <v>1</v>
      </c>
      <c r="BC478" s="607" t="s">
        <v>1</v>
      </c>
      <c r="BD478" s="607" t="s">
        <v>1</v>
      </c>
      <c r="BE478" s="607" t="s">
        <v>1</v>
      </c>
      <c r="BF478" s="607" t="s">
        <v>1</v>
      </c>
      <c r="BG478" s="607" t="s">
        <v>1</v>
      </c>
      <c r="BH478" s="607" t="s">
        <v>1</v>
      </c>
      <c r="BI478" s="607" t="s">
        <v>1</v>
      </c>
      <c r="BJ478" s="607" t="s">
        <v>1</v>
      </c>
      <c r="BK478" s="607" t="s">
        <v>1</v>
      </c>
      <c r="BL478" s="607" t="s">
        <v>1</v>
      </c>
      <c r="BM478" s="607" t="s">
        <v>1</v>
      </c>
      <c r="BN478" s="607" t="s">
        <v>1</v>
      </c>
      <c r="BO478" s="608" t="s">
        <v>174</v>
      </c>
      <c r="BP478" s="608" t="s">
        <v>174</v>
      </c>
      <c r="BQ478" s="608" t="s">
        <v>174</v>
      </c>
      <c r="BR478" s="607" t="s">
        <v>1</v>
      </c>
      <c r="BS478" s="607" t="s">
        <v>1</v>
      </c>
      <c r="BT478" s="607" t="s">
        <v>1</v>
      </c>
      <c r="BU478" s="607" t="s">
        <v>1</v>
      </c>
      <c r="BV478" s="607" t="s">
        <v>1</v>
      </c>
      <c r="BW478" s="607" t="s">
        <v>1</v>
      </c>
      <c r="BX478" s="607" t="s">
        <v>1</v>
      </c>
      <c r="BY478" s="607" t="s">
        <v>1</v>
      </c>
      <c r="BZ478" s="607" t="s">
        <v>1</v>
      </c>
      <c r="CA478" s="607" t="s">
        <v>1</v>
      </c>
      <c r="CB478" s="607" t="s">
        <v>1</v>
      </c>
      <c r="CC478" s="607" t="s">
        <v>1</v>
      </c>
      <c r="CD478" s="607" t="s">
        <v>1</v>
      </c>
      <c r="CE478" s="607" t="s">
        <v>1</v>
      </c>
      <c r="CF478" s="607" t="s">
        <v>1</v>
      </c>
      <c r="CG478" s="607" t="s">
        <v>1</v>
      </c>
      <c r="CH478" s="607" t="s">
        <v>1</v>
      </c>
      <c r="CI478" s="607" t="s">
        <v>1</v>
      </c>
      <c r="CJ478" s="607" t="s">
        <v>1</v>
      </c>
      <c r="CK478" s="607" t="s">
        <v>1</v>
      </c>
      <c r="CL478" s="607" t="s">
        <v>1</v>
      </c>
      <c r="CM478" s="607" t="s">
        <v>1</v>
      </c>
      <c r="CN478" s="607" t="s">
        <v>1</v>
      </c>
      <c r="CO478" s="607" t="s">
        <v>1</v>
      </c>
      <c r="CP478" s="607" t="s">
        <v>1</v>
      </c>
      <c r="CQ478" s="607" t="s">
        <v>1</v>
      </c>
      <c r="CR478" s="607" t="s">
        <v>1</v>
      </c>
      <c r="CS478" s="607" t="s">
        <v>1</v>
      </c>
      <c r="CT478" s="607" t="s">
        <v>1</v>
      </c>
      <c r="CU478" s="607" t="s">
        <v>1</v>
      </c>
      <c r="CV478" s="607"/>
      <c r="CW478" s="607"/>
      <c r="CX478" s="607"/>
      <c r="CY478" s="607"/>
      <c r="CZ478" s="607"/>
      <c r="DA478" s="607"/>
      <c r="DB478" s="607"/>
      <c r="DC478" s="607" t="s">
        <v>1</v>
      </c>
      <c r="DD478" s="607" t="s">
        <v>1</v>
      </c>
      <c r="DE478" s="607" t="s">
        <v>1</v>
      </c>
      <c r="DF478" s="607" t="s">
        <v>1</v>
      </c>
      <c r="DG478" s="607" t="s">
        <v>1</v>
      </c>
      <c r="DH478" s="607" t="s">
        <v>1</v>
      </c>
      <c r="DI478" s="607" t="s">
        <v>1</v>
      </c>
      <c r="DJ478" s="607" t="s">
        <v>1</v>
      </c>
      <c r="DK478" s="607" t="s">
        <v>1</v>
      </c>
      <c r="DL478" s="607" t="s">
        <v>1</v>
      </c>
      <c r="DM478" s="607" t="s">
        <v>1</v>
      </c>
      <c r="DN478" s="607" t="s">
        <v>1</v>
      </c>
      <c r="DO478" s="607" t="s">
        <v>1</v>
      </c>
      <c r="DP478" s="607" t="s">
        <v>1</v>
      </c>
      <c r="DQ478" s="607" t="s">
        <v>1</v>
      </c>
      <c r="DR478" s="607" t="s">
        <v>1</v>
      </c>
      <c r="DS478" s="607" t="s">
        <v>1</v>
      </c>
      <c r="DT478" s="607" t="s">
        <v>1</v>
      </c>
      <c r="DU478" s="607" t="s">
        <v>1</v>
      </c>
      <c r="DV478" s="607" t="s">
        <v>1</v>
      </c>
      <c r="DW478" s="607" t="s">
        <v>1</v>
      </c>
      <c r="DX478" s="607" t="s">
        <v>1</v>
      </c>
      <c r="DY478" s="607" t="s">
        <v>1</v>
      </c>
      <c r="DZ478" s="607" t="s">
        <v>1</v>
      </c>
      <c r="EA478" s="607" t="s">
        <v>1</v>
      </c>
      <c r="EB478" s="607" t="s">
        <v>1</v>
      </c>
      <c r="EC478" s="607" t="s">
        <v>1</v>
      </c>
      <c r="ED478" s="607" t="s">
        <v>1</v>
      </c>
      <c r="EE478" s="607" t="s">
        <v>1</v>
      </c>
      <c r="EF478" s="17" t="s">
        <v>1</v>
      </c>
      <c r="EG478" s="17" t="s">
        <v>1</v>
      </c>
      <c r="EH478" s="17" t="s">
        <v>1</v>
      </c>
      <c r="EI478" s="17" t="s">
        <v>1</v>
      </c>
      <c r="EJ478" s="17" t="s">
        <v>1</v>
      </c>
      <c r="EK478" s="17" t="s">
        <v>1</v>
      </c>
      <c r="EL478" s="17" t="s">
        <v>1</v>
      </c>
      <c r="EM478" s="17" t="s">
        <v>1</v>
      </c>
      <c r="EN478" s="17" t="s">
        <v>1</v>
      </c>
      <c r="EO478" s="17" t="s">
        <v>1</v>
      </c>
      <c r="EP478" s="17" t="s">
        <v>1</v>
      </c>
      <c r="EQ478" s="17" t="s">
        <v>1</v>
      </c>
      <c r="ER478" s="17" t="s">
        <v>1</v>
      </c>
      <c r="ES478" s="17" t="s">
        <v>1</v>
      </c>
      <c r="ET478" s="17" t="s">
        <v>1</v>
      </c>
      <c r="EU478" s="17" t="s">
        <v>1</v>
      </c>
    </row>
    <row r="479" spans="1:151" ht="14.25" customHeight="1">
      <c r="A479" s="610" t="s">
        <v>299</v>
      </c>
      <c r="B479" s="610" t="s">
        <v>655</v>
      </c>
      <c r="C479" s="610" t="s">
        <v>669</v>
      </c>
      <c r="D479" s="610"/>
      <c r="E479" s="606">
        <v>29</v>
      </c>
      <c r="F479" s="606">
        <v>4</v>
      </c>
      <c r="G479" s="606" t="s">
        <v>190</v>
      </c>
      <c r="H479" s="606" t="s">
        <v>190</v>
      </c>
      <c r="I479" s="606" t="s">
        <v>190</v>
      </c>
      <c r="J479" s="606" t="s">
        <v>190</v>
      </c>
      <c r="K479" s="606" t="s">
        <v>190</v>
      </c>
      <c r="L479" s="606">
        <v>25</v>
      </c>
      <c r="M479" s="606" t="s">
        <v>190</v>
      </c>
      <c r="N479" s="606" t="s">
        <v>190</v>
      </c>
      <c r="O479" s="606" t="s">
        <v>190</v>
      </c>
      <c r="P479" s="606" t="s">
        <v>190</v>
      </c>
      <c r="Q479" s="606" t="s">
        <v>190</v>
      </c>
      <c r="R479" s="606" t="s">
        <v>190</v>
      </c>
      <c r="S479" s="606" t="s">
        <v>190</v>
      </c>
      <c r="T479" s="606" t="s">
        <v>190</v>
      </c>
      <c r="U479" s="606" t="s">
        <v>190</v>
      </c>
      <c r="V479" s="606" t="s">
        <v>190</v>
      </c>
      <c r="W479" s="606" t="s">
        <v>190</v>
      </c>
      <c r="X479" s="606" t="s">
        <v>190</v>
      </c>
      <c r="Y479" s="606" t="s">
        <v>190</v>
      </c>
      <c r="Z479" s="606" t="s">
        <v>190</v>
      </c>
      <c r="AA479" s="606" t="s">
        <v>190</v>
      </c>
      <c r="AB479" s="606" t="s">
        <v>190</v>
      </c>
      <c r="AC479" s="606" t="s">
        <v>190</v>
      </c>
      <c r="AD479" s="606" t="s">
        <v>190</v>
      </c>
      <c r="AE479" s="606" t="s">
        <v>190</v>
      </c>
      <c r="AF479" s="606" t="s">
        <v>190</v>
      </c>
      <c r="AG479" s="606" t="s">
        <v>190</v>
      </c>
      <c r="AH479" s="606" t="s">
        <v>190</v>
      </c>
      <c r="AI479" s="606" t="s">
        <v>190</v>
      </c>
      <c r="AJ479" s="606" t="s">
        <v>190</v>
      </c>
      <c r="AK479" s="606" t="s">
        <v>190</v>
      </c>
      <c r="AL479" s="606" t="s">
        <v>190</v>
      </c>
      <c r="AM479" s="606" t="s">
        <v>190</v>
      </c>
      <c r="AN479" s="606" t="s">
        <v>190</v>
      </c>
      <c r="AO479" s="606" t="s">
        <v>190</v>
      </c>
      <c r="AP479" s="606" t="s">
        <v>190</v>
      </c>
      <c r="AQ479" s="606" t="s">
        <v>190</v>
      </c>
      <c r="AR479" s="606" t="s">
        <v>190</v>
      </c>
      <c r="AS479" s="606" t="s">
        <v>190</v>
      </c>
      <c r="AT479" s="606" t="s">
        <v>190</v>
      </c>
      <c r="AU479" s="606" t="s">
        <v>190</v>
      </c>
      <c r="AV479" s="606" t="s">
        <v>190</v>
      </c>
      <c r="AW479" s="606" t="s">
        <v>190</v>
      </c>
      <c r="AX479" s="606" t="s">
        <v>190</v>
      </c>
      <c r="AY479" s="606" t="s">
        <v>190</v>
      </c>
      <c r="AZ479" s="606" t="s">
        <v>190</v>
      </c>
      <c r="BA479" s="606" t="s">
        <v>190</v>
      </c>
      <c r="BB479" s="606" t="s">
        <v>190</v>
      </c>
      <c r="BC479" s="606" t="s">
        <v>190</v>
      </c>
      <c r="BD479" s="606" t="s">
        <v>190</v>
      </c>
      <c r="BE479" s="606" t="s">
        <v>190</v>
      </c>
      <c r="BF479" s="606" t="s">
        <v>190</v>
      </c>
      <c r="BG479" s="606" t="s">
        <v>190</v>
      </c>
      <c r="BH479" s="606" t="s">
        <v>190</v>
      </c>
      <c r="BI479" s="606" t="s">
        <v>190</v>
      </c>
      <c r="BJ479" s="606" t="s">
        <v>190</v>
      </c>
      <c r="BK479" s="606" t="s">
        <v>190</v>
      </c>
      <c r="BL479" s="606" t="s">
        <v>190</v>
      </c>
      <c r="BM479" s="606" t="s">
        <v>190</v>
      </c>
      <c r="BN479" s="606" t="s">
        <v>190</v>
      </c>
      <c r="BO479" s="606" t="s">
        <v>190</v>
      </c>
      <c r="BP479" s="606" t="s">
        <v>190</v>
      </c>
      <c r="BQ479" s="606" t="s">
        <v>190</v>
      </c>
      <c r="BR479" s="606" t="s">
        <v>190</v>
      </c>
      <c r="BS479" s="606" t="s">
        <v>190</v>
      </c>
      <c r="BT479" s="606" t="s">
        <v>190</v>
      </c>
      <c r="BU479" s="606" t="s">
        <v>190</v>
      </c>
      <c r="BV479" s="606" t="s">
        <v>190</v>
      </c>
      <c r="BW479" s="606" t="s">
        <v>190</v>
      </c>
      <c r="BX479" s="606" t="s">
        <v>190</v>
      </c>
      <c r="BY479" s="606" t="s">
        <v>190</v>
      </c>
      <c r="BZ479" s="606" t="s">
        <v>190</v>
      </c>
      <c r="CA479" s="606" t="s">
        <v>190</v>
      </c>
      <c r="CB479" s="606" t="s">
        <v>190</v>
      </c>
      <c r="CC479" s="606" t="s">
        <v>190</v>
      </c>
      <c r="CD479" s="606" t="s">
        <v>190</v>
      </c>
      <c r="CE479" s="606" t="s">
        <v>190</v>
      </c>
      <c r="CF479" s="606" t="s">
        <v>190</v>
      </c>
      <c r="CG479" s="606" t="s">
        <v>190</v>
      </c>
      <c r="CH479" s="606" t="s">
        <v>190</v>
      </c>
      <c r="CI479" s="606" t="s">
        <v>190</v>
      </c>
      <c r="CJ479" s="606" t="s">
        <v>190</v>
      </c>
      <c r="CK479" s="606" t="s">
        <v>190</v>
      </c>
      <c r="CL479" s="606" t="s">
        <v>190</v>
      </c>
      <c r="CM479" s="606" t="s">
        <v>190</v>
      </c>
      <c r="CN479" s="606" t="s">
        <v>190</v>
      </c>
      <c r="CO479" s="606" t="s">
        <v>190</v>
      </c>
      <c r="CP479" s="606" t="s">
        <v>190</v>
      </c>
      <c r="CQ479" s="606" t="s">
        <v>190</v>
      </c>
      <c r="CR479" s="606" t="s">
        <v>190</v>
      </c>
      <c r="CS479" s="606" t="s">
        <v>190</v>
      </c>
      <c r="CT479" s="606" t="s">
        <v>190</v>
      </c>
      <c r="CU479" s="606" t="s">
        <v>190</v>
      </c>
      <c r="CV479" s="606"/>
      <c r="CW479" s="606"/>
      <c r="CX479" s="606"/>
      <c r="CY479" s="606"/>
      <c r="CZ479" s="606"/>
      <c r="DA479" s="606"/>
      <c r="DB479" s="606"/>
      <c r="DC479" s="606" t="s">
        <v>190</v>
      </c>
      <c r="DD479" s="606" t="s">
        <v>190</v>
      </c>
      <c r="DE479" s="606" t="s">
        <v>190</v>
      </c>
      <c r="DF479" s="606" t="s">
        <v>190</v>
      </c>
      <c r="DG479" s="606" t="s">
        <v>190</v>
      </c>
      <c r="DH479" s="606" t="s">
        <v>190</v>
      </c>
      <c r="DI479" s="606" t="s">
        <v>190</v>
      </c>
      <c r="DJ479" s="606" t="s">
        <v>190</v>
      </c>
      <c r="DK479" s="606" t="s">
        <v>190</v>
      </c>
      <c r="DL479" s="606" t="s">
        <v>190</v>
      </c>
      <c r="DM479" s="606" t="s">
        <v>190</v>
      </c>
      <c r="DN479" s="606" t="s">
        <v>190</v>
      </c>
      <c r="DO479" s="606" t="s">
        <v>190</v>
      </c>
      <c r="DP479" s="606" t="s">
        <v>190</v>
      </c>
      <c r="DQ479" s="606" t="s">
        <v>190</v>
      </c>
      <c r="DR479" s="606" t="s">
        <v>190</v>
      </c>
      <c r="DS479" s="606" t="s">
        <v>190</v>
      </c>
      <c r="DT479" s="606" t="s">
        <v>190</v>
      </c>
      <c r="DU479" s="606" t="s">
        <v>190</v>
      </c>
      <c r="DV479" s="606" t="s">
        <v>190</v>
      </c>
      <c r="DW479" s="606" t="s">
        <v>190</v>
      </c>
      <c r="DX479" s="606" t="s">
        <v>190</v>
      </c>
      <c r="DY479" s="606" t="s">
        <v>190</v>
      </c>
      <c r="DZ479" s="606" t="s">
        <v>190</v>
      </c>
      <c r="EA479" s="606" t="s">
        <v>190</v>
      </c>
      <c r="EB479" s="606" t="s">
        <v>190</v>
      </c>
      <c r="EC479" s="606" t="s">
        <v>190</v>
      </c>
      <c r="ED479" s="606" t="s">
        <v>190</v>
      </c>
      <c r="EE479" s="606" t="s">
        <v>190</v>
      </c>
      <c r="EF479" s="606" t="s">
        <v>190</v>
      </c>
      <c r="EG479" s="606" t="s">
        <v>190</v>
      </c>
      <c r="EH479" s="606" t="s">
        <v>190</v>
      </c>
      <c r="EI479" s="606" t="s">
        <v>190</v>
      </c>
      <c r="EJ479" s="606" t="s">
        <v>190</v>
      </c>
      <c r="EK479" s="606" t="s">
        <v>190</v>
      </c>
      <c r="EL479" s="606" t="s">
        <v>190</v>
      </c>
      <c r="EM479" s="606" t="s">
        <v>190</v>
      </c>
      <c r="EN479" s="606" t="s">
        <v>190</v>
      </c>
      <c r="EO479" s="606" t="s">
        <v>190</v>
      </c>
      <c r="EP479" s="606" t="s">
        <v>190</v>
      </c>
      <c r="EQ479" s="606" t="s">
        <v>190</v>
      </c>
      <c r="ER479" s="606" t="s">
        <v>190</v>
      </c>
      <c r="ES479" s="606" t="s">
        <v>190</v>
      </c>
      <c r="ET479" s="606" t="s">
        <v>190</v>
      </c>
      <c r="EU479" s="606" t="s">
        <v>190</v>
      </c>
    </row>
    <row r="480" spans="1:151" ht="14.25" customHeight="1">
      <c r="A480" s="551" t="s">
        <v>299</v>
      </c>
      <c r="B480" s="551" t="s">
        <v>655</v>
      </c>
      <c r="C480" s="551" t="s">
        <v>669</v>
      </c>
      <c r="D480" s="551" t="s">
        <v>670</v>
      </c>
      <c r="E480" s="607">
        <v>1</v>
      </c>
      <c r="F480" s="607" t="s">
        <v>1</v>
      </c>
      <c r="G480" s="607" t="s">
        <v>1</v>
      </c>
      <c r="H480" s="607" t="s">
        <v>1</v>
      </c>
      <c r="I480" s="607" t="s">
        <v>1</v>
      </c>
      <c r="J480" s="607" t="s">
        <v>1</v>
      </c>
      <c r="K480" s="607" t="s">
        <v>1</v>
      </c>
      <c r="L480" s="607">
        <v>1</v>
      </c>
      <c r="M480" s="607" t="s">
        <v>1</v>
      </c>
      <c r="N480" s="607" t="s">
        <v>1</v>
      </c>
      <c r="O480" s="607" t="s">
        <v>1</v>
      </c>
      <c r="P480" s="607" t="s">
        <v>1</v>
      </c>
      <c r="Q480" s="607" t="s">
        <v>1</v>
      </c>
      <c r="R480" s="607" t="s">
        <v>1</v>
      </c>
      <c r="S480" s="607" t="s">
        <v>1</v>
      </c>
      <c r="T480" s="607" t="s">
        <v>1</v>
      </c>
      <c r="U480" s="607" t="s">
        <v>1</v>
      </c>
      <c r="V480" s="607" t="s">
        <v>1</v>
      </c>
      <c r="W480" s="607" t="s">
        <v>1</v>
      </c>
      <c r="X480" s="607" t="s">
        <v>1</v>
      </c>
      <c r="Y480" s="607" t="s">
        <v>1</v>
      </c>
      <c r="Z480" s="607" t="s">
        <v>1</v>
      </c>
      <c r="AA480" s="607" t="s">
        <v>1</v>
      </c>
      <c r="AB480" s="607" t="s">
        <v>1</v>
      </c>
      <c r="AC480" s="608" t="s">
        <v>174</v>
      </c>
      <c r="AD480" s="608" t="s">
        <v>174</v>
      </c>
      <c r="AE480" s="608" t="s">
        <v>174</v>
      </c>
      <c r="AF480" s="607" t="s">
        <v>1</v>
      </c>
      <c r="AG480" s="607" t="s">
        <v>1</v>
      </c>
      <c r="AH480" s="607" t="s">
        <v>1</v>
      </c>
      <c r="AI480" s="607" t="s">
        <v>1</v>
      </c>
      <c r="AJ480" s="607" t="s">
        <v>1</v>
      </c>
      <c r="AK480" s="607" t="s">
        <v>1</v>
      </c>
      <c r="AL480" s="607" t="s">
        <v>1</v>
      </c>
      <c r="AM480" s="607" t="s">
        <v>1</v>
      </c>
      <c r="AN480" s="607" t="s">
        <v>1</v>
      </c>
      <c r="AO480" s="607" t="s">
        <v>1</v>
      </c>
      <c r="AP480" s="607" t="s">
        <v>1</v>
      </c>
      <c r="AQ480" s="607" t="s">
        <v>1</v>
      </c>
      <c r="AR480" s="607" t="s">
        <v>1</v>
      </c>
      <c r="AS480" s="607" t="s">
        <v>1</v>
      </c>
      <c r="AT480" s="607" t="s">
        <v>1</v>
      </c>
      <c r="AU480" s="607" t="s">
        <v>1</v>
      </c>
      <c r="AV480" s="608" t="s">
        <v>174</v>
      </c>
      <c r="AW480" s="608" t="s">
        <v>174</v>
      </c>
      <c r="AX480" s="608" t="s">
        <v>174</v>
      </c>
      <c r="AY480" s="607" t="s">
        <v>1</v>
      </c>
      <c r="AZ480" s="607" t="s">
        <v>1</v>
      </c>
      <c r="BA480" s="607" t="s">
        <v>1</v>
      </c>
      <c r="BB480" s="607" t="s">
        <v>1</v>
      </c>
      <c r="BC480" s="607" t="s">
        <v>1</v>
      </c>
      <c r="BD480" s="607" t="s">
        <v>1</v>
      </c>
      <c r="BE480" s="607" t="s">
        <v>1</v>
      </c>
      <c r="BF480" s="607" t="s">
        <v>1</v>
      </c>
      <c r="BG480" s="607" t="s">
        <v>1</v>
      </c>
      <c r="BH480" s="607" t="s">
        <v>1</v>
      </c>
      <c r="BI480" s="607" t="s">
        <v>1</v>
      </c>
      <c r="BJ480" s="607" t="s">
        <v>1</v>
      </c>
      <c r="BK480" s="607" t="s">
        <v>1</v>
      </c>
      <c r="BL480" s="607" t="s">
        <v>1</v>
      </c>
      <c r="BM480" s="607" t="s">
        <v>1</v>
      </c>
      <c r="BN480" s="607" t="s">
        <v>1</v>
      </c>
      <c r="BO480" s="608" t="s">
        <v>174</v>
      </c>
      <c r="BP480" s="608" t="s">
        <v>174</v>
      </c>
      <c r="BQ480" s="608" t="s">
        <v>174</v>
      </c>
      <c r="BR480" s="607" t="s">
        <v>1</v>
      </c>
      <c r="BS480" s="607" t="s">
        <v>1</v>
      </c>
      <c r="BT480" s="607" t="s">
        <v>1</v>
      </c>
      <c r="BU480" s="607" t="s">
        <v>1</v>
      </c>
      <c r="BV480" s="607" t="s">
        <v>1</v>
      </c>
      <c r="BW480" s="607" t="s">
        <v>1</v>
      </c>
      <c r="BX480" s="607" t="s">
        <v>1</v>
      </c>
      <c r="BY480" s="607" t="s">
        <v>1</v>
      </c>
      <c r="BZ480" s="607" t="s">
        <v>1</v>
      </c>
      <c r="CA480" s="607" t="s">
        <v>1</v>
      </c>
      <c r="CB480" s="607" t="s">
        <v>1</v>
      </c>
      <c r="CC480" s="607" t="s">
        <v>1</v>
      </c>
      <c r="CD480" s="607" t="s">
        <v>1</v>
      </c>
      <c r="CE480" s="607" t="s">
        <v>1</v>
      </c>
      <c r="CF480" s="607" t="s">
        <v>1</v>
      </c>
      <c r="CG480" s="607" t="s">
        <v>1</v>
      </c>
      <c r="CH480" s="607" t="s">
        <v>1</v>
      </c>
      <c r="CI480" s="607" t="s">
        <v>1</v>
      </c>
      <c r="CJ480" s="607" t="s">
        <v>1</v>
      </c>
      <c r="CK480" s="607" t="s">
        <v>1</v>
      </c>
      <c r="CL480" s="607" t="s">
        <v>1</v>
      </c>
      <c r="CM480" s="607" t="s">
        <v>1</v>
      </c>
      <c r="CN480" s="607" t="s">
        <v>1</v>
      </c>
      <c r="CO480" s="607" t="s">
        <v>1</v>
      </c>
      <c r="CP480" s="607" t="s">
        <v>1</v>
      </c>
      <c r="CQ480" s="607" t="s">
        <v>1</v>
      </c>
      <c r="CR480" s="607" t="s">
        <v>1</v>
      </c>
      <c r="CS480" s="607" t="s">
        <v>1</v>
      </c>
      <c r="CT480" s="607" t="s">
        <v>1</v>
      </c>
      <c r="CU480" s="607" t="s">
        <v>1</v>
      </c>
      <c r="CV480" s="607"/>
      <c r="CW480" s="607"/>
      <c r="CX480" s="607"/>
      <c r="CY480" s="607"/>
      <c r="CZ480" s="607"/>
      <c r="DA480" s="607"/>
      <c r="DB480" s="607"/>
      <c r="DC480" s="607" t="s">
        <v>1</v>
      </c>
      <c r="DD480" s="607" t="s">
        <v>1</v>
      </c>
      <c r="DE480" s="607" t="s">
        <v>1</v>
      </c>
      <c r="DF480" s="607" t="s">
        <v>1</v>
      </c>
      <c r="DG480" s="607" t="s">
        <v>1</v>
      </c>
      <c r="DH480" s="607" t="s">
        <v>1</v>
      </c>
      <c r="DI480" s="607" t="s">
        <v>1</v>
      </c>
      <c r="DJ480" s="607" t="s">
        <v>1</v>
      </c>
      <c r="DK480" s="607" t="s">
        <v>1</v>
      </c>
      <c r="DL480" s="607" t="s">
        <v>1</v>
      </c>
      <c r="DM480" s="607" t="s">
        <v>1</v>
      </c>
      <c r="DN480" s="607" t="s">
        <v>1</v>
      </c>
      <c r="DO480" s="607" t="s">
        <v>1</v>
      </c>
      <c r="DP480" s="607" t="s">
        <v>1</v>
      </c>
      <c r="DQ480" s="607" t="s">
        <v>1</v>
      </c>
      <c r="DR480" s="607" t="s">
        <v>1</v>
      </c>
      <c r="DS480" s="607" t="s">
        <v>1</v>
      </c>
      <c r="DT480" s="607" t="s">
        <v>1</v>
      </c>
      <c r="DU480" s="607" t="s">
        <v>1</v>
      </c>
      <c r="DV480" s="607" t="s">
        <v>1</v>
      </c>
      <c r="DW480" s="607" t="s">
        <v>1</v>
      </c>
      <c r="DX480" s="607" t="s">
        <v>1</v>
      </c>
      <c r="DY480" s="607" t="s">
        <v>1</v>
      </c>
      <c r="DZ480" s="607" t="s">
        <v>1</v>
      </c>
      <c r="EA480" s="607" t="s">
        <v>1</v>
      </c>
      <c r="EB480" s="607" t="s">
        <v>1</v>
      </c>
      <c r="EC480" s="607" t="s">
        <v>1</v>
      </c>
      <c r="ED480" s="607" t="s">
        <v>1</v>
      </c>
      <c r="EE480" s="607" t="s">
        <v>1</v>
      </c>
      <c r="EF480" s="17" t="s">
        <v>1</v>
      </c>
      <c r="EG480" s="17" t="s">
        <v>1</v>
      </c>
      <c r="EH480" s="17" t="s">
        <v>1</v>
      </c>
      <c r="EI480" s="17" t="s">
        <v>1</v>
      </c>
      <c r="EJ480" s="17" t="s">
        <v>1</v>
      </c>
      <c r="EK480" s="17" t="s">
        <v>1</v>
      </c>
      <c r="EL480" s="17" t="s">
        <v>1</v>
      </c>
      <c r="EM480" s="17" t="s">
        <v>1</v>
      </c>
      <c r="EN480" s="17" t="s">
        <v>1</v>
      </c>
      <c r="EO480" s="17" t="s">
        <v>1</v>
      </c>
      <c r="EP480" s="17" t="s">
        <v>1</v>
      </c>
      <c r="EQ480" s="17" t="s">
        <v>1</v>
      </c>
      <c r="ER480" s="17" t="s">
        <v>1</v>
      </c>
      <c r="ES480" s="17" t="s">
        <v>1</v>
      </c>
      <c r="ET480" s="17" t="s">
        <v>1</v>
      </c>
      <c r="EU480" s="17" t="s">
        <v>1</v>
      </c>
    </row>
    <row r="481" spans="1:151" ht="14.25" customHeight="1">
      <c r="A481" s="551" t="s">
        <v>299</v>
      </c>
      <c r="B481" s="551" t="s">
        <v>655</v>
      </c>
      <c r="C481" s="551" t="s">
        <v>669</v>
      </c>
      <c r="D481" s="551" t="s">
        <v>671</v>
      </c>
      <c r="E481" s="607">
        <v>5</v>
      </c>
      <c r="F481" s="607">
        <v>1</v>
      </c>
      <c r="G481" s="607" t="s">
        <v>190</v>
      </c>
      <c r="H481" s="607" t="s">
        <v>190</v>
      </c>
      <c r="I481" s="607" t="s">
        <v>190</v>
      </c>
      <c r="J481" s="607" t="s">
        <v>190</v>
      </c>
      <c r="K481" s="607" t="s">
        <v>190</v>
      </c>
      <c r="L481" s="607">
        <v>4</v>
      </c>
      <c r="M481" s="607" t="s">
        <v>190</v>
      </c>
      <c r="N481" s="607" t="s">
        <v>190</v>
      </c>
      <c r="O481" s="607" t="s">
        <v>190</v>
      </c>
      <c r="P481" s="607" t="s">
        <v>190</v>
      </c>
      <c r="Q481" s="607" t="s">
        <v>190</v>
      </c>
      <c r="R481" s="607" t="s">
        <v>190</v>
      </c>
      <c r="S481" s="607" t="s">
        <v>190</v>
      </c>
      <c r="T481" s="607" t="s">
        <v>190</v>
      </c>
      <c r="U481" s="607" t="s">
        <v>190</v>
      </c>
      <c r="V481" s="607" t="s">
        <v>190</v>
      </c>
      <c r="W481" s="607" t="s">
        <v>190</v>
      </c>
      <c r="X481" s="607" t="s">
        <v>190</v>
      </c>
      <c r="Y481" s="607" t="s">
        <v>190</v>
      </c>
      <c r="Z481" s="607" t="s">
        <v>190</v>
      </c>
      <c r="AA481" s="607" t="s">
        <v>190</v>
      </c>
      <c r="AB481" s="607" t="s">
        <v>190</v>
      </c>
      <c r="AC481" s="608">
        <v>71.5</v>
      </c>
      <c r="AD481" s="608">
        <v>71</v>
      </c>
      <c r="AE481" s="608">
        <v>72</v>
      </c>
      <c r="AF481" s="607" t="s">
        <v>190</v>
      </c>
      <c r="AG481" s="607" t="s">
        <v>190</v>
      </c>
      <c r="AH481" s="607" t="s">
        <v>190</v>
      </c>
      <c r="AI481" s="607" t="s">
        <v>190</v>
      </c>
      <c r="AJ481" s="607" t="s">
        <v>190</v>
      </c>
      <c r="AK481" s="607" t="s">
        <v>190</v>
      </c>
      <c r="AL481" s="607" t="s">
        <v>190</v>
      </c>
      <c r="AM481" s="607" t="s">
        <v>190</v>
      </c>
      <c r="AN481" s="607" t="s">
        <v>190</v>
      </c>
      <c r="AO481" s="607" t="s">
        <v>190</v>
      </c>
      <c r="AP481" s="607" t="s">
        <v>190</v>
      </c>
      <c r="AQ481" s="607" t="s">
        <v>190</v>
      </c>
      <c r="AR481" s="607" t="s">
        <v>190</v>
      </c>
      <c r="AS481" s="607" t="s">
        <v>190</v>
      </c>
      <c r="AT481" s="607" t="s">
        <v>190</v>
      </c>
      <c r="AU481" s="607" t="s">
        <v>190</v>
      </c>
      <c r="AV481" s="608" t="s">
        <v>174</v>
      </c>
      <c r="AW481" s="608" t="s">
        <v>174</v>
      </c>
      <c r="AX481" s="608" t="s">
        <v>174</v>
      </c>
      <c r="AY481" s="607" t="s">
        <v>190</v>
      </c>
      <c r="AZ481" s="607" t="s">
        <v>190</v>
      </c>
      <c r="BA481" s="607" t="s">
        <v>190</v>
      </c>
      <c r="BB481" s="607" t="s">
        <v>190</v>
      </c>
      <c r="BC481" s="607" t="s">
        <v>190</v>
      </c>
      <c r="BD481" s="607" t="s">
        <v>190</v>
      </c>
      <c r="BE481" s="607" t="s">
        <v>190</v>
      </c>
      <c r="BF481" s="607" t="s">
        <v>190</v>
      </c>
      <c r="BG481" s="607" t="s">
        <v>190</v>
      </c>
      <c r="BH481" s="607" t="s">
        <v>190</v>
      </c>
      <c r="BI481" s="607" t="s">
        <v>190</v>
      </c>
      <c r="BJ481" s="607" t="s">
        <v>190</v>
      </c>
      <c r="BK481" s="607" t="s">
        <v>190</v>
      </c>
      <c r="BL481" s="607" t="s">
        <v>190</v>
      </c>
      <c r="BM481" s="607" t="s">
        <v>190</v>
      </c>
      <c r="BN481" s="607" t="s">
        <v>190</v>
      </c>
      <c r="BO481" s="608" t="s">
        <v>174</v>
      </c>
      <c r="BP481" s="608" t="s">
        <v>174</v>
      </c>
      <c r="BQ481" s="608" t="s">
        <v>174</v>
      </c>
      <c r="BR481" s="607">
        <v>1</v>
      </c>
      <c r="BS481" s="607" t="s">
        <v>1</v>
      </c>
      <c r="BT481" s="607" t="s">
        <v>1</v>
      </c>
      <c r="BU481" s="607" t="s">
        <v>1</v>
      </c>
      <c r="BV481" s="607" t="s">
        <v>1</v>
      </c>
      <c r="BW481" s="607" t="s">
        <v>1</v>
      </c>
      <c r="BX481" s="607" t="s">
        <v>1</v>
      </c>
      <c r="BY481" s="607" t="s">
        <v>1</v>
      </c>
      <c r="BZ481" s="607" t="s">
        <v>1</v>
      </c>
      <c r="CA481" s="607" t="s">
        <v>1</v>
      </c>
      <c r="CB481" s="607" t="s">
        <v>1</v>
      </c>
      <c r="CC481" s="607" t="s">
        <v>1</v>
      </c>
      <c r="CD481" s="607">
        <v>1</v>
      </c>
      <c r="CE481" s="607" t="s">
        <v>1</v>
      </c>
      <c r="CF481" s="607" t="s">
        <v>1</v>
      </c>
      <c r="CG481" s="607" t="s">
        <v>1</v>
      </c>
      <c r="CH481" s="607" t="s">
        <v>1</v>
      </c>
      <c r="CI481" s="607" t="s">
        <v>1</v>
      </c>
      <c r="CJ481" s="607" t="s">
        <v>1</v>
      </c>
      <c r="CK481" s="607" t="s">
        <v>1</v>
      </c>
      <c r="CL481" s="607" t="s">
        <v>1</v>
      </c>
      <c r="CM481" s="607" t="s">
        <v>1</v>
      </c>
      <c r="CN481" s="607" t="s">
        <v>1</v>
      </c>
      <c r="CO481" s="607" t="s">
        <v>1</v>
      </c>
      <c r="CP481" s="607" t="s">
        <v>1</v>
      </c>
      <c r="CQ481" s="607" t="s">
        <v>1</v>
      </c>
      <c r="CR481" s="607" t="s">
        <v>1</v>
      </c>
      <c r="CS481" s="607" t="s">
        <v>1</v>
      </c>
      <c r="CT481" s="607" t="s">
        <v>1</v>
      </c>
      <c r="CU481" s="607" t="s">
        <v>1</v>
      </c>
      <c r="CV481" s="607"/>
      <c r="CW481" s="607"/>
      <c r="CX481" s="607"/>
      <c r="CY481" s="607"/>
      <c r="CZ481" s="607"/>
      <c r="DA481" s="607"/>
      <c r="DB481" s="607"/>
      <c r="DC481" s="607">
        <v>3</v>
      </c>
      <c r="DD481" s="607">
        <v>1</v>
      </c>
      <c r="DE481" s="607" t="s">
        <v>1</v>
      </c>
      <c r="DF481" s="607">
        <v>1</v>
      </c>
      <c r="DG481" s="607" t="s">
        <v>1</v>
      </c>
      <c r="DH481" s="607">
        <v>1</v>
      </c>
      <c r="DI481" s="607" t="s">
        <v>1</v>
      </c>
      <c r="DJ481" s="607">
        <v>1</v>
      </c>
      <c r="DK481" s="607">
        <v>1</v>
      </c>
      <c r="DL481" s="607" t="s">
        <v>1</v>
      </c>
      <c r="DM481" s="607" t="s">
        <v>1</v>
      </c>
      <c r="DN481" s="607" t="s">
        <v>1</v>
      </c>
      <c r="DO481" s="607" t="s">
        <v>1</v>
      </c>
      <c r="DP481" s="607" t="s">
        <v>1</v>
      </c>
      <c r="DQ481" s="607">
        <v>1</v>
      </c>
      <c r="DR481" s="607" t="s">
        <v>1</v>
      </c>
      <c r="DS481" s="607" t="s">
        <v>1</v>
      </c>
      <c r="DT481" s="607" t="s">
        <v>1</v>
      </c>
      <c r="DU481" s="607" t="s">
        <v>1</v>
      </c>
      <c r="DV481" s="607" t="s">
        <v>1</v>
      </c>
      <c r="DW481" s="607" t="s">
        <v>1</v>
      </c>
      <c r="DX481" s="607" t="s">
        <v>1</v>
      </c>
      <c r="DY481" s="607" t="s">
        <v>1</v>
      </c>
      <c r="DZ481" s="607" t="s">
        <v>1</v>
      </c>
      <c r="EA481" s="607" t="s">
        <v>1</v>
      </c>
      <c r="EB481" s="607" t="s">
        <v>1</v>
      </c>
      <c r="EC481" s="607" t="s">
        <v>1</v>
      </c>
      <c r="ED481" s="607" t="s">
        <v>1</v>
      </c>
      <c r="EE481" s="607" t="s">
        <v>1</v>
      </c>
      <c r="EF481" s="17">
        <v>1</v>
      </c>
      <c r="EG481" s="17">
        <v>1</v>
      </c>
      <c r="EH481" s="17" t="s">
        <v>1</v>
      </c>
      <c r="EI481" s="17">
        <v>1</v>
      </c>
      <c r="EJ481" s="17" t="s">
        <v>1</v>
      </c>
      <c r="EK481" s="17" t="s">
        <v>1</v>
      </c>
      <c r="EL481" s="17" t="s">
        <v>1</v>
      </c>
      <c r="EM481" s="17" t="s">
        <v>1</v>
      </c>
      <c r="EN481" s="17">
        <v>2</v>
      </c>
      <c r="EO481" s="17" t="s">
        <v>1</v>
      </c>
      <c r="EP481" s="17" t="s">
        <v>1</v>
      </c>
      <c r="EQ481" s="17" t="s">
        <v>1</v>
      </c>
      <c r="ER481" s="17" t="s">
        <v>1</v>
      </c>
      <c r="ES481" s="17">
        <v>1</v>
      </c>
      <c r="ET481" s="17" t="s">
        <v>1</v>
      </c>
      <c r="EU481" s="17">
        <v>1</v>
      </c>
    </row>
    <row r="482" spans="1:151" ht="14.25" customHeight="1">
      <c r="A482" s="551" t="s">
        <v>299</v>
      </c>
      <c r="B482" s="551" t="s">
        <v>655</v>
      </c>
      <c r="C482" s="551" t="s">
        <v>669</v>
      </c>
      <c r="D482" s="551" t="s">
        <v>672</v>
      </c>
      <c r="E482" s="607">
        <v>2</v>
      </c>
      <c r="F482" s="607">
        <v>1</v>
      </c>
      <c r="G482" s="607" t="s">
        <v>190</v>
      </c>
      <c r="H482" s="607" t="s">
        <v>190</v>
      </c>
      <c r="I482" s="607" t="s">
        <v>190</v>
      </c>
      <c r="J482" s="607" t="s">
        <v>190</v>
      </c>
      <c r="K482" s="607" t="s">
        <v>190</v>
      </c>
      <c r="L482" s="607">
        <v>1</v>
      </c>
      <c r="M482" s="607" t="s">
        <v>190</v>
      </c>
      <c r="N482" s="607" t="s">
        <v>190</v>
      </c>
      <c r="O482" s="607" t="s">
        <v>190</v>
      </c>
      <c r="P482" s="607" t="s">
        <v>190</v>
      </c>
      <c r="Q482" s="607" t="s">
        <v>190</v>
      </c>
      <c r="R482" s="607" t="s">
        <v>190</v>
      </c>
      <c r="S482" s="607" t="s">
        <v>190</v>
      </c>
      <c r="T482" s="607" t="s">
        <v>190</v>
      </c>
      <c r="U482" s="607" t="s">
        <v>190</v>
      </c>
      <c r="V482" s="607" t="s">
        <v>190</v>
      </c>
      <c r="W482" s="607" t="s">
        <v>190</v>
      </c>
      <c r="X482" s="607" t="s">
        <v>190</v>
      </c>
      <c r="Y482" s="607" t="s">
        <v>190</v>
      </c>
      <c r="Z482" s="607" t="s">
        <v>190</v>
      </c>
      <c r="AA482" s="607" t="s">
        <v>190</v>
      </c>
      <c r="AB482" s="607" t="s">
        <v>190</v>
      </c>
      <c r="AC482" s="608">
        <v>63</v>
      </c>
      <c r="AD482" s="608">
        <v>63</v>
      </c>
      <c r="AE482" s="608" t="s">
        <v>174</v>
      </c>
      <c r="AF482" s="607" t="s">
        <v>190</v>
      </c>
      <c r="AG482" s="607" t="s">
        <v>190</v>
      </c>
      <c r="AH482" s="607" t="s">
        <v>190</v>
      </c>
      <c r="AI482" s="607" t="s">
        <v>190</v>
      </c>
      <c r="AJ482" s="607" t="s">
        <v>190</v>
      </c>
      <c r="AK482" s="607" t="s">
        <v>190</v>
      </c>
      <c r="AL482" s="607" t="s">
        <v>190</v>
      </c>
      <c r="AM482" s="607" t="s">
        <v>190</v>
      </c>
      <c r="AN482" s="607" t="s">
        <v>190</v>
      </c>
      <c r="AO482" s="607" t="s">
        <v>190</v>
      </c>
      <c r="AP482" s="607" t="s">
        <v>190</v>
      </c>
      <c r="AQ482" s="607" t="s">
        <v>190</v>
      </c>
      <c r="AR482" s="607" t="s">
        <v>190</v>
      </c>
      <c r="AS482" s="607" t="s">
        <v>190</v>
      </c>
      <c r="AT482" s="607" t="s">
        <v>190</v>
      </c>
      <c r="AU482" s="607" t="s">
        <v>190</v>
      </c>
      <c r="AV482" s="608" t="s">
        <v>174</v>
      </c>
      <c r="AW482" s="608" t="s">
        <v>174</v>
      </c>
      <c r="AX482" s="608" t="s">
        <v>174</v>
      </c>
      <c r="AY482" s="607" t="s">
        <v>190</v>
      </c>
      <c r="AZ482" s="607" t="s">
        <v>190</v>
      </c>
      <c r="BA482" s="607" t="s">
        <v>190</v>
      </c>
      <c r="BB482" s="607" t="s">
        <v>190</v>
      </c>
      <c r="BC482" s="607" t="s">
        <v>190</v>
      </c>
      <c r="BD482" s="607" t="s">
        <v>190</v>
      </c>
      <c r="BE482" s="607" t="s">
        <v>190</v>
      </c>
      <c r="BF482" s="607" t="s">
        <v>190</v>
      </c>
      <c r="BG482" s="607" t="s">
        <v>190</v>
      </c>
      <c r="BH482" s="607" t="s">
        <v>190</v>
      </c>
      <c r="BI482" s="607" t="s">
        <v>190</v>
      </c>
      <c r="BJ482" s="607" t="s">
        <v>190</v>
      </c>
      <c r="BK482" s="607" t="s">
        <v>190</v>
      </c>
      <c r="BL482" s="607" t="s">
        <v>190</v>
      </c>
      <c r="BM482" s="607" t="s">
        <v>190</v>
      </c>
      <c r="BN482" s="607" t="s">
        <v>190</v>
      </c>
      <c r="BO482" s="608" t="s">
        <v>174</v>
      </c>
      <c r="BP482" s="608" t="s">
        <v>174</v>
      </c>
      <c r="BQ482" s="608" t="s">
        <v>174</v>
      </c>
      <c r="BR482" s="607">
        <v>1</v>
      </c>
      <c r="BS482" s="607" t="s">
        <v>1</v>
      </c>
      <c r="BT482" s="607" t="s">
        <v>1</v>
      </c>
      <c r="BU482" s="607" t="s">
        <v>1</v>
      </c>
      <c r="BV482" s="607" t="s">
        <v>1</v>
      </c>
      <c r="BW482" s="607" t="s">
        <v>1</v>
      </c>
      <c r="BX482" s="607" t="s">
        <v>1</v>
      </c>
      <c r="BY482" s="607" t="s">
        <v>1</v>
      </c>
      <c r="BZ482" s="607" t="s">
        <v>1</v>
      </c>
      <c r="CA482" s="607" t="s">
        <v>1</v>
      </c>
      <c r="CB482" s="607">
        <v>1</v>
      </c>
      <c r="CC482" s="607" t="s">
        <v>1</v>
      </c>
      <c r="CD482" s="607" t="s">
        <v>1</v>
      </c>
      <c r="CE482" s="607" t="s">
        <v>1</v>
      </c>
      <c r="CF482" s="607" t="s">
        <v>1</v>
      </c>
      <c r="CG482" s="607" t="s">
        <v>1</v>
      </c>
      <c r="CH482" s="607" t="s">
        <v>1</v>
      </c>
      <c r="CI482" s="607" t="s">
        <v>1</v>
      </c>
      <c r="CJ482" s="607" t="s">
        <v>1</v>
      </c>
      <c r="CK482" s="607" t="s">
        <v>1</v>
      </c>
      <c r="CL482" s="607" t="s">
        <v>1</v>
      </c>
      <c r="CM482" s="607" t="s">
        <v>1</v>
      </c>
      <c r="CN482" s="607" t="s">
        <v>1</v>
      </c>
      <c r="CO482" s="607" t="s">
        <v>1</v>
      </c>
      <c r="CP482" s="607" t="s">
        <v>1</v>
      </c>
      <c r="CQ482" s="607" t="s">
        <v>1</v>
      </c>
      <c r="CR482" s="607" t="s">
        <v>1</v>
      </c>
      <c r="CS482" s="607" t="s">
        <v>1</v>
      </c>
      <c r="CT482" s="607" t="s">
        <v>1</v>
      </c>
      <c r="CU482" s="607" t="s">
        <v>1</v>
      </c>
      <c r="CV482" s="607"/>
      <c r="CW482" s="607"/>
      <c r="CX482" s="607"/>
      <c r="CY482" s="607"/>
      <c r="CZ482" s="607"/>
      <c r="DA482" s="607"/>
      <c r="DB482" s="607"/>
      <c r="DC482" s="607">
        <v>3</v>
      </c>
      <c r="DD482" s="607">
        <v>3</v>
      </c>
      <c r="DE482" s="607" t="s">
        <v>1</v>
      </c>
      <c r="DF482" s="607">
        <v>2</v>
      </c>
      <c r="DG482" s="607">
        <v>1</v>
      </c>
      <c r="DH482" s="607" t="s">
        <v>1</v>
      </c>
      <c r="DI482" s="607" t="s">
        <v>1</v>
      </c>
      <c r="DJ482" s="607" t="s">
        <v>1</v>
      </c>
      <c r="DK482" s="607">
        <v>1</v>
      </c>
      <c r="DL482" s="607" t="s">
        <v>1</v>
      </c>
      <c r="DM482" s="607" t="s">
        <v>1</v>
      </c>
      <c r="DN482" s="607" t="s">
        <v>1</v>
      </c>
      <c r="DO482" s="607">
        <v>1</v>
      </c>
      <c r="DP482" s="607" t="s">
        <v>1</v>
      </c>
      <c r="DQ482" s="607" t="s">
        <v>1</v>
      </c>
      <c r="DR482" s="607" t="s">
        <v>1</v>
      </c>
      <c r="DS482" s="607" t="s">
        <v>1</v>
      </c>
      <c r="DT482" s="607" t="s">
        <v>1</v>
      </c>
      <c r="DU482" s="607" t="s">
        <v>1</v>
      </c>
      <c r="DV482" s="607" t="s">
        <v>1</v>
      </c>
      <c r="DW482" s="607" t="s">
        <v>1</v>
      </c>
      <c r="DX482" s="607" t="s">
        <v>1</v>
      </c>
      <c r="DY482" s="607" t="s">
        <v>1</v>
      </c>
      <c r="DZ482" s="607" t="s">
        <v>1</v>
      </c>
      <c r="EA482" s="607">
        <v>1</v>
      </c>
      <c r="EB482" s="607">
        <v>2</v>
      </c>
      <c r="EC482" s="607" t="s">
        <v>1</v>
      </c>
      <c r="ED482" s="607">
        <v>2</v>
      </c>
      <c r="EE482" s="607" t="s">
        <v>1</v>
      </c>
      <c r="EF482" s="17">
        <v>2</v>
      </c>
      <c r="EG482" s="17">
        <v>2</v>
      </c>
      <c r="EH482" s="17" t="s">
        <v>1</v>
      </c>
      <c r="EI482" s="17">
        <v>1</v>
      </c>
      <c r="EJ482" s="17">
        <v>1</v>
      </c>
      <c r="EK482" s="17" t="s">
        <v>1</v>
      </c>
      <c r="EL482" s="17" t="s">
        <v>1</v>
      </c>
      <c r="EM482" s="17" t="s">
        <v>1</v>
      </c>
      <c r="EN482" s="17">
        <v>1</v>
      </c>
      <c r="EO482" s="17">
        <v>1</v>
      </c>
      <c r="EP482" s="17" t="s">
        <v>1</v>
      </c>
      <c r="EQ482" s="17">
        <v>1</v>
      </c>
      <c r="ER482" s="17" t="s">
        <v>1</v>
      </c>
      <c r="ES482" s="17" t="s">
        <v>1</v>
      </c>
      <c r="ET482" s="17" t="s">
        <v>1</v>
      </c>
      <c r="EU482" s="17" t="s">
        <v>1</v>
      </c>
    </row>
    <row r="483" spans="1:151" ht="14.25" customHeight="1">
      <c r="A483" s="551" t="s">
        <v>299</v>
      </c>
      <c r="B483" s="551" t="s">
        <v>655</v>
      </c>
      <c r="C483" s="551" t="s">
        <v>669</v>
      </c>
      <c r="D483" s="551" t="s">
        <v>673</v>
      </c>
      <c r="E483" s="607">
        <v>2</v>
      </c>
      <c r="F483" s="607">
        <v>1</v>
      </c>
      <c r="G483" s="607" t="s">
        <v>190</v>
      </c>
      <c r="H483" s="607" t="s">
        <v>190</v>
      </c>
      <c r="I483" s="607" t="s">
        <v>190</v>
      </c>
      <c r="J483" s="607" t="s">
        <v>190</v>
      </c>
      <c r="K483" s="607" t="s">
        <v>190</v>
      </c>
      <c r="L483" s="607">
        <v>1</v>
      </c>
      <c r="M483" s="607" t="s">
        <v>190</v>
      </c>
      <c r="N483" s="607" t="s">
        <v>190</v>
      </c>
      <c r="O483" s="607" t="s">
        <v>190</v>
      </c>
      <c r="P483" s="607" t="s">
        <v>190</v>
      </c>
      <c r="Q483" s="607" t="s">
        <v>190</v>
      </c>
      <c r="R483" s="607" t="s">
        <v>190</v>
      </c>
      <c r="S483" s="607" t="s">
        <v>190</v>
      </c>
      <c r="T483" s="607" t="s">
        <v>190</v>
      </c>
      <c r="U483" s="607" t="s">
        <v>190</v>
      </c>
      <c r="V483" s="607" t="s">
        <v>190</v>
      </c>
      <c r="W483" s="607" t="s">
        <v>190</v>
      </c>
      <c r="X483" s="607" t="s">
        <v>190</v>
      </c>
      <c r="Y483" s="607" t="s">
        <v>190</v>
      </c>
      <c r="Z483" s="607" t="s">
        <v>190</v>
      </c>
      <c r="AA483" s="607" t="s">
        <v>190</v>
      </c>
      <c r="AB483" s="607" t="s">
        <v>190</v>
      </c>
      <c r="AC483" s="608">
        <v>61.3</v>
      </c>
      <c r="AD483" s="608">
        <v>62</v>
      </c>
      <c r="AE483" s="608">
        <v>60.5</v>
      </c>
      <c r="AF483" s="607" t="s">
        <v>190</v>
      </c>
      <c r="AG483" s="607" t="s">
        <v>190</v>
      </c>
      <c r="AH483" s="607" t="s">
        <v>190</v>
      </c>
      <c r="AI483" s="607" t="s">
        <v>190</v>
      </c>
      <c r="AJ483" s="607" t="s">
        <v>190</v>
      </c>
      <c r="AK483" s="607" t="s">
        <v>190</v>
      </c>
      <c r="AL483" s="607" t="s">
        <v>190</v>
      </c>
      <c r="AM483" s="607" t="s">
        <v>190</v>
      </c>
      <c r="AN483" s="607" t="s">
        <v>190</v>
      </c>
      <c r="AO483" s="607" t="s">
        <v>190</v>
      </c>
      <c r="AP483" s="607" t="s">
        <v>190</v>
      </c>
      <c r="AQ483" s="607" t="s">
        <v>190</v>
      </c>
      <c r="AR483" s="607" t="s">
        <v>190</v>
      </c>
      <c r="AS483" s="607" t="s">
        <v>190</v>
      </c>
      <c r="AT483" s="607" t="s">
        <v>190</v>
      </c>
      <c r="AU483" s="607" t="s">
        <v>190</v>
      </c>
      <c r="AV483" s="608">
        <v>79</v>
      </c>
      <c r="AW483" s="608">
        <v>79</v>
      </c>
      <c r="AX483" s="608" t="s">
        <v>174</v>
      </c>
      <c r="AY483" s="607" t="s">
        <v>190</v>
      </c>
      <c r="AZ483" s="607" t="s">
        <v>190</v>
      </c>
      <c r="BA483" s="607" t="s">
        <v>190</v>
      </c>
      <c r="BB483" s="607" t="s">
        <v>190</v>
      </c>
      <c r="BC483" s="607" t="s">
        <v>190</v>
      </c>
      <c r="BD483" s="607" t="s">
        <v>190</v>
      </c>
      <c r="BE483" s="607" t="s">
        <v>190</v>
      </c>
      <c r="BF483" s="607" t="s">
        <v>190</v>
      </c>
      <c r="BG483" s="607" t="s">
        <v>190</v>
      </c>
      <c r="BH483" s="607" t="s">
        <v>190</v>
      </c>
      <c r="BI483" s="607" t="s">
        <v>190</v>
      </c>
      <c r="BJ483" s="607" t="s">
        <v>190</v>
      </c>
      <c r="BK483" s="607" t="s">
        <v>190</v>
      </c>
      <c r="BL483" s="607" t="s">
        <v>190</v>
      </c>
      <c r="BM483" s="607" t="s">
        <v>190</v>
      </c>
      <c r="BN483" s="607" t="s">
        <v>190</v>
      </c>
      <c r="BO483" s="608" t="s">
        <v>174</v>
      </c>
      <c r="BP483" s="608" t="s">
        <v>174</v>
      </c>
      <c r="BQ483" s="608" t="s">
        <v>174</v>
      </c>
      <c r="BR483" s="607">
        <v>1</v>
      </c>
      <c r="BS483" s="607" t="s">
        <v>1</v>
      </c>
      <c r="BT483" s="607" t="s">
        <v>1</v>
      </c>
      <c r="BU483" s="607" t="s">
        <v>1</v>
      </c>
      <c r="BV483" s="607" t="s">
        <v>1</v>
      </c>
      <c r="BW483" s="607" t="s">
        <v>1</v>
      </c>
      <c r="BX483" s="607" t="s">
        <v>1</v>
      </c>
      <c r="BY483" s="607">
        <v>1</v>
      </c>
      <c r="BZ483" s="607" t="s">
        <v>1</v>
      </c>
      <c r="CA483" s="607" t="s">
        <v>1</v>
      </c>
      <c r="CB483" s="607" t="s">
        <v>1</v>
      </c>
      <c r="CC483" s="607" t="s">
        <v>1</v>
      </c>
      <c r="CD483" s="607" t="s">
        <v>1</v>
      </c>
      <c r="CE483" s="607" t="s">
        <v>1</v>
      </c>
      <c r="CF483" s="607" t="s">
        <v>1</v>
      </c>
      <c r="CG483" s="607" t="s">
        <v>1</v>
      </c>
      <c r="CH483" s="607" t="s">
        <v>1</v>
      </c>
      <c r="CI483" s="607" t="s">
        <v>1</v>
      </c>
      <c r="CJ483" s="607" t="s">
        <v>1</v>
      </c>
      <c r="CK483" s="607" t="s">
        <v>1</v>
      </c>
      <c r="CL483" s="607" t="s">
        <v>1</v>
      </c>
      <c r="CM483" s="607" t="s">
        <v>1</v>
      </c>
      <c r="CN483" s="607" t="s">
        <v>1</v>
      </c>
      <c r="CO483" s="607" t="s">
        <v>1</v>
      </c>
      <c r="CP483" s="607" t="s">
        <v>1</v>
      </c>
      <c r="CQ483" s="607" t="s">
        <v>1</v>
      </c>
      <c r="CR483" s="607" t="s">
        <v>1</v>
      </c>
      <c r="CS483" s="607" t="s">
        <v>1</v>
      </c>
      <c r="CT483" s="607" t="s">
        <v>1</v>
      </c>
      <c r="CU483" s="607" t="s">
        <v>1</v>
      </c>
      <c r="CV483" s="607"/>
      <c r="CW483" s="607"/>
      <c r="CX483" s="607"/>
      <c r="CY483" s="607"/>
      <c r="CZ483" s="607"/>
      <c r="DA483" s="607"/>
      <c r="DB483" s="607"/>
      <c r="DC483" s="607">
        <v>4</v>
      </c>
      <c r="DD483" s="607">
        <v>2</v>
      </c>
      <c r="DE483" s="607" t="s">
        <v>1</v>
      </c>
      <c r="DF483" s="607" t="s">
        <v>1</v>
      </c>
      <c r="DG483" s="607">
        <v>2</v>
      </c>
      <c r="DH483" s="607">
        <v>1</v>
      </c>
      <c r="DI483" s="607" t="s">
        <v>1</v>
      </c>
      <c r="DJ483" s="607">
        <v>1</v>
      </c>
      <c r="DK483" s="607" t="s">
        <v>1</v>
      </c>
      <c r="DL483" s="607" t="s">
        <v>1</v>
      </c>
      <c r="DM483" s="607" t="s">
        <v>1</v>
      </c>
      <c r="DN483" s="607" t="s">
        <v>1</v>
      </c>
      <c r="DO483" s="607" t="s">
        <v>1</v>
      </c>
      <c r="DP483" s="607" t="s">
        <v>1</v>
      </c>
      <c r="DQ483" s="607" t="s">
        <v>1</v>
      </c>
      <c r="DR483" s="607" t="s">
        <v>1</v>
      </c>
      <c r="DS483" s="607" t="s">
        <v>1</v>
      </c>
      <c r="DT483" s="607" t="s">
        <v>1</v>
      </c>
      <c r="DU483" s="607" t="s">
        <v>1</v>
      </c>
      <c r="DV483" s="607" t="s">
        <v>1</v>
      </c>
      <c r="DW483" s="607" t="s">
        <v>1</v>
      </c>
      <c r="DX483" s="607" t="s">
        <v>1</v>
      </c>
      <c r="DY483" s="607" t="s">
        <v>1</v>
      </c>
      <c r="DZ483" s="607" t="s">
        <v>1</v>
      </c>
      <c r="EA483" s="607">
        <v>1</v>
      </c>
      <c r="EB483" s="607">
        <v>45</v>
      </c>
      <c r="EC483" s="607">
        <v>5</v>
      </c>
      <c r="ED483" s="607">
        <v>25</v>
      </c>
      <c r="EE483" s="607">
        <v>15</v>
      </c>
      <c r="EF483" s="17">
        <v>2</v>
      </c>
      <c r="EG483" s="17">
        <v>1</v>
      </c>
      <c r="EH483" s="17" t="s">
        <v>1</v>
      </c>
      <c r="EI483" s="17" t="s">
        <v>1</v>
      </c>
      <c r="EJ483" s="17">
        <v>1</v>
      </c>
      <c r="EK483" s="17" t="s">
        <v>1</v>
      </c>
      <c r="EL483" s="17" t="s">
        <v>1</v>
      </c>
      <c r="EM483" s="17">
        <v>1</v>
      </c>
      <c r="EN483" s="17">
        <v>2</v>
      </c>
      <c r="EO483" s="17">
        <v>1</v>
      </c>
      <c r="EP483" s="17" t="s">
        <v>1</v>
      </c>
      <c r="EQ483" s="17" t="s">
        <v>1</v>
      </c>
      <c r="ER483" s="17">
        <v>1</v>
      </c>
      <c r="ES483" s="17">
        <v>1</v>
      </c>
      <c r="ET483" s="17" t="s">
        <v>1</v>
      </c>
      <c r="EU483" s="17" t="s">
        <v>1</v>
      </c>
    </row>
    <row r="484" spans="1:151" ht="14.25" customHeight="1">
      <c r="A484" s="551" t="s">
        <v>299</v>
      </c>
      <c r="B484" s="551" t="s">
        <v>655</v>
      </c>
      <c r="C484" s="551" t="s">
        <v>669</v>
      </c>
      <c r="D484" s="551" t="s">
        <v>674</v>
      </c>
      <c r="E484" s="607">
        <v>1</v>
      </c>
      <c r="F484" s="607" t="s">
        <v>1</v>
      </c>
      <c r="G484" s="607" t="s">
        <v>1</v>
      </c>
      <c r="H484" s="607" t="s">
        <v>1</v>
      </c>
      <c r="I484" s="607" t="s">
        <v>1</v>
      </c>
      <c r="J484" s="607" t="s">
        <v>1</v>
      </c>
      <c r="K484" s="607" t="s">
        <v>1</v>
      </c>
      <c r="L484" s="607">
        <v>1</v>
      </c>
      <c r="M484" s="607" t="s">
        <v>1</v>
      </c>
      <c r="N484" s="607" t="s">
        <v>1</v>
      </c>
      <c r="O484" s="607" t="s">
        <v>1</v>
      </c>
      <c r="P484" s="607" t="s">
        <v>1</v>
      </c>
      <c r="Q484" s="607" t="s">
        <v>1</v>
      </c>
      <c r="R484" s="607" t="s">
        <v>1</v>
      </c>
      <c r="S484" s="607" t="s">
        <v>1</v>
      </c>
      <c r="T484" s="607" t="s">
        <v>1</v>
      </c>
      <c r="U484" s="607" t="s">
        <v>1</v>
      </c>
      <c r="V484" s="607" t="s">
        <v>1</v>
      </c>
      <c r="W484" s="607" t="s">
        <v>1</v>
      </c>
      <c r="X484" s="607" t="s">
        <v>1</v>
      </c>
      <c r="Y484" s="607" t="s">
        <v>1</v>
      </c>
      <c r="Z484" s="607" t="s">
        <v>1</v>
      </c>
      <c r="AA484" s="607" t="s">
        <v>1</v>
      </c>
      <c r="AB484" s="607" t="s">
        <v>1</v>
      </c>
      <c r="AC484" s="608" t="s">
        <v>174</v>
      </c>
      <c r="AD484" s="608" t="s">
        <v>174</v>
      </c>
      <c r="AE484" s="608" t="s">
        <v>174</v>
      </c>
      <c r="AF484" s="607" t="s">
        <v>1</v>
      </c>
      <c r="AG484" s="607" t="s">
        <v>1</v>
      </c>
      <c r="AH484" s="607" t="s">
        <v>1</v>
      </c>
      <c r="AI484" s="607" t="s">
        <v>1</v>
      </c>
      <c r="AJ484" s="607" t="s">
        <v>1</v>
      </c>
      <c r="AK484" s="607" t="s">
        <v>1</v>
      </c>
      <c r="AL484" s="607" t="s">
        <v>1</v>
      </c>
      <c r="AM484" s="607" t="s">
        <v>1</v>
      </c>
      <c r="AN484" s="607" t="s">
        <v>1</v>
      </c>
      <c r="AO484" s="607" t="s">
        <v>1</v>
      </c>
      <c r="AP484" s="607" t="s">
        <v>1</v>
      </c>
      <c r="AQ484" s="607" t="s">
        <v>1</v>
      </c>
      <c r="AR484" s="607" t="s">
        <v>1</v>
      </c>
      <c r="AS484" s="607" t="s">
        <v>1</v>
      </c>
      <c r="AT484" s="607" t="s">
        <v>1</v>
      </c>
      <c r="AU484" s="607" t="s">
        <v>1</v>
      </c>
      <c r="AV484" s="608" t="s">
        <v>174</v>
      </c>
      <c r="AW484" s="608" t="s">
        <v>174</v>
      </c>
      <c r="AX484" s="608" t="s">
        <v>174</v>
      </c>
      <c r="AY484" s="607" t="s">
        <v>1</v>
      </c>
      <c r="AZ484" s="607" t="s">
        <v>1</v>
      </c>
      <c r="BA484" s="607" t="s">
        <v>1</v>
      </c>
      <c r="BB484" s="607" t="s">
        <v>1</v>
      </c>
      <c r="BC484" s="607" t="s">
        <v>1</v>
      </c>
      <c r="BD484" s="607" t="s">
        <v>1</v>
      </c>
      <c r="BE484" s="607" t="s">
        <v>1</v>
      </c>
      <c r="BF484" s="607" t="s">
        <v>1</v>
      </c>
      <c r="BG484" s="607" t="s">
        <v>1</v>
      </c>
      <c r="BH484" s="607" t="s">
        <v>1</v>
      </c>
      <c r="BI484" s="607" t="s">
        <v>1</v>
      </c>
      <c r="BJ484" s="607" t="s">
        <v>1</v>
      </c>
      <c r="BK484" s="607" t="s">
        <v>1</v>
      </c>
      <c r="BL484" s="607" t="s">
        <v>1</v>
      </c>
      <c r="BM484" s="607" t="s">
        <v>1</v>
      </c>
      <c r="BN484" s="607" t="s">
        <v>1</v>
      </c>
      <c r="BO484" s="608" t="s">
        <v>174</v>
      </c>
      <c r="BP484" s="608" t="s">
        <v>174</v>
      </c>
      <c r="BQ484" s="608" t="s">
        <v>174</v>
      </c>
      <c r="BR484" s="607" t="s">
        <v>1</v>
      </c>
      <c r="BS484" s="607" t="s">
        <v>1</v>
      </c>
      <c r="BT484" s="607" t="s">
        <v>1</v>
      </c>
      <c r="BU484" s="607" t="s">
        <v>1</v>
      </c>
      <c r="BV484" s="607" t="s">
        <v>1</v>
      </c>
      <c r="BW484" s="607" t="s">
        <v>1</v>
      </c>
      <c r="BX484" s="607" t="s">
        <v>1</v>
      </c>
      <c r="BY484" s="607" t="s">
        <v>1</v>
      </c>
      <c r="BZ484" s="607" t="s">
        <v>1</v>
      </c>
      <c r="CA484" s="607" t="s">
        <v>1</v>
      </c>
      <c r="CB484" s="607" t="s">
        <v>1</v>
      </c>
      <c r="CC484" s="607" t="s">
        <v>1</v>
      </c>
      <c r="CD484" s="607" t="s">
        <v>1</v>
      </c>
      <c r="CE484" s="607" t="s">
        <v>1</v>
      </c>
      <c r="CF484" s="607" t="s">
        <v>1</v>
      </c>
      <c r="CG484" s="607" t="s">
        <v>1</v>
      </c>
      <c r="CH484" s="607" t="s">
        <v>1</v>
      </c>
      <c r="CI484" s="607" t="s">
        <v>1</v>
      </c>
      <c r="CJ484" s="607" t="s">
        <v>1</v>
      </c>
      <c r="CK484" s="607" t="s">
        <v>1</v>
      </c>
      <c r="CL484" s="607" t="s">
        <v>1</v>
      </c>
      <c r="CM484" s="607" t="s">
        <v>1</v>
      </c>
      <c r="CN484" s="607" t="s">
        <v>1</v>
      </c>
      <c r="CO484" s="607" t="s">
        <v>1</v>
      </c>
      <c r="CP484" s="607" t="s">
        <v>1</v>
      </c>
      <c r="CQ484" s="607" t="s">
        <v>1</v>
      </c>
      <c r="CR484" s="607" t="s">
        <v>1</v>
      </c>
      <c r="CS484" s="607" t="s">
        <v>1</v>
      </c>
      <c r="CT484" s="607" t="s">
        <v>1</v>
      </c>
      <c r="CU484" s="607" t="s">
        <v>1</v>
      </c>
      <c r="CV484" s="607"/>
      <c r="CW484" s="607"/>
      <c r="CX484" s="607"/>
      <c r="CY484" s="607"/>
      <c r="CZ484" s="607"/>
      <c r="DA484" s="607"/>
      <c r="DB484" s="607"/>
      <c r="DC484" s="607" t="s">
        <v>1</v>
      </c>
      <c r="DD484" s="607" t="s">
        <v>1</v>
      </c>
      <c r="DE484" s="607" t="s">
        <v>1</v>
      </c>
      <c r="DF484" s="607" t="s">
        <v>1</v>
      </c>
      <c r="DG484" s="607" t="s">
        <v>1</v>
      </c>
      <c r="DH484" s="607" t="s">
        <v>1</v>
      </c>
      <c r="DI484" s="607" t="s">
        <v>1</v>
      </c>
      <c r="DJ484" s="607" t="s">
        <v>1</v>
      </c>
      <c r="DK484" s="607" t="s">
        <v>1</v>
      </c>
      <c r="DL484" s="607" t="s">
        <v>1</v>
      </c>
      <c r="DM484" s="607" t="s">
        <v>1</v>
      </c>
      <c r="DN484" s="607" t="s">
        <v>1</v>
      </c>
      <c r="DO484" s="607" t="s">
        <v>1</v>
      </c>
      <c r="DP484" s="607" t="s">
        <v>1</v>
      </c>
      <c r="DQ484" s="607" t="s">
        <v>1</v>
      </c>
      <c r="DR484" s="607" t="s">
        <v>1</v>
      </c>
      <c r="DS484" s="607" t="s">
        <v>1</v>
      </c>
      <c r="DT484" s="607" t="s">
        <v>1</v>
      </c>
      <c r="DU484" s="607" t="s">
        <v>1</v>
      </c>
      <c r="DV484" s="607" t="s">
        <v>1</v>
      </c>
      <c r="DW484" s="607" t="s">
        <v>1</v>
      </c>
      <c r="DX484" s="607" t="s">
        <v>1</v>
      </c>
      <c r="DY484" s="607" t="s">
        <v>1</v>
      </c>
      <c r="DZ484" s="607" t="s">
        <v>1</v>
      </c>
      <c r="EA484" s="607" t="s">
        <v>1</v>
      </c>
      <c r="EB484" s="607" t="s">
        <v>1</v>
      </c>
      <c r="EC484" s="607" t="s">
        <v>1</v>
      </c>
      <c r="ED484" s="607" t="s">
        <v>1</v>
      </c>
      <c r="EE484" s="607" t="s">
        <v>1</v>
      </c>
      <c r="EF484" s="17" t="s">
        <v>1</v>
      </c>
      <c r="EG484" s="17" t="s">
        <v>1</v>
      </c>
      <c r="EH484" s="17" t="s">
        <v>1</v>
      </c>
      <c r="EI484" s="17" t="s">
        <v>1</v>
      </c>
      <c r="EJ484" s="17" t="s">
        <v>1</v>
      </c>
      <c r="EK484" s="17" t="s">
        <v>1</v>
      </c>
      <c r="EL484" s="17" t="s">
        <v>1</v>
      </c>
      <c r="EM484" s="17" t="s">
        <v>1</v>
      </c>
      <c r="EN484" s="17" t="s">
        <v>1</v>
      </c>
      <c r="EO484" s="17" t="s">
        <v>1</v>
      </c>
      <c r="EP484" s="17" t="s">
        <v>1</v>
      </c>
      <c r="EQ484" s="17" t="s">
        <v>1</v>
      </c>
      <c r="ER484" s="17" t="s">
        <v>1</v>
      </c>
      <c r="ES484" s="17" t="s">
        <v>1</v>
      </c>
      <c r="ET484" s="17" t="s">
        <v>1</v>
      </c>
      <c r="EU484" s="17" t="s">
        <v>1</v>
      </c>
    </row>
    <row r="485" spans="1:151" ht="14.25" customHeight="1">
      <c r="A485" s="551" t="s">
        <v>299</v>
      </c>
      <c r="B485" s="551" t="s">
        <v>655</v>
      </c>
      <c r="C485" s="551" t="s">
        <v>669</v>
      </c>
      <c r="D485" s="551" t="s">
        <v>675</v>
      </c>
      <c r="E485" s="607">
        <v>1</v>
      </c>
      <c r="F485" s="607" t="s">
        <v>1</v>
      </c>
      <c r="G485" s="607" t="s">
        <v>1</v>
      </c>
      <c r="H485" s="607" t="s">
        <v>1</v>
      </c>
      <c r="I485" s="607" t="s">
        <v>1</v>
      </c>
      <c r="J485" s="607" t="s">
        <v>1</v>
      </c>
      <c r="K485" s="607" t="s">
        <v>1</v>
      </c>
      <c r="L485" s="607">
        <v>1</v>
      </c>
      <c r="M485" s="607" t="s">
        <v>1</v>
      </c>
      <c r="N485" s="607" t="s">
        <v>1</v>
      </c>
      <c r="O485" s="607" t="s">
        <v>1</v>
      </c>
      <c r="P485" s="607" t="s">
        <v>1</v>
      </c>
      <c r="Q485" s="607" t="s">
        <v>1</v>
      </c>
      <c r="R485" s="607" t="s">
        <v>1</v>
      </c>
      <c r="S485" s="607" t="s">
        <v>1</v>
      </c>
      <c r="T485" s="607" t="s">
        <v>1</v>
      </c>
      <c r="U485" s="607" t="s">
        <v>1</v>
      </c>
      <c r="V485" s="607" t="s">
        <v>1</v>
      </c>
      <c r="W485" s="607" t="s">
        <v>1</v>
      </c>
      <c r="X485" s="607" t="s">
        <v>1</v>
      </c>
      <c r="Y485" s="607" t="s">
        <v>1</v>
      </c>
      <c r="Z485" s="607" t="s">
        <v>1</v>
      </c>
      <c r="AA485" s="607" t="s">
        <v>1</v>
      </c>
      <c r="AB485" s="607" t="s">
        <v>1</v>
      </c>
      <c r="AC485" s="608" t="s">
        <v>174</v>
      </c>
      <c r="AD485" s="608" t="s">
        <v>174</v>
      </c>
      <c r="AE485" s="608" t="s">
        <v>174</v>
      </c>
      <c r="AF485" s="607" t="s">
        <v>1</v>
      </c>
      <c r="AG485" s="607" t="s">
        <v>1</v>
      </c>
      <c r="AH485" s="607" t="s">
        <v>1</v>
      </c>
      <c r="AI485" s="607" t="s">
        <v>1</v>
      </c>
      <c r="AJ485" s="607" t="s">
        <v>1</v>
      </c>
      <c r="AK485" s="607" t="s">
        <v>1</v>
      </c>
      <c r="AL485" s="607" t="s">
        <v>1</v>
      </c>
      <c r="AM485" s="607" t="s">
        <v>1</v>
      </c>
      <c r="AN485" s="607" t="s">
        <v>1</v>
      </c>
      <c r="AO485" s="607" t="s">
        <v>1</v>
      </c>
      <c r="AP485" s="607" t="s">
        <v>1</v>
      </c>
      <c r="AQ485" s="607" t="s">
        <v>1</v>
      </c>
      <c r="AR485" s="607" t="s">
        <v>1</v>
      </c>
      <c r="AS485" s="607" t="s">
        <v>1</v>
      </c>
      <c r="AT485" s="607" t="s">
        <v>1</v>
      </c>
      <c r="AU485" s="607" t="s">
        <v>1</v>
      </c>
      <c r="AV485" s="608" t="s">
        <v>174</v>
      </c>
      <c r="AW485" s="608" t="s">
        <v>174</v>
      </c>
      <c r="AX485" s="608" t="s">
        <v>174</v>
      </c>
      <c r="AY485" s="607" t="s">
        <v>1</v>
      </c>
      <c r="AZ485" s="607" t="s">
        <v>1</v>
      </c>
      <c r="BA485" s="607" t="s">
        <v>1</v>
      </c>
      <c r="BB485" s="607" t="s">
        <v>1</v>
      </c>
      <c r="BC485" s="607" t="s">
        <v>1</v>
      </c>
      <c r="BD485" s="607" t="s">
        <v>1</v>
      </c>
      <c r="BE485" s="607" t="s">
        <v>1</v>
      </c>
      <c r="BF485" s="607" t="s">
        <v>1</v>
      </c>
      <c r="BG485" s="607" t="s">
        <v>1</v>
      </c>
      <c r="BH485" s="607" t="s">
        <v>1</v>
      </c>
      <c r="BI485" s="607" t="s">
        <v>1</v>
      </c>
      <c r="BJ485" s="607" t="s">
        <v>1</v>
      </c>
      <c r="BK485" s="607" t="s">
        <v>1</v>
      </c>
      <c r="BL485" s="607" t="s">
        <v>1</v>
      </c>
      <c r="BM485" s="607" t="s">
        <v>1</v>
      </c>
      <c r="BN485" s="607" t="s">
        <v>1</v>
      </c>
      <c r="BO485" s="608" t="s">
        <v>174</v>
      </c>
      <c r="BP485" s="608" t="s">
        <v>174</v>
      </c>
      <c r="BQ485" s="608" t="s">
        <v>174</v>
      </c>
      <c r="BR485" s="607" t="s">
        <v>1</v>
      </c>
      <c r="BS485" s="607" t="s">
        <v>1</v>
      </c>
      <c r="BT485" s="607" t="s">
        <v>1</v>
      </c>
      <c r="BU485" s="607" t="s">
        <v>1</v>
      </c>
      <c r="BV485" s="607" t="s">
        <v>1</v>
      </c>
      <c r="BW485" s="607" t="s">
        <v>1</v>
      </c>
      <c r="BX485" s="607" t="s">
        <v>1</v>
      </c>
      <c r="BY485" s="607" t="s">
        <v>1</v>
      </c>
      <c r="BZ485" s="607" t="s">
        <v>1</v>
      </c>
      <c r="CA485" s="607" t="s">
        <v>1</v>
      </c>
      <c r="CB485" s="607" t="s">
        <v>1</v>
      </c>
      <c r="CC485" s="607" t="s">
        <v>1</v>
      </c>
      <c r="CD485" s="607" t="s">
        <v>1</v>
      </c>
      <c r="CE485" s="607" t="s">
        <v>1</v>
      </c>
      <c r="CF485" s="607" t="s">
        <v>1</v>
      </c>
      <c r="CG485" s="607" t="s">
        <v>1</v>
      </c>
      <c r="CH485" s="607" t="s">
        <v>1</v>
      </c>
      <c r="CI485" s="607" t="s">
        <v>1</v>
      </c>
      <c r="CJ485" s="607" t="s">
        <v>1</v>
      </c>
      <c r="CK485" s="607" t="s">
        <v>1</v>
      </c>
      <c r="CL485" s="607" t="s">
        <v>1</v>
      </c>
      <c r="CM485" s="607" t="s">
        <v>1</v>
      </c>
      <c r="CN485" s="607" t="s">
        <v>1</v>
      </c>
      <c r="CO485" s="607" t="s">
        <v>1</v>
      </c>
      <c r="CP485" s="607" t="s">
        <v>1</v>
      </c>
      <c r="CQ485" s="607" t="s">
        <v>1</v>
      </c>
      <c r="CR485" s="607" t="s">
        <v>1</v>
      </c>
      <c r="CS485" s="607" t="s">
        <v>1</v>
      </c>
      <c r="CT485" s="607" t="s">
        <v>1</v>
      </c>
      <c r="CU485" s="607" t="s">
        <v>1</v>
      </c>
      <c r="CV485" s="607"/>
      <c r="CW485" s="607"/>
      <c r="CX485" s="607"/>
      <c r="CY485" s="607"/>
      <c r="CZ485" s="607"/>
      <c r="DA485" s="607"/>
      <c r="DB485" s="607"/>
      <c r="DC485" s="607" t="s">
        <v>1</v>
      </c>
      <c r="DD485" s="607" t="s">
        <v>1</v>
      </c>
      <c r="DE485" s="607" t="s">
        <v>1</v>
      </c>
      <c r="DF485" s="607" t="s">
        <v>1</v>
      </c>
      <c r="DG485" s="607" t="s">
        <v>1</v>
      </c>
      <c r="DH485" s="607" t="s">
        <v>1</v>
      </c>
      <c r="DI485" s="607" t="s">
        <v>1</v>
      </c>
      <c r="DJ485" s="607" t="s">
        <v>1</v>
      </c>
      <c r="DK485" s="607" t="s">
        <v>1</v>
      </c>
      <c r="DL485" s="607" t="s">
        <v>1</v>
      </c>
      <c r="DM485" s="607" t="s">
        <v>1</v>
      </c>
      <c r="DN485" s="607" t="s">
        <v>1</v>
      </c>
      <c r="DO485" s="607" t="s">
        <v>1</v>
      </c>
      <c r="DP485" s="607" t="s">
        <v>1</v>
      </c>
      <c r="DQ485" s="607" t="s">
        <v>1</v>
      </c>
      <c r="DR485" s="607" t="s">
        <v>1</v>
      </c>
      <c r="DS485" s="607" t="s">
        <v>1</v>
      </c>
      <c r="DT485" s="607" t="s">
        <v>1</v>
      </c>
      <c r="DU485" s="607" t="s">
        <v>1</v>
      </c>
      <c r="DV485" s="607" t="s">
        <v>1</v>
      </c>
      <c r="DW485" s="607" t="s">
        <v>1</v>
      </c>
      <c r="DX485" s="607" t="s">
        <v>1</v>
      </c>
      <c r="DY485" s="607" t="s">
        <v>1</v>
      </c>
      <c r="DZ485" s="607" t="s">
        <v>1</v>
      </c>
      <c r="EA485" s="607" t="s">
        <v>1</v>
      </c>
      <c r="EB485" s="607" t="s">
        <v>1</v>
      </c>
      <c r="EC485" s="607" t="s">
        <v>1</v>
      </c>
      <c r="ED485" s="607" t="s">
        <v>1</v>
      </c>
      <c r="EE485" s="607" t="s">
        <v>1</v>
      </c>
      <c r="EF485" s="17" t="s">
        <v>1</v>
      </c>
      <c r="EG485" s="17" t="s">
        <v>1</v>
      </c>
      <c r="EH485" s="17" t="s">
        <v>1</v>
      </c>
      <c r="EI485" s="17" t="s">
        <v>1</v>
      </c>
      <c r="EJ485" s="17" t="s">
        <v>1</v>
      </c>
      <c r="EK485" s="17" t="s">
        <v>1</v>
      </c>
      <c r="EL485" s="17" t="s">
        <v>1</v>
      </c>
      <c r="EM485" s="17" t="s">
        <v>1</v>
      </c>
      <c r="EN485" s="17" t="s">
        <v>1</v>
      </c>
      <c r="EO485" s="17" t="s">
        <v>1</v>
      </c>
      <c r="EP485" s="17" t="s">
        <v>1</v>
      </c>
      <c r="EQ485" s="17" t="s">
        <v>1</v>
      </c>
      <c r="ER485" s="17" t="s">
        <v>1</v>
      </c>
      <c r="ES485" s="17" t="s">
        <v>1</v>
      </c>
      <c r="ET485" s="17" t="s">
        <v>1</v>
      </c>
      <c r="EU485" s="17" t="s">
        <v>1</v>
      </c>
    </row>
    <row r="486" spans="1:151" ht="14.25" customHeight="1">
      <c r="A486" s="551" t="s">
        <v>299</v>
      </c>
      <c r="B486" s="551" t="s">
        <v>655</v>
      </c>
      <c r="C486" s="551" t="s">
        <v>669</v>
      </c>
      <c r="D486" s="551" t="s">
        <v>676</v>
      </c>
      <c r="E486" s="607" t="s">
        <v>1</v>
      </c>
      <c r="F486" s="607" t="s">
        <v>1</v>
      </c>
      <c r="G486" s="607" t="s">
        <v>1</v>
      </c>
      <c r="H486" s="607" t="s">
        <v>1</v>
      </c>
      <c r="I486" s="607" t="s">
        <v>1</v>
      </c>
      <c r="J486" s="607" t="s">
        <v>1</v>
      </c>
      <c r="K486" s="607" t="s">
        <v>1</v>
      </c>
      <c r="L486" s="607" t="s">
        <v>1</v>
      </c>
      <c r="M486" s="607" t="s">
        <v>1</v>
      </c>
      <c r="N486" s="607" t="s">
        <v>1</v>
      </c>
      <c r="O486" s="607" t="s">
        <v>1</v>
      </c>
      <c r="P486" s="607" t="s">
        <v>1</v>
      </c>
      <c r="Q486" s="607" t="s">
        <v>1</v>
      </c>
      <c r="R486" s="607" t="s">
        <v>1</v>
      </c>
      <c r="S486" s="607" t="s">
        <v>1</v>
      </c>
      <c r="T486" s="607" t="s">
        <v>1</v>
      </c>
      <c r="U486" s="607" t="s">
        <v>1</v>
      </c>
      <c r="V486" s="607" t="s">
        <v>1</v>
      </c>
      <c r="W486" s="607" t="s">
        <v>1</v>
      </c>
      <c r="X486" s="607" t="s">
        <v>1</v>
      </c>
      <c r="Y486" s="607" t="s">
        <v>1</v>
      </c>
      <c r="Z486" s="607" t="s">
        <v>1</v>
      </c>
      <c r="AA486" s="607" t="s">
        <v>1</v>
      </c>
      <c r="AB486" s="607" t="s">
        <v>1</v>
      </c>
      <c r="AC486" s="608" t="s">
        <v>174</v>
      </c>
      <c r="AD486" s="608" t="s">
        <v>174</v>
      </c>
      <c r="AE486" s="608" t="s">
        <v>174</v>
      </c>
      <c r="AF486" s="607" t="s">
        <v>1</v>
      </c>
      <c r="AG486" s="607" t="s">
        <v>1</v>
      </c>
      <c r="AH486" s="607" t="s">
        <v>1</v>
      </c>
      <c r="AI486" s="607" t="s">
        <v>1</v>
      </c>
      <c r="AJ486" s="607" t="s">
        <v>1</v>
      </c>
      <c r="AK486" s="607" t="s">
        <v>1</v>
      </c>
      <c r="AL486" s="607" t="s">
        <v>1</v>
      </c>
      <c r="AM486" s="607" t="s">
        <v>1</v>
      </c>
      <c r="AN486" s="607" t="s">
        <v>1</v>
      </c>
      <c r="AO486" s="607" t="s">
        <v>1</v>
      </c>
      <c r="AP486" s="607" t="s">
        <v>1</v>
      </c>
      <c r="AQ486" s="607" t="s">
        <v>1</v>
      </c>
      <c r="AR486" s="607" t="s">
        <v>1</v>
      </c>
      <c r="AS486" s="607" t="s">
        <v>1</v>
      </c>
      <c r="AT486" s="607" t="s">
        <v>1</v>
      </c>
      <c r="AU486" s="607" t="s">
        <v>1</v>
      </c>
      <c r="AV486" s="608" t="s">
        <v>174</v>
      </c>
      <c r="AW486" s="608" t="s">
        <v>174</v>
      </c>
      <c r="AX486" s="608" t="s">
        <v>174</v>
      </c>
      <c r="AY486" s="607" t="s">
        <v>1</v>
      </c>
      <c r="AZ486" s="607" t="s">
        <v>1</v>
      </c>
      <c r="BA486" s="607" t="s">
        <v>1</v>
      </c>
      <c r="BB486" s="607" t="s">
        <v>1</v>
      </c>
      <c r="BC486" s="607" t="s">
        <v>1</v>
      </c>
      <c r="BD486" s="607" t="s">
        <v>1</v>
      </c>
      <c r="BE486" s="607" t="s">
        <v>1</v>
      </c>
      <c r="BF486" s="607" t="s">
        <v>1</v>
      </c>
      <c r="BG486" s="607" t="s">
        <v>1</v>
      </c>
      <c r="BH486" s="607" t="s">
        <v>1</v>
      </c>
      <c r="BI486" s="607" t="s">
        <v>1</v>
      </c>
      <c r="BJ486" s="607" t="s">
        <v>1</v>
      </c>
      <c r="BK486" s="607" t="s">
        <v>1</v>
      </c>
      <c r="BL486" s="607" t="s">
        <v>1</v>
      </c>
      <c r="BM486" s="607" t="s">
        <v>1</v>
      </c>
      <c r="BN486" s="607" t="s">
        <v>1</v>
      </c>
      <c r="BO486" s="608" t="s">
        <v>174</v>
      </c>
      <c r="BP486" s="608" t="s">
        <v>174</v>
      </c>
      <c r="BQ486" s="608" t="s">
        <v>174</v>
      </c>
      <c r="BR486" s="607" t="s">
        <v>1</v>
      </c>
      <c r="BS486" s="607" t="s">
        <v>1</v>
      </c>
      <c r="BT486" s="607" t="s">
        <v>1</v>
      </c>
      <c r="BU486" s="607" t="s">
        <v>1</v>
      </c>
      <c r="BV486" s="607" t="s">
        <v>1</v>
      </c>
      <c r="BW486" s="607" t="s">
        <v>1</v>
      </c>
      <c r="BX486" s="607" t="s">
        <v>1</v>
      </c>
      <c r="BY486" s="607" t="s">
        <v>1</v>
      </c>
      <c r="BZ486" s="607" t="s">
        <v>1</v>
      </c>
      <c r="CA486" s="607" t="s">
        <v>1</v>
      </c>
      <c r="CB486" s="607" t="s">
        <v>1</v>
      </c>
      <c r="CC486" s="607" t="s">
        <v>1</v>
      </c>
      <c r="CD486" s="607" t="s">
        <v>1</v>
      </c>
      <c r="CE486" s="607" t="s">
        <v>1</v>
      </c>
      <c r="CF486" s="607" t="s">
        <v>1</v>
      </c>
      <c r="CG486" s="607" t="s">
        <v>1</v>
      </c>
      <c r="CH486" s="607" t="s">
        <v>1</v>
      </c>
      <c r="CI486" s="607" t="s">
        <v>1</v>
      </c>
      <c r="CJ486" s="607" t="s">
        <v>1</v>
      </c>
      <c r="CK486" s="607" t="s">
        <v>1</v>
      </c>
      <c r="CL486" s="607" t="s">
        <v>1</v>
      </c>
      <c r="CM486" s="607" t="s">
        <v>1</v>
      </c>
      <c r="CN486" s="607" t="s">
        <v>1</v>
      </c>
      <c r="CO486" s="607" t="s">
        <v>1</v>
      </c>
      <c r="CP486" s="607" t="s">
        <v>1</v>
      </c>
      <c r="CQ486" s="607" t="s">
        <v>1</v>
      </c>
      <c r="CR486" s="607" t="s">
        <v>1</v>
      </c>
      <c r="CS486" s="607" t="s">
        <v>1</v>
      </c>
      <c r="CT486" s="607" t="s">
        <v>1</v>
      </c>
      <c r="CU486" s="607" t="s">
        <v>1</v>
      </c>
      <c r="CV486" s="607"/>
      <c r="CW486" s="607"/>
      <c r="CX486" s="607"/>
      <c r="CY486" s="607"/>
      <c r="CZ486" s="607"/>
      <c r="DA486" s="607"/>
      <c r="DB486" s="607"/>
      <c r="DC486" s="607" t="s">
        <v>1</v>
      </c>
      <c r="DD486" s="607" t="s">
        <v>1</v>
      </c>
      <c r="DE486" s="607" t="s">
        <v>1</v>
      </c>
      <c r="DF486" s="607" t="s">
        <v>1</v>
      </c>
      <c r="DG486" s="607" t="s">
        <v>1</v>
      </c>
      <c r="DH486" s="607" t="s">
        <v>1</v>
      </c>
      <c r="DI486" s="607" t="s">
        <v>1</v>
      </c>
      <c r="DJ486" s="607" t="s">
        <v>1</v>
      </c>
      <c r="DK486" s="607" t="s">
        <v>1</v>
      </c>
      <c r="DL486" s="607" t="s">
        <v>1</v>
      </c>
      <c r="DM486" s="607" t="s">
        <v>1</v>
      </c>
      <c r="DN486" s="607" t="s">
        <v>1</v>
      </c>
      <c r="DO486" s="607" t="s">
        <v>1</v>
      </c>
      <c r="DP486" s="607" t="s">
        <v>1</v>
      </c>
      <c r="DQ486" s="607" t="s">
        <v>1</v>
      </c>
      <c r="DR486" s="607" t="s">
        <v>1</v>
      </c>
      <c r="DS486" s="607" t="s">
        <v>1</v>
      </c>
      <c r="DT486" s="607" t="s">
        <v>1</v>
      </c>
      <c r="DU486" s="607" t="s">
        <v>1</v>
      </c>
      <c r="DV486" s="607" t="s">
        <v>1</v>
      </c>
      <c r="DW486" s="607" t="s">
        <v>1</v>
      </c>
      <c r="DX486" s="607" t="s">
        <v>1</v>
      </c>
      <c r="DY486" s="607" t="s">
        <v>1</v>
      </c>
      <c r="DZ486" s="607" t="s">
        <v>1</v>
      </c>
      <c r="EA486" s="607" t="s">
        <v>1</v>
      </c>
      <c r="EB486" s="607" t="s">
        <v>1</v>
      </c>
      <c r="EC486" s="607" t="s">
        <v>1</v>
      </c>
      <c r="ED486" s="607" t="s">
        <v>1</v>
      </c>
      <c r="EE486" s="607" t="s">
        <v>1</v>
      </c>
      <c r="EF486" s="17" t="s">
        <v>1</v>
      </c>
      <c r="EG486" s="17" t="s">
        <v>1</v>
      </c>
      <c r="EH486" s="17" t="s">
        <v>1</v>
      </c>
      <c r="EI486" s="17" t="s">
        <v>1</v>
      </c>
      <c r="EJ486" s="17" t="s">
        <v>1</v>
      </c>
      <c r="EK486" s="17" t="s">
        <v>1</v>
      </c>
      <c r="EL486" s="17" t="s">
        <v>1</v>
      </c>
      <c r="EM486" s="17" t="s">
        <v>1</v>
      </c>
      <c r="EN486" s="17" t="s">
        <v>1</v>
      </c>
      <c r="EO486" s="17" t="s">
        <v>1</v>
      </c>
      <c r="EP486" s="17" t="s">
        <v>1</v>
      </c>
      <c r="EQ486" s="17" t="s">
        <v>1</v>
      </c>
      <c r="ER486" s="17" t="s">
        <v>1</v>
      </c>
      <c r="ES486" s="17" t="s">
        <v>1</v>
      </c>
      <c r="ET486" s="17" t="s">
        <v>1</v>
      </c>
      <c r="EU486" s="17" t="s">
        <v>1</v>
      </c>
    </row>
    <row r="487" spans="1:151" ht="14.25" customHeight="1">
      <c r="A487" s="551" t="s">
        <v>299</v>
      </c>
      <c r="B487" s="551" t="s">
        <v>655</v>
      </c>
      <c r="C487" s="551" t="s">
        <v>669</v>
      </c>
      <c r="D487" s="551" t="s">
        <v>677</v>
      </c>
      <c r="E487" s="607" t="s">
        <v>1</v>
      </c>
      <c r="F487" s="607" t="s">
        <v>1</v>
      </c>
      <c r="G487" s="607" t="s">
        <v>1</v>
      </c>
      <c r="H487" s="607" t="s">
        <v>1</v>
      </c>
      <c r="I487" s="607" t="s">
        <v>1</v>
      </c>
      <c r="J487" s="607" t="s">
        <v>1</v>
      </c>
      <c r="K487" s="607" t="s">
        <v>1</v>
      </c>
      <c r="L487" s="607" t="s">
        <v>1</v>
      </c>
      <c r="M487" s="607" t="s">
        <v>1</v>
      </c>
      <c r="N487" s="607" t="s">
        <v>1</v>
      </c>
      <c r="O487" s="607" t="s">
        <v>1</v>
      </c>
      <c r="P487" s="607" t="s">
        <v>1</v>
      </c>
      <c r="Q487" s="607" t="s">
        <v>1</v>
      </c>
      <c r="R487" s="607" t="s">
        <v>1</v>
      </c>
      <c r="S487" s="607" t="s">
        <v>1</v>
      </c>
      <c r="T487" s="607" t="s">
        <v>1</v>
      </c>
      <c r="U487" s="607" t="s">
        <v>1</v>
      </c>
      <c r="V487" s="607" t="s">
        <v>1</v>
      </c>
      <c r="W487" s="607" t="s">
        <v>1</v>
      </c>
      <c r="X487" s="607" t="s">
        <v>1</v>
      </c>
      <c r="Y487" s="607" t="s">
        <v>1</v>
      </c>
      <c r="Z487" s="607" t="s">
        <v>1</v>
      </c>
      <c r="AA487" s="607" t="s">
        <v>1</v>
      </c>
      <c r="AB487" s="607" t="s">
        <v>1</v>
      </c>
      <c r="AC487" s="608" t="s">
        <v>174</v>
      </c>
      <c r="AD487" s="608" t="s">
        <v>174</v>
      </c>
      <c r="AE487" s="608" t="s">
        <v>174</v>
      </c>
      <c r="AF487" s="607" t="s">
        <v>1</v>
      </c>
      <c r="AG487" s="607" t="s">
        <v>1</v>
      </c>
      <c r="AH487" s="607" t="s">
        <v>1</v>
      </c>
      <c r="AI487" s="607" t="s">
        <v>1</v>
      </c>
      <c r="AJ487" s="607" t="s">
        <v>1</v>
      </c>
      <c r="AK487" s="607" t="s">
        <v>1</v>
      </c>
      <c r="AL487" s="607" t="s">
        <v>1</v>
      </c>
      <c r="AM487" s="607" t="s">
        <v>1</v>
      </c>
      <c r="AN487" s="607" t="s">
        <v>1</v>
      </c>
      <c r="AO487" s="607" t="s">
        <v>1</v>
      </c>
      <c r="AP487" s="607" t="s">
        <v>1</v>
      </c>
      <c r="AQ487" s="607" t="s">
        <v>1</v>
      </c>
      <c r="AR487" s="607" t="s">
        <v>1</v>
      </c>
      <c r="AS487" s="607" t="s">
        <v>1</v>
      </c>
      <c r="AT487" s="607" t="s">
        <v>1</v>
      </c>
      <c r="AU487" s="607" t="s">
        <v>1</v>
      </c>
      <c r="AV487" s="608" t="s">
        <v>174</v>
      </c>
      <c r="AW487" s="608" t="s">
        <v>174</v>
      </c>
      <c r="AX487" s="608" t="s">
        <v>174</v>
      </c>
      <c r="AY487" s="607" t="s">
        <v>1</v>
      </c>
      <c r="AZ487" s="607" t="s">
        <v>1</v>
      </c>
      <c r="BA487" s="607" t="s">
        <v>1</v>
      </c>
      <c r="BB487" s="607" t="s">
        <v>1</v>
      </c>
      <c r="BC487" s="607" t="s">
        <v>1</v>
      </c>
      <c r="BD487" s="607" t="s">
        <v>1</v>
      </c>
      <c r="BE487" s="607" t="s">
        <v>1</v>
      </c>
      <c r="BF487" s="607" t="s">
        <v>1</v>
      </c>
      <c r="BG487" s="607" t="s">
        <v>1</v>
      </c>
      <c r="BH487" s="607" t="s">
        <v>1</v>
      </c>
      <c r="BI487" s="607" t="s">
        <v>1</v>
      </c>
      <c r="BJ487" s="607" t="s">
        <v>1</v>
      </c>
      <c r="BK487" s="607" t="s">
        <v>1</v>
      </c>
      <c r="BL487" s="607" t="s">
        <v>1</v>
      </c>
      <c r="BM487" s="607" t="s">
        <v>1</v>
      </c>
      <c r="BN487" s="607" t="s">
        <v>1</v>
      </c>
      <c r="BO487" s="608" t="s">
        <v>174</v>
      </c>
      <c r="BP487" s="608" t="s">
        <v>174</v>
      </c>
      <c r="BQ487" s="608" t="s">
        <v>174</v>
      </c>
      <c r="BR487" s="607" t="s">
        <v>1</v>
      </c>
      <c r="BS487" s="607" t="s">
        <v>1</v>
      </c>
      <c r="BT487" s="607" t="s">
        <v>1</v>
      </c>
      <c r="BU487" s="607" t="s">
        <v>1</v>
      </c>
      <c r="BV487" s="607" t="s">
        <v>1</v>
      </c>
      <c r="BW487" s="607" t="s">
        <v>1</v>
      </c>
      <c r="BX487" s="607" t="s">
        <v>1</v>
      </c>
      <c r="BY487" s="607" t="s">
        <v>1</v>
      </c>
      <c r="BZ487" s="607" t="s">
        <v>1</v>
      </c>
      <c r="CA487" s="607" t="s">
        <v>1</v>
      </c>
      <c r="CB487" s="607" t="s">
        <v>1</v>
      </c>
      <c r="CC487" s="607" t="s">
        <v>1</v>
      </c>
      <c r="CD487" s="607" t="s">
        <v>1</v>
      </c>
      <c r="CE487" s="607" t="s">
        <v>1</v>
      </c>
      <c r="CF487" s="607" t="s">
        <v>1</v>
      </c>
      <c r="CG487" s="607" t="s">
        <v>1</v>
      </c>
      <c r="CH487" s="607" t="s">
        <v>1</v>
      </c>
      <c r="CI487" s="607" t="s">
        <v>1</v>
      </c>
      <c r="CJ487" s="607" t="s">
        <v>1</v>
      </c>
      <c r="CK487" s="607" t="s">
        <v>1</v>
      </c>
      <c r="CL487" s="607" t="s">
        <v>1</v>
      </c>
      <c r="CM487" s="607" t="s">
        <v>1</v>
      </c>
      <c r="CN487" s="607" t="s">
        <v>1</v>
      </c>
      <c r="CO487" s="607" t="s">
        <v>1</v>
      </c>
      <c r="CP487" s="607" t="s">
        <v>1</v>
      </c>
      <c r="CQ487" s="607" t="s">
        <v>1</v>
      </c>
      <c r="CR487" s="607" t="s">
        <v>1</v>
      </c>
      <c r="CS487" s="607" t="s">
        <v>1</v>
      </c>
      <c r="CT487" s="607" t="s">
        <v>1</v>
      </c>
      <c r="CU487" s="607" t="s">
        <v>1</v>
      </c>
      <c r="CV487" s="607"/>
      <c r="CW487" s="607"/>
      <c r="CX487" s="607"/>
      <c r="CY487" s="607"/>
      <c r="CZ487" s="607"/>
      <c r="DA487" s="607"/>
      <c r="DB487" s="607"/>
      <c r="DC487" s="607" t="s">
        <v>1</v>
      </c>
      <c r="DD487" s="607" t="s">
        <v>1</v>
      </c>
      <c r="DE487" s="607" t="s">
        <v>1</v>
      </c>
      <c r="DF487" s="607" t="s">
        <v>1</v>
      </c>
      <c r="DG487" s="607" t="s">
        <v>1</v>
      </c>
      <c r="DH487" s="607" t="s">
        <v>1</v>
      </c>
      <c r="DI487" s="607" t="s">
        <v>1</v>
      </c>
      <c r="DJ487" s="607" t="s">
        <v>1</v>
      </c>
      <c r="DK487" s="607" t="s">
        <v>1</v>
      </c>
      <c r="DL487" s="607" t="s">
        <v>1</v>
      </c>
      <c r="DM487" s="607" t="s">
        <v>1</v>
      </c>
      <c r="DN487" s="607" t="s">
        <v>1</v>
      </c>
      <c r="DO487" s="607" t="s">
        <v>1</v>
      </c>
      <c r="DP487" s="607" t="s">
        <v>1</v>
      </c>
      <c r="DQ487" s="607" t="s">
        <v>1</v>
      </c>
      <c r="DR487" s="607" t="s">
        <v>1</v>
      </c>
      <c r="DS487" s="607" t="s">
        <v>1</v>
      </c>
      <c r="DT487" s="607" t="s">
        <v>1</v>
      </c>
      <c r="DU487" s="607" t="s">
        <v>1</v>
      </c>
      <c r="DV487" s="607" t="s">
        <v>1</v>
      </c>
      <c r="DW487" s="607" t="s">
        <v>1</v>
      </c>
      <c r="DX487" s="607" t="s">
        <v>1</v>
      </c>
      <c r="DY487" s="607" t="s">
        <v>1</v>
      </c>
      <c r="DZ487" s="607" t="s">
        <v>1</v>
      </c>
      <c r="EA487" s="607" t="s">
        <v>1</v>
      </c>
      <c r="EB487" s="607" t="s">
        <v>1</v>
      </c>
      <c r="EC487" s="607" t="s">
        <v>1</v>
      </c>
      <c r="ED487" s="607" t="s">
        <v>1</v>
      </c>
      <c r="EE487" s="607" t="s">
        <v>1</v>
      </c>
      <c r="EF487" s="17" t="s">
        <v>1</v>
      </c>
      <c r="EG487" s="17" t="s">
        <v>1</v>
      </c>
      <c r="EH487" s="17" t="s">
        <v>1</v>
      </c>
      <c r="EI487" s="17" t="s">
        <v>1</v>
      </c>
      <c r="EJ487" s="17" t="s">
        <v>1</v>
      </c>
      <c r="EK487" s="17" t="s">
        <v>1</v>
      </c>
      <c r="EL487" s="17" t="s">
        <v>1</v>
      </c>
      <c r="EM487" s="17" t="s">
        <v>1</v>
      </c>
      <c r="EN487" s="17" t="s">
        <v>1</v>
      </c>
      <c r="EO487" s="17" t="s">
        <v>1</v>
      </c>
      <c r="EP487" s="17" t="s">
        <v>1</v>
      </c>
      <c r="EQ487" s="17" t="s">
        <v>1</v>
      </c>
      <c r="ER487" s="17" t="s">
        <v>1</v>
      </c>
      <c r="ES487" s="17" t="s">
        <v>1</v>
      </c>
      <c r="ET487" s="17" t="s">
        <v>1</v>
      </c>
      <c r="EU487" s="17" t="s">
        <v>1</v>
      </c>
    </row>
    <row r="488" spans="1:151" ht="14.25" customHeight="1">
      <c r="A488" s="551" t="s">
        <v>299</v>
      </c>
      <c r="B488" s="551" t="s">
        <v>655</v>
      </c>
      <c r="C488" s="551" t="s">
        <v>669</v>
      </c>
      <c r="D488" s="551" t="s">
        <v>678</v>
      </c>
      <c r="E488" s="607">
        <v>4</v>
      </c>
      <c r="F488" s="607" t="s">
        <v>1</v>
      </c>
      <c r="G488" s="607" t="s">
        <v>1</v>
      </c>
      <c r="H488" s="607" t="s">
        <v>1</v>
      </c>
      <c r="I488" s="607" t="s">
        <v>1</v>
      </c>
      <c r="J488" s="607" t="s">
        <v>1</v>
      </c>
      <c r="K488" s="607" t="s">
        <v>1</v>
      </c>
      <c r="L488" s="607">
        <v>4</v>
      </c>
      <c r="M488" s="607" t="s">
        <v>1</v>
      </c>
      <c r="N488" s="607" t="s">
        <v>1</v>
      </c>
      <c r="O488" s="607" t="s">
        <v>1</v>
      </c>
      <c r="P488" s="607" t="s">
        <v>1</v>
      </c>
      <c r="Q488" s="607" t="s">
        <v>1</v>
      </c>
      <c r="R488" s="607" t="s">
        <v>1</v>
      </c>
      <c r="S488" s="607" t="s">
        <v>1</v>
      </c>
      <c r="T488" s="607" t="s">
        <v>1</v>
      </c>
      <c r="U488" s="607" t="s">
        <v>1</v>
      </c>
      <c r="V488" s="607" t="s">
        <v>1</v>
      </c>
      <c r="W488" s="607" t="s">
        <v>1</v>
      </c>
      <c r="X488" s="607" t="s">
        <v>1</v>
      </c>
      <c r="Y488" s="607" t="s">
        <v>1</v>
      </c>
      <c r="Z488" s="607" t="s">
        <v>1</v>
      </c>
      <c r="AA488" s="607" t="s">
        <v>1</v>
      </c>
      <c r="AB488" s="607" t="s">
        <v>1</v>
      </c>
      <c r="AC488" s="608" t="s">
        <v>174</v>
      </c>
      <c r="AD488" s="608" t="s">
        <v>174</v>
      </c>
      <c r="AE488" s="608" t="s">
        <v>174</v>
      </c>
      <c r="AF488" s="607" t="s">
        <v>1</v>
      </c>
      <c r="AG488" s="607" t="s">
        <v>1</v>
      </c>
      <c r="AH488" s="607" t="s">
        <v>1</v>
      </c>
      <c r="AI488" s="607" t="s">
        <v>1</v>
      </c>
      <c r="AJ488" s="607" t="s">
        <v>1</v>
      </c>
      <c r="AK488" s="607" t="s">
        <v>1</v>
      </c>
      <c r="AL488" s="607" t="s">
        <v>1</v>
      </c>
      <c r="AM488" s="607" t="s">
        <v>1</v>
      </c>
      <c r="AN488" s="607" t="s">
        <v>1</v>
      </c>
      <c r="AO488" s="607" t="s">
        <v>1</v>
      </c>
      <c r="AP488" s="607" t="s">
        <v>1</v>
      </c>
      <c r="AQ488" s="607" t="s">
        <v>1</v>
      </c>
      <c r="AR488" s="607" t="s">
        <v>1</v>
      </c>
      <c r="AS488" s="607" t="s">
        <v>1</v>
      </c>
      <c r="AT488" s="607" t="s">
        <v>1</v>
      </c>
      <c r="AU488" s="607" t="s">
        <v>1</v>
      </c>
      <c r="AV488" s="608" t="s">
        <v>174</v>
      </c>
      <c r="AW488" s="608" t="s">
        <v>174</v>
      </c>
      <c r="AX488" s="608" t="s">
        <v>174</v>
      </c>
      <c r="AY488" s="607" t="s">
        <v>1</v>
      </c>
      <c r="AZ488" s="607" t="s">
        <v>1</v>
      </c>
      <c r="BA488" s="607" t="s">
        <v>1</v>
      </c>
      <c r="BB488" s="607" t="s">
        <v>1</v>
      </c>
      <c r="BC488" s="607" t="s">
        <v>1</v>
      </c>
      <c r="BD488" s="607" t="s">
        <v>1</v>
      </c>
      <c r="BE488" s="607" t="s">
        <v>1</v>
      </c>
      <c r="BF488" s="607" t="s">
        <v>1</v>
      </c>
      <c r="BG488" s="607" t="s">
        <v>1</v>
      </c>
      <c r="BH488" s="607" t="s">
        <v>1</v>
      </c>
      <c r="BI488" s="607" t="s">
        <v>1</v>
      </c>
      <c r="BJ488" s="607" t="s">
        <v>1</v>
      </c>
      <c r="BK488" s="607" t="s">
        <v>1</v>
      </c>
      <c r="BL488" s="607" t="s">
        <v>1</v>
      </c>
      <c r="BM488" s="607" t="s">
        <v>1</v>
      </c>
      <c r="BN488" s="607" t="s">
        <v>1</v>
      </c>
      <c r="BO488" s="608" t="s">
        <v>174</v>
      </c>
      <c r="BP488" s="608" t="s">
        <v>174</v>
      </c>
      <c r="BQ488" s="608" t="s">
        <v>174</v>
      </c>
      <c r="BR488" s="607" t="s">
        <v>1</v>
      </c>
      <c r="BS488" s="607" t="s">
        <v>1</v>
      </c>
      <c r="BT488" s="607" t="s">
        <v>1</v>
      </c>
      <c r="BU488" s="607" t="s">
        <v>1</v>
      </c>
      <c r="BV488" s="607" t="s">
        <v>1</v>
      </c>
      <c r="BW488" s="607" t="s">
        <v>1</v>
      </c>
      <c r="BX488" s="607" t="s">
        <v>1</v>
      </c>
      <c r="BY488" s="607" t="s">
        <v>1</v>
      </c>
      <c r="BZ488" s="607" t="s">
        <v>1</v>
      </c>
      <c r="CA488" s="607" t="s">
        <v>1</v>
      </c>
      <c r="CB488" s="607" t="s">
        <v>1</v>
      </c>
      <c r="CC488" s="607" t="s">
        <v>1</v>
      </c>
      <c r="CD488" s="607" t="s">
        <v>1</v>
      </c>
      <c r="CE488" s="607" t="s">
        <v>1</v>
      </c>
      <c r="CF488" s="607" t="s">
        <v>1</v>
      </c>
      <c r="CG488" s="607" t="s">
        <v>1</v>
      </c>
      <c r="CH488" s="607" t="s">
        <v>1</v>
      </c>
      <c r="CI488" s="607" t="s">
        <v>1</v>
      </c>
      <c r="CJ488" s="607" t="s">
        <v>1</v>
      </c>
      <c r="CK488" s="607" t="s">
        <v>1</v>
      </c>
      <c r="CL488" s="607" t="s">
        <v>1</v>
      </c>
      <c r="CM488" s="607" t="s">
        <v>1</v>
      </c>
      <c r="CN488" s="607" t="s">
        <v>1</v>
      </c>
      <c r="CO488" s="607" t="s">
        <v>1</v>
      </c>
      <c r="CP488" s="607" t="s">
        <v>1</v>
      </c>
      <c r="CQ488" s="607" t="s">
        <v>1</v>
      </c>
      <c r="CR488" s="607" t="s">
        <v>1</v>
      </c>
      <c r="CS488" s="607" t="s">
        <v>1</v>
      </c>
      <c r="CT488" s="607" t="s">
        <v>1</v>
      </c>
      <c r="CU488" s="607" t="s">
        <v>1</v>
      </c>
      <c r="CV488" s="607"/>
      <c r="CW488" s="607"/>
      <c r="CX488" s="607"/>
      <c r="CY488" s="607"/>
      <c r="CZ488" s="607"/>
      <c r="DA488" s="607"/>
      <c r="DB488" s="607"/>
      <c r="DC488" s="607" t="s">
        <v>1</v>
      </c>
      <c r="DD488" s="607" t="s">
        <v>1</v>
      </c>
      <c r="DE488" s="607" t="s">
        <v>1</v>
      </c>
      <c r="DF488" s="607" t="s">
        <v>1</v>
      </c>
      <c r="DG488" s="607" t="s">
        <v>1</v>
      </c>
      <c r="DH488" s="607" t="s">
        <v>1</v>
      </c>
      <c r="DI488" s="607" t="s">
        <v>1</v>
      </c>
      <c r="DJ488" s="607" t="s">
        <v>1</v>
      </c>
      <c r="DK488" s="607" t="s">
        <v>1</v>
      </c>
      <c r="DL488" s="607" t="s">
        <v>1</v>
      </c>
      <c r="DM488" s="607" t="s">
        <v>1</v>
      </c>
      <c r="DN488" s="607" t="s">
        <v>1</v>
      </c>
      <c r="DO488" s="607" t="s">
        <v>1</v>
      </c>
      <c r="DP488" s="607" t="s">
        <v>1</v>
      </c>
      <c r="DQ488" s="607" t="s">
        <v>1</v>
      </c>
      <c r="DR488" s="607" t="s">
        <v>1</v>
      </c>
      <c r="DS488" s="607" t="s">
        <v>1</v>
      </c>
      <c r="DT488" s="607" t="s">
        <v>1</v>
      </c>
      <c r="DU488" s="607" t="s">
        <v>1</v>
      </c>
      <c r="DV488" s="607" t="s">
        <v>1</v>
      </c>
      <c r="DW488" s="607" t="s">
        <v>1</v>
      </c>
      <c r="DX488" s="607" t="s">
        <v>1</v>
      </c>
      <c r="DY488" s="607" t="s">
        <v>1</v>
      </c>
      <c r="DZ488" s="607" t="s">
        <v>1</v>
      </c>
      <c r="EA488" s="607" t="s">
        <v>1</v>
      </c>
      <c r="EB488" s="607" t="s">
        <v>1</v>
      </c>
      <c r="EC488" s="607" t="s">
        <v>1</v>
      </c>
      <c r="ED488" s="607" t="s">
        <v>1</v>
      </c>
      <c r="EE488" s="607" t="s">
        <v>1</v>
      </c>
      <c r="EF488" s="17" t="s">
        <v>1</v>
      </c>
      <c r="EG488" s="17" t="s">
        <v>1</v>
      </c>
      <c r="EH488" s="17" t="s">
        <v>1</v>
      </c>
      <c r="EI488" s="17" t="s">
        <v>1</v>
      </c>
      <c r="EJ488" s="17" t="s">
        <v>1</v>
      </c>
      <c r="EK488" s="17" t="s">
        <v>1</v>
      </c>
      <c r="EL488" s="17" t="s">
        <v>1</v>
      </c>
      <c r="EM488" s="17" t="s">
        <v>1</v>
      </c>
      <c r="EN488" s="17" t="s">
        <v>1</v>
      </c>
      <c r="EO488" s="17" t="s">
        <v>1</v>
      </c>
      <c r="EP488" s="17" t="s">
        <v>1</v>
      </c>
      <c r="EQ488" s="17" t="s">
        <v>1</v>
      </c>
      <c r="ER488" s="17" t="s">
        <v>1</v>
      </c>
      <c r="ES488" s="17" t="s">
        <v>1</v>
      </c>
      <c r="ET488" s="17" t="s">
        <v>1</v>
      </c>
      <c r="EU488" s="17" t="s">
        <v>1</v>
      </c>
    </row>
    <row r="489" spans="1:151" ht="14.25" customHeight="1">
      <c r="A489" s="551" t="s">
        <v>299</v>
      </c>
      <c r="B489" s="551" t="s">
        <v>655</v>
      </c>
      <c r="C489" s="551" t="s">
        <v>669</v>
      </c>
      <c r="D489" s="551" t="s">
        <v>679</v>
      </c>
      <c r="E489" s="607">
        <v>2</v>
      </c>
      <c r="F489" s="607" t="s">
        <v>1</v>
      </c>
      <c r="G489" s="607" t="s">
        <v>1</v>
      </c>
      <c r="H489" s="607" t="s">
        <v>1</v>
      </c>
      <c r="I489" s="607" t="s">
        <v>1</v>
      </c>
      <c r="J489" s="607" t="s">
        <v>1</v>
      </c>
      <c r="K489" s="607" t="s">
        <v>1</v>
      </c>
      <c r="L489" s="607">
        <v>2</v>
      </c>
      <c r="M489" s="607" t="s">
        <v>1</v>
      </c>
      <c r="N489" s="607" t="s">
        <v>1</v>
      </c>
      <c r="O489" s="607" t="s">
        <v>1</v>
      </c>
      <c r="P489" s="607" t="s">
        <v>1</v>
      </c>
      <c r="Q489" s="607" t="s">
        <v>1</v>
      </c>
      <c r="R489" s="607" t="s">
        <v>1</v>
      </c>
      <c r="S489" s="607" t="s">
        <v>1</v>
      </c>
      <c r="T489" s="607" t="s">
        <v>1</v>
      </c>
      <c r="U489" s="607" t="s">
        <v>1</v>
      </c>
      <c r="V489" s="607" t="s">
        <v>1</v>
      </c>
      <c r="W489" s="607" t="s">
        <v>1</v>
      </c>
      <c r="X489" s="607" t="s">
        <v>1</v>
      </c>
      <c r="Y489" s="607" t="s">
        <v>1</v>
      </c>
      <c r="Z489" s="607" t="s">
        <v>1</v>
      </c>
      <c r="AA489" s="607" t="s">
        <v>1</v>
      </c>
      <c r="AB489" s="607" t="s">
        <v>1</v>
      </c>
      <c r="AC489" s="608" t="s">
        <v>174</v>
      </c>
      <c r="AD489" s="608" t="s">
        <v>174</v>
      </c>
      <c r="AE489" s="608" t="s">
        <v>174</v>
      </c>
      <c r="AF489" s="607" t="s">
        <v>1</v>
      </c>
      <c r="AG489" s="607" t="s">
        <v>1</v>
      </c>
      <c r="AH489" s="607" t="s">
        <v>1</v>
      </c>
      <c r="AI489" s="607" t="s">
        <v>1</v>
      </c>
      <c r="AJ489" s="607" t="s">
        <v>1</v>
      </c>
      <c r="AK489" s="607" t="s">
        <v>1</v>
      </c>
      <c r="AL489" s="607" t="s">
        <v>1</v>
      </c>
      <c r="AM489" s="607" t="s">
        <v>1</v>
      </c>
      <c r="AN489" s="607" t="s">
        <v>1</v>
      </c>
      <c r="AO489" s="607" t="s">
        <v>1</v>
      </c>
      <c r="AP489" s="607" t="s">
        <v>1</v>
      </c>
      <c r="AQ489" s="607" t="s">
        <v>1</v>
      </c>
      <c r="AR489" s="607" t="s">
        <v>1</v>
      </c>
      <c r="AS489" s="607" t="s">
        <v>1</v>
      </c>
      <c r="AT489" s="607" t="s">
        <v>1</v>
      </c>
      <c r="AU489" s="607" t="s">
        <v>1</v>
      </c>
      <c r="AV489" s="608" t="s">
        <v>174</v>
      </c>
      <c r="AW489" s="608" t="s">
        <v>174</v>
      </c>
      <c r="AX489" s="608" t="s">
        <v>174</v>
      </c>
      <c r="AY489" s="607" t="s">
        <v>1</v>
      </c>
      <c r="AZ489" s="607" t="s">
        <v>1</v>
      </c>
      <c r="BA489" s="607" t="s">
        <v>1</v>
      </c>
      <c r="BB489" s="607" t="s">
        <v>1</v>
      </c>
      <c r="BC489" s="607" t="s">
        <v>1</v>
      </c>
      <c r="BD489" s="607" t="s">
        <v>1</v>
      </c>
      <c r="BE489" s="607" t="s">
        <v>1</v>
      </c>
      <c r="BF489" s="607" t="s">
        <v>1</v>
      </c>
      <c r="BG489" s="607" t="s">
        <v>1</v>
      </c>
      <c r="BH489" s="607" t="s">
        <v>1</v>
      </c>
      <c r="BI489" s="607" t="s">
        <v>1</v>
      </c>
      <c r="BJ489" s="607" t="s">
        <v>1</v>
      </c>
      <c r="BK489" s="607" t="s">
        <v>1</v>
      </c>
      <c r="BL489" s="607" t="s">
        <v>1</v>
      </c>
      <c r="BM489" s="607" t="s">
        <v>1</v>
      </c>
      <c r="BN489" s="607" t="s">
        <v>1</v>
      </c>
      <c r="BO489" s="608" t="s">
        <v>174</v>
      </c>
      <c r="BP489" s="608" t="s">
        <v>174</v>
      </c>
      <c r="BQ489" s="608" t="s">
        <v>174</v>
      </c>
      <c r="BR489" s="607" t="s">
        <v>1</v>
      </c>
      <c r="BS489" s="607" t="s">
        <v>1</v>
      </c>
      <c r="BT489" s="607" t="s">
        <v>1</v>
      </c>
      <c r="BU489" s="607" t="s">
        <v>1</v>
      </c>
      <c r="BV489" s="607" t="s">
        <v>1</v>
      </c>
      <c r="BW489" s="607" t="s">
        <v>1</v>
      </c>
      <c r="BX489" s="607" t="s">
        <v>1</v>
      </c>
      <c r="BY489" s="607" t="s">
        <v>1</v>
      </c>
      <c r="BZ489" s="607" t="s">
        <v>1</v>
      </c>
      <c r="CA489" s="607" t="s">
        <v>1</v>
      </c>
      <c r="CB489" s="607" t="s">
        <v>1</v>
      </c>
      <c r="CC489" s="607" t="s">
        <v>1</v>
      </c>
      <c r="CD489" s="607" t="s">
        <v>1</v>
      </c>
      <c r="CE489" s="607" t="s">
        <v>1</v>
      </c>
      <c r="CF489" s="607" t="s">
        <v>1</v>
      </c>
      <c r="CG489" s="607" t="s">
        <v>1</v>
      </c>
      <c r="CH489" s="607" t="s">
        <v>1</v>
      </c>
      <c r="CI489" s="607" t="s">
        <v>1</v>
      </c>
      <c r="CJ489" s="607" t="s">
        <v>1</v>
      </c>
      <c r="CK489" s="607" t="s">
        <v>1</v>
      </c>
      <c r="CL489" s="607" t="s">
        <v>1</v>
      </c>
      <c r="CM489" s="607" t="s">
        <v>1</v>
      </c>
      <c r="CN489" s="607" t="s">
        <v>1</v>
      </c>
      <c r="CO489" s="607" t="s">
        <v>1</v>
      </c>
      <c r="CP489" s="607" t="s">
        <v>1</v>
      </c>
      <c r="CQ489" s="607" t="s">
        <v>1</v>
      </c>
      <c r="CR489" s="607" t="s">
        <v>1</v>
      </c>
      <c r="CS489" s="607" t="s">
        <v>1</v>
      </c>
      <c r="CT489" s="607" t="s">
        <v>1</v>
      </c>
      <c r="CU489" s="607" t="s">
        <v>1</v>
      </c>
      <c r="CV489" s="607"/>
      <c r="CW489" s="607"/>
      <c r="CX489" s="607"/>
      <c r="CY489" s="607"/>
      <c r="CZ489" s="607"/>
      <c r="DA489" s="607"/>
      <c r="DB489" s="607"/>
      <c r="DC489" s="607" t="s">
        <v>1</v>
      </c>
      <c r="DD489" s="607" t="s">
        <v>1</v>
      </c>
      <c r="DE489" s="607" t="s">
        <v>1</v>
      </c>
      <c r="DF489" s="607" t="s">
        <v>1</v>
      </c>
      <c r="DG489" s="607" t="s">
        <v>1</v>
      </c>
      <c r="DH489" s="607" t="s">
        <v>1</v>
      </c>
      <c r="DI489" s="607" t="s">
        <v>1</v>
      </c>
      <c r="DJ489" s="607" t="s">
        <v>1</v>
      </c>
      <c r="DK489" s="607" t="s">
        <v>1</v>
      </c>
      <c r="DL489" s="607" t="s">
        <v>1</v>
      </c>
      <c r="DM489" s="607" t="s">
        <v>1</v>
      </c>
      <c r="DN489" s="607" t="s">
        <v>1</v>
      </c>
      <c r="DO489" s="607" t="s">
        <v>1</v>
      </c>
      <c r="DP489" s="607" t="s">
        <v>1</v>
      </c>
      <c r="DQ489" s="607" t="s">
        <v>1</v>
      </c>
      <c r="DR489" s="607" t="s">
        <v>1</v>
      </c>
      <c r="DS489" s="607" t="s">
        <v>1</v>
      </c>
      <c r="DT489" s="607" t="s">
        <v>1</v>
      </c>
      <c r="DU489" s="607" t="s">
        <v>1</v>
      </c>
      <c r="DV489" s="607" t="s">
        <v>1</v>
      </c>
      <c r="DW489" s="607" t="s">
        <v>1</v>
      </c>
      <c r="DX489" s="607" t="s">
        <v>1</v>
      </c>
      <c r="DY489" s="607" t="s">
        <v>1</v>
      </c>
      <c r="DZ489" s="607" t="s">
        <v>1</v>
      </c>
      <c r="EA489" s="607" t="s">
        <v>1</v>
      </c>
      <c r="EB489" s="607" t="s">
        <v>1</v>
      </c>
      <c r="EC489" s="607" t="s">
        <v>1</v>
      </c>
      <c r="ED489" s="607" t="s">
        <v>1</v>
      </c>
      <c r="EE489" s="607" t="s">
        <v>1</v>
      </c>
      <c r="EF489" s="17" t="s">
        <v>1</v>
      </c>
      <c r="EG489" s="17" t="s">
        <v>1</v>
      </c>
      <c r="EH489" s="17" t="s">
        <v>1</v>
      </c>
      <c r="EI489" s="17" t="s">
        <v>1</v>
      </c>
      <c r="EJ489" s="17" t="s">
        <v>1</v>
      </c>
      <c r="EK489" s="17" t="s">
        <v>1</v>
      </c>
      <c r="EL489" s="17" t="s">
        <v>1</v>
      </c>
      <c r="EM489" s="17" t="s">
        <v>1</v>
      </c>
      <c r="EN489" s="17" t="s">
        <v>1</v>
      </c>
      <c r="EO489" s="17" t="s">
        <v>1</v>
      </c>
      <c r="EP489" s="17" t="s">
        <v>1</v>
      </c>
      <c r="EQ489" s="17" t="s">
        <v>1</v>
      </c>
      <c r="ER489" s="17" t="s">
        <v>1</v>
      </c>
      <c r="ES489" s="17" t="s">
        <v>1</v>
      </c>
      <c r="ET489" s="17" t="s">
        <v>1</v>
      </c>
      <c r="EU489" s="17" t="s">
        <v>1</v>
      </c>
    </row>
    <row r="490" spans="1:151" ht="14.25" customHeight="1">
      <c r="A490" s="551" t="s">
        <v>299</v>
      </c>
      <c r="B490" s="551" t="s">
        <v>655</v>
      </c>
      <c r="C490" s="551" t="s">
        <v>669</v>
      </c>
      <c r="D490" s="551" t="s">
        <v>680</v>
      </c>
      <c r="E490" s="607">
        <v>4</v>
      </c>
      <c r="F490" s="607">
        <v>1</v>
      </c>
      <c r="G490" s="607" t="s">
        <v>190</v>
      </c>
      <c r="H490" s="607" t="s">
        <v>190</v>
      </c>
      <c r="I490" s="607" t="s">
        <v>190</v>
      </c>
      <c r="J490" s="607" t="s">
        <v>190</v>
      </c>
      <c r="K490" s="607" t="s">
        <v>190</v>
      </c>
      <c r="L490" s="607">
        <v>3</v>
      </c>
      <c r="M490" s="607" t="s">
        <v>190</v>
      </c>
      <c r="N490" s="607" t="s">
        <v>190</v>
      </c>
      <c r="O490" s="607" t="s">
        <v>190</v>
      </c>
      <c r="P490" s="607" t="s">
        <v>190</v>
      </c>
      <c r="Q490" s="607" t="s">
        <v>190</v>
      </c>
      <c r="R490" s="607" t="s">
        <v>190</v>
      </c>
      <c r="S490" s="607" t="s">
        <v>190</v>
      </c>
      <c r="T490" s="607" t="s">
        <v>190</v>
      </c>
      <c r="U490" s="607" t="s">
        <v>190</v>
      </c>
      <c r="V490" s="607" t="s">
        <v>190</v>
      </c>
      <c r="W490" s="607" t="s">
        <v>190</v>
      </c>
      <c r="X490" s="607" t="s">
        <v>190</v>
      </c>
      <c r="Y490" s="607" t="s">
        <v>190</v>
      </c>
      <c r="Z490" s="607" t="s">
        <v>190</v>
      </c>
      <c r="AA490" s="607" t="s">
        <v>190</v>
      </c>
      <c r="AB490" s="607" t="s">
        <v>190</v>
      </c>
      <c r="AC490" s="608">
        <v>60.7</v>
      </c>
      <c r="AD490" s="608">
        <v>56.5</v>
      </c>
      <c r="AE490" s="608">
        <v>69</v>
      </c>
      <c r="AF490" s="607" t="s">
        <v>190</v>
      </c>
      <c r="AG490" s="607" t="s">
        <v>190</v>
      </c>
      <c r="AH490" s="607" t="s">
        <v>190</v>
      </c>
      <c r="AI490" s="607" t="s">
        <v>190</v>
      </c>
      <c r="AJ490" s="607" t="s">
        <v>190</v>
      </c>
      <c r="AK490" s="607" t="s">
        <v>190</v>
      </c>
      <c r="AL490" s="607" t="s">
        <v>190</v>
      </c>
      <c r="AM490" s="607" t="s">
        <v>190</v>
      </c>
      <c r="AN490" s="607" t="s">
        <v>190</v>
      </c>
      <c r="AO490" s="607" t="s">
        <v>190</v>
      </c>
      <c r="AP490" s="607" t="s">
        <v>190</v>
      </c>
      <c r="AQ490" s="607" t="s">
        <v>190</v>
      </c>
      <c r="AR490" s="607" t="s">
        <v>190</v>
      </c>
      <c r="AS490" s="607" t="s">
        <v>190</v>
      </c>
      <c r="AT490" s="607" t="s">
        <v>190</v>
      </c>
      <c r="AU490" s="607" t="s">
        <v>190</v>
      </c>
      <c r="AV490" s="608">
        <v>60.7</v>
      </c>
      <c r="AW490" s="608">
        <v>56.5</v>
      </c>
      <c r="AX490" s="608">
        <v>69</v>
      </c>
      <c r="AY490" s="607" t="s">
        <v>190</v>
      </c>
      <c r="AZ490" s="607" t="s">
        <v>190</v>
      </c>
      <c r="BA490" s="607" t="s">
        <v>190</v>
      </c>
      <c r="BB490" s="607" t="s">
        <v>190</v>
      </c>
      <c r="BC490" s="607" t="s">
        <v>190</v>
      </c>
      <c r="BD490" s="607" t="s">
        <v>190</v>
      </c>
      <c r="BE490" s="607" t="s">
        <v>190</v>
      </c>
      <c r="BF490" s="607" t="s">
        <v>190</v>
      </c>
      <c r="BG490" s="607" t="s">
        <v>190</v>
      </c>
      <c r="BH490" s="607" t="s">
        <v>190</v>
      </c>
      <c r="BI490" s="607" t="s">
        <v>190</v>
      </c>
      <c r="BJ490" s="607" t="s">
        <v>190</v>
      </c>
      <c r="BK490" s="607" t="s">
        <v>190</v>
      </c>
      <c r="BL490" s="607" t="s">
        <v>190</v>
      </c>
      <c r="BM490" s="607" t="s">
        <v>190</v>
      </c>
      <c r="BN490" s="607" t="s">
        <v>190</v>
      </c>
      <c r="BO490" s="608">
        <v>60.7</v>
      </c>
      <c r="BP490" s="608">
        <v>56.5</v>
      </c>
      <c r="BQ490" s="608">
        <v>69</v>
      </c>
      <c r="BR490" s="607">
        <v>1</v>
      </c>
      <c r="BS490" s="607" t="s">
        <v>1</v>
      </c>
      <c r="BT490" s="607" t="s">
        <v>1</v>
      </c>
      <c r="BU490" s="607" t="s">
        <v>1</v>
      </c>
      <c r="BV490" s="607" t="s">
        <v>1</v>
      </c>
      <c r="BW490" s="607" t="s">
        <v>1</v>
      </c>
      <c r="BX490" s="607" t="s">
        <v>1</v>
      </c>
      <c r="BY490" s="607" t="s">
        <v>1</v>
      </c>
      <c r="BZ490" s="607" t="s">
        <v>1</v>
      </c>
      <c r="CA490" s="607" t="s">
        <v>1</v>
      </c>
      <c r="CB490" s="607" t="s">
        <v>1</v>
      </c>
      <c r="CC490" s="607">
        <v>1</v>
      </c>
      <c r="CD490" s="607" t="s">
        <v>1</v>
      </c>
      <c r="CE490" s="607" t="s">
        <v>1</v>
      </c>
      <c r="CF490" s="607" t="s">
        <v>1</v>
      </c>
      <c r="CG490" s="607" t="s">
        <v>1</v>
      </c>
      <c r="CH490" s="607">
        <v>1</v>
      </c>
      <c r="CI490" s="607" t="s">
        <v>1</v>
      </c>
      <c r="CJ490" s="607" t="s">
        <v>1</v>
      </c>
      <c r="CK490" s="607" t="s">
        <v>1</v>
      </c>
      <c r="CL490" s="607" t="s">
        <v>1</v>
      </c>
      <c r="CM490" s="607" t="s">
        <v>1</v>
      </c>
      <c r="CN490" s="607" t="s">
        <v>1</v>
      </c>
      <c r="CO490" s="607" t="s">
        <v>1</v>
      </c>
      <c r="CP490" s="607" t="s">
        <v>1</v>
      </c>
      <c r="CQ490" s="607">
        <v>1</v>
      </c>
      <c r="CR490" s="607" t="s">
        <v>1</v>
      </c>
      <c r="CS490" s="607" t="s">
        <v>1</v>
      </c>
      <c r="CT490" s="607" t="s">
        <v>1</v>
      </c>
      <c r="CU490" s="607" t="s">
        <v>1</v>
      </c>
      <c r="CV490" s="607"/>
      <c r="CW490" s="607"/>
      <c r="CX490" s="607"/>
      <c r="CY490" s="607"/>
      <c r="CZ490" s="607"/>
      <c r="DA490" s="607"/>
      <c r="DB490" s="607"/>
      <c r="DC490" s="607">
        <v>3</v>
      </c>
      <c r="DD490" s="607">
        <v>3</v>
      </c>
      <c r="DE490" s="607">
        <v>3</v>
      </c>
      <c r="DF490" s="607" t="s">
        <v>1</v>
      </c>
      <c r="DG490" s="607" t="s">
        <v>1</v>
      </c>
      <c r="DH490" s="607" t="s">
        <v>1</v>
      </c>
      <c r="DI490" s="607" t="s">
        <v>1</v>
      </c>
      <c r="DJ490" s="607" t="s">
        <v>1</v>
      </c>
      <c r="DK490" s="607">
        <v>1</v>
      </c>
      <c r="DL490" s="607" t="s">
        <v>1</v>
      </c>
      <c r="DM490" s="607" t="s">
        <v>1</v>
      </c>
      <c r="DN490" s="607" t="s">
        <v>1</v>
      </c>
      <c r="DO490" s="607" t="s">
        <v>1</v>
      </c>
      <c r="DP490" s="607" t="s">
        <v>1</v>
      </c>
      <c r="DQ490" s="607" t="s">
        <v>1</v>
      </c>
      <c r="DR490" s="607" t="s">
        <v>1</v>
      </c>
      <c r="DS490" s="607" t="s">
        <v>1</v>
      </c>
      <c r="DT490" s="607">
        <v>1</v>
      </c>
      <c r="DU490" s="607" t="s">
        <v>1</v>
      </c>
      <c r="DV490" s="607" t="s">
        <v>1</v>
      </c>
      <c r="DW490" s="607" t="s">
        <v>1</v>
      </c>
      <c r="DX490" s="607" t="s">
        <v>1</v>
      </c>
      <c r="DY490" s="607" t="s">
        <v>1</v>
      </c>
      <c r="DZ490" s="607" t="s">
        <v>1</v>
      </c>
      <c r="EA490" s="607" t="s">
        <v>1</v>
      </c>
      <c r="EB490" s="607" t="s">
        <v>1</v>
      </c>
      <c r="EC490" s="607" t="s">
        <v>1</v>
      </c>
      <c r="ED490" s="607" t="s">
        <v>1</v>
      </c>
      <c r="EE490" s="607" t="s">
        <v>1</v>
      </c>
      <c r="EF490" s="17">
        <v>2</v>
      </c>
      <c r="EG490" s="17">
        <v>2</v>
      </c>
      <c r="EH490" s="17">
        <v>2</v>
      </c>
      <c r="EI490" s="17" t="s">
        <v>1</v>
      </c>
      <c r="EJ490" s="17" t="s">
        <v>1</v>
      </c>
      <c r="EK490" s="17" t="s">
        <v>1</v>
      </c>
      <c r="EL490" s="17" t="s">
        <v>1</v>
      </c>
      <c r="EM490" s="17" t="s">
        <v>1</v>
      </c>
      <c r="EN490" s="17">
        <v>1</v>
      </c>
      <c r="EO490" s="17">
        <v>1</v>
      </c>
      <c r="EP490" s="17">
        <v>1</v>
      </c>
      <c r="EQ490" s="17" t="s">
        <v>1</v>
      </c>
      <c r="ER490" s="17" t="s">
        <v>1</v>
      </c>
      <c r="ES490" s="17" t="s">
        <v>1</v>
      </c>
      <c r="ET490" s="17" t="s">
        <v>1</v>
      </c>
      <c r="EU490" s="17" t="s">
        <v>1</v>
      </c>
    </row>
    <row r="491" spans="1:151" ht="14.25" customHeight="1">
      <c r="A491" s="551" t="s">
        <v>299</v>
      </c>
      <c r="B491" s="551" t="s">
        <v>655</v>
      </c>
      <c r="C491" s="551" t="s">
        <v>669</v>
      </c>
      <c r="D491" s="551" t="s">
        <v>681</v>
      </c>
      <c r="E491" s="607">
        <v>1</v>
      </c>
      <c r="F491" s="607" t="s">
        <v>1</v>
      </c>
      <c r="G491" s="607" t="s">
        <v>1</v>
      </c>
      <c r="H491" s="607" t="s">
        <v>1</v>
      </c>
      <c r="I491" s="607" t="s">
        <v>1</v>
      </c>
      <c r="J491" s="607" t="s">
        <v>1</v>
      </c>
      <c r="K491" s="607" t="s">
        <v>1</v>
      </c>
      <c r="L491" s="607">
        <v>1</v>
      </c>
      <c r="M491" s="607" t="s">
        <v>1</v>
      </c>
      <c r="N491" s="607" t="s">
        <v>1</v>
      </c>
      <c r="O491" s="607" t="s">
        <v>1</v>
      </c>
      <c r="P491" s="607" t="s">
        <v>1</v>
      </c>
      <c r="Q491" s="607" t="s">
        <v>1</v>
      </c>
      <c r="R491" s="607" t="s">
        <v>1</v>
      </c>
      <c r="S491" s="607" t="s">
        <v>1</v>
      </c>
      <c r="T491" s="607" t="s">
        <v>1</v>
      </c>
      <c r="U491" s="607" t="s">
        <v>1</v>
      </c>
      <c r="V491" s="607" t="s">
        <v>1</v>
      </c>
      <c r="W491" s="607" t="s">
        <v>1</v>
      </c>
      <c r="X491" s="607" t="s">
        <v>1</v>
      </c>
      <c r="Y491" s="607" t="s">
        <v>1</v>
      </c>
      <c r="Z491" s="607" t="s">
        <v>1</v>
      </c>
      <c r="AA491" s="607" t="s">
        <v>1</v>
      </c>
      <c r="AB491" s="607" t="s">
        <v>1</v>
      </c>
      <c r="AC491" s="608" t="s">
        <v>174</v>
      </c>
      <c r="AD491" s="608" t="s">
        <v>174</v>
      </c>
      <c r="AE491" s="608" t="s">
        <v>174</v>
      </c>
      <c r="AF491" s="607" t="s">
        <v>1</v>
      </c>
      <c r="AG491" s="607" t="s">
        <v>1</v>
      </c>
      <c r="AH491" s="607" t="s">
        <v>1</v>
      </c>
      <c r="AI491" s="607" t="s">
        <v>1</v>
      </c>
      <c r="AJ491" s="607" t="s">
        <v>1</v>
      </c>
      <c r="AK491" s="607" t="s">
        <v>1</v>
      </c>
      <c r="AL491" s="607" t="s">
        <v>1</v>
      </c>
      <c r="AM491" s="607" t="s">
        <v>1</v>
      </c>
      <c r="AN491" s="607" t="s">
        <v>1</v>
      </c>
      <c r="AO491" s="607" t="s">
        <v>1</v>
      </c>
      <c r="AP491" s="607" t="s">
        <v>1</v>
      </c>
      <c r="AQ491" s="607" t="s">
        <v>1</v>
      </c>
      <c r="AR491" s="607" t="s">
        <v>1</v>
      </c>
      <c r="AS491" s="607" t="s">
        <v>1</v>
      </c>
      <c r="AT491" s="607" t="s">
        <v>1</v>
      </c>
      <c r="AU491" s="607" t="s">
        <v>1</v>
      </c>
      <c r="AV491" s="608" t="s">
        <v>174</v>
      </c>
      <c r="AW491" s="608" t="s">
        <v>174</v>
      </c>
      <c r="AX491" s="608" t="s">
        <v>174</v>
      </c>
      <c r="AY491" s="607" t="s">
        <v>1</v>
      </c>
      <c r="AZ491" s="607" t="s">
        <v>1</v>
      </c>
      <c r="BA491" s="607" t="s">
        <v>1</v>
      </c>
      <c r="BB491" s="607" t="s">
        <v>1</v>
      </c>
      <c r="BC491" s="607" t="s">
        <v>1</v>
      </c>
      <c r="BD491" s="607" t="s">
        <v>1</v>
      </c>
      <c r="BE491" s="607" t="s">
        <v>1</v>
      </c>
      <c r="BF491" s="607" t="s">
        <v>1</v>
      </c>
      <c r="BG491" s="607" t="s">
        <v>1</v>
      </c>
      <c r="BH491" s="607" t="s">
        <v>1</v>
      </c>
      <c r="BI491" s="607" t="s">
        <v>1</v>
      </c>
      <c r="BJ491" s="607" t="s">
        <v>1</v>
      </c>
      <c r="BK491" s="607" t="s">
        <v>1</v>
      </c>
      <c r="BL491" s="607" t="s">
        <v>1</v>
      </c>
      <c r="BM491" s="607" t="s">
        <v>1</v>
      </c>
      <c r="BN491" s="607" t="s">
        <v>1</v>
      </c>
      <c r="BO491" s="608" t="s">
        <v>174</v>
      </c>
      <c r="BP491" s="608" t="s">
        <v>174</v>
      </c>
      <c r="BQ491" s="608" t="s">
        <v>174</v>
      </c>
      <c r="BR491" s="607" t="s">
        <v>1</v>
      </c>
      <c r="BS491" s="607" t="s">
        <v>1</v>
      </c>
      <c r="BT491" s="607" t="s">
        <v>1</v>
      </c>
      <c r="BU491" s="607" t="s">
        <v>1</v>
      </c>
      <c r="BV491" s="607" t="s">
        <v>1</v>
      </c>
      <c r="BW491" s="607" t="s">
        <v>1</v>
      </c>
      <c r="BX491" s="607" t="s">
        <v>1</v>
      </c>
      <c r="BY491" s="607" t="s">
        <v>1</v>
      </c>
      <c r="BZ491" s="607" t="s">
        <v>1</v>
      </c>
      <c r="CA491" s="607" t="s">
        <v>1</v>
      </c>
      <c r="CB491" s="607" t="s">
        <v>1</v>
      </c>
      <c r="CC491" s="607" t="s">
        <v>1</v>
      </c>
      <c r="CD491" s="607" t="s">
        <v>1</v>
      </c>
      <c r="CE491" s="607" t="s">
        <v>1</v>
      </c>
      <c r="CF491" s="607" t="s">
        <v>1</v>
      </c>
      <c r="CG491" s="607" t="s">
        <v>1</v>
      </c>
      <c r="CH491" s="607" t="s">
        <v>1</v>
      </c>
      <c r="CI491" s="607" t="s">
        <v>1</v>
      </c>
      <c r="CJ491" s="607" t="s">
        <v>1</v>
      </c>
      <c r="CK491" s="607" t="s">
        <v>1</v>
      </c>
      <c r="CL491" s="607" t="s">
        <v>1</v>
      </c>
      <c r="CM491" s="607" t="s">
        <v>1</v>
      </c>
      <c r="CN491" s="607" t="s">
        <v>1</v>
      </c>
      <c r="CO491" s="607" t="s">
        <v>1</v>
      </c>
      <c r="CP491" s="607" t="s">
        <v>1</v>
      </c>
      <c r="CQ491" s="607" t="s">
        <v>1</v>
      </c>
      <c r="CR491" s="607" t="s">
        <v>1</v>
      </c>
      <c r="CS491" s="607" t="s">
        <v>1</v>
      </c>
      <c r="CT491" s="607" t="s">
        <v>1</v>
      </c>
      <c r="CU491" s="607" t="s">
        <v>1</v>
      </c>
      <c r="CV491" s="607"/>
      <c r="CW491" s="607"/>
      <c r="CX491" s="607"/>
      <c r="CY491" s="607"/>
      <c r="CZ491" s="607"/>
      <c r="DA491" s="607"/>
      <c r="DB491" s="607"/>
      <c r="DC491" s="607" t="s">
        <v>1</v>
      </c>
      <c r="DD491" s="607" t="s">
        <v>1</v>
      </c>
      <c r="DE491" s="607" t="s">
        <v>1</v>
      </c>
      <c r="DF491" s="607" t="s">
        <v>1</v>
      </c>
      <c r="DG491" s="607" t="s">
        <v>1</v>
      </c>
      <c r="DH491" s="607" t="s">
        <v>1</v>
      </c>
      <c r="DI491" s="607" t="s">
        <v>1</v>
      </c>
      <c r="DJ491" s="607" t="s">
        <v>1</v>
      </c>
      <c r="DK491" s="607" t="s">
        <v>1</v>
      </c>
      <c r="DL491" s="607" t="s">
        <v>1</v>
      </c>
      <c r="DM491" s="607" t="s">
        <v>1</v>
      </c>
      <c r="DN491" s="607" t="s">
        <v>1</v>
      </c>
      <c r="DO491" s="607" t="s">
        <v>1</v>
      </c>
      <c r="DP491" s="607" t="s">
        <v>1</v>
      </c>
      <c r="DQ491" s="607" t="s">
        <v>1</v>
      </c>
      <c r="DR491" s="607" t="s">
        <v>1</v>
      </c>
      <c r="DS491" s="607" t="s">
        <v>1</v>
      </c>
      <c r="DT491" s="607" t="s">
        <v>1</v>
      </c>
      <c r="DU491" s="607" t="s">
        <v>1</v>
      </c>
      <c r="DV491" s="607" t="s">
        <v>1</v>
      </c>
      <c r="DW491" s="607" t="s">
        <v>1</v>
      </c>
      <c r="DX491" s="607" t="s">
        <v>1</v>
      </c>
      <c r="DY491" s="607" t="s">
        <v>1</v>
      </c>
      <c r="DZ491" s="607" t="s">
        <v>1</v>
      </c>
      <c r="EA491" s="607" t="s">
        <v>1</v>
      </c>
      <c r="EB491" s="607" t="s">
        <v>1</v>
      </c>
      <c r="EC491" s="607" t="s">
        <v>1</v>
      </c>
      <c r="ED491" s="607" t="s">
        <v>1</v>
      </c>
      <c r="EE491" s="607" t="s">
        <v>1</v>
      </c>
      <c r="EF491" s="17" t="s">
        <v>1</v>
      </c>
      <c r="EG491" s="17" t="s">
        <v>1</v>
      </c>
      <c r="EH491" s="17" t="s">
        <v>1</v>
      </c>
      <c r="EI491" s="17" t="s">
        <v>1</v>
      </c>
      <c r="EJ491" s="17" t="s">
        <v>1</v>
      </c>
      <c r="EK491" s="17" t="s">
        <v>1</v>
      </c>
      <c r="EL491" s="17" t="s">
        <v>1</v>
      </c>
      <c r="EM491" s="17" t="s">
        <v>1</v>
      </c>
      <c r="EN491" s="17" t="s">
        <v>1</v>
      </c>
      <c r="EO491" s="17" t="s">
        <v>1</v>
      </c>
      <c r="EP491" s="17" t="s">
        <v>1</v>
      </c>
      <c r="EQ491" s="17" t="s">
        <v>1</v>
      </c>
      <c r="ER491" s="17" t="s">
        <v>1</v>
      </c>
      <c r="ES491" s="17" t="s">
        <v>1</v>
      </c>
      <c r="ET491" s="17" t="s">
        <v>1</v>
      </c>
      <c r="EU491" s="17" t="s">
        <v>1</v>
      </c>
    </row>
    <row r="492" spans="1:151" ht="14.25" customHeight="1">
      <c r="A492" s="551" t="s">
        <v>299</v>
      </c>
      <c r="B492" s="551" t="s">
        <v>655</v>
      </c>
      <c r="C492" s="551" t="s">
        <v>669</v>
      </c>
      <c r="D492" s="551" t="s">
        <v>682</v>
      </c>
      <c r="E492" s="607">
        <v>2</v>
      </c>
      <c r="F492" s="607" t="s">
        <v>1</v>
      </c>
      <c r="G492" s="607" t="s">
        <v>1</v>
      </c>
      <c r="H492" s="607" t="s">
        <v>1</v>
      </c>
      <c r="I492" s="607" t="s">
        <v>1</v>
      </c>
      <c r="J492" s="607" t="s">
        <v>1</v>
      </c>
      <c r="K492" s="607" t="s">
        <v>1</v>
      </c>
      <c r="L492" s="607">
        <v>2</v>
      </c>
      <c r="M492" s="607" t="s">
        <v>1</v>
      </c>
      <c r="N492" s="607" t="s">
        <v>1</v>
      </c>
      <c r="O492" s="607" t="s">
        <v>1</v>
      </c>
      <c r="P492" s="607" t="s">
        <v>1</v>
      </c>
      <c r="Q492" s="607" t="s">
        <v>1</v>
      </c>
      <c r="R492" s="607" t="s">
        <v>1</v>
      </c>
      <c r="S492" s="607" t="s">
        <v>1</v>
      </c>
      <c r="T492" s="607" t="s">
        <v>1</v>
      </c>
      <c r="U492" s="607" t="s">
        <v>1</v>
      </c>
      <c r="V492" s="607" t="s">
        <v>1</v>
      </c>
      <c r="W492" s="607" t="s">
        <v>1</v>
      </c>
      <c r="X492" s="607" t="s">
        <v>1</v>
      </c>
      <c r="Y492" s="607" t="s">
        <v>1</v>
      </c>
      <c r="Z492" s="607" t="s">
        <v>1</v>
      </c>
      <c r="AA492" s="607" t="s">
        <v>1</v>
      </c>
      <c r="AB492" s="607" t="s">
        <v>1</v>
      </c>
      <c r="AC492" s="608" t="s">
        <v>174</v>
      </c>
      <c r="AD492" s="608" t="s">
        <v>174</v>
      </c>
      <c r="AE492" s="608" t="s">
        <v>174</v>
      </c>
      <c r="AF492" s="607" t="s">
        <v>1</v>
      </c>
      <c r="AG492" s="607" t="s">
        <v>1</v>
      </c>
      <c r="AH492" s="607" t="s">
        <v>1</v>
      </c>
      <c r="AI492" s="607" t="s">
        <v>1</v>
      </c>
      <c r="AJ492" s="607" t="s">
        <v>1</v>
      </c>
      <c r="AK492" s="607" t="s">
        <v>1</v>
      </c>
      <c r="AL492" s="607" t="s">
        <v>1</v>
      </c>
      <c r="AM492" s="607" t="s">
        <v>1</v>
      </c>
      <c r="AN492" s="607" t="s">
        <v>1</v>
      </c>
      <c r="AO492" s="607" t="s">
        <v>1</v>
      </c>
      <c r="AP492" s="607" t="s">
        <v>1</v>
      </c>
      <c r="AQ492" s="607" t="s">
        <v>1</v>
      </c>
      <c r="AR492" s="607" t="s">
        <v>1</v>
      </c>
      <c r="AS492" s="607" t="s">
        <v>1</v>
      </c>
      <c r="AT492" s="607" t="s">
        <v>1</v>
      </c>
      <c r="AU492" s="607" t="s">
        <v>1</v>
      </c>
      <c r="AV492" s="608" t="s">
        <v>174</v>
      </c>
      <c r="AW492" s="608" t="s">
        <v>174</v>
      </c>
      <c r="AX492" s="608" t="s">
        <v>174</v>
      </c>
      <c r="AY492" s="607" t="s">
        <v>1</v>
      </c>
      <c r="AZ492" s="607" t="s">
        <v>1</v>
      </c>
      <c r="BA492" s="607" t="s">
        <v>1</v>
      </c>
      <c r="BB492" s="607" t="s">
        <v>1</v>
      </c>
      <c r="BC492" s="607" t="s">
        <v>1</v>
      </c>
      <c r="BD492" s="607" t="s">
        <v>1</v>
      </c>
      <c r="BE492" s="607" t="s">
        <v>1</v>
      </c>
      <c r="BF492" s="607" t="s">
        <v>1</v>
      </c>
      <c r="BG492" s="607" t="s">
        <v>1</v>
      </c>
      <c r="BH492" s="607" t="s">
        <v>1</v>
      </c>
      <c r="BI492" s="607" t="s">
        <v>1</v>
      </c>
      <c r="BJ492" s="607" t="s">
        <v>1</v>
      </c>
      <c r="BK492" s="607" t="s">
        <v>1</v>
      </c>
      <c r="BL492" s="607" t="s">
        <v>1</v>
      </c>
      <c r="BM492" s="607" t="s">
        <v>1</v>
      </c>
      <c r="BN492" s="607" t="s">
        <v>1</v>
      </c>
      <c r="BO492" s="608" t="s">
        <v>174</v>
      </c>
      <c r="BP492" s="608" t="s">
        <v>174</v>
      </c>
      <c r="BQ492" s="608" t="s">
        <v>174</v>
      </c>
      <c r="BR492" s="607" t="s">
        <v>1</v>
      </c>
      <c r="BS492" s="607" t="s">
        <v>1</v>
      </c>
      <c r="BT492" s="607" t="s">
        <v>1</v>
      </c>
      <c r="BU492" s="607" t="s">
        <v>1</v>
      </c>
      <c r="BV492" s="607" t="s">
        <v>1</v>
      </c>
      <c r="BW492" s="607" t="s">
        <v>1</v>
      </c>
      <c r="BX492" s="607" t="s">
        <v>1</v>
      </c>
      <c r="BY492" s="607" t="s">
        <v>1</v>
      </c>
      <c r="BZ492" s="607" t="s">
        <v>1</v>
      </c>
      <c r="CA492" s="607" t="s">
        <v>1</v>
      </c>
      <c r="CB492" s="607" t="s">
        <v>1</v>
      </c>
      <c r="CC492" s="607" t="s">
        <v>1</v>
      </c>
      <c r="CD492" s="607" t="s">
        <v>1</v>
      </c>
      <c r="CE492" s="607" t="s">
        <v>1</v>
      </c>
      <c r="CF492" s="607" t="s">
        <v>1</v>
      </c>
      <c r="CG492" s="607" t="s">
        <v>1</v>
      </c>
      <c r="CH492" s="607" t="s">
        <v>1</v>
      </c>
      <c r="CI492" s="607" t="s">
        <v>1</v>
      </c>
      <c r="CJ492" s="607" t="s">
        <v>1</v>
      </c>
      <c r="CK492" s="607" t="s">
        <v>1</v>
      </c>
      <c r="CL492" s="607" t="s">
        <v>1</v>
      </c>
      <c r="CM492" s="607" t="s">
        <v>1</v>
      </c>
      <c r="CN492" s="607" t="s">
        <v>1</v>
      </c>
      <c r="CO492" s="607" t="s">
        <v>1</v>
      </c>
      <c r="CP492" s="607" t="s">
        <v>1</v>
      </c>
      <c r="CQ492" s="607" t="s">
        <v>1</v>
      </c>
      <c r="CR492" s="607" t="s">
        <v>1</v>
      </c>
      <c r="CS492" s="607" t="s">
        <v>1</v>
      </c>
      <c r="CT492" s="607" t="s">
        <v>1</v>
      </c>
      <c r="CU492" s="607" t="s">
        <v>1</v>
      </c>
      <c r="CV492" s="607"/>
      <c r="CW492" s="607"/>
      <c r="CX492" s="607"/>
      <c r="CY492" s="607"/>
      <c r="CZ492" s="607"/>
      <c r="DA492" s="607"/>
      <c r="DB492" s="607"/>
      <c r="DC492" s="607" t="s">
        <v>1</v>
      </c>
      <c r="DD492" s="607" t="s">
        <v>1</v>
      </c>
      <c r="DE492" s="607" t="s">
        <v>1</v>
      </c>
      <c r="DF492" s="607" t="s">
        <v>1</v>
      </c>
      <c r="DG492" s="607" t="s">
        <v>1</v>
      </c>
      <c r="DH492" s="607" t="s">
        <v>1</v>
      </c>
      <c r="DI492" s="607" t="s">
        <v>1</v>
      </c>
      <c r="DJ492" s="607" t="s">
        <v>1</v>
      </c>
      <c r="DK492" s="607" t="s">
        <v>1</v>
      </c>
      <c r="DL492" s="607" t="s">
        <v>1</v>
      </c>
      <c r="DM492" s="607" t="s">
        <v>1</v>
      </c>
      <c r="DN492" s="607" t="s">
        <v>1</v>
      </c>
      <c r="DO492" s="607" t="s">
        <v>1</v>
      </c>
      <c r="DP492" s="607" t="s">
        <v>1</v>
      </c>
      <c r="DQ492" s="607" t="s">
        <v>1</v>
      </c>
      <c r="DR492" s="607" t="s">
        <v>1</v>
      </c>
      <c r="DS492" s="607" t="s">
        <v>1</v>
      </c>
      <c r="DT492" s="607" t="s">
        <v>1</v>
      </c>
      <c r="DU492" s="607" t="s">
        <v>1</v>
      </c>
      <c r="DV492" s="607" t="s">
        <v>1</v>
      </c>
      <c r="DW492" s="607" t="s">
        <v>1</v>
      </c>
      <c r="DX492" s="607" t="s">
        <v>1</v>
      </c>
      <c r="DY492" s="607" t="s">
        <v>1</v>
      </c>
      <c r="DZ492" s="607" t="s">
        <v>1</v>
      </c>
      <c r="EA492" s="607" t="s">
        <v>1</v>
      </c>
      <c r="EB492" s="607" t="s">
        <v>1</v>
      </c>
      <c r="EC492" s="607" t="s">
        <v>1</v>
      </c>
      <c r="ED492" s="607" t="s">
        <v>1</v>
      </c>
      <c r="EE492" s="607" t="s">
        <v>1</v>
      </c>
      <c r="EF492" s="17" t="s">
        <v>1</v>
      </c>
      <c r="EG492" s="17" t="s">
        <v>1</v>
      </c>
      <c r="EH492" s="17" t="s">
        <v>1</v>
      </c>
      <c r="EI492" s="17" t="s">
        <v>1</v>
      </c>
      <c r="EJ492" s="17" t="s">
        <v>1</v>
      </c>
      <c r="EK492" s="17" t="s">
        <v>1</v>
      </c>
      <c r="EL492" s="17" t="s">
        <v>1</v>
      </c>
      <c r="EM492" s="17" t="s">
        <v>1</v>
      </c>
      <c r="EN492" s="17" t="s">
        <v>1</v>
      </c>
      <c r="EO492" s="17" t="s">
        <v>1</v>
      </c>
      <c r="EP492" s="17" t="s">
        <v>1</v>
      </c>
      <c r="EQ492" s="17" t="s">
        <v>1</v>
      </c>
      <c r="ER492" s="17" t="s">
        <v>1</v>
      </c>
      <c r="ES492" s="17" t="s">
        <v>1</v>
      </c>
      <c r="ET492" s="17" t="s">
        <v>1</v>
      </c>
      <c r="EU492" s="17" t="s">
        <v>1</v>
      </c>
    </row>
    <row r="493" spans="1:151" ht="14.25" customHeight="1">
      <c r="A493" s="551" t="s">
        <v>299</v>
      </c>
      <c r="B493" s="551" t="s">
        <v>655</v>
      </c>
      <c r="C493" s="551" t="s">
        <v>669</v>
      </c>
      <c r="D493" s="551" t="s">
        <v>683</v>
      </c>
      <c r="E493" s="607">
        <v>4</v>
      </c>
      <c r="F493" s="607" t="s">
        <v>1</v>
      </c>
      <c r="G493" s="607" t="s">
        <v>1</v>
      </c>
      <c r="H493" s="607" t="s">
        <v>1</v>
      </c>
      <c r="I493" s="607" t="s">
        <v>1</v>
      </c>
      <c r="J493" s="607" t="s">
        <v>1</v>
      </c>
      <c r="K493" s="607" t="s">
        <v>1</v>
      </c>
      <c r="L493" s="607">
        <v>4</v>
      </c>
      <c r="M493" s="607" t="s">
        <v>1</v>
      </c>
      <c r="N493" s="607" t="s">
        <v>1</v>
      </c>
      <c r="O493" s="607" t="s">
        <v>1</v>
      </c>
      <c r="P493" s="607" t="s">
        <v>1</v>
      </c>
      <c r="Q493" s="607" t="s">
        <v>1</v>
      </c>
      <c r="R493" s="607" t="s">
        <v>1</v>
      </c>
      <c r="S493" s="607" t="s">
        <v>1</v>
      </c>
      <c r="T493" s="607" t="s">
        <v>1</v>
      </c>
      <c r="U493" s="607" t="s">
        <v>1</v>
      </c>
      <c r="V493" s="607" t="s">
        <v>1</v>
      </c>
      <c r="W493" s="607" t="s">
        <v>1</v>
      </c>
      <c r="X493" s="607" t="s">
        <v>1</v>
      </c>
      <c r="Y493" s="607" t="s">
        <v>1</v>
      </c>
      <c r="Z493" s="607" t="s">
        <v>1</v>
      </c>
      <c r="AA493" s="607" t="s">
        <v>1</v>
      </c>
      <c r="AB493" s="607" t="s">
        <v>1</v>
      </c>
      <c r="AC493" s="608" t="s">
        <v>174</v>
      </c>
      <c r="AD493" s="608" t="s">
        <v>174</v>
      </c>
      <c r="AE493" s="608" t="s">
        <v>174</v>
      </c>
      <c r="AF493" s="607" t="s">
        <v>1</v>
      </c>
      <c r="AG493" s="607" t="s">
        <v>1</v>
      </c>
      <c r="AH493" s="607" t="s">
        <v>1</v>
      </c>
      <c r="AI493" s="607" t="s">
        <v>1</v>
      </c>
      <c r="AJ493" s="607" t="s">
        <v>1</v>
      </c>
      <c r="AK493" s="607" t="s">
        <v>1</v>
      </c>
      <c r="AL493" s="607" t="s">
        <v>1</v>
      </c>
      <c r="AM493" s="607" t="s">
        <v>1</v>
      </c>
      <c r="AN493" s="607" t="s">
        <v>1</v>
      </c>
      <c r="AO493" s="607" t="s">
        <v>1</v>
      </c>
      <c r="AP493" s="607" t="s">
        <v>1</v>
      </c>
      <c r="AQ493" s="607" t="s">
        <v>1</v>
      </c>
      <c r="AR493" s="607" t="s">
        <v>1</v>
      </c>
      <c r="AS493" s="607" t="s">
        <v>1</v>
      </c>
      <c r="AT493" s="607" t="s">
        <v>1</v>
      </c>
      <c r="AU493" s="607" t="s">
        <v>1</v>
      </c>
      <c r="AV493" s="608" t="s">
        <v>174</v>
      </c>
      <c r="AW493" s="608" t="s">
        <v>174</v>
      </c>
      <c r="AX493" s="608" t="s">
        <v>174</v>
      </c>
      <c r="AY493" s="607" t="s">
        <v>1</v>
      </c>
      <c r="AZ493" s="607" t="s">
        <v>1</v>
      </c>
      <c r="BA493" s="607" t="s">
        <v>1</v>
      </c>
      <c r="BB493" s="607" t="s">
        <v>1</v>
      </c>
      <c r="BC493" s="607" t="s">
        <v>1</v>
      </c>
      <c r="BD493" s="607" t="s">
        <v>1</v>
      </c>
      <c r="BE493" s="607" t="s">
        <v>1</v>
      </c>
      <c r="BF493" s="607" t="s">
        <v>1</v>
      </c>
      <c r="BG493" s="607" t="s">
        <v>1</v>
      </c>
      <c r="BH493" s="607" t="s">
        <v>1</v>
      </c>
      <c r="BI493" s="607" t="s">
        <v>1</v>
      </c>
      <c r="BJ493" s="607" t="s">
        <v>1</v>
      </c>
      <c r="BK493" s="607" t="s">
        <v>1</v>
      </c>
      <c r="BL493" s="607" t="s">
        <v>1</v>
      </c>
      <c r="BM493" s="607" t="s">
        <v>1</v>
      </c>
      <c r="BN493" s="607" t="s">
        <v>1</v>
      </c>
      <c r="BO493" s="608" t="s">
        <v>174</v>
      </c>
      <c r="BP493" s="608" t="s">
        <v>174</v>
      </c>
      <c r="BQ493" s="608" t="s">
        <v>174</v>
      </c>
      <c r="BR493" s="607" t="s">
        <v>1</v>
      </c>
      <c r="BS493" s="607" t="s">
        <v>1</v>
      </c>
      <c r="BT493" s="607" t="s">
        <v>1</v>
      </c>
      <c r="BU493" s="607" t="s">
        <v>1</v>
      </c>
      <c r="BV493" s="607" t="s">
        <v>1</v>
      </c>
      <c r="BW493" s="607" t="s">
        <v>1</v>
      </c>
      <c r="BX493" s="607" t="s">
        <v>1</v>
      </c>
      <c r="BY493" s="607" t="s">
        <v>1</v>
      </c>
      <c r="BZ493" s="607" t="s">
        <v>1</v>
      </c>
      <c r="CA493" s="607" t="s">
        <v>1</v>
      </c>
      <c r="CB493" s="607" t="s">
        <v>1</v>
      </c>
      <c r="CC493" s="607" t="s">
        <v>1</v>
      </c>
      <c r="CD493" s="607" t="s">
        <v>1</v>
      </c>
      <c r="CE493" s="607" t="s">
        <v>1</v>
      </c>
      <c r="CF493" s="607" t="s">
        <v>1</v>
      </c>
      <c r="CG493" s="607" t="s">
        <v>1</v>
      </c>
      <c r="CH493" s="607" t="s">
        <v>1</v>
      </c>
      <c r="CI493" s="607" t="s">
        <v>1</v>
      </c>
      <c r="CJ493" s="607" t="s">
        <v>1</v>
      </c>
      <c r="CK493" s="607" t="s">
        <v>1</v>
      </c>
      <c r="CL493" s="607" t="s">
        <v>1</v>
      </c>
      <c r="CM493" s="607" t="s">
        <v>1</v>
      </c>
      <c r="CN493" s="607" t="s">
        <v>1</v>
      </c>
      <c r="CO493" s="607" t="s">
        <v>1</v>
      </c>
      <c r="CP493" s="607" t="s">
        <v>1</v>
      </c>
      <c r="CQ493" s="607" t="s">
        <v>1</v>
      </c>
      <c r="CR493" s="607" t="s">
        <v>1</v>
      </c>
      <c r="CS493" s="607" t="s">
        <v>1</v>
      </c>
      <c r="CT493" s="607" t="s">
        <v>1</v>
      </c>
      <c r="CU493" s="607" t="s">
        <v>1</v>
      </c>
      <c r="CV493" s="607"/>
      <c r="CW493" s="607"/>
      <c r="CX493" s="607"/>
      <c r="CY493" s="607"/>
      <c r="CZ493" s="607"/>
      <c r="DA493" s="607"/>
      <c r="DB493" s="607"/>
      <c r="DC493" s="607" t="s">
        <v>1</v>
      </c>
      <c r="DD493" s="607" t="s">
        <v>1</v>
      </c>
      <c r="DE493" s="607" t="s">
        <v>1</v>
      </c>
      <c r="DF493" s="607" t="s">
        <v>1</v>
      </c>
      <c r="DG493" s="607" t="s">
        <v>1</v>
      </c>
      <c r="DH493" s="607" t="s">
        <v>1</v>
      </c>
      <c r="DI493" s="607" t="s">
        <v>1</v>
      </c>
      <c r="DJ493" s="607" t="s">
        <v>1</v>
      </c>
      <c r="DK493" s="607" t="s">
        <v>1</v>
      </c>
      <c r="DL493" s="607" t="s">
        <v>1</v>
      </c>
      <c r="DM493" s="607" t="s">
        <v>1</v>
      </c>
      <c r="DN493" s="607" t="s">
        <v>1</v>
      </c>
      <c r="DO493" s="607" t="s">
        <v>1</v>
      </c>
      <c r="DP493" s="607" t="s">
        <v>1</v>
      </c>
      <c r="DQ493" s="607" t="s">
        <v>1</v>
      </c>
      <c r="DR493" s="607" t="s">
        <v>1</v>
      </c>
      <c r="DS493" s="607" t="s">
        <v>1</v>
      </c>
      <c r="DT493" s="607" t="s">
        <v>1</v>
      </c>
      <c r="DU493" s="607" t="s">
        <v>1</v>
      </c>
      <c r="DV493" s="607" t="s">
        <v>1</v>
      </c>
      <c r="DW493" s="607" t="s">
        <v>1</v>
      </c>
      <c r="DX493" s="607" t="s">
        <v>1</v>
      </c>
      <c r="DY493" s="607" t="s">
        <v>1</v>
      </c>
      <c r="DZ493" s="607" t="s">
        <v>1</v>
      </c>
      <c r="EA493" s="607" t="s">
        <v>1</v>
      </c>
      <c r="EB493" s="607" t="s">
        <v>1</v>
      </c>
      <c r="EC493" s="607" t="s">
        <v>1</v>
      </c>
      <c r="ED493" s="607" t="s">
        <v>1</v>
      </c>
      <c r="EE493" s="607" t="s">
        <v>1</v>
      </c>
      <c r="EF493" s="17" t="s">
        <v>1</v>
      </c>
      <c r="EG493" s="17" t="s">
        <v>1</v>
      </c>
      <c r="EH493" s="17" t="s">
        <v>1</v>
      </c>
      <c r="EI493" s="17" t="s">
        <v>1</v>
      </c>
      <c r="EJ493" s="17" t="s">
        <v>1</v>
      </c>
      <c r="EK493" s="17" t="s">
        <v>1</v>
      </c>
      <c r="EL493" s="17" t="s">
        <v>1</v>
      </c>
      <c r="EM493" s="17" t="s">
        <v>1</v>
      </c>
      <c r="EN493" s="17" t="s">
        <v>1</v>
      </c>
      <c r="EO493" s="17" t="s">
        <v>1</v>
      </c>
      <c r="EP493" s="17" t="s">
        <v>1</v>
      </c>
      <c r="EQ493" s="17" t="s">
        <v>1</v>
      </c>
      <c r="ER493" s="17" t="s">
        <v>1</v>
      </c>
      <c r="ES493" s="17" t="s">
        <v>1</v>
      </c>
      <c r="ET493" s="17" t="s">
        <v>1</v>
      </c>
      <c r="EU493" s="17" t="s">
        <v>1</v>
      </c>
    </row>
    <row r="494" spans="1:151" ht="14.25" customHeight="1">
      <c r="A494" s="610" t="s">
        <v>299</v>
      </c>
      <c r="B494" s="610" t="s">
        <v>655</v>
      </c>
      <c r="C494" s="610" t="s">
        <v>684</v>
      </c>
      <c r="D494" s="610"/>
      <c r="E494" s="606">
        <v>5</v>
      </c>
      <c r="F494" s="606">
        <v>1</v>
      </c>
      <c r="G494" s="606" t="s">
        <v>190</v>
      </c>
      <c r="H494" s="606" t="s">
        <v>190</v>
      </c>
      <c r="I494" s="606" t="s">
        <v>190</v>
      </c>
      <c r="J494" s="606" t="s">
        <v>190</v>
      </c>
      <c r="K494" s="606" t="s">
        <v>190</v>
      </c>
      <c r="L494" s="606">
        <v>4</v>
      </c>
      <c r="M494" s="606" t="s">
        <v>190</v>
      </c>
      <c r="N494" s="606" t="s">
        <v>190</v>
      </c>
      <c r="O494" s="606" t="s">
        <v>190</v>
      </c>
      <c r="P494" s="606" t="s">
        <v>190</v>
      </c>
      <c r="Q494" s="606" t="s">
        <v>190</v>
      </c>
      <c r="R494" s="606" t="s">
        <v>190</v>
      </c>
      <c r="S494" s="606" t="s">
        <v>190</v>
      </c>
      <c r="T494" s="606" t="s">
        <v>190</v>
      </c>
      <c r="U494" s="606" t="s">
        <v>190</v>
      </c>
      <c r="V494" s="606" t="s">
        <v>190</v>
      </c>
      <c r="W494" s="606" t="s">
        <v>190</v>
      </c>
      <c r="X494" s="606" t="s">
        <v>190</v>
      </c>
      <c r="Y494" s="606" t="s">
        <v>190</v>
      </c>
      <c r="Z494" s="606" t="s">
        <v>190</v>
      </c>
      <c r="AA494" s="606" t="s">
        <v>190</v>
      </c>
      <c r="AB494" s="606" t="s">
        <v>190</v>
      </c>
      <c r="AC494" s="606" t="s">
        <v>190</v>
      </c>
      <c r="AD494" s="606" t="s">
        <v>190</v>
      </c>
      <c r="AE494" s="606" t="s">
        <v>190</v>
      </c>
      <c r="AF494" s="606" t="s">
        <v>190</v>
      </c>
      <c r="AG494" s="606" t="s">
        <v>190</v>
      </c>
      <c r="AH494" s="606" t="s">
        <v>190</v>
      </c>
      <c r="AI494" s="606" t="s">
        <v>190</v>
      </c>
      <c r="AJ494" s="606" t="s">
        <v>190</v>
      </c>
      <c r="AK494" s="606" t="s">
        <v>190</v>
      </c>
      <c r="AL494" s="606" t="s">
        <v>190</v>
      </c>
      <c r="AM494" s="606" t="s">
        <v>190</v>
      </c>
      <c r="AN494" s="606" t="s">
        <v>190</v>
      </c>
      <c r="AO494" s="606" t="s">
        <v>190</v>
      </c>
      <c r="AP494" s="606" t="s">
        <v>190</v>
      </c>
      <c r="AQ494" s="606" t="s">
        <v>190</v>
      </c>
      <c r="AR494" s="606" t="s">
        <v>190</v>
      </c>
      <c r="AS494" s="606" t="s">
        <v>190</v>
      </c>
      <c r="AT494" s="606" t="s">
        <v>190</v>
      </c>
      <c r="AU494" s="606" t="s">
        <v>190</v>
      </c>
      <c r="AV494" s="606" t="s">
        <v>190</v>
      </c>
      <c r="AW494" s="606" t="s">
        <v>190</v>
      </c>
      <c r="AX494" s="606" t="s">
        <v>190</v>
      </c>
      <c r="AY494" s="606" t="s">
        <v>190</v>
      </c>
      <c r="AZ494" s="606" t="s">
        <v>190</v>
      </c>
      <c r="BA494" s="606" t="s">
        <v>190</v>
      </c>
      <c r="BB494" s="606" t="s">
        <v>190</v>
      </c>
      <c r="BC494" s="606" t="s">
        <v>190</v>
      </c>
      <c r="BD494" s="606" t="s">
        <v>190</v>
      </c>
      <c r="BE494" s="606" t="s">
        <v>190</v>
      </c>
      <c r="BF494" s="606" t="s">
        <v>190</v>
      </c>
      <c r="BG494" s="606" t="s">
        <v>190</v>
      </c>
      <c r="BH494" s="606" t="s">
        <v>190</v>
      </c>
      <c r="BI494" s="606" t="s">
        <v>190</v>
      </c>
      <c r="BJ494" s="606" t="s">
        <v>190</v>
      </c>
      <c r="BK494" s="606" t="s">
        <v>190</v>
      </c>
      <c r="BL494" s="606" t="s">
        <v>190</v>
      </c>
      <c r="BM494" s="606" t="s">
        <v>190</v>
      </c>
      <c r="BN494" s="606" t="s">
        <v>190</v>
      </c>
      <c r="BO494" s="606" t="s">
        <v>190</v>
      </c>
      <c r="BP494" s="606" t="s">
        <v>190</v>
      </c>
      <c r="BQ494" s="606" t="s">
        <v>190</v>
      </c>
      <c r="BR494" s="606" t="s">
        <v>190</v>
      </c>
      <c r="BS494" s="606" t="s">
        <v>190</v>
      </c>
      <c r="BT494" s="606" t="s">
        <v>190</v>
      </c>
      <c r="BU494" s="606" t="s">
        <v>190</v>
      </c>
      <c r="BV494" s="606" t="s">
        <v>190</v>
      </c>
      <c r="BW494" s="606" t="s">
        <v>190</v>
      </c>
      <c r="BX494" s="606" t="s">
        <v>190</v>
      </c>
      <c r="BY494" s="606" t="s">
        <v>190</v>
      </c>
      <c r="BZ494" s="606" t="s">
        <v>190</v>
      </c>
      <c r="CA494" s="606" t="s">
        <v>190</v>
      </c>
      <c r="CB494" s="606" t="s">
        <v>190</v>
      </c>
      <c r="CC494" s="606" t="s">
        <v>190</v>
      </c>
      <c r="CD494" s="606" t="s">
        <v>190</v>
      </c>
      <c r="CE494" s="606" t="s">
        <v>190</v>
      </c>
      <c r="CF494" s="606" t="s">
        <v>190</v>
      </c>
      <c r="CG494" s="606" t="s">
        <v>190</v>
      </c>
      <c r="CH494" s="606" t="s">
        <v>190</v>
      </c>
      <c r="CI494" s="606" t="s">
        <v>190</v>
      </c>
      <c r="CJ494" s="606" t="s">
        <v>190</v>
      </c>
      <c r="CK494" s="606" t="s">
        <v>190</v>
      </c>
      <c r="CL494" s="606" t="s">
        <v>190</v>
      </c>
      <c r="CM494" s="606" t="s">
        <v>190</v>
      </c>
      <c r="CN494" s="606" t="s">
        <v>190</v>
      </c>
      <c r="CO494" s="606" t="s">
        <v>190</v>
      </c>
      <c r="CP494" s="606" t="s">
        <v>190</v>
      </c>
      <c r="CQ494" s="606" t="s">
        <v>190</v>
      </c>
      <c r="CR494" s="606" t="s">
        <v>190</v>
      </c>
      <c r="CS494" s="606" t="s">
        <v>190</v>
      </c>
      <c r="CT494" s="606" t="s">
        <v>190</v>
      </c>
      <c r="CU494" s="606" t="s">
        <v>190</v>
      </c>
      <c r="CV494" s="606"/>
      <c r="CW494" s="606"/>
      <c r="CX494" s="606"/>
      <c r="CY494" s="606"/>
      <c r="CZ494" s="606"/>
      <c r="DA494" s="606"/>
      <c r="DB494" s="606"/>
      <c r="DC494" s="606" t="s">
        <v>190</v>
      </c>
      <c r="DD494" s="606" t="s">
        <v>190</v>
      </c>
      <c r="DE494" s="606" t="s">
        <v>190</v>
      </c>
      <c r="DF494" s="606" t="s">
        <v>190</v>
      </c>
      <c r="DG494" s="606" t="s">
        <v>190</v>
      </c>
      <c r="DH494" s="606" t="s">
        <v>190</v>
      </c>
      <c r="DI494" s="606" t="s">
        <v>190</v>
      </c>
      <c r="DJ494" s="606" t="s">
        <v>190</v>
      </c>
      <c r="DK494" s="606" t="s">
        <v>190</v>
      </c>
      <c r="DL494" s="606" t="s">
        <v>190</v>
      </c>
      <c r="DM494" s="606" t="s">
        <v>190</v>
      </c>
      <c r="DN494" s="606" t="s">
        <v>190</v>
      </c>
      <c r="DO494" s="606" t="s">
        <v>190</v>
      </c>
      <c r="DP494" s="606" t="s">
        <v>190</v>
      </c>
      <c r="DQ494" s="606" t="s">
        <v>190</v>
      </c>
      <c r="DR494" s="606" t="s">
        <v>190</v>
      </c>
      <c r="DS494" s="606" t="s">
        <v>190</v>
      </c>
      <c r="DT494" s="606" t="s">
        <v>190</v>
      </c>
      <c r="DU494" s="606" t="s">
        <v>190</v>
      </c>
      <c r="DV494" s="606" t="s">
        <v>190</v>
      </c>
      <c r="DW494" s="606" t="s">
        <v>190</v>
      </c>
      <c r="DX494" s="606" t="s">
        <v>190</v>
      </c>
      <c r="DY494" s="606" t="s">
        <v>190</v>
      </c>
      <c r="DZ494" s="606" t="s">
        <v>190</v>
      </c>
      <c r="EA494" s="606" t="s">
        <v>190</v>
      </c>
      <c r="EB494" s="606" t="s">
        <v>190</v>
      </c>
      <c r="EC494" s="606" t="s">
        <v>190</v>
      </c>
      <c r="ED494" s="606" t="s">
        <v>190</v>
      </c>
      <c r="EE494" s="606" t="s">
        <v>190</v>
      </c>
      <c r="EF494" s="606" t="s">
        <v>190</v>
      </c>
      <c r="EG494" s="606" t="s">
        <v>190</v>
      </c>
      <c r="EH494" s="606" t="s">
        <v>190</v>
      </c>
      <c r="EI494" s="606" t="s">
        <v>190</v>
      </c>
      <c r="EJ494" s="606" t="s">
        <v>190</v>
      </c>
      <c r="EK494" s="606" t="s">
        <v>190</v>
      </c>
      <c r="EL494" s="606" t="s">
        <v>190</v>
      </c>
      <c r="EM494" s="606" t="s">
        <v>190</v>
      </c>
      <c r="EN494" s="606" t="s">
        <v>190</v>
      </c>
      <c r="EO494" s="606" t="s">
        <v>190</v>
      </c>
      <c r="EP494" s="606" t="s">
        <v>190</v>
      </c>
      <c r="EQ494" s="606" t="s">
        <v>190</v>
      </c>
      <c r="ER494" s="606" t="s">
        <v>190</v>
      </c>
      <c r="ES494" s="606" t="s">
        <v>190</v>
      </c>
      <c r="ET494" s="606" t="s">
        <v>190</v>
      </c>
      <c r="EU494" s="606" t="s">
        <v>190</v>
      </c>
    </row>
    <row r="495" spans="1:151" ht="14.25" customHeight="1">
      <c r="A495" s="551" t="s">
        <v>299</v>
      </c>
      <c r="B495" s="551" t="s">
        <v>655</v>
      </c>
      <c r="C495" s="551" t="s">
        <v>684</v>
      </c>
      <c r="D495" s="551" t="s">
        <v>203</v>
      </c>
      <c r="E495" s="607" t="s">
        <v>1</v>
      </c>
      <c r="F495" s="607" t="s">
        <v>1</v>
      </c>
      <c r="G495" s="607" t="s">
        <v>1</v>
      </c>
      <c r="H495" s="607" t="s">
        <v>1</v>
      </c>
      <c r="I495" s="607" t="s">
        <v>1</v>
      </c>
      <c r="J495" s="607" t="s">
        <v>1</v>
      </c>
      <c r="K495" s="607" t="s">
        <v>1</v>
      </c>
      <c r="L495" s="607" t="s">
        <v>1</v>
      </c>
      <c r="M495" s="607" t="s">
        <v>1</v>
      </c>
      <c r="N495" s="607" t="s">
        <v>1</v>
      </c>
      <c r="O495" s="607" t="s">
        <v>1</v>
      </c>
      <c r="P495" s="607" t="s">
        <v>1</v>
      </c>
      <c r="Q495" s="607" t="s">
        <v>1</v>
      </c>
      <c r="R495" s="607" t="s">
        <v>1</v>
      </c>
      <c r="S495" s="607" t="s">
        <v>1</v>
      </c>
      <c r="T495" s="607" t="s">
        <v>1</v>
      </c>
      <c r="U495" s="607" t="s">
        <v>1</v>
      </c>
      <c r="V495" s="607" t="s">
        <v>1</v>
      </c>
      <c r="W495" s="607" t="s">
        <v>1</v>
      </c>
      <c r="X495" s="607" t="s">
        <v>1</v>
      </c>
      <c r="Y495" s="607" t="s">
        <v>1</v>
      </c>
      <c r="Z495" s="607" t="s">
        <v>1</v>
      </c>
      <c r="AA495" s="607" t="s">
        <v>1</v>
      </c>
      <c r="AB495" s="607" t="s">
        <v>1</v>
      </c>
      <c r="AC495" s="608" t="s">
        <v>174</v>
      </c>
      <c r="AD495" s="608" t="s">
        <v>174</v>
      </c>
      <c r="AE495" s="608" t="s">
        <v>174</v>
      </c>
      <c r="AF495" s="607" t="s">
        <v>1</v>
      </c>
      <c r="AG495" s="607" t="s">
        <v>1</v>
      </c>
      <c r="AH495" s="607" t="s">
        <v>1</v>
      </c>
      <c r="AI495" s="607" t="s">
        <v>1</v>
      </c>
      <c r="AJ495" s="607" t="s">
        <v>1</v>
      </c>
      <c r="AK495" s="607" t="s">
        <v>1</v>
      </c>
      <c r="AL495" s="607" t="s">
        <v>1</v>
      </c>
      <c r="AM495" s="607" t="s">
        <v>1</v>
      </c>
      <c r="AN495" s="607" t="s">
        <v>1</v>
      </c>
      <c r="AO495" s="607" t="s">
        <v>1</v>
      </c>
      <c r="AP495" s="607" t="s">
        <v>1</v>
      </c>
      <c r="AQ495" s="607" t="s">
        <v>1</v>
      </c>
      <c r="AR495" s="607" t="s">
        <v>1</v>
      </c>
      <c r="AS495" s="607" t="s">
        <v>1</v>
      </c>
      <c r="AT495" s="607" t="s">
        <v>1</v>
      </c>
      <c r="AU495" s="607" t="s">
        <v>1</v>
      </c>
      <c r="AV495" s="608" t="s">
        <v>174</v>
      </c>
      <c r="AW495" s="608" t="s">
        <v>174</v>
      </c>
      <c r="AX495" s="608" t="s">
        <v>174</v>
      </c>
      <c r="AY495" s="607" t="s">
        <v>1</v>
      </c>
      <c r="AZ495" s="607" t="s">
        <v>1</v>
      </c>
      <c r="BA495" s="607" t="s">
        <v>1</v>
      </c>
      <c r="BB495" s="607" t="s">
        <v>1</v>
      </c>
      <c r="BC495" s="607" t="s">
        <v>1</v>
      </c>
      <c r="BD495" s="607" t="s">
        <v>1</v>
      </c>
      <c r="BE495" s="607" t="s">
        <v>1</v>
      </c>
      <c r="BF495" s="607" t="s">
        <v>1</v>
      </c>
      <c r="BG495" s="607" t="s">
        <v>1</v>
      </c>
      <c r="BH495" s="607" t="s">
        <v>1</v>
      </c>
      <c r="BI495" s="607" t="s">
        <v>1</v>
      </c>
      <c r="BJ495" s="607" t="s">
        <v>1</v>
      </c>
      <c r="BK495" s="607" t="s">
        <v>1</v>
      </c>
      <c r="BL495" s="607" t="s">
        <v>1</v>
      </c>
      <c r="BM495" s="607" t="s">
        <v>1</v>
      </c>
      <c r="BN495" s="607" t="s">
        <v>1</v>
      </c>
      <c r="BO495" s="608" t="s">
        <v>174</v>
      </c>
      <c r="BP495" s="608" t="s">
        <v>174</v>
      </c>
      <c r="BQ495" s="608" t="s">
        <v>174</v>
      </c>
      <c r="BR495" s="607" t="s">
        <v>1</v>
      </c>
      <c r="BS495" s="607" t="s">
        <v>1</v>
      </c>
      <c r="BT495" s="607" t="s">
        <v>1</v>
      </c>
      <c r="BU495" s="607" t="s">
        <v>1</v>
      </c>
      <c r="BV495" s="607" t="s">
        <v>1</v>
      </c>
      <c r="BW495" s="607" t="s">
        <v>1</v>
      </c>
      <c r="BX495" s="607" t="s">
        <v>1</v>
      </c>
      <c r="BY495" s="607" t="s">
        <v>1</v>
      </c>
      <c r="BZ495" s="607" t="s">
        <v>1</v>
      </c>
      <c r="CA495" s="607" t="s">
        <v>1</v>
      </c>
      <c r="CB495" s="607" t="s">
        <v>1</v>
      </c>
      <c r="CC495" s="607" t="s">
        <v>1</v>
      </c>
      <c r="CD495" s="607" t="s">
        <v>1</v>
      </c>
      <c r="CE495" s="607" t="s">
        <v>1</v>
      </c>
      <c r="CF495" s="607" t="s">
        <v>1</v>
      </c>
      <c r="CG495" s="607" t="s">
        <v>1</v>
      </c>
      <c r="CH495" s="607" t="s">
        <v>1</v>
      </c>
      <c r="CI495" s="607" t="s">
        <v>1</v>
      </c>
      <c r="CJ495" s="607" t="s">
        <v>1</v>
      </c>
      <c r="CK495" s="607" t="s">
        <v>1</v>
      </c>
      <c r="CL495" s="607" t="s">
        <v>1</v>
      </c>
      <c r="CM495" s="607" t="s">
        <v>1</v>
      </c>
      <c r="CN495" s="607" t="s">
        <v>1</v>
      </c>
      <c r="CO495" s="607" t="s">
        <v>1</v>
      </c>
      <c r="CP495" s="607" t="s">
        <v>1</v>
      </c>
      <c r="CQ495" s="607" t="s">
        <v>1</v>
      </c>
      <c r="CR495" s="607" t="s">
        <v>1</v>
      </c>
      <c r="CS495" s="607" t="s">
        <v>1</v>
      </c>
      <c r="CT495" s="607" t="s">
        <v>1</v>
      </c>
      <c r="CU495" s="607" t="s">
        <v>1</v>
      </c>
      <c r="CV495" s="607"/>
      <c r="CW495" s="607"/>
      <c r="CX495" s="607"/>
      <c r="CY495" s="607"/>
      <c r="CZ495" s="607"/>
      <c r="DA495" s="607"/>
      <c r="DB495" s="607"/>
      <c r="DC495" s="607" t="s">
        <v>1</v>
      </c>
      <c r="DD495" s="607" t="s">
        <v>1</v>
      </c>
      <c r="DE495" s="607" t="s">
        <v>1</v>
      </c>
      <c r="DF495" s="607" t="s">
        <v>1</v>
      </c>
      <c r="DG495" s="607" t="s">
        <v>1</v>
      </c>
      <c r="DH495" s="607" t="s">
        <v>1</v>
      </c>
      <c r="DI495" s="607" t="s">
        <v>1</v>
      </c>
      <c r="DJ495" s="607" t="s">
        <v>1</v>
      </c>
      <c r="DK495" s="607" t="s">
        <v>1</v>
      </c>
      <c r="DL495" s="607" t="s">
        <v>1</v>
      </c>
      <c r="DM495" s="607" t="s">
        <v>1</v>
      </c>
      <c r="DN495" s="607" t="s">
        <v>1</v>
      </c>
      <c r="DO495" s="607" t="s">
        <v>1</v>
      </c>
      <c r="DP495" s="607" t="s">
        <v>1</v>
      </c>
      <c r="DQ495" s="607" t="s">
        <v>1</v>
      </c>
      <c r="DR495" s="607" t="s">
        <v>1</v>
      </c>
      <c r="DS495" s="607" t="s">
        <v>1</v>
      </c>
      <c r="DT495" s="607" t="s">
        <v>1</v>
      </c>
      <c r="DU495" s="607" t="s">
        <v>1</v>
      </c>
      <c r="DV495" s="607" t="s">
        <v>1</v>
      </c>
      <c r="DW495" s="607" t="s">
        <v>1</v>
      </c>
      <c r="DX495" s="607" t="s">
        <v>1</v>
      </c>
      <c r="DY495" s="607" t="s">
        <v>1</v>
      </c>
      <c r="DZ495" s="607" t="s">
        <v>1</v>
      </c>
      <c r="EA495" s="607" t="s">
        <v>1</v>
      </c>
      <c r="EB495" s="607" t="s">
        <v>1</v>
      </c>
      <c r="EC495" s="607" t="s">
        <v>1</v>
      </c>
      <c r="ED495" s="607" t="s">
        <v>1</v>
      </c>
      <c r="EE495" s="607" t="s">
        <v>1</v>
      </c>
      <c r="EF495" s="17" t="s">
        <v>1</v>
      </c>
      <c r="EG495" s="17" t="s">
        <v>1</v>
      </c>
      <c r="EH495" s="17" t="s">
        <v>1</v>
      </c>
      <c r="EI495" s="17" t="s">
        <v>1</v>
      </c>
      <c r="EJ495" s="17" t="s">
        <v>1</v>
      </c>
      <c r="EK495" s="17" t="s">
        <v>1</v>
      </c>
      <c r="EL495" s="17" t="s">
        <v>1</v>
      </c>
      <c r="EM495" s="17" t="s">
        <v>1</v>
      </c>
      <c r="EN495" s="17" t="s">
        <v>1</v>
      </c>
      <c r="EO495" s="17" t="s">
        <v>1</v>
      </c>
      <c r="EP495" s="17" t="s">
        <v>1</v>
      </c>
      <c r="EQ495" s="17" t="s">
        <v>1</v>
      </c>
      <c r="ER495" s="17" t="s">
        <v>1</v>
      </c>
      <c r="ES495" s="17" t="s">
        <v>1</v>
      </c>
      <c r="ET495" s="17" t="s">
        <v>1</v>
      </c>
      <c r="EU495" s="17" t="s">
        <v>1</v>
      </c>
    </row>
    <row r="496" spans="1:151" ht="14.25" customHeight="1">
      <c r="A496" s="551" t="s">
        <v>299</v>
      </c>
      <c r="B496" s="551" t="s">
        <v>655</v>
      </c>
      <c r="C496" s="551" t="s">
        <v>684</v>
      </c>
      <c r="D496" s="551" t="s">
        <v>685</v>
      </c>
      <c r="E496" s="607" t="s">
        <v>1</v>
      </c>
      <c r="F496" s="607" t="s">
        <v>1</v>
      </c>
      <c r="G496" s="607" t="s">
        <v>1</v>
      </c>
      <c r="H496" s="607" t="s">
        <v>1</v>
      </c>
      <c r="I496" s="607" t="s">
        <v>1</v>
      </c>
      <c r="J496" s="607" t="s">
        <v>1</v>
      </c>
      <c r="K496" s="607" t="s">
        <v>1</v>
      </c>
      <c r="L496" s="607" t="s">
        <v>1</v>
      </c>
      <c r="M496" s="607" t="s">
        <v>1</v>
      </c>
      <c r="N496" s="607" t="s">
        <v>1</v>
      </c>
      <c r="O496" s="607" t="s">
        <v>1</v>
      </c>
      <c r="P496" s="607" t="s">
        <v>1</v>
      </c>
      <c r="Q496" s="607" t="s">
        <v>1</v>
      </c>
      <c r="R496" s="607" t="s">
        <v>1</v>
      </c>
      <c r="S496" s="607" t="s">
        <v>1</v>
      </c>
      <c r="T496" s="607" t="s">
        <v>1</v>
      </c>
      <c r="U496" s="607" t="s">
        <v>1</v>
      </c>
      <c r="V496" s="607" t="s">
        <v>1</v>
      </c>
      <c r="W496" s="607" t="s">
        <v>1</v>
      </c>
      <c r="X496" s="607" t="s">
        <v>1</v>
      </c>
      <c r="Y496" s="607" t="s">
        <v>1</v>
      </c>
      <c r="Z496" s="607" t="s">
        <v>1</v>
      </c>
      <c r="AA496" s="607" t="s">
        <v>1</v>
      </c>
      <c r="AB496" s="607" t="s">
        <v>1</v>
      </c>
      <c r="AC496" s="608" t="s">
        <v>174</v>
      </c>
      <c r="AD496" s="608" t="s">
        <v>174</v>
      </c>
      <c r="AE496" s="608" t="s">
        <v>174</v>
      </c>
      <c r="AF496" s="607" t="s">
        <v>1</v>
      </c>
      <c r="AG496" s="607" t="s">
        <v>1</v>
      </c>
      <c r="AH496" s="607" t="s">
        <v>1</v>
      </c>
      <c r="AI496" s="607" t="s">
        <v>1</v>
      </c>
      <c r="AJ496" s="607" t="s">
        <v>1</v>
      </c>
      <c r="AK496" s="607" t="s">
        <v>1</v>
      </c>
      <c r="AL496" s="607" t="s">
        <v>1</v>
      </c>
      <c r="AM496" s="607" t="s">
        <v>1</v>
      </c>
      <c r="AN496" s="607" t="s">
        <v>1</v>
      </c>
      <c r="AO496" s="607" t="s">
        <v>1</v>
      </c>
      <c r="AP496" s="607" t="s">
        <v>1</v>
      </c>
      <c r="AQ496" s="607" t="s">
        <v>1</v>
      </c>
      <c r="AR496" s="607" t="s">
        <v>1</v>
      </c>
      <c r="AS496" s="607" t="s">
        <v>1</v>
      </c>
      <c r="AT496" s="607" t="s">
        <v>1</v>
      </c>
      <c r="AU496" s="607" t="s">
        <v>1</v>
      </c>
      <c r="AV496" s="608" t="s">
        <v>174</v>
      </c>
      <c r="AW496" s="608" t="s">
        <v>174</v>
      </c>
      <c r="AX496" s="608" t="s">
        <v>174</v>
      </c>
      <c r="AY496" s="607" t="s">
        <v>1</v>
      </c>
      <c r="AZ496" s="607" t="s">
        <v>1</v>
      </c>
      <c r="BA496" s="607" t="s">
        <v>1</v>
      </c>
      <c r="BB496" s="607" t="s">
        <v>1</v>
      </c>
      <c r="BC496" s="607" t="s">
        <v>1</v>
      </c>
      <c r="BD496" s="607" t="s">
        <v>1</v>
      </c>
      <c r="BE496" s="607" t="s">
        <v>1</v>
      </c>
      <c r="BF496" s="607" t="s">
        <v>1</v>
      </c>
      <c r="BG496" s="607" t="s">
        <v>1</v>
      </c>
      <c r="BH496" s="607" t="s">
        <v>1</v>
      </c>
      <c r="BI496" s="607" t="s">
        <v>1</v>
      </c>
      <c r="BJ496" s="607" t="s">
        <v>1</v>
      </c>
      <c r="BK496" s="607" t="s">
        <v>1</v>
      </c>
      <c r="BL496" s="607" t="s">
        <v>1</v>
      </c>
      <c r="BM496" s="607" t="s">
        <v>1</v>
      </c>
      <c r="BN496" s="607" t="s">
        <v>1</v>
      </c>
      <c r="BO496" s="608" t="s">
        <v>174</v>
      </c>
      <c r="BP496" s="608" t="s">
        <v>174</v>
      </c>
      <c r="BQ496" s="608" t="s">
        <v>174</v>
      </c>
      <c r="BR496" s="607" t="s">
        <v>1</v>
      </c>
      <c r="BS496" s="607" t="s">
        <v>1</v>
      </c>
      <c r="BT496" s="607" t="s">
        <v>1</v>
      </c>
      <c r="BU496" s="607" t="s">
        <v>1</v>
      </c>
      <c r="BV496" s="607" t="s">
        <v>1</v>
      </c>
      <c r="BW496" s="607" t="s">
        <v>1</v>
      </c>
      <c r="BX496" s="607" t="s">
        <v>1</v>
      </c>
      <c r="BY496" s="607" t="s">
        <v>1</v>
      </c>
      <c r="BZ496" s="607" t="s">
        <v>1</v>
      </c>
      <c r="CA496" s="607" t="s">
        <v>1</v>
      </c>
      <c r="CB496" s="607" t="s">
        <v>1</v>
      </c>
      <c r="CC496" s="607" t="s">
        <v>1</v>
      </c>
      <c r="CD496" s="607" t="s">
        <v>1</v>
      </c>
      <c r="CE496" s="607" t="s">
        <v>1</v>
      </c>
      <c r="CF496" s="607" t="s">
        <v>1</v>
      </c>
      <c r="CG496" s="607" t="s">
        <v>1</v>
      </c>
      <c r="CH496" s="607" t="s">
        <v>1</v>
      </c>
      <c r="CI496" s="607" t="s">
        <v>1</v>
      </c>
      <c r="CJ496" s="607" t="s">
        <v>1</v>
      </c>
      <c r="CK496" s="607" t="s">
        <v>1</v>
      </c>
      <c r="CL496" s="607" t="s">
        <v>1</v>
      </c>
      <c r="CM496" s="607" t="s">
        <v>1</v>
      </c>
      <c r="CN496" s="607" t="s">
        <v>1</v>
      </c>
      <c r="CO496" s="607" t="s">
        <v>1</v>
      </c>
      <c r="CP496" s="607" t="s">
        <v>1</v>
      </c>
      <c r="CQ496" s="607" t="s">
        <v>1</v>
      </c>
      <c r="CR496" s="607" t="s">
        <v>1</v>
      </c>
      <c r="CS496" s="607" t="s">
        <v>1</v>
      </c>
      <c r="CT496" s="607" t="s">
        <v>1</v>
      </c>
      <c r="CU496" s="607" t="s">
        <v>1</v>
      </c>
      <c r="CV496" s="607"/>
      <c r="CW496" s="607"/>
      <c r="CX496" s="607"/>
      <c r="CY496" s="607"/>
      <c r="CZ496" s="607"/>
      <c r="DA496" s="607"/>
      <c r="DB496" s="607"/>
      <c r="DC496" s="607" t="s">
        <v>1</v>
      </c>
      <c r="DD496" s="607" t="s">
        <v>1</v>
      </c>
      <c r="DE496" s="607" t="s">
        <v>1</v>
      </c>
      <c r="DF496" s="607" t="s">
        <v>1</v>
      </c>
      <c r="DG496" s="607" t="s">
        <v>1</v>
      </c>
      <c r="DH496" s="607" t="s">
        <v>1</v>
      </c>
      <c r="DI496" s="607" t="s">
        <v>1</v>
      </c>
      <c r="DJ496" s="607" t="s">
        <v>1</v>
      </c>
      <c r="DK496" s="607" t="s">
        <v>1</v>
      </c>
      <c r="DL496" s="607" t="s">
        <v>1</v>
      </c>
      <c r="DM496" s="607" t="s">
        <v>1</v>
      </c>
      <c r="DN496" s="607" t="s">
        <v>1</v>
      </c>
      <c r="DO496" s="607" t="s">
        <v>1</v>
      </c>
      <c r="DP496" s="607" t="s">
        <v>1</v>
      </c>
      <c r="DQ496" s="607" t="s">
        <v>1</v>
      </c>
      <c r="DR496" s="607" t="s">
        <v>1</v>
      </c>
      <c r="DS496" s="607" t="s">
        <v>1</v>
      </c>
      <c r="DT496" s="607" t="s">
        <v>1</v>
      </c>
      <c r="DU496" s="607" t="s">
        <v>1</v>
      </c>
      <c r="DV496" s="607" t="s">
        <v>1</v>
      </c>
      <c r="DW496" s="607" t="s">
        <v>1</v>
      </c>
      <c r="DX496" s="607" t="s">
        <v>1</v>
      </c>
      <c r="DY496" s="607" t="s">
        <v>1</v>
      </c>
      <c r="DZ496" s="607" t="s">
        <v>1</v>
      </c>
      <c r="EA496" s="607" t="s">
        <v>1</v>
      </c>
      <c r="EB496" s="607" t="s">
        <v>1</v>
      </c>
      <c r="EC496" s="607" t="s">
        <v>1</v>
      </c>
      <c r="ED496" s="607" t="s">
        <v>1</v>
      </c>
      <c r="EE496" s="607" t="s">
        <v>1</v>
      </c>
      <c r="EF496" s="17" t="s">
        <v>1</v>
      </c>
      <c r="EG496" s="17" t="s">
        <v>1</v>
      </c>
      <c r="EH496" s="17" t="s">
        <v>1</v>
      </c>
      <c r="EI496" s="17" t="s">
        <v>1</v>
      </c>
      <c r="EJ496" s="17" t="s">
        <v>1</v>
      </c>
      <c r="EK496" s="17" t="s">
        <v>1</v>
      </c>
      <c r="EL496" s="17" t="s">
        <v>1</v>
      </c>
      <c r="EM496" s="17" t="s">
        <v>1</v>
      </c>
      <c r="EN496" s="17" t="s">
        <v>1</v>
      </c>
      <c r="EO496" s="17" t="s">
        <v>1</v>
      </c>
      <c r="EP496" s="17" t="s">
        <v>1</v>
      </c>
      <c r="EQ496" s="17" t="s">
        <v>1</v>
      </c>
      <c r="ER496" s="17" t="s">
        <v>1</v>
      </c>
      <c r="ES496" s="17" t="s">
        <v>1</v>
      </c>
      <c r="ET496" s="17" t="s">
        <v>1</v>
      </c>
      <c r="EU496" s="17" t="s">
        <v>1</v>
      </c>
    </row>
    <row r="497" spans="1:151" ht="14.25" customHeight="1">
      <c r="A497" s="551" t="s">
        <v>299</v>
      </c>
      <c r="B497" s="551" t="s">
        <v>655</v>
      </c>
      <c r="C497" s="551" t="s">
        <v>684</v>
      </c>
      <c r="D497" s="551" t="s">
        <v>686</v>
      </c>
      <c r="E497" s="607" t="s">
        <v>1</v>
      </c>
      <c r="F497" s="607" t="s">
        <v>1</v>
      </c>
      <c r="G497" s="607" t="s">
        <v>1</v>
      </c>
      <c r="H497" s="607" t="s">
        <v>1</v>
      </c>
      <c r="I497" s="607" t="s">
        <v>1</v>
      </c>
      <c r="J497" s="607" t="s">
        <v>1</v>
      </c>
      <c r="K497" s="607" t="s">
        <v>1</v>
      </c>
      <c r="L497" s="607" t="s">
        <v>1</v>
      </c>
      <c r="M497" s="607" t="s">
        <v>1</v>
      </c>
      <c r="N497" s="607" t="s">
        <v>1</v>
      </c>
      <c r="O497" s="607" t="s">
        <v>1</v>
      </c>
      <c r="P497" s="607" t="s">
        <v>1</v>
      </c>
      <c r="Q497" s="607" t="s">
        <v>1</v>
      </c>
      <c r="R497" s="607" t="s">
        <v>1</v>
      </c>
      <c r="S497" s="607" t="s">
        <v>1</v>
      </c>
      <c r="T497" s="607" t="s">
        <v>1</v>
      </c>
      <c r="U497" s="607" t="s">
        <v>1</v>
      </c>
      <c r="V497" s="607" t="s">
        <v>1</v>
      </c>
      <c r="W497" s="607" t="s">
        <v>1</v>
      </c>
      <c r="X497" s="607" t="s">
        <v>1</v>
      </c>
      <c r="Y497" s="607" t="s">
        <v>1</v>
      </c>
      <c r="Z497" s="607" t="s">
        <v>1</v>
      </c>
      <c r="AA497" s="607" t="s">
        <v>1</v>
      </c>
      <c r="AB497" s="607" t="s">
        <v>1</v>
      </c>
      <c r="AC497" s="608" t="s">
        <v>174</v>
      </c>
      <c r="AD497" s="608" t="s">
        <v>174</v>
      </c>
      <c r="AE497" s="608" t="s">
        <v>174</v>
      </c>
      <c r="AF497" s="607" t="s">
        <v>1</v>
      </c>
      <c r="AG497" s="607" t="s">
        <v>1</v>
      </c>
      <c r="AH497" s="607" t="s">
        <v>1</v>
      </c>
      <c r="AI497" s="607" t="s">
        <v>1</v>
      </c>
      <c r="AJ497" s="607" t="s">
        <v>1</v>
      </c>
      <c r="AK497" s="607" t="s">
        <v>1</v>
      </c>
      <c r="AL497" s="607" t="s">
        <v>1</v>
      </c>
      <c r="AM497" s="607" t="s">
        <v>1</v>
      </c>
      <c r="AN497" s="607" t="s">
        <v>1</v>
      </c>
      <c r="AO497" s="607" t="s">
        <v>1</v>
      </c>
      <c r="AP497" s="607" t="s">
        <v>1</v>
      </c>
      <c r="AQ497" s="607" t="s">
        <v>1</v>
      </c>
      <c r="AR497" s="607" t="s">
        <v>1</v>
      </c>
      <c r="AS497" s="607" t="s">
        <v>1</v>
      </c>
      <c r="AT497" s="607" t="s">
        <v>1</v>
      </c>
      <c r="AU497" s="607" t="s">
        <v>1</v>
      </c>
      <c r="AV497" s="608" t="s">
        <v>174</v>
      </c>
      <c r="AW497" s="608" t="s">
        <v>174</v>
      </c>
      <c r="AX497" s="608" t="s">
        <v>174</v>
      </c>
      <c r="AY497" s="607" t="s">
        <v>1</v>
      </c>
      <c r="AZ497" s="607" t="s">
        <v>1</v>
      </c>
      <c r="BA497" s="607" t="s">
        <v>1</v>
      </c>
      <c r="BB497" s="607" t="s">
        <v>1</v>
      </c>
      <c r="BC497" s="607" t="s">
        <v>1</v>
      </c>
      <c r="BD497" s="607" t="s">
        <v>1</v>
      </c>
      <c r="BE497" s="607" t="s">
        <v>1</v>
      </c>
      <c r="BF497" s="607" t="s">
        <v>1</v>
      </c>
      <c r="BG497" s="607" t="s">
        <v>1</v>
      </c>
      <c r="BH497" s="607" t="s">
        <v>1</v>
      </c>
      <c r="BI497" s="607" t="s">
        <v>1</v>
      </c>
      <c r="BJ497" s="607" t="s">
        <v>1</v>
      </c>
      <c r="BK497" s="607" t="s">
        <v>1</v>
      </c>
      <c r="BL497" s="607" t="s">
        <v>1</v>
      </c>
      <c r="BM497" s="607" t="s">
        <v>1</v>
      </c>
      <c r="BN497" s="607" t="s">
        <v>1</v>
      </c>
      <c r="BO497" s="608" t="s">
        <v>174</v>
      </c>
      <c r="BP497" s="608" t="s">
        <v>174</v>
      </c>
      <c r="BQ497" s="608" t="s">
        <v>174</v>
      </c>
      <c r="BR497" s="607" t="s">
        <v>1</v>
      </c>
      <c r="BS497" s="607" t="s">
        <v>1</v>
      </c>
      <c r="BT497" s="607" t="s">
        <v>1</v>
      </c>
      <c r="BU497" s="607" t="s">
        <v>1</v>
      </c>
      <c r="BV497" s="607" t="s">
        <v>1</v>
      </c>
      <c r="BW497" s="607" t="s">
        <v>1</v>
      </c>
      <c r="BX497" s="607" t="s">
        <v>1</v>
      </c>
      <c r="BY497" s="607" t="s">
        <v>1</v>
      </c>
      <c r="BZ497" s="607" t="s">
        <v>1</v>
      </c>
      <c r="CA497" s="607" t="s">
        <v>1</v>
      </c>
      <c r="CB497" s="607" t="s">
        <v>1</v>
      </c>
      <c r="CC497" s="607" t="s">
        <v>1</v>
      </c>
      <c r="CD497" s="607" t="s">
        <v>1</v>
      </c>
      <c r="CE497" s="607" t="s">
        <v>1</v>
      </c>
      <c r="CF497" s="607" t="s">
        <v>1</v>
      </c>
      <c r="CG497" s="607" t="s">
        <v>1</v>
      </c>
      <c r="CH497" s="607" t="s">
        <v>1</v>
      </c>
      <c r="CI497" s="607" t="s">
        <v>1</v>
      </c>
      <c r="CJ497" s="607" t="s">
        <v>1</v>
      </c>
      <c r="CK497" s="607" t="s">
        <v>1</v>
      </c>
      <c r="CL497" s="607" t="s">
        <v>1</v>
      </c>
      <c r="CM497" s="607" t="s">
        <v>1</v>
      </c>
      <c r="CN497" s="607" t="s">
        <v>1</v>
      </c>
      <c r="CO497" s="607" t="s">
        <v>1</v>
      </c>
      <c r="CP497" s="607" t="s">
        <v>1</v>
      </c>
      <c r="CQ497" s="607" t="s">
        <v>1</v>
      </c>
      <c r="CR497" s="607" t="s">
        <v>1</v>
      </c>
      <c r="CS497" s="607" t="s">
        <v>1</v>
      </c>
      <c r="CT497" s="607" t="s">
        <v>1</v>
      </c>
      <c r="CU497" s="607" t="s">
        <v>1</v>
      </c>
      <c r="CV497" s="607"/>
      <c r="CW497" s="607"/>
      <c r="CX497" s="607"/>
      <c r="CY497" s="607"/>
      <c r="CZ497" s="607"/>
      <c r="DA497" s="607"/>
      <c r="DB497" s="607"/>
      <c r="DC497" s="607" t="s">
        <v>1</v>
      </c>
      <c r="DD497" s="607" t="s">
        <v>1</v>
      </c>
      <c r="DE497" s="607" t="s">
        <v>1</v>
      </c>
      <c r="DF497" s="607" t="s">
        <v>1</v>
      </c>
      <c r="DG497" s="607" t="s">
        <v>1</v>
      </c>
      <c r="DH497" s="607" t="s">
        <v>1</v>
      </c>
      <c r="DI497" s="607" t="s">
        <v>1</v>
      </c>
      <c r="DJ497" s="607" t="s">
        <v>1</v>
      </c>
      <c r="DK497" s="607" t="s">
        <v>1</v>
      </c>
      <c r="DL497" s="607" t="s">
        <v>1</v>
      </c>
      <c r="DM497" s="607" t="s">
        <v>1</v>
      </c>
      <c r="DN497" s="607" t="s">
        <v>1</v>
      </c>
      <c r="DO497" s="607" t="s">
        <v>1</v>
      </c>
      <c r="DP497" s="607" t="s">
        <v>1</v>
      </c>
      <c r="DQ497" s="607" t="s">
        <v>1</v>
      </c>
      <c r="DR497" s="607" t="s">
        <v>1</v>
      </c>
      <c r="DS497" s="607" t="s">
        <v>1</v>
      </c>
      <c r="DT497" s="607" t="s">
        <v>1</v>
      </c>
      <c r="DU497" s="607" t="s">
        <v>1</v>
      </c>
      <c r="DV497" s="607" t="s">
        <v>1</v>
      </c>
      <c r="DW497" s="607" t="s">
        <v>1</v>
      </c>
      <c r="DX497" s="607" t="s">
        <v>1</v>
      </c>
      <c r="DY497" s="607" t="s">
        <v>1</v>
      </c>
      <c r="DZ497" s="607" t="s">
        <v>1</v>
      </c>
      <c r="EA497" s="607" t="s">
        <v>1</v>
      </c>
      <c r="EB497" s="607" t="s">
        <v>1</v>
      </c>
      <c r="EC497" s="607" t="s">
        <v>1</v>
      </c>
      <c r="ED497" s="607" t="s">
        <v>1</v>
      </c>
      <c r="EE497" s="607" t="s">
        <v>1</v>
      </c>
      <c r="EF497" s="17" t="s">
        <v>1</v>
      </c>
      <c r="EG497" s="17" t="s">
        <v>1</v>
      </c>
      <c r="EH497" s="17" t="s">
        <v>1</v>
      </c>
      <c r="EI497" s="17" t="s">
        <v>1</v>
      </c>
      <c r="EJ497" s="17" t="s">
        <v>1</v>
      </c>
      <c r="EK497" s="17" t="s">
        <v>1</v>
      </c>
      <c r="EL497" s="17" t="s">
        <v>1</v>
      </c>
      <c r="EM497" s="17" t="s">
        <v>1</v>
      </c>
      <c r="EN497" s="17" t="s">
        <v>1</v>
      </c>
      <c r="EO497" s="17" t="s">
        <v>1</v>
      </c>
      <c r="EP497" s="17" t="s">
        <v>1</v>
      </c>
      <c r="EQ497" s="17" t="s">
        <v>1</v>
      </c>
      <c r="ER497" s="17" t="s">
        <v>1</v>
      </c>
      <c r="ES497" s="17" t="s">
        <v>1</v>
      </c>
      <c r="ET497" s="17" t="s">
        <v>1</v>
      </c>
      <c r="EU497" s="17" t="s">
        <v>1</v>
      </c>
    </row>
    <row r="498" spans="1:151" ht="14.25" customHeight="1">
      <c r="A498" s="551" t="s">
        <v>299</v>
      </c>
      <c r="B498" s="551" t="s">
        <v>655</v>
      </c>
      <c r="C498" s="551" t="s">
        <v>684</v>
      </c>
      <c r="D498" s="551" t="s">
        <v>687</v>
      </c>
      <c r="E498" s="607">
        <v>2</v>
      </c>
      <c r="F498" s="607" t="s">
        <v>1</v>
      </c>
      <c r="G498" s="607" t="s">
        <v>1</v>
      </c>
      <c r="H498" s="607" t="s">
        <v>1</v>
      </c>
      <c r="I498" s="607" t="s">
        <v>1</v>
      </c>
      <c r="J498" s="607" t="s">
        <v>1</v>
      </c>
      <c r="K498" s="607" t="s">
        <v>1</v>
      </c>
      <c r="L498" s="607">
        <v>2</v>
      </c>
      <c r="M498" s="607" t="s">
        <v>1</v>
      </c>
      <c r="N498" s="607" t="s">
        <v>1</v>
      </c>
      <c r="O498" s="607" t="s">
        <v>1</v>
      </c>
      <c r="P498" s="607" t="s">
        <v>1</v>
      </c>
      <c r="Q498" s="607" t="s">
        <v>1</v>
      </c>
      <c r="R498" s="607" t="s">
        <v>1</v>
      </c>
      <c r="S498" s="607" t="s">
        <v>1</v>
      </c>
      <c r="T498" s="607" t="s">
        <v>1</v>
      </c>
      <c r="U498" s="607" t="s">
        <v>1</v>
      </c>
      <c r="V498" s="607" t="s">
        <v>1</v>
      </c>
      <c r="W498" s="607" t="s">
        <v>1</v>
      </c>
      <c r="X498" s="607" t="s">
        <v>1</v>
      </c>
      <c r="Y498" s="607" t="s">
        <v>1</v>
      </c>
      <c r="Z498" s="607" t="s">
        <v>1</v>
      </c>
      <c r="AA498" s="607" t="s">
        <v>1</v>
      </c>
      <c r="AB498" s="607" t="s">
        <v>1</v>
      </c>
      <c r="AC498" s="608" t="s">
        <v>174</v>
      </c>
      <c r="AD498" s="608" t="s">
        <v>174</v>
      </c>
      <c r="AE498" s="608" t="s">
        <v>174</v>
      </c>
      <c r="AF498" s="607" t="s">
        <v>1</v>
      </c>
      <c r="AG498" s="607" t="s">
        <v>1</v>
      </c>
      <c r="AH498" s="607" t="s">
        <v>1</v>
      </c>
      <c r="AI498" s="607" t="s">
        <v>1</v>
      </c>
      <c r="AJ498" s="607" t="s">
        <v>1</v>
      </c>
      <c r="AK498" s="607" t="s">
        <v>1</v>
      </c>
      <c r="AL498" s="607" t="s">
        <v>1</v>
      </c>
      <c r="AM498" s="607" t="s">
        <v>1</v>
      </c>
      <c r="AN498" s="607" t="s">
        <v>1</v>
      </c>
      <c r="AO498" s="607" t="s">
        <v>1</v>
      </c>
      <c r="AP498" s="607" t="s">
        <v>1</v>
      </c>
      <c r="AQ498" s="607" t="s">
        <v>1</v>
      </c>
      <c r="AR498" s="607" t="s">
        <v>1</v>
      </c>
      <c r="AS498" s="607" t="s">
        <v>1</v>
      </c>
      <c r="AT498" s="607" t="s">
        <v>1</v>
      </c>
      <c r="AU498" s="607" t="s">
        <v>1</v>
      </c>
      <c r="AV498" s="608" t="s">
        <v>174</v>
      </c>
      <c r="AW498" s="608" t="s">
        <v>174</v>
      </c>
      <c r="AX498" s="608" t="s">
        <v>174</v>
      </c>
      <c r="AY498" s="607" t="s">
        <v>1</v>
      </c>
      <c r="AZ498" s="607" t="s">
        <v>1</v>
      </c>
      <c r="BA498" s="607" t="s">
        <v>1</v>
      </c>
      <c r="BB498" s="607" t="s">
        <v>1</v>
      </c>
      <c r="BC498" s="607" t="s">
        <v>1</v>
      </c>
      <c r="BD498" s="607" t="s">
        <v>1</v>
      </c>
      <c r="BE498" s="607" t="s">
        <v>1</v>
      </c>
      <c r="BF498" s="607" t="s">
        <v>1</v>
      </c>
      <c r="BG498" s="607" t="s">
        <v>1</v>
      </c>
      <c r="BH498" s="607" t="s">
        <v>1</v>
      </c>
      <c r="BI498" s="607" t="s">
        <v>1</v>
      </c>
      <c r="BJ498" s="607" t="s">
        <v>1</v>
      </c>
      <c r="BK498" s="607" t="s">
        <v>1</v>
      </c>
      <c r="BL498" s="607" t="s">
        <v>1</v>
      </c>
      <c r="BM498" s="607" t="s">
        <v>1</v>
      </c>
      <c r="BN498" s="607" t="s">
        <v>1</v>
      </c>
      <c r="BO498" s="608" t="s">
        <v>174</v>
      </c>
      <c r="BP498" s="608" t="s">
        <v>174</v>
      </c>
      <c r="BQ498" s="608" t="s">
        <v>174</v>
      </c>
      <c r="BR498" s="607" t="s">
        <v>1</v>
      </c>
      <c r="BS498" s="607" t="s">
        <v>1</v>
      </c>
      <c r="BT498" s="607" t="s">
        <v>1</v>
      </c>
      <c r="BU498" s="607" t="s">
        <v>1</v>
      </c>
      <c r="BV498" s="607" t="s">
        <v>1</v>
      </c>
      <c r="BW498" s="607" t="s">
        <v>1</v>
      </c>
      <c r="BX498" s="607" t="s">
        <v>1</v>
      </c>
      <c r="BY498" s="607" t="s">
        <v>1</v>
      </c>
      <c r="BZ498" s="607" t="s">
        <v>1</v>
      </c>
      <c r="CA498" s="607" t="s">
        <v>1</v>
      </c>
      <c r="CB498" s="607" t="s">
        <v>1</v>
      </c>
      <c r="CC498" s="607" t="s">
        <v>1</v>
      </c>
      <c r="CD498" s="607" t="s">
        <v>1</v>
      </c>
      <c r="CE498" s="607" t="s">
        <v>1</v>
      </c>
      <c r="CF498" s="607" t="s">
        <v>1</v>
      </c>
      <c r="CG498" s="607" t="s">
        <v>1</v>
      </c>
      <c r="CH498" s="607" t="s">
        <v>1</v>
      </c>
      <c r="CI498" s="607" t="s">
        <v>1</v>
      </c>
      <c r="CJ498" s="607" t="s">
        <v>1</v>
      </c>
      <c r="CK498" s="607" t="s">
        <v>1</v>
      </c>
      <c r="CL498" s="607" t="s">
        <v>1</v>
      </c>
      <c r="CM498" s="607" t="s">
        <v>1</v>
      </c>
      <c r="CN498" s="607" t="s">
        <v>1</v>
      </c>
      <c r="CO498" s="607" t="s">
        <v>1</v>
      </c>
      <c r="CP498" s="607" t="s">
        <v>1</v>
      </c>
      <c r="CQ498" s="607" t="s">
        <v>1</v>
      </c>
      <c r="CR498" s="607" t="s">
        <v>1</v>
      </c>
      <c r="CS498" s="607" t="s">
        <v>1</v>
      </c>
      <c r="CT498" s="607" t="s">
        <v>1</v>
      </c>
      <c r="CU498" s="607" t="s">
        <v>1</v>
      </c>
      <c r="CV498" s="607"/>
      <c r="CW498" s="607"/>
      <c r="CX498" s="607"/>
      <c r="CY498" s="607"/>
      <c r="CZ498" s="607"/>
      <c r="DA498" s="607"/>
      <c r="DB498" s="607"/>
      <c r="DC498" s="607" t="s">
        <v>1</v>
      </c>
      <c r="DD498" s="607" t="s">
        <v>1</v>
      </c>
      <c r="DE498" s="607" t="s">
        <v>1</v>
      </c>
      <c r="DF498" s="607" t="s">
        <v>1</v>
      </c>
      <c r="DG498" s="607" t="s">
        <v>1</v>
      </c>
      <c r="DH498" s="607" t="s">
        <v>1</v>
      </c>
      <c r="DI498" s="607" t="s">
        <v>1</v>
      </c>
      <c r="DJ498" s="607" t="s">
        <v>1</v>
      </c>
      <c r="DK498" s="607" t="s">
        <v>1</v>
      </c>
      <c r="DL498" s="607" t="s">
        <v>1</v>
      </c>
      <c r="DM498" s="607" t="s">
        <v>1</v>
      </c>
      <c r="DN498" s="607" t="s">
        <v>1</v>
      </c>
      <c r="DO498" s="607" t="s">
        <v>1</v>
      </c>
      <c r="DP498" s="607" t="s">
        <v>1</v>
      </c>
      <c r="DQ498" s="607" t="s">
        <v>1</v>
      </c>
      <c r="DR498" s="607" t="s">
        <v>1</v>
      </c>
      <c r="DS498" s="607" t="s">
        <v>1</v>
      </c>
      <c r="DT498" s="607" t="s">
        <v>1</v>
      </c>
      <c r="DU498" s="607" t="s">
        <v>1</v>
      </c>
      <c r="DV498" s="607" t="s">
        <v>1</v>
      </c>
      <c r="DW498" s="607" t="s">
        <v>1</v>
      </c>
      <c r="DX498" s="607" t="s">
        <v>1</v>
      </c>
      <c r="DY498" s="607" t="s">
        <v>1</v>
      </c>
      <c r="DZ498" s="607" t="s">
        <v>1</v>
      </c>
      <c r="EA498" s="607" t="s">
        <v>1</v>
      </c>
      <c r="EB498" s="607" t="s">
        <v>1</v>
      </c>
      <c r="EC498" s="607" t="s">
        <v>1</v>
      </c>
      <c r="ED498" s="607" t="s">
        <v>1</v>
      </c>
      <c r="EE498" s="607" t="s">
        <v>1</v>
      </c>
      <c r="EF498" s="17" t="s">
        <v>1</v>
      </c>
      <c r="EG498" s="17" t="s">
        <v>1</v>
      </c>
      <c r="EH498" s="17" t="s">
        <v>1</v>
      </c>
      <c r="EI498" s="17" t="s">
        <v>1</v>
      </c>
      <c r="EJ498" s="17" t="s">
        <v>1</v>
      </c>
      <c r="EK498" s="17" t="s">
        <v>1</v>
      </c>
      <c r="EL498" s="17" t="s">
        <v>1</v>
      </c>
      <c r="EM498" s="17" t="s">
        <v>1</v>
      </c>
      <c r="EN498" s="17" t="s">
        <v>1</v>
      </c>
      <c r="EO498" s="17" t="s">
        <v>1</v>
      </c>
      <c r="EP498" s="17" t="s">
        <v>1</v>
      </c>
      <c r="EQ498" s="17" t="s">
        <v>1</v>
      </c>
      <c r="ER498" s="17" t="s">
        <v>1</v>
      </c>
      <c r="ES498" s="17" t="s">
        <v>1</v>
      </c>
      <c r="ET498" s="17" t="s">
        <v>1</v>
      </c>
      <c r="EU498" s="17" t="s">
        <v>1</v>
      </c>
    </row>
    <row r="499" spans="1:151" ht="14.25" customHeight="1">
      <c r="A499" s="551" t="s">
        <v>299</v>
      </c>
      <c r="B499" s="551" t="s">
        <v>655</v>
      </c>
      <c r="C499" s="551" t="s">
        <v>684</v>
      </c>
      <c r="D499" s="551" t="s">
        <v>195</v>
      </c>
      <c r="E499" s="607">
        <v>2</v>
      </c>
      <c r="F499" s="607" t="s">
        <v>1</v>
      </c>
      <c r="G499" s="607" t="s">
        <v>1</v>
      </c>
      <c r="H499" s="607" t="s">
        <v>1</v>
      </c>
      <c r="I499" s="607" t="s">
        <v>1</v>
      </c>
      <c r="J499" s="607" t="s">
        <v>1</v>
      </c>
      <c r="K499" s="607" t="s">
        <v>1</v>
      </c>
      <c r="L499" s="607">
        <v>2</v>
      </c>
      <c r="M499" s="607" t="s">
        <v>1</v>
      </c>
      <c r="N499" s="607" t="s">
        <v>1</v>
      </c>
      <c r="O499" s="607" t="s">
        <v>1</v>
      </c>
      <c r="P499" s="607" t="s">
        <v>1</v>
      </c>
      <c r="Q499" s="607" t="s">
        <v>1</v>
      </c>
      <c r="R499" s="607" t="s">
        <v>1</v>
      </c>
      <c r="S499" s="607" t="s">
        <v>1</v>
      </c>
      <c r="T499" s="607" t="s">
        <v>1</v>
      </c>
      <c r="U499" s="607" t="s">
        <v>1</v>
      </c>
      <c r="V499" s="607" t="s">
        <v>1</v>
      </c>
      <c r="W499" s="607" t="s">
        <v>1</v>
      </c>
      <c r="X499" s="607" t="s">
        <v>1</v>
      </c>
      <c r="Y499" s="607" t="s">
        <v>1</v>
      </c>
      <c r="Z499" s="607" t="s">
        <v>1</v>
      </c>
      <c r="AA499" s="607" t="s">
        <v>1</v>
      </c>
      <c r="AB499" s="607" t="s">
        <v>1</v>
      </c>
      <c r="AC499" s="608" t="s">
        <v>174</v>
      </c>
      <c r="AD499" s="608" t="s">
        <v>174</v>
      </c>
      <c r="AE499" s="608" t="s">
        <v>174</v>
      </c>
      <c r="AF499" s="607" t="s">
        <v>1</v>
      </c>
      <c r="AG499" s="607" t="s">
        <v>1</v>
      </c>
      <c r="AH499" s="607" t="s">
        <v>1</v>
      </c>
      <c r="AI499" s="607" t="s">
        <v>1</v>
      </c>
      <c r="AJ499" s="607" t="s">
        <v>1</v>
      </c>
      <c r="AK499" s="607" t="s">
        <v>1</v>
      </c>
      <c r="AL499" s="607" t="s">
        <v>1</v>
      </c>
      <c r="AM499" s="607" t="s">
        <v>1</v>
      </c>
      <c r="AN499" s="607" t="s">
        <v>1</v>
      </c>
      <c r="AO499" s="607" t="s">
        <v>1</v>
      </c>
      <c r="AP499" s="607" t="s">
        <v>1</v>
      </c>
      <c r="AQ499" s="607" t="s">
        <v>1</v>
      </c>
      <c r="AR499" s="607" t="s">
        <v>1</v>
      </c>
      <c r="AS499" s="607" t="s">
        <v>1</v>
      </c>
      <c r="AT499" s="607" t="s">
        <v>1</v>
      </c>
      <c r="AU499" s="607" t="s">
        <v>1</v>
      </c>
      <c r="AV499" s="608" t="s">
        <v>174</v>
      </c>
      <c r="AW499" s="608" t="s">
        <v>174</v>
      </c>
      <c r="AX499" s="608" t="s">
        <v>174</v>
      </c>
      <c r="AY499" s="607" t="s">
        <v>1</v>
      </c>
      <c r="AZ499" s="607" t="s">
        <v>1</v>
      </c>
      <c r="BA499" s="607" t="s">
        <v>1</v>
      </c>
      <c r="BB499" s="607" t="s">
        <v>1</v>
      </c>
      <c r="BC499" s="607" t="s">
        <v>1</v>
      </c>
      <c r="BD499" s="607" t="s">
        <v>1</v>
      </c>
      <c r="BE499" s="607" t="s">
        <v>1</v>
      </c>
      <c r="BF499" s="607" t="s">
        <v>1</v>
      </c>
      <c r="BG499" s="607" t="s">
        <v>1</v>
      </c>
      <c r="BH499" s="607" t="s">
        <v>1</v>
      </c>
      <c r="BI499" s="607" t="s">
        <v>1</v>
      </c>
      <c r="BJ499" s="607" t="s">
        <v>1</v>
      </c>
      <c r="BK499" s="607" t="s">
        <v>1</v>
      </c>
      <c r="BL499" s="607" t="s">
        <v>1</v>
      </c>
      <c r="BM499" s="607" t="s">
        <v>1</v>
      </c>
      <c r="BN499" s="607" t="s">
        <v>1</v>
      </c>
      <c r="BO499" s="608" t="s">
        <v>174</v>
      </c>
      <c r="BP499" s="608" t="s">
        <v>174</v>
      </c>
      <c r="BQ499" s="608" t="s">
        <v>174</v>
      </c>
      <c r="BR499" s="607" t="s">
        <v>1</v>
      </c>
      <c r="BS499" s="607" t="s">
        <v>1</v>
      </c>
      <c r="BT499" s="607" t="s">
        <v>1</v>
      </c>
      <c r="BU499" s="607" t="s">
        <v>1</v>
      </c>
      <c r="BV499" s="607" t="s">
        <v>1</v>
      </c>
      <c r="BW499" s="607" t="s">
        <v>1</v>
      </c>
      <c r="BX499" s="607" t="s">
        <v>1</v>
      </c>
      <c r="BY499" s="607" t="s">
        <v>1</v>
      </c>
      <c r="BZ499" s="607" t="s">
        <v>1</v>
      </c>
      <c r="CA499" s="607" t="s">
        <v>1</v>
      </c>
      <c r="CB499" s="607" t="s">
        <v>1</v>
      </c>
      <c r="CC499" s="607" t="s">
        <v>1</v>
      </c>
      <c r="CD499" s="607" t="s">
        <v>1</v>
      </c>
      <c r="CE499" s="607" t="s">
        <v>1</v>
      </c>
      <c r="CF499" s="607" t="s">
        <v>1</v>
      </c>
      <c r="CG499" s="607" t="s">
        <v>1</v>
      </c>
      <c r="CH499" s="607" t="s">
        <v>1</v>
      </c>
      <c r="CI499" s="607" t="s">
        <v>1</v>
      </c>
      <c r="CJ499" s="607" t="s">
        <v>1</v>
      </c>
      <c r="CK499" s="607" t="s">
        <v>1</v>
      </c>
      <c r="CL499" s="607" t="s">
        <v>1</v>
      </c>
      <c r="CM499" s="607" t="s">
        <v>1</v>
      </c>
      <c r="CN499" s="607" t="s">
        <v>1</v>
      </c>
      <c r="CO499" s="607" t="s">
        <v>1</v>
      </c>
      <c r="CP499" s="607" t="s">
        <v>1</v>
      </c>
      <c r="CQ499" s="607" t="s">
        <v>1</v>
      </c>
      <c r="CR499" s="607" t="s">
        <v>1</v>
      </c>
      <c r="CS499" s="607" t="s">
        <v>1</v>
      </c>
      <c r="CT499" s="607" t="s">
        <v>1</v>
      </c>
      <c r="CU499" s="607" t="s">
        <v>1</v>
      </c>
      <c r="CV499" s="607"/>
      <c r="CW499" s="607"/>
      <c r="CX499" s="607"/>
      <c r="CY499" s="607"/>
      <c r="CZ499" s="607"/>
      <c r="DA499" s="607"/>
      <c r="DB499" s="607"/>
      <c r="DC499" s="607" t="s">
        <v>1</v>
      </c>
      <c r="DD499" s="607" t="s">
        <v>1</v>
      </c>
      <c r="DE499" s="607" t="s">
        <v>1</v>
      </c>
      <c r="DF499" s="607" t="s">
        <v>1</v>
      </c>
      <c r="DG499" s="607" t="s">
        <v>1</v>
      </c>
      <c r="DH499" s="607" t="s">
        <v>1</v>
      </c>
      <c r="DI499" s="607" t="s">
        <v>1</v>
      </c>
      <c r="DJ499" s="607" t="s">
        <v>1</v>
      </c>
      <c r="DK499" s="607" t="s">
        <v>1</v>
      </c>
      <c r="DL499" s="607" t="s">
        <v>1</v>
      </c>
      <c r="DM499" s="607" t="s">
        <v>1</v>
      </c>
      <c r="DN499" s="607" t="s">
        <v>1</v>
      </c>
      <c r="DO499" s="607" t="s">
        <v>1</v>
      </c>
      <c r="DP499" s="607" t="s">
        <v>1</v>
      </c>
      <c r="DQ499" s="607" t="s">
        <v>1</v>
      </c>
      <c r="DR499" s="607" t="s">
        <v>1</v>
      </c>
      <c r="DS499" s="607" t="s">
        <v>1</v>
      </c>
      <c r="DT499" s="607" t="s">
        <v>1</v>
      </c>
      <c r="DU499" s="607" t="s">
        <v>1</v>
      </c>
      <c r="DV499" s="607" t="s">
        <v>1</v>
      </c>
      <c r="DW499" s="607" t="s">
        <v>1</v>
      </c>
      <c r="DX499" s="607" t="s">
        <v>1</v>
      </c>
      <c r="DY499" s="607" t="s">
        <v>1</v>
      </c>
      <c r="DZ499" s="607" t="s">
        <v>1</v>
      </c>
      <c r="EA499" s="607" t="s">
        <v>1</v>
      </c>
      <c r="EB499" s="607" t="s">
        <v>1</v>
      </c>
      <c r="EC499" s="607" t="s">
        <v>1</v>
      </c>
      <c r="ED499" s="607" t="s">
        <v>1</v>
      </c>
      <c r="EE499" s="607" t="s">
        <v>1</v>
      </c>
      <c r="EF499" s="17" t="s">
        <v>1</v>
      </c>
      <c r="EG499" s="17" t="s">
        <v>1</v>
      </c>
      <c r="EH499" s="17" t="s">
        <v>1</v>
      </c>
      <c r="EI499" s="17" t="s">
        <v>1</v>
      </c>
      <c r="EJ499" s="17" t="s">
        <v>1</v>
      </c>
      <c r="EK499" s="17" t="s">
        <v>1</v>
      </c>
      <c r="EL499" s="17" t="s">
        <v>1</v>
      </c>
      <c r="EM499" s="17" t="s">
        <v>1</v>
      </c>
      <c r="EN499" s="17" t="s">
        <v>1</v>
      </c>
      <c r="EO499" s="17" t="s">
        <v>1</v>
      </c>
      <c r="EP499" s="17" t="s">
        <v>1</v>
      </c>
      <c r="EQ499" s="17" t="s">
        <v>1</v>
      </c>
      <c r="ER499" s="17" t="s">
        <v>1</v>
      </c>
      <c r="ES499" s="17" t="s">
        <v>1</v>
      </c>
      <c r="ET499" s="17" t="s">
        <v>1</v>
      </c>
      <c r="EU499" s="17" t="s">
        <v>1</v>
      </c>
    </row>
    <row r="500" spans="1:151" ht="14.25" customHeight="1">
      <c r="A500" s="551" t="s">
        <v>299</v>
      </c>
      <c r="B500" s="551" t="s">
        <v>655</v>
      </c>
      <c r="C500" s="551" t="s">
        <v>684</v>
      </c>
      <c r="D500" s="551" t="s">
        <v>688</v>
      </c>
      <c r="E500" s="607">
        <v>1</v>
      </c>
      <c r="F500" s="607">
        <v>1</v>
      </c>
      <c r="G500" s="607" t="s">
        <v>190</v>
      </c>
      <c r="H500" s="607" t="s">
        <v>190</v>
      </c>
      <c r="I500" s="607" t="s">
        <v>190</v>
      </c>
      <c r="J500" s="607" t="s">
        <v>190</v>
      </c>
      <c r="K500" s="607" t="s">
        <v>190</v>
      </c>
      <c r="L500" s="607" t="s">
        <v>1</v>
      </c>
      <c r="M500" s="607" t="s">
        <v>190</v>
      </c>
      <c r="N500" s="607" t="s">
        <v>190</v>
      </c>
      <c r="O500" s="607" t="s">
        <v>190</v>
      </c>
      <c r="P500" s="607" t="s">
        <v>190</v>
      </c>
      <c r="Q500" s="607" t="s">
        <v>190</v>
      </c>
      <c r="R500" s="607" t="s">
        <v>190</v>
      </c>
      <c r="S500" s="607" t="s">
        <v>190</v>
      </c>
      <c r="T500" s="607" t="s">
        <v>190</v>
      </c>
      <c r="U500" s="607" t="s">
        <v>190</v>
      </c>
      <c r="V500" s="607" t="s">
        <v>190</v>
      </c>
      <c r="W500" s="607" t="s">
        <v>190</v>
      </c>
      <c r="X500" s="607" t="s">
        <v>190</v>
      </c>
      <c r="Y500" s="607" t="s">
        <v>190</v>
      </c>
      <c r="Z500" s="607" t="s">
        <v>190</v>
      </c>
      <c r="AA500" s="607" t="s">
        <v>190</v>
      </c>
      <c r="AB500" s="607" t="s">
        <v>190</v>
      </c>
      <c r="AC500" s="608">
        <v>66.8</v>
      </c>
      <c r="AD500" s="608">
        <v>69</v>
      </c>
      <c r="AE500" s="608">
        <v>64.5</v>
      </c>
      <c r="AF500" s="607" t="s">
        <v>190</v>
      </c>
      <c r="AG500" s="607" t="s">
        <v>190</v>
      </c>
      <c r="AH500" s="607" t="s">
        <v>190</v>
      </c>
      <c r="AI500" s="607" t="s">
        <v>190</v>
      </c>
      <c r="AJ500" s="607" t="s">
        <v>190</v>
      </c>
      <c r="AK500" s="607" t="s">
        <v>190</v>
      </c>
      <c r="AL500" s="607" t="s">
        <v>190</v>
      </c>
      <c r="AM500" s="607" t="s">
        <v>190</v>
      </c>
      <c r="AN500" s="607" t="s">
        <v>190</v>
      </c>
      <c r="AO500" s="607" t="s">
        <v>190</v>
      </c>
      <c r="AP500" s="607" t="s">
        <v>190</v>
      </c>
      <c r="AQ500" s="607" t="s">
        <v>190</v>
      </c>
      <c r="AR500" s="607" t="s">
        <v>190</v>
      </c>
      <c r="AS500" s="607" t="s">
        <v>190</v>
      </c>
      <c r="AT500" s="607" t="s">
        <v>190</v>
      </c>
      <c r="AU500" s="607" t="s">
        <v>190</v>
      </c>
      <c r="AV500" s="608">
        <v>83.5</v>
      </c>
      <c r="AW500" s="608">
        <v>86</v>
      </c>
      <c r="AX500" s="608">
        <v>81</v>
      </c>
      <c r="AY500" s="607" t="s">
        <v>190</v>
      </c>
      <c r="AZ500" s="607" t="s">
        <v>190</v>
      </c>
      <c r="BA500" s="607" t="s">
        <v>190</v>
      </c>
      <c r="BB500" s="607" t="s">
        <v>190</v>
      </c>
      <c r="BC500" s="607" t="s">
        <v>190</v>
      </c>
      <c r="BD500" s="607" t="s">
        <v>190</v>
      </c>
      <c r="BE500" s="607" t="s">
        <v>190</v>
      </c>
      <c r="BF500" s="607" t="s">
        <v>190</v>
      </c>
      <c r="BG500" s="607" t="s">
        <v>190</v>
      </c>
      <c r="BH500" s="607" t="s">
        <v>190</v>
      </c>
      <c r="BI500" s="607" t="s">
        <v>190</v>
      </c>
      <c r="BJ500" s="607" t="s">
        <v>190</v>
      </c>
      <c r="BK500" s="607" t="s">
        <v>190</v>
      </c>
      <c r="BL500" s="607" t="s">
        <v>190</v>
      </c>
      <c r="BM500" s="607" t="s">
        <v>190</v>
      </c>
      <c r="BN500" s="607" t="s">
        <v>190</v>
      </c>
      <c r="BO500" s="608" t="s">
        <v>174</v>
      </c>
      <c r="BP500" s="608" t="s">
        <v>174</v>
      </c>
      <c r="BQ500" s="608" t="s">
        <v>174</v>
      </c>
      <c r="BR500" s="607">
        <v>1</v>
      </c>
      <c r="BS500" s="607" t="s">
        <v>1</v>
      </c>
      <c r="BT500" s="607" t="s">
        <v>1</v>
      </c>
      <c r="BU500" s="607" t="s">
        <v>1</v>
      </c>
      <c r="BV500" s="607" t="s">
        <v>1</v>
      </c>
      <c r="BW500" s="607" t="s">
        <v>1</v>
      </c>
      <c r="BX500" s="607" t="s">
        <v>1</v>
      </c>
      <c r="BY500" s="607" t="s">
        <v>1</v>
      </c>
      <c r="BZ500" s="607" t="s">
        <v>1</v>
      </c>
      <c r="CA500" s="607" t="s">
        <v>1</v>
      </c>
      <c r="CB500" s="607" t="s">
        <v>1</v>
      </c>
      <c r="CC500" s="607" t="s">
        <v>1</v>
      </c>
      <c r="CD500" s="607" t="s">
        <v>1</v>
      </c>
      <c r="CE500" s="607" t="s">
        <v>1</v>
      </c>
      <c r="CF500" s="607" t="s">
        <v>1</v>
      </c>
      <c r="CG500" s="607">
        <v>1</v>
      </c>
      <c r="CH500" s="607">
        <v>1</v>
      </c>
      <c r="CI500" s="607" t="s">
        <v>1</v>
      </c>
      <c r="CJ500" s="607" t="s">
        <v>1</v>
      </c>
      <c r="CK500" s="607" t="s">
        <v>1</v>
      </c>
      <c r="CL500" s="607" t="s">
        <v>1</v>
      </c>
      <c r="CM500" s="607" t="s">
        <v>1</v>
      </c>
      <c r="CN500" s="607" t="s">
        <v>1</v>
      </c>
      <c r="CO500" s="607" t="s">
        <v>1</v>
      </c>
      <c r="CP500" s="607" t="s">
        <v>1</v>
      </c>
      <c r="CQ500" s="607" t="s">
        <v>1</v>
      </c>
      <c r="CR500" s="607" t="s">
        <v>1</v>
      </c>
      <c r="CS500" s="607" t="s">
        <v>1</v>
      </c>
      <c r="CT500" s="607" t="s">
        <v>1</v>
      </c>
      <c r="CU500" s="607">
        <v>1</v>
      </c>
      <c r="CV500" s="607"/>
      <c r="CW500" s="607"/>
      <c r="CX500" s="607"/>
      <c r="CY500" s="607"/>
      <c r="CZ500" s="607"/>
      <c r="DA500" s="607"/>
      <c r="DB500" s="607"/>
      <c r="DC500" s="607">
        <v>5</v>
      </c>
      <c r="DD500" s="607">
        <v>2</v>
      </c>
      <c r="DE500" s="607" t="s">
        <v>1</v>
      </c>
      <c r="DF500" s="607">
        <v>2</v>
      </c>
      <c r="DG500" s="607" t="s">
        <v>1</v>
      </c>
      <c r="DH500" s="607">
        <v>1</v>
      </c>
      <c r="DI500" s="607" t="s">
        <v>1</v>
      </c>
      <c r="DJ500" s="607">
        <v>2</v>
      </c>
      <c r="DK500" s="607">
        <v>1</v>
      </c>
      <c r="DL500" s="607" t="s">
        <v>1</v>
      </c>
      <c r="DM500" s="607" t="s">
        <v>1</v>
      </c>
      <c r="DN500" s="607" t="s">
        <v>1</v>
      </c>
      <c r="DO500" s="607" t="s">
        <v>1</v>
      </c>
      <c r="DP500" s="607">
        <v>1</v>
      </c>
      <c r="DQ500" s="607" t="s">
        <v>1</v>
      </c>
      <c r="DR500" s="607" t="s">
        <v>1</v>
      </c>
      <c r="DS500" s="607" t="s">
        <v>1</v>
      </c>
      <c r="DT500" s="607" t="s">
        <v>1</v>
      </c>
      <c r="DU500" s="607" t="s">
        <v>1</v>
      </c>
      <c r="DV500" s="607" t="s">
        <v>1</v>
      </c>
      <c r="DW500" s="607" t="s">
        <v>1</v>
      </c>
      <c r="DX500" s="607" t="s">
        <v>1</v>
      </c>
      <c r="DY500" s="607" t="s">
        <v>1</v>
      </c>
      <c r="DZ500" s="607" t="s">
        <v>1</v>
      </c>
      <c r="EA500" s="607">
        <v>1</v>
      </c>
      <c r="EB500" s="607">
        <v>20</v>
      </c>
      <c r="EC500" s="607" t="s">
        <v>1</v>
      </c>
      <c r="ED500" s="607">
        <v>20</v>
      </c>
      <c r="EE500" s="607" t="s">
        <v>1</v>
      </c>
      <c r="EF500" s="17">
        <v>3</v>
      </c>
      <c r="EG500" s="17">
        <v>2</v>
      </c>
      <c r="EH500" s="17" t="s">
        <v>1</v>
      </c>
      <c r="EI500" s="17">
        <v>2</v>
      </c>
      <c r="EJ500" s="17" t="s">
        <v>1</v>
      </c>
      <c r="EK500" s="17" t="s">
        <v>1</v>
      </c>
      <c r="EL500" s="17" t="s">
        <v>1</v>
      </c>
      <c r="EM500" s="17">
        <v>1</v>
      </c>
      <c r="EN500" s="17">
        <v>2</v>
      </c>
      <c r="EO500" s="17" t="s">
        <v>1</v>
      </c>
      <c r="EP500" s="17" t="s">
        <v>1</v>
      </c>
      <c r="EQ500" s="17" t="s">
        <v>1</v>
      </c>
      <c r="ER500" s="17" t="s">
        <v>1</v>
      </c>
      <c r="ES500" s="17">
        <v>1</v>
      </c>
      <c r="ET500" s="17" t="s">
        <v>1</v>
      </c>
      <c r="EU500" s="17">
        <v>1</v>
      </c>
    </row>
    <row r="501" spans="1:151" ht="14.25" customHeight="1">
      <c r="A501" s="551" t="s">
        <v>299</v>
      </c>
      <c r="B501" s="551" t="s">
        <v>689</v>
      </c>
      <c r="C501" s="551"/>
      <c r="D501" s="551"/>
      <c r="E501" s="607">
        <v>194</v>
      </c>
      <c r="F501" s="607">
        <v>87</v>
      </c>
      <c r="G501" s="607">
        <v>23</v>
      </c>
      <c r="H501" s="607">
        <v>23</v>
      </c>
      <c r="I501" s="607">
        <v>6</v>
      </c>
      <c r="J501" s="607">
        <v>6</v>
      </c>
      <c r="K501" s="607">
        <v>58</v>
      </c>
      <c r="L501" s="607">
        <v>107</v>
      </c>
      <c r="M501" s="607">
        <v>153</v>
      </c>
      <c r="N501" s="607">
        <v>1</v>
      </c>
      <c r="O501" s="607" t="s">
        <v>1</v>
      </c>
      <c r="P501" s="607" t="s">
        <v>1</v>
      </c>
      <c r="Q501" s="607">
        <v>2</v>
      </c>
      <c r="R501" s="607">
        <v>5</v>
      </c>
      <c r="S501" s="607">
        <v>4</v>
      </c>
      <c r="T501" s="607">
        <v>4</v>
      </c>
      <c r="U501" s="607">
        <v>5</v>
      </c>
      <c r="V501" s="607">
        <v>7</v>
      </c>
      <c r="W501" s="607">
        <v>15</v>
      </c>
      <c r="X501" s="607">
        <v>28</v>
      </c>
      <c r="Y501" s="607">
        <v>35</v>
      </c>
      <c r="Z501" s="607">
        <v>31</v>
      </c>
      <c r="AA501" s="607">
        <v>8</v>
      </c>
      <c r="AB501" s="607">
        <v>8</v>
      </c>
      <c r="AC501" s="608">
        <v>67.7</v>
      </c>
      <c r="AD501" s="608">
        <v>68.099999999999994</v>
      </c>
      <c r="AE501" s="608">
        <v>67.2</v>
      </c>
      <c r="AF501" s="607">
        <v>134</v>
      </c>
      <c r="AG501" s="607" t="s">
        <v>1</v>
      </c>
      <c r="AH501" s="607" t="s">
        <v>1</v>
      </c>
      <c r="AI501" s="607" t="s">
        <v>1</v>
      </c>
      <c r="AJ501" s="607">
        <v>2</v>
      </c>
      <c r="AK501" s="607">
        <v>5</v>
      </c>
      <c r="AL501" s="607">
        <v>4</v>
      </c>
      <c r="AM501" s="607">
        <v>3</v>
      </c>
      <c r="AN501" s="607">
        <v>2</v>
      </c>
      <c r="AO501" s="607">
        <v>7</v>
      </c>
      <c r="AP501" s="607">
        <v>14</v>
      </c>
      <c r="AQ501" s="607">
        <v>21</v>
      </c>
      <c r="AR501" s="607">
        <v>32</v>
      </c>
      <c r="AS501" s="607">
        <v>29</v>
      </c>
      <c r="AT501" s="607">
        <v>8</v>
      </c>
      <c r="AU501" s="607">
        <v>7</v>
      </c>
      <c r="AV501" s="608">
        <v>68.400000000000006</v>
      </c>
      <c r="AW501" s="608">
        <v>69.2</v>
      </c>
      <c r="AX501" s="608">
        <v>67.3</v>
      </c>
      <c r="AY501" s="607">
        <v>128</v>
      </c>
      <c r="AZ501" s="607" t="s">
        <v>1</v>
      </c>
      <c r="BA501" s="607" t="s">
        <v>1</v>
      </c>
      <c r="BB501" s="607" t="s">
        <v>1</v>
      </c>
      <c r="BC501" s="607">
        <v>2</v>
      </c>
      <c r="BD501" s="607">
        <v>4</v>
      </c>
      <c r="BE501" s="607">
        <v>4</v>
      </c>
      <c r="BF501" s="607">
        <v>3</v>
      </c>
      <c r="BG501" s="607">
        <v>2</v>
      </c>
      <c r="BH501" s="607">
        <v>7</v>
      </c>
      <c r="BI501" s="607">
        <v>12</v>
      </c>
      <c r="BJ501" s="607">
        <v>21</v>
      </c>
      <c r="BK501" s="607">
        <v>32</v>
      </c>
      <c r="BL501" s="607">
        <v>28</v>
      </c>
      <c r="BM501" s="607">
        <v>7</v>
      </c>
      <c r="BN501" s="607">
        <v>6</v>
      </c>
      <c r="BO501" s="608">
        <v>68.400000000000006</v>
      </c>
      <c r="BP501" s="608">
        <v>69</v>
      </c>
      <c r="BQ501" s="608">
        <v>67.599999999999994</v>
      </c>
      <c r="BR501" s="607">
        <v>87</v>
      </c>
      <c r="BS501" s="607" t="s">
        <v>1</v>
      </c>
      <c r="BT501" s="607" t="s">
        <v>1</v>
      </c>
      <c r="BU501" s="607" t="s">
        <v>1</v>
      </c>
      <c r="BV501" s="607">
        <v>2</v>
      </c>
      <c r="BW501" s="607">
        <v>1</v>
      </c>
      <c r="BX501" s="607">
        <v>1</v>
      </c>
      <c r="BY501" s="607">
        <v>1</v>
      </c>
      <c r="BZ501" s="607">
        <v>3</v>
      </c>
      <c r="CA501" s="607">
        <v>4</v>
      </c>
      <c r="CB501" s="607">
        <v>8</v>
      </c>
      <c r="CC501" s="607">
        <v>15</v>
      </c>
      <c r="CD501" s="607">
        <v>17</v>
      </c>
      <c r="CE501" s="607">
        <v>23</v>
      </c>
      <c r="CF501" s="607">
        <v>6</v>
      </c>
      <c r="CG501" s="607">
        <v>6</v>
      </c>
      <c r="CH501" s="607">
        <v>20</v>
      </c>
      <c r="CI501" s="607" t="s">
        <v>1</v>
      </c>
      <c r="CJ501" s="607" t="s">
        <v>1</v>
      </c>
      <c r="CK501" s="607" t="s">
        <v>1</v>
      </c>
      <c r="CL501" s="607" t="s">
        <v>1</v>
      </c>
      <c r="CM501" s="607" t="s">
        <v>1</v>
      </c>
      <c r="CN501" s="607">
        <v>2</v>
      </c>
      <c r="CO501" s="607" t="s">
        <v>1</v>
      </c>
      <c r="CP501" s="607">
        <v>1</v>
      </c>
      <c r="CQ501" s="607">
        <v>3</v>
      </c>
      <c r="CR501" s="607">
        <v>6</v>
      </c>
      <c r="CS501" s="607">
        <v>5</v>
      </c>
      <c r="CT501" s="607">
        <v>1</v>
      </c>
      <c r="CU501" s="607">
        <v>2</v>
      </c>
      <c r="CV501" s="607"/>
      <c r="CW501" s="607"/>
      <c r="CX501" s="607"/>
      <c r="CY501" s="607"/>
      <c r="CZ501" s="607"/>
      <c r="DA501" s="607"/>
      <c r="DB501" s="607"/>
      <c r="DC501" s="607">
        <v>188</v>
      </c>
      <c r="DD501" s="607">
        <v>154</v>
      </c>
      <c r="DE501" s="607">
        <v>128</v>
      </c>
      <c r="DF501" s="607">
        <v>22</v>
      </c>
      <c r="DG501" s="607">
        <v>4</v>
      </c>
      <c r="DH501" s="607">
        <v>17</v>
      </c>
      <c r="DI501" s="607">
        <v>5</v>
      </c>
      <c r="DJ501" s="607">
        <v>12</v>
      </c>
      <c r="DK501" s="607">
        <v>79</v>
      </c>
      <c r="DL501" s="607" t="s">
        <v>1</v>
      </c>
      <c r="DM501" s="607" t="s">
        <v>1</v>
      </c>
      <c r="DN501" s="607">
        <v>1</v>
      </c>
      <c r="DO501" s="607" t="s">
        <v>1</v>
      </c>
      <c r="DP501" s="607">
        <v>21</v>
      </c>
      <c r="DQ501" s="607">
        <v>7</v>
      </c>
      <c r="DR501" s="607" t="s">
        <v>1</v>
      </c>
      <c r="DS501" s="607">
        <v>47</v>
      </c>
      <c r="DT501" s="607" t="s">
        <v>1</v>
      </c>
      <c r="DU501" s="607" t="s">
        <v>1</v>
      </c>
      <c r="DV501" s="607" t="s">
        <v>1</v>
      </c>
      <c r="DW501" s="607" t="s">
        <v>1</v>
      </c>
      <c r="DX501" s="607">
        <v>3</v>
      </c>
      <c r="DY501" s="607" t="s">
        <v>1</v>
      </c>
      <c r="DZ501" s="607" t="s">
        <v>1</v>
      </c>
      <c r="EA501" s="607">
        <v>87</v>
      </c>
      <c r="EB501" s="607">
        <v>7929</v>
      </c>
      <c r="EC501" s="607" t="s">
        <v>1</v>
      </c>
      <c r="ED501" s="607">
        <v>7303</v>
      </c>
      <c r="EE501" s="607">
        <v>626</v>
      </c>
      <c r="EF501" s="17">
        <v>104</v>
      </c>
      <c r="EG501" s="17">
        <v>89</v>
      </c>
      <c r="EH501" s="17">
        <v>77</v>
      </c>
      <c r="EI501" s="17">
        <v>11</v>
      </c>
      <c r="EJ501" s="17">
        <v>1</v>
      </c>
      <c r="EK501" s="17" t="s">
        <v>1</v>
      </c>
      <c r="EL501" s="17">
        <v>5</v>
      </c>
      <c r="EM501" s="17">
        <v>10</v>
      </c>
      <c r="EN501" s="17">
        <v>84</v>
      </c>
      <c r="EO501" s="17">
        <v>65</v>
      </c>
      <c r="EP501" s="17">
        <v>51</v>
      </c>
      <c r="EQ501" s="17">
        <v>11</v>
      </c>
      <c r="ER501" s="17">
        <v>3</v>
      </c>
      <c r="ES501" s="17">
        <v>17</v>
      </c>
      <c r="ET501" s="17" t="s">
        <v>1</v>
      </c>
      <c r="EU501" s="17">
        <v>2</v>
      </c>
    </row>
    <row r="502" spans="1:151" ht="14.25" customHeight="1">
      <c r="A502" s="551" t="s">
        <v>299</v>
      </c>
      <c r="B502" s="551" t="s">
        <v>689</v>
      </c>
      <c r="C502" s="551" t="s">
        <v>690</v>
      </c>
      <c r="D502" s="551"/>
      <c r="E502" s="607">
        <v>71</v>
      </c>
      <c r="F502" s="607">
        <v>38</v>
      </c>
      <c r="G502" s="607">
        <v>10</v>
      </c>
      <c r="H502" s="607">
        <v>10</v>
      </c>
      <c r="I502" s="607">
        <v>3</v>
      </c>
      <c r="J502" s="607">
        <v>3</v>
      </c>
      <c r="K502" s="607">
        <v>25</v>
      </c>
      <c r="L502" s="607">
        <v>33</v>
      </c>
      <c r="M502" s="607">
        <v>74</v>
      </c>
      <c r="N502" s="607" t="s">
        <v>1</v>
      </c>
      <c r="O502" s="607" t="s">
        <v>1</v>
      </c>
      <c r="P502" s="607" t="s">
        <v>1</v>
      </c>
      <c r="Q502" s="607">
        <v>1</v>
      </c>
      <c r="R502" s="607">
        <v>3</v>
      </c>
      <c r="S502" s="607">
        <v>3</v>
      </c>
      <c r="T502" s="607">
        <v>1</v>
      </c>
      <c r="U502" s="607">
        <v>3</v>
      </c>
      <c r="V502" s="607">
        <v>4</v>
      </c>
      <c r="W502" s="607">
        <v>4</v>
      </c>
      <c r="X502" s="607">
        <v>19</v>
      </c>
      <c r="Y502" s="607">
        <v>14</v>
      </c>
      <c r="Z502" s="607">
        <v>15</v>
      </c>
      <c r="AA502" s="607">
        <v>3</v>
      </c>
      <c r="AB502" s="607">
        <v>4</v>
      </c>
      <c r="AC502" s="608">
        <v>67.3</v>
      </c>
      <c r="AD502" s="608">
        <v>68.3</v>
      </c>
      <c r="AE502" s="608">
        <v>66.099999999999994</v>
      </c>
      <c r="AF502" s="607">
        <v>65</v>
      </c>
      <c r="AG502" s="607" t="s">
        <v>1</v>
      </c>
      <c r="AH502" s="607" t="s">
        <v>1</v>
      </c>
      <c r="AI502" s="607" t="s">
        <v>1</v>
      </c>
      <c r="AJ502" s="607">
        <v>1</v>
      </c>
      <c r="AK502" s="607">
        <v>3</v>
      </c>
      <c r="AL502" s="607">
        <v>3</v>
      </c>
      <c r="AM502" s="607">
        <v>1</v>
      </c>
      <c r="AN502" s="607" t="s">
        <v>1</v>
      </c>
      <c r="AO502" s="607">
        <v>4</v>
      </c>
      <c r="AP502" s="607">
        <v>4</v>
      </c>
      <c r="AQ502" s="607">
        <v>14</v>
      </c>
      <c r="AR502" s="607">
        <v>14</v>
      </c>
      <c r="AS502" s="607">
        <v>15</v>
      </c>
      <c r="AT502" s="607">
        <v>3</v>
      </c>
      <c r="AU502" s="607">
        <v>3</v>
      </c>
      <c r="AV502" s="608">
        <v>67.8</v>
      </c>
      <c r="AW502" s="608">
        <v>68.8</v>
      </c>
      <c r="AX502" s="608">
        <v>66.400000000000006</v>
      </c>
      <c r="AY502" s="607">
        <v>64</v>
      </c>
      <c r="AZ502" s="607" t="s">
        <v>1</v>
      </c>
      <c r="BA502" s="607" t="s">
        <v>1</v>
      </c>
      <c r="BB502" s="607" t="s">
        <v>1</v>
      </c>
      <c r="BC502" s="607">
        <v>1</v>
      </c>
      <c r="BD502" s="607">
        <v>2</v>
      </c>
      <c r="BE502" s="607">
        <v>3</v>
      </c>
      <c r="BF502" s="607">
        <v>1</v>
      </c>
      <c r="BG502" s="607" t="s">
        <v>1</v>
      </c>
      <c r="BH502" s="607">
        <v>4</v>
      </c>
      <c r="BI502" s="607">
        <v>4</v>
      </c>
      <c r="BJ502" s="607">
        <v>14</v>
      </c>
      <c r="BK502" s="607">
        <v>14</v>
      </c>
      <c r="BL502" s="607">
        <v>15</v>
      </c>
      <c r="BM502" s="607">
        <v>3</v>
      </c>
      <c r="BN502" s="607">
        <v>3</v>
      </c>
      <c r="BO502" s="608">
        <v>68.3</v>
      </c>
      <c r="BP502" s="608">
        <v>68.8</v>
      </c>
      <c r="BQ502" s="608">
        <v>67.5</v>
      </c>
      <c r="BR502" s="607">
        <v>38</v>
      </c>
      <c r="BS502" s="607" t="s">
        <v>1</v>
      </c>
      <c r="BT502" s="607" t="s">
        <v>1</v>
      </c>
      <c r="BU502" s="607" t="s">
        <v>1</v>
      </c>
      <c r="BV502" s="607">
        <v>1</v>
      </c>
      <c r="BW502" s="607" t="s">
        <v>1</v>
      </c>
      <c r="BX502" s="607">
        <v>1</v>
      </c>
      <c r="BY502" s="607" t="s">
        <v>1</v>
      </c>
      <c r="BZ502" s="607">
        <v>1</v>
      </c>
      <c r="CA502" s="607">
        <v>2</v>
      </c>
      <c r="CB502" s="607">
        <v>2</v>
      </c>
      <c r="CC502" s="607">
        <v>10</v>
      </c>
      <c r="CD502" s="607">
        <v>6</v>
      </c>
      <c r="CE502" s="607">
        <v>11</v>
      </c>
      <c r="CF502" s="607">
        <v>1</v>
      </c>
      <c r="CG502" s="607">
        <v>3</v>
      </c>
      <c r="CH502" s="607">
        <v>8</v>
      </c>
      <c r="CI502" s="607" t="s">
        <v>1</v>
      </c>
      <c r="CJ502" s="607" t="s">
        <v>1</v>
      </c>
      <c r="CK502" s="607" t="s">
        <v>1</v>
      </c>
      <c r="CL502" s="607" t="s">
        <v>1</v>
      </c>
      <c r="CM502" s="607" t="s">
        <v>1</v>
      </c>
      <c r="CN502" s="607">
        <v>1</v>
      </c>
      <c r="CO502" s="607" t="s">
        <v>1</v>
      </c>
      <c r="CP502" s="607" t="s">
        <v>1</v>
      </c>
      <c r="CQ502" s="607">
        <v>1</v>
      </c>
      <c r="CR502" s="607">
        <v>3</v>
      </c>
      <c r="CS502" s="607">
        <v>2</v>
      </c>
      <c r="CT502" s="607" t="s">
        <v>1</v>
      </c>
      <c r="CU502" s="607">
        <v>1</v>
      </c>
      <c r="CV502" s="607"/>
      <c r="CW502" s="607"/>
      <c r="CX502" s="607"/>
      <c r="CY502" s="607"/>
      <c r="CZ502" s="607"/>
      <c r="DA502" s="607"/>
      <c r="DB502" s="607"/>
      <c r="DC502" s="607">
        <v>85</v>
      </c>
      <c r="DD502" s="607">
        <v>76</v>
      </c>
      <c r="DE502" s="607">
        <v>64</v>
      </c>
      <c r="DF502" s="607">
        <v>10</v>
      </c>
      <c r="DG502" s="607">
        <v>2</v>
      </c>
      <c r="DH502" s="607">
        <v>6</v>
      </c>
      <c r="DI502" s="607" t="s">
        <v>1</v>
      </c>
      <c r="DJ502" s="607">
        <v>3</v>
      </c>
      <c r="DK502" s="607">
        <v>37</v>
      </c>
      <c r="DL502" s="607" t="s">
        <v>1</v>
      </c>
      <c r="DM502" s="607" t="s">
        <v>1</v>
      </c>
      <c r="DN502" s="607">
        <v>1</v>
      </c>
      <c r="DO502" s="607" t="s">
        <v>1</v>
      </c>
      <c r="DP502" s="607">
        <v>10</v>
      </c>
      <c r="DQ502" s="607">
        <v>2</v>
      </c>
      <c r="DR502" s="607" t="s">
        <v>1</v>
      </c>
      <c r="DS502" s="607">
        <v>23</v>
      </c>
      <c r="DT502" s="607" t="s">
        <v>1</v>
      </c>
      <c r="DU502" s="607" t="s">
        <v>1</v>
      </c>
      <c r="DV502" s="607" t="s">
        <v>1</v>
      </c>
      <c r="DW502" s="607" t="s">
        <v>1</v>
      </c>
      <c r="DX502" s="607">
        <v>1</v>
      </c>
      <c r="DY502" s="607" t="s">
        <v>1</v>
      </c>
      <c r="DZ502" s="607" t="s">
        <v>1</v>
      </c>
      <c r="EA502" s="607">
        <v>38</v>
      </c>
      <c r="EB502" s="607">
        <v>4025</v>
      </c>
      <c r="EC502" s="607" t="s">
        <v>1</v>
      </c>
      <c r="ED502" s="607">
        <v>3636</v>
      </c>
      <c r="EE502" s="607">
        <v>389</v>
      </c>
      <c r="EF502" s="17">
        <v>44</v>
      </c>
      <c r="EG502" s="17">
        <v>42</v>
      </c>
      <c r="EH502" s="17">
        <v>38</v>
      </c>
      <c r="EI502" s="17">
        <v>3</v>
      </c>
      <c r="EJ502" s="17">
        <v>1</v>
      </c>
      <c r="EK502" s="17" t="s">
        <v>1</v>
      </c>
      <c r="EL502" s="17" t="s">
        <v>1</v>
      </c>
      <c r="EM502" s="17">
        <v>2</v>
      </c>
      <c r="EN502" s="17">
        <v>41</v>
      </c>
      <c r="EO502" s="17">
        <v>34</v>
      </c>
      <c r="EP502" s="17">
        <v>26</v>
      </c>
      <c r="EQ502" s="17">
        <v>7</v>
      </c>
      <c r="ER502" s="17">
        <v>1</v>
      </c>
      <c r="ES502" s="17">
        <v>6</v>
      </c>
      <c r="ET502" s="17" t="s">
        <v>1</v>
      </c>
      <c r="EU502" s="17">
        <v>1</v>
      </c>
    </row>
    <row r="503" spans="1:151" ht="14.25" customHeight="1">
      <c r="A503" s="551" t="s">
        <v>299</v>
      </c>
      <c r="B503" s="551" t="s">
        <v>689</v>
      </c>
      <c r="C503" s="551" t="s">
        <v>690</v>
      </c>
      <c r="D503" s="551" t="s">
        <v>197</v>
      </c>
      <c r="E503" s="607">
        <v>22</v>
      </c>
      <c r="F503" s="607">
        <v>14</v>
      </c>
      <c r="G503" s="607">
        <v>2</v>
      </c>
      <c r="H503" s="607">
        <v>2</v>
      </c>
      <c r="I503" s="607">
        <v>1</v>
      </c>
      <c r="J503" s="607">
        <v>1</v>
      </c>
      <c r="K503" s="607">
        <v>11</v>
      </c>
      <c r="L503" s="607">
        <v>8</v>
      </c>
      <c r="M503" s="607">
        <v>28</v>
      </c>
      <c r="N503" s="607" t="s">
        <v>1</v>
      </c>
      <c r="O503" s="607" t="s">
        <v>1</v>
      </c>
      <c r="P503" s="607" t="s">
        <v>1</v>
      </c>
      <c r="Q503" s="607">
        <v>1</v>
      </c>
      <c r="R503" s="607">
        <v>2</v>
      </c>
      <c r="S503" s="607">
        <v>1</v>
      </c>
      <c r="T503" s="607" t="s">
        <v>1</v>
      </c>
      <c r="U503" s="607" t="s">
        <v>1</v>
      </c>
      <c r="V503" s="607" t="s">
        <v>1</v>
      </c>
      <c r="W503" s="607" t="s">
        <v>1</v>
      </c>
      <c r="X503" s="607">
        <v>13</v>
      </c>
      <c r="Y503" s="607">
        <v>2</v>
      </c>
      <c r="Z503" s="607">
        <v>7</v>
      </c>
      <c r="AA503" s="607">
        <v>1</v>
      </c>
      <c r="AB503" s="607">
        <v>1</v>
      </c>
      <c r="AC503" s="608">
        <v>66.8</v>
      </c>
      <c r="AD503" s="608">
        <v>66.3</v>
      </c>
      <c r="AE503" s="608">
        <v>67.5</v>
      </c>
      <c r="AF503" s="607">
        <v>24</v>
      </c>
      <c r="AG503" s="607" t="s">
        <v>1</v>
      </c>
      <c r="AH503" s="607" t="s">
        <v>1</v>
      </c>
      <c r="AI503" s="607" t="s">
        <v>1</v>
      </c>
      <c r="AJ503" s="607">
        <v>1</v>
      </c>
      <c r="AK503" s="607">
        <v>2</v>
      </c>
      <c r="AL503" s="607">
        <v>1</v>
      </c>
      <c r="AM503" s="607" t="s">
        <v>1</v>
      </c>
      <c r="AN503" s="607" t="s">
        <v>1</v>
      </c>
      <c r="AO503" s="607" t="s">
        <v>1</v>
      </c>
      <c r="AP503" s="607" t="s">
        <v>1</v>
      </c>
      <c r="AQ503" s="607">
        <v>9</v>
      </c>
      <c r="AR503" s="607">
        <v>2</v>
      </c>
      <c r="AS503" s="607">
        <v>7</v>
      </c>
      <c r="AT503" s="607">
        <v>1</v>
      </c>
      <c r="AU503" s="607">
        <v>1</v>
      </c>
      <c r="AV503" s="608">
        <v>66.900000000000006</v>
      </c>
      <c r="AW503" s="608">
        <v>66.2</v>
      </c>
      <c r="AX503" s="608">
        <v>68.099999999999994</v>
      </c>
      <c r="AY503" s="607">
        <v>23</v>
      </c>
      <c r="AZ503" s="607" t="s">
        <v>1</v>
      </c>
      <c r="BA503" s="607" t="s">
        <v>1</v>
      </c>
      <c r="BB503" s="607" t="s">
        <v>1</v>
      </c>
      <c r="BC503" s="607">
        <v>1</v>
      </c>
      <c r="BD503" s="607">
        <v>1</v>
      </c>
      <c r="BE503" s="607">
        <v>1</v>
      </c>
      <c r="BF503" s="607" t="s">
        <v>1</v>
      </c>
      <c r="BG503" s="607" t="s">
        <v>1</v>
      </c>
      <c r="BH503" s="607" t="s">
        <v>1</v>
      </c>
      <c r="BI503" s="607" t="s">
        <v>1</v>
      </c>
      <c r="BJ503" s="607">
        <v>9</v>
      </c>
      <c r="BK503" s="607">
        <v>2</v>
      </c>
      <c r="BL503" s="607">
        <v>7</v>
      </c>
      <c r="BM503" s="607">
        <v>1</v>
      </c>
      <c r="BN503" s="607">
        <v>1</v>
      </c>
      <c r="BO503" s="608">
        <v>68.2</v>
      </c>
      <c r="BP503" s="608">
        <v>66.2</v>
      </c>
      <c r="BQ503" s="608">
        <v>72</v>
      </c>
      <c r="BR503" s="607">
        <v>14</v>
      </c>
      <c r="BS503" s="607" t="s">
        <v>1</v>
      </c>
      <c r="BT503" s="607" t="s">
        <v>1</v>
      </c>
      <c r="BU503" s="607" t="s">
        <v>1</v>
      </c>
      <c r="BV503" s="607">
        <v>1</v>
      </c>
      <c r="BW503" s="607" t="s">
        <v>1</v>
      </c>
      <c r="BX503" s="607" t="s">
        <v>1</v>
      </c>
      <c r="BY503" s="607" t="s">
        <v>1</v>
      </c>
      <c r="BZ503" s="607" t="s">
        <v>1</v>
      </c>
      <c r="CA503" s="607" t="s">
        <v>1</v>
      </c>
      <c r="CB503" s="607" t="s">
        <v>1</v>
      </c>
      <c r="CC503" s="607">
        <v>6</v>
      </c>
      <c r="CD503" s="607">
        <v>1</v>
      </c>
      <c r="CE503" s="607">
        <v>5</v>
      </c>
      <c r="CF503" s="607" t="s">
        <v>1</v>
      </c>
      <c r="CG503" s="607">
        <v>1</v>
      </c>
      <c r="CH503" s="607">
        <v>2</v>
      </c>
      <c r="CI503" s="607" t="s">
        <v>1</v>
      </c>
      <c r="CJ503" s="607" t="s">
        <v>1</v>
      </c>
      <c r="CK503" s="607" t="s">
        <v>1</v>
      </c>
      <c r="CL503" s="607" t="s">
        <v>1</v>
      </c>
      <c r="CM503" s="607" t="s">
        <v>1</v>
      </c>
      <c r="CN503" s="607" t="s">
        <v>1</v>
      </c>
      <c r="CO503" s="607" t="s">
        <v>1</v>
      </c>
      <c r="CP503" s="607" t="s">
        <v>1</v>
      </c>
      <c r="CQ503" s="607" t="s">
        <v>1</v>
      </c>
      <c r="CR503" s="607">
        <v>1</v>
      </c>
      <c r="CS503" s="607">
        <v>1</v>
      </c>
      <c r="CT503" s="607" t="s">
        <v>1</v>
      </c>
      <c r="CU503" s="607" t="s">
        <v>1</v>
      </c>
      <c r="CV503" s="607"/>
      <c r="CW503" s="607"/>
      <c r="CX503" s="607"/>
      <c r="CY503" s="607"/>
      <c r="CZ503" s="607"/>
      <c r="DA503" s="607"/>
      <c r="DB503" s="607"/>
      <c r="DC503" s="607">
        <v>33</v>
      </c>
      <c r="DD503" s="607">
        <v>28</v>
      </c>
      <c r="DE503" s="607">
        <v>23</v>
      </c>
      <c r="DF503" s="607">
        <v>3</v>
      </c>
      <c r="DG503" s="607">
        <v>2</v>
      </c>
      <c r="DH503" s="607">
        <v>5</v>
      </c>
      <c r="DI503" s="607" t="s">
        <v>1</v>
      </c>
      <c r="DJ503" s="607" t="s">
        <v>1</v>
      </c>
      <c r="DK503" s="607">
        <v>13</v>
      </c>
      <c r="DL503" s="607" t="s">
        <v>1</v>
      </c>
      <c r="DM503" s="607" t="s">
        <v>1</v>
      </c>
      <c r="DN503" s="607" t="s">
        <v>1</v>
      </c>
      <c r="DO503" s="607" t="s">
        <v>1</v>
      </c>
      <c r="DP503" s="607">
        <v>2</v>
      </c>
      <c r="DQ503" s="607" t="s">
        <v>1</v>
      </c>
      <c r="DR503" s="607" t="s">
        <v>1</v>
      </c>
      <c r="DS503" s="607">
        <v>11</v>
      </c>
      <c r="DT503" s="607" t="s">
        <v>1</v>
      </c>
      <c r="DU503" s="607" t="s">
        <v>1</v>
      </c>
      <c r="DV503" s="607" t="s">
        <v>1</v>
      </c>
      <c r="DW503" s="607" t="s">
        <v>1</v>
      </c>
      <c r="DX503" s="607" t="s">
        <v>1</v>
      </c>
      <c r="DY503" s="607" t="s">
        <v>1</v>
      </c>
      <c r="DZ503" s="607" t="s">
        <v>1</v>
      </c>
      <c r="EA503" s="607">
        <v>14</v>
      </c>
      <c r="EB503" s="607">
        <v>1672</v>
      </c>
      <c r="EC503" s="607" t="s">
        <v>1</v>
      </c>
      <c r="ED503" s="607">
        <v>1548</v>
      </c>
      <c r="EE503" s="607">
        <v>124</v>
      </c>
      <c r="EF503" s="17">
        <v>18</v>
      </c>
      <c r="EG503" s="17">
        <v>18</v>
      </c>
      <c r="EH503" s="17">
        <v>15</v>
      </c>
      <c r="EI503" s="17">
        <v>2</v>
      </c>
      <c r="EJ503" s="17">
        <v>1</v>
      </c>
      <c r="EK503" s="17" t="s">
        <v>1</v>
      </c>
      <c r="EL503" s="17" t="s">
        <v>1</v>
      </c>
      <c r="EM503" s="17" t="s">
        <v>1</v>
      </c>
      <c r="EN503" s="17">
        <v>15</v>
      </c>
      <c r="EO503" s="17">
        <v>10</v>
      </c>
      <c r="EP503" s="17">
        <v>8</v>
      </c>
      <c r="EQ503" s="17">
        <v>1</v>
      </c>
      <c r="ER503" s="17">
        <v>1</v>
      </c>
      <c r="ES503" s="17">
        <v>5</v>
      </c>
      <c r="ET503" s="17" t="s">
        <v>1</v>
      </c>
      <c r="EU503" s="17" t="s">
        <v>1</v>
      </c>
    </row>
    <row r="504" spans="1:151" ht="14.25" customHeight="1">
      <c r="A504" s="551" t="s">
        <v>299</v>
      </c>
      <c r="B504" s="551" t="s">
        <v>689</v>
      </c>
      <c r="C504" s="551" t="s">
        <v>690</v>
      </c>
      <c r="D504" s="551" t="s">
        <v>691</v>
      </c>
      <c r="E504" s="607">
        <v>49</v>
      </c>
      <c r="F504" s="607">
        <v>24</v>
      </c>
      <c r="G504" s="607">
        <v>8</v>
      </c>
      <c r="H504" s="607">
        <v>8</v>
      </c>
      <c r="I504" s="607">
        <v>2</v>
      </c>
      <c r="J504" s="607">
        <v>2</v>
      </c>
      <c r="K504" s="607">
        <v>14</v>
      </c>
      <c r="L504" s="607">
        <v>25</v>
      </c>
      <c r="M504" s="607">
        <v>46</v>
      </c>
      <c r="N504" s="607" t="s">
        <v>1</v>
      </c>
      <c r="O504" s="607" t="s">
        <v>1</v>
      </c>
      <c r="P504" s="607" t="s">
        <v>1</v>
      </c>
      <c r="Q504" s="607" t="s">
        <v>1</v>
      </c>
      <c r="R504" s="607">
        <v>1</v>
      </c>
      <c r="S504" s="607">
        <v>2</v>
      </c>
      <c r="T504" s="607">
        <v>1</v>
      </c>
      <c r="U504" s="607">
        <v>3</v>
      </c>
      <c r="V504" s="607">
        <v>4</v>
      </c>
      <c r="W504" s="607">
        <v>4</v>
      </c>
      <c r="X504" s="607">
        <v>6</v>
      </c>
      <c r="Y504" s="607">
        <v>12</v>
      </c>
      <c r="Z504" s="607">
        <v>8</v>
      </c>
      <c r="AA504" s="607">
        <v>2</v>
      </c>
      <c r="AB504" s="607">
        <v>3</v>
      </c>
      <c r="AC504" s="608">
        <v>67.599999999999994</v>
      </c>
      <c r="AD504" s="608">
        <v>69.599999999999994</v>
      </c>
      <c r="AE504" s="608">
        <v>65.400000000000006</v>
      </c>
      <c r="AF504" s="607">
        <v>41</v>
      </c>
      <c r="AG504" s="607" t="s">
        <v>1</v>
      </c>
      <c r="AH504" s="607" t="s">
        <v>1</v>
      </c>
      <c r="AI504" s="607" t="s">
        <v>1</v>
      </c>
      <c r="AJ504" s="607" t="s">
        <v>1</v>
      </c>
      <c r="AK504" s="607">
        <v>1</v>
      </c>
      <c r="AL504" s="607">
        <v>2</v>
      </c>
      <c r="AM504" s="607">
        <v>1</v>
      </c>
      <c r="AN504" s="607" t="s">
        <v>1</v>
      </c>
      <c r="AO504" s="607">
        <v>4</v>
      </c>
      <c r="AP504" s="607">
        <v>4</v>
      </c>
      <c r="AQ504" s="607">
        <v>5</v>
      </c>
      <c r="AR504" s="607">
        <v>12</v>
      </c>
      <c r="AS504" s="607">
        <v>8</v>
      </c>
      <c r="AT504" s="607">
        <v>2</v>
      </c>
      <c r="AU504" s="607">
        <v>2</v>
      </c>
      <c r="AV504" s="608">
        <v>68.3</v>
      </c>
      <c r="AW504" s="608">
        <v>70.400000000000006</v>
      </c>
      <c r="AX504" s="608">
        <v>65.599999999999994</v>
      </c>
      <c r="AY504" s="607">
        <v>41</v>
      </c>
      <c r="AZ504" s="607" t="s">
        <v>1</v>
      </c>
      <c r="BA504" s="607" t="s">
        <v>1</v>
      </c>
      <c r="BB504" s="607" t="s">
        <v>1</v>
      </c>
      <c r="BC504" s="607" t="s">
        <v>1</v>
      </c>
      <c r="BD504" s="607">
        <v>1</v>
      </c>
      <c r="BE504" s="607">
        <v>2</v>
      </c>
      <c r="BF504" s="607">
        <v>1</v>
      </c>
      <c r="BG504" s="607" t="s">
        <v>1</v>
      </c>
      <c r="BH504" s="607">
        <v>4</v>
      </c>
      <c r="BI504" s="607">
        <v>4</v>
      </c>
      <c r="BJ504" s="607">
        <v>5</v>
      </c>
      <c r="BK504" s="607">
        <v>12</v>
      </c>
      <c r="BL504" s="607">
        <v>8</v>
      </c>
      <c r="BM504" s="607">
        <v>2</v>
      </c>
      <c r="BN504" s="607">
        <v>2</v>
      </c>
      <c r="BO504" s="608">
        <v>68.3</v>
      </c>
      <c r="BP504" s="608">
        <v>70.400000000000006</v>
      </c>
      <c r="BQ504" s="608">
        <v>65.599999999999994</v>
      </c>
      <c r="BR504" s="607">
        <v>24</v>
      </c>
      <c r="BS504" s="607" t="s">
        <v>1</v>
      </c>
      <c r="BT504" s="607" t="s">
        <v>1</v>
      </c>
      <c r="BU504" s="607" t="s">
        <v>1</v>
      </c>
      <c r="BV504" s="607" t="s">
        <v>1</v>
      </c>
      <c r="BW504" s="607" t="s">
        <v>1</v>
      </c>
      <c r="BX504" s="607">
        <v>1</v>
      </c>
      <c r="BY504" s="607" t="s">
        <v>1</v>
      </c>
      <c r="BZ504" s="607">
        <v>1</v>
      </c>
      <c r="CA504" s="607">
        <v>2</v>
      </c>
      <c r="CB504" s="607">
        <v>2</v>
      </c>
      <c r="CC504" s="607">
        <v>4</v>
      </c>
      <c r="CD504" s="607">
        <v>5</v>
      </c>
      <c r="CE504" s="607">
        <v>6</v>
      </c>
      <c r="CF504" s="607">
        <v>1</v>
      </c>
      <c r="CG504" s="607">
        <v>2</v>
      </c>
      <c r="CH504" s="607">
        <v>6</v>
      </c>
      <c r="CI504" s="607" t="s">
        <v>1</v>
      </c>
      <c r="CJ504" s="607" t="s">
        <v>1</v>
      </c>
      <c r="CK504" s="607" t="s">
        <v>1</v>
      </c>
      <c r="CL504" s="607" t="s">
        <v>1</v>
      </c>
      <c r="CM504" s="607" t="s">
        <v>1</v>
      </c>
      <c r="CN504" s="607">
        <v>1</v>
      </c>
      <c r="CO504" s="607" t="s">
        <v>1</v>
      </c>
      <c r="CP504" s="607" t="s">
        <v>1</v>
      </c>
      <c r="CQ504" s="607">
        <v>1</v>
      </c>
      <c r="CR504" s="607">
        <v>2</v>
      </c>
      <c r="CS504" s="607">
        <v>1</v>
      </c>
      <c r="CT504" s="607" t="s">
        <v>1</v>
      </c>
      <c r="CU504" s="607">
        <v>1</v>
      </c>
      <c r="CV504" s="607"/>
      <c r="CW504" s="607"/>
      <c r="CX504" s="607"/>
      <c r="CY504" s="607"/>
      <c r="CZ504" s="607"/>
      <c r="DA504" s="607"/>
      <c r="DB504" s="607"/>
      <c r="DC504" s="607">
        <v>52</v>
      </c>
      <c r="DD504" s="607">
        <v>48</v>
      </c>
      <c r="DE504" s="607">
        <v>41</v>
      </c>
      <c r="DF504" s="607">
        <v>7</v>
      </c>
      <c r="DG504" s="607" t="s">
        <v>1</v>
      </c>
      <c r="DH504" s="607">
        <v>1</v>
      </c>
      <c r="DI504" s="607" t="s">
        <v>1</v>
      </c>
      <c r="DJ504" s="607">
        <v>3</v>
      </c>
      <c r="DK504" s="607">
        <v>24</v>
      </c>
      <c r="DL504" s="607" t="s">
        <v>1</v>
      </c>
      <c r="DM504" s="607" t="s">
        <v>1</v>
      </c>
      <c r="DN504" s="607">
        <v>1</v>
      </c>
      <c r="DO504" s="607" t="s">
        <v>1</v>
      </c>
      <c r="DP504" s="607">
        <v>8</v>
      </c>
      <c r="DQ504" s="607">
        <v>2</v>
      </c>
      <c r="DR504" s="607" t="s">
        <v>1</v>
      </c>
      <c r="DS504" s="607">
        <v>12</v>
      </c>
      <c r="DT504" s="607" t="s">
        <v>1</v>
      </c>
      <c r="DU504" s="607" t="s">
        <v>1</v>
      </c>
      <c r="DV504" s="607" t="s">
        <v>1</v>
      </c>
      <c r="DW504" s="607" t="s">
        <v>1</v>
      </c>
      <c r="DX504" s="607">
        <v>1</v>
      </c>
      <c r="DY504" s="607" t="s">
        <v>1</v>
      </c>
      <c r="DZ504" s="607" t="s">
        <v>1</v>
      </c>
      <c r="EA504" s="607">
        <v>24</v>
      </c>
      <c r="EB504" s="607">
        <v>2353</v>
      </c>
      <c r="EC504" s="607" t="s">
        <v>1</v>
      </c>
      <c r="ED504" s="607">
        <v>2088</v>
      </c>
      <c r="EE504" s="607">
        <v>265</v>
      </c>
      <c r="EF504" s="17">
        <v>26</v>
      </c>
      <c r="EG504" s="17">
        <v>24</v>
      </c>
      <c r="EH504" s="17">
        <v>23</v>
      </c>
      <c r="EI504" s="17">
        <v>1</v>
      </c>
      <c r="EJ504" s="17" t="s">
        <v>1</v>
      </c>
      <c r="EK504" s="17" t="s">
        <v>1</v>
      </c>
      <c r="EL504" s="17" t="s">
        <v>1</v>
      </c>
      <c r="EM504" s="17">
        <v>2</v>
      </c>
      <c r="EN504" s="17">
        <v>26</v>
      </c>
      <c r="EO504" s="17">
        <v>24</v>
      </c>
      <c r="EP504" s="17">
        <v>18</v>
      </c>
      <c r="EQ504" s="17">
        <v>6</v>
      </c>
      <c r="ER504" s="17" t="s">
        <v>1</v>
      </c>
      <c r="ES504" s="17">
        <v>1</v>
      </c>
      <c r="ET504" s="17" t="s">
        <v>1</v>
      </c>
      <c r="EU504" s="17">
        <v>1</v>
      </c>
    </row>
    <row r="505" spans="1:151" ht="14.25" customHeight="1">
      <c r="A505" s="551" t="s">
        <v>299</v>
      </c>
      <c r="B505" s="551" t="s">
        <v>689</v>
      </c>
      <c r="C505" s="551" t="s">
        <v>692</v>
      </c>
      <c r="D505" s="551"/>
      <c r="E505" s="607">
        <v>20</v>
      </c>
      <c r="F505" s="607">
        <v>7</v>
      </c>
      <c r="G505" s="607">
        <v>2</v>
      </c>
      <c r="H505" s="607">
        <v>2</v>
      </c>
      <c r="I505" s="607" t="s">
        <v>1</v>
      </c>
      <c r="J505" s="607" t="s">
        <v>1</v>
      </c>
      <c r="K505" s="607">
        <v>5</v>
      </c>
      <c r="L505" s="607">
        <v>13</v>
      </c>
      <c r="M505" s="607">
        <v>11</v>
      </c>
      <c r="N505" s="607" t="s">
        <v>1</v>
      </c>
      <c r="O505" s="607" t="s">
        <v>1</v>
      </c>
      <c r="P505" s="607" t="s">
        <v>1</v>
      </c>
      <c r="Q505" s="607">
        <v>1</v>
      </c>
      <c r="R505" s="607" t="s">
        <v>1</v>
      </c>
      <c r="S505" s="607" t="s">
        <v>1</v>
      </c>
      <c r="T505" s="607" t="s">
        <v>1</v>
      </c>
      <c r="U505" s="607" t="s">
        <v>1</v>
      </c>
      <c r="V505" s="607" t="s">
        <v>1</v>
      </c>
      <c r="W505" s="607">
        <v>1</v>
      </c>
      <c r="X505" s="607">
        <v>1</v>
      </c>
      <c r="Y505" s="607">
        <v>2</v>
      </c>
      <c r="Z505" s="607">
        <v>5</v>
      </c>
      <c r="AA505" s="607">
        <v>1</v>
      </c>
      <c r="AB505" s="607" t="s">
        <v>1</v>
      </c>
      <c r="AC505" s="608">
        <v>70.7</v>
      </c>
      <c r="AD505" s="608">
        <v>70.7</v>
      </c>
      <c r="AE505" s="608">
        <v>70.8</v>
      </c>
      <c r="AF505" s="607">
        <v>10</v>
      </c>
      <c r="AG505" s="607" t="s">
        <v>1</v>
      </c>
      <c r="AH505" s="607" t="s">
        <v>1</v>
      </c>
      <c r="AI505" s="607" t="s">
        <v>1</v>
      </c>
      <c r="AJ505" s="607">
        <v>1</v>
      </c>
      <c r="AK505" s="607" t="s">
        <v>1</v>
      </c>
      <c r="AL505" s="607" t="s">
        <v>1</v>
      </c>
      <c r="AM505" s="607" t="s">
        <v>1</v>
      </c>
      <c r="AN505" s="607" t="s">
        <v>1</v>
      </c>
      <c r="AO505" s="607" t="s">
        <v>1</v>
      </c>
      <c r="AP505" s="607">
        <v>1</v>
      </c>
      <c r="AQ505" s="607">
        <v>1</v>
      </c>
      <c r="AR505" s="607">
        <v>1</v>
      </c>
      <c r="AS505" s="607">
        <v>5</v>
      </c>
      <c r="AT505" s="607">
        <v>1</v>
      </c>
      <c r="AU505" s="607" t="s">
        <v>1</v>
      </c>
      <c r="AV505" s="608">
        <v>70.400000000000006</v>
      </c>
      <c r="AW505" s="608">
        <v>70.7</v>
      </c>
      <c r="AX505" s="608">
        <v>69.7</v>
      </c>
      <c r="AY505" s="607">
        <v>9</v>
      </c>
      <c r="AZ505" s="607" t="s">
        <v>1</v>
      </c>
      <c r="BA505" s="607" t="s">
        <v>1</v>
      </c>
      <c r="BB505" s="607" t="s">
        <v>1</v>
      </c>
      <c r="BC505" s="607">
        <v>1</v>
      </c>
      <c r="BD505" s="607" t="s">
        <v>1</v>
      </c>
      <c r="BE505" s="607" t="s">
        <v>1</v>
      </c>
      <c r="BF505" s="607" t="s">
        <v>1</v>
      </c>
      <c r="BG505" s="607" t="s">
        <v>1</v>
      </c>
      <c r="BH505" s="607" t="s">
        <v>1</v>
      </c>
      <c r="BI505" s="607">
        <v>1</v>
      </c>
      <c r="BJ505" s="607">
        <v>1</v>
      </c>
      <c r="BK505" s="607">
        <v>1</v>
      </c>
      <c r="BL505" s="607">
        <v>4</v>
      </c>
      <c r="BM505" s="607">
        <v>1</v>
      </c>
      <c r="BN505" s="607" t="s">
        <v>1</v>
      </c>
      <c r="BO505" s="608">
        <v>69.8</v>
      </c>
      <c r="BP505" s="608">
        <v>69.8</v>
      </c>
      <c r="BQ505" s="608">
        <v>69.7</v>
      </c>
      <c r="BR505" s="607">
        <v>7</v>
      </c>
      <c r="BS505" s="607" t="s">
        <v>1</v>
      </c>
      <c r="BT505" s="607" t="s">
        <v>1</v>
      </c>
      <c r="BU505" s="607" t="s">
        <v>1</v>
      </c>
      <c r="BV505" s="607">
        <v>1</v>
      </c>
      <c r="BW505" s="607" t="s">
        <v>1</v>
      </c>
      <c r="BX505" s="607" t="s">
        <v>1</v>
      </c>
      <c r="BY505" s="607" t="s">
        <v>1</v>
      </c>
      <c r="BZ505" s="607" t="s">
        <v>1</v>
      </c>
      <c r="CA505" s="607" t="s">
        <v>1</v>
      </c>
      <c r="CB505" s="607" t="s">
        <v>1</v>
      </c>
      <c r="CC505" s="607">
        <v>1</v>
      </c>
      <c r="CD505" s="607" t="s">
        <v>1</v>
      </c>
      <c r="CE505" s="607">
        <v>4</v>
      </c>
      <c r="CF505" s="607">
        <v>1</v>
      </c>
      <c r="CG505" s="607" t="s">
        <v>1</v>
      </c>
      <c r="CH505" s="607">
        <v>2</v>
      </c>
      <c r="CI505" s="607" t="s">
        <v>1</v>
      </c>
      <c r="CJ505" s="607" t="s">
        <v>1</v>
      </c>
      <c r="CK505" s="607" t="s">
        <v>1</v>
      </c>
      <c r="CL505" s="607" t="s">
        <v>1</v>
      </c>
      <c r="CM505" s="607" t="s">
        <v>1</v>
      </c>
      <c r="CN505" s="607" t="s">
        <v>1</v>
      </c>
      <c r="CO505" s="607" t="s">
        <v>1</v>
      </c>
      <c r="CP505" s="607" t="s">
        <v>1</v>
      </c>
      <c r="CQ505" s="607">
        <v>1</v>
      </c>
      <c r="CR505" s="607" t="s">
        <v>1</v>
      </c>
      <c r="CS505" s="607">
        <v>1</v>
      </c>
      <c r="CT505" s="607" t="s">
        <v>1</v>
      </c>
      <c r="CU505" s="607" t="s">
        <v>1</v>
      </c>
      <c r="CV505" s="607"/>
      <c r="CW505" s="607"/>
      <c r="CX505" s="607"/>
      <c r="CY505" s="607"/>
      <c r="CZ505" s="607"/>
      <c r="DA505" s="607"/>
      <c r="DB505" s="607"/>
      <c r="DC505" s="607">
        <v>15</v>
      </c>
      <c r="DD505" s="607">
        <v>10</v>
      </c>
      <c r="DE505" s="607">
        <v>9</v>
      </c>
      <c r="DF505" s="607">
        <v>1</v>
      </c>
      <c r="DG505" s="607" t="s">
        <v>1</v>
      </c>
      <c r="DH505" s="607">
        <v>4</v>
      </c>
      <c r="DI505" s="607" t="s">
        <v>1</v>
      </c>
      <c r="DJ505" s="607">
        <v>1</v>
      </c>
      <c r="DK505" s="607">
        <v>7</v>
      </c>
      <c r="DL505" s="607" t="s">
        <v>1</v>
      </c>
      <c r="DM505" s="607" t="s">
        <v>1</v>
      </c>
      <c r="DN505" s="607" t="s">
        <v>1</v>
      </c>
      <c r="DO505" s="607" t="s">
        <v>1</v>
      </c>
      <c r="DP505" s="607">
        <v>3</v>
      </c>
      <c r="DQ505" s="607">
        <v>1</v>
      </c>
      <c r="DR505" s="607" t="s">
        <v>1</v>
      </c>
      <c r="DS505" s="607">
        <v>1</v>
      </c>
      <c r="DT505" s="607" t="s">
        <v>1</v>
      </c>
      <c r="DU505" s="607" t="s">
        <v>1</v>
      </c>
      <c r="DV505" s="607" t="s">
        <v>1</v>
      </c>
      <c r="DW505" s="607" t="s">
        <v>1</v>
      </c>
      <c r="DX505" s="607">
        <v>2</v>
      </c>
      <c r="DY505" s="607" t="s">
        <v>1</v>
      </c>
      <c r="DZ505" s="607" t="s">
        <v>1</v>
      </c>
      <c r="EA505" s="607">
        <v>7</v>
      </c>
      <c r="EB505" s="607">
        <v>448</v>
      </c>
      <c r="EC505" s="607" t="s">
        <v>1</v>
      </c>
      <c r="ED505" s="607">
        <v>447</v>
      </c>
      <c r="EE505" s="607">
        <v>1</v>
      </c>
      <c r="EF505" s="17">
        <v>8</v>
      </c>
      <c r="EG505" s="17">
        <v>7</v>
      </c>
      <c r="EH505" s="17">
        <v>6</v>
      </c>
      <c r="EI505" s="17">
        <v>1</v>
      </c>
      <c r="EJ505" s="17" t="s">
        <v>1</v>
      </c>
      <c r="EK505" s="17" t="s">
        <v>1</v>
      </c>
      <c r="EL505" s="17" t="s">
        <v>1</v>
      </c>
      <c r="EM505" s="17">
        <v>1</v>
      </c>
      <c r="EN505" s="17">
        <v>7</v>
      </c>
      <c r="EO505" s="17">
        <v>3</v>
      </c>
      <c r="EP505" s="17">
        <v>3</v>
      </c>
      <c r="EQ505" s="17" t="s">
        <v>1</v>
      </c>
      <c r="ER505" s="17" t="s">
        <v>1</v>
      </c>
      <c r="ES505" s="17">
        <v>4</v>
      </c>
      <c r="ET505" s="17" t="s">
        <v>1</v>
      </c>
      <c r="EU505" s="17" t="s">
        <v>1</v>
      </c>
    </row>
    <row r="506" spans="1:151" ht="14.25" customHeight="1">
      <c r="A506" s="551" t="s">
        <v>299</v>
      </c>
      <c r="B506" s="551" t="s">
        <v>689</v>
      </c>
      <c r="C506" s="551" t="s">
        <v>692</v>
      </c>
      <c r="D506" s="551" t="s">
        <v>221</v>
      </c>
      <c r="E506" s="607">
        <v>20</v>
      </c>
      <c r="F506" s="607">
        <v>7</v>
      </c>
      <c r="G506" s="607">
        <v>2</v>
      </c>
      <c r="H506" s="607">
        <v>2</v>
      </c>
      <c r="I506" s="607" t="s">
        <v>1</v>
      </c>
      <c r="J506" s="607" t="s">
        <v>1</v>
      </c>
      <c r="K506" s="607">
        <v>5</v>
      </c>
      <c r="L506" s="607">
        <v>13</v>
      </c>
      <c r="M506" s="607">
        <v>11</v>
      </c>
      <c r="N506" s="607" t="s">
        <v>1</v>
      </c>
      <c r="O506" s="607" t="s">
        <v>1</v>
      </c>
      <c r="P506" s="607" t="s">
        <v>1</v>
      </c>
      <c r="Q506" s="607">
        <v>1</v>
      </c>
      <c r="R506" s="607" t="s">
        <v>1</v>
      </c>
      <c r="S506" s="607" t="s">
        <v>1</v>
      </c>
      <c r="T506" s="607" t="s">
        <v>1</v>
      </c>
      <c r="U506" s="607" t="s">
        <v>1</v>
      </c>
      <c r="V506" s="607" t="s">
        <v>1</v>
      </c>
      <c r="W506" s="607">
        <v>1</v>
      </c>
      <c r="X506" s="607">
        <v>1</v>
      </c>
      <c r="Y506" s="607">
        <v>2</v>
      </c>
      <c r="Z506" s="607">
        <v>5</v>
      </c>
      <c r="AA506" s="607">
        <v>1</v>
      </c>
      <c r="AB506" s="607" t="s">
        <v>1</v>
      </c>
      <c r="AC506" s="608">
        <v>70.7</v>
      </c>
      <c r="AD506" s="608">
        <v>70.7</v>
      </c>
      <c r="AE506" s="608">
        <v>70.8</v>
      </c>
      <c r="AF506" s="607">
        <v>10</v>
      </c>
      <c r="AG506" s="607" t="s">
        <v>1</v>
      </c>
      <c r="AH506" s="607" t="s">
        <v>1</v>
      </c>
      <c r="AI506" s="607" t="s">
        <v>1</v>
      </c>
      <c r="AJ506" s="607">
        <v>1</v>
      </c>
      <c r="AK506" s="607" t="s">
        <v>1</v>
      </c>
      <c r="AL506" s="607" t="s">
        <v>1</v>
      </c>
      <c r="AM506" s="607" t="s">
        <v>1</v>
      </c>
      <c r="AN506" s="607" t="s">
        <v>1</v>
      </c>
      <c r="AO506" s="607" t="s">
        <v>1</v>
      </c>
      <c r="AP506" s="607">
        <v>1</v>
      </c>
      <c r="AQ506" s="607">
        <v>1</v>
      </c>
      <c r="AR506" s="607">
        <v>1</v>
      </c>
      <c r="AS506" s="607">
        <v>5</v>
      </c>
      <c r="AT506" s="607">
        <v>1</v>
      </c>
      <c r="AU506" s="607" t="s">
        <v>1</v>
      </c>
      <c r="AV506" s="608">
        <v>70.400000000000006</v>
      </c>
      <c r="AW506" s="608">
        <v>70.7</v>
      </c>
      <c r="AX506" s="608">
        <v>69.7</v>
      </c>
      <c r="AY506" s="607">
        <v>9</v>
      </c>
      <c r="AZ506" s="607" t="s">
        <v>1</v>
      </c>
      <c r="BA506" s="607" t="s">
        <v>1</v>
      </c>
      <c r="BB506" s="607" t="s">
        <v>1</v>
      </c>
      <c r="BC506" s="607">
        <v>1</v>
      </c>
      <c r="BD506" s="607" t="s">
        <v>1</v>
      </c>
      <c r="BE506" s="607" t="s">
        <v>1</v>
      </c>
      <c r="BF506" s="607" t="s">
        <v>1</v>
      </c>
      <c r="BG506" s="607" t="s">
        <v>1</v>
      </c>
      <c r="BH506" s="607" t="s">
        <v>1</v>
      </c>
      <c r="BI506" s="607">
        <v>1</v>
      </c>
      <c r="BJ506" s="607">
        <v>1</v>
      </c>
      <c r="BK506" s="607">
        <v>1</v>
      </c>
      <c r="BL506" s="607">
        <v>4</v>
      </c>
      <c r="BM506" s="607">
        <v>1</v>
      </c>
      <c r="BN506" s="607" t="s">
        <v>1</v>
      </c>
      <c r="BO506" s="608">
        <v>69.8</v>
      </c>
      <c r="BP506" s="608">
        <v>69.8</v>
      </c>
      <c r="BQ506" s="608">
        <v>69.7</v>
      </c>
      <c r="BR506" s="607">
        <v>7</v>
      </c>
      <c r="BS506" s="607" t="s">
        <v>1</v>
      </c>
      <c r="BT506" s="607" t="s">
        <v>1</v>
      </c>
      <c r="BU506" s="607" t="s">
        <v>1</v>
      </c>
      <c r="BV506" s="607">
        <v>1</v>
      </c>
      <c r="BW506" s="607" t="s">
        <v>1</v>
      </c>
      <c r="BX506" s="607" t="s">
        <v>1</v>
      </c>
      <c r="BY506" s="607" t="s">
        <v>1</v>
      </c>
      <c r="BZ506" s="607" t="s">
        <v>1</v>
      </c>
      <c r="CA506" s="607" t="s">
        <v>1</v>
      </c>
      <c r="CB506" s="607" t="s">
        <v>1</v>
      </c>
      <c r="CC506" s="607">
        <v>1</v>
      </c>
      <c r="CD506" s="607" t="s">
        <v>1</v>
      </c>
      <c r="CE506" s="607">
        <v>4</v>
      </c>
      <c r="CF506" s="607">
        <v>1</v>
      </c>
      <c r="CG506" s="607" t="s">
        <v>1</v>
      </c>
      <c r="CH506" s="607">
        <v>2</v>
      </c>
      <c r="CI506" s="607" t="s">
        <v>1</v>
      </c>
      <c r="CJ506" s="607" t="s">
        <v>1</v>
      </c>
      <c r="CK506" s="607" t="s">
        <v>1</v>
      </c>
      <c r="CL506" s="607" t="s">
        <v>1</v>
      </c>
      <c r="CM506" s="607" t="s">
        <v>1</v>
      </c>
      <c r="CN506" s="607" t="s">
        <v>1</v>
      </c>
      <c r="CO506" s="607" t="s">
        <v>1</v>
      </c>
      <c r="CP506" s="607" t="s">
        <v>1</v>
      </c>
      <c r="CQ506" s="607">
        <v>1</v>
      </c>
      <c r="CR506" s="607" t="s">
        <v>1</v>
      </c>
      <c r="CS506" s="607">
        <v>1</v>
      </c>
      <c r="CT506" s="607" t="s">
        <v>1</v>
      </c>
      <c r="CU506" s="607" t="s">
        <v>1</v>
      </c>
      <c r="CV506" s="607"/>
      <c r="CW506" s="607"/>
      <c r="CX506" s="607"/>
      <c r="CY506" s="607"/>
      <c r="CZ506" s="607"/>
      <c r="DA506" s="607"/>
      <c r="DB506" s="607"/>
      <c r="DC506" s="607">
        <v>15</v>
      </c>
      <c r="DD506" s="607">
        <v>10</v>
      </c>
      <c r="DE506" s="607">
        <v>9</v>
      </c>
      <c r="DF506" s="607">
        <v>1</v>
      </c>
      <c r="DG506" s="607" t="s">
        <v>1</v>
      </c>
      <c r="DH506" s="607">
        <v>4</v>
      </c>
      <c r="DI506" s="607" t="s">
        <v>1</v>
      </c>
      <c r="DJ506" s="607">
        <v>1</v>
      </c>
      <c r="DK506" s="607">
        <v>7</v>
      </c>
      <c r="DL506" s="607" t="s">
        <v>1</v>
      </c>
      <c r="DM506" s="607" t="s">
        <v>1</v>
      </c>
      <c r="DN506" s="607" t="s">
        <v>1</v>
      </c>
      <c r="DO506" s="607" t="s">
        <v>1</v>
      </c>
      <c r="DP506" s="607">
        <v>3</v>
      </c>
      <c r="DQ506" s="607">
        <v>1</v>
      </c>
      <c r="DR506" s="607" t="s">
        <v>1</v>
      </c>
      <c r="DS506" s="607">
        <v>1</v>
      </c>
      <c r="DT506" s="607" t="s">
        <v>1</v>
      </c>
      <c r="DU506" s="607" t="s">
        <v>1</v>
      </c>
      <c r="DV506" s="607" t="s">
        <v>1</v>
      </c>
      <c r="DW506" s="607" t="s">
        <v>1</v>
      </c>
      <c r="DX506" s="607">
        <v>2</v>
      </c>
      <c r="DY506" s="607" t="s">
        <v>1</v>
      </c>
      <c r="DZ506" s="607" t="s">
        <v>1</v>
      </c>
      <c r="EA506" s="607">
        <v>7</v>
      </c>
      <c r="EB506" s="607">
        <v>448</v>
      </c>
      <c r="EC506" s="607" t="s">
        <v>1</v>
      </c>
      <c r="ED506" s="607">
        <v>447</v>
      </c>
      <c r="EE506" s="607">
        <v>1</v>
      </c>
      <c r="EF506" s="17">
        <v>8</v>
      </c>
      <c r="EG506" s="17">
        <v>7</v>
      </c>
      <c r="EH506" s="17">
        <v>6</v>
      </c>
      <c r="EI506" s="17">
        <v>1</v>
      </c>
      <c r="EJ506" s="17" t="s">
        <v>1</v>
      </c>
      <c r="EK506" s="17" t="s">
        <v>1</v>
      </c>
      <c r="EL506" s="17" t="s">
        <v>1</v>
      </c>
      <c r="EM506" s="17">
        <v>1</v>
      </c>
      <c r="EN506" s="17">
        <v>7</v>
      </c>
      <c r="EO506" s="17">
        <v>3</v>
      </c>
      <c r="EP506" s="17">
        <v>3</v>
      </c>
      <c r="EQ506" s="17" t="s">
        <v>1</v>
      </c>
      <c r="ER506" s="17" t="s">
        <v>1</v>
      </c>
      <c r="ES506" s="17">
        <v>4</v>
      </c>
      <c r="ET506" s="17" t="s">
        <v>1</v>
      </c>
      <c r="EU506" s="17" t="s">
        <v>1</v>
      </c>
    </row>
    <row r="507" spans="1:151" ht="14.25" customHeight="1">
      <c r="A507" s="551" t="s">
        <v>299</v>
      </c>
      <c r="B507" s="551" t="s">
        <v>689</v>
      </c>
      <c r="C507" s="551" t="s">
        <v>693</v>
      </c>
      <c r="D507" s="551"/>
      <c r="E507" s="607">
        <v>17</v>
      </c>
      <c r="F507" s="607">
        <v>3</v>
      </c>
      <c r="G507" s="607" t="s">
        <v>1</v>
      </c>
      <c r="H507" s="607" t="s">
        <v>1</v>
      </c>
      <c r="I507" s="607">
        <v>1</v>
      </c>
      <c r="J507" s="607">
        <v>1</v>
      </c>
      <c r="K507" s="607">
        <v>2</v>
      </c>
      <c r="L507" s="607">
        <v>14</v>
      </c>
      <c r="M507" s="607">
        <v>5</v>
      </c>
      <c r="N507" s="607" t="s">
        <v>1</v>
      </c>
      <c r="O507" s="607" t="s">
        <v>1</v>
      </c>
      <c r="P507" s="607" t="s">
        <v>1</v>
      </c>
      <c r="Q507" s="607" t="s">
        <v>1</v>
      </c>
      <c r="R507" s="607" t="s">
        <v>1</v>
      </c>
      <c r="S507" s="607" t="s">
        <v>1</v>
      </c>
      <c r="T507" s="607" t="s">
        <v>1</v>
      </c>
      <c r="U507" s="607" t="s">
        <v>1</v>
      </c>
      <c r="V507" s="607" t="s">
        <v>1</v>
      </c>
      <c r="W507" s="607">
        <v>1</v>
      </c>
      <c r="X507" s="607">
        <v>1</v>
      </c>
      <c r="Y507" s="607" t="s">
        <v>1</v>
      </c>
      <c r="Z507" s="607">
        <v>2</v>
      </c>
      <c r="AA507" s="607">
        <v>1</v>
      </c>
      <c r="AB507" s="607" t="s">
        <v>1</v>
      </c>
      <c r="AC507" s="608">
        <v>73.2</v>
      </c>
      <c r="AD507" s="608">
        <v>75.3</v>
      </c>
      <c r="AE507" s="608">
        <v>70</v>
      </c>
      <c r="AF507" s="607">
        <v>5</v>
      </c>
      <c r="AG507" s="607" t="s">
        <v>1</v>
      </c>
      <c r="AH507" s="607" t="s">
        <v>1</v>
      </c>
      <c r="AI507" s="607" t="s">
        <v>1</v>
      </c>
      <c r="AJ507" s="607" t="s">
        <v>1</v>
      </c>
      <c r="AK507" s="607" t="s">
        <v>1</v>
      </c>
      <c r="AL507" s="607" t="s">
        <v>1</v>
      </c>
      <c r="AM507" s="607" t="s">
        <v>1</v>
      </c>
      <c r="AN507" s="607" t="s">
        <v>1</v>
      </c>
      <c r="AO507" s="607" t="s">
        <v>1</v>
      </c>
      <c r="AP507" s="607">
        <v>1</v>
      </c>
      <c r="AQ507" s="607">
        <v>1</v>
      </c>
      <c r="AR507" s="607" t="s">
        <v>1</v>
      </c>
      <c r="AS507" s="607">
        <v>2</v>
      </c>
      <c r="AT507" s="607">
        <v>1</v>
      </c>
      <c r="AU507" s="607" t="s">
        <v>1</v>
      </c>
      <c r="AV507" s="608">
        <v>73.2</v>
      </c>
      <c r="AW507" s="608">
        <v>75.3</v>
      </c>
      <c r="AX507" s="608">
        <v>70</v>
      </c>
      <c r="AY507" s="607">
        <v>5</v>
      </c>
      <c r="AZ507" s="607" t="s">
        <v>1</v>
      </c>
      <c r="BA507" s="607" t="s">
        <v>1</v>
      </c>
      <c r="BB507" s="607" t="s">
        <v>1</v>
      </c>
      <c r="BC507" s="607" t="s">
        <v>1</v>
      </c>
      <c r="BD507" s="607" t="s">
        <v>1</v>
      </c>
      <c r="BE507" s="607" t="s">
        <v>1</v>
      </c>
      <c r="BF507" s="607" t="s">
        <v>1</v>
      </c>
      <c r="BG507" s="607" t="s">
        <v>1</v>
      </c>
      <c r="BH507" s="607" t="s">
        <v>1</v>
      </c>
      <c r="BI507" s="607">
        <v>1</v>
      </c>
      <c r="BJ507" s="607">
        <v>1</v>
      </c>
      <c r="BK507" s="607" t="s">
        <v>1</v>
      </c>
      <c r="BL507" s="607">
        <v>2</v>
      </c>
      <c r="BM507" s="607">
        <v>1</v>
      </c>
      <c r="BN507" s="607" t="s">
        <v>1</v>
      </c>
      <c r="BO507" s="608">
        <v>73.2</v>
      </c>
      <c r="BP507" s="608">
        <v>75.3</v>
      </c>
      <c r="BQ507" s="608">
        <v>70</v>
      </c>
      <c r="BR507" s="607">
        <v>3</v>
      </c>
      <c r="BS507" s="607" t="s">
        <v>1</v>
      </c>
      <c r="BT507" s="607" t="s">
        <v>1</v>
      </c>
      <c r="BU507" s="607" t="s">
        <v>1</v>
      </c>
      <c r="BV507" s="607" t="s">
        <v>1</v>
      </c>
      <c r="BW507" s="607" t="s">
        <v>1</v>
      </c>
      <c r="BX507" s="607" t="s">
        <v>1</v>
      </c>
      <c r="BY507" s="607" t="s">
        <v>1</v>
      </c>
      <c r="BZ507" s="607" t="s">
        <v>1</v>
      </c>
      <c r="CA507" s="607" t="s">
        <v>1</v>
      </c>
      <c r="CB507" s="607" t="s">
        <v>1</v>
      </c>
      <c r="CC507" s="607">
        <v>1</v>
      </c>
      <c r="CD507" s="607" t="s">
        <v>1</v>
      </c>
      <c r="CE507" s="607">
        <v>1</v>
      </c>
      <c r="CF507" s="607">
        <v>1</v>
      </c>
      <c r="CG507" s="607" t="s">
        <v>1</v>
      </c>
      <c r="CH507" s="607" t="s">
        <v>1</v>
      </c>
      <c r="CI507" s="607" t="s">
        <v>1</v>
      </c>
      <c r="CJ507" s="607" t="s">
        <v>1</v>
      </c>
      <c r="CK507" s="607" t="s">
        <v>1</v>
      </c>
      <c r="CL507" s="607" t="s">
        <v>1</v>
      </c>
      <c r="CM507" s="607" t="s">
        <v>1</v>
      </c>
      <c r="CN507" s="607" t="s">
        <v>1</v>
      </c>
      <c r="CO507" s="607" t="s">
        <v>1</v>
      </c>
      <c r="CP507" s="607" t="s">
        <v>1</v>
      </c>
      <c r="CQ507" s="607" t="s">
        <v>1</v>
      </c>
      <c r="CR507" s="607" t="s">
        <v>1</v>
      </c>
      <c r="CS507" s="607" t="s">
        <v>1</v>
      </c>
      <c r="CT507" s="607" t="s">
        <v>1</v>
      </c>
      <c r="CU507" s="607" t="s">
        <v>1</v>
      </c>
      <c r="CV507" s="607"/>
      <c r="CW507" s="607"/>
      <c r="CX507" s="607"/>
      <c r="CY507" s="607"/>
      <c r="CZ507" s="607"/>
      <c r="DA507" s="607"/>
      <c r="DB507" s="607"/>
      <c r="DC507" s="607">
        <v>6</v>
      </c>
      <c r="DD507" s="607">
        <v>6</v>
      </c>
      <c r="DE507" s="607">
        <v>5</v>
      </c>
      <c r="DF507" s="607">
        <v>1</v>
      </c>
      <c r="DG507" s="607" t="s">
        <v>1</v>
      </c>
      <c r="DH507" s="607" t="s">
        <v>1</v>
      </c>
      <c r="DI507" s="607" t="s">
        <v>1</v>
      </c>
      <c r="DJ507" s="607" t="s">
        <v>1</v>
      </c>
      <c r="DK507" s="607">
        <v>3</v>
      </c>
      <c r="DL507" s="607" t="s">
        <v>1</v>
      </c>
      <c r="DM507" s="607" t="s">
        <v>1</v>
      </c>
      <c r="DN507" s="607" t="s">
        <v>1</v>
      </c>
      <c r="DO507" s="607" t="s">
        <v>1</v>
      </c>
      <c r="DP507" s="607">
        <v>1</v>
      </c>
      <c r="DQ507" s="607" t="s">
        <v>1</v>
      </c>
      <c r="DR507" s="607" t="s">
        <v>1</v>
      </c>
      <c r="DS507" s="607">
        <v>2</v>
      </c>
      <c r="DT507" s="607" t="s">
        <v>1</v>
      </c>
      <c r="DU507" s="607" t="s">
        <v>1</v>
      </c>
      <c r="DV507" s="607" t="s">
        <v>1</v>
      </c>
      <c r="DW507" s="607" t="s">
        <v>1</v>
      </c>
      <c r="DX507" s="607" t="s">
        <v>1</v>
      </c>
      <c r="DY507" s="607" t="s">
        <v>1</v>
      </c>
      <c r="DZ507" s="607" t="s">
        <v>1</v>
      </c>
      <c r="EA507" s="607">
        <v>3</v>
      </c>
      <c r="EB507" s="607">
        <v>368</v>
      </c>
      <c r="EC507" s="607" t="s">
        <v>1</v>
      </c>
      <c r="ED507" s="607">
        <v>358</v>
      </c>
      <c r="EE507" s="607">
        <v>10</v>
      </c>
      <c r="EF507" s="17">
        <v>3</v>
      </c>
      <c r="EG507" s="17">
        <v>3</v>
      </c>
      <c r="EH507" s="17">
        <v>3</v>
      </c>
      <c r="EI507" s="17" t="s">
        <v>1</v>
      </c>
      <c r="EJ507" s="17" t="s">
        <v>1</v>
      </c>
      <c r="EK507" s="17" t="s">
        <v>1</v>
      </c>
      <c r="EL507" s="17" t="s">
        <v>1</v>
      </c>
      <c r="EM507" s="17" t="s">
        <v>1</v>
      </c>
      <c r="EN507" s="17">
        <v>3</v>
      </c>
      <c r="EO507" s="17">
        <v>3</v>
      </c>
      <c r="EP507" s="17">
        <v>2</v>
      </c>
      <c r="EQ507" s="17">
        <v>1</v>
      </c>
      <c r="ER507" s="17" t="s">
        <v>1</v>
      </c>
      <c r="ES507" s="17" t="s">
        <v>1</v>
      </c>
      <c r="ET507" s="17" t="s">
        <v>1</v>
      </c>
      <c r="EU507" s="17" t="s">
        <v>1</v>
      </c>
    </row>
    <row r="508" spans="1:151" ht="14.25" customHeight="1">
      <c r="A508" s="551" t="s">
        <v>299</v>
      </c>
      <c r="B508" s="551" t="s">
        <v>689</v>
      </c>
      <c r="C508" s="551" t="s">
        <v>693</v>
      </c>
      <c r="D508" s="551" t="s">
        <v>694</v>
      </c>
      <c r="E508" s="607">
        <v>17</v>
      </c>
      <c r="F508" s="607">
        <v>3</v>
      </c>
      <c r="G508" s="607" t="s">
        <v>1</v>
      </c>
      <c r="H508" s="607" t="s">
        <v>1</v>
      </c>
      <c r="I508" s="607">
        <v>1</v>
      </c>
      <c r="J508" s="607">
        <v>1</v>
      </c>
      <c r="K508" s="607">
        <v>2</v>
      </c>
      <c r="L508" s="607">
        <v>14</v>
      </c>
      <c r="M508" s="607">
        <v>5</v>
      </c>
      <c r="N508" s="607" t="s">
        <v>1</v>
      </c>
      <c r="O508" s="607" t="s">
        <v>1</v>
      </c>
      <c r="P508" s="607" t="s">
        <v>1</v>
      </c>
      <c r="Q508" s="607" t="s">
        <v>1</v>
      </c>
      <c r="R508" s="607" t="s">
        <v>1</v>
      </c>
      <c r="S508" s="607" t="s">
        <v>1</v>
      </c>
      <c r="T508" s="607" t="s">
        <v>1</v>
      </c>
      <c r="U508" s="607" t="s">
        <v>1</v>
      </c>
      <c r="V508" s="607" t="s">
        <v>1</v>
      </c>
      <c r="W508" s="607">
        <v>1</v>
      </c>
      <c r="X508" s="607">
        <v>1</v>
      </c>
      <c r="Y508" s="607" t="s">
        <v>1</v>
      </c>
      <c r="Z508" s="607">
        <v>2</v>
      </c>
      <c r="AA508" s="607">
        <v>1</v>
      </c>
      <c r="AB508" s="607" t="s">
        <v>1</v>
      </c>
      <c r="AC508" s="608">
        <v>73.2</v>
      </c>
      <c r="AD508" s="608">
        <v>75.3</v>
      </c>
      <c r="AE508" s="608">
        <v>70</v>
      </c>
      <c r="AF508" s="607">
        <v>5</v>
      </c>
      <c r="AG508" s="607" t="s">
        <v>1</v>
      </c>
      <c r="AH508" s="607" t="s">
        <v>1</v>
      </c>
      <c r="AI508" s="607" t="s">
        <v>1</v>
      </c>
      <c r="AJ508" s="607" t="s">
        <v>1</v>
      </c>
      <c r="AK508" s="607" t="s">
        <v>1</v>
      </c>
      <c r="AL508" s="607" t="s">
        <v>1</v>
      </c>
      <c r="AM508" s="607" t="s">
        <v>1</v>
      </c>
      <c r="AN508" s="607" t="s">
        <v>1</v>
      </c>
      <c r="AO508" s="607" t="s">
        <v>1</v>
      </c>
      <c r="AP508" s="607">
        <v>1</v>
      </c>
      <c r="AQ508" s="607">
        <v>1</v>
      </c>
      <c r="AR508" s="607" t="s">
        <v>1</v>
      </c>
      <c r="AS508" s="607">
        <v>2</v>
      </c>
      <c r="AT508" s="607">
        <v>1</v>
      </c>
      <c r="AU508" s="607" t="s">
        <v>1</v>
      </c>
      <c r="AV508" s="608">
        <v>73.2</v>
      </c>
      <c r="AW508" s="608">
        <v>75.3</v>
      </c>
      <c r="AX508" s="608">
        <v>70</v>
      </c>
      <c r="AY508" s="607">
        <v>5</v>
      </c>
      <c r="AZ508" s="607" t="s">
        <v>1</v>
      </c>
      <c r="BA508" s="607" t="s">
        <v>1</v>
      </c>
      <c r="BB508" s="607" t="s">
        <v>1</v>
      </c>
      <c r="BC508" s="607" t="s">
        <v>1</v>
      </c>
      <c r="BD508" s="607" t="s">
        <v>1</v>
      </c>
      <c r="BE508" s="607" t="s">
        <v>1</v>
      </c>
      <c r="BF508" s="607" t="s">
        <v>1</v>
      </c>
      <c r="BG508" s="607" t="s">
        <v>1</v>
      </c>
      <c r="BH508" s="607" t="s">
        <v>1</v>
      </c>
      <c r="BI508" s="607">
        <v>1</v>
      </c>
      <c r="BJ508" s="607">
        <v>1</v>
      </c>
      <c r="BK508" s="607" t="s">
        <v>1</v>
      </c>
      <c r="BL508" s="607">
        <v>2</v>
      </c>
      <c r="BM508" s="607">
        <v>1</v>
      </c>
      <c r="BN508" s="607" t="s">
        <v>1</v>
      </c>
      <c r="BO508" s="608">
        <v>73.2</v>
      </c>
      <c r="BP508" s="608">
        <v>75.3</v>
      </c>
      <c r="BQ508" s="608">
        <v>70</v>
      </c>
      <c r="BR508" s="607">
        <v>3</v>
      </c>
      <c r="BS508" s="607" t="s">
        <v>1</v>
      </c>
      <c r="BT508" s="607" t="s">
        <v>1</v>
      </c>
      <c r="BU508" s="607" t="s">
        <v>1</v>
      </c>
      <c r="BV508" s="607" t="s">
        <v>1</v>
      </c>
      <c r="BW508" s="607" t="s">
        <v>1</v>
      </c>
      <c r="BX508" s="607" t="s">
        <v>1</v>
      </c>
      <c r="BY508" s="607" t="s">
        <v>1</v>
      </c>
      <c r="BZ508" s="607" t="s">
        <v>1</v>
      </c>
      <c r="CA508" s="607" t="s">
        <v>1</v>
      </c>
      <c r="CB508" s="607" t="s">
        <v>1</v>
      </c>
      <c r="CC508" s="607">
        <v>1</v>
      </c>
      <c r="CD508" s="607" t="s">
        <v>1</v>
      </c>
      <c r="CE508" s="607">
        <v>1</v>
      </c>
      <c r="CF508" s="607">
        <v>1</v>
      </c>
      <c r="CG508" s="607" t="s">
        <v>1</v>
      </c>
      <c r="CH508" s="607" t="s">
        <v>1</v>
      </c>
      <c r="CI508" s="607" t="s">
        <v>1</v>
      </c>
      <c r="CJ508" s="607" t="s">
        <v>1</v>
      </c>
      <c r="CK508" s="607" t="s">
        <v>1</v>
      </c>
      <c r="CL508" s="607" t="s">
        <v>1</v>
      </c>
      <c r="CM508" s="607" t="s">
        <v>1</v>
      </c>
      <c r="CN508" s="607" t="s">
        <v>1</v>
      </c>
      <c r="CO508" s="607" t="s">
        <v>1</v>
      </c>
      <c r="CP508" s="607" t="s">
        <v>1</v>
      </c>
      <c r="CQ508" s="607" t="s">
        <v>1</v>
      </c>
      <c r="CR508" s="607" t="s">
        <v>1</v>
      </c>
      <c r="CS508" s="607" t="s">
        <v>1</v>
      </c>
      <c r="CT508" s="607" t="s">
        <v>1</v>
      </c>
      <c r="CU508" s="607" t="s">
        <v>1</v>
      </c>
      <c r="CV508" s="607"/>
      <c r="CW508" s="607"/>
      <c r="CX508" s="607"/>
      <c r="CY508" s="607"/>
      <c r="CZ508" s="607"/>
      <c r="DA508" s="607"/>
      <c r="DB508" s="607"/>
      <c r="DC508" s="607">
        <v>6</v>
      </c>
      <c r="DD508" s="607">
        <v>6</v>
      </c>
      <c r="DE508" s="607">
        <v>5</v>
      </c>
      <c r="DF508" s="607">
        <v>1</v>
      </c>
      <c r="DG508" s="607" t="s">
        <v>1</v>
      </c>
      <c r="DH508" s="607" t="s">
        <v>1</v>
      </c>
      <c r="DI508" s="607" t="s">
        <v>1</v>
      </c>
      <c r="DJ508" s="607" t="s">
        <v>1</v>
      </c>
      <c r="DK508" s="607">
        <v>3</v>
      </c>
      <c r="DL508" s="607" t="s">
        <v>1</v>
      </c>
      <c r="DM508" s="607" t="s">
        <v>1</v>
      </c>
      <c r="DN508" s="607" t="s">
        <v>1</v>
      </c>
      <c r="DO508" s="607" t="s">
        <v>1</v>
      </c>
      <c r="DP508" s="607">
        <v>1</v>
      </c>
      <c r="DQ508" s="607" t="s">
        <v>1</v>
      </c>
      <c r="DR508" s="607" t="s">
        <v>1</v>
      </c>
      <c r="DS508" s="607">
        <v>2</v>
      </c>
      <c r="DT508" s="607" t="s">
        <v>1</v>
      </c>
      <c r="DU508" s="607" t="s">
        <v>1</v>
      </c>
      <c r="DV508" s="607" t="s">
        <v>1</v>
      </c>
      <c r="DW508" s="607" t="s">
        <v>1</v>
      </c>
      <c r="DX508" s="607" t="s">
        <v>1</v>
      </c>
      <c r="DY508" s="607" t="s">
        <v>1</v>
      </c>
      <c r="DZ508" s="607" t="s">
        <v>1</v>
      </c>
      <c r="EA508" s="607">
        <v>3</v>
      </c>
      <c r="EB508" s="607">
        <v>368</v>
      </c>
      <c r="EC508" s="607" t="s">
        <v>1</v>
      </c>
      <c r="ED508" s="607">
        <v>358</v>
      </c>
      <c r="EE508" s="607">
        <v>10</v>
      </c>
      <c r="EF508" s="17">
        <v>3</v>
      </c>
      <c r="EG508" s="17">
        <v>3</v>
      </c>
      <c r="EH508" s="17">
        <v>3</v>
      </c>
      <c r="EI508" s="17" t="s">
        <v>1</v>
      </c>
      <c r="EJ508" s="17" t="s">
        <v>1</v>
      </c>
      <c r="EK508" s="17" t="s">
        <v>1</v>
      </c>
      <c r="EL508" s="17" t="s">
        <v>1</v>
      </c>
      <c r="EM508" s="17" t="s">
        <v>1</v>
      </c>
      <c r="EN508" s="17">
        <v>3</v>
      </c>
      <c r="EO508" s="17">
        <v>3</v>
      </c>
      <c r="EP508" s="17">
        <v>2</v>
      </c>
      <c r="EQ508" s="17">
        <v>1</v>
      </c>
      <c r="ER508" s="17" t="s">
        <v>1</v>
      </c>
      <c r="ES508" s="17" t="s">
        <v>1</v>
      </c>
      <c r="ET508" s="17" t="s">
        <v>1</v>
      </c>
      <c r="EU508" s="17" t="s">
        <v>1</v>
      </c>
    </row>
    <row r="509" spans="1:151" ht="14.25" customHeight="1">
      <c r="A509" s="551" t="s">
        <v>299</v>
      </c>
      <c r="B509" s="551" t="s">
        <v>689</v>
      </c>
      <c r="C509" s="551" t="s">
        <v>695</v>
      </c>
      <c r="D509" s="551"/>
      <c r="E509" s="607">
        <v>16</v>
      </c>
      <c r="F509" s="607">
        <v>8</v>
      </c>
      <c r="G509" s="607">
        <v>2</v>
      </c>
      <c r="H509" s="607">
        <v>2</v>
      </c>
      <c r="I509" s="607" t="s">
        <v>1</v>
      </c>
      <c r="J509" s="607" t="s">
        <v>1</v>
      </c>
      <c r="K509" s="607">
        <v>6</v>
      </c>
      <c r="L509" s="607">
        <v>8</v>
      </c>
      <c r="M509" s="607">
        <v>14</v>
      </c>
      <c r="N509" s="607" t="s">
        <v>1</v>
      </c>
      <c r="O509" s="607" t="s">
        <v>1</v>
      </c>
      <c r="P509" s="607" t="s">
        <v>1</v>
      </c>
      <c r="Q509" s="607" t="s">
        <v>1</v>
      </c>
      <c r="R509" s="607" t="s">
        <v>1</v>
      </c>
      <c r="S509" s="607" t="s">
        <v>1</v>
      </c>
      <c r="T509" s="607" t="s">
        <v>1</v>
      </c>
      <c r="U509" s="607" t="s">
        <v>1</v>
      </c>
      <c r="V509" s="607">
        <v>1</v>
      </c>
      <c r="W509" s="607">
        <v>1</v>
      </c>
      <c r="X509" s="607">
        <v>3</v>
      </c>
      <c r="Y509" s="607">
        <v>6</v>
      </c>
      <c r="Z509" s="607">
        <v>3</v>
      </c>
      <c r="AA509" s="607" t="s">
        <v>1</v>
      </c>
      <c r="AB509" s="607" t="s">
        <v>1</v>
      </c>
      <c r="AC509" s="608">
        <v>70.3</v>
      </c>
      <c r="AD509" s="608">
        <v>70</v>
      </c>
      <c r="AE509" s="608">
        <v>70.7</v>
      </c>
      <c r="AF509" s="607">
        <v>11</v>
      </c>
      <c r="AG509" s="607" t="s">
        <v>1</v>
      </c>
      <c r="AH509" s="607" t="s">
        <v>1</v>
      </c>
      <c r="AI509" s="607" t="s">
        <v>1</v>
      </c>
      <c r="AJ509" s="607" t="s">
        <v>1</v>
      </c>
      <c r="AK509" s="607" t="s">
        <v>1</v>
      </c>
      <c r="AL509" s="607" t="s">
        <v>1</v>
      </c>
      <c r="AM509" s="607" t="s">
        <v>1</v>
      </c>
      <c r="AN509" s="607" t="s">
        <v>1</v>
      </c>
      <c r="AO509" s="607">
        <v>1</v>
      </c>
      <c r="AP509" s="607">
        <v>1</v>
      </c>
      <c r="AQ509" s="607">
        <v>2</v>
      </c>
      <c r="AR509" s="607">
        <v>5</v>
      </c>
      <c r="AS509" s="607">
        <v>2</v>
      </c>
      <c r="AT509" s="607" t="s">
        <v>1</v>
      </c>
      <c r="AU509" s="607" t="s">
        <v>1</v>
      </c>
      <c r="AV509" s="608">
        <v>70.2</v>
      </c>
      <c r="AW509" s="608">
        <v>68.8</v>
      </c>
      <c r="AX509" s="608">
        <v>71.8</v>
      </c>
      <c r="AY509" s="607">
        <v>11</v>
      </c>
      <c r="AZ509" s="607" t="s">
        <v>1</v>
      </c>
      <c r="BA509" s="607" t="s">
        <v>1</v>
      </c>
      <c r="BB509" s="607" t="s">
        <v>1</v>
      </c>
      <c r="BC509" s="607" t="s">
        <v>1</v>
      </c>
      <c r="BD509" s="607" t="s">
        <v>1</v>
      </c>
      <c r="BE509" s="607" t="s">
        <v>1</v>
      </c>
      <c r="BF509" s="607" t="s">
        <v>1</v>
      </c>
      <c r="BG509" s="607" t="s">
        <v>1</v>
      </c>
      <c r="BH509" s="607">
        <v>1</v>
      </c>
      <c r="BI509" s="607">
        <v>1</v>
      </c>
      <c r="BJ509" s="607">
        <v>2</v>
      </c>
      <c r="BK509" s="607">
        <v>5</v>
      </c>
      <c r="BL509" s="607">
        <v>2</v>
      </c>
      <c r="BM509" s="607" t="s">
        <v>1</v>
      </c>
      <c r="BN509" s="607" t="s">
        <v>1</v>
      </c>
      <c r="BO509" s="608">
        <v>70.2</v>
      </c>
      <c r="BP509" s="608">
        <v>68.8</v>
      </c>
      <c r="BQ509" s="608">
        <v>71.8</v>
      </c>
      <c r="BR509" s="607">
        <v>8</v>
      </c>
      <c r="BS509" s="607" t="s">
        <v>1</v>
      </c>
      <c r="BT509" s="607" t="s">
        <v>1</v>
      </c>
      <c r="BU509" s="607" t="s">
        <v>1</v>
      </c>
      <c r="BV509" s="607" t="s">
        <v>1</v>
      </c>
      <c r="BW509" s="607" t="s">
        <v>1</v>
      </c>
      <c r="BX509" s="607" t="s">
        <v>1</v>
      </c>
      <c r="BY509" s="607" t="s">
        <v>1</v>
      </c>
      <c r="BZ509" s="607" t="s">
        <v>1</v>
      </c>
      <c r="CA509" s="607">
        <v>1</v>
      </c>
      <c r="CB509" s="607" t="s">
        <v>1</v>
      </c>
      <c r="CC509" s="607">
        <v>2</v>
      </c>
      <c r="CD509" s="607">
        <v>3</v>
      </c>
      <c r="CE509" s="607">
        <v>2</v>
      </c>
      <c r="CF509" s="607" t="s">
        <v>1</v>
      </c>
      <c r="CG509" s="607" t="s">
        <v>1</v>
      </c>
      <c r="CH509" s="607" t="s">
        <v>1</v>
      </c>
      <c r="CI509" s="607" t="s">
        <v>1</v>
      </c>
      <c r="CJ509" s="607" t="s">
        <v>1</v>
      </c>
      <c r="CK509" s="607" t="s">
        <v>1</v>
      </c>
      <c r="CL509" s="607" t="s">
        <v>1</v>
      </c>
      <c r="CM509" s="607" t="s">
        <v>1</v>
      </c>
      <c r="CN509" s="607" t="s">
        <v>1</v>
      </c>
      <c r="CO509" s="607" t="s">
        <v>1</v>
      </c>
      <c r="CP509" s="607" t="s">
        <v>1</v>
      </c>
      <c r="CQ509" s="607" t="s">
        <v>1</v>
      </c>
      <c r="CR509" s="607" t="s">
        <v>1</v>
      </c>
      <c r="CS509" s="607" t="s">
        <v>1</v>
      </c>
      <c r="CT509" s="607" t="s">
        <v>1</v>
      </c>
      <c r="CU509" s="607" t="s">
        <v>1</v>
      </c>
      <c r="CV509" s="607"/>
      <c r="CW509" s="607"/>
      <c r="CX509" s="607"/>
      <c r="CY509" s="607"/>
      <c r="CZ509" s="607"/>
      <c r="DA509" s="607"/>
      <c r="DB509" s="607"/>
      <c r="DC509" s="607">
        <v>16</v>
      </c>
      <c r="DD509" s="607">
        <v>14</v>
      </c>
      <c r="DE509" s="607">
        <v>11</v>
      </c>
      <c r="DF509" s="607">
        <v>3</v>
      </c>
      <c r="DG509" s="607" t="s">
        <v>1</v>
      </c>
      <c r="DH509" s="607">
        <v>1</v>
      </c>
      <c r="DI509" s="607" t="s">
        <v>1</v>
      </c>
      <c r="DJ509" s="607">
        <v>1</v>
      </c>
      <c r="DK509" s="607">
        <v>8</v>
      </c>
      <c r="DL509" s="607" t="s">
        <v>1</v>
      </c>
      <c r="DM509" s="607" t="s">
        <v>1</v>
      </c>
      <c r="DN509" s="607" t="s">
        <v>1</v>
      </c>
      <c r="DO509" s="607" t="s">
        <v>1</v>
      </c>
      <c r="DP509" s="607">
        <v>1</v>
      </c>
      <c r="DQ509" s="607">
        <v>3</v>
      </c>
      <c r="DR509" s="607" t="s">
        <v>1</v>
      </c>
      <c r="DS509" s="607">
        <v>4</v>
      </c>
      <c r="DT509" s="607" t="s">
        <v>1</v>
      </c>
      <c r="DU509" s="607" t="s">
        <v>1</v>
      </c>
      <c r="DV509" s="607" t="s">
        <v>1</v>
      </c>
      <c r="DW509" s="607" t="s">
        <v>1</v>
      </c>
      <c r="DX509" s="607" t="s">
        <v>1</v>
      </c>
      <c r="DY509" s="607" t="s">
        <v>1</v>
      </c>
      <c r="DZ509" s="607" t="s">
        <v>1</v>
      </c>
      <c r="EA509" s="607">
        <v>8</v>
      </c>
      <c r="EB509" s="607">
        <v>718</v>
      </c>
      <c r="EC509" s="607" t="s">
        <v>1</v>
      </c>
      <c r="ED509" s="607">
        <v>718</v>
      </c>
      <c r="EE509" s="607" t="s">
        <v>1</v>
      </c>
      <c r="EF509" s="17">
        <v>9</v>
      </c>
      <c r="EG509" s="17">
        <v>8</v>
      </c>
      <c r="EH509" s="17">
        <v>6</v>
      </c>
      <c r="EI509" s="17">
        <v>2</v>
      </c>
      <c r="EJ509" s="17" t="s">
        <v>1</v>
      </c>
      <c r="EK509" s="17" t="s">
        <v>1</v>
      </c>
      <c r="EL509" s="17" t="s">
        <v>1</v>
      </c>
      <c r="EM509" s="17">
        <v>1</v>
      </c>
      <c r="EN509" s="17">
        <v>7</v>
      </c>
      <c r="EO509" s="17">
        <v>6</v>
      </c>
      <c r="EP509" s="17">
        <v>5</v>
      </c>
      <c r="EQ509" s="17">
        <v>1</v>
      </c>
      <c r="ER509" s="17" t="s">
        <v>1</v>
      </c>
      <c r="ES509" s="17">
        <v>1</v>
      </c>
      <c r="ET509" s="17" t="s">
        <v>1</v>
      </c>
      <c r="EU509" s="17" t="s">
        <v>1</v>
      </c>
    </row>
    <row r="510" spans="1:151" ht="14.25" customHeight="1">
      <c r="A510" s="551" t="s">
        <v>299</v>
      </c>
      <c r="B510" s="551" t="s">
        <v>689</v>
      </c>
      <c r="C510" s="551" t="s">
        <v>695</v>
      </c>
      <c r="D510" s="551" t="s">
        <v>696</v>
      </c>
      <c r="E510" s="607">
        <v>5</v>
      </c>
      <c r="F510" s="607">
        <v>2</v>
      </c>
      <c r="G510" s="607" t="s">
        <v>190</v>
      </c>
      <c r="H510" s="607" t="s">
        <v>190</v>
      </c>
      <c r="I510" s="607" t="s">
        <v>190</v>
      </c>
      <c r="J510" s="607" t="s">
        <v>190</v>
      </c>
      <c r="K510" s="607" t="s">
        <v>190</v>
      </c>
      <c r="L510" s="607">
        <v>3</v>
      </c>
      <c r="M510" s="607" t="s">
        <v>190</v>
      </c>
      <c r="N510" s="607" t="s">
        <v>190</v>
      </c>
      <c r="O510" s="607" t="s">
        <v>190</v>
      </c>
      <c r="P510" s="607" t="s">
        <v>190</v>
      </c>
      <c r="Q510" s="607" t="s">
        <v>190</v>
      </c>
      <c r="R510" s="607" t="s">
        <v>190</v>
      </c>
      <c r="S510" s="607" t="s">
        <v>190</v>
      </c>
      <c r="T510" s="607" t="s">
        <v>190</v>
      </c>
      <c r="U510" s="607" t="s">
        <v>190</v>
      </c>
      <c r="V510" s="607" t="s">
        <v>190</v>
      </c>
      <c r="W510" s="607" t="s">
        <v>190</v>
      </c>
      <c r="X510" s="607" t="s">
        <v>190</v>
      </c>
      <c r="Y510" s="607" t="s">
        <v>190</v>
      </c>
      <c r="Z510" s="607" t="s">
        <v>190</v>
      </c>
      <c r="AA510" s="607" t="s">
        <v>190</v>
      </c>
      <c r="AB510" s="607" t="s">
        <v>190</v>
      </c>
      <c r="AC510" s="608">
        <v>69.8</v>
      </c>
      <c r="AD510" s="608">
        <v>72</v>
      </c>
      <c r="AE510" s="608">
        <v>67.5</v>
      </c>
      <c r="AF510" s="607" t="s">
        <v>190</v>
      </c>
      <c r="AG510" s="607" t="s">
        <v>190</v>
      </c>
      <c r="AH510" s="607" t="s">
        <v>190</v>
      </c>
      <c r="AI510" s="607" t="s">
        <v>190</v>
      </c>
      <c r="AJ510" s="607" t="s">
        <v>190</v>
      </c>
      <c r="AK510" s="607" t="s">
        <v>190</v>
      </c>
      <c r="AL510" s="607" t="s">
        <v>190</v>
      </c>
      <c r="AM510" s="607" t="s">
        <v>190</v>
      </c>
      <c r="AN510" s="607" t="s">
        <v>190</v>
      </c>
      <c r="AO510" s="607" t="s">
        <v>190</v>
      </c>
      <c r="AP510" s="607" t="s">
        <v>190</v>
      </c>
      <c r="AQ510" s="607" t="s">
        <v>190</v>
      </c>
      <c r="AR510" s="607" t="s">
        <v>190</v>
      </c>
      <c r="AS510" s="607" t="s">
        <v>190</v>
      </c>
      <c r="AT510" s="607" t="s">
        <v>190</v>
      </c>
      <c r="AU510" s="607" t="s">
        <v>190</v>
      </c>
      <c r="AV510" s="608">
        <v>69.8</v>
      </c>
      <c r="AW510" s="608">
        <v>72</v>
      </c>
      <c r="AX510" s="608">
        <v>67.5</v>
      </c>
      <c r="AY510" s="607" t="s">
        <v>190</v>
      </c>
      <c r="AZ510" s="607" t="s">
        <v>190</v>
      </c>
      <c r="BA510" s="607" t="s">
        <v>190</v>
      </c>
      <c r="BB510" s="607" t="s">
        <v>190</v>
      </c>
      <c r="BC510" s="607" t="s">
        <v>190</v>
      </c>
      <c r="BD510" s="607" t="s">
        <v>190</v>
      </c>
      <c r="BE510" s="607" t="s">
        <v>190</v>
      </c>
      <c r="BF510" s="607" t="s">
        <v>190</v>
      </c>
      <c r="BG510" s="607" t="s">
        <v>190</v>
      </c>
      <c r="BH510" s="607" t="s">
        <v>190</v>
      </c>
      <c r="BI510" s="607" t="s">
        <v>190</v>
      </c>
      <c r="BJ510" s="607" t="s">
        <v>190</v>
      </c>
      <c r="BK510" s="607" t="s">
        <v>190</v>
      </c>
      <c r="BL510" s="607" t="s">
        <v>190</v>
      </c>
      <c r="BM510" s="607" t="s">
        <v>190</v>
      </c>
      <c r="BN510" s="607" t="s">
        <v>190</v>
      </c>
      <c r="BO510" s="608">
        <v>69.8</v>
      </c>
      <c r="BP510" s="608">
        <v>72</v>
      </c>
      <c r="BQ510" s="608">
        <v>67.5</v>
      </c>
      <c r="BR510" s="607">
        <v>2</v>
      </c>
      <c r="BS510" s="607" t="s">
        <v>1</v>
      </c>
      <c r="BT510" s="607" t="s">
        <v>1</v>
      </c>
      <c r="BU510" s="607" t="s">
        <v>1</v>
      </c>
      <c r="BV510" s="607" t="s">
        <v>1</v>
      </c>
      <c r="BW510" s="607" t="s">
        <v>1</v>
      </c>
      <c r="BX510" s="607" t="s">
        <v>1</v>
      </c>
      <c r="BY510" s="607" t="s">
        <v>1</v>
      </c>
      <c r="BZ510" s="607" t="s">
        <v>1</v>
      </c>
      <c r="CA510" s="607" t="s">
        <v>1</v>
      </c>
      <c r="CB510" s="607" t="s">
        <v>1</v>
      </c>
      <c r="CC510" s="607">
        <v>1</v>
      </c>
      <c r="CD510" s="607" t="s">
        <v>1</v>
      </c>
      <c r="CE510" s="607">
        <v>1</v>
      </c>
      <c r="CF510" s="607" t="s">
        <v>1</v>
      </c>
      <c r="CG510" s="607" t="s">
        <v>1</v>
      </c>
      <c r="CH510" s="607" t="s">
        <v>1</v>
      </c>
      <c r="CI510" s="607" t="s">
        <v>1</v>
      </c>
      <c r="CJ510" s="607" t="s">
        <v>1</v>
      </c>
      <c r="CK510" s="607" t="s">
        <v>1</v>
      </c>
      <c r="CL510" s="607" t="s">
        <v>1</v>
      </c>
      <c r="CM510" s="607" t="s">
        <v>1</v>
      </c>
      <c r="CN510" s="607" t="s">
        <v>1</v>
      </c>
      <c r="CO510" s="607" t="s">
        <v>1</v>
      </c>
      <c r="CP510" s="607" t="s">
        <v>1</v>
      </c>
      <c r="CQ510" s="607" t="s">
        <v>1</v>
      </c>
      <c r="CR510" s="607" t="s">
        <v>1</v>
      </c>
      <c r="CS510" s="607" t="s">
        <v>1</v>
      </c>
      <c r="CT510" s="607" t="s">
        <v>1</v>
      </c>
      <c r="CU510" s="607" t="s">
        <v>1</v>
      </c>
      <c r="CV510" s="607"/>
      <c r="CW510" s="607"/>
      <c r="CX510" s="607"/>
      <c r="CY510" s="607"/>
      <c r="CZ510" s="607"/>
      <c r="DA510" s="607"/>
      <c r="DB510" s="607"/>
      <c r="DC510" s="607">
        <v>4</v>
      </c>
      <c r="DD510" s="607">
        <v>4</v>
      </c>
      <c r="DE510" s="607">
        <v>4</v>
      </c>
      <c r="DF510" s="607" t="s">
        <v>1</v>
      </c>
      <c r="DG510" s="607" t="s">
        <v>1</v>
      </c>
      <c r="DH510" s="607" t="s">
        <v>1</v>
      </c>
      <c r="DI510" s="607" t="s">
        <v>1</v>
      </c>
      <c r="DJ510" s="607" t="s">
        <v>1</v>
      </c>
      <c r="DK510" s="607">
        <v>2</v>
      </c>
      <c r="DL510" s="607" t="s">
        <v>1</v>
      </c>
      <c r="DM510" s="607" t="s">
        <v>1</v>
      </c>
      <c r="DN510" s="607" t="s">
        <v>1</v>
      </c>
      <c r="DO510" s="607" t="s">
        <v>1</v>
      </c>
      <c r="DP510" s="607">
        <v>1</v>
      </c>
      <c r="DQ510" s="607" t="s">
        <v>1</v>
      </c>
      <c r="DR510" s="607" t="s">
        <v>1</v>
      </c>
      <c r="DS510" s="607">
        <v>1</v>
      </c>
      <c r="DT510" s="607" t="s">
        <v>1</v>
      </c>
      <c r="DU510" s="607" t="s">
        <v>1</v>
      </c>
      <c r="DV510" s="607" t="s">
        <v>1</v>
      </c>
      <c r="DW510" s="607" t="s">
        <v>1</v>
      </c>
      <c r="DX510" s="607" t="s">
        <v>1</v>
      </c>
      <c r="DY510" s="607" t="s">
        <v>1</v>
      </c>
      <c r="DZ510" s="607" t="s">
        <v>1</v>
      </c>
      <c r="EA510" s="607">
        <v>2</v>
      </c>
      <c r="EB510" s="607">
        <v>466</v>
      </c>
      <c r="EC510" s="607" t="s">
        <v>1</v>
      </c>
      <c r="ED510" s="607">
        <v>466</v>
      </c>
      <c r="EE510" s="607" t="s">
        <v>1</v>
      </c>
      <c r="EF510" s="17">
        <v>2</v>
      </c>
      <c r="EG510" s="17">
        <v>2</v>
      </c>
      <c r="EH510" s="17">
        <v>2</v>
      </c>
      <c r="EI510" s="17" t="s">
        <v>1</v>
      </c>
      <c r="EJ510" s="17" t="s">
        <v>1</v>
      </c>
      <c r="EK510" s="17" t="s">
        <v>1</v>
      </c>
      <c r="EL510" s="17" t="s">
        <v>1</v>
      </c>
      <c r="EM510" s="17" t="s">
        <v>1</v>
      </c>
      <c r="EN510" s="17">
        <v>2</v>
      </c>
      <c r="EO510" s="17">
        <v>2</v>
      </c>
      <c r="EP510" s="17">
        <v>2</v>
      </c>
      <c r="EQ510" s="17" t="s">
        <v>1</v>
      </c>
      <c r="ER510" s="17" t="s">
        <v>1</v>
      </c>
      <c r="ES510" s="17" t="s">
        <v>1</v>
      </c>
      <c r="ET510" s="17" t="s">
        <v>1</v>
      </c>
      <c r="EU510" s="17" t="s">
        <v>1</v>
      </c>
    </row>
    <row r="511" spans="1:151" ht="14.25" customHeight="1">
      <c r="A511" s="551" t="s">
        <v>299</v>
      </c>
      <c r="B511" s="551" t="s">
        <v>689</v>
      </c>
      <c r="C511" s="551" t="s">
        <v>695</v>
      </c>
      <c r="D511" s="551" t="s">
        <v>697</v>
      </c>
      <c r="E511" s="607">
        <v>11</v>
      </c>
      <c r="F511" s="607">
        <v>6</v>
      </c>
      <c r="G511" s="607" t="s">
        <v>190</v>
      </c>
      <c r="H511" s="607" t="s">
        <v>190</v>
      </c>
      <c r="I511" s="607" t="s">
        <v>190</v>
      </c>
      <c r="J511" s="607" t="s">
        <v>190</v>
      </c>
      <c r="K511" s="607" t="s">
        <v>190</v>
      </c>
      <c r="L511" s="607">
        <v>5</v>
      </c>
      <c r="M511" s="607" t="s">
        <v>190</v>
      </c>
      <c r="N511" s="607" t="s">
        <v>190</v>
      </c>
      <c r="O511" s="607" t="s">
        <v>190</v>
      </c>
      <c r="P511" s="607" t="s">
        <v>190</v>
      </c>
      <c r="Q511" s="607" t="s">
        <v>190</v>
      </c>
      <c r="R511" s="607" t="s">
        <v>190</v>
      </c>
      <c r="S511" s="607" t="s">
        <v>190</v>
      </c>
      <c r="T511" s="607" t="s">
        <v>190</v>
      </c>
      <c r="U511" s="607" t="s">
        <v>190</v>
      </c>
      <c r="V511" s="607" t="s">
        <v>190</v>
      </c>
      <c r="W511" s="607" t="s">
        <v>190</v>
      </c>
      <c r="X511" s="607" t="s">
        <v>190</v>
      </c>
      <c r="Y511" s="607" t="s">
        <v>190</v>
      </c>
      <c r="Z511" s="607" t="s">
        <v>190</v>
      </c>
      <c r="AA511" s="607" t="s">
        <v>190</v>
      </c>
      <c r="AB511" s="607" t="s">
        <v>190</v>
      </c>
      <c r="AC511" s="608">
        <v>70.5</v>
      </c>
      <c r="AD511" s="608">
        <v>69.3</v>
      </c>
      <c r="AE511" s="608">
        <v>72.3</v>
      </c>
      <c r="AF511" s="607" t="s">
        <v>190</v>
      </c>
      <c r="AG511" s="607" t="s">
        <v>190</v>
      </c>
      <c r="AH511" s="607" t="s">
        <v>190</v>
      </c>
      <c r="AI511" s="607" t="s">
        <v>190</v>
      </c>
      <c r="AJ511" s="607" t="s">
        <v>190</v>
      </c>
      <c r="AK511" s="607" t="s">
        <v>190</v>
      </c>
      <c r="AL511" s="607" t="s">
        <v>190</v>
      </c>
      <c r="AM511" s="607" t="s">
        <v>190</v>
      </c>
      <c r="AN511" s="607" t="s">
        <v>190</v>
      </c>
      <c r="AO511" s="607" t="s">
        <v>190</v>
      </c>
      <c r="AP511" s="607" t="s">
        <v>190</v>
      </c>
      <c r="AQ511" s="607" t="s">
        <v>190</v>
      </c>
      <c r="AR511" s="607" t="s">
        <v>190</v>
      </c>
      <c r="AS511" s="607" t="s">
        <v>190</v>
      </c>
      <c r="AT511" s="607" t="s">
        <v>190</v>
      </c>
      <c r="AU511" s="607" t="s">
        <v>190</v>
      </c>
      <c r="AV511" s="608">
        <v>70.400000000000006</v>
      </c>
      <c r="AW511" s="608">
        <v>67.3</v>
      </c>
      <c r="AX511" s="608">
        <v>74.7</v>
      </c>
      <c r="AY511" s="607" t="s">
        <v>190</v>
      </c>
      <c r="AZ511" s="607" t="s">
        <v>190</v>
      </c>
      <c r="BA511" s="607" t="s">
        <v>190</v>
      </c>
      <c r="BB511" s="607" t="s">
        <v>190</v>
      </c>
      <c r="BC511" s="607" t="s">
        <v>190</v>
      </c>
      <c r="BD511" s="607" t="s">
        <v>190</v>
      </c>
      <c r="BE511" s="607" t="s">
        <v>190</v>
      </c>
      <c r="BF511" s="607" t="s">
        <v>190</v>
      </c>
      <c r="BG511" s="607" t="s">
        <v>190</v>
      </c>
      <c r="BH511" s="607" t="s">
        <v>190</v>
      </c>
      <c r="BI511" s="607" t="s">
        <v>190</v>
      </c>
      <c r="BJ511" s="607" t="s">
        <v>190</v>
      </c>
      <c r="BK511" s="607" t="s">
        <v>190</v>
      </c>
      <c r="BL511" s="607" t="s">
        <v>190</v>
      </c>
      <c r="BM511" s="607" t="s">
        <v>190</v>
      </c>
      <c r="BN511" s="607" t="s">
        <v>190</v>
      </c>
      <c r="BO511" s="608">
        <v>70.400000000000006</v>
      </c>
      <c r="BP511" s="608">
        <v>67.3</v>
      </c>
      <c r="BQ511" s="608">
        <v>74.7</v>
      </c>
      <c r="BR511" s="607">
        <v>6</v>
      </c>
      <c r="BS511" s="607" t="s">
        <v>1</v>
      </c>
      <c r="BT511" s="607" t="s">
        <v>1</v>
      </c>
      <c r="BU511" s="607" t="s">
        <v>1</v>
      </c>
      <c r="BV511" s="607" t="s">
        <v>1</v>
      </c>
      <c r="BW511" s="607" t="s">
        <v>1</v>
      </c>
      <c r="BX511" s="607" t="s">
        <v>1</v>
      </c>
      <c r="BY511" s="607" t="s">
        <v>1</v>
      </c>
      <c r="BZ511" s="607" t="s">
        <v>1</v>
      </c>
      <c r="CA511" s="607">
        <v>1</v>
      </c>
      <c r="CB511" s="607" t="s">
        <v>1</v>
      </c>
      <c r="CC511" s="607">
        <v>1</v>
      </c>
      <c r="CD511" s="607">
        <v>3</v>
      </c>
      <c r="CE511" s="607">
        <v>1</v>
      </c>
      <c r="CF511" s="607" t="s">
        <v>1</v>
      </c>
      <c r="CG511" s="607" t="s">
        <v>1</v>
      </c>
      <c r="CH511" s="607" t="s">
        <v>1</v>
      </c>
      <c r="CI511" s="607" t="s">
        <v>1</v>
      </c>
      <c r="CJ511" s="607" t="s">
        <v>1</v>
      </c>
      <c r="CK511" s="607" t="s">
        <v>1</v>
      </c>
      <c r="CL511" s="607" t="s">
        <v>1</v>
      </c>
      <c r="CM511" s="607" t="s">
        <v>1</v>
      </c>
      <c r="CN511" s="607" t="s">
        <v>1</v>
      </c>
      <c r="CO511" s="607" t="s">
        <v>1</v>
      </c>
      <c r="CP511" s="607" t="s">
        <v>1</v>
      </c>
      <c r="CQ511" s="607" t="s">
        <v>1</v>
      </c>
      <c r="CR511" s="607" t="s">
        <v>1</v>
      </c>
      <c r="CS511" s="607" t="s">
        <v>1</v>
      </c>
      <c r="CT511" s="607" t="s">
        <v>1</v>
      </c>
      <c r="CU511" s="607" t="s">
        <v>1</v>
      </c>
      <c r="CV511" s="607"/>
      <c r="CW511" s="607"/>
      <c r="CX511" s="607"/>
      <c r="CY511" s="607"/>
      <c r="CZ511" s="607"/>
      <c r="DA511" s="607"/>
      <c r="DB511" s="607"/>
      <c r="DC511" s="607">
        <v>12</v>
      </c>
      <c r="DD511" s="607">
        <v>10</v>
      </c>
      <c r="DE511" s="607">
        <v>7</v>
      </c>
      <c r="DF511" s="607">
        <v>3</v>
      </c>
      <c r="DG511" s="607" t="s">
        <v>1</v>
      </c>
      <c r="DH511" s="607">
        <v>1</v>
      </c>
      <c r="DI511" s="607" t="s">
        <v>1</v>
      </c>
      <c r="DJ511" s="607">
        <v>1</v>
      </c>
      <c r="DK511" s="607">
        <v>6</v>
      </c>
      <c r="DL511" s="607" t="s">
        <v>1</v>
      </c>
      <c r="DM511" s="607" t="s">
        <v>1</v>
      </c>
      <c r="DN511" s="607" t="s">
        <v>1</v>
      </c>
      <c r="DO511" s="607" t="s">
        <v>1</v>
      </c>
      <c r="DP511" s="607" t="s">
        <v>1</v>
      </c>
      <c r="DQ511" s="607">
        <v>3</v>
      </c>
      <c r="DR511" s="607" t="s">
        <v>1</v>
      </c>
      <c r="DS511" s="607">
        <v>3</v>
      </c>
      <c r="DT511" s="607" t="s">
        <v>1</v>
      </c>
      <c r="DU511" s="607" t="s">
        <v>1</v>
      </c>
      <c r="DV511" s="607" t="s">
        <v>1</v>
      </c>
      <c r="DW511" s="607" t="s">
        <v>1</v>
      </c>
      <c r="DX511" s="607" t="s">
        <v>1</v>
      </c>
      <c r="DY511" s="607" t="s">
        <v>1</v>
      </c>
      <c r="DZ511" s="607" t="s">
        <v>1</v>
      </c>
      <c r="EA511" s="607">
        <v>6</v>
      </c>
      <c r="EB511" s="607">
        <v>252</v>
      </c>
      <c r="EC511" s="607" t="s">
        <v>1</v>
      </c>
      <c r="ED511" s="607">
        <v>252</v>
      </c>
      <c r="EE511" s="607" t="s">
        <v>1</v>
      </c>
      <c r="EF511" s="17">
        <v>7</v>
      </c>
      <c r="EG511" s="17">
        <v>6</v>
      </c>
      <c r="EH511" s="17">
        <v>4</v>
      </c>
      <c r="EI511" s="17">
        <v>2</v>
      </c>
      <c r="EJ511" s="17" t="s">
        <v>1</v>
      </c>
      <c r="EK511" s="17" t="s">
        <v>1</v>
      </c>
      <c r="EL511" s="17" t="s">
        <v>1</v>
      </c>
      <c r="EM511" s="17">
        <v>1</v>
      </c>
      <c r="EN511" s="17">
        <v>5</v>
      </c>
      <c r="EO511" s="17">
        <v>4</v>
      </c>
      <c r="EP511" s="17">
        <v>3</v>
      </c>
      <c r="EQ511" s="17">
        <v>1</v>
      </c>
      <c r="ER511" s="17" t="s">
        <v>1</v>
      </c>
      <c r="ES511" s="17">
        <v>1</v>
      </c>
      <c r="ET511" s="17" t="s">
        <v>1</v>
      </c>
      <c r="EU511" s="17" t="s">
        <v>1</v>
      </c>
    </row>
    <row r="512" spans="1:151" ht="14.25" customHeight="1">
      <c r="A512" s="551" t="s">
        <v>299</v>
      </c>
      <c r="B512" s="551" t="s">
        <v>689</v>
      </c>
      <c r="C512" s="551" t="s">
        <v>698</v>
      </c>
      <c r="D512" s="551"/>
      <c r="E512" s="607">
        <v>62</v>
      </c>
      <c r="F512" s="607">
        <v>27</v>
      </c>
      <c r="G512" s="607">
        <v>7</v>
      </c>
      <c r="H512" s="607">
        <v>7</v>
      </c>
      <c r="I512" s="607">
        <v>1</v>
      </c>
      <c r="J512" s="607">
        <v>1</v>
      </c>
      <c r="K512" s="607">
        <v>19</v>
      </c>
      <c r="L512" s="607">
        <v>35</v>
      </c>
      <c r="M512" s="607">
        <v>42</v>
      </c>
      <c r="N512" s="607">
        <v>1</v>
      </c>
      <c r="O512" s="607" t="s">
        <v>1</v>
      </c>
      <c r="P512" s="607" t="s">
        <v>1</v>
      </c>
      <c r="Q512" s="607" t="s">
        <v>1</v>
      </c>
      <c r="R512" s="607" t="s">
        <v>1</v>
      </c>
      <c r="S512" s="607">
        <v>1</v>
      </c>
      <c r="T512" s="607">
        <v>3</v>
      </c>
      <c r="U512" s="607">
        <v>1</v>
      </c>
      <c r="V512" s="607">
        <v>1</v>
      </c>
      <c r="W512" s="607">
        <v>7</v>
      </c>
      <c r="X512" s="607">
        <v>4</v>
      </c>
      <c r="Y512" s="607">
        <v>12</v>
      </c>
      <c r="Z512" s="607">
        <v>5</v>
      </c>
      <c r="AA512" s="607">
        <v>3</v>
      </c>
      <c r="AB512" s="607">
        <v>4</v>
      </c>
      <c r="AC512" s="608">
        <v>68.099999999999994</v>
      </c>
      <c r="AD512" s="608">
        <v>67.599999999999994</v>
      </c>
      <c r="AE512" s="608">
        <v>68.900000000000006</v>
      </c>
      <c r="AF512" s="607">
        <v>37</v>
      </c>
      <c r="AG512" s="607" t="s">
        <v>1</v>
      </c>
      <c r="AH512" s="607" t="s">
        <v>1</v>
      </c>
      <c r="AI512" s="607" t="s">
        <v>1</v>
      </c>
      <c r="AJ512" s="607" t="s">
        <v>1</v>
      </c>
      <c r="AK512" s="607" t="s">
        <v>1</v>
      </c>
      <c r="AL512" s="607">
        <v>1</v>
      </c>
      <c r="AM512" s="607">
        <v>2</v>
      </c>
      <c r="AN512" s="607">
        <v>1</v>
      </c>
      <c r="AO512" s="607">
        <v>1</v>
      </c>
      <c r="AP512" s="607">
        <v>6</v>
      </c>
      <c r="AQ512" s="607">
        <v>3</v>
      </c>
      <c r="AR512" s="607">
        <v>12</v>
      </c>
      <c r="AS512" s="607">
        <v>4</v>
      </c>
      <c r="AT512" s="607">
        <v>3</v>
      </c>
      <c r="AU512" s="607">
        <v>4</v>
      </c>
      <c r="AV512" s="608">
        <v>70.2</v>
      </c>
      <c r="AW512" s="608">
        <v>70.8</v>
      </c>
      <c r="AX512" s="608">
        <v>69.2</v>
      </c>
      <c r="AY512" s="607">
        <v>33</v>
      </c>
      <c r="AZ512" s="607" t="s">
        <v>1</v>
      </c>
      <c r="BA512" s="607" t="s">
        <v>1</v>
      </c>
      <c r="BB512" s="607" t="s">
        <v>1</v>
      </c>
      <c r="BC512" s="607" t="s">
        <v>1</v>
      </c>
      <c r="BD512" s="607" t="s">
        <v>1</v>
      </c>
      <c r="BE512" s="607">
        <v>1</v>
      </c>
      <c r="BF512" s="607">
        <v>2</v>
      </c>
      <c r="BG512" s="607">
        <v>1</v>
      </c>
      <c r="BH512" s="607">
        <v>1</v>
      </c>
      <c r="BI512" s="607">
        <v>4</v>
      </c>
      <c r="BJ512" s="607">
        <v>3</v>
      </c>
      <c r="BK512" s="607">
        <v>12</v>
      </c>
      <c r="BL512" s="607">
        <v>4</v>
      </c>
      <c r="BM512" s="607">
        <v>2</v>
      </c>
      <c r="BN512" s="607">
        <v>3</v>
      </c>
      <c r="BO512" s="608">
        <v>69.7</v>
      </c>
      <c r="BP512" s="608">
        <v>70.599999999999994</v>
      </c>
      <c r="BQ512" s="608">
        <v>68.400000000000006</v>
      </c>
      <c r="BR512" s="607">
        <v>27</v>
      </c>
      <c r="BS512" s="607" t="s">
        <v>1</v>
      </c>
      <c r="BT512" s="607" t="s">
        <v>1</v>
      </c>
      <c r="BU512" s="607" t="s">
        <v>1</v>
      </c>
      <c r="BV512" s="607" t="s">
        <v>1</v>
      </c>
      <c r="BW512" s="607" t="s">
        <v>1</v>
      </c>
      <c r="BX512" s="607" t="s">
        <v>1</v>
      </c>
      <c r="BY512" s="607">
        <v>1</v>
      </c>
      <c r="BZ512" s="607">
        <v>1</v>
      </c>
      <c r="CA512" s="607">
        <v>1</v>
      </c>
      <c r="CB512" s="607">
        <v>5</v>
      </c>
      <c r="CC512" s="607">
        <v>1</v>
      </c>
      <c r="CD512" s="607">
        <v>8</v>
      </c>
      <c r="CE512" s="607">
        <v>4</v>
      </c>
      <c r="CF512" s="607">
        <v>3</v>
      </c>
      <c r="CG512" s="607">
        <v>3</v>
      </c>
      <c r="CH512" s="607">
        <v>7</v>
      </c>
      <c r="CI512" s="607" t="s">
        <v>1</v>
      </c>
      <c r="CJ512" s="607" t="s">
        <v>1</v>
      </c>
      <c r="CK512" s="607" t="s">
        <v>1</v>
      </c>
      <c r="CL512" s="607" t="s">
        <v>1</v>
      </c>
      <c r="CM512" s="607" t="s">
        <v>1</v>
      </c>
      <c r="CN512" s="607" t="s">
        <v>1</v>
      </c>
      <c r="CO512" s="607" t="s">
        <v>1</v>
      </c>
      <c r="CP512" s="607" t="s">
        <v>1</v>
      </c>
      <c r="CQ512" s="607">
        <v>1</v>
      </c>
      <c r="CR512" s="607">
        <v>3</v>
      </c>
      <c r="CS512" s="607">
        <v>1</v>
      </c>
      <c r="CT512" s="607">
        <v>1</v>
      </c>
      <c r="CU512" s="607">
        <v>1</v>
      </c>
      <c r="CV512" s="607"/>
      <c r="CW512" s="607"/>
      <c r="CX512" s="607"/>
      <c r="CY512" s="607"/>
      <c r="CZ512" s="607"/>
      <c r="DA512" s="607"/>
      <c r="DB512" s="607"/>
      <c r="DC512" s="607">
        <v>58</v>
      </c>
      <c r="DD512" s="607">
        <v>42</v>
      </c>
      <c r="DE512" s="607">
        <v>33</v>
      </c>
      <c r="DF512" s="607">
        <v>7</v>
      </c>
      <c r="DG512" s="607">
        <v>2</v>
      </c>
      <c r="DH512" s="607">
        <v>5</v>
      </c>
      <c r="DI512" s="607">
        <v>4</v>
      </c>
      <c r="DJ512" s="607">
        <v>7</v>
      </c>
      <c r="DK512" s="607">
        <v>20</v>
      </c>
      <c r="DL512" s="607" t="s">
        <v>1</v>
      </c>
      <c r="DM512" s="607" t="s">
        <v>1</v>
      </c>
      <c r="DN512" s="607" t="s">
        <v>1</v>
      </c>
      <c r="DO512" s="607" t="s">
        <v>1</v>
      </c>
      <c r="DP512" s="607">
        <v>5</v>
      </c>
      <c r="DQ512" s="607">
        <v>1</v>
      </c>
      <c r="DR512" s="607" t="s">
        <v>1</v>
      </c>
      <c r="DS512" s="607">
        <v>14</v>
      </c>
      <c r="DT512" s="607" t="s">
        <v>1</v>
      </c>
      <c r="DU512" s="607" t="s">
        <v>1</v>
      </c>
      <c r="DV512" s="607" t="s">
        <v>1</v>
      </c>
      <c r="DW512" s="607" t="s">
        <v>1</v>
      </c>
      <c r="DX512" s="607" t="s">
        <v>1</v>
      </c>
      <c r="DY512" s="607" t="s">
        <v>1</v>
      </c>
      <c r="DZ512" s="607" t="s">
        <v>1</v>
      </c>
      <c r="EA512" s="607">
        <v>27</v>
      </c>
      <c r="EB512" s="607">
        <v>2226</v>
      </c>
      <c r="EC512" s="607" t="s">
        <v>1</v>
      </c>
      <c r="ED512" s="607">
        <v>2000</v>
      </c>
      <c r="EE512" s="607">
        <v>226</v>
      </c>
      <c r="EF512" s="17">
        <v>35</v>
      </c>
      <c r="EG512" s="17">
        <v>25</v>
      </c>
      <c r="EH512" s="17">
        <v>20</v>
      </c>
      <c r="EI512" s="17">
        <v>5</v>
      </c>
      <c r="EJ512" s="17" t="s">
        <v>1</v>
      </c>
      <c r="EK512" s="17" t="s">
        <v>1</v>
      </c>
      <c r="EL512" s="17">
        <v>4</v>
      </c>
      <c r="EM512" s="17">
        <v>6</v>
      </c>
      <c r="EN512" s="17">
        <v>23</v>
      </c>
      <c r="EO512" s="17">
        <v>17</v>
      </c>
      <c r="EP512" s="17">
        <v>13</v>
      </c>
      <c r="EQ512" s="17">
        <v>2</v>
      </c>
      <c r="ER512" s="17">
        <v>2</v>
      </c>
      <c r="ES512" s="17">
        <v>5</v>
      </c>
      <c r="ET512" s="17" t="s">
        <v>1</v>
      </c>
      <c r="EU512" s="17">
        <v>1</v>
      </c>
    </row>
    <row r="513" spans="1:151" ht="14.25" customHeight="1">
      <c r="A513" s="551" t="s">
        <v>299</v>
      </c>
      <c r="B513" s="551" t="s">
        <v>689</v>
      </c>
      <c r="C513" s="551" t="s">
        <v>698</v>
      </c>
      <c r="D513" s="551" t="s">
        <v>699</v>
      </c>
      <c r="E513" s="607">
        <v>6</v>
      </c>
      <c r="F513" s="607">
        <v>3</v>
      </c>
      <c r="G513" s="607" t="s">
        <v>1</v>
      </c>
      <c r="H513" s="607" t="s">
        <v>1</v>
      </c>
      <c r="I513" s="607" t="s">
        <v>1</v>
      </c>
      <c r="J513" s="607" t="s">
        <v>1</v>
      </c>
      <c r="K513" s="607">
        <v>3</v>
      </c>
      <c r="L513" s="607">
        <v>3</v>
      </c>
      <c r="M513" s="607">
        <v>4</v>
      </c>
      <c r="N513" s="607" t="s">
        <v>1</v>
      </c>
      <c r="O513" s="607" t="s">
        <v>1</v>
      </c>
      <c r="P513" s="607" t="s">
        <v>1</v>
      </c>
      <c r="Q513" s="607" t="s">
        <v>1</v>
      </c>
      <c r="R513" s="607" t="s">
        <v>1</v>
      </c>
      <c r="S513" s="607" t="s">
        <v>1</v>
      </c>
      <c r="T513" s="607" t="s">
        <v>1</v>
      </c>
      <c r="U513" s="607" t="s">
        <v>1</v>
      </c>
      <c r="V513" s="607" t="s">
        <v>1</v>
      </c>
      <c r="W513" s="607" t="s">
        <v>1</v>
      </c>
      <c r="X513" s="607" t="s">
        <v>1</v>
      </c>
      <c r="Y513" s="607" t="s">
        <v>1</v>
      </c>
      <c r="Z513" s="607">
        <v>2</v>
      </c>
      <c r="AA513" s="607">
        <v>1</v>
      </c>
      <c r="AB513" s="607">
        <v>1</v>
      </c>
      <c r="AC513" s="608">
        <v>80.8</v>
      </c>
      <c r="AD513" s="608">
        <v>80</v>
      </c>
      <c r="AE513" s="608">
        <v>81.5</v>
      </c>
      <c r="AF513" s="607">
        <v>4</v>
      </c>
      <c r="AG513" s="607" t="s">
        <v>1</v>
      </c>
      <c r="AH513" s="607" t="s">
        <v>1</v>
      </c>
      <c r="AI513" s="607" t="s">
        <v>1</v>
      </c>
      <c r="AJ513" s="607" t="s">
        <v>1</v>
      </c>
      <c r="AK513" s="607" t="s">
        <v>1</v>
      </c>
      <c r="AL513" s="607" t="s">
        <v>1</v>
      </c>
      <c r="AM513" s="607" t="s">
        <v>1</v>
      </c>
      <c r="AN513" s="607" t="s">
        <v>1</v>
      </c>
      <c r="AO513" s="607" t="s">
        <v>1</v>
      </c>
      <c r="AP513" s="607" t="s">
        <v>1</v>
      </c>
      <c r="AQ513" s="607" t="s">
        <v>1</v>
      </c>
      <c r="AR513" s="607" t="s">
        <v>1</v>
      </c>
      <c r="AS513" s="607">
        <v>2</v>
      </c>
      <c r="AT513" s="607">
        <v>1</v>
      </c>
      <c r="AU513" s="607">
        <v>1</v>
      </c>
      <c r="AV513" s="608">
        <v>80.8</v>
      </c>
      <c r="AW513" s="608">
        <v>80</v>
      </c>
      <c r="AX513" s="608">
        <v>81.5</v>
      </c>
      <c r="AY513" s="607">
        <v>4</v>
      </c>
      <c r="AZ513" s="607" t="s">
        <v>1</v>
      </c>
      <c r="BA513" s="607" t="s">
        <v>1</v>
      </c>
      <c r="BB513" s="607" t="s">
        <v>1</v>
      </c>
      <c r="BC513" s="607" t="s">
        <v>1</v>
      </c>
      <c r="BD513" s="607" t="s">
        <v>1</v>
      </c>
      <c r="BE513" s="607" t="s">
        <v>1</v>
      </c>
      <c r="BF513" s="607" t="s">
        <v>1</v>
      </c>
      <c r="BG513" s="607" t="s">
        <v>1</v>
      </c>
      <c r="BH513" s="607" t="s">
        <v>1</v>
      </c>
      <c r="BI513" s="607" t="s">
        <v>1</v>
      </c>
      <c r="BJ513" s="607" t="s">
        <v>1</v>
      </c>
      <c r="BK513" s="607" t="s">
        <v>1</v>
      </c>
      <c r="BL513" s="607">
        <v>2</v>
      </c>
      <c r="BM513" s="607">
        <v>1</v>
      </c>
      <c r="BN513" s="607">
        <v>1</v>
      </c>
      <c r="BO513" s="608">
        <v>80.8</v>
      </c>
      <c r="BP513" s="608">
        <v>80</v>
      </c>
      <c r="BQ513" s="608">
        <v>81.5</v>
      </c>
      <c r="BR513" s="607">
        <v>3</v>
      </c>
      <c r="BS513" s="607" t="s">
        <v>1</v>
      </c>
      <c r="BT513" s="607" t="s">
        <v>1</v>
      </c>
      <c r="BU513" s="607" t="s">
        <v>1</v>
      </c>
      <c r="BV513" s="607" t="s">
        <v>1</v>
      </c>
      <c r="BW513" s="607" t="s">
        <v>1</v>
      </c>
      <c r="BX513" s="607" t="s">
        <v>1</v>
      </c>
      <c r="BY513" s="607" t="s">
        <v>1</v>
      </c>
      <c r="BZ513" s="607" t="s">
        <v>1</v>
      </c>
      <c r="CA513" s="607" t="s">
        <v>1</v>
      </c>
      <c r="CB513" s="607" t="s">
        <v>1</v>
      </c>
      <c r="CC513" s="607" t="s">
        <v>1</v>
      </c>
      <c r="CD513" s="607" t="s">
        <v>1</v>
      </c>
      <c r="CE513" s="607">
        <v>1</v>
      </c>
      <c r="CF513" s="607">
        <v>1</v>
      </c>
      <c r="CG513" s="607">
        <v>1</v>
      </c>
      <c r="CH513" s="607" t="s">
        <v>1</v>
      </c>
      <c r="CI513" s="607" t="s">
        <v>1</v>
      </c>
      <c r="CJ513" s="607" t="s">
        <v>1</v>
      </c>
      <c r="CK513" s="607" t="s">
        <v>1</v>
      </c>
      <c r="CL513" s="607" t="s">
        <v>1</v>
      </c>
      <c r="CM513" s="607" t="s">
        <v>1</v>
      </c>
      <c r="CN513" s="607" t="s">
        <v>1</v>
      </c>
      <c r="CO513" s="607" t="s">
        <v>1</v>
      </c>
      <c r="CP513" s="607" t="s">
        <v>1</v>
      </c>
      <c r="CQ513" s="607" t="s">
        <v>1</v>
      </c>
      <c r="CR513" s="607" t="s">
        <v>1</v>
      </c>
      <c r="CS513" s="607" t="s">
        <v>1</v>
      </c>
      <c r="CT513" s="607" t="s">
        <v>1</v>
      </c>
      <c r="CU513" s="607" t="s">
        <v>1</v>
      </c>
      <c r="CV513" s="607"/>
      <c r="CW513" s="607"/>
      <c r="CX513" s="607"/>
      <c r="CY513" s="607"/>
      <c r="CZ513" s="607"/>
      <c r="DA513" s="607"/>
      <c r="DB513" s="607"/>
      <c r="DC513" s="607">
        <v>6</v>
      </c>
      <c r="DD513" s="607">
        <v>4</v>
      </c>
      <c r="DE513" s="607">
        <v>4</v>
      </c>
      <c r="DF513" s="607" t="s">
        <v>1</v>
      </c>
      <c r="DG513" s="607" t="s">
        <v>1</v>
      </c>
      <c r="DH513" s="607" t="s">
        <v>1</v>
      </c>
      <c r="DI513" s="607" t="s">
        <v>1</v>
      </c>
      <c r="DJ513" s="607">
        <v>2</v>
      </c>
      <c r="DK513" s="607">
        <v>3</v>
      </c>
      <c r="DL513" s="607" t="s">
        <v>1</v>
      </c>
      <c r="DM513" s="607" t="s">
        <v>1</v>
      </c>
      <c r="DN513" s="607" t="s">
        <v>1</v>
      </c>
      <c r="DO513" s="607" t="s">
        <v>1</v>
      </c>
      <c r="DP513" s="607" t="s">
        <v>1</v>
      </c>
      <c r="DQ513" s="607" t="s">
        <v>1</v>
      </c>
      <c r="DR513" s="607" t="s">
        <v>1</v>
      </c>
      <c r="DS513" s="607">
        <v>3</v>
      </c>
      <c r="DT513" s="607" t="s">
        <v>1</v>
      </c>
      <c r="DU513" s="607" t="s">
        <v>1</v>
      </c>
      <c r="DV513" s="607" t="s">
        <v>1</v>
      </c>
      <c r="DW513" s="607" t="s">
        <v>1</v>
      </c>
      <c r="DX513" s="607" t="s">
        <v>1</v>
      </c>
      <c r="DY513" s="607" t="s">
        <v>1</v>
      </c>
      <c r="DZ513" s="607" t="s">
        <v>1</v>
      </c>
      <c r="EA513" s="607">
        <v>3</v>
      </c>
      <c r="EB513" s="607">
        <v>135</v>
      </c>
      <c r="EC513" s="607" t="s">
        <v>1</v>
      </c>
      <c r="ED513" s="607">
        <v>135</v>
      </c>
      <c r="EE513" s="607" t="s">
        <v>1</v>
      </c>
      <c r="EF513" s="17">
        <v>4</v>
      </c>
      <c r="EG513" s="17">
        <v>2</v>
      </c>
      <c r="EH513" s="17">
        <v>2</v>
      </c>
      <c r="EI513" s="17" t="s">
        <v>1</v>
      </c>
      <c r="EJ513" s="17" t="s">
        <v>1</v>
      </c>
      <c r="EK513" s="17" t="s">
        <v>1</v>
      </c>
      <c r="EL513" s="17" t="s">
        <v>1</v>
      </c>
      <c r="EM513" s="17">
        <v>2</v>
      </c>
      <c r="EN513" s="17">
        <v>2</v>
      </c>
      <c r="EO513" s="17">
        <v>2</v>
      </c>
      <c r="EP513" s="17">
        <v>2</v>
      </c>
      <c r="EQ513" s="17" t="s">
        <v>1</v>
      </c>
      <c r="ER513" s="17" t="s">
        <v>1</v>
      </c>
      <c r="ES513" s="17" t="s">
        <v>1</v>
      </c>
      <c r="ET513" s="17" t="s">
        <v>1</v>
      </c>
      <c r="EU513" s="17" t="s">
        <v>1</v>
      </c>
    </row>
    <row r="514" spans="1:151" ht="14.25" customHeight="1">
      <c r="A514" s="551" t="s">
        <v>299</v>
      </c>
      <c r="B514" s="551" t="s">
        <v>689</v>
      </c>
      <c r="C514" s="551" t="s">
        <v>698</v>
      </c>
      <c r="D514" s="551" t="s">
        <v>700</v>
      </c>
      <c r="E514" s="607">
        <v>56</v>
      </c>
      <c r="F514" s="607">
        <v>24</v>
      </c>
      <c r="G514" s="607">
        <v>7</v>
      </c>
      <c r="H514" s="607">
        <v>7</v>
      </c>
      <c r="I514" s="607">
        <v>1</v>
      </c>
      <c r="J514" s="607">
        <v>1</v>
      </c>
      <c r="K514" s="607">
        <v>16</v>
      </c>
      <c r="L514" s="607">
        <v>32</v>
      </c>
      <c r="M514" s="607">
        <v>38</v>
      </c>
      <c r="N514" s="607">
        <v>1</v>
      </c>
      <c r="O514" s="607" t="s">
        <v>1</v>
      </c>
      <c r="P514" s="607" t="s">
        <v>1</v>
      </c>
      <c r="Q514" s="607" t="s">
        <v>1</v>
      </c>
      <c r="R514" s="607" t="s">
        <v>1</v>
      </c>
      <c r="S514" s="607">
        <v>1</v>
      </c>
      <c r="T514" s="607">
        <v>3</v>
      </c>
      <c r="U514" s="607">
        <v>1</v>
      </c>
      <c r="V514" s="607">
        <v>1</v>
      </c>
      <c r="W514" s="607">
        <v>7</v>
      </c>
      <c r="X514" s="607">
        <v>4</v>
      </c>
      <c r="Y514" s="607">
        <v>12</v>
      </c>
      <c r="Z514" s="607">
        <v>3</v>
      </c>
      <c r="AA514" s="607">
        <v>2</v>
      </c>
      <c r="AB514" s="607">
        <v>3</v>
      </c>
      <c r="AC514" s="608">
        <v>66.8</v>
      </c>
      <c r="AD514" s="608">
        <v>66.5</v>
      </c>
      <c r="AE514" s="608">
        <v>67.099999999999994</v>
      </c>
      <c r="AF514" s="607">
        <v>33</v>
      </c>
      <c r="AG514" s="607" t="s">
        <v>1</v>
      </c>
      <c r="AH514" s="607" t="s">
        <v>1</v>
      </c>
      <c r="AI514" s="607" t="s">
        <v>1</v>
      </c>
      <c r="AJ514" s="607" t="s">
        <v>1</v>
      </c>
      <c r="AK514" s="607" t="s">
        <v>1</v>
      </c>
      <c r="AL514" s="607">
        <v>1</v>
      </c>
      <c r="AM514" s="607">
        <v>2</v>
      </c>
      <c r="AN514" s="607">
        <v>1</v>
      </c>
      <c r="AO514" s="607">
        <v>1</v>
      </c>
      <c r="AP514" s="607">
        <v>6</v>
      </c>
      <c r="AQ514" s="607">
        <v>3</v>
      </c>
      <c r="AR514" s="607">
        <v>12</v>
      </c>
      <c r="AS514" s="607">
        <v>2</v>
      </c>
      <c r="AT514" s="607">
        <v>2</v>
      </c>
      <c r="AU514" s="607">
        <v>3</v>
      </c>
      <c r="AV514" s="608">
        <v>68.900000000000006</v>
      </c>
      <c r="AW514" s="608">
        <v>69.900000000000006</v>
      </c>
      <c r="AX514" s="608">
        <v>67.3</v>
      </c>
      <c r="AY514" s="607">
        <v>29</v>
      </c>
      <c r="AZ514" s="607" t="s">
        <v>1</v>
      </c>
      <c r="BA514" s="607" t="s">
        <v>1</v>
      </c>
      <c r="BB514" s="607" t="s">
        <v>1</v>
      </c>
      <c r="BC514" s="607" t="s">
        <v>1</v>
      </c>
      <c r="BD514" s="607" t="s">
        <v>1</v>
      </c>
      <c r="BE514" s="607">
        <v>1</v>
      </c>
      <c r="BF514" s="607">
        <v>2</v>
      </c>
      <c r="BG514" s="607">
        <v>1</v>
      </c>
      <c r="BH514" s="607">
        <v>1</v>
      </c>
      <c r="BI514" s="607">
        <v>4</v>
      </c>
      <c r="BJ514" s="607">
        <v>3</v>
      </c>
      <c r="BK514" s="607">
        <v>12</v>
      </c>
      <c r="BL514" s="607">
        <v>2</v>
      </c>
      <c r="BM514" s="607">
        <v>1</v>
      </c>
      <c r="BN514" s="607">
        <v>2</v>
      </c>
      <c r="BO514" s="608">
        <v>68.2</v>
      </c>
      <c r="BP514" s="608">
        <v>69.599999999999994</v>
      </c>
      <c r="BQ514" s="608">
        <v>66</v>
      </c>
      <c r="BR514" s="607">
        <v>24</v>
      </c>
      <c r="BS514" s="607" t="s">
        <v>1</v>
      </c>
      <c r="BT514" s="607" t="s">
        <v>1</v>
      </c>
      <c r="BU514" s="607" t="s">
        <v>1</v>
      </c>
      <c r="BV514" s="607" t="s">
        <v>1</v>
      </c>
      <c r="BW514" s="607" t="s">
        <v>1</v>
      </c>
      <c r="BX514" s="607" t="s">
        <v>1</v>
      </c>
      <c r="BY514" s="607">
        <v>1</v>
      </c>
      <c r="BZ514" s="607">
        <v>1</v>
      </c>
      <c r="CA514" s="607">
        <v>1</v>
      </c>
      <c r="CB514" s="607">
        <v>5</v>
      </c>
      <c r="CC514" s="607">
        <v>1</v>
      </c>
      <c r="CD514" s="607">
        <v>8</v>
      </c>
      <c r="CE514" s="607">
        <v>3</v>
      </c>
      <c r="CF514" s="607">
        <v>2</v>
      </c>
      <c r="CG514" s="607">
        <v>2</v>
      </c>
      <c r="CH514" s="607">
        <v>7</v>
      </c>
      <c r="CI514" s="607" t="s">
        <v>1</v>
      </c>
      <c r="CJ514" s="607" t="s">
        <v>1</v>
      </c>
      <c r="CK514" s="607" t="s">
        <v>1</v>
      </c>
      <c r="CL514" s="607" t="s">
        <v>1</v>
      </c>
      <c r="CM514" s="607" t="s">
        <v>1</v>
      </c>
      <c r="CN514" s="607" t="s">
        <v>1</v>
      </c>
      <c r="CO514" s="607" t="s">
        <v>1</v>
      </c>
      <c r="CP514" s="607" t="s">
        <v>1</v>
      </c>
      <c r="CQ514" s="607">
        <v>1</v>
      </c>
      <c r="CR514" s="607">
        <v>3</v>
      </c>
      <c r="CS514" s="607">
        <v>1</v>
      </c>
      <c r="CT514" s="607">
        <v>1</v>
      </c>
      <c r="CU514" s="607">
        <v>1</v>
      </c>
      <c r="CV514" s="607"/>
      <c r="CW514" s="607"/>
      <c r="CX514" s="607"/>
      <c r="CY514" s="607"/>
      <c r="CZ514" s="607"/>
      <c r="DA514" s="607"/>
      <c r="DB514" s="607"/>
      <c r="DC514" s="607">
        <v>52</v>
      </c>
      <c r="DD514" s="607">
        <v>38</v>
      </c>
      <c r="DE514" s="607">
        <v>29</v>
      </c>
      <c r="DF514" s="607">
        <v>7</v>
      </c>
      <c r="DG514" s="607">
        <v>2</v>
      </c>
      <c r="DH514" s="607">
        <v>5</v>
      </c>
      <c r="DI514" s="607">
        <v>4</v>
      </c>
      <c r="DJ514" s="607">
        <v>5</v>
      </c>
      <c r="DK514" s="607">
        <v>17</v>
      </c>
      <c r="DL514" s="607" t="s">
        <v>1</v>
      </c>
      <c r="DM514" s="607" t="s">
        <v>1</v>
      </c>
      <c r="DN514" s="607" t="s">
        <v>1</v>
      </c>
      <c r="DO514" s="607" t="s">
        <v>1</v>
      </c>
      <c r="DP514" s="607">
        <v>5</v>
      </c>
      <c r="DQ514" s="607">
        <v>1</v>
      </c>
      <c r="DR514" s="607" t="s">
        <v>1</v>
      </c>
      <c r="DS514" s="607">
        <v>11</v>
      </c>
      <c r="DT514" s="607" t="s">
        <v>1</v>
      </c>
      <c r="DU514" s="607" t="s">
        <v>1</v>
      </c>
      <c r="DV514" s="607" t="s">
        <v>1</v>
      </c>
      <c r="DW514" s="607" t="s">
        <v>1</v>
      </c>
      <c r="DX514" s="607" t="s">
        <v>1</v>
      </c>
      <c r="DY514" s="607" t="s">
        <v>1</v>
      </c>
      <c r="DZ514" s="607" t="s">
        <v>1</v>
      </c>
      <c r="EA514" s="607">
        <v>24</v>
      </c>
      <c r="EB514" s="607">
        <v>2091</v>
      </c>
      <c r="EC514" s="607" t="s">
        <v>1</v>
      </c>
      <c r="ED514" s="607">
        <v>1865</v>
      </c>
      <c r="EE514" s="607">
        <v>226</v>
      </c>
      <c r="EF514" s="17">
        <v>31</v>
      </c>
      <c r="EG514" s="17">
        <v>23</v>
      </c>
      <c r="EH514" s="17">
        <v>18</v>
      </c>
      <c r="EI514" s="17">
        <v>5</v>
      </c>
      <c r="EJ514" s="17" t="s">
        <v>1</v>
      </c>
      <c r="EK514" s="17" t="s">
        <v>1</v>
      </c>
      <c r="EL514" s="17">
        <v>4</v>
      </c>
      <c r="EM514" s="17">
        <v>4</v>
      </c>
      <c r="EN514" s="17">
        <v>21</v>
      </c>
      <c r="EO514" s="17">
        <v>15</v>
      </c>
      <c r="EP514" s="17">
        <v>11</v>
      </c>
      <c r="EQ514" s="17">
        <v>2</v>
      </c>
      <c r="ER514" s="17">
        <v>2</v>
      </c>
      <c r="ES514" s="17">
        <v>5</v>
      </c>
      <c r="ET514" s="17" t="s">
        <v>1</v>
      </c>
      <c r="EU514" s="17">
        <v>1</v>
      </c>
    </row>
    <row r="515" spans="1:151" ht="14.25" customHeight="1">
      <c r="A515" s="551" t="s">
        <v>299</v>
      </c>
      <c r="B515" s="551" t="s">
        <v>689</v>
      </c>
      <c r="C515" s="551" t="s">
        <v>701</v>
      </c>
      <c r="D515" s="551"/>
      <c r="E515" s="607">
        <v>8</v>
      </c>
      <c r="F515" s="607">
        <v>4</v>
      </c>
      <c r="G515" s="607">
        <v>2</v>
      </c>
      <c r="H515" s="607">
        <v>2</v>
      </c>
      <c r="I515" s="607">
        <v>1</v>
      </c>
      <c r="J515" s="607">
        <v>1</v>
      </c>
      <c r="K515" s="607">
        <v>1</v>
      </c>
      <c r="L515" s="607">
        <v>4</v>
      </c>
      <c r="M515" s="607">
        <v>7</v>
      </c>
      <c r="N515" s="607" t="s">
        <v>1</v>
      </c>
      <c r="O515" s="607" t="s">
        <v>1</v>
      </c>
      <c r="P515" s="607" t="s">
        <v>1</v>
      </c>
      <c r="Q515" s="607" t="s">
        <v>1</v>
      </c>
      <c r="R515" s="607">
        <v>2</v>
      </c>
      <c r="S515" s="607" t="s">
        <v>1</v>
      </c>
      <c r="T515" s="607" t="s">
        <v>1</v>
      </c>
      <c r="U515" s="607">
        <v>1</v>
      </c>
      <c r="V515" s="607">
        <v>1</v>
      </c>
      <c r="W515" s="607">
        <v>1</v>
      </c>
      <c r="X515" s="607" t="s">
        <v>1</v>
      </c>
      <c r="Y515" s="607">
        <v>1</v>
      </c>
      <c r="Z515" s="607">
        <v>1</v>
      </c>
      <c r="AA515" s="607" t="s">
        <v>1</v>
      </c>
      <c r="AB515" s="607" t="s">
        <v>1</v>
      </c>
      <c r="AC515" s="608">
        <v>56.4</v>
      </c>
      <c r="AD515" s="608">
        <v>56.8</v>
      </c>
      <c r="AE515" s="608">
        <v>56</v>
      </c>
      <c r="AF515" s="607">
        <v>6</v>
      </c>
      <c r="AG515" s="607" t="s">
        <v>1</v>
      </c>
      <c r="AH515" s="607" t="s">
        <v>1</v>
      </c>
      <c r="AI515" s="607" t="s">
        <v>1</v>
      </c>
      <c r="AJ515" s="607" t="s">
        <v>1</v>
      </c>
      <c r="AK515" s="607">
        <v>2</v>
      </c>
      <c r="AL515" s="607" t="s">
        <v>1</v>
      </c>
      <c r="AM515" s="607" t="s">
        <v>1</v>
      </c>
      <c r="AN515" s="607">
        <v>1</v>
      </c>
      <c r="AO515" s="607">
        <v>1</v>
      </c>
      <c r="AP515" s="607">
        <v>1</v>
      </c>
      <c r="AQ515" s="607" t="s">
        <v>1</v>
      </c>
      <c r="AR515" s="607" t="s">
        <v>1</v>
      </c>
      <c r="AS515" s="607">
        <v>1</v>
      </c>
      <c r="AT515" s="607" t="s">
        <v>1</v>
      </c>
      <c r="AU515" s="607" t="s">
        <v>1</v>
      </c>
      <c r="AV515" s="608">
        <v>53.5</v>
      </c>
      <c r="AW515" s="608">
        <v>56.8</v>
      </c>
      <c r="AX515" s="608">
        <v>47</v>
      </c>
      <c r="AY515" s="607">
        <v>6</v>
      </c>
      <c r="AZ515" s="607" t="s">
        <v>1</v>
      </c>
      <c r="BA515" s="607" t="s">
        <v>1</v>
      </c>
      <c r="BB515" s="607" t="s">
        <v>1</v>
      </c>
      <c r="BC515" s="607" t="s">
        <v>1</v>
      </c>
      <c r="BD515" s="607">
        <v>2</v>
      </c>
      <c r="BE515" s="607" t="s">
        <v>1</v>
      </c>
      <c r="BF515" s="607" t="s">
        <v>1</v>
      </c>
      <c r="BG515" s="607">
        <v>1</v>
      </c>
      <c r="BH515" s="607">
        <v>1</v>
      </c>
      <c r="BI515" s="607">
        <v>1</v>
      </c>
      <c r="BJ515" s="607" t="s">
        <v>1</v>
      </c>
      <c r="BK515" s="607" t="s">
        <v>1</v>
      </c>
      <c r="BL515" s="607">
        <v>1</v>
      </c>
      <c r="BM515" s="607" t="s">
        <v>1</v>
      </c>
      <c r="BN515" s="607" t="s">
        <v>1</v>
      </c>
      <c r="BO515" s="608">
        <v>53.5</v>
      </c>
      <c r="BP515" s="608">
        <v>56.8</v>
      </c>
      <c r="BQ515" s="608">
        <v>47</v>
      </c>
      <c r="BR515" s="607">
        <v>4</v>
      </c>
      <c r="BS515" s="607" t="s">
        <v>1</v>
      </c>
      <c r="BT515" s="607" t="s">
        <v>1</v>
      </c>
      <c r="BU515" s="607" t="s">
        <v>1</v>
      </c>
      <c r="BV515" s="607" t="s">
        <v>1</v>
      </c>
      <c r="BW515" s="607">
        <v>1</v>
      </c>
      <c r="BX515" s="607" t="s">
        <v>1</v>
      </c>
      <c r="BY515" s="607" t="s">
        <v>1</v>
      </c>
      <c r="BZ515" s="607">
        <v>1</v>
      </c>
      <c r="CA515" s="607" t="s">
        <v>1</v>
      </c>
      <c r="CB515" s="607">
        <v>1</v>
      </c>
      <c r="CC515" s="607" t="s">
        <v>1</v>
      </c>
      <c r="CD515" s="607" t="s">
        <v>1</v>
      </c>
      <c r="CE515" s="607">
        <v>1</v>
      </c>
      <c r="CF515" s="607" t="s">
        <v>1</v>
      </c>
      <c r="CG515" s="607" t="s">
        <v>1</v>
      </c>
      <c r="CH515" s="607">
        <v>3</v>
      </c>
      <c r="CI515" s="607" t="s">
        <v>1</v>
      </c>
      <c r="CJ515" s="607" t="s">
        <v>1</v>
      </c>
      <c r="CK515" s="607" t="s">
        <v>1</v>
      </c>
      <c r="CL515" s="607" t="s">
        <v>1</v>
      </c>
      <c r="CM515" s="607" t="s">
        <v>1</v>
      </c>
      <c r="CN515" s="607">
        <v>1</v>
      </c>
      <c r="CO515" s="607" t="s">
        <v>1</v>
      </c>
      <c r="CP515" s="607">
        <v>1</v>
      </c>
      <c r="CQ515" s="607" t="s">
        <v>1</v>
      </c>
      <c r="CR515" s="607" t="s">
        <v>1</v>
      </c>
      <c r="CS515" s="607">
        <v>1</v>
      </c>
      <c r="CT515" s="607" t="s">
        <v>1</v>
      </c>
      <c r="CU515" s="607" t="s">
        <v>1</v>
      </c>
      <c r="CV515" s="607"/>
      <c r="CW515" s="607"/>
      <c r="CX515" s="607"/>
      <c r="CY515" s="607"/>
      <c r="CZ515" s="607"/>
      <c r="DA515" s="607"/>
      <c r="DB515" s="607"/>
      <c r="DC515" s="607">
        <v>8</v>
      </c>
      <c r="DD515" s="607">
        <v>6</v>
      </c>
      <c r="DE515" s="607">
        <v>6</v>
      </c>
      <c r="DF515" s="607" t="s">
        <v>1</v>
      </c>
      <c r="DG515" s="607" t="s">
        <v>1</v>
      </c>
      <c r="DH515" s="607">
        <v>1</v>
      </c>
      <c r="DI515" s="607">
        <v>1</v>
      </c>
      <c r="DJ515" s="607" t="s">
        <v>1</v>
      </c>
      <c r="DK515" s="607">
        <v>4</v>
      </c>
      <c r="DL515" s="607" t="s">
        <v>1</v>
      </c>
      <c r="DM515" s="607" t="s">
        <v>1</v>
      </c>
      <c r="DN515" s="607" t="s">
        <v>1</v>
      </c>
      <c r="DO515" s="607" t="s">
        <v>1</v>
      </c>
      <c r="DP515" s="607">
        <v>1</v>
      </c>
      <c r="DQ515" s="607" t="s">
        <v>1</v>
      </c>
      <c r="DR515" s="607" t="s">
        <v>1</v>
      </c>
      <c r="DS515" s="607">
        <v>3</v>
      </c>
      <c r="DT515" s="607" t="s">
        <v>1</v>
      </c>
      <c r="DU515" s="607" t="s">
        <v>1</v>
      </c>
      <c r="DV515" s="607" t="s">
        <v>1</v>
      </c>
      <c r="DW515" s="607" t="s">
        <v>1</v>
      </c>
      <c r="DX515" s="607" t="s">
        <v>1</v>
      </c>
      <c r="DY515" s="607" t="s">
        <v>1</v>
      </c>
      <c r="DZ515" s="607" t="s">
        <v>1</v>
      </c>
      <c r="EA515" s="607">
        <v>4</v>
      </c>
      <c r="EB515" s="607">
        <v>144</v>
      </c>
      <c r="EC515" s="607" t="s">
        <v>1</v>
      </c>
      <c r="ED515" s="607">
        <v>144</v>
      </c>
      <c r="EE515" s="607" t="s">
        <v>1</v>
      </c>
      <c r="EF515" s="17">
        <v>5</v>
      </c>
      <c r="EG515" s="17">
        <v>4</v>
      </c>
      <c r="EH515" s="17">
        <v>4</v>
      </c>
      <c r="EI515" s="17" t="s">
        <v>1</v>
      </c>
      <c r="EJ515" s="17" t="s">
        <v>1</v>
      </c>
      <c r="EK515" s="17" t="s">
        <v>1</v>
      </c>
      <c r="EL515" s="17">
        <v>1</v>
      </c>
      <c r="EM515" s="17" t="s">
        <v>1</v>
      </c>
      <c r="EN515" s="17">
        <v>3</v>
      </c>
      <c r="EO515" s="17">
        <v>2</v>
      </c>
      <c r="EP515" s="17">
        <v>2</v>
      </c>
      <c r="EQ515" s="17" t="s">
        <v>1</v>
      </c>
      <c r="ER515" s="17" t="s">
        <v>1</v>
      </c>
      <c r="ES515" s="17">
        <v>1</v>
      </c>
      <c r="ET515" s="17" t="s">
        <v>1</v>
      </c>
      <c r="EU515" s="17" t="s">
        <v>1</v>
      </c>
    </row>
    <row r="516" spans="1:151" ht="14.25" customHeight="1">
      <c r="A516" s="551" t="s">
        <v>299</v>
      </c>
      <c r="B516" s="551" t="s">
        <v>689</v>
      </c>
      <c r="C516" s="551" t="s">
        <v>701</v>
      </c>
      <c r="D516" s="551" t="s">
        <v>702</v>
      </c>
      <c r="E516" s="607">
        <v>8</v>
      </c>
      <c r="F516" s="607">
        <v>4</v>
      </c>
      <c r="G516" s="607">
        <v>2</v>
      </c>
      <c r="H516" s="607">
        <v>2</v>
      </c>
      <c r="I516" s="607">
        <v>1</v>
      </c>
      <c r="J516" s="607">
        <v>1</v>
      </c>
      <c r="K516" s="607">
        <v>1</v>
      </c>
      <c r="L516" s="607">
        <v>4</v>
      </c>
      <c r="M516" s="607">
        <v>7</v>
      </c>
      <c r="N516" s="607" t="s">
        <v>1</v>
      </c>
      <c r="O516" s="607" t="s">
        <v>1</v>
      </c>
      <c r="P516" s="607" t="s">
        <v>1</v>
      </c>
      <c r="Q516" s="607" t="s">
        <v>1</v>
      </c>
      <c r="R516" s="607">
        <v>2</v>
      </c>
      <c r="S516" s="607" t="s">
        <v>1</v>
      </c>
      <c r="T516" s="607" t="s">
        <v>1</v>
      </c>
      <c r="U516" s="607">
        <v>1</v>
      </c>
      <c r="V516" s="607">
        <v>1</v>
      </c>
      <c r="W516" s="607">
        <v>1</v>
      </c>
      <c r="X516" s="607" t="s">
        <v>1</v>
      </c>
      <c r="Y516" s="607">
        <v>1</v>
      </c>
      <c r="Z516" s="607">
        <v>1</v>
      </c>
      <c r="AA516" s="607" t="s">
        <v>1</v>
      </c>
      <c r="AB516" s="607" t="s">
        <v>1</v>
      </c>
      <c r="AC516" s="608">
        <v>56.4</v>
      </c>
      <c r="AD516" s="608">
        <v>56.8</v>
      </c>
      <c r="AE516" s="608">
        <v>56</v>
      </c>
      <c r="AF516" s="607">
        <v>6</v>
      </c>
      <c r="AG516" s="607" t="s">
        <v>1</v>
      </c>
      <c r="AH516" s="607" t="s">
        <v>1</v>
      </c>
      <c r="AI516" s="607" t="s">
        <v>1</v>
      </c>
      <c r="AJ516" s="607" t="s">
        <v>1</v>
      </c>
      <c r="AK516" s="607">
        <v>2</v>
      </c>
      <c r="AL516" s="607" t="s">
        <v>1</v>
      </c>
      <c r="AM516" s="607" t="s">
        <v>1</v>
      </c>
      <c r="AN516" s="607">
        <v>1</v>
      </c>
      <c r="AO516" s="607">
        <v>1</v>
      </c>
      <c r="AP516" s="607">
        <v>1</v>
      </c>
      <c r="AQ516" s="607" t="s">
        <v>1</v>
      </c>
      <c r="AR516" s="607" t="s">
        <v>1</v>
      </c>
      <c r="AS516" s="607">
        <v>1</v>
      </c>
      <c r="AT516" s="607" t="s">
        <v>1</v>
      </c>
      <c r="AU516" s="607" t="s">
        <v>1</v>
      </c>
      <c r="AV516" s="608">
        <v>53.5</v>
      </c>
      <c r="AW516" s="608">
        <v>56.8</v>
      </c>
      <c r="AX516" s="608">
        <v>47</v>
      </c>
      <c r="AY516" s="607">
        <v>6</v>
      </c>
      <c r="AZ516" s="607" t="s">
        <v>1</v>
      </c>
      <c r="BA516" s="607" t="s">
        <v>1</v>
      </c>
      <c r="BB516" s="607" t="s">
        <v>1</v>
      </c>
      <c r="BC516" s="607" t="s">
        <v>1</v>
      </c>
      <c r="BD516" s="607">
        <v>2</v>
      </c>
      <c r="BE516" s="607" t="s">
        <v>1</v>
      </c>
      <c r="BF516" s="607" t="s">
        <v>1</v>
      </c>
      <c r="BG516" s="607">
        <v>1</v>
      </c>
      <c r="BH516" s="607">
        <v>1</v>
      </c>
      <c r="BI516" s="607">
        <v>1</v>
      </c>
      <c r="BJ516" s="607" t="s">
        <v>1</v>
      </c>
      <c r="BK516" s="607" t="s">
        <v>1</v>
      </c>
      <c r="BL516" s="607">
        <v>1</v>
      </c>
      <c r="BM516" s="607" t="s">
        <v>1</v>
      </c>
      <c r="BN516" s="607" t="s">
        <v>1</v>
      </c>
      <c r="BO516" s="608">
        <v>53.5</v>
      </c>
      <c r="BP516" s="608">
        <v>56.8</v>
      </c>
      <c r="BQ516" s="608">
        <v>47</v>
      </c>
      <c r="BR516" s="607">
        <v>4</v>
      </c>
      <c r="BS516" s="607" t="s">
        <v>1</v>
      </c>
      <c r="BT516" s="607" t="s">
        <v>1</v>
      </c>
      <c r="BU516" s="607" t="s">
        <v>1</v>
      </c>
      <c r="BV516" s="607" t="s">
        <v>1</v>
      </c>
      <c r="BW516" s="607">
        <v>1</v>
      </c>
      <c r="BX516" s="607" t="s">
        <v>1</v>
      </c>
      <c r="BY516" s="607" t="s">
        <v>1</v>
      </c>
      <c r="BZ516" s="607">
        <v>1</v>
      </c>
      <c r="CA516" s="607" t="s">
        <v>1</v>
      </c>
      <c r="CB516" s="607">
        <v>1</v>
      </c>
      <c r="CC516" s="607" t="s">
        <v>1</v>
      </c>
      <c r="CD516" s="607" t="s">
        <v>1</v>
      </c>
      <c r="CE516" s="607">
        <v>1</v>
      </c>
      <c r="CF516" s="607" t="s">
        <v>1</v>
      </c>
      <c r="CG516" s="607" t="s">
        <v>1</v>
      </c>
      <c r="CH516" s="607">
        <v>3</v>
      </c>
      <c r="CI516" s="607" t="s">
        <v>1</v>
      </c>
      <c r="CJ516" s="607" t="s">
        <v>1</v>
      </c>
      <c r="CK516" s="607" t="s">
        <v>1</v>
      </c>
      <c r="CL516" s="607" t="s">
        <v>1</v>
      </c>
      <c r="CM516" s="607" t="s">
        <v>1</v>
      </c>
      <c r="CN516" s="607">
        <v>1</v>
      </c>
      <c r="CO516" s="607" t="s">
        <v>1</v>
      </c>
      <c r="CP516" s="607">
        <v>1</v>
      </c>
      <c r="CQ516" s="607" t="s">
        <v>1</v>
      </c>
      <c r="CR516" s="607" t="s">
        <v>1</v>
      </c>
      <c r="CS516" s="607">
        <v>1</v>
      </c>
      <c r="CT516" s="607" t="s">
        <v>1</v>
      </c>
      <c r="CU516" s="607" t="s">
        <v>1</v>
      </c>
      <c r="CV516" s="607"/>
      <c r="CW516" s="607"/>
      <c r="CX516" s="607"/>
      <c r="CY516" s="607"/>
      <c r="CZ516" s="607"/>
      <c r="DA516" s="607"/>
      <c r="DB516" s="607"/>
      <c r="DC516" s="607">
        <v>8</v>
      </c>
      <c r="DD516" s="607">
        <v>6</v>
      </c>
      <c r="DE516" s="607">
        <v>6</v>
      </c>
      <c r="DF516" s="607" t="s">
        <v>1</v>
      </c>
      <c r="DG516" s="607" t="s">
        <v>1</v>
      </c>
      <c r="DH516" s="607">
        <v>1</v>
      </c>
      <c r="DI516" s="607">
        <v>1</v>
      </c>
      <c r="DJ516" s="607" t="s">
        <v>1</v>
      </c>
      <c r="DK516" s="607">
        <v>4</v>
      </c>
      <c r="DL516" s="607" t="s">
        <v>1</v>
      </c>
      <c r="DM516" s="607" t="s">
        <v>1</v>
      </c>
      <c r="DN516" s="607" t="s">
        <v>1</v>
      </c>
      <c r="DO516" s="607" t="s">
        <v>1</v>
      </c>
      <c r="DP516" s="607">
        <v>1</v>
      </c>
      <c r="DQ516" s="607" t="s">
        <v>1</v>
      </c>
      <c r="DR516" s="607" t="s">
        <v>1</v>
      </c>
      <c r="DS516" s="607">
        <v>3</v>
      </c>
      <c r="DT516" s="607" t="s">
        <v>1</v>
      </c>
      <c r="DU516" s="607" t="s">
        <v>1</v>
      </c>
      <c r="DV516" s="607" t="s">
        <v>1</v>
      </c>
      <c r="DW516" s="607" t="s">
        <v>1</v>
      </c>
      <c r="DX516" s="607" t="s">
        <v>1</v>
      </c>
      <c r="DY516" s="607" t="s">
        <v>1</v>
      </c>
      <c r="DZ516" s="607" t="s">
        <v>1</v>
      </c>
      <c r="EA516" s="607">
        <v>4</v>
      </c>
      <c r="EB516" s="607">
        <v>144</v>
      </c>
      <c r="EC516" s="607" t="s">
        <v>1</v>
      </c>
      <c r="ED516" s="607">
        <v>144</v>
      </c>
      <c r="EE516" s="607" t="s">
        <v>1</v>
      </c>
      <c r="EF516" s="17">
        <v>5</v>
      </c>
      <c r="EG516" s="17">
        <v>4</v>
      </c>
      <c r="EH516" s="17">
        <v>4</v>
      </c>
      <c r="EI516" s="17" t="s">
        <v>1</v>
      </c>
      <c r="EJ516" s="17" t="s">
        <v>1</v>
      </c>
      <c r="EK516" s="17" t="s">
        <v>1</v>
      </c>
      <c r="EL516" s="17">
        <v>1</v>
      </c>
      <c r="EM516" s="17" t="s">
        <v>1</v>
      </c>
      <c r="EN516" s="17">
        <v>3</v>
      </c>
      <c r="EO516" s="17">
        <v>2</v>
      </c>
      <c r="EP516" s="17">
        <v>2</v>
      </c>
      <c r="EQ516" s="17" t="s">
        <v>1</v>
      </c>
      <c r="ER516" s="17" t="s">
        <v>1</v>
      </c>
      <c r="ES516" s="17">
        <v>1</v>
      </c>
      <c r="ET516" s="17" t="s">
        <v>1</v>
      </c>
      <c r="EU516" s="17" t="s">
        <v>1</v>
      </c>
    </row>
    <row r="517" spans="1:151" ht="14.25" customHeight="1">
      <c r="A517" s="551" t="s">
        <v>299</v>
      </c>
      <c r="B517" s="551" t="s">
        <v>689</v>
      </c>
      <c r="C517" s="551"/>
      <c r="D517" s="551"/>
      <c r="E517" s="607" t="s">
        <v>191</v>
      </c>
      <c r="F517" s="607" t="s">
        <v>191</v>
      </c>
      <c r="G517" s="607" t="s">
        <v>191</v>
      </c>
      <c r="H517" s="607" t="s">
        <v>191</v>
      </c>
      <c r="I517" s="607" t="s">
        <v>191</v>
      </c>
      <c r="J517" s="607" t="s">
        <v>191</v>
      </c>
      <c r="K517" s="607" t="s">
        <v>191</v>
      </c>
      <c r="L517" s="607" t="s">
        <v>191</v>
      </c>
      <c r="M517" s="607" t="s">
        <v>191</v>
      </c>
      <c r="N517" s="607" t="s">
        <v>191</v>
      </c>
      <c r="O517" s="607" t="s">
        <v>191</v>
      </c>
      <c r="P517" s="607" t="s">
        <v>191</v>
      </c>
      <c r="Q517" s="607" t="s">
        <v>191</v>
      </c>
      <c r="R517" s="607" t="s">
        <v>191</v>
      </c>
      <c r="S517" s="607" t="s">
        <v>191</v>
      </c>
      <c r="T517" s="607" t="s">
        <v>191</v>
      </c>
      <c r="U517" s="607" t="s">
        <v>191</v>
      </c>
      <c r="V517" s="607" t="s">
        <v>191</v>
      </c>
      <c r="W517" s="607" t="s">
        <v>191</v>
      </c>
      <c r="X517" s="607" t="s">
        <v>191</v>
      </c>
      <c r="Y517" s="607" t="s">
        <v>191</v>
      </c>
      <c r="Z517" s="607" t="s">
        <v>191</v>
      </c>
      <c r="AA517" s="607" t="s">
        <v>191</v>
      </c>
      <c r="AB517" s="607" t="s">
        <v>191</v>
      </c>
      <c r="AC517" s="608"/>
      <c r="AD517" s="608"/>
      <c r="AE517" s="608"/>
      <c r="AF517" s="607" t="s">
        <v>191</v>
      </c>
      <c r="AG517" s="607" t="s">
        <v>191</v>
      </c>
      <c r="AH517" s="607" t="s">
        <v>191</v>
      </c>
      <c r="AI517" s="607" t="s">
        <v>191</v>
      </c>
      <c r="AJ517" s="607" t="s">
        <v>191</v>
      </c>
      <c r="AK517" s="607" t="s">
        <v>191</v>
      </c>
      <c r="AL517" s="607" t="s">
        <v>191</v>
      </c>
      <c r="AM517" s="607" t="s">
        <v>191</v>
      </c>
      <c r="AN517" s="607" t="s">
        <v>191</v>
      </c>
      <c r="AO517" s="607" t="s">
        <v>191</v>
      </c>
      <c r="AP517" s="607" t="s">
        <v>191</v>
      </c>
      <c r="AQ517" s="607" t="s">
        <v>191</v>
      </c>
      <c r="AR517" s="607" t="s">
        <v>191</v>
      </c>
      <c r="AS517" s="607" t="s">
        <v>191</v>
      </c>
      <c r="AT517" s="607" t="s">
        <v>191</v>
      </c>
      <c r="AU517" s="607" t="s">
        <v>191</v>
      </c>
      <c r="AV517" s="608"/>
      <c r="AW517" s="608"/>
      <c r="AX517" s="608"/>
      <c r="AY517" s="607" t="s">
        <v>191</v>
      </c>
      <c r="AZ517" s="607" t="s">
        <v>191</v>
      </c>
      <c r="BA517" s="607" t="s">
        <v>191</v>
      </c>
      <c r="BB517" s="607" t="s">
        <v>191</v>
      </c>
      <c r="BC517" s="607" t="s">
        <v>191</v>
      </c>
      <c r="BD517" s="607" t="s">
        <v>191</v>
      </c>
      <c r="BE517" s="607" t="s">
        <v>191</v>
      </c>
      <c r="BF517" s="607" t="s">
        <v>191</v>
      </c>
      <c r="BG517" s="607" t="s">
        <v>191</v>
      </c>
      <c r="BH517" s="607" t="s">
        <v>191</v>
      </c>
      <c r="BI517" s="607" t="s">
        <v>191</v>
      </c>
      <c r="BJ517" s="607" t="s">
        <v>191</v>
      </c>
      <c r="BK517" s="607" t="s">
        <v>191</v>
      </c>
      <c r="BL517" s="607" t="s">
        <v>191</v>
      </c>
      <c r="BM517" s="607" t="s">
        <v>191</v>
      </c>
      <c r="BN517" s="607" t="s">
        <v>191</v>
      </c>
      <c r="BO517" s="608"/>
      <c r="BP517" s="608"/>
      <c r="BQ517" s="608"/>
      <c r="BR517" s="607"/>
      <c r="BS517" s="607"/>
      <c r="BT517" s="607"/>
      <c r="BU517" s="607"/>
      <c r="BV517" s="607"/>
      <c r="BW517" s="607"/>
      <c r="BX517" s="607"/>
      <c r="BY517" s="607"/>
      <c r="BZ517" s="607"/>
      <c r="CA517" s="607"/>
      <c r="CB517" s="607"/>
      <c r="CC517" s="607"/>
      <c r="CD517" s="607"/>
      <c r="CE517" s="607"/>
      <c r="CF517" s="607"/>
      <c r="CG517" s="607"/>
      <c r="CH517" s="607"/>
      <c r="CI517" s="607"/>
      <c r="CJ517" s="607"/>
      <c r="CK517" s="607"/>
      <c r="CL517" s="607"/>
      <c r="CM517" s="607"/>
      <c r="CN517" s="607"/>
      <c r="CO517" s="607"/>
      <c r="CP517" s="607"/>
      <c r="CQ517" s="607"/>
      <c r="CR517" s="607"/>
      <c r="CS517" s="607"/>
      <c r="CT517" s="607"/>
      <c r="CU517" s="607"/>
      <c r="CV517" s="607"/>
      <c r="CW517" s="607"/>
      <c r="CX517" s="607"/>
      <c r="CY517" s="607"/>
      <c r="CZ517" s="607"/>
      <c r="DA517" s="607"/>
      <c r="DB517" s="607"/>
      <c r="DC517" s="607"/>
      <c r="DD517" s="607"/>
      <c r="DE517" s="607"/>
      <c r="DF517" s="607"/>
      <c r="DG517" s="607"/>
      <c r="DH517" s="607"/>
      <c r="DI517" s="607"/>
      <c r="DJ517" s="607"/>
      <c r="DK517" s="607"/>
      <c r="DL517" s="607"/>
      <c r="DM517" s="607"/>
      <c r="DN517" s="607"/>
      <c r="DO517" s="607"/>
      <c r="DP517" s="607"/>
      <c r="DQ517" s="607"/>
      <c r="DR517" s="607"/>
      <c r="DS517" s="607"/>
      <c r="DT517" s="607"/>
      <c r="DU517" s="607"/>
      <c r="DV517" s="607"/>
      <c r="DW517" s="607"/>
      <c r="DX517" s="607"/>
      <c r="DY517" s="607"/>
      <c r="DZ517" s="607"/>
      <c r="EA517" s="607"/>
      <c r="EB517" s="607"/>
      <c r="EC517" s="607"/>
      <c r="ED517" s="607"/>
      <c r="EE517" s="607"/>
    </row>
    <row r="518" spans="1:151" ht="14.25" customHeight="1">
      <c r="A518" s="551" t="s">
        <v>299</v>
      </c>
      <c r="B518" s="551" t="s">
        <v>689</v>
      </c>
      <c r="C518" s="551"/>
      <c r="D518" s="551"/>
      <c r="E518" s="607" t="s">
        <v>191</v>
      </c>
      <c r="F518" s="607" t="s">
        <v>191</v>
      </c>
      <c r="G518" s="607" t="s">
        <v>191</v>
      </c>
      <c r="H518" s="607" t="s">
        <v>191</v>
      </c>
      <c r="I518" s="607" t="s">
        <v>191</v>
      </c>
      <c r="J518" s="607" t="s">
        <v>191</v>
      </c>
      <c r="K518" s="607" t="s">
        <v>191</v>
      </c>
      <c r="L518" s="607" t="s">
        <v>191</v>
      </c>
      <c r="M518" s="607" t="s">
        <v>191</v>
      </c>
      <c r="N518" s="607" t="s">
        <v>191</v>
      </c>
      <c r="O518" s="607" t="s">
        <v>191</v>
      </c>
      <c r="P518" s="607" t="s">
        <v>191</v>
      </c>
      <c r="Q518" s="607" t="s">
        <v>191</v>
      </c>
      <c r="R518" s="607" t="s">
        <v>191</v>
      </c>
      <c r="S518" s="607" t="s">
        <v>191</v>
      </c>
      <c r="T518" s="607" t="s">
        <v>191</v>
      </c>
      <c r="U518" s="607" t="s">
        <v>191</v>
      </c>
      <c r="V518" s="607" t="s">
        <v>191</v>
      </c>
      <c r="W518" s="607" t="s">
        <v>191</v>
      </c>
      <c r="X518" s="607" t="s">
        <v>191</v>
      </c>
      <c r="Y518" s="607" t="s">
        <v>191</v>
      </c>
      <c r="Z518" s="607" t="s">
        <v>191</v>
      </c>
      <c r="AA518" s="607" t="s">
        <v>191</v>
      </c>
      <c r="AB518" s="607" t="s">
        <v>191</v>
      </c>
      <c r="AC518" s="608"/>
      <c r="AD518" s="608"/>
      <c r="AE518" s="608"/>
      <c r="AF518" s="607" t="s">
        <v>191</v>
      </c>
      <c r="AG518" s="607" t="s">
        <v>191</v>
      </c>
      <c r="AH518" s="607" t="s">
        <v>191</v>
      </c>
      <c r="AI518" s="607" t="s">
        <v>191</v>
      </c>
      <c r="AJ518" s="607" t="s">
        <v>191</v>
      </c>
      <c r="AK518" s="607" t="s">
        <v>191</v>
      </c>
      <c r="AL518" s="607" t="s">
        <v>191</v>
      </c>
      <c r="AM518" s="607" t="s">
        <v>191</v>
      </c>
      <c r="AN518" s="607" t="s">
        <v>191</v>
      </c>
      <c r="AO518" s="607" t="s">
        <v>191</v>
      </c>
      <c r="AP518" s="607" t="s">
        <v>191</v>
      </c>
      <c r="AQ518" s="607" t="s">
        <v>191</v>
      </c>
      <c r="AR518" s="607" t="s">
        <v>191</v>
      </c>
      <c r="AS518" s="607" t="s">
        <v>191</v>
      </c>
      <c r="AT518" s="607" t="s">
        <v>191</v>
      </c>
      <c r="AU518" s="607" t="s">
        <v>191</v>
      </c>
      <c r="AV518" s="608"/>
      <c r="AW518" s="608"/>
      <c r="AX518" s="608"/>
      <c r="AY518" s="607" t="s">
        <v>191</v>
      </c>
      <c r="AZ518" s="607" t="s">
        <v>191</v>
      </c>
      <c r="BA518" s="607" t="s">
        <v>191</v>
      </c>
      <c r="BB518" s="607" t="s">
        <v>191</v>
      </c>
      <c r="BC518" s="607" t="s">
        <v>191</v>
      </c>
      <c r="BD518" s="607" t="s">
        <v>191</v>
      </c>
      <c r="BE518" s="607" t="s">
        <v>191</v>
      </c>
      <c r="BF518" s="607" t="s">
        <v>191</v>
      </c>
      <c r="BG518" s="607" t="s">
        <v>191</v>
      </c>
      <c r="BH518" s="607" t="s">
        <v>191</v>
      </c>
      <c r="BI518" s="607" t="s">
        <v>191</v>
      </c>
      <c r="BJ518" s="607" t="s">
        <v>191</v>
      </c>
      <c r="BK518" s="607" t="s">
        <v>191</v>
      </c>
      <c r="BL518" s="607" t="s">
        <v>191</v>
      </c>
      <c r="BM518" s="607" t="s">
        <v>191</v>
      </c>
      <c r="BN518" s="607" t="s">
        <v>191</v>
      </c>
      <c r="BO518" s="608"/>
      <c r="BP518" s="608"/>
      <c r="BQ518" s="608"/>
      <c r="BR518" s="607"/>
      <c r="BS518" s="607"/>
      <c r="BT518" s="607"/>
      <c r="BU518" s="607"/>
      <c r="BV518" s="607"/>
      <c r="BW518" s="607"/>
      <c r="BX518" s="607"/>
      <c r="BY518" s="607"/>
      <c r="BZ518" s="607"/>
      <c r="CA518" s="607"/>
      <c r="CB518" s="607"/>
      <c r="CC518" s="607"/>
      <c r="CD518" s="607"/>
      <c r="CE518" s="607"/>
      <c r="CF518" s="607"/>
      <c r="CG518" s="607"/>
      <c r="CH518" s="607"/>
      <c r="CI518" s="607"/>
      <c r="CJ518" s="607"/>
      <c r="CK518" s="607"/>
      <c r="CL518" s="607"/>
      <c r="CM518" s="607"/>
      <c r="CN518" s="607"/>
      <c r="CO518" s="607"/>
      <c r="CP518" s="607"/>
      <c r="CQ518" s="607"/>
      <c r="CR518" s="607"/>
      <c r="CS518" s="607"/>
      <c r="CT518" s="607"/>
      <c r="CU518" s="607"/>
      <c r="CV518" s="607"/>
      <c r="CW518" s="607"/>
      <c r="CX518" s="607"/>
      <c r="CY518" s="607"/>
      <c r="CZ518" s="607"/>
      <c r="DA518" s="607"/>
      <c r="DB518" s="607"/>
      <c r="DC518" s="607"/>
      <c r="DD518" s="607"/>
      <c r="DE518" s="607"/>
      <c r="DF518" s="607"/>
      <c r="DG518" s="607"/>
      <c r="DH518" s="607"/>
      <c r="DI518" s="607"/>
      <c r="DJ518" s="607"/>
      <c r="DK518" s="607"/>
      <c r="DL518" s="607"/>
      <c r="DM518" s="607"/>
      <c r="DN518" s="607"/>
      <c r="DO518" s="607"/>
      <c r="DP518" s="607"/>
      <c r="DQ518" s="607"/>
      <c r="DR518" s="607"/>
      <c r="DS518" s="607"/>
      <c r="DT518" s="607"/>
      <c r="DU518" s="607"/>
      <c r="DV518" s="607"/>
      <c r="DW518" s="607"/>
      <c r="DX518" s="607"/>
      <c r="DY518" s="607"/>
      <c r="DZ518" s="607"/>
      <c r="EA518" s="607"/>
      <c r="EB518" s="607"/>
      <c r="EC518" s="607"/>
      <c r="ED518" s="607"/>
      <c r="EE518" s="607"/>
    </row>
    <row r="519" spans="1:151" ht="14.25" customHeight="1">
      <c r="A519" s="551" t="s">
        <v>299</v>
      </c>
      <c r="B519" s="551" t="s">
        <v>703</v>
      </c>
      <c r="C519" s="551" t="s">
        <v>703</v>
      </c>
      <c r="D519" s="551"/>
      <c r="E519" s="607">
        <v>39</v>
      </c>
      <c r="F519" s="607">
        <v>39</v>
      </c>
      <c r="G519" s="607">
        <v>4</v>
      </c>
      <c r="H519" s="607">
        <v>4</v>
      </c>
      <c r="I519" s="607">
        <v>14</v>
      </c>
      <c r="J519" s="607">
        <v>9</v>
      </c>
      <c r="K519" s="607">
        <v>21</v>
      </c>
      <c r="L519" s="607" t="s">
        <v>1</v>
      </c>
      <c r="M519" s="607">
        <v>92</v>
      </c>
      <c r="N519" s="607" t="s">
        <v>1</v>
      </c>
      <c r="O519" s="607" t="s">
        <v>1</v>
      </c>
      <c r="P519" s="607" t="s">
        <v>1</v>
      </c>
      <c r="Q519" s="607">
        <v>2</v>
      </c>
      <c r="R519" s="607">
        <v>4</v>
      </c>
      <c r="S519" s="607" t="s">
        <v>1</v>
      </c>
      <c r="T519" s="607">
        <v>9</v>
      </c>
      <c r="U519" s="607">
        <v>7</v>
      </c>
      <c r="V519" s="607">
        <v>10</v>
      </c>
      <c r="W519" s="607">
        <v>13</v>
      </c>
      <c r="X519" s="607">
        <v>11</v>
      </c>
      <c r="Y519" s="607">
        <v>13</v>
      </c>
      <c r="Z519" s="607">
        <v>11</v>
      </c>
      <c r="AA519" s="607">
        <v>9</v>
      </c>
      <c r="AB519" s="607">
        <v>3</v>
      </c>
      <c r="AC519" s="608">
        <v>63.9</v>
      </c>
      <c r="AD519" s="608">
        <v>62.7</v>
      </c>
      <c r="AE519" s="608">
        <v>65.099999999999994</v>
      </c>
      <c r="AF519" s="607">
        <v>50</v>
      </c>
      <c r="AG519" s="607" t="s">
        <v>1</v>
      </c>
      <c r="AH519" s="607" t="s">
        <v>1</v>
      </c>
      <c r="AI519" s="607" t="s">
        <v>1</v>
      </c>
      <c r="AJ519" s="607" t="s">
        <v>1</v>
      </c>
      <c r="AK519" s="607">
        <v>1</v>
      </c>
      <c r="AL519" s="607" t="s">
        <v>1</v>
      </c>
      <c r="AM519" s="607">
        <v>2</v>
      </c>
      <c r="AN519" s="607" t="s">
        <v>1</v>
      </c>
      <c r="AO519" s="607">
        <v>1</v>
      </c>
      <c r="AP519" s="607">
        <v>6</v>
      </c>
      <c r="AQ519" s="607">
        <v>7</v>
      </c>
      <c r="AR519" s="607">
        <v>11</v>
      </c>
      <c r="AS519" s="607">
        <v>11</v>
      </c>
      <c r="AT519" s="607">
        <v>8</v>
      </c>
      <c r="AU519" s="607">
        <v>3</v>
      </c>
      <c r="AV519" s="608">
        <v>71.7</v>
      </c>
      <c r="AW519" s="608">
        <v>71.400000000000006</v>
      </c>
      <c r="AX519" s="608">
        <v>72</v>
      </c>
      <c r="AY519" s="607">
        <v>48</v>
      </c>
      <c r="AZ519" s="607" t="s">
        <v>1</v>
      </c>
      <c r="BA519" s="607" t="s">
        <v>1</v>
      </c>
      <c r="BB519" s="607" t="s">
        <v>1</v>
      </c>
      <c r="BC519" s="607" t="s">
        <v>1</v>
      </c>
      <c r="BD519" s="607">
        <v>1</v>
      </c>
      <c r="BE519" s="607" t="s">
        <v>1</v>
      </c>
      <c r="BF519" s="607">
        <v>2</v>
      </c>
      <c r="BG519" s="607" t="s">
        <v>1</v>
      </c>
      <c r="BH519" s="607">
        <v>1</v>
      </c>
      <c r="BI519" s="607">
        <v>6</v>
      </c>
      <c r="BJ519" s="607">
        <v>7</v>
      </c>
      <c r="BK519" s="607">
        <v>11</v>
      </c>
      <c r="BL519" s="607">
        <v>9</v>
      </c>
      <c r="BM519" s="607">
        <v>8</v>
      </c>
      <c r="BN519" s="607">
        <v>3</v>
      </c>
      <c r="BO519" s="608">
        <v>71.5</v>
      </c>
      <c r="BP519" s="608">
        <v>71.400000000000006</v>
      </c>
      <c r="BQ519" s="608">
        <v>71.599999999999994</v>
      </c>
      <c r="BR519" s="607">
        <v>39</v>
      </c>
      <c r="BS519" s="607" t="s">
        <v>1</v>
      </c>
      <c r="BT519" s="607" t="s">
        <v>1</v>
      </c>
      <c r="BU519" s="607" t="s">
        <v>1</v>
      </c>
      <c r="BV519" s="607">
        <v>1</v>
      </c>
      <c r="BW519" s="607" t="s">
        <v>1</v>
      </c>
      <c r="BX519" s="607" t="s">
        <v>1</v>
      </c>
      <c r="BY519" s="607">
        <v>1</v>
      </c>
      <c r="BZ519" s="607">
        <v>3</v>
      </c>
      <c r="CA519" s="607">
        <v>5</v>
      </c>
      <c r="CB519" s="607">
        <v>6</v>
      </c>
      <c r="CC519" s="607">
        <v>7</v>
      </c>
      <c r="CD519" s="607">
        <v>7</v>
      </c>
      <c r="CE519" s="607">
        <v>6</v>
      </c>
      <c r="CF519" s="607">
        <v>2</v>
      </c>
      <c r="CG519" s="607">
        <v>1</v>
      </c>
      <c r="CH519" s="607">
        <v>21</v>
      </c>
      <c r="CI519" s="607" t="s">
        <v>1</v>
      </c>
      <c r="CJ519" s="607" t="s">
        <v>1</v>
      </c>
      <c r="CK519" s="607" t="s">
        <v>1</v>
      </c>
      <c r="CL519" s="607" t="s">
        <v>1</v>
      </c>
      <c r="CM519" s="607">
        <v>1</v>
      </c>
      <c r="CN519" s="607">
        <v>3</v>
      </c>
      <c r="CO519" s="607">
        <v>1</v>
      </c>
      <c r="CP519" s="607">
        <v>1</v>
      </c>
      <c r="CQ519" s="607">
        <v>5</v>
      </c>
      <c r="CR519" s="607">
        <v>5</v>
      </c>
      <c r="CS519" s="607">
        <v>4</v>
      </c>
      <c r="CT519" s="607" t="s">
        <v>1</v>
      </c>
      <c r="CU519" s="607">
        <v>1</v>
      </c>
      <c r="CV519" s="607"/>
      <c r="CW519" s="607"/>
      <c r="CX519" s="607"/>
      <c r="CY519" s="607"/>
      <c r="CZ519" s="607"/>
      <c r="DA519" s="607"/>
      <c r="DB519" s="607"/>
      <c r="DC519" s="607">
        <v>111</v>
      </c>
      <c r="DD519" s="607">
        <v>94</v>
      </c>
      <c r="DE519" s="607">
        <v>48</v>
      </c>
      <c r="DF519" s="607">
        <v>22</v>
      </c>
      <c r="DG519" s="607">
        <v>24</v>
      </c>
      <c r="DH519" s="607">
        <v>4</v>
      </c>
      <c r="DI519" s="607" t="s">
        <v>1</v>
      </c>
      <c r="DJ519" s="607">
        <v>13</v>
      </c>
      <c r="DK519" s="607">
        <v>39</v>
      </c>
      <c r="DL519" s="607" t="s">
        <v>1</v>
      </c>
      <c r="DM519" s="607" t="s">
        <v>1</v>
      </c>
      <c r="DN519" s="607" t="s">
        <v>1</v>
      </c>
      <c r="DO519" s="607">
        <v>37</v>
      </c>
      <c r="DP519" s="607">
        <v>2</v>
      </c>
      <c r="DQ519" s="607" t="s">
        <v>1</v>
      </c>
      <c r="DR519" s="607" t="s">
        <v>1</v>
      </c>
      <c r="DS519" s="607" t="s">
        <v>1</v>
      </c>
      <c r="DT519" s="607" t="s">
        <v>1</v>
      </c>
      <c r="DU519" s="607" t="s">
        <v>1</v>
      </c>
      <c r="DV519" s="607" t="s">
        <v>1</v>
      </c>
      <c r="DW519" s="607" t="s">
        <v>1</v>
      </c>
      <c r="DX519" s="607" t="s">
        <v>1</v>
      </c>
      <c r="DY519" s="607" t="s">
        <v>1</v>
      </c>
      <c r="DZ519" s="607" t="s">
        <v>1</v>
      </c>
      <c r="EA519" s="607">
        <v>39</v>
      </c>
      <c r="EB519" s="607">
        <v>13226</v>
      </c>
      <c r="EC519" s="607" t="s">
        <v>1</v>
      </c>
      <c r="ED519" s="607">
        <v>130</v>
      </c>
      <c r="EE519" s="607">
        <v>13096</v>
      </c>
      <c r="EF519" s="17">
        <v>54</v>
      </c>
      <c r="EG519" s="17">
        <v>49</v>
      </c>
      <c r="EH519" s="17">
        <v>23</v>
      </c>
      <c r="EI519" s="17">
        <v>14</v>
      </c>
      <c r="EJ519" s="17">
        <v>12</v>
      </c>
      <c r="EK519" s="17" t="s">
        <v>1</v>
      </c>
      <c r="EL519" s="17" t="s">
        <v>1</v>
      </c>
      <c r="EM519" s="17">
        <v>5</v>
      </c>
      <c r="EN519" s="17">
        <v>57</v>
      </c>
      <c r="EO519" s="17">
        <v>45</v>
      </c>
      <c r="EP519" s="17">
        <v>25</v>
      </c>
      <c r="EQ519" s="17">
        <v>8</v>
      </c>
      <c r="ER519" s="17">
        <v>12</v>
      </c>
      <c r="ES519" s="17">
        <v>4</v>
      </c>
      <c r="ET519" s="17" t="s">
        <v>1</v>
      </c>
      <c r="EU519" s="17">
        <v>8</v>
      </c>
    </row>
    <row r="520" spans="1:151" ht="14.25" customHeight="1">
      <c r="A520" s="551" t="s">
        <v>299</v>
      </c>
      <c r="B520" s="551" t="s">
        <v>703</v>
      </c>
      <c r="C520" s="551" t="s">
        <v>703</v>
      </c>
      <c r="D520" s="551" t="s">
        <v>703</v>
      </c>
      <c r="E520" s="607">
        <v>39</v>
      </c>
      <c r="F520" s="607">
        <v>39</v>
      </c>
      <c r="G520" s="607">
        <v>4</v>
      </c>
      <c r="H520" s="607">
        <v>4</v>
      </c>
      <c r="I520" s="607">
        <v>14</v>
      </c>
      <c r="J520" s="607">
        <v>9</v>
      </c>
      <c r="K520" s="607">
        <v>21</v>
      </c>
      <c r="L520" s="607" t="s">
        <v>1</v>
      </c>
      <c r="M520" s="607">
        <v>92</v>
      </c>
      <c r="N520" s="607" t="s">
        <v>1</v>
      </c>
      <c r="O520" s="607" t="s">
        <v>1</v>
      </c>
      <c r="P520" s="607" t="s">
        <v>1</v>
      </c>
      <c r="Q520" s="607">
        <v>2</v>
      </c>
      <c r="R520" s="607">
        <v>4</v>
      </c>
      <c r="S520" s="607" t="s">
        <v>1</v>
      </c>
      <c r="T520" s="607">
        <v>9</v>
      </c>
      <c r="U520" s="607">
        <v>7</v>
      </c>
      <c r="V520" s="607">
        <v>10</v>
      </c>
      <c r="W520" s="607">
        <v>13</v>
      </c>
      <c r="X520" s="607">
        <v>11</v>
      </c>
      <c r="Y520" s="607">
        <v>13</v>
      </c>
      <c r="Z520" s="607">
        <v>11</v>
      </c>
      <c r="AA520" s="607">
        <v>9</v>
      </c>
      <c r="AB520" s="607">
        <v>3</v>
      </c>
      <c r="AC520" s="608">
        <v>63.9</v>
      </c>
      <c r="AD520" s="608">
        <v>62.7</v>
      </c>
      <c r="AE520" s="608">
        <v>65.099999999999994</v>
      </c>
      <c r="AF520" s="607">
        <v>50</v>
      </c>
      <c r="AG520" s="607" t="s">
        <v>1</v>
      </c>
      <c r="AH520" s="607" t="s">
        <v>1</v>
      </c>
      <c r="AI520" s="607" t="s">
        <v>1</v>
      </c>
      <c r="AJ520" s="607" t="s">
        <v>1</v>
      </c>
      <c r="AK520" s="607">
        <v>1</v>
      </c>
      <c r="AL520" s="607" t="s">
        <v>1</v>
      </c>
      <c r="AM520" s="607">
        <v>2</v>
      </c>
      <c r="AN520" s="607" t="s">
        <v>1</v>
      </c>
      <c r="AO520" s="607">
        <v>1</v>
      </c>
      <c r="AP520" s="607">
        <v>6</v>
      </c>
      <c r="AQ520" s="607">
        <v>7</v>
      </c>
      <c r="AR520" s="607">
        <v>11</v>
      </c>
      <c r="AS520" s="607">
        <v>11</v>
      </c>
      <c r="AT520" s="607">
        <v>8</v>
      </c>
      <c r="AU520" s="607">
        <v>3</v>
      </c>
      <c r="AV520" s="608">
        <v>71.7</v>
      </c>
      <c r="AW520" s="608">
        <v>71.400000000000006</v>
      </c>
      <c r="AX520" s="608">
        <v>72</v>
      </c>
      <c r="AY520" s="607">
        <v>48</v>
      </c>
      <c r="AZ520" s="607" t="s">
        <v>1</v>
      </c>
      <c r="BA520" s="607" t="s">
        <v>1</v>
      </c>
      <c r="BB520" s="607" t="s">
        <v>1</v>
      </c>
      <c r="BC520" s="607" t="s">
        <v>1</v>
      </c>
      <c r="BD520" s="607">
        <v>1</v>
      </c>
      <c r="BE520" s="607" t="s">
        <v>1</v>
      </c>
      <c r="BF520" s="607">
        <v>2</v>
      </c>
      <c r="BG520" s="607" t="s">
        <v>1</v>
      </c>
      <c r="BH520" s="607">
        <v>1</v>
      </c>
      <c r="BI520" s="607">
        <v>6</v>
      </c>
      <c r="BJ520" s="607">
        <v>7</v>
      </c>
      <c r="BK520" s="607">
        <v>11</v>
      </c>
      <c r="BL520" s="607">
        <v>9</v>
      </c>
      <c r="BM520" s="607">
        <v>8</v>
      </c>
      <c r="BN520" s="607">
        <v>3</v>
      </c>
      <c r="BO520" s="608">
        <v>71.5</v>
      </c>
      <c r="BP520" s="608">
        <v>71.400000000000006</v>
      </c>
      <c r="BQ520" s="608">
        <v>71.599999999999994</v>
      </c>
      <c r="BR520" s="607">
        <v>39</v>
      </c>
      <c r="BS520" s="607" t="s">
        <v>1</v>
      </c>
      <c r="BT520" s="607" t="s">
        <v>1</v>
      </c>
      <c r="BU520" s="607" t="s">
        <v>1</v>
      </c>
      <c r="BV520" s="607">
        <v>1</v>
      </c>
      <c r="BW520" s="607" t="s">
        <v>1</v>
      </c>
      <c r="BX520" s="607" t="s">
        <v>1</v>
      </c>
      <c r="BY520" s="607">
        <v>1</v>
      </c>
      <c r="BZ520" s="607">
        <v>3</v>
      </c>
      <c r="CA520" s="607">
        <v>5</v>
      </c>
      <c r="CB520" s="607">
        <v>6</v>
      </c>
      <c r="CC520" s="607">
        <v>7</v>
      </c>
      <c r="CD520" s="607">
        <v>7</v>
      </c>
      <c r="CE520" s="607">
        <v>6</v>
      </c>
      <c r="CF520" s="607">
        <v>2</v>
      </c>
      <c r="CG520" s="607">
        <v>1</v>
      </c>
      <c r="CH520" s="607">
        <v>21</v>
      </c>
      <c r="CI520" s="607" t="s">
        <v>1</v>
      </c>
      <c r="CJ520" s="607" t="s">
        <v>1</v>
      </c>
      <c r="CK520" s="607" t="s">
        <v>1</v>
      </c>
      <c r="CL520" s="607" t="s">
        <v>1</v>
      </c>
      <c r="CM520" s="607">
        <v>1</v>
      </c>
      <c r="CN520" s="607">
        <v>3</v>
      </c>
      <c r="CO520" s="607">
        <v>1</v>
      </c>
      <c r="CP520" s="607">
        <v>1</v>
      </c>
      <c r="CQ520" s="607">
        <v>5</v>
      </c>
      <c r="CR520" s="607">
        <v>5</v>
      </c>
      <c r="CS520" s="607">
        <v>4</v>
      </c>
      <c r="CT520" s="607" t="s">
        <v>1</v>
      </c>
      <c r="CU520" s="607">
        <v>1</v>
      </c>
      <c r="CV520" s="607"/>
      <c r="CW520" s="607"/>
      <c r="CX520" s="607"/>
      <c r="CY520" s="607"/>
      <c r="CZ520" s="607"/>
      <c r="DA520" s="607"/>
      <c r="DB520" s="607"/>
      <c r="DC520" s="607">
        <v>111</v>
      </c>
      <c r="DD520" s="607">
        <v>94</v>
      </c>
      <c r="DE520" s="607">
        <v>48</v>
      </c>
      <c r="DF520" s="607">
        <v>22</v>
      </c>
      <c r="DG520" s="607">
        <v>24</v>
      </c>
      <c r="DH520" s="607">
        <v>4</v>
      </c>
      <c r="DI520" s="607" t="s">
        <v>1</v>
      </c>
      <c r="DJ520" s="607">
        <v>13</v>
      </c>
      <c r="DK520" s="607">
        <v>39</v>
      </c>
      <c r="DL520" s="607" t="s">
        <v>1</v>
      </c>
      <c r="DM520" s="607" t="s">
        <v>1</v>
      </c>
      <c r="DN520" s="607" t="s">
        <v>1</v>
      </c>
      <c r="DO520" s="607">
        <v>37</v>
      </c>
      <c r="DP520" s="607">
        <v>2</v>
      </c>
      <c r="DQ520" s="607" t="s">
        <v>1</v>
      </c>
      <c r="DR520" s="607" t="s">
        <v>1</v>
      </c>
      <c r="DS520" s="607" t="s">
        <v>1</v>
      </c>
      <c r="DT520" s="607" t="s">
        <v>1</v>
      </c>
      <c r="DU520" s="607" t="s">
        <v>1</v>
      </c>
      <c r="DV520" s="607" t="s">
        <v>1</v>
      </c>
      <c r="DW520" s="607" t="s">
        <v>1</v>
      </c>
      <c r="DX520" s="607" t="s">
        <v>1</v>
      </c>
      <c r="DY520" s="607" t="s">
        <v>1</v>
      </c>
      <c r="DZ520" s="607" t="s">
        <v>1</v>
      </c>
      <c r="EA520" s="607">
        <v>39</v>
      </c>
      <c r="EB520" s="607">
        <v>13226</v>
      </c>
      <c r="EC520" s="607" t="s">
        <v>1</v>
      </c>
      <c r="ED520" s="607">
        <v>130</v>
      </c>
      <c r="EE520" s="607">
        <v>13096</v>
      </c>
      <c r="EF520" s="17">
        <v>54</v>
      </c>
      <c r="EG520" s="17">
        <v>49</v>
      </c>
      <c r="EH520" s="17">
        <v>23</v>
      </c>
      <c r="EI520" s="17">
        <v>14</v>
      </c>
      <c r="EJ520" s="17">
        <v>12</v>
      </c>
      <c r="EK520" s="17" t="s">
        <v>1</v>
      </c>
      <c r="EL520" s="17" t="s">
        <v>1</v>
      </c>
      <c r="EM520" s="17">
        <v>5</v>
      </c>
      <c r="EN520" s="17">
        <v>57</v>
      </c>
      <c r="EO520" s="17">
        <v>45</v>
      </c>
      <c r="EP520" s="17">
        <v>25</v>
      </c>
      <c r="EQ520" s="17">
        <v>8</v>
      </c>
      <c r="ER520" s="17">
        <v>12</v>
      </c>
      <c r="ES520" s="17">
        <v>4</v>
      </c>
      <c r="ET520" s="17" t="s">
        <v>1</v>
      </c>
      <c r="EU520" s="17">
        <v>8</v>
      </c>
    </row>
    <row r="521" spans="1:151" ht="14.25" customHeight="1">
      <c r="A521" s="551" t="s">
        <v>299</v>
      </c>
      <c r="B521" s="551" t="s">
        <v>704</v>
      </c>
      <c r="C521" s="551"/>
      <c r="D521" s="551"/>
      <c r="E521" s="607">
        <v>131</v>
      </c>
      <c r="F521" s="607">
        <v>9</v>
      </c>
      <c r="G521" s="607">
        <v>1</v>
      </c>
      <c r="H521" s="607">
        <v>1</v>
      </c>
      <c r="I521" s="607">
        <v>2</v>
      </c>
      <c r="J521" s="607">
        <v>2</v>
      </c>
      <c r="K521" s="607">
        <v>6</v>
      </c>
      <c r="L521" s="607">
        <v>122</v>
      </c>
      <c r="M521" s="607">
        <v>17</v>
      </c>
      <c r="N521" s="607" t="s">
        <v>1</v>
      </c>
      <c r="O521" s="607" t="s">
        <v>1</v>
      </c>
      <c r="P521" s="607" t="s">
        <v>1</v>
      </c>
      <c r="Q521" s="607" t="s">
        <v>1</v>
      </c>
      <c r="R521" s="607" t="s">
        <v>1</v>
      </c>
      <c r="S521" s="607" t="s">
        <v>1</v>
      </c>
      <c r="T521" s="607" t="s">
        <v>1</v>
      </c>
      <c r="U521" s="607">
        <v>2</v>
      </c>
      <c r="V521" s="607" t="s">
        <v>1</v>
      </c>
      <c r="W521" s="607">
        <v>4</v>
      </c>
      <c r="X521" s="607">
        <v>3</v>
      </c>
      <c r="Y521" s="607">
        <v>3</v>
      </c>
      <c r="Z521" s="607">
        <v>3</v>
      </c>
      <c r="AA521" s="607">
        <v>2</v>
      </c>
      <c r="AB521" s="607" t="s">
        <v>1</v>
      </c>
      <c r="AC521" s="608">
        <v>68.8</v>
      </c>
      <c r="AD521" s="608">
        <v>69.099999999999994</v>
      </c>
      <c r="AE521" s="608">
        <v>68.5</v>
      </c>
      <c r="AF521" s="607">
        <v>13</v>
      </c>
      <c r="AG521" s="607" t="s">
        <v>1</v>
      </c>
      <c r="AH521" s="607" t="s">
        <v>1</v>
      </c>
      <c r="AI521" s="607" t="s">
        <v>1</v>
      </c>
      <c r="AJ521" s="607" t="s">
        <v>1</v>
      </c>
      <c r="AK521" s="607" t="s">
        <v>1</v>
      </c>
      <c r="AL521" s="607" t="s">
        <v>1</v>
      </c>
      <c r="AM521" s="607" t="s">
        <v>1</v>
      </c>
      <c r="AN521" s="607">
        <v>1</v>
      </c>
      <c r="AO521" s="607" t="s">
        <v>1</v>
      </c>
      <c r="AP521" s="607">
        <v>3</v>
      </c>
      <c r="AQ521" s="607">
        <v>2</v>
      </c>
      <c r="AR521" s="607">
        <v>3</v>
      </c>
      <c r="AS521" s="607">
        <v>2</v>
      </c>
      <c r="AT521" s="607">
        <v>2</v>
      </c>
      <c r="AU521" s="607" t="s">
        <v>1</v>
      </c>
      <c r="AV521" s="608">
        <v>69.5</v>
      </c>
      <c r="AW521" s="608">
        <v>71</v>
      </c>
      <c r="AX521" s="608">
        <v>67.2</v>
      </c>
      <c r="AY521" s="607">
        <v>13</v>
      </c>
      <c r="AZ521" s="607" t="s">
        <v>1</v>
      </c>
      <c r="BA521" s="607" t="s">
        <v>1</v>
      </c>
      <c r="BB521" s="607" t="s">
        <v>1</v>
      </c>
      <c r="BC521" s="607" t="s">
        <v>1</v>
      </c>
      <c r="BD521" s="607" t="s">
        <v>1</v>
      </c>
      <c r="BE521" s="607" t="s">
        <v>1</v>
      </c>
      <c r="BF521" s="607" t="s">
        <v>1</v>
      </c>
      <c r="BG521" s="607">
        <v>1</v>
      </c>
      <c r="BH521" s="607" t="s">
        <v>1</v>
      </c>
      <c r="BI521" s="607">
        <v>3</v>
      </c>
      <c r="BJ521" s="607">
        <v>2</v>
      </c>
      <c r="BK521" s="607">
        <v>3</v>
      </c>
      <c r="BL521" s="607">
        <v>2</v>
      </c>
      <c r="BM521" s="607">
        <v>2</v>
      </c>
      <c r="BN521" s="607" t="s">
        <v>1</v>
      </c>
      <c r="BO521" s="608">
        <v>69.5</v>
      </c>
      <c r="BP521" s="608">
        <v>71</v>
      </c>
      <c r="BQ521" s="608">
        <v>67.2</v>
      </c>
      <c r="BR521" s="607">
        <v>9</v>
      </c>
      <c r="BS521" s="607" t="s">
        <v>1</v>
      </c>
      <c r="BT521" s="607" t="s">
        <v>1</v>
      </c>
      <c r="BU521" s="607" t="s">
        <v>1</v>
      </c>
      <c r="BV521" s="607" t="s">
        <v>1</v>
      </c>
      <c r="BW521" s="607" t="s">
        <v>1</v>
      </c>
      <c r="BX521" s="607" t="s">
        <v>1</v>
      </c>
      <c r="BY521" s="607" t="s">
        <v>1</v>
      </c>
      <c r="BZ521" s="607">
        <v>1</v>
      </c>
      <c r="CA521" s="607" t="s">
        <v>1</v>
      </c>
      <c r="CB521" s="607">
        <v>2</v>
      </c>
      <c r="CC521" s="607">
        <v>1</v>
      </c>
      <c r="CD521" s="607">
        <v>3</v>
      </c>
      <c r="CE521" s="607" t="s">
        <v>1</v>
      </c>
      <c r="CF521" s="607">
        <v>2</v>
      </c>
      <c r="CG521" s="607" t="s">
        <v>1</v>
      </c>
      <c r="CH521" s="607">
        <v>4</v>
      </c>
      <c r="CI521" s="607" t="s">
        <v>1</v>
      </c>
      <c r="CJ521" s="607" t="s">
        <v>1</v>
      </c>
      <c r="CK521" s="607" t="s">
        <v>1</v>
      </c>
      <c r="CL521" s="607" t="s">
        <v>1</v>
      </c>
      <c r="CM521" s="607" t="s">
        <v>1</v>
      </c>
      <c r="CN521" s="607" t="s">
        <v>1</v>
      </c>
      <c r="CO521" s="607" t="s">
        <v>1</v>
      </c>
      <c r="CP521" s="607">
        <v>2</v>
      </c>
      <c r="CQ521" s="607" t="s">
        <v>1</v>
      </c>
      <c r="CR521" s="607">
        <v>1</v>
      </c>
      <c r="CS521" s="607" t="s">
        <v>1</v>
      </c>
      <c r="CT521" s="607">
        <v>1</v>
      </c>
      <c r="CU521" s="607" t="s">
        <v>1</v>
      </c>
      <c r="CV521" s="607"/>
      <c r="CW521" s="607"/>
      <c r="CX521" s="607"/>
      <c r="CY521" s="607"/>
      <c r="CZ521" s="607"/>
      <c r="DA521" s="607"/>
      <c r="DB521" s="607"/>
      <c r="DC521" s="607">
        <v>19</v>
      </c>
      <c r="DD521" s="607">
        <v>17</v>
      </c>
      <c r="DE521" s="607">
        <v>13</v>
      </c>
      <c r="DF521" s="607">
        <v>2</v>
      </c>
      <c r="DG521" s="607">
        <v>2</v>
      </c>
      <c r="DH521" s="607" t="s">
        <v>1</v>
      </c>
      <c r="DI521" s="607" t="s">
        <v>1</v>
      </c>
      <c r="DJ521" s="607">
        <v>2</v>
      </c>
      <c r="DK521" s="607">
        <v>9</v>
      </c>
      <c r="DL521" s="607" t="s">
        <v>1</v>
      </c>
      <c r="DM521" s="607" t="s">
        <v>1</v>
      </c>
      <c r="DN521" s="607" t="s">
        <v>1</v>
      </c>
      <c r="DO521" s="607" t="s">
        <v>1</v>
      </c>
      <c r="DP521" s="607">
        <v>3</v>
      </c>
      <c r="DQ521" s="607">
        <v>1</v>
      </c>
      <c r="DR521" s="607">
        <v>1</v>
      </c>
      <c r="DS521" s="607">
        <v>3</v>
      </c>
      <c r="DT521" s="607" t="s">
        <v>1</v>
      </c>
      <c r="DU521" s="607" t="s">
        <v>1</v>
      </c>
      <c r="DV521" s="607" t="s">
        <v>1</v>
      </c>
      <c r="DW521" s="607">
        <v>1</v>
      </c>
      <c r="DX521" s="607" t="s">
        <v>1</v>
      </c>
      <c r="DY521" s="607" t="s">
        <v>1</v>
      </c>
      <c r="DZ521" s="607" t="s">
        <v>1</v>
      </c>
      <c r="EA521" s="607">
        <v>9</v>
      </c>
      <c r="EB521" s="607">
        <v>549</v>
      </c>
      <c r="EC521" s="607" t="s">
        <v>1</v>
      </c>
      <c r="ED521" s="607">
        <v>519</v>
      </c>
      <c r="EE521" s="607">
        <v>30</v>
      </c>
      <c r="EF521" s="17">
        <v>10</v>
      </c>
      <c r="EG521" s="17">
        <v>9</v>
      </c>
      <c r="EH521" s="17">
        <v>8</v>
      </c>
      <c r="EI521" s="17" t="s">
        <v>1</v>
      </c>
      <c r="EJ521" s="17">
        <v>1</v>
      </c>
      <c r="EK521" s="17" t="s">
        <v>1</v>
      </c>
      <c r="EL521" s="17" t="s">
        <v>1</v>
      </c>
      <c r="EM521" s="17">
        <v>1</v>
      </c>
      <c r="EN521" s="17">
        <v>9</v>
      </c>
      <c r="EO521" s="17">
        <v>8</v>
      </c>
      <c r="EP521" s="17">
        <v>5</v>
      </c>
      <c r="EQ521" s="17">
        <v>2</v>
      </c>
      <c r="ER521" s="17">
        <v>1</v>
      </c>
      <c r="ES521" s="17" t="s">
        <v>1</v>
      </c>
      <c r="ET521" s="17" t="s">
        <v>1</v>
      </c>
      <c r="EU521" s="17">
        <v>1</v>
      </c>
    </row>
    <row r="522" spans="1:151" ht="14.25" customHeight="1">
      <c r="A522" s="610" t="s">
        <v>299</v>
      </c>
      <c r="B522" s="610" t="s">
        <v>704</v>
      </c>
      <c r="C522" s="610" t="s">
        <v>705</v>
      </c>
      <c r="D522" s="610"/>
      <c r="E522" s="606">
        <v>40</v>
      </c>
      <c r="F522" s="606">
        <v>2</v>
      </c>
      <c r="G522" s="606" t="s">
        <v>190</v>
      </c>
      <c r="H522" s="606" t="s">
        <v>190</v>
      </c>
      <c r="I522" s="606" t="s">
        <v>190</v>
      </c>
      <c r="J522" s="606" t="s">
        <v>190</v>
      </c>
      <c r="K522" s="606" t="s">
        <v>190</v>
      </c>
      <c r="L522" s="606">
        <v>38</v>
      </c>
      <c r="M522" s="606" t="s">
        <v>190</v>
      </c>
      <c r="N522" s="606" t="s">
        <v>190</v>
      </c>
      <c r="O522" s="606" t="s">
        <v>190</v>
      </c>
      <c r="P522" s="606" t="s">
        <v>190</v>
      </c>
      <c r="Q522" s="606" t="s">
        <v>190</v>
      </c>
      <c r="R522" s="606" t="s">
        <v>190</v>
      </c>
      <c r="S522" s="606" t="s">
        <v>190</v>
      </c>
      <c r="T522" s="606" t="s">
        <v>190</v>
      </c>
      <c r="U522" s="606" t="s">
        <v>190</v>
      </c>
      <c r="V522" s="606" t="s">
        <v>190</v>
      </c>
      <c r="W522" s="606" t="s">
        <v>190</v>
      </c>
      <c r="X522" s="606" t="s">
        <v>190</v>
      </c>
      <c r="Y522" s="606" t="s">
        <v>190</v>
      </c>
      <c r="Z522" s="606" t="s">
        <v>190</v>
      </c>
      <c r="AA522" s="606" t="s">
        <v>190</v>
      </c>
      <c r="AB522" s="606" t="s">
        <v>190</v>
      </c>
      <c r="AC522" s="606" t="s">
        <v>190</v>
      </c>
      <c r="AD522" s="606" t="s">
        <v>190</v>
      </c>
      <c r="AE522" s="606" t="s">
        <v>190</v>
      </c>
      <c r="AF522" s="606" t="s">
        <v>190</v>
      </c>
      <c r="AG522" s="606" t="s">
        <v>190</v>
      </c>
      <c r="AH522" s="606" t="s">
        <v>190</v>
      </c>
      <c r="AI522" s="606" t="s">
        <v>190</v>
      </c>
      <c r="AJ522" s="606" t="s">
        <v>190</v>
      </c>
      <c r="AK522" s="606" t="s">
        <v>190</v>
      </c>
      <c r="AL522" s="606" t="s">
        <v>190</v>
      </c>
      <c r="AM522" s="606" t="s">
        <v>190</v>
      </c>
      <c r="AN522" s="606" t="s">
        <v>190</v>
      </c>
      <c r="AO522" s="606" t="s">
        <v>190</v>
      </c>
      <c r="AP522" s="606" t="s">
        <v>190</v>
      </c>
      <c r="AQ522" s="606" t="s">
        <v>190</v>
      </c>
      <c r="AR522" s="606" t="s">
        <v>190</v>
      </c>
      <c r="AS522" s="606" t="s">
        <v>190</v>
      </c>
      <c r="AT522" s="606" t="s">
        <v>190</v>
      </c>
      <c r="AU522" s="606" t="s">
        <v>190</v>
      </c>
      <c r="AV522" s="606" t="s">
        <v>190</v>
      </c>
      <c r="AW522" s="606" t="s">
        <v>190</v>
      </c>
      <c r="AX522" s="606" t="s">
        <v>190</v>
      </c>
      <c r="AY522" s="606" t="s">
        <v>190</v>
      </c>
      <c r="AZ522" s="606" t="s">
        <v>190</v>
      </c>
      <c r="BA522" s="606" t="s">
        <v>190</v>
      </c>
      <c r="BB522" s="606" t="s">
        <v>190</v>
      </c>
      <c r="BC522" s="606" t="s">
        <v>190</v>
      </c>
      <c r="BD522" s="606" t="s">
        <v>190</v>
      </c>
      <c r="BE522" s="606" t="s">
        <v>190</v>
      </c>
      <c r="BF522" s="606" t="s">
        <v>190</v>
      </c>
      <c r="BG522" s="606" t="s">
        <v>190</v>
      </c>
      <c r="BH522" s="606" t="s">
        <v>190</v>
      </c>
      <c r="BI522" s="606" t="s">
        <v>190</v>
      </c>
      <c r="BJ522" s="606" t="s">
        <v>190</v>
      </c>
      <c r="BK522" s="606" t="s">
        <v>190</v>
      </c>
      <c r="BL522" s="606" t="s">
        <v>190</v>
      </c>
      <c r="BM522" s="606" t="s">
        <v>190</v>
      </c>
      <c r="BN522" s="606" t="s">
        <v>190</v>
      </c>
      <c r="BO522" s="606" t="s">
        <v>190</v>
      </c>
      <c r="BP522" s="606" t="s">
        <v>190</v>
      </c>
      <c r="BQ522" s="606" t="s">
        <v>190</v>
      </c>
      <c r="BR522" s="606" t="s">
        <v>190</v>
      </c>
      <c r="BS522" s="606" t="s">
        <v>190</v>
      </c>
      <c r="BT522" s="606" t="s">
        <v>190</v>
      </c>
      <c r="BU522" s="606" t="s">
        <v>190</v>
      </c>
      <c r="BV522" s="606" t="s">
        <v>190</v>
      </c>
      <c r="BW522" s="606" t="s">
        <v>190</v>
      </c>
      <c r="BX522" s="606" t="s">
        <v>190</v>
      </c>
      <c r="BY522" s="606" t="s">
        <v>190</v>
      </c>
      <c r="BZ522" s="606" t="s">
        <v>190</v>
      </c>
      <c r="CA522" s="606" t="s">
        <v>190</v>
      </c>
      <c r="CB522" s="606" t="s">
        <v>190</v>
      </c>
      <c r="CC522" s="606" t="s">
        <v>190</v>
      </c>
      <c r="CD522" s="606" t="s">
        <v>190</v>
      </c>
      <c r="CE522" s="606" t="s">
        <v>190</v>
      </c>
      <c r="CF522" s="606" t="s">
        <v>190</v>
      </c>
      <c r="CG522" s="606" t="s">
        <v>190</v>
      </c>
      <c r="CH522" s="606" t="s">
        <v>190</v>
      </c>
      <c r="CI522" s="606" t="s">
        <v>190</v>
      </c>
      <c r="CJ522" s="606" t="s">
        <v>190</v>
      </c>
      <c r="CK522" s="606" t="s">
        <v>190</v>
      </c>
      <c r="CL522" s="606" t="s">
        <v>190</v>
      </c>
      <c r="CM522" s="606" t="s">
        <v>190</v>
      </c>
      <c r="CN522" s="606" t="s">
        <v>190</v>
      </c>
      <c r="CO522" s="606" t="s">
        <v>190</v>
      </c>
      <c r="CP522" s="606" t="s">
        <v>190</v>
      </c>
      <c r="CQ522" s="606" t="s">
        <v>190</v>
      </c>
      <c r="CR522" s="606" t="s">
        <v>190</v>
      </c>
      <c r="CS522" s="606" t="s">
        <v>190</v>
      </c>
      <c r="CT522" s="606" t="s">
        <v>190</v>
      </c>
      <c r="CU522" s="606" t="s">
        <v>190</v>
      </c>
      <c r="CV522" s="606"/>
      <c r="CW522" s="606"/>
      <c r="CX522" s="606"/>
      <c r="CY522" s="606"/>
      <c r="CZ522" s="606"/>
      <c r="DA522" s="606"/>
      <c r="DB522" s="606"/>
      <c r="DC522" s="606" t="s">
        <v>190</v>
      </c>
      <c r="DD522" s="606" t="s">
        <v>190</v>
      </c>
      <c r="DE522" s="606" t="s">
        <v>190</v>
      </c>
      <c r="DF522" s="606" t="s">
        <v>190</v>
      </c>
      <c r="DG522" s="606" t="s">
        <v>190</v>
      </c>
      <c r="DH522" s="606" t="s">
        <v>190</v>
      </c>
      <c r="DI522" s="606" t="s">
        <v>190</v>
      </c>
      <c r="DJ522" s="606" t="s">
        <v>190</v>
      </c>
      <c r="DK522" s="606" t="s">
        <v>190</v>
      </c>
      <c r="DL522" s="606" t="s">
        <v>190</v>
      </c>
      <c r="DM522" s="606" t="s">
        <v>190</v>
      </c>
      <c r="DN522" s="606" t="s">
        <v>190</v>
      </c>
      <c r="DO522" s="606" t="s">
        <v>190</v>
      </c>
      <c r="DP522" s="606" t="s">
        <v>190</v>
      </c>
      <c r="DQ522" s="606" t="s">
        <v>190</v>
      </c>
      <c r="DR522" s="606" t="s">
        <v>190</v>
      </c>
      <c r="DS522" s="606" t="s">
        <v>190</v>
      </c>
      <c r="DT522" s="606" t="s">
        <v>190</v>
      </c>
      <c r="DU522" s="606" t="s">
        <v>190</v>
      </c>
      <c r="DV522" s="606" t="s">
        <v>190</v>
      </c>
      <c r="DW522" s="606" t="s">
        <v>190</v>
      </c>
      <c r="DX522" s="606" t="s">
        <v>190</v>
      </c>
      <c r="DY522" s="606" t="s">
        <v>190</v>
      </c>
      <c r="DZ522" s="606" t="s">
        <v>190</v>
      </c>
      <c r="EA522" s="606" t="s">
        <v>190</v>
      </c>
      <c r="EB522" s="606" t="s">
        <v>190</v>
      </c>
      <c r="EC522" s="606" t="s">
        <v>190</v>
      </c>
      <c r="ED522" s="606" t="s">
        <v>190</v>
      </c>
      <c r="EE522" s="606" t="s">
        <v>190</v>
      </c>
      <c r="EF522" s="606" t="s">
        <v>190</v>
      </c>
      <c r="EG522" s="606" t="s">
        <v>190</v>
      </c>
      <c r="EH522" s="606" t="s">
        <v>190</v>
      </c>
      <c r="EI522" s="606" t="s">
        <v>190</v>
      </c>
      <c r="EJ522" s="606" t="s">
        <v>190</v>
      </c>
      <c r="EK522" s="606" t="s">
        <v>190</v>
      </c>
      <c r="EL522" s="606" t="s">
        <v>190</v>
      </c>
      <c r="EM522" s="606" t="s">
        <v>190</v>
      </c>
      <c r="EN522" s="606" t="s">
        <v>190</v>
      </c>
      <c r="EO522" s="606" t="s">
        <v>190</v>
      </c>
      <c r="EP522" s="606" t="s">
        <v>190</v>
      </c>
      <c r="EQ522" s="606" t="s">
        <v>190</v>
      </c>
      <c r="ER522" s="606" t="s">
        <v>190</v>
      </c>
      <c r="ES522" s="606" t="s">
        <v>190</v>
      </c>
      <c r="ET522" s="606" t="s">
        <v>190</v>
      </c>
      <c r="EU522" s="606" t="s">
        <v>190</v>
      </c>
    </row>
    <row r="523" spans="1:151" ht="14.25" customHeight="1">
      <c r="A523" s="551" t="s">
        <v>299</v>
      </c>
      <c r="B523" s="551" t="s">
        <v>704</v>
      </c>
      <c r="C523" s="551" t="s">
        <v>705</v>
      </c>
      <c r="D523" s="551" t="s">
        <v>706</v>
      </c>
      <c r="E523" s="607" t="s">
        <v>191</v>
      </c>
      <c r="F523" s="607" t="s">
        <v>191</v>
      </c>
      <c r="G523" s="607" t="s">
        <v>191</v>
      </c>
      <c r="H523" s="607" t="s">
        <v>191</v>
      </c>
      <c r="I523" s="607" t="s">
        <v>191</v>
      </c>
      <c r="J523" s="607" t="s">
        <v>191</v>
      </c>
      <c r="K523" s="607" t="s">
        <v>191</v>
      </c>
      <c r="L523" s="607" t="s">
        <v>191</v>
      </c>
      <c r="M523" s="607" t="s">
        <v>191</v>
      </c>
      <c r="N523" s="607" t="s">
        <v>191</v>
      </c>
      <c r="O523" s="607" t="s">
        <v>191</v>
      </c>
      <c r="P523" s="607" t="s">
        <v>191</v>
      </c>
      <c r="Q523" s="607" t="s">
        <v>191</v>
      </c>
      <c r="R523" s="607" t="s">
        <v>191</v>
      </c>
      <c r="S523" s="607" t="s">
        <v>191</v>
      </c>
      <c r="T523" s="607" t="s">
        <v>191</v>
      </c>
      <c r="U523" s="607" t="s">
        <v>191</v>
      </c>
      <c r="V523" s="607" t="s">
        <v>191</v>
      </c>
      <c r="W523" s="607" t="s">
        <v>191</v>
      </c>
      <c r="X523" s="607" t="s">
        <v>191</v>
      </c>
      <c r="Y523" s="607" t="s">
        <v>191</v>
      </c>
      <c r="Z523" s="607" t="s">
        <v>191</v>
      </c>
      <c r="AA523" s="607" t="s">
        <v>191</v>
      </c>
      <c r="AB523" s="607" t="s">
        <v>191</v>
      </c>
      <c r="AC523" s="608">
        <v>58.5</v>
      </c>
      <c r="AD523" s="608">
        <v>58</v>
      </c>
      <c r="AE523" s="608">
        <v>59</v>
      </c>
      <c r="AF523" s="607" t="s">
        <v>191</v>
      </c>
      <c r="AG523" s="607" t="s">
        <v>191</v>
      </c>
      <c r="AH523" s="607" t="s">
        <v>191</v>
      </c>
      <c r="AI523" s="607" t="s">
        <v>191</v>
      </c>
      <c r="AJ523" s="607" t="s">
        <v>191</v>
      </c>
      <c r="AK523" s="607" t="s">
        <v>191</v>
      </c>
      <c r="AL523" s="607" t="s">
        <v>191</v>
      </c>
      <c r="AM523" s="607" t="s">
        <v>191</v>
      </c>
      <c r="AN523" s="607" t="s">
        <v>191</v>
      </c>
      <c r="AO523" s="607" t="s">
        <v>191</v>
      </c>
      <c r="AP523" s="607" t="s">
        <v>191</v>
      </c>
      <c r="AQ523" s="607" t="s">
        <v>191</v>
      </c>
      <c r="AR523" s="607" t="s">
        <v>191</v>
      </c>
      <c r="AS523" s="607" t="s">
        <v>191</v>
      </c>
      <c r="AT523" s="607" t="s">
        <v>191</v>
      </c>
      <c r="AU523" s="607" t="s">
        <v>191</v>
      </c>
      <c r="AV523" s="608">
        <v>58</v>
      </c>
      <c r="AW523" s="608">
        <v>62</v>
      </c>
      <c r="AX523" s="608">
        <v>54</v>
      </c>
      <c r="AY523" s="607" t="s">
        <v>191</v>
      </c>
      <c r="AZ523" s="607" t="s">
        <v>191</v>
      </c>
      <c r="BA523" s="607" t="s">
        <v>191</v>
      </c>
      <c r="BB523" s="607" t="s">
        <v>191</v>
      </c>
      <c r="BC523" s="607" t="s">
        <v>191</v>
      </c>
      <c r="BD523" s="607" t="s">
        <v>191</v>
      </c>
      <c r="BE523" s="607" t="s">
        <v>191</v>
      </c>
      <c r="BF523" s="607" t="s">
        <v>191</v>
      </c>
      <c r="BG523" s="607" t="s">
        <v>191</v>
      </c>
      <c r="BH523" s="607" t="s">
        <v>191</v>
      </c>
      <c r="BI523" s="607" t="s">
        <v>191</v>
      </c>
      <c r="BJ523" s="607" t="s">
        <v>191</v>
      </c>
      <c r="BK523" s="607" t="s">
        <v>191</v>
      </c>
      <c r="BL523" s="607" t="s">
        <v>191</v>
      </c>
      <c r="BM523" s="607" t="s">
        <v>191</v>
      </c>
      <c r="BN523" s="607" t="s">
        <v>191</v>
      </c>
      <c r="BO523" s="608">
        <v>58</v>
      </c>
      <c r="BP523" s="608">
        <v>62</v>
      </c>
      <c r="BQ523" s="608">
        <v>54</v>
      </c>
      <c r="BR523" s="607">
        <v>2</v>
      </c>
      <c r="BS523" s="607" t="s">
        <v>1</v>
      </c>
      <c r="BT523" s="607" t="s">
        <v>1</v>
      </c>
      <c r="BU523" s="607" t="s">
        <v>1</v>
      </c>
      <c r="BV523" s="607" t="s">
        <v>1</v>
      </c>
      <c r="BW523" s="607" t="s">
        <v>1</v>
      </c>
      <c r="BX523" s="607" t="s">
        <v>1</v>
      </c>
      <c r="BY523" s="607" t="s">
        <v>1</v>
      </c>
      <c r="BZ523" s="607">
        <v>1</v>
      </c>
      <c r="CA523" s="607" t="s">
        <v>1</v>
      </c>
      <c r="CB523" s="607">
        <v>1</v>
      </c>
      <c r="CC523" s="607" t="s">
        <v>1</v>
      </c>
      <c r="CD523" s="607" t="s">
        <v>1</v>
      </c>
      <c r="CE523" s="607" t="s">
        <v>1</v>
      </c>
      <c r="CF523" s="607" t="s">
        <v>1</v>
      </c>
      <c r="CG523" s="607" t="s">
        <v>1</v>
      </c>
      <c r="CH523" s="607">
        <v>1</v>
      </c>
      <c r="CI523" s="607" t="s">
        <v>1</v>
      </c>
      <c r="CJ523" s="607" t="s">
        <v>1</v>
      </c>
      <c r="CK523" s="607" t="s">
        <v>1</v>
      </c>
      <c r="CL523" s="607" t="s">
        <v>1</v>
      </c>
      <c r="CM523" s="607" t="s">
        <v>1</v>
      </c>
      <c r="CN523" s="607" t="s">
        <v>1</v>
      </c>
      <c r="CO523" s="607" t="s">
        <v>1</v>
      </c>
      <c r="CP523" s="607">
        <v>1</v>
      </c>
      <c r="CQ523" s="607" t="s">
        <v>1</v>
      </c>
      <c r="CR523" s="607" t="s">
        <v>1</v>
      </c>
      <c r="CS523" s="607" t="s">
        <v>1</v>
      </c>
      <c r="CT523" s="607" t="s">
        <v>1</v>
      </c>
      <c r="CU523" s="607" t="s">
        <v>1</v>
      </c>
      <c r="CV523" s="607"/>
      <c r="CW523" s="607"/>
      <c r="CX523" s="607"/>
      <c r="CY523" s="607"/>
      <c r="CZ523" s="607"/>
      <c r="DA523" s="607"/>
      <c r="DB523" s="607"/>
      <c r="DC523" s="607">
        <v>4</v>
      </c>
      <c r="DD523" s="607">
        <v>4</v>
      </c>
      <c r="DE523" s="607">
        <v>2</v>
      </c>
      <c r="DF523" s="607">
        <v>1</v>
      </c>
      <c r="DG523" s="607">
        <v>1</v>
      </c>
      <c r="DH523" s="607" t="s">
        <v>1</v>
      </c>
      <c r="DI523" s="607" t="s">
        <v>1</v>
      </c>
      <c r="DJ523" s="607" t="s">
        <v>1</v>
      </c>
      <c r="DK523" s="607">
        <v>2</v>
      </c>
      <c r="DL523" s="607" t="s">
        <v>1</v>
      </c>
      <c r="DM523" s="607" t="s">
        <v>1</v>
      </c>
      <c r="DN523" s="607" t="s">
        <v>1</v>
      </c>
      <c r="DO523" s="607" t="s">
        <v>1</v>
      </c>
      <c r="DP523" s="607">
        <v>2</v>
      </c>
      <c r="DQ523" s="607" t="s">
        <v>1</v>
      </c>
      <c r="DR523" s="607" t="s">
        <v>1</v>
      </c>
      <c r="DS523" s="607" t="s">
        <v>1</v>
      </c>
      <c r="DT523" s="607" t="s">
        <v>1</v>
      </c>
      <c r="DU523" s="607" t="s">
        <v>1</v>
      </c>
      <c r="DV523" s="607" t="s">
        <v>1</v>
      </c>
      <c r="DW523" s="607" t="s">
        <v>1</v>
      </c>
      <c r="DX523" s="607" t="s">
        <v>1</v>
      </c>
      <c r="DY523" s="607" t="s">
        <v>1</v>
      </c>
      <c r="DZ523" s="607" t="s">
        <v>1</v>
      </c>
      <c r="EA523" s="607">
        <v>2</v>
      </c>
      <c r="EB523" s="607">
        <v>130</v>
      </c>
      <c r="EC523" s="607" t="s">
        <v>1</v>
      </c>
      <c r="ED523" s="607">
        <v>130</v>
      </c>
      <c r="EE523" s="607" t="s">
        <v>1</v>
      </c>
      <c r="EF523" s="17">
        <v>2</v>
      </c>
      <c r="EG523" s="17">
        <v>2</v>
      </c>
      <c r="EH523" s="17">
        <v>1</v>
      </c>
      <c r="EI523" s="17" t="s">
        <v>1</v>
      </c>
      <c r="EJ523" s="17">
        <v>1</v>
      </c>
      <c r="EK523" s="17" t="s">
        <v>1</v>
      </c>
      <c r="EL523" s="17" t="s">
        <v>1</v>
      </c>
      <c r="EM523" s="17" t="s">
        <v>1</v>
      </c>
      <c r="EN523" s="17">
        <v>2</v>
      </c>
      <c r="EO523" s="17">
        <v>2</v>
      </c>
      <c r="EP523" s="17">
        <v>1</v>
      </c>
      <c r="EQ523" s="17">
        <v>1</v>
      </c>
      <c r="ER523" s="17" t="s">
        <v>1</v>
      </c>
      <c r="ES523" s="17" t="s">
        <v>1</v>
      </c>
      <c r="ET523" s="17" t="s">
        <v>1</v>
      </c>
      <c r="EU523" s="17" t="s">
        <v>1</v>
      </c>
    </row>
    <row r="524" spans="1:151" ht="14.25" customHeight="1">
      <c r="A524" s="610" t="s">
        <v>299</v>
      </c>
      <c r="B524" s="610" t="s">
        <v>704</v>
      </c>
      <c r="C524" s="610" t="s">
        <v>198</v>
      </c>
      <c r="D524" s="610"/>
      <c r="E524" s="606">
        <v>91</v>
      </c>
      <c r="F524" s="606">
        <v>7</v>
      </c>
      <c r="G524" s="606" t="s">
        <v>190</v>
      </c>
      <c r="H524" s="606" t="s">
        <v>190</v>
      </c>
      <c r="I524" s="606" t="s">
        <v>190</v>
      </c>
      <c r="J524" s="606" t="s">
        <v>190</v>
      </c>
      <c r="K524" s="606" t="s">
        <v>190</v>
      </c>
      <c r="L524" s="606">
        <v>84</v>
      </c>
      <c r="M524" s="606" t="s">
        <v>190</v>
      </c>
      <c r="N524" s="606" t="s">
        <v>190</v>
      </c>
      <c r="O524" s="606" t="s">
        <v>190</v>
      </c>
      <c r="P524" s="606" t="s">
        <v>190</v>
      </c>
      <c r="Q524" s="606" t="s">
        <v>190</v>
      </c>
      <c r="R524" s="606" t="s">
        <v>190</v>
      </c>
      <c r="S524" s="606" t="s">
        <v>190</v>
      </c>
      <c r="T524" s="606" t="s">
        <v>190</v>
      </c>
      <c r="U524" s="606" t="s">
        <v>190</v>
      </c>
      <c r="V524" s="606" t="s">
        <v>190</v>
      </c>
      <c r="W524" s="606" t="s">
        <v>190</v>
      </c>
      <c r="X524" s="606" t="s">
        <v>190</v>
      </c>
      <c r="Y524" s="606" t="s">
        <v>190</v>
      </c>
      <c r="Z524" s="606" t="s">
        <v>190</v>
      </c>
      <c r="AA524" s="606" t="s">
        <v>190</v>
      </c>
      <c r="AB524" s="606" t="s">
        <v>190</v>
      </c>
      <c r="AC524" s="606" t="s">
        <v>190</v>
      </c>
      <c r="AD524" s="606" t="s">
        <v>190</v>
      </c>
      <c r="AE524" s="606" t="s">
        <v>190</v>
      </c>
      <c r="AF524" s="606" t="s">
        <v>190</v>
      </c>
      <c r="AG524" s="606" t="s">
        <v>190</v>
      </c>
      <c r="AH524" s="606" t="s">
        <v>190</v>
      </c>
      <c r="AI524" s="606" t="s">
        <v>190</v>
      </c>
      <c r="AJ524" s="606" t="s">
        <v>190</v>
      </c>
      <c r="AK524" s="606" t="s">
        <v>190</v>
      </c>
      <c r="AL524" s="606" t="s">
        <v>190</v>
      </c>
      <c r="AM524" s="606" t="s">
        <v>190</v>
      </c>
      <c r="AN524" s="606" t="s">
        <v>190</v>
      </c>
      <c r="AO524" s="606" t="s">
        <v>190</v>
      </c>
      <c r="AP524" s="606" t="s">
        <v>190</v>
      </c>
      <c r="AQ524" s="606" t="s">
        <v>190</v>
      </c>
      <c r="AR524" s="606" t="s">
        <v>190</v>
      </c>
      <c r="AS524" s="606" t="s">
        <v>190</v>
      </c>
      <c r="AT524" s="606" t="s">
        <v>190</v>
      </c>
      <c r="AU524" s="606" t="s">
        <v>190</v>
      </c>
      <c r="AV524" s="606" t="s">
        <v>190</v>
      </c>
      <c r="AW524" s="606" t="s">
        <v>190</v>
      </c>
      <c r="AX524" s="606" t="s">
        <v>190</v>
      </c>
      <c r="AY524" s="606" t="s">
        <v>190</v>
      </c>
      <c r="AZ524" s="606" t="s">
        <v>190</v>
      </c>
      <c r="BA524" s="606" t="s">
        <v>190</v>
      </c>
      <c r="BB524" s="606" t="s">
        <v>190</v>
      </c>
      <c r="BC524" s="606" t="s">
        <v>190</v>
      </c>
      <c r="BD524" s="606" t="s">
        <v>190</v>
      </c>
      <c r="BE524" s="606" t="s">
        <v>190</v>
      </c>
      <c r="BF524" s="606" t="s">
        <v>190</v>
      </c>
      <c r="BG524" s="606" t="s">
        <v>190</v>
      </c>
      <c r="BH524" s="606" t="s">
        <v>190</v>
      </c>
      <c r="BI524" s="606" t="s">
        <v>190</v>
      </c>
      <c r="BJ524" s="606" t="s">
        <v>190</v>
      </c>
      <c r="BK524" s="606" t="s">
        <v>190</v>
      </c>
      <c r="BL524" s="606" t="s">
        <v>190</v>
      </c>
      <c r="BM524" s="606" t="s">
        <v>190</v>
      </c>
      <c r="BN524" s="606" t="s">
        <v>190</v>
      </c>
      <c r="BO524" s="606" t="s">
        <v>190</v>
      </c>
      <c r="BP524" s="606" t="s">
        <v>190</v>
      </c>
      <c r="BQ524" s="606" t="s">
        <v>190</v>
      </c>
      <c r="BR524" s="606" t="s">
        <v>190</v>
      </c>
      <c r="BS524" s="606" t="s">
        <v>190</v>
      </c>
      <c r="BT524" s="606" t="s">
        <v>190</v>
      </c>
      <c r="BU524" s="606" t="s">
        <v>190</v>
      </c>
      <c r="BV524" s="606" t="s">
        <v>190</v>
      </c>
      <c r="BW524" s="606" t="s">
        <v>190</v>
      </c>
      <c r="BX524" s="606" t="s">
        <v>190</v>
      </c>
      <c r="BY524" s="606" t="s">
        <v>190</v>
      </c>
      <c r="BZ524" s="606" t="s">
        <v>190</v>
      </c>
      <c r="CA524" s="606" t="s">
        <v>190</v>
      </c>
      <c r="CB524" s="606" t="s">
        <v>190</v>
      </c>
      <c r="CC524" s="606" t="s">
        <v>190</v>
      </c>
      <c r="CD524" s="606" t="s">
        <v>190</v>
      </c>
      <c r="CE524" s="606" t="s">
        <v>190</v>
      </c>
      <c r="CF524" s="606" t="s">
        <v>190</v>
      </c>
      <c r="CG524" s="606" t="s">
        <v>190</v>
      </c>
      <c r="CH524" s="606" t="s">
        <v>190</v>
      </c>
      <c r="CI524" s="606" t="s">
        <v>190</v>
      </c>
      <c r="CJ524" s="606" t="s">
        <v>190</v>
      </c>
      <c r="CK524" s="606" t="s">
        <v>190</v>
      </c>
      <c r="CL524" s="606" t="s">
        <v>190</v>
      </c>
      <c r="CM524" s="606" t="s">
        <v>190</v>
      </c>
      <c r="CN524" s="606" t="s">
        <v>190</v>
      </c>
      <c r="CO524" s="606" t="s">
        <v>190</v>
      </c>
      <c r="CP524" s="606" t="s">
        <v>190</v>
      </c>
      <c r="CQ524" s="606" t="s">
        <v>190</v>
      </c>
      <c r="CR524" s="606" t="s">
        <v>190</v>
      </c>
      <c r="CS524" s="606" t="s">
        <v>190</v>
      </c>
      <c r="CT524" s="606" t="s">
        <v>190</v>
      </c>
      <c r="CU524" s="606" t="s">
        <v>190</v>
      </c>
      <c r="CV524" s="606"/>
      <c r="CW524" s="606"/>
      <c r="CX524" s="606"/>
      <c r="CY524" s="606"/>
      <c r="CZ524" s="606"/>
      <c r="DA524" s="606"/>
      <c r="DB524" s="606"/>
      <c r="DC524" s="606" t="s">
        <v>190</v>
      </c>
      <c r="DD524" s="606" t="s">
        <v>190</v>
      </c>
      <c r="DE524" s="606" t="s">
        <v>190</v>
      </c>
      <c r="DF524" s="606" t="s">
        <v>190</v>
      </c>
      <c r="DG524" s="606" t="s">
        <v>190</v>
      </c>
      <c r="DH524" s="606" t="s">
        <v>190</v>
      </c>
      <c r="DI524" s="606" t="s">
        <v>190</v>
      </c>
      <c r="DJ524" s="606" t="s">
        <v>190</v>
      </c>
      <c r="DK524" s="606" t="s">
        <v>190</v>
      </c>
      <c r="DL524" s="606" t="s">
        <v>190</v>
      </c>
      <c r="DM524" s="606" t="s">
        <v>190</v>
      </c>
      <c r="DN524" s="606" t="s">
        <v>190</v>
      </c>
      <c r="DO524" s="606" t="s">
        <v>190</v>
      </c>
      <c r="DP524" s="606" t="s">
        <v>190</v>
      </c>
      <c r="DQ524" s="606" t="s">
        <v>190</v>
      </c>
      <c r="DR524" s="606" t="s">
        <v>190</v>
      </c>
      <c r="DS524" s="606" t="s">
        <v>190</v>
      </c>
      <c r="DT524" s="606" t="s">
        <v>190</v>
      </c>
      <c r="DU524" s="606" t="s">
        <v>190</v>
      </c>
      <c r="DV524" s="606" t="s">
        <v>190</v>
      </c>
      <c r="DW524" s="606" t="s">
        <v>190</v>
      </c>
      <c r="DX524" s="606" t="s">
        <v>190</v>
      </c>
      <c r="DY524" s="606" t="s">
        <v>190</v>
      </c>
      <c r="DZ524" s="606" t="s">
        <v>190</v>
      </c>
      <c r="EA524" s="606" t="s">
        <v>190</v>
      </c>
      <c r="EB524" s="606" t="s">
        <v>190</v>
      </c>
      <c r="EC524" s="606" t="s">
        <v>190</v>
      </c>
      <c r="ED524" s="606" t="s">
        <v>190</v>
      </c>
      <c r="EE524" s="606" t="s">
        <v>190</v>
      </c>
      <c r="EF524" s="606" t="s">
        <v>190</v>
      </c>
      <c r="EG524" s="606" t="s">
        <v>190</v>
      </c>
      <c r="EH524" s="606" t="s">
        <v>190</v>
      </c>
      <c r="EI524" s="606" t="s">
        <v>190</v>
      </c>
      <c r="EJ524" s="606" t="s">
        <v>190</v>
      </c>
      <c r="EK524" s="606" t="s">
        <v>190</v>
      </c>
      <c r="EL524" s="606" t="s">
        <v>190</v>
      </c>
      <c r="EM524" s="606" t="s">
        <v>190</v>
      </c>
      <c r="EN524" s="606" t="s">
        <v>190</v>
      </c>
      <c r="EO524" s="606" t="s">
        <v>190</v>
      </c>
      <c r="EP524" s="606" t="s">
        <v>190</v>
      </c>
      <c r="EQ524" s="606" t="s">
        <v>190</v>
      </c>
      <c r="ER524" s="606" t="s">
        <v>190</v>
      </c>
      <c r="ES524" s="606" t="s">
        <v>190</v>
      </c>
      <c r="ET524" s="606" t="s">
        <v>190</v>
      </c>
      <c r="EU524" s="606" t="s">
        <v>190</v>
      </c>
    </row>
    <row r="525" spans="1:151" ht="14.25" customHeight="1">
      <c r="A525" s="551" t="s">
        <v>299</v>
      </c>
      <c r="B525" s="551" t="s">
        <v>704</v>
      </c>
      <c r="C525" s="551" t="s">
        <v>198</v>
      </c>
      <c r="D525" s="551" t="s">
        <v>707</v>
      </c>
      <c r="E525" s="607" t="s">
        <v>191</v>
      </c>
      <c r="F525" s="607" t="s">
        <v>191</v>
      </c>
      <c r="G525" s="607" t="s">
        <v>191</v>
      </c>
      <c r="H525" s="607" t="s">
        <v>191</v>
      </c>
      <c r="I525" s="607" t="s">
        <v>191</v>
      </c>
      <c r="J525" s="607" t="s">
        <v>191</v>
      </c>
      <c r="K525" s="607" t="s">
        <v>191</v>
      </c>
      <c r="L525" s="607" t="s">
        <v>191</v>
      </c>
      <c r="M525" s="607" t="s">
        <v>191</v>
      </c>
      <c r="N525" s="607" t="s">
        <v>191</v>
      </c>
      <c r="O525" s="607" t="s">
        <v>191</v>
      </c>
      <c r="P525" s="607" t="s">
        <v>191</v>
      </c>
      <c r="Q525" s="607" t="s">
        <v>191</v>
      </c>
      <c r="R525" s="607" t="s">
        <v>191</v>
      </c>
      <c r="S525" s="607" t="s">
        <v>191</v>
      </c>
      <c r="T525" s="607" t="s">
        <v>191</v>
      </c>
      <c r="U525" s="607" t="s">
        <v>191</v>
      </c>
      <c r="V525" s="607" t="s">
        <v>191</v>
      </c>
      <c r="W525" s="607" t="s">
        <v>191</v>
      </c>
      <c r="X525" s="607" t="s">
        <v>191</v>
      </c>
      <c r="Y525" s="607" t="s">
        <v>191</v>
      </c>
      <c r="Z525" s="607" t="s">
        <v>191</v>
      </c>
      <c r="AA525" s="607" t="s">
        <v>191</v>
      </c>
      <c r="AB525" s="607" t="s">
        <v>191</v>
      </c>
      <c r="AC525" s="608">
        <v>72.099999999999994</v>
      </c>
      <c r="AD525" s="608">
        <v>72.5</v>
      </c>
      <c r="AE525" s="608">
        <v>71.7</v>
      </c>
      <c r="AF525" s="607" t="s">
        <v>191</v>
      </c>
      <c r="AG525" s="607" t="s">
        <v>191</v>
      </c>
      <c r="AH525" s="607" t="s">
        <v>191</v>
      </c>
      <c r="AI525" s="607" t="s">
        <v>191</v>
      </c>
      <c r="AJ525" s="607" t="s">
        <v>191</v>
      </c>
      <c r="AK525" s="607" t="s">
        <v>191</v>
      </c>
      <c r="AL525" s="607" t="s">
        <v>191</v>
      </c>
      <c r="AM525" s="607" t="s">
        <v>191</v>
      </c>
      <c r="AN525" s="607" t="s">
        <v>191</v>
      </c>
      <c r="AO525" s="607" t="s">
        <v>191</v>
      </c>
      <c r="AP525" s="607" t="s">
        <v>191</v>
      </c>
      <c r="AQ525" s="607" t="s">
        <v>191</v>
      </c>
      <c r="AR525" s="607" t="s">
        <v>191</v>
      </c>
      <c r="AS525" s="607" t="s">
        <v>191</v>
      </c>
      <c r="AT525" s="607" t="s">
        <v>191</v>
      </c>
      <c r="AU525" s="607" t="s">
        <v>191</v>
      </c>
      <c r="AV525" s="608">
        <v>71.7</v>
      </c>
      <c r="AW525" s="608">
        <v>72.5</v>
      </c>
      <c r="AX525" s="608">
        <v>70.5</v>
      </c>
      <c r="AY525" s="607" t="s">
        <v>191</v>
      </c>
      <c r="AZ525" s="607" t="s">
        <v>191</v>
      </c>
      <c r="BA525" s="607" t="s">
        <v>191</v>
      </c>
      <c r="BB525" s="607" t="s">
        <v>191</v>
      </c>
      <c r="BC525" s="607" t="s">
        <v>191</v>
      </c>
      <c r="BD525" s="607" t="s">
        <v>191</v>
      </c>
      <c r="BE525" s="607" t="s">
        <v>191</v>
      </c>
      <c r="BF525" s="607" t="s">
        <v>191</v>
      </c>
      <c r="BG525" s="607" t="s">
        <v>191</v>
      </c>
      <c r="BH525" s="607" t="s">
        <v>191</v>
      </c>
      <c r="BI525" s="607" t="s">
        <v>191</v>
      </c>
      <c r="BJ525" s="607" t="s">
        <v>191</v>
      </c>
      <c r="BK525" s="607" t="s">
        <v>191</v>
      </c>
      <c r="BL525" s="607" t="s">
        <v>191</v>
      </c>
      <c r="BM525" s="607" t="s">
        <v>191</v>
      </c>
      <c r="BN525" s="607" t="s">
        <v>191</v>
      </c>
      <c r="BO525" s="608">
        <v>71.7</v>
      </c>
      <c r="BP525" s="608">
        <v>72.5</v>
      </c>
      <c r="BQ525" s="608">
        <v>70.5</v>
      </c>
      <c r="BR525" s="607">
        <v>6</v>
      </c>
      <c r="BS525" s="607" t="s">
        <v>1</v>
      </c>
      <c r="BT525" s="607" t="s">
        <v>1</v>
      </c>
      <c r="BU525" s="607" t="s">
        <v>1</v>
      </c>
      <c r="BV525" s="607" t="s">
        <v>1</v>
      </c>
      <c r="BW525" s="607" t="s">
        <v>1</v>
      </c>
      <c r="BX525" s="607" t="s">
        <v>1</v>
      </c>
      <c r="BY525" s="607" t="s">
        <v>1</v>
      </c>
      <c r="BZ525" s="607" t="s">
        <v>1</v>
      </c>
      <c r="CA525" s="607" t="s">
        <v>1</v>
      </c>
      <c r="CB525" s="607">
        <v>1</v>
      </c>
      <c r="CC525" s="607">
        <v>1</v>
      </c>
      <c r="CD525" s="607">
        <v>2</v>
      </c>
      <c r="CE525" s="607" t="s">
        <v>1</v>
      </c>
      <c r="CF525" s="607">
        <v>2</v>
      </c>
      <c r="CG525" s="607" t="s">
        <v>1</v>
      </c>
      <c r="CH525" s="607">
        <v>3</v>
      </c>
      <c r="CI525" s="607" t="s">
        <v>1</v>
      </c>
      <c r="CJ525" s="607" t="s">
        <v>1</v>
      </c>
      <c r="CK525" s="607" t="s">
        <v>1</v>
      </c>
      <c r="CL525" s="607" t="s">
        <v>1</v>
      </c>
      <c r="CM525" s="607" t="s">
        <v>1</v>
      </c>
      <c r="CN525" s="607" t="s">
        <v>1</v>
      </c>
      <c r="CO525" s="607" t="s">
        <v>1</v>
      </c>
      <c r="CP525" s="607">
        <v>1</v>
      </c>
      <c r="CQ525" s="607" t="s">
        <v>1</v>
      </c>
      <c r="CR525" s="607">
        <v>1</v>
      </c>
      <c r="CS525" s="607" t="s">
        <v>1</v>
      </c>
      <c r="CT525" s="607">
        <v>1</v>
      </c>
      <c r="CU525" s="607" t="s">
        <v>1</v>
      </c>
      <c r="CV525" s="607"/>
      <c r="CW525" s="607"/>
      <c r="CX525" s="607"/>
      <c r="CY525" s="607"/>
      <c r="CZ525" s="607"/>
      <c r="DA525" s="607"/>
      <c r="DB525" s="607"/>
      <c r="DC525" s="607">
        <v>13</v>
      </c>
      <c r="DD525" s="607">
        <v>11</v>
      </c>
      <c r="DE525" s="607">
        <v>10</v>
      </c>
      <c r="DF525" s="607" t="s">
        <v>1</v>
      </c>
      <c r="DG525" s="607">
        <v>1</v>
      </c>
      <c r="DH525" s="607" t="s">
        <v>1</v>
      </c>
      <c r="DI525" s="607" t="s">
        <v>1</v>
      </c>
      <c r="DJ525" s="607">
        <v>2</v>
      </c>
      <c r="DK525" s="607">
        <v>6</v>
      </c>
      <c r="DL525" s="607" t="s">
        <v>1</v>
      </c>
      <c r="DM525" s="607" t="s">
        <v>1</v>
      </c>
      <c r="DN525" s="607" t="s">
        <v>1</v>
      </c>
      <c r="DO525" s="607" t="s">
        <v>1</v>
      </c>
      <c r="DP525" s="607" t="s">
        <v>1</v>
      </c>
      <c r="DQ525" s="607">
        <v>1</v>
      </c>
      <c r="DR525" s="607">
        <v>1</v>
      </c>
      <c r="DS525" s="607">
        <v>3</v>
      </c>
      <c r="DT525" s="607" t="s">
        <v>1</v>
      </c>
      <c r="DU525" s="607" t="s">
        <v>1</v>
      </c>
      <c r="DV525" s="607" t="s">
        <v>1</v>
      </c>
      <c r="DW525" s="607">
        <v>1</v>
      </c>
      <c r="DX525" s="607" t="s">
        <v>1</v>
      </c>
      <c r="DY525" s="607" t="s">
        <v>1</v>
      </c>
      <c r="DZ525" s="607" t="s">
        <v>1</v>
      </c>
      <c r="EA525" s="607">
        <v>6</v>
      </c>
      <c r="EB525" s="607">
        <v>389</v>
      </c>
      <c r="EC525" s="607" t="s">
        <v>1</v>
      </c>
      <c r="ED525" s="607">
        <v>359</v>
      </c>
      <c r="EE525" s="607">
        <v>30</v>
      </c>
      <c r="EF525" s="17">
        <v>7</v>
      </c>
      <c r="EG525" s="17">
        <v>6</v>
      </c>
      <c r="EH525" s="17">
        <v>6</v>
      </c>
      <c r="EI525" s="17" t="s">
        <v>1</v>
      </c>
      <c r="EJ525" s="17" t="s">
        <v>1</v>
      </c>
      <c r="EK525" s="17" t="s">
        <v>1</v>
      </c>
      <c r="EL525" s="17" t="s">
        <v>1</v>
      </c>
      <c r="EM525" s="17">
        <v>1</v>
      </c>
      <c r="EN525" s="17">
        <v>6</v>
      </c>
      <c r="EO525" s="17">
        <v>5</v>
      </c>
      <c r="EP525" s="17">
        <v>4</v>
      </c>
      <c r="EQ525" s="17" t="s">
        <v>1</v>
      </c>
      <c r="ER525" s="17">
        <v>1</v>
      </c>
      <c r="ES525" s="17" t="s">
        <v>1</v>
      </c>
      <c r="ET525" s="17" t="s">
        <v>1</v>
      </c>
      <c r="EU525" s="17">
        <v>1</v>
      </c>
    </row>
    <row r="526" spans="1:151" ht="14.25" customHeight="1">
      <c r="A526" s="551" t="s">
        <v>299</v>
      </c>
      <c r="B526" s="551" t="s">
        <v>704</v>
      </c>
      <c r="C526" s="551" t="s">
        <v>198</v>
      </c>
      <c r="D526" s="551" t="s">
        <v>708</v>
      </c>
      <c r="E526" s="607">
        <v>22</v>
      </c>
      <c r="F526" s="607">
        <v>1</v>
      </c>
      <c r="G526" s="607" t="s">
        <v>190</v>
      </c>
      <c r="H526" s="607" t="s">
        <v>190</v>
      </c>
      <c r="I526" s="607" t="s">
        <v>190</v>
      </c>
      <c r="J526" s="607" t="s">
        <v>190</v>
      </c>
      <c r="K526" s="607" t="s">
        <v>190</v>
      </c>
      <c r="L526" s="607">
        <v>21</v>
      </c>
      <c r="M526" s="607" t="s">
        <v>190</v>
      </c>
      <c r="N526" s="607" t="s">
        <v>190</v>
      </c>
      <c r="O526" s="607" t="s">
        <v>190</v>
      </c>
      <c r="P526" s="607" t="s">
        <v>190</v>
      </c>
      <c r="Q526" s="607" t="s">
        <v>190</v>
      </c>
      <c r="R526" s="607" t="s">
        <v>190</v>
      </c>
      <c r="S526" s="607" t="s">
        <v>190</v>
      </c>
      <c r="T526" s="607" t="s">
        <v>190</v>
      </c>
      <c r="U526" s="607" t="s">
        <v>190</v>
      </c>
      <c r="V526" s="607" t="s">
        <v>190</v>
      </c>
      <c r="W526" s="607" t="s">
        <v>190</v>
      </c>
      <c r="X526" s="607" t="s">
        <v>190</v>
      </c>
      <c r="Y526" s="607" t="s">
        <v>190</v>
      </c>
      <c r="Z526" s="607" t="s">
        <v>190</v>
      </c>
      <c r="AA526" s="607" t="s">
        <v>190</v>
      </c>
      <c r="AB526" s="607" t="s">
        <v>190</v>
      </c>
      <c r="AC526" s="608">
        <v>71</v>
      </c>
      <c r="AD526" s="608">
        <v>71</v>
      </c>
      <c r="AE526" s="608" t="s">
        <v>174</v>
      </c>
      <c r="AF526" s="607" t="s">
        <v>190</v>
      </c>
      <c r="AG526" s="607" t="s">
        <v>190</v>
      </c>
      <c r="AH526" s="607" t="s">
        <v>190</v>
      </c>
      <c r="AI526" s="607" t="s">
        <v>190</v>
      </c>
      <c r="AJ526" s="607" t="s">
        <v>190</v>
      </c>
      <c r="AK526" s="607" t="s">
        <v>190</v>
      </c>
      <c r="AL526" s="607" t="s">
        <v>190</v>
      </c>
      <c r="AM526" s="607" t="s">
        <v>190</v>
      </c>
      <c r="AN526" s="607" t="s">
        <v>190</v>
      </c>
      <c r="AO526" s="607" t="s">
        <v>190</v>
      </c>
      <c r="AP526" s="607" t="s">
        <v>190</v>
      </c>
      <c r="AQ526" s="607" t="s">
        <v>190</v>
      </c>
      <c r="AR526" s="607" t="s">
        <v>190</v>
      </c>
      <c r="AS526" s="607" t="s">
        <v>190</v>
      </c>
      <c r="AT526" s="607" t="s">
        <v>190</v>
      </c>
      <c r="AU526" s="607" t="s">
        <v>190</v>
      </c>
      <c r="AV526" s="608">
        <v>71</v>
      </c>
      <c r="AW526" s="608">
        <v>71</v>
      </c>
      <c r="AX526" s="608" t="s">
        <v>174</v>
      </c>
      <c r="AY526" s="607" t="s">
        <v>190</v>
      </c>
      <c r="AZ526" s="607" t="s">
        <v>190</v>
      </c>
      <c r="BA526" s="607" t="s">
        <v>190</v>
      </c>
      <c r="BB526" s="607" t="s">
        <v>190</v>
      </c>
      <c r="BC526" s="607" t="s">
        <v>190</v>
      </c>
      <c r="BD526" s="607" t="s">
        <v>190</v>
      </c>
      <c r="BE526" s="607" t="s">
        <v>190</v>
      </c>
      <c r="BF526" s="607" t="s">
        <v>190</v>
      </c>
      <c r="BG526" s="607" t="s">
        <v>190</v>
      </c>
      <c r="BH526" s="607" t="s">
        <v>190</v>
      </c>
      <c r="BI526" s="607" t="s">
        <v>190</v>
      </c>
      <c r="BJ526" s="607" t="s">
        <v>190</v>
      </c>
      <c r="BK526" s="607" t="s">
        <v>190</v>
      </c>
      <c r="BL526" s="607" t="s">
        <v>190</v>
      </c>
      <c r="BM526" s="607" t="s">
        <v>190</v>
      </c>
      <c r="BN526" s="607" t="s">
        <v>190</v>
      </c>
      <c r="BO526" s="608">
        <v>71</v>
      </c>
      <c r="BP526" s="608">
        <v>71</v>
      </c>
      <c r="BQ526" s="608" t="s">
        <v>174</v>
      </c>
      <c r="BR526" s="607">
        <v>1</v>
      </c>
      <c r="BS526" s="607" t="s">
        <v>1</v>
      </c>
      <c r="BT526" s="607" t="s">
        <v>1</v>
      </c>
      <c r="BU526" s="607" t="s">
        <v>1</v>
      </c>
      <c r="BV526" s="607" t="s">
        <v>1</v>
      </c>
      <c r="BW526" s="607" t="s">
        <v>1</v>
      </c>
      <c r="BX526" s="607" t="s">
        <v>1</v>
      </c>
      <c r="BY526" s="607" t="s">
        <v>1</v>
      </c>
      <c r="BZ526" s="607" t="s">
        <v>1</v>
      </c>
      <c r="CA526" s="607" t="s">
        <v>1</v>
      </c>
      <c r="CB526" s="607" t="s">
        <v>1</v>
      </c>
      <c r="CC526" s="607" t="s">
        <v>1</v>
      </c>
      <c r="CD526" s="607">
        <v>1</v>
      </c>
      <c r="CE526" s="607" t="s">
        <v>1</v>
      </c>
      <c r="CF526" s="607" t="s">
        <v>1</v>
      </c>
      <c r="CG526" s="607" t="s">
        <v>1</v>
      </c>
      <c r="CH526" s="607" t="s">
        <v>1</v>
      </c>
      <c r="CI526" s="607" t="s">
        <v>1</v>
      </c>
      <c r="CJ526" s="607" t="s">
        <v>1</v>
      </c>
      <c r="CK526" s="607" t="s">
        <v>1</v>
      </c>
      <c r="CL526" s="607" t="s">
        <v>1</v>
      </c>
      <c r="CM526" s="607" t="s">
        <v>1</v>
      </c>
      <c r="CN526" s="607" t="s">
        <v>1</v>
      </c>
      <c r="CO526" s="607" t="s">
        <v>1</v>
      </c>
      <c r="CP526" s="607" t="s">
        <v>1</v>
      </c>
      <c r="CQ526" s="607" t="s">
        <v>1</v>
      </c>
      <c r="CR526" s="607" t="s">
        <v>1</v>
      </c>
      <c r="CS526" s="607" t="s">
        <v>1</v>
      </c>
      <c r="CT526" s="607" t="s">
        <v>1</v>
      </c>
      <c r="CU526" s="607" t="s">
        <v>1</v>
      </c>
      <c r="CV526" s="607"/>
      <c r="CW526" s="607"/>
      <c r="CX526" s="607"/>
      <c r="CY526" s="607"/>
      <c r="CZ526" s="607"/>
      <c r="DA526" s="607"/>
      <c r="DB526" s="607"/>
      <c r="DC526" s="607">
        <v>2</v>
      </c>
      <c r="DD526" s="607">
        <v>2</v>
      </c>
      <c r="DE526" s="607">
        <v>1</v>
      </c>
      <c r="DF526" s="607">
        <v>1</v>
      </c>
      <c r="DG526" s="607" t="s">
        <v>1</v>
      </c>
      <c r="DH526" s="607" t="s">
        <v>1</v>
      </c>
      <c r="DI526" s="607" t="s">
        <v>1</v>
      </c>
      <c r="DJ526" s="607" t="s">
        <v>1</v>
      </c>
      <c r="DK526" s="607">
        <v>1</v>
      </c>
      <c r="DL526" s="607" t="s">
        <v>1</v>
      </c>
      <c r="DM526" s="607" t="s">
        <v>1</v>
      </c>
      <c r="DN526" s="607" t="s">
        <v>1</v>
      </c>
      <c r="DO526" s="607" t="s">
        <v>1</v>
      </c>
      <c r="DP526" s="607">
        <v>1</v>
      </c>
      <c r="DQ526" s="607" t="s">
        <v>1</v>
      </c>
      <c r="DR526" s="607" t="s">
        <v>1</v>
      </c>
      <c r="DS526" s="607" t="s">
        <v>1</v>
      </c>
      <c r="DT526" s="607" t="s">
        <v>1</v>
      </c>
      <c r="DU526" s="607" t="s">
        <v>1</v>
      </c>
      <c r="DV526" s="607" t="s">
        <v>1</v>
      </c>
      <c r="DW526" s="607" t="s">
        <v>1</v>
      </c>
      <c r="DX526" s="607" t="s">
        <v>1</v>
      </c>
      <c r="DY526" s="607" t="s">
        <v>1</v>
      </c>
      <c r="DZ526" s="607" t="s">
        <v>1</v>
      </c>
      <c r="EA526" s="607">
        <v>1</v>
      </c>
      <c r="EB526" s="607">
        <v>30</v>
      </c>
      <c r="EC526" s="607" t="s">
        <v>1</v>
      </c>
      <c r="ED526" s="607">
        <v>30</v>
      </c>
      <c r="EE526" s="607" t="s">
        <v>1</v>
      </c>
      <c r="EF526" s="17">
        <v>1</v>
      </c>
      <c r="EG526" s="17">
        <v>1</v>
      </c>
      <c r="EH526" s="17">
        <v>1</v>
      </c>
      <c r="EI526" s="17" t="s">
        <v>1</v>
      </c>
      <c r="EJ526" s="17" t="s">
        <v>1</v>
      </c>
      <c r="EK526" s="17" t="s">
        <v>1</v>
      </c>
      <c r="EL526" s="17" t="s">
        <v>1</v>
      </c>
      <c r="EM526" s="17" t="s">
        <v>1</v>
      </c>
      <c r="EN526" s="17">
        <v>1</v>
      </c>
      <c r="EO526" s="17">
        <v>1</v>
      </c>
      <c r="EP526" s="17" t="s">
        <v>1</v>
      </c>
      <c r="EQ526" s="17">
        <v>1</v>
      </c>
      <c r="ER526" s="17" t="s">
        <v>1</v>
      </c>
      <c r="ES526" s="17" t="s">
        <v>1</v>
      </c>
      <c r="ET526" s="17" t="s">
        <v>1</v>
      </c>
      <c r="EU526" s="17" t="s">
        <v>1</v>
      </c>
    </row>
    <row r="527" spans="1:151" ht="14.25" customHeight="1">
      <c r="A527" s="551" t="s">
        <v>299</v>
      </c>
      <c r="B527" s="551" t="s">
        <v>704</v>
      </c>
      <c r="C527" s="551"/>
      <c r="D527" s="551"/>
      <c r="E527" s="607" t="s">
        <v>191</v>
      </c>
      <c r="F527" s="607" t="s">
        <v>191</v>
      </c>
      <c r="G527" s="607" t="s">
        <v>191</v>
      </c>
      <c r="H527" s="607" t="s">
        <v>191</v>
      </c>
      <c r="I527" s="607" t="s">
        <v>191</v>
      </c>
      <c r="J527" s="607" t="s">
        <v>191</v>
      </c>
      <c r="K527" s="607" t="s">
        <v>191</v>
      </c>
      <c r="L527" s="607" t="s">
        <v>191</v>
      </c>
      <c r="M527" s="607" t="s">
        <v>191</v>
      </c>
      <c r="N527" s="607" t="s">
        <v>191</v>
      </c>
      <c r="O527" s="607" t="s">
        <v>191</v>
      </c>
      <c r="P527" s="607" t="s">
        <v>191</v>
      </c>
      <c r="Q527" s="607" t="s">
        <v>191</v>
      </c>
      <c r="R527" s="607" t="s">
        <v>191</v>
      </c>
      <c r="S527" s="607" t="s">
        <v>191</v>
      </c>
      <c r="T527" s="607" t="s">
        <v>191</v>
      </c>
      <c r="U527" s="607" t="s">
        <v>191</v>
      </c>
      <c r="V527" s="607" t="s">
        <v>191</v>
      </c>
      <c r="W527" s="607" t="s">
        <v>191</v>
      </c>
      <c r="X527" s="607" t="s">
        <v>191</v>
      </c>
      <c r="Y527" s="607" t="s">
        <v>191</v>
      </c>
      <c r="Z527" s="607" t="s">
        <v>191</v>
      </c>
      <c r="AA527" s="607" t="s">
        <v>191</v>
      </c>
      <c r="AB527" s="607" t="s">
        <v>191</v>
      </c>
      <c r="AC527" s="608"/>
      <c r="AD527" s="608"/>
      <c r="AE527" s="608"/>
      <c r="AF527" s="607" t="s">
        <v>191</v>
      </c>
      <c r="AG527" s="607" t="s">
        <v>191</v>
      </c>
      <c r="AH527" s="607" t="s">
        <v>191</v>
      </c>
      <c r="AI527" s="607" t="s">
        <v>191</v>
      </c>
      <c r="AJ527" s="607" t="s">
        <v>191</v>
      </c>
      <c r="AK527" s="607" t="s">
        <v>191</v>
      </c>
      <c r="AL527" s="607" t="s">
        <v>191</v>
      </c>
      <c r="AM527" s="607" t="s">
        <v>191</v>
      </c>
      <c r="AN527" s="607" t="s">
        <v>191</v>
      </c>
      <c r="AO527" s="607" t="s">
        <v>191</v>
      </c>
      <c r="AP527" s="607" t="s">
        <v>191</v>
      </c>
      <c r="AQ527" s="607" t="s">
        <v>191</v>
      </c>
      <c r="AR527" s="607" t="s">
        <v>191</v>
      </c>
      <c r="AS527" s="607" t="s">
        <v>191</v>
      </c>
      <c r="AT527" s="607" t="s">
        <v>191</v>
      </c>
      <c r="AU527" s="607" t="s">
        <v>191</v>
      </c>
      <c r="AV527" s="608"/>
      <c r="AW527" s="608"/>
      <c r="AX527" s="608"/>
      <c r="AY527" s="607" t="s">
        <v>191</v>
      </c>
      <c r="AZ527" s="607" t="s">
        <v>191</v>
      </c>
      <c r="BA527" s="607" t="s">
        <v>191</v>
      </c>
      <c r="BB527" s="607" t="s">
        <v>191</v>
      </c>
      <c r="BC527" s="607" t="s">
        <v>191</v>
      </c>
      <c r="BD527" s="607" t="s">
        <v>191</v>
      </c>
      <c r="BE527" s="607" t="s">
        <v>191</v>
      </c>
      <c r="BF527" s="607" t="s">
        <v>191</v>
      </c>
      <c r="BG527" s="607" t="s">
        <v>191</v>
      </c>
      <c r="BH527" s="607" t="s">
        <v>191</v>
      </c>
      <c r="BI527" s="607" t="s">
        <v>191</v>
      </c>
      <c r="BJ527" s="607" t="s">
        <v>191</v>
      </c>
      <c r="BK527" s="607" t="s">
        <v>191</v>
      </c>
      <c r="BL527" s="607" t="s">
        <v>191</v>
      </c>
      <c r="BM527" s="607" t="s">
        <v>191</v>
      </c>
      <c r="BN527" s="607" t="s">
        <v>191</v>
      </c>
      <c r="BO527" s="608"/>
      <c r="BP527" s="608"/>
      <c r="BQ527" s="608"/>
      <c r="BR527" s="607"/>
      <c r="BS527" s="607"/>
      <c r="BT527" s="607"/>
      <c r="BU527" s="607"/>
      <c r="BV527" s="607"/>
      <c r="BW527" s="607"/>
      <c r="BX527" s="607"/>
      <c r="BY527" s="607"/>
      <c r="BZ527" s="607"/>
      <c r="CA527" s="607"/>
      <c r="CB527" s="607"/>
      <c r="CC527" s="607"/>
      <c r="CD527" s="607"/>
      <c r="CE527" s="607"/>
      <c r="CF527" s="607"/>
      <c r="CG527" s="607"/>
      <c r="CH527" s="607"/>
      <c r="CI527" s="607"/>
      <c r="CJ527" s="607"/>
      <c r="CK527" s="607"/>
      <c r="CL527" s="607"/>
      <c r="CM527" s="607"/>
      <c r="CN527" s="607"/>
      <c r="CO527" s="607"/>
      <c r="CP527" s="607"/>
      <c r="CQ527" s="607"/>
      <c r="CR527" s="607"/>
      <c r="CS527" s="607"/>
      <c r="CT527" s="607"/>
      <c r="CU527" s="607"/>
      <c r="CV527" s="607"/>
      <c r="CW527" s="607"/>
      <c r="CX527" s="607"/>
      <c r="CY527" s="607"/>
      <c r="CZ527" s="607"/>
      <c r="DA527" s="607"/>
      <c r="DB527" s="607"/>
      <c r="DC527" s="607"/>
      <c r="DD527" s="607"/>
      <c r="DE527" s="607"/>
      <c r="DF527" s="607"/>
      <c r="DG527" s="607"/>
      <c r="DH527" s="607"/>
      <c r="DI527" s="607"/>
      <c r="DJ527" s="607"/>
      <c r="DK527" s="607"/>
      <c r="DL527" s="607"/>
      <c r="DM527" s="607"/>
      <c r="DN527" s="607"/>
      <c r="DO527" s="607"/>
      <c r="DP527" s="607"/>
      <c r="DQ527" s="607"/>
      <c r="DR527" s="607"/>
      <c r="DS527" s="607"/>
      <c r="DT527" s="607"/>
      <c r="DU527" s="607"/>
      <c r="DV527" s="607"/>
      <c r="DW527" s="607"/>
      <c r="DX527" s="607"/>
      <c r="DY527" s="607"/>
      <c r="DZ527" s="607"/>
      <c r="EA527" s="607"/>
      <c r="EB527" s="607"/>
      <c r="EC527" s="607"/>
      <c r="ED527" s="607"/>
      <c r="EE527" s="607"/>
    </row>
    <row r="528" spans="1:151" ht="14.25" customHeight="1">
      <c r="A528" s="551" t="s">
        <v>299</v>
      </c>
      <c r="B528" s="551" t="s">
        <v>704</v>
      </c>
      <c r="C528" s="551"/>
      <c r="D528" s="551"/>
      <c r="E528" s="607" t="s">
        <v>1</v>
      </c>
      <c r="F528" s="607" t="s">
        <v>1</v>
      </c>
      <c r="G528" s="607" t="s">
        <v>1</v>
      </c>
      <c r="H528" s="607" t="s">
        <v>1</v>
      </c>
      <c r="I528" s="607" t="s">
        <v>1</v>
      </c>
      <c r="J528" s="607" t="s">
        <v>1</v>
      </c>
      <c r="K528" s="607" t="s">
        <v>1</v>
      </c>
      <c r="L528" s="607" t="s">
        <v>1</v>
      </c>
      <c r="M528" s="607" t="s">
        <v>1</v>
      </c>
      <c r="N528" s="607" t="s">
        <v>1</v>
      </c>
      <c r="O528" s="607" t="s">
        <v>1</v>
      </c>
      <c r="P528" s="607" t="s">
        <v>1</v>
      </c>
      <c r="Q528" s="607" t="s">
        <v>1</v>
      </c>
      <c r="R528" s="607" t="s">
        <v>1</v>
      </c>
      <c r="S528" s="607" t="s">
        <v>1</v>
      </c>
      <c r="T528" s="607" t="s">
        <v>1</v>
      </c>
      <c r="U528" s="607" t="s">
        <v>1</v>
      </c>
      <c r="V528" s="607" t="s">
        <v>1</v>
      </c>
      <c r="W528" s="607" t="s">
        <v>1</v>
      </c>
      <c r="X528" s="607" t="s">
        <v>1</v>
      </c>
      <c r="Y528" s="607" t="s">
        <v>1</v>
      </c>
      <c r="Z528" s="607" t="s">
        <v>1</v>
      </c>
      <c r="AA528" s="607" t="s">
        <v>1</v>
      </c>
      <c r="AB528" s="607" t="s">
        <v>1</v>
      </c>
      <c r="AC528" s="608"/>
      <c r="AD528" s="608"/>
      <c r="AE528" s="608"/>
      <c r="AF528" s="607" t="s">
        <v>1</v>
      </c>
      <c r="AG528" s="607" t="s">
        <v>1</v>
      </c>
      <c r="AH528" s="607" t="s">
        <v>1</v>
      </c>
      <c r="AI528" s="607" t="s">
        <v>1</v>
      </c>
      <c r="AJ528" s="607" t="s">
        <v>1</v>
      </c>
      <c r="AK528" s="607" t="s">
        <v>1</v>
      </c>
      <c r="AL528" s="607" t="s">
        <v>1</v>
      </c>
      <c r="AM528" s="607" t="s">
        <v>1</v>
      </c>
      <c r="AN528" s="607" t="s">
        <v>1</v>
      </c>
      <c r="AO528" s="607" t="s">
        <v>1</v>
      </c>
      <c r="AP528" s="607" t="s">
        <v>1</v>
      </c>
      <c r="AQ528" s="607" t="s">
        <v>1</v>
      </c>
      <c r="AR528" s="607" t="s">
        <v>1</v>
      </c>
      <c r="AS528" s="607" t="s">
        <v>1</v>
      </c>
      <c r="AT528" s="607" t="s">
        <v>1</v>
      </c>
      <c r="AU528" s="607" t="s">
        <v>1</v>
      </c>
      <c r="AV528" s="608"/>
      <c r="AW528" s="608"/>
      <c r="AX528" s="608"/>
      <c r="AY528" s="607" t="s">
        <v>1</v>
      </c>
      <c r="AZ528" s="607" t="s">
        <v>1</v>
      </c>
      <c r="BA528" s="607" t="s">
        <v>1</v>
      </c>
      <c r="BB528" s="607" t="s">
        <v>1</v>
      </c>
      <c r="BC528" s="607" t="s">
        <v>1</v>
      </c>
      <c r="BD528" s="607" t="s">
        <v>1</v>
      </c>
      <c r="BE528" s="607" t="s">
        <v>1</v>
      </c>
      <c r="BF528" s="607" t="s">
        <v>1</v>
      </c>
      <c r="BG528" s="607" t="s">
        <v>1</v>
      </c>
      <c r="BH528" s="607" t="s">
        <v>1</v>
      </c>
      <c r="BI528" s="607" t="s">
        <v>1</v>
      </c>
      <c r="BJ528" s="607" t="s">
        <v>1</v>
      </c>
      <c r="BK528" s="607" t="s">
        <v>1</v>
      </c>
      <c r="BL528" s="607" t="s">
        <v>1</v>
      </c>
      <c r="BM528" s="607" t="s">
        <v>1</v>
      </c>
      <c r="BN528" s="607" t="s">
        <v>1</v>
      </c>
      <c r="BO528" s="608"/>
      <c r="BP528" s="608"/>
      <c r="BQ528" s="608"/>
      <c r="BR528" s="607"/>
      <c r="BS528" s="607"/>
      <c r="BT528" s="607"/>
      <c r="BU528" s="607"/>
      <c r="BV528" s="607"/>
      <c r="BW528" s="607"/>
      <c r="BX528" s="607"/>
      <c r="BY528" s="607"/>
      <c r="BZ528" s="607"/>
      <c r="CA528" s="607"/>
      <c r="CB528" s="607"/>
      <c r="CC528" s="607"/>
      <c r="CD528" s="607"/>
      <c r="CE528" s="607"/>
      <c r="CF528" s="607"/>
      <c r="CG528" s="607"/>
      <c r="CH528" s="607"/>
      <c r="CI528" s="607"/>
      <c r="CJ528" s="607"/>
      <c r="CK528" s="607"/>
      <c r="CL528" s="607"/>
      <c r="CM528" s="607"/>
      <c r="CN528" s="607"/>
      <c r="CO528" s="607"/>
      <c r="CP528" s="607"/>
      <c r="CQ528" s="607"/>
      <c r="CR528" s="607"/>
      <c r="CS528" s="607"/>
      <c r="CT528" s="607"/>
      <c r="CU528" s="607"/>
      <c r="CV528" s="607"/>
      <c r="CW528" s="607"/>
      <c r="CX528" s="607"/>
      <c r="CY528" s="607"/>
      <c r="CZ528" s="607"/>
      <c r="DA528" s="607"/>
      <c r="DB528" s="607"/>
      <c r="DC528" s="607"/>
      <c r="DD528" s="607"/>
      <c r="DE528" s="607"/>
      <c r="DF528" s="607"/>
      <c r="DG528" s="607"/>
      <c r="DH528" s="607"/>
      <c r="DI528" s="607"/>
      <c r="DJ528" s="607"/>
      <c r="DK528" s="607"/>
      <c r="DL528" s="607"/>
      <c r="DM528" s="607"/>
      <c r="DN528" s="607"/>
      <c r="DO528" s="607"/>
      <c r="DP528" s="607"/>
      <c r="DQ528" s="607"/>
      <c r="DR528" s="607"/>
      <c r="DS528" s="607"/>
      <c r="DT528" s="607"/>
      <c r="DU528" s="607"/>
      <c r="DV528" s="607"/>
      <c r="DW528" s="607"/>
      <c r="DX528" s="607"/>
      <c r="DY528" s="607"/>
      <c r="DZ528" s="607"/>
      <c r="EA528" s="607"/>
      <c r="EB528" s="607"/>
      <c r="EC528" s="607"/>
      <c r="ED528" s="607"/>
      <c r="EE528" s="607"/>
    </row>
    <row r="529" spans="1:151" ht="14.25" customHeight="1">
      <c r="A529" s="551" t="s">
        <v>299</v>
      </c>
      <c r="B529" s="551" t="s">
        <v>709</v>
      </c>
      <c r="C529" s="551" t="s">
        <v>709</v>
      </c>
      <c r="D529" s="551"/>
      <c r="E529" s="607">
        <v>61</v>
      </c>
      <c r="F529" s="607">
        <v>35</v>
      </c>
      <c r="G529" s="607">
        <v>3</v>
      </c>
      <c r="H529" s="607">
        <v>3</v>
      </c>
      <c r="I529" s="607">
        <v>8</v>
      </c>
      <c r="J529" s="607">
        <v>7</v>
      </c>
      <c r="K529" s="607">
        <v>24</v>
      </c>
      <c r="L529" s="607">
        <v>26</v>
      </c>
      <c r="M529" s="607">
        <v>69</v>
      </c>
      <c r="N529" s="607" t="s">
        <v>1</v>
      </c>
      <c r="O529" s="607" t="s">
        <v>1</v>
      </c>
      <c r="P529" s="607" t="s">
        <v>1</v>
      </c>
      <c r="Q529" s="607" t="s">
        <v>1</v>
      </c>
      <c r="R529" s="607" t="s">
        <v>1</v>
      </c>
      <c r="S529" s="607">
        <v>2</v>
      </c>
      <c r="T529" s="607">
        <v>3</v>
      </c>
      <c r="U529" s="607">
        <v>1</v>
      </c>
      <c r="V529" s="607">
        <v>5</v>
      </c>
      <c r="W529" s="607">
        <v>8</v>
      </c>
      <c r="X529" s="607">
        <v>7</v>
      </c>
      <c r="Y529" s="607">
        <v>8</v>
      </c>
      <c r="Z529" s="607">
        <v>24</v>
      </c>
      <c r="AA529" s="607">
        <v>7</v>
      </c>
      <c r="AB529" s="607">
        <v>4</v>
      </c>
      <c r="AC529" s="608">
        <v>70.7</v>
      </c>
      <c r="AD529" s="608">
        <v>72.3</v>
      </c>
      <c r="AE529" s="608">
        <v>69.5</v>
      </c>
      <c r="AF529" s="607">
        <v>58</v>
      </c>
      <c r="AG529" s="607" t="s">
        <v>1</v>
      </c>
      <c r="AH529" s="607" t="s">
        <v>1</v>
      </c>
      <c r="AI529" s="607" t="s">
        <v>1</v>
      </c>
      <c r="AJ529" s="607" t="s">
        <v>1</v>
      </c>
      <c r="AK529" s="607" t="s">
        <v>1</v>
      </c>
      <c r="AL529" s="607">
        <v>1</v>
      </c>
      <c r="AM529" s="607">
        <v>1</v>
      </c>
      <c r="AN529" s="607" t="s">
        <v>1</v>
      </c>
      <c r="AO529" s="607">
        <v>5</v>
      </c>
      <c r="AP529" s="607">
        <v>5</v>
      </c>
      <c r="AQ529" s="607">
        <v>4</v>
      </c>
      <c r="AR529" s="607">
        <v>7</v>
      </c>
      <c r="AS529" s="607">
        <v>24</v>
      </c>
      <c r="AT529" s="607">
        <v>7</v>
      </c>
      <c r="AU529" s="607">
        <v>4</v>
      </c>
      <c r="AV529" s="608">
        <v>73</v>
      </c>
      <c r="AW529" s="608">
        <v>76.099999999999994</v>
      </c>
      <c r="AX529" s="608">
        <v>71</v>
      </c>
      <c r="AY529" s="607">
        <v>55</v>
      </c>
      <c r="AZ529" s="607" t="s">
        <v>1</v>
      </c>
      <c r="BA529" s="607" t="s">
        <v>1</v>
      </c>
      <c r="BB529" s="607" t="s">
        <v>1</v>
      </c>
      <c r="BC529" s="607" t="s">
        <v>1</v>
      </c>
      <c r="BD529" s="607" t="s">
        <v>1</v>
      </c>
      <c r="BE529" s="607">
        <v>1</v>
      </c>
      <c r="BF529" s="607">
        <v>1</v>
      </c>
      <c r="BG529" s="607" t="s">
        <v>1</v>
      </c>
      <c r="BH529" s="607">
        <v>5</v>
      </c>
      <c r="BI529" s="607">
        <v>5</v>
      </c>
      <c r="BJ529" s="607">
        <v>3</v>
      </c>
      <c r="BK529" s="607">
        <v>6</v>
      </c>
      <c r="BL529" s="607">
        <v>24</v>
      </c>
      <c r="BM529" s="607">
        <v>7</v>
      </c>
      <c r="BN529" s="607">
        <v>3</v>
      </c>
      <c r="BO529" s="608">
        <v>73</v>
      </c>
      <c r="BP529" s="608">
        <v>76</v>
      </c>
      <c r="BQ529" s="608">
        <v>71.099999999999994</v>
      </c>
      <c r="BR529" s="607">
        <v>35</v>
      </c>
      <c r="BS529" s="607" t="s">
        <v>1</v>
      </c>
      <c r="BT529" s="607" t="s">
        <v>1</v>
      </c>
      <c r="BU529" s="607" t="s">
        <v>1</v>
      </c>
      <c r="BV529" s="607" t="s">
        <v>1</v>
      </c>
      <c r="BW529" s="607" t="s">
        <v>1</v>
      </c>
      <c r="BX529" s="607" t="s">
        <v>1</v>
      </c>
      <c r="BY529" s="607" t="s">
        <v>1</v>
      </c>
      <c r="BZ529" s="607" t="s">
        <v>1</v>
      </c>
      <c r="CA529" s="607">
        <v>2</v>
      </c>
      <c r="CB529" s="607">
        <v>4</v>
      </c>
      <c r="CC529" s="607">
        <v>5</v>
      </c>
      <c r="CD529" s="607">
        <v>4</v>
      </c>
      <c r="CE529" s="607">
        <v>11</v>
      </c>
      <c r="CF529" s="607">
        <v>6</v>
      </c>
      <c r="CG529" s="607">
        <v>3</v>
      </c>
      <c r="CH529" s="607">
        <v>7</v>
      </c>
      <c r="CI529" s="607" t="s">
        <v>1</v>
      </c>
      <c r="CJ529" s="607" t="s">
        <v>1</v>
      </c>
      <c r="CK529" s="607" t="s">
        <v>1</v>
      </c>
      <c r="CL529" s="607" t="s">
        <v>1</v>
      </c>
      <c r="CM529" s="607" t="s">
        <v>1</v>
      </c>
      <c r="CN529" s="607" t="s">
        <v>1</v>
      </c>
      <c r="CO529" s="607">
        <v>1</v>
      </c>
      <c r="CP529" s="607" t="s">
        <v>1</v>
      </c>
      <c r="CQ529" s="607" t="s">
        <v>1</v>
      </c>
      <c r="CR529" s="607">
        <v>2</v>
      </c>
      <c r="CS529" s="607">
        <v>1</v>
      </c>
      <c r="CT529" s="607">
        <v>2</v>
      </c>
      <c r="CU529" s="607">
        <v>1</v>
      </c>
      <c r="CV529" s="607"/>
      <c r="CW529" s="607"/>
      <c r="CX529" s="607"/>
      <c r="CY529" s="607"/>
      <c r="CZ529" s="607"/>
      <c r="DA529" s="607"/>
      <c r="DB529" s="607"/>
      <c r="DC529" s="607">
        <v>88</v>
      </c>
      <c r="DD529" s="607">
        <v>79</v>
      </c>
      <c r="DE529" s="607">
        <v>55</v>
      </c>
      <c r="DF529" s="607">
        <v>17</v>
      </c>
      <c r="DG529" s="607">
        <v>7</v>
      </c>
      <c r="DH529" s="607">
        <v>3</v>
      </c>
      <c r="DI529" s="607">
        <v>1</v>
      </c>
      <c r="DJ529" s="607">
        <v>5</v>
      </c>
      <c r="DK529" s="607">
        <v>35</v>
      </c>
      <c r="DL529" s="607" t="s">
        <v>1</v>
      </c>
      <c r="DM529" s="607" t="s">
        <v>1</v>
      </c>
      <c r="DN529" s="607" t="s">
        <v>1</v>
      </c>
      <c r="DO529" s="607">
        <v>2</v>
      </c>
      <c r="DP529" s="607">
        <v>16</v>
      </c>
      <c r="DQ529" s="607">
        <v>1</v>
      </c>
      <c r="DR529" s="607" t="s">
        <v>1</v>
      </c>
      <c r="DS529" s="607">
        <v>16</v>
      </c>
      <c r="DT529" s="607" t="s">
        <v>1</v>
      </c>
      <c r="DU529" s="607" t="s">
        <v>1</v>
      </c>
      <c r="DV529" s="607" t="s">
        <v>1</v>
      </c>
      <c r="DW529" s="607" t="s">
        <v>1</v>
      </c>
      <c r="DX529" s="607" t="s">
        <v>1</v>
      </c>
      <c r="DY529" s="607" t="s">
        <v>1</v>
      </c>
      <c r="DZ529" s="607" t="s">
        <v>1</v>
      </c>
      <c r="EA529" s="607">
        <v>35</v>
      </c>
      <c r="EB529" s="607">
        <v>1125</v>
      </c>
      <c r="EC529" s="607" t="s">
        <v>1</v>
      </c>
      <c r="ED529" s="607">
        <v>1108</v>
      </c>
      <c r="EE529" s="607">
        <v>17</v>
      </c>
      <c r="EF529" s="17">
        <v>41</v>
      </c>
      <c r="EG529" s="17">
        <v>38</v>
      </c>
      <c r="EH529" s="17">
        <v>21</v>
      </c>
      <c r="EI529" s="17">
        <v>13</v>
      </c>
      <c r="EJ529" s="17">
        <v>4</v>
      </c>
      <c r="EK529" s="17" t="s">
        <v>1</v>
      </c>
      <c r="EL529" s="17" t="s">
        <v>1</v>
      </c>
      <c r="EM529" s="17">
        <v>3</v>
      </c>
      <c r="EN529" s="17">
        <v>47</v>
      </c>
      <c r="EO529" s="17">
        <v>41</v>
      </c>
      <c r="EP529" s="17">
        <v>34</v>
      </c>
      <c r="EQ529" s="17">
        <v>4</v>
      </c>
      <c r="ER529" s="17">
        <v>3</v>
      </c>
      <c r="ES529" s="17">
        <v>3</v>
      </c>
      <c r="ET529" s="17">
        <v>1</v>
      </c>
      <c r="EU529" s="17">
        <v>2</v>
      </c>
    </row>
    <row r="530" spans="1:151" ht="14.25" customHeight="1">
      <c r="A530" s="551" t="s">
        <v>299</v>
      </c>
      <c r="B530" s="551" t="s">
        <v>709</v>
      </c>
      <c r="C530" s="551" t="s">
        <v>709</v>
      </c>
      <c r="D530" s="551" t="s">
        <v>709</v>
      </c>
      <c r="E530" s="607">
        <v>61</v>
      </c>
      <c r="F530" s="607">
        <v>35</v>
      </c>
      <c r="G530" s="607">
        <v>3</v>
      </c>
      <c r="H530" s="607">
        <v>3</v>
      </c>
      <c r="I530" s="607">
        <v>8</v>
      </c>
      <c r="J530" s="607">
        <v>7</v>
      </c>
      <c r="K530" s="607">
        <v>24</v>
      </c>
      <c r="L530" s="607">
        <v>26</v>
      </c>
      <c r="M530" s="607">
        <v>69</v>
      </c>
      <c r="N530" s="607" t="s">
        <v>1</v>
      </c>
      <c r="O530" s="607" t="s">
        <v>1</v>
      </c>
      <c r="P530" s="607" t="s">
        <v>1</v>
      </c>
      <c r="Q530" s="607" t="s">
        <v>1</v>
      </c>
      <c r="R530" s="607" t="s">
        <v>1</v>
      </c>
      <c r="S530" s="607">
        <v>2</v>
      </c>
      <c r="T530" s="607">
        <v>3</v>
      </c>
      <c r="U530" s="607">
        <v>1</v>
      </c>
      <c r="V530" s="607">
        <v>5</v>
      </c>
      <c r="W530" s="607">
        <v>8</v>
      </c>
      <c r="X530" s="607">
        <v>7</v>
      </c>
      <c r="Y530" s="607">
        <v>8</v>
      </c>
      <c r="Z530" s="607">
        <v>24</v>
      </c>
      <c r="AA530" s="607">
        <v>7</v>
      </c>
      <c r="AB530" s="607">
        <v>4</v>
      </c>
      <c r="AC530" s="608">
        <v>70.7</v>
      </c>
      <c r="AD530" s="608">
        <v>72.3</v>
      </c>
      <c r="AE530" s="608">
        <v>69.5</v>
      </c>
      <c r="AF530" s="607">
        <v>58</v>
      </c>
      <c r="AG530" s="607" t="s">
        <v>1</v>
      </c>
      <c r="AH530" s="607" t="s">
        <v>1</v>
      </c>
      <c r="AI530" s="607" t="s">
        <v>1</v>
      </c>
      <c r="AJ530" s="607" t="s">
        <v>1</v>
      </c>
      <c r="AK530" s="607" t="s">
        <v>1</v>
      </c>
      <c r="AL530" s="607">
        <v>1</v>
      </c>
      <c r="AM530" s="607">
        <v>1</v>
      </c>
      <c r="AN530" s="607" t="s">
        <v>1</v>
      </c>
      <c r="AO530" s="607">
        <v>5</v>
      </c>
      <c r="AP530" s="607">
        <v>5</v>
      </c>
      <c r="AQ530" s="607">
        <v>4</v>
      </c>
      <c r="AR530" s="607">
        <v>7</v>
      </c>
      <c r="AS530" s="607">
        <v>24</v>
      </c>
      <c r="AT530" s="607">
        <v>7</v>
      </c>
      <c r="AU530" s="607">
        <v>4</v>
      </c>
      <c r="AV530" s="608">
        <v>73</v>
      </c>
      <c r="AW530" s="608">
        <v>76.099999999999994</v>
      </c>
      <c r="AX530" s="608">
        <v>71</v>
      </c>
      <c r="AY530" s="607">
        <v>55</v>
      </c>
      <c r="AZ530" s="607" t="s">
        <v>1</v>
      </c>
      <c r="BA530" s="607" t="s">
        <v>1</v>
      </c>
      <c r="BB530" s="607" t="s">
        <v>1</v>
      </c>
      <c r="BC530" s="607" t="s">
        <v>1</v>
      </c>
      <c r="BD530" s="607" t="s">
        <v>1</v>
      </c>
      <c r="BE530" s="607">
        <v>1</v>
      </c>
      <c r="BF530" s="607">
        <v>1</v>
      </c>
      <c r="BG530" s="607" t="s">
        <v>1</v>
      </c>
      <c r="BH530" s="607">
        <v>5</v>
      </c>
      <c r="BI530" s="607">
        <v>5</v>
      </c>
      <c r="BJ530" s="607">
        <v>3</v>
      </c>
      <c r="BK530" s="607">
        <v>6</v>
      </c>
      <c r="BL530" s="607">
        <v>24</v>
      </c>
      <c r="BM530" s="607">
        <v>7</v>
      </c>
      <c r="BN530" s="607">
        <v>3</v>
      </c>
      <c r="BO530" s="608">
        <v>73</v>
      </c>
      <c r="BP530" s="608">
        <v>76</v>
      </c>
      <c r="BQ530" s="608">
        <v>71.099999999999994</v>
      </c>
      <c r="BR530" s="607">
        <v>35</v>
      </c>
      <c r="BS530" s="607" t="s">
        <v>1</v>
      </c>
      <c r="BT530" s="607" t="s">
        <v>1</v>
      </c>
      <c r="BU530" s="607" t="s">
        <v>1</v>
      </c>
      <c r="BV530" s="607" t="s">
        <v>1</v>
      </c>
      <c r="BW530" s="607" t="s">
        <v>1</v>
      </c>
      <c r="BX530" s="607" t="s">
        <v>1</v>
      </c>
      <c r="BY530" s="607" t="s">
        <v>1</v>
      </c>
      <c r="BZ530" s="607" t="s">
        <v>1</v>
      </c>
      <c r="CA530" s="607">
        <v>2</v>
      </c>
      <c r="CB530" s="607">
        <v>4</v>
      </c>
      <c r="CC530" s="607">
        <v>5</v>
      </c>
      <c r="CD530" s="607">
        <v>4</v>
      </c>
      <c r="CE530" s="607">
        <v>11</v>
      </c>
      <c r="CF530" s="607">
        <v>6</v>
      </c>
      <c r="CG530" s="607">
        <v>3</v>
      </c>
      <c r="CH530" s="607">
        <v>7</v>
      </c>
      <c r="CI530" s="607" t="s">
        <v>1</v>
      </c>
      <c r="CJ530" s="607" t="s">
        <v>1</v>
      </c>
      <c r="CK530" s="607" t="s">
        <v>1</v>
      </c>
      <c r="CL530" s="607" t="s">
        <v>1</v>
      </c>
      <c r="CM530" s="607" t="s">
        <v>1</v>
      </c>
      <c r="CN530" s="607" t="s">
        <v>1</v>
      </c>
      <c r="CO530" s="607">
        <v>1</v>
      </c>
      <c r="CP530" s="607" t="s">
        <v>1</v>
      </c>
      <c r="CQ530" s="607" t="s">
        <v>1</v>
      </c>
      <c r="CR530" s="607">
        <v>2</v>
      </c>
      <c r="CS530" s="607">
        <v>1</v>
      </c>
      <c r="CT530" s="607">
        <v>2</v>
      </c>
      <c r="CU530" s="607">
        <v>1</v>
      </c>
      <c r="CV530" s="607"/>
      <c r="CW530" s="607"/>
      <c r="CX530" s="607"/>
      <c r="CY530" s="607"/>
      <c r="CZ530" s="607"/>
      <c r="DA530" s="607"/>
      <c r="DB530" s="607"/>
      <c r="DC530" s="607">
        <v>88</v>
      </c>
      <c r="DD530" s="607">
        <v>79</v>
      </c>
      <c r="DE530" s="607">
        <v>55</v>
      </c>
      <c r="DF530" s="607">
        <v>17</v>
      </c>
      <c r="DG530" s="607">
        <v>7</v>
      </c>
      <c r="DH530" s="607">
        <v>3</v>
      </c>
      <c r="DI530" s="607">
        <v>1</v>
      </c>
      <c r="DJ530" s="607">
        <v>5</v>
      </c>
      <c r="DK530" s="607">
        <v>35</v>
      </c>
      <c r="DL530" s="607" t="s">
        <v>1</v>
      </c>
      <c r="DM530" s="607" t="s">
        <v>1</v>
      </c>
      <c r="DN530" s="607" t="s">
        <v>1</v>
      </c>
      <c r="DO530" s="607">
        <v>2</v>
      </c>
      <c r="DP530" s="607">
        <v>16</v>
      </c>
      <c r="DQ530" s="607">
        <v>1</v>
      </c>
      <c r="DR530" s="607" t="s">
        <v>1</v>
      </c>
      <c r="DS530" s="607">
        <v>16</v>
      </c>
      <c r="DT530" s="607" t="s">
        <v>1</v>
      </c>
      <c r="DU530" s="607" t="s">
        <v>1</v>
      </c>
      <c r="DV530" s="607" t="s">
        <v>1</v>
      </c>
      <c r="DW530" s="607" t="s">
        <v>1</v>
      </c>
      <c r="DX530" s="607" t="s">
        <v>1</v>
      </c>
      <c r="DY530" s="607" t="s">
        <v>1</v>
      </c>
      <c r="DZ530" s="607" t="s">
        <v>1</v>
      </c>
      <c r="EA530" s="607">
        <v>35</v>
      </c>
      <c r="EB530" s="607">
        <v>1125</v>
      </c>
      <c r="EC530" s="607" t="s">
        <v>1</v>
      </c>
      <c r="ED530" s="607">
        <v>1108</v>
      </c>
      <c r="EE530" s="607">
        <v>17</v>
      </c>
      <c r="EF530" s="17">
        <v>41</v>
      </c>
      <c r="EG530" s="17">
        <v>38</v>
      </c>
      <c r="EH530" s="17">
        <v>21</v>
      </c>
      <c r="EI530" s="17">
        <v>13</v>
      </c>
      <c r="EJ530" s="17">
        <v>4</v>
      </c>
      <c r="EK530" s="17" t="s">
        <v>1</v>
      </c>
      <c r="EL530" s="17" t="s">
        <v>1</v>
      </c>
      <c r="EM530" s="17">
        <v>3</v>
      </c>
      <c r="EN530" s="17">
        <v>47</v>
      </c>
      <c r="EO530" s="17">
        <v>41</v>
      </c>
      <c r="EP530" s="17">
        <v>34</v>
      </c>
      <c r="EQ530" s="17">
        <v>4</v>
      </c>
      <c r="ER530" s="17">
        <v>3</v>
      </c>
      <c r="ES530" s="17">
        <v>3</v>
      </c>
      <c r="ET530" s="17">
        <v>1</v>
      </c>
      <c r="EU530" s="17">
        <v>2</v>
      </c>
    </row>
    <row r="531" spans="1:151" ht="14.25" customHeight="1">
      <c r="A531" s="551" t="s">
        <v>299</v>
      </c>
      <c r="B531" s="551" t="s">
        <v>709</v>
      </c>
      <c r="C531" s="551"/>
      <c r="D531" s="551"/>
      <c r="E531" s="607" t="s">
        <v>191</v>
      </c>
      <c r="F531" s="607" t="s">
        <v>191</v>
      </c>
      <c r="G531" s="607" t="s">
        <v>191</v>
      </c>
      <c r="H531" s="607" t="s">
        <v>191</v>
      </c>
      <c r="I531" s="607" t="s">
        <v>191</v>
      </c>
      <c r="J531" s="607" t="s">
        <v>191</v>
      </c>
      <c r="K531" s="607" t="s">
        <v>191</v>
      </c>
      <c r="L531" s="607" t="s">
        <v>191</v>
      </c>
      <c r="M531" s="607" t="s">
        <v>191</v>
      </c>
      <c r="N531" s="607" t="s">
        <v>191</v>
      </c>
      <c r="O531" s="607" t="s">
        <v>191</v>
      </c>
      <c r="P531" s="607" t="s">
        <v>191</v>
      </c>
      <c r="Q531" s="607" t="s">
        <v>191</v>
      </c>
      <c r="R531" s="607" t="s">
        <v>191</v>
      </c>
      <c r="S531" s="607" t="s">
        <v>191</v>
      </c>
      <c r="T531" s="607" t="s">
        <v>191</v>
      </c>
      <c r="U531" s="607" t="s">
        <v>191</v>
      </c>
      <c r="V531" s="607" t="s">
        <v>191</v>
      </c>
      <c r="W531" s="607" t="s">
        <v>191</v>
      </c>
      <c r="X531" s="607" t="s">
        <v>191</v>
      </c>
      <c r="Y531" s="607" t="s">
        <v>191</v>
      </c>
      <c r="Z531" s="607" t="s">
        <v>191</v>
      </c>
      <c r="AA531" s="607" t="s">
        <v>191</v>
      </c>
      <c r="AB531" s="607" t="s">
        <v>191</v>
      </c>
      <c r="AC531" s="608"/>
      <c r="AD531" s="608"/>
      <c r="AE531" s="608"/>
      <c r="AF531" s="607" t="s">
        <v>191</v>
      </c>
      <c r="AG531" s="607" t="s">
        <v>191</v>
      </c>
      <c r="AH531" s="607" t="s">
        <v>191</v>
      </c>
      <c r="AI531" s="607" t="s">
        <v>191</v>
      </c>
      <c r="AJ531" s="607" t="s">
        <v>191</v>
      </c>
      <c r="AK531" s="607" t="s">
        <v>191</v>
      </c>
      <c r="AL531" s="607" t="s">
        <v>191</v>
      </c>
      <c r="AM531" s="607" t="s">
        <v>191</v>
      </c>
      <c r="AN531" s="607" t="s">
        <v>191</v>
      </c>
      <c r="AO531" s="607" t="s">
        <v>191</v>
      </c>
      <c r="AP531" s="607" t="s">
        <v>191</v>
      </c>
      <c r="AQ531" s="607" t="s">
        <v>191</v>
      </c>
      <c r="AR531" s="607" t="s">
        <v>191</v>
      </c>
      <c r="AS531" s="607" t="s">
        <v>191</v>
      </c>
      <c r="AT531" s="607" t="s">
        <v>191</v>
      </c>
      <c r="AU531" s="607" t="s">
        <v>191</v>
      </c>
      <c r="AV531" s="608"/>
      <c r="AW531" s="608"/>
      <c r="AX531" s="608"/>
      <c r="AY531" s="607" t="s">
        <v>191</v>
      </c>
      <c r="AZ531" s="607" t="s">
        <v>191</v>
      </c>
      <c r="BA531" s="607" t="s">
        <v>191</v>
      </c>
      <c r="BB531" s="607" t="s">
        <v>191</v>
      </c>
      <c r="BC531" s="607" t="s">
        <v>191</v>
      </c>
      <c r="BD531" s="607" t="s">
        <v>191</v>
      </c>
      <c r="BE531" s="607" t="s">
        <v>191</v>
      </c>
      <c r="BF531" s="607" t="s">
        <v>191</v>
      </c>
      <c r="BG531" s="607" t="s">
        <v>191</v>
      </c>
      <c r="BH531" s="607" t="s">
        <v>191</v>
      </c>
      <c r="BI531" s="607" t="s">
        <v>191</v>
      </c>
      <c r="BJ531" s="607" t="s">
        <v>191</v>
      </c>
      <c r="BK531" s="607" t="s">
        <v>191</v>
      </c>
      <c r="BL531" s="607" t="s">
        <v>191</v>
      </c>
      <c r="BM531" s="607" t="s">
        <v>191</v>
      </c>
      <c r="BN531" s="607" t="s">
        <v>191</v>
      </c>
      <c r="BO531" s="608"/>
      <c r="BP531" s="608"/>
      <c r="BQ531" s="608"/>
      <c r="BR531" s="607"/>
      <c r="BS531" s="607"/>
      <c r="BT531" s="607"/>
      <c r="BU531" s="607"/>
      <c r="BV531" s="607"/>
      <c r="BW531" s="607"/>
      <c r="BX531" s="607"/>
      <c r="BY531" s="607"/>
      <c r="BZ531" s="607"/>
      <c r="CA531" s="607"/>
      <c r="CB531" s="607"/>
      <c r="CC531" s="607"/>
      <c r="CD531" s="607"/>
      <c r="CE531" s="607"/>
      <c r="CF531" s="607"/>
      <c r="CG531" s="607"/>
      <c r="CH531" s="607"/>
      <c r="CI531" s="607"/>
      <c r="CJ531" s="607"/>
      <c r="CK531" s="607"/>
      <c r="CL531" s="607"/>
      <c r="CM531" s="607"/>
      <c r="CN531" s="607"/>
      <c r="CO531" s="607"/>
      <c r="CP531" s="607"/>
      <c r="CQ531" s="607"/>
      <c r="CR531" s="607"/>
      <c r="CS531" s="607"/>
      <c r="CT531" s="607"/>
      <c r="CU531" s="607"/>
      <c r="CV531" s="607"/>
      <c r="CW531" s="607"/>
      <c r="CX531" s="607"/>
      <c r="CY531" s="607"/>
      <c r="CZ531" s="607"/>
      <c r="DA531" s="607"/>
      <c r="DB531" s="607"/>
      <c r="DC531" s="607"/>
      <c r="DD531" s="607"/>
      <c r="DE531" s="607"/>
      <c r="DF531" s="607"/>
      <c r="DG531" s="607"/>
      <c r="DH531" s="607"/>
      <c r="DI531" s="607"/>
      <c r="DJ531" s="607"/>
      <c r="DK531" s="607"/>
      <c r="DL531" s="607"/>
      <c r="DM531" s="607"/>
      <c r="DN531" s="607"/>
      <c r="DO531" s="607"/>
      <c r="DP531" s="607"/>
      <c r="DQ531" s="607"/>
      <c r="DR531" s="607"/>
      <c r="DS531" s="607"/>
      <c r="DT531" s="607"/>
      <c r="DU531" s="607"/>
      <c r="DV531" s="607"/>
      <c r="DW531" s="607"/>
      <c r="DX531" s="607"/>
      <c r="DY531" s="607"/>
      <c r="DZ531" s="607"/>
      <c r="EA531" s="607"/>
      <c r="EB531" s="607"/>
      <c r="EC531" s="607"/>
      <c r="ED531" s="607"/>
      <c r="EE531" s="607"/>
    </row>
    <row r="532" spans="1:151" ht="14.25" customHeight="1">
      <c r="A532" s="551" t="s">
        <v>299</v>
      </c>
      <c r="B532" s="551" t="s">
        <v>709</v>
      </c>
      <c r="C532" s="551"/>
      <c r="D532" s="551"/>
      <c r="E532" s="607" t="s">
        <v>1</v>
      </c>
      <c r="F532" s="607" t="s">
        <v>1</v>
      </c>
      <c r="G532" s="607" t="s">
        <v>1</v>
      </c>
      <c r="H532" s="607" t="s">
        <v>1</v>
      </c>
      <c r="I532" s="607" t="s">
        <v>1</v>
      </c>
      <c r="J532" s="607" t="s">
        <v>1</v>
      </c>
      <c r="K532" s="607" t="s">
        <v>1</v>
      </c>
      <c r="L532" s="607" t="s">
        <v>1</v>
      </c>
      <c r="M532" s="607" t="s">
        <v>1</v>
      </c>
      <c r="N532" s="607" t="s">
        <v>1</v>
      </c>
      <c r="O532" s="607" t="s">
        <v>1</v>
      </c>
      <c r="P532" s="607" t="s">
        <v>1</v>
      </c>
      <c r="Q532" s="607" t="s">
        <v>1</v>
      </c>
      <c r="R532" s="607" t="s">
        <v>1</v>
      </c>
      <c r="S532" s="607" t="s">
        <v>1</v>
      </c>
      <c r="T532" s="607" t="s">
        <v>1</v>
      </c>
      <c r="U532" s="607" t="s">
        <v>1</v>
      </c>
      <c r="V532" s="607" t="s">
        <v>1</v>
      </c>
      <c r="W532" s="607" t="s">
        <v>1</v>
      </c>
      <c r="X532" s="607" t="s">
        <v>1</v>
      </c>
      <c r="Y532" s="607" t="s">
        <v>1</v>
      </c>
      <c r="Z532" s="607" t="s">
        <v>1</v>
      </c>
      <c r="AA532" s="607" t="s">
        <v>1</v>
      </c>
      <c r="AB532" s="607" t="s">
        <v>1</v>
      </c>
      <c r="AC532" s="608"/>
      <c r="AD532" s="608"/>
      <c r="AE532" s="608"/>
      <c r="AF532" s="607" t="s">
        <v>1</v>
      </c>
      <c r="AG532" s="607" t="s">
        <v>1</v>
      </c>
      <c r="AH532" s="607" t="s">
        <v>1</v>
      </c>
      <c r="AI532" s="607" t="s">
        <v>1</v>
      </c>
      <c r="AJ532" s="607" t="s">
        <v>1</v>
      </c>
      <c r="AK532" s="607" t="s">
        <v>1</v>
      </c>
      <c r="AL532" s="607" t="s">
        <v>1</v>
      </c>
      <c r="AM532" s="607" t="s">
        <v>1</v>
      </c>
      <c r="AN532" s="607" t="s">
        <v>1</v>
      </c>
      <c r="AO532" s="607" t="s">
        <v>1</v>
      </c>
      <c r="AP532" s="607" t="s">
        <v>1</v>
      </c>
      <c r="AQ532" s="607" t="s">
        <v>1</v>
      </c>
      <c r="AR532" s="607" t="s">
        <v>1</v>
      </c>
      <c r="AS532" s="607" t="s">
        <v>1</v>
      </c>
      <c r="AT532" s="607" t="s">
        <v>1</v>
      </c>
      <c r="AU532" s="607" t="s">
        <v>1</v>
      </c>
      <c r="AV532" s="608"/>
      <c r="AW532" s="608"/>
      <c r="AX532" s="608"/>
      <c r="AY532" s="607" t="s">
        <v>1</v>
      </c>
      <c r="AZ532" s="607" t="s">
        <v>1</v>
      </c>
      <c r="BA532" s="607" t="s">
        <v>1</v>
      </c>
      <c r="BB532" s="607" t="s">
        <v>1</v>
      </c>
      <c r="BC532" s="607" t="s">
        <v>1</v>
      </c>
      <c r="BD532" s="607" t="s">
        <v>1</v>
      </c>
      <c r="BE532" s="607" t="s">
        <v>1</v>
      </c>
      <c r="BF532" s="607" t="s">
        <v>1</v>
      </c>
      <c r="BG532" s="607" t="s">
        <v>1</v>
      </c>
      <c r="BH532" s="607" t="s">
        <v>1</v>
      </c>
      <c r="BI532" s="607" t="s">
        <v>1</v>
      </c>
      <c r="BJ532" s="607" t="s">
        <v>1</v>
      </c>
      <c r="BK532" s="607" t="s">
        <v>1</v>
      </c>
      <c r="BL532" s="607" t="s">
        <v>1</v>
      </c>
      <c r="BM532" s="607" t="s">
        <v>1</v>
      </c>
      <c r="BN532" s="607" t="s">
        <v>1</v>
      </c>
      <c r="BO532" s="608"/>
      <c r="BP532" s="608"/>
      <c r="BQ532" s="608"/>
      <c r="BR532" s="607"/>
      <c r="BS532" s="607"/>
      <c r="BT532" s="607"/>
      <c r="BU532" s="607"/>
      <c r="BV532" s="607"/>
      <c r="BW532" s="607"/>
      <c r="BX532" s="607"/>
      <c r="BY532" s="607"/>
      <c r="BZ532" s="607"/>
      <c r="CA532" s="607"/>
      <c r="CB532" s="607"/>
      <c r="CC532" s="607"/>
      <c r="CD532" s="607"/>
      <c r="CE532" s="607"/>
      <c r="CF532" s="607"/>
      <c r="CG532" s="607"/>
      <c r="CH532" s="607"/>
      <c r="CI532" s="607"/>
      <c r="CJ532" s="607"/>
      <c r="CK532" s="607"/>
      <c r="CL532" s="607"/>
      <c r="CM532" s="607"/>
      <c r="CN532" s="607"/>
      <c r="CO532" s="607"/>
      <c r="CP532" s="607"/>
      <c r="CQ532" s="607"/>
      <c r="CR532" s="607"/>
      <c r="CS532" s="607"/>
      <c r="CT532" s="607"/>
      <c r="CU532" s="607"/>
      <c r="CV532" s="607"/>
      <c r="CW532" s="607"/>
      <c r="CX532" s="607"/>
      <c r="CY532" s="607"/>
      <c r="CZ532" s="607"/>
      <c r="DA532" s="607"/>
      <c r="DB532" s="607"/>
      <c r="DC532" s="607"/>
      <c r="DD532" s="607"/>
      <c r="DE532" s="607"/>
      <c r="DF532" s="607"/>
      <c r="DG532" s="607"/>
      <c r="DH532" s="607"/>
      <c r="DI532" s="607"/>
      <c r="DJ532" s="607"/>
      <c r="DK532" s="607"/>
      <c r="DL532" s="607"/>
      <c r="DM532" s="607"/>
      <c r="DN532" s="607"/>
      <c r="DO532" s="607"/>
      <c r="DP532" s="607"/>
      <c r="DQ532" s="607"/>
      <c r="DR532" s="607"/>
      <c r="DS532" s="607"/>
      <c r="DT532" s="607"/>
      <c r="DU532" s="607"/>
      <c r="DV532" s="607"/>
      <c r="DW532" s="607"/>
      <c r="DX532" s="607"/>
      <c r="DY532" s="607"/>
      <c r="DZ532" s="607"/>
      <c r="EA532" s="607"/>
      <c r="EB532" s="607"/>
      <c r="EC532" s="607"/>
      <c r="ED532" s="607"/>
      <c r="EE532" s="607"/>
    </row>
    <row r="533" spans="1:151" ht="14.25" customHeight="1">
      <c r="A533" s="551" t="s">
        <v>299</v>
      </c>
      <c r="B533" s="551" t="s">
        <v>710</v>
      </c>
      <c r="C533" s="551"/>
      <c r="D533" s="551"/>
      <c r="E533" s="607">
        <v>118</v>
      </c>
      <c r="F533" s="607">
        <v>45</v>
      </c>
      <c r="G533" s="607">
        <v>6</v>
      </c>
      <c r="H533" s="607">
        <v>6</v>
      </c>
      <c r="I533" s="607">
        <v>2</v>
      </c>
      <c r="J533" s="607">
        <v>2</v>
      </c>
      <c r="K533" s="607">
        <v>37</v>
      </c>
      <c r="L533" s="607">
        <v>73</v>
      </c>
      <c r="M533" s="607">
        <v>78</v>
      </c>
      <c r="N533" s="607" t="s">
        <v>1</v>
      </c>
      <c r="O533" s="607" t="s">
        <v>1</v>
      </c>
      <c r="P533" s="607">
        <v>1</v>
      </c>
      <c r="Q533" s="607" t="s">
        <v>1</v>
      </c>
      <c r="R533" s="607" t="s">
        <v>1</v>
      </c>
      <c r="S533" s="607" t="s">
        <v>1</v>
      </c>
      <c r="T533" s="607" t="s">
        <v>1</v>
      </c>
      <c r="U533" s="607">
        <v>4</v>
      </c>
      <c r="V533" s="607">
        <v>6</v>
      </c>
      <c r="W533" s="607">
        <v>8</v>
      </c>
      <c r="X533" s="607">
        <v>8</v>
      </c>
      <c r="Y533" s="607">
        <v>10</v>
      </c>
      <c r="Z533" s="607">
        <v>16</v>
      </c>
      <c r="AA533" s="607">
        <v>17</v>
      </c>
      <c r="AB533" s="607">
        <v>8</v>
      </c>
      <c r="AC533" s="608">
        <v>72.5</v>
      </c>
      <c r="AD533" s="608">
        <v>71.599999999999994</v>
      </c>
      <c r="AE533" s="608">
        <v>73.400000000000006</v>
      </c>
      <c r="AF533" s="607">
        <v>65</v>
      </c>
      <c r="AG533" s="607" t="s">
        <v>1</v>
      </c>
      <c r="AH533" s="607" t="s">
        <v>1</v>
      </c>
      <c r="AI533" s="607">
        <v>1</v>
      </c>
      <c r="AJ533" s="607" t="s">
        <v>1</v>
      </c>
      <c r="AK533" s="607" t="s">
        <v>1</v>
      </c>
      <c r="AL533" s="607" t="s">
        <v>1</v>
      </c>
      <c r="AM533" s="607" t="s">
        <v>1</v>
      </c>
      <c r="AN533" s="607">
        <v>3</v>
      </c>
      <c r="AO533" s="607">
        <v>4</v>
      </c>
      <c r="AP533" s="607">
        <v>4</v>
      </c>
      <c r="AQ533" s="607">
        <v>5</v>
      </c>
      <c r="AR533" s="607">
        <v>10</v>
      </c>
      <c r="AS533" s="607">
        <v>15</v>
      </c>
      <c r="AT533" s="607">
        <v>16</v>
      </c>
      <c r="AU533" s="607">
        <v>7</v>
      </c>
      <c r="AV533" s="608">
        <v>73.8</v>
      </c>
      <c r="AW533" s="608">
        <v>72.8</v>
      </c>
      <c r="AX533" s="608">
        <v>74.7</v>
      </c>
      <c r="AY533" s="607">
        <v>59</v>
      </c>
      <c r="AZ533" s="607" t="s">
        <v>1</v>
      </c>
      <c r="BA533" s="607" t="s">
        <v>1</v>
      </c>
      <c r="BB533" s="607">
        <v>1</v>
      </c>
      <c r="BC533" s="607" t="s">
        <v>1</v>
      </c>
      <c r="BD533" s="607" t="s">
        <v>1</v>
      </c>
      <c r="BE533" s="607" t="s">
        <v>1</v>
      </c>
      <c r="BF533" s="607" t="s">
        <v>1</v>
      </c>
      <c r="BG533" s="607">
        <v>3</v>
      </c>
      <c r="BH533" s="607">
        <v>4</v>
      </c>
      <c r="BI533" s="607">
        <v>4</v>
      </c>
      <c r="BJ533" s="607">
        <v>4</v>
      </c>
      <c r="BK533" s="607">
        <v>9</v>
      </c>
      <c r="BL533" s="607">
        <v>14</v>
      </c>
      <c r="BM533" s="607">
        <v>14</v>
      </c>
      <c r="BN533" s="607">
        <v>6</v>
      </c>
      <c r="BO533" s="608">
        <v>73.400000000000006</v>
      </c>
      <c r="BP533" s="608">
        <v>73</v>
      </c>
      <c r="BQ533" s="608">
        <v>73.900000000000006</v>
      </c>
      <c r="BR533" s="607">
        <v>45</v>
      </c>
      <c r="BS533" s="607" t="s">
        <v>1</v>
      </c>
      <c r="BT533" s="607" t="s">
        <v>1</v>
      </c>
      <c r="BU533" s="607">
        <v>1</v>
      </c>
      <c r="BV533" s="607" t="s">
        <v>1</v>
      </c>
      <c r="BW533" s="607" t="s">
        <v>1</v>
      </c>
      <c r="BX533" s="607" t="s">
        <v>1</v>
      </c>
      <c r="BY533" s="607" t="s">
        <v>1</v>
      </c>
      <c r="BZ533" s="607">
        <v>2</v>
      </c>
      <c r="CA533" s="607">
        <v>4</v>
      </c>
      <c r="CB533" s="607">
        <v>3</v>
      </c>
      <c r="CC533" s="607">
        <v>5</v>
      </c>
      <c r="CD533" s="607">
        <v>4</v>
      </c>
      <c r="CE533" s="607">
        <v>9</v>
      </c>
      <c r="CF533" s="607">
        <v>11</v>
      </c>
      <c r="CG533" s="607">
        <v>6</v>
      </c>
      <c r="CH533" s="607">
        <v>5</v>
      </c>
      <c r="CI533" s="607" t="s">
        <v>1</v>
      </c>
      <c r="CJ533" s="607" t="s">
        <v>1</v>
      </c>
      <c r="CK533" s="607" t="s">
        <v>1</v>
      </c>
      <c r="CL533" s="607" t="s">
        <v>1</v>
      </c>
      <c r="CM533" s="607" t="s">
        <v>1</v>
      </c>
      <c r="CN533" s="607" t="s">
        <v>1</v>
      </c>
      <c r="CO533" s="607">
        <v>1</v>
      </c>
      <c r="CP533" s="607" t="s">
        <v>1</v>
      </c>
      <c r="CQ533" s="607" t="s">
        <v>1</v>
      </c>
      <c r="CR533" s="607">
        <v>1</v>
      </c>
      <c r="CS533" s="607" t="s">
        <v>1</v>
      </c>
      <c r="CT533" s="607">
        <v>1</v>
      </c>
      <c r="CU533" s="607">
        <v>2</v>
      </c>
      <c r="CV533" s="607"/>
      <c r="CW533" s="607"/>
      <c r="CX533" s="607"/>
      <c r="CY533" s="607"/>
      <c r="CZ533" s="607"/>
      <c r="DA533" s="607"/>
      <c r="DB533" s="607"/>
      <c r="DC533" s="607">
        <v>83</v>
      </c>
      <c r="DD533" s="607">
        <v>70</v>
      </c>
      <c r="DE533" s="607">
        <v>59</v>
      </c>
      <c r="DF533" s="607">
        <v>9</v>
      </c>
      <c r="DG533" s="607">
        <v>2</v>
      </c>
      <c r="DH533" s="607">
        <v>3</v>
      </c>
      <c r="DI533" s="607" t="s">
        <v>1</v>
      </c>
      <c r="DJ533" s="607">
        <v>10</v>
      </c>
      <c r="DK533" s="607">
        <v>25</v>
      </c>
      <c r="DL533" s="607" t="s">
        <v>1</v>
      </c>
      <c r="DM533" s="607" t="s">
        <v>1</v>
      </c>
      <c r="DN533" s="607">
        <v>1</v>
      </c>
      <c r="DO533" s="607" t="s">
        <v>1</v>
      </c>
      <c r="DP533" s="607">
        <v>16</v>
      </c>
      <c r="DQ533" s="607" t="s">
        <v>1</v>
      </c>
      <c r="DR533" s="607" t="s">
        <v>1</v>
      </c>
      <c r="DS533" s="607">
        <v>7</v>
      </c>
      <c r="DT533" s="607">
        <v>1</v>
      </c>
      <c r="DU533" s="607" t="s">
        <v>1</v>
      </c>
      <c r="DV533" s="607" t="s">
        <v>1</v>
      </c>
      <c r="DW533" s="607" t="s">
        <v>1</v>
      </c>
      <c r="DX533" s="607" t="s">
        <v>1</v>
      </c>
      <c r="DY533" s="607" t="s">
        <v>1</v>
      </c>
      <c r="DZ533" s="607" t="s">
        <v>1</v>
      </c>
      <c r="EA533" s="607">
        <v>45</v>
      </c>
      <c r="EB533" s="607">
        <v>2005</v>
      </c>
      <c r="EC533" s="607" t="s">
        <v>1</v>
      </c>
      <c r="ED533" s="607">
        <v>1962</v>
      </c>
      <c r="EE533" s="607">
        <v>43</v>
      </c>
      <c r="EF533" s="17">
        <v>41</v>
      </c>
      <c r="EG533" s="17">
        <v>37</v>
      </c>
      <c r="EH533" s="17">
        <v>29</v>
      </c>
      <c r="EI533" s="17">
        <v>6</v>
      </c>
      <c r="EJ533" s="17">
        <v>2</v>
      </c>
      <c r="EK533" s="17" t="s">
        <v>1</v>
      </c>
      <c r="EL533" s="17" t="s">
        <v>1</v>
      </c>
      <c r="EM533" s="17">
        <v>4</v>
      </c>
      <c r="EN533" s="17">
        <v>42</v>
      </c>
      <c r="EO533" s="17">
        <v>33</v>
      </c>
      <c r="EP533" s="17">
        <v>30</v>
      </c>
      <c r="EQ533" s="17">
        <v>3</v>
      </c>
      <c r="ER533" s="17" t="s">
        <v>1</v>
      </c>
      <c r="ES533" s="17">
        <v>3</v>
      </c>
      <c r="ET533" s="17" t="s">
        <v>1</v>
      </c>
      <c r="EU533" s="17">
        <v>6</v>
      </c>
    </row>
    <row r="534" spans="1:151" ht="14.25" customHeight="1">
      <c r="A534" s="551" t="s">
        <v>299</v>
      </c>
      <c r="B534" s="551" t="s">
        <v>710</v>
      </c>
      <c r="C534" s="551"/>
      <c r="D534" s="551"/>
      <c r="E534" s="607" t="s">
        <v>191</v>
      </c>
      <c r="F534" s="607" t="s">
        <v>191</v>
      </c>
      <c r="G534" s="607" t="s">
        <v>191</v>
      </c>
      <c r="H534" s="607" t="s">
        <v>191</v>
      </c>
      <c r="I534" s="607" t="s">
        <v>191</v>
      </c>
      <c r="J534" s="607" t="s">
        <v>191</v>
      </c>
      <c r="K534" s="607" t="s">
        <v>191</v>
      </c>
      <c r="L534" s="607" t="s">
        <v>191</v>
      </c>
      <c r="M534" s="607" t="s">
        <v>191</v>
      </c>
      <c r="N534" s="607" t="s">
        <v>191</v>
      </c>
      <c r="O534" s="607" t="s">
        <v>191</v>
      </c>
      <c r="P534" s="607" t="s">
        <v>191</v>
      </c>
      <c r="Q534" s="607" t="s">
        <v>191</v>
      </c>
      <c r="R534" s="607" t="s">
        <v>191</v>
      </c>
      <c r="S534" s="607" t="s">
        <v>191</v>
      </c>
      <c r="T534" s="607" t="s">
        <v>191</v>
      </c>
      <c r="U534" s="607" t="s">
        <v>191</v>
      </c>
      <c r="V534" s="607" t="s">
        <v>191</v>
      </c>
      <c r="W534" s="607" t="s">
        <v>191</v>
      </c>
      <c r="X534" s="607" t="s">
        <v>191</v>
      </c>
      <c r="Y534" s="607" t="s">
        <v>191</v>
      </c>
      <c r="Z534" s="607" t="s">
        <v>191</v>
      </c>
      <c r="AA534" s="607" t="s">
        <v>191</v>
      </c>
      <c r="AB534" s="607" t="s">
        <v>191</v>
      </c>
      <c r="AC534" s="608"/>
      <c r="AD534" s="608"/>
      <c r="AE534" s="608"/>
      <c r="AF534" s="607" t="s">
        <v>191</v>
      </c>
      <c r="AG534" s="607" t="s">
        <v>191</v>
      </c>
      <c r="AH534" s="607" t="s">
        <v>191</v>
      </c>
      <c r="AI534" s="607" t="s">
        <v>191</v>
      </c>
      <c r="AJ534" s="607" t="s">
        <v>191</v>
      </c>
      <c r="AK534" s="607" t="s">
        <v>191</v>
      </c>
      <c r="AL534" s="607" t="s">
        <v>191</v>
      </c>
      <c r="AM534" s="607" t="s">
        <v>191</v>
      </c>
      <c r="AN534" s="607" t="s">
        <v>191</v>
      </c>
      <c r="AO534" s="607" t="s">
        <v>191</v>
      </c>
      <c r="AP534" s="607" t="s">
        <v>191</v>
      </c>
      <c r="AQ534" s="607" t="s">
        <v>191</v>
      </c>
      <c r="AR534" s="607" t="s">
        <v>191</v>
      </c>
      <c r="AS534" s="607" t="s">
        <v>191</v>
      </c>
      <c r="AT534" s="607" t="s">
        <v>191</v>
      </c>
      <c r="AU534" s="607" t="s">
        <v>191</v>
      </c>
      <c r="AV534" s="608"/>
      <c r="AW534" s="608"/>
      <c r="AX534" s="608"/>
      <c r="AY534" s="607" t="s">
        <v>191</v>
      </c>
      <c r="AZ534" s="607" t="s">
        <v>191</v>
      </c>
      <c r="BA534" s="607" t="s">
        <v>191</v>
      </c>
      <c r="BB534" s="607" t="s">
        <v>191</v>
      </c>
      <c r="BC534" s="607" t="s">
        <v>191</v>
      </c>
      <c r="BD534" s="607" t="s">
        <v>191</v>
      </c>
      <c r="BE534" s="607" t="s">
        <v>191</v>
      </c>
      <c r="BF534" s="607" t="s">
        <v>191</v>
      </c>
      <c r="BG534" s="607" t="s">
        <v>191</v>
      </c>
      <c r="BH534" s="607" t="s">
        <v>191</v>
      </c>
      <c r="BI534" s="607" t="s">
        <v>191</v>
      </c>
      <c r="BJ534" s="607" t="s">
        <v>191</v>
      </c>
      <c r="BK534" s="607" t="s">
        <v>191</v>
      </c>
      <c r="BL534" s="607" t="s">
        <v>191</v>
      </c>
      <c r="BM534" s="607" t="s">
        <v>191</v>
      </c>
      <c r="BN534" s="607" t="s">
        <v>191</v>
      </c>
      <c r="BO534" s="608"/>
      <c r="BP534" s="608"/>
      <c r="BQ534" s="608"/>
      <c r="BR534" s="607"/>
      <c r="BS534" s="607"/>
      <c r="BT534" s="607"/>
      <c r="BU534" s="607"/>
      <c r="BV534" s="607"/>
      <c r="BW534" s="607"/>
      <c r="BX534" s="607"/>
      <c r="BY534" s="607"/>
      <c r="BZ534" s="607"/>
      <c r="CA534" s="607"/>
      <c r="CB534" s="607"/>
      <c r="CC534" s="607"/>
      <c r="CD534" s="607"/>
      <c r="CE534" s="607"/>
      <c r="CF534" s="607"/>
      <c r="CG534" s="607"/>
      <c r="CH534" s="607"/>
      <c r="CI534" s="607"/>
      <c r="CJ534" s="607"/>
      <c r="CK534" s="607"/>
      <c r="CL534" s="607"/>
      <c r="CM534" s="607"/>
      <c r="CN534" s="607"/>
      <c r="CO534" s="607"/>
      <c r="CP534" s="607"/>
      <c r="CQ534" s="607"/>
      <c r="CR534" s="607"/>
      <c r="CS534" s="607"/>
      <c r="CT534" s="607"/>
      <c r="CU534" s="607"/>
      <c r="CV534" s="607"/>
      <c r="CW534" s="607"/>
      <c r="CX534" s="607"/>
      <c r="CY534" s="607"/>
      <c r="CZ534" s="607"/>
      <c r="DA534" s="607"/>
      <c r="DB534" s="607"/>
      <c r="DC534" s="607"/>
      <c r="DD534" s="607"/>
      <c r="DE534" s="607"/>
      <c r="DF534" s="607"/>
      <c r="DG534" s="607"/>
      <c r="DH534" s="607"/>
      <c r="DI534" s="607"/>
      <c r="DJ534" s="607"/>
      <c r="DK534" s="607"/>
      <c r="DL534" s="607"/>
      <c r="DM534" s="607"/>
      <c r="DN534" s="607"/>
      <c r="DO534" s="607"/>
      <c r="DP534" s="607"/>
      <c r="DQ534" s="607"/>
      <c r="DR534" s="607"/>
      <c r="DS534" s="607"/>
      <c r="DT534" s="607"/>
      <c r="DU534" s="607"/>
      <c r="DV534" s="607"/>
      <c r="DW534" s="607"/>
      <c r="DX534" s="607"/>
      <c r="DY534" s="607"/>
      <c r="DZ534" s="607"/>
      <c r="EA534" s="607"/>
      <c r="EB534" s="607"/>
      <c r="EC534" s="607"/>
      <c r="ED534" s="607"/>
      <c r="EE534" s="607"/>
    </row>
    <row r="535" spans="1:151" ht="14.25" customHeight="1">
      <c r="A535" s="551" t="s">
        <v>299</v>
      </c>
      <c r="B535" s="551" t="s">
        <v>710</v>
      </c>
      <c r="C535" s="551" t="s">
        <v>710</v>
      </c>
      <c r="D535" s="551"/>
      <c r="E535" s="607">
        <v>47</v>
      </c>
      <c r="F535" s="607">
        <v>14</v>
      </c>
      <c r="G535" s="607">
        <v>3</v>
      </c>
      <c r="H535" s="607">
        <v>3</v>
      </c>
      <c r="I535" s="607" t="s">
        <v>1</v>
      </c>
      <c r="J535" s="607" t="s">
        <v>1</v>
      </c>
      <c r="K535" s="607">
        <v>11</v>
      </c>
      <c r="L535" s="607">
        <v>33</v>
      </c>
      <c r="M535" s="607">
        <v>24</v>
      </c>
      <c r="N535" s="607" t="s">
        <v>1</v>
      </c>
      <c r="O535" s="607" t="s">
        <v>1</v>
      </c>
      <c r="P535" s="607">
        <v>1</v>
      </c>
      <c r="Q535" s="607" t="s">
        <v>1</v>
      </c>
      <c r="R535" s="607" t="s">
        <v>1</v>
      </c>
      <c r="S535" s="607" t="s">
        <v>1</v>
      </c>
      <c r="T535" s="607" t="s">
        <v>1</v>
      </c>
      <c r="U535" s="607">
        <v>2</v>
      </c>
      <c r="V535" s="607">
        <v>3</v>
      </c>
      <c r="W535" s="607">
        <v>2</v>
      </c>
      <c r="X535" s="607">
        <v>4</v>
      </c>
      <c r="Y535" s="607">
        <v>3</v>
      </c>
      <c r="Z535" s="607">
        <v>6</v>
      </c>
      <c r="AA535" s="607">
        <v>2</v>
      </c>
      <c r="AB535" s="607">
        <v>1</v>
      </c>
      <c r="AC535" s="608">
        <v>68.099999999999994</v>
      </c>
      <c r="AD535" s="608">
        <v>65.8</v>
      </c>
      <c r="AE535" s="608">
        <v>70.400000000000006</v>
      </c>
      <c r="AF535" s="607">
        <v>19</v>
      </c>
      <c r="AG535" s="607" t="s">
        <v>1</v>
      </c>
      <c r="AH535" s="607" t="s">
        <v>1</v>
      </c>
      <c r="AI535" s="607">
        <v>1</v>
      </c>
      <c r="AJ535" s="607" t="s">
        <v>1</v>
      </c>
      <c r="AK535" s="607" t="s">
        <v>1</v>
      </c>
      <c r="AL535" s="607" t="s">
        <v>1</v>
      </c>
      <c r="AM535" s="607" t="s">
        <v>1</v>
      </c>
      <c r="AN535" s="607">
        <v>1</v>
      </c>
      <c r="AO535" s="607">
        <v>3</v>
      </c>
      <c r="AP535" s="607">
        <v>2</v>
      </c>
      <c r="AQ535" s="607">
        <v>2</v>
      </c>
      <c r="AR535" s="607">
        <v>3</v>
      </c>
      <c r="AS535" s="607">
        <v>5</v>
      </c>
      <c r="AT535" s="607">
        <v>1</v>
      </c>
      <c r="AU535" s="607">
        <v>1</v>
      </c>
      <c r="AV535" s="608">
        <v>67.8</v>
      </c>
      <c r="AW535" s="608">
        <v>65.900000000000006</v>
      </c>
      <c r="AX535" s="608">
        <v>69.2</v>
      </c>
      <c r="AY535" s="607">
        <v>19</v>
      </c>
      <c r="AZ535" s="607" t="s">
        <v>1</v>
      </c>
      <c r="BA535" s="607" t="s">
        <v>1</v>
      </c>
      <c r="BB535" s="607">
        <v>1</v>
      </c>
      <c r="BC535" s="607" t="s">
        <v>1</v>
      </c>
      <c r="BD535" s="607" t="s">
        <v>1</v>
      </c>
      <c r="BE535" s="607" t="s">
        <v>1</v>
      </c>
      <c r="BF535" s="607" t="s">
        <v>1</v>
      </c>
      <c r="BG535" s="607">
        <v>1</v>
      </c>
      <c r="BH535" s="607">
        <v>3</v>
      </c>
      <c r="BI535" s="607">
        <v>2</v>
      </c>
      <c r="BJ535" s="607">
        <v>2</v>
      </c>
      <c r="BK535" s="607">
        <v>3</v>
      </c>
      <c r="BL535" s="607">
        <v>5</v>
      </c>
      <c r="BM535" s="607">
        <v>1</v>
      </c>
      <c r="BN535" s="607">
        <v>1</v>
      </c>
      <c r="BO535" s="608">
        <v>67.8</v>
      </c>
      <c r="BP535" s="608">
        <v>65.900000000000006</v>
      </c>
      <c r="BQ535" s="608">
        <v>69.2</v>
      </c>
      <c r="BR535" s="607">
        <v>14</v>
      </c>
      <c r="BS535" s="607" t="s">
        <v>1</v>
      </c>
      <c r="BT535" s="607" t="s">
        <v>1</v>
      </c>
      <c r="BU535" s="607">
        <v>1</v>
      </c>
      <c r="BV535" s="607" t="s">
        <v>1</v>
      </c>
      <c r="BW535" s="607" t="s">
        <v>1</v>
      </c>
      <c r="BX535" s="607" t="s">
        <v>1</v>
      </c>
      <c r="BY535" s="607" t="s">
        <v>1</v>
      </c>
      <c r="BZ535" s="607" t="s">
        <v>1</v>
      </c>
      <c r="CA535" s="607">
        <v>2</v>
      </c>
      <c r="CB535" s="607" t="s">
        <v>1</v>
      </c>
      <c r="CC535" s="607">
        <v>3</v>
      </c>
      <c r="CD535" s="607">
        <v>1</v>
      </c>
      <c r="CE535" s="607">
        <v>4</v>
      </c>
      <c r="CF535" s="607">
        <v>2</v>
      </c>
      <c r="CG535" s="607">
        <v>1</v>
      </c>
      <c r="CH535" s="607">
        <v>2</v>
      </c>
      <c r="CI535" s="607" t="s">
        <v>1</v>
      </c>
      <c r="CJ535" s="607" t="s">
        <v>1</v>
      </c>
      <c r="CK535" s="607" t="s">
        <v>1</v>
      </c>
      <c r="CL535" s="607" t="s">
        <v>1</v>
      </c>
      <c r="CM535" s="607" t="s">
        <v>1</v>
      </c>
      <c r="CN535" s="607" t="s">
        <v>1</v>
      </c>
      <c r="CO535" s="607">
        <v>1</v>
      </c>
      <c r="CP535" s="607" t="s">
        <v>1</v>
      </c>
      <c r="CQ535" s="607" t="s">
        <v>1</v>
      </c>
      <c r="CR535" s="607" t="s">
        <v>1</v>
      </c>
      <c r="CS535" s="607" t="s">
        <v>1</v>
      </c>
      <c r="CT535" s="607">
        <v>1</v>
      </c>
      <c r="CU535" s="607" t="s">
        <v>1</v>
      </c>
      <c r="CV535" s="607"/>
      <c r="CW535" s="607"/>
      <c r="CX535" s="607"/>
      <c r="CY535" s="607"/>
      <c r="CZ535" s="607"/>
      <c r="DA535" s="607"/>
      <c r="DB535" s="607"/>
      <c r="DC535" s="607">
        <v>27</v>
      </c>
      <c r="DD535" s="607">
        <v>24</v>
      </c>
      <c r="DE535" s="607">
        <v>19</v>
      </c>
      <c r="DF535" s="607">
        <v>5</v>
      </c>
      <c r="DG535" s="607" t="s">
        <v>1</v>
      </c>
      <c r="DH535" s="607" t="s">
        <v>1</v>
      </c>
      <c r="DI535" s="607" t="s">
        <v>1</v>
      </c>
      <c r="DJ535" s="607">
        <v>3</v>
      </c>
      <c r="DK535" s="607">
        <v>6</v>
      </c>
      <c r="DL535" s="607" t="s">
        <v>1</v>
      </c>
      <c r="DM535" s="607" t="s">
        <v>1</v>
      </c>
      <c r="DN535" s="607">
        <v>1</v>
      </c>
      <c r="DO535" s="607" t="s">
        <v>1</v>
      </c>
      <c r="DP535" s="607">
        <v>3</v>
      </c>
      <c r="DQ535" s="607" t="s">
        <v>1</v>
      </c>
      <c r="DR535" s="607" t="s">
        <v>1</v>
      </c>
      <c r="DS535" s="607">
        <v>2</v>
      </c>
      <c r="DT535" s="607" t="s">
        <v>1</v>
      </c>
      <c r="DU535" s="607" t="s">
        <v>1</v>
      </c>
      <c r="DV535" s="607" t="s">
        <v>1</v>
      </c>
      <c r="DW535" s="607" t="s">
        <v>1</v>
      </c>
      <c r="DX535" s="607" t="s">
        <v>1</v>
      </c>
      <c r="DY535" s="607" t="s">
        <v>1</v>
      </c>
      <c r="DZ535" s="607" t="s">
        <v>1</v>
      </c>
      <c r="EA535" s="607">
        <v>14</v>
      </c>
      <c r="EB535" s="607">
        <v>633</v>
      </c>
      <c r="EC535" s="607" t="s">
        <v>1</v>
      </c>
      <c r="ED535" s="607">
        <v>633</v>
      </c>
      <c r="EE535" s="607" t="s">
        <v>1</v>
      </c>
      <c r="EF535" s="17">
        <v>14</v>
      </c>
      <c r="EG535" s="17">
        <v>13</v>
      </c>
      <c r="EH535" s="17">
        <v>8</v>
      </c>
      <c r="EI535" s="17">
        <v>5</v>
      </c>
      <c r="EJ535" s="17" t="s">
        <v>1</v>
      </c>
      <c r="EK535" s="17" t="s">
        <v>1</v>
      </c>
      <c r="EL535" s="17" t="s">
        <v>1</v>
      </c>
      <c r="EM535" s="17">
        <v>1</v>
      </c>
      <c r="EN535" s="17">
        <v>13</v>
      </c>
      <c r="EO535" s="17">
        <v>11</v>
      </c>
      <c r="EP535" s="17">
        <v>11</v>
      </c>
      <c r="EQ535" s="17" t="s">
        <v>1</v>
      </c>
      <c r="ER535" s="17" t="s">
        <v>1</v>
      </c>
      <c r="ES535" s="17" t="s">
        <v>1</v>
      </c>
      <c r="ET535" s="17" t="s">
        <v>1</v>
      </c>
      <c r="EU535" s="17">
        <v>2</v>
      </c>
    </row>
    <row r="536" spans="1:151" ht="14.25" customHeight="1">
      <c r="A536" s="551" t="s">
        <v>299</v>
      </c>
      <c r="B536" s="551" t="s">
        <v>710</v>
      </c>
      <c r="C536" s="551" t="s">
        <v>710</v>
      </c>
      <c r="D536" s="551" t="s">
        <v>711</v>
      </c>
      <c r="E536" s="607">
        <v>24</v>
      </c>
      <c r="F536" s="607">
        <v>7</v>
      </c>
      <c r="G536" s="607">
        <v>2</v>
      </c>
      <c r="H536" s="607">
        <v>2</v>
      </c>
      <c r="I536" s="607" t="s">
        <v>1</v>
      </c>
      <c r="J536" s="607" t="s">
        <v>1</v>
      </c>
      <c r="K536" s="607">
        <v>5</v>
      </c>
      <c r="L536" s="607">
        <v>17</v>
      </c>
      <c r="M536" s="607">
        <v>11</v>
      </c>
      <c r="N536" s="607" t="s">
        <v>1</v>
      </c>
      <c r="O536" s="607" t="s">
        <v>1</v>
      </c>
      <c r="P536" s="607">
        <v>1</v>
      </c>
      <c r="Q536" s="607" t="s">
        <v>1</v>
      </c>
      <c r="R536" s="607" t="s">
        <v>1</v>
      </c>
      <c r="S536" s="607" t="s">
        <v>1</v>
      </c>
      <c r="T536" s="607" t="s">
        <v>1</v>
      </c>
      <c r="U536" s="607" t="s">
        <v>1</v>
      </c>
      <c r="V536" s="607">
        <v>2</v>
      </c>
      <c r="W536" s="607">
        <v>1</v>
      </c>
      <c r="X536" s="607">
        <v>1</v>
      </c>
      <c r="Y536" s="607">
        <v>2</v>
      </c>
      <c r="Z536" s="607">
        <v>3</v>
      </c>
      <c r="AA536" s="607">
        <v>1</v>
      </c>
      <c r="AB536" s="607" t="s">
        <v>1</v>
      </c>
      <c r="AC536" s="608">
        <v>66.599999999999994</v>
      </c>
      <c r="AD536" s="608">
        <v>61.6</v>
      </c>
      <c r="AE536" s="608">
        <v>70.8</v>
      </c>
      <c r="AF536" s="607">
        <v>11</v>
      </c>
      <c r="AG536" s="607" t="s">
        <v>1</v>
      </c>
      <c r="AH536" s="607" t="s">
        <v>1</v>
      </c>
      <c r="AI536" s="607">
        <v>1</v>
      </c>
      <c r="AJ536" s="607" t="s">
        <v>1</v>
      </c>
      <c r="AK536" s="607" t="s">
        <v>1</v>
      </c>
      <c r="AL536" s="607" t="s">
        <v>1</v>
      </c>
      <c r="AM536" s="607" t="s">
        <v>1</v>
      </c>
      <c r="AN536" s="607" t="s">
        <v>1</v>
      </c>
      <c r="AO536" s="607">
        <v>2</v>
      </c>
      <c r="AP536" s="607">
        <v>1</v>
      </c>
      <c r="AQ536" s="607">
        <v>1</v>
      </c>
      <c r="AR536" s="607">
        <v>2</v>
      </c>
      <c r="AS536" s="607">
        <v>3</v>
      </c>
      <c r="AT536" s="607">
        <v>1</v>
      </c>
      <c r="AU536" s="607" t="s">
        <v>1</v>
      </c>
      <c r="AV536" s="608">
        <v>66.599999999999994</v>
      </c>
      <c r="AW536" s="608">
        <v>61.6</v>
      </c>
      <c r="AX536" s="608">
        <v>70.8</v>
      </c>
      <c r="AY536" s="607">
        <v>11</v>
      </c>
      <c r="AZ536" s="607" t="s">
        <v>1</v>
      </c>
      <c r="BA536" s="607" t="s">
        <v>1</v>
      </c>
      <c r="BB536" s="607">
        <v>1</v>
      </c>
      <c r="BC536" s="607" t="s">
        <v>1</v>
      </c>
      <c r="BD536" s="607" t="s">
        <v>1</v>
      </c>
      <c r="BE536" s="607" t="s">
        <v>1</v>
      </c>
      <c r="BF536" s="607" t="s">
        <v>1</v>
      </c>
      <c r="BG536" s="607" t="s">
        <v>1</v>
      </c>
      <c r="BH536" s="607">
        <v>2</v>
      </c>
      <c r="BI536" s="607">
        <v>1</v>
      </c>
      <c r="BJ536" s="607">
        <v>1</v>
      </c>
      <c r="BK536" s="607">
        <v>2</v>
      </c>
      <c r="BL536" s="607">
        <v>3</v>
      </c>
      <c r="BM536" s="607">
        <v>1</v>
      </c>
      <c r="BN536" s="607" t="s">
        <v>1</v>
      </c>
      <c r="BO536" s="608">
        <v>66.599999999999994</v>
      </c>
      <c r="BP536" s="608">
        <v>61.6</v>
      </c>
      <c r="BQ536" s="608">
        <v>70.8</v>
      </c>
      <c r="BR536" s="607">
        <v>7</v>
      </c>
      <c r="BS536" s="607" t="s">
        <v>1</v>
      </c>
      <c r="BT536" s="607" t="s">
        <v>1</v>
      </c>
      <c r="BU536" s="607">
        <v>1</v>
      </c>
      <c r="BV536" s="607" t="s">
        <v>1</v>
      </c>
      <c r="BW536" s="607" t="s">
        <v>1</v>
      </c>
      <c r="BX536" s="607" t="s">
        <v>1</v>
      </c>
      <c r="BY536" s="607" t="s">
        <v>1</v>
      </c>
      <c r="BZ536" s="607" t="s">
        <v>1</v>
      </c>
      <c r="CA536" s="607">
        <v>1</v>
      </c>
      <c r="CB536" s="607" t="s">
        <v>1</v>
      </c>
      <c r="CC536" s="607">
        <v>1</v>
      </c>
      <c r="CD536" s="607" t="s">
        <v>1</v>
      </c>
      <c r="CE536" s="607">
        <v>3</v>
      </c>
      <c r="CF536" s="607">
        <v>1</v>
      </c>
      <c r="CG536" s="607" t="s">
        <v>1</v>
      </c>
      <c r="CH536" s="607" t="s">
        <v>1</v>
      </c>
      <c r="CI536" s="607" t="s">
        <v>1</v>
      </c>
      <c r="CJ536" s="607" t="s">
        <v>1</v>
      </c>
      <c r="CK536" s="607" t="s">
        <v>1</v>
      </c>
      <c r="CL536" s="607" t="s">
        <v>1</v>
      </c>
      <c r="CM536" s="607" t="s">
        <v>1</v>
      </c>
      <c r="CN536" s="607" t="s">
        <v>1</v>
      </c>
      <c r="CO536" s="607" t="s">
        <v>1</v>
      </c>
      <c r="CP536" s="607" t="s">
        <v>1</v>
      </c>
      <c r="CQ536" s="607" t="s">
        <v>1</v>
      </c>
      <c r="CR536" s="607" t="s">
        <v>1</v>
      </c>
      <c r="CS536" s="607" t="s">
        <v>1</v>
      </c>
      <c r="CT536" s="607" t="s">
        <v>1</v>
      </c>
      <c r="CU536" s="607" t="s">
        <v>1</v>
      </c>
      <c r="CV536" s="607"/>
      <c r="CW536" s="607"/>
      <c r="CX536" s="607"/>
      <c r="CY536" s="607"/>
      <c r="CZ536" s="607"/>
      <c r="DA536" s="607"/>
      <c r="DB536" s="607"/>
      <c r="DC536" s="607">
        <v>11</v>
      </c>
      <c r="DD536" s="607">
        <v>11</v>
      </c>
      <c r="DE536" s="607">
        <v>11</v>
      </c>
      <c r="DF536" s="607" t="s">
        <v>1</v>
      </c>
      <c r="DG536" s="607" t="s">
        <v>1</v>
      </c>
      <c r="DH536" s="607" t="s">
        <v>1</v>
      </c>
      <c r="DI536" s="607" t="s">
        <v>1</v>
      </c>
      <c r="DJ536" s="607" t="s">
        <v>1</v>
      </c>
      <c r="DK536" s="607">
        <v>3</v>
      </c>
      <c r="DL536" s="607" t="s">
        <v>1</v>
      </c>
      <c r="DM536" s="607" t="s">
        <v>1</v>
      </c>
      <c r="DN536" s="607" t="s">
        <v>1</v>
      </c>
      <c r="DO536" s="607" t="s">
        <v>1</v>
      </c>
      <c r="DP536" s="607">
        <v>1</v>
      </c>
      <c r="DQ536" s="607" t="s">
        <v>1</v>
      </c>
      <c r="DR536" s="607" t="s">
        <v>1</v>
      </c>
      <c r="DS536" s="607">
        <v>2</v>
      </c>
      <c r="DT536" s="607" t="s">
        <v>1</v>
      </c>
      <c r="DU536" s="607" t="s">
        <v>1</v>
      </c>
      <c r="DV536" s="607" t="s">
        <v>1</v>
      </c>
      <c r="DW536" s="607" t="s">
        <v>1</v>
      </c>
      <c r="DX536" s="607" t="s">
        <v>1</v>
      </c>
      <c r="DY536" s="607" t="s">
        <v>1</v>
      </c>
      <c r="DZ536" s="607" t="s">
        <v>1</v>
      </c>
      <c r="EA536" s="607">
        <v>7</v>
      </c>
      <c r="EB536" s="607">
        <v>377</v>
      </c>
      <c r="EC536" s="607" t="s">
        <v>1</v>
      </c>
      <c r="ED536" s="607">
        <v>377</v>
      </c>
      <c r="EE536" s="607" t="s">
        <v>1</v>
      </c>
      <c r="EF536" s="17">
        <v>5</v>
      </c>
      <c r="EG536" s="17">
        <v>5</v>
      </c>
      <c r="EH536" s="17">
        <v>5</v>
      </c>
      <c r="EI536" s="17" t="s">
        <v>1</v>
      </c>
      <c r="EJ536" s="17" t="s">
        <v>1</v>
      </c>
      <c r="EK536" s="17" t="s">
        <v>1</v>
      </c>
      <c r="EL536" s="17" t="s">
        <v>1</v>
      </c>
      <c r="EM536" s="17" t="s">
        <v>1</v>
      </c>
      <c r="EN536" s="17">
        <v>6</v>
      </c>
      <c r="EO536" s="17">
        <v>6</v>
      </c>
      <c r="EP536" s="17">
        <v>6</v>
      </c>
      <c r="EQ536" s="17" t="s">
        <v>1</v>
      </c>
      <c r="ER536" s="17" t="s">
        <v>1</v>
      </c>
      <c r="ES536" s="17" t="s">
        <v>1</v>
      </c>
      <c r="ET536" s="17" t="s">
        <v>1</v>
      </c>
      <c r="EU536" s="17" t="s">
        <v>1</v>
      </c>
    </row>
    <row r="537" spans="1:151" ht="14.25" customHeight="1">
      <c r="A537" s="551" t="s">
        <v>299</v>
      </c>
      <c r="B537" s="551" t="s">
        <v>710</v>
      </c>
      <c r="C537" s="551" t="s">
        <v>710</v>
      </c>
      <c r="D537" s="551" t="s">
        <v>712</v>
      </c>
      <c r="E537" s="607">
        <v>5</v>
      </c>
      <c r="F537" s="607">
        <v>2</v>
      </c>
      <c r="G537" s="607" t="s">
        <v>190</v>
      </c>
      <c r="H537" s="607" t="s">
        <v>190</v>
      </c>
      <c r="I537" s="607" t="s">
        <v>190</v>
      </c>
      <c r="J537" s="607" t="s">
        <v>190</v>
      </c>
      <c r="K537" s="607" t="s">
        <v>190</v>
      </c>
      <c r="L537" s="607">
        <v>3</v>
      </c>
      <c r="M537" s="607" t="s">
        <v>190</v>
      </c>
      <c r="N537" s="607" t="s">
        <v>190</v>
      </c>
      <c r="O537" s="607" t="s">
        <v>190</v>
      </c>
      <c r="P537" s="607" t="s">
        <v>190</v>
      </c>
      <c r="Q537" s="607" t="s">
        <v>190</v>
      </c>
      <c r="R537" s="607" t="s">
        <v>190</v>
      </c>
      <c r="S537" s="607" t="s">
        <v>190</v>
      </c>
      <c r="T537" s="607" t="s">
        <v>190</v>
      </c>
      <c r="U537" s="607" t="s">
        <v>190</v>
      </c>
      <c r="V537" s="607" t="s">
        <v>190</v>
      </c>
      <c r="W537" s="607" t="s">
        <v>190</v>
      </c>
      <c r="X537" s="607" t="s">
        <v>190</v>
      </c>
      <c r="Y537" s="607" t="s">
        <v>190</v>
      </c>
      <c r="Z537" s="607" t="s">
        <v>190</v>
      </c>
      <c r="AA537" s="607" t="s">
        <v>190</v>
      </c>
      <c r="AB537" s="607" t="s">
        <v>190</v>
      </c>
      <c r="AC537" s="608">
        <v>69.3</v>
      </c>
      <c r="AD537" s="608">
        <v>72.5</v>
      </c>
      <c r="AE537" s="608">
        <v>66</v>
      </c>
      <c r="AF537" s="607" t="s">
        <v>190</v>
      </c>
      <c r="AG537" s="607" t="s">
        <v>190</v>
      </c>
      <c r="AH537" s="607" t="s">
        <v>190</v>
      </c>
      <c r="AI537" s="607" t="s">
        <v>190</v>
      </c>
      <c r="AJ537" s="607" t="s">
        <v>190</v>
      </c>
      <c r="AK537" s="607" t="s">
        <v>190</v>
      </c>
      <c r="AL537" s="607" t="s">
        <v>190</v>
      </c>
      <c r="AM537" s="607" t="s">
        <v>190</v>
      </c>
      <c r="AN537" s="607" t="s">
        <v>190</v>
      </c>
      <c r="AO537" s="607" t="s">
        <v>190</v>
      </c>
      <c r="AP537" s="607" t="s">
        <v>190</v>
      </c>
      <c r="AQ537" s="607" t="s">
        <v>190</v>
      </c>
      <c r="AR537" s="607" t="s">
        <v>190</v>
      </c>
      <c r="AS537" s="607" t="s">
        <v>190</v>
      </c>
      <c r="AT537" s="607" t="s">
        <v>190</v>
      </c>
      <c r="AU537" s="607" t="s">
        <v>190</v>
      </c>
      <c r="AV537" s="608">
        <v>69.3</v>
      </c>
      <c r="AW537" s="608">
        <v>72.5</v>
      </c>
      <c r="AX537" s="608">
        <v>66</v>
      </c>
      <c r="AY537" s="607" t="s">
        <v>190</v>
      </c>
      <c r="AZ537" s="607" t="s">
        <v>190</v>
      </c>
      <c r="BA537" s="607" t="s">
        <v>190</v>
      </c>
      <c r="BB537" s="607" t="s">
        <v>190</v>
      </c>
      <c r="BC537" s="607" t="s">
        <v>190</v>
      </c>
      <c r="BD537" s="607" t="s">
        <v>190</v>
      </c>
      <c r="BE537" s="607" t="s">
        <v>190</v>
      </c>
      <c r="BF537" s="607" t="s">
        <v>190</v>
      </c>
      <c r="BG537" s="607" t="s">
        <v>190</v>
      </c>
      <c r="BH537" s="607" t="s">
        <v>190</v>
      </c>
      <c r="BI537" s="607" t="s">
        <v>190</v>
      </c>
      <c r="BJ537" s="607" t="s">
        <v>190</v>
      </c>
      <c r="BK537" s="607" t="s">
        <v>190</v>
      </c>
      <c r="BL537" s="607" t="s">
        <v>190</v>
      </c>
      <c r="BM537" s="607" t="s">
        <v>190</v>
      </c>
      <c r="BN537" s="607" t="s">
        <v>190</v>
      </c>
      <c r="BO537" s="608">
        <v>69.3</v>
      </c>
      <c r="BP537" s="608">
        <v>72.5</v>
      </c>
      <c r="BQ537" s="608">
        <v>66</v>
      </c>
      <c r="BR537" s="607">
        <v>2</v>
      </c>
      <c r="BS537" s="607" t="s">
        <v>1</v>
      </c>
      <c r="BT537" s="607" t="s">
        <v>1</v>
      </c>
      <c r="BU537" s="607" t="s">
        <v>1</v>
      </c>
      <c r="BV537" s="607" t="s">
        <v>1</v>
      </c>
      <c r="BW537" s="607" t="s">
        <v>1</v>
      </c>
      <c r="BX537" s="607" t="s">
        <v>1</v>
      </c>
      <c r="BY537" s="607" t="s">
        <v>1</v>
      </c>
      <c r="BZ537" s="607" t="s">
        <v>1</v>
      </c>
      <c r="CA537" s="607">
        <v>1</v>
      </c>
      <c r="CB537" s="607" t="s">
        <v>1</v>
      </c>
      <c r="CC537" s="607" t="s">
        <v>1</v>
      </c>
      <c r="CD537" s="607" t="s">
        <v>1</v>
      </c>
      <c r="CE537" s="607" t="s">
        <v>1</v>
      </c>
      <c r="CF537" s="607" t="s">
        <v>1</v>
      </c>
      <c r="CG537" s="607">
        <v>1</v>
      </c>
      <c r="CH537" s="607">
        <v>1</v>
      </c>
      <c r="CI537" s="607" t="s">
        <v>1</v>
      </c>
      <c r="CJ537" s="607" t="s">
        <v>1</v>
      </c>
      <c r="CK537" s="607" t="s">
        <v>1</v>
      </c>
      <c r="CL537" s="607" t="s">
        <v>1</v>
      </c>
      <c r="CM537" s="607" t="s">
        <v>1</v>
      </c>
      <c r="CN537" s="607" t="s">
        <v>1</v>
      </c>
      <c r="CO537" s="607">
        <v>1</v>
      </c>
      <c r="CP537" s="607" t="s">
        <v>1</v>
      </c>
      <c r="CQ537" s="607" t="s">
        <v>1</v>
      </c>
      <c r="CR537" s="607" t="s">
        <v>1</v>
      </c>
      <c r="CS537" s="607" t="s">
        <v>1</v>
      </c>
      <c r="CT537" s="607" t="s">
        <v>1</v>
      </c>
      <c r="CU537" s="607" t="s">
        <v>1</v>
      </c>
      <c r="CV537" s="607"/>
      <c r="CW537" s="607"/>
      <c r="CX537" s="607"/>
      <c r="CY537" s="607"/>
      <c r="CZ537" s="607"/>
      <c r="DA537" s="607"/>
      <c r="DB537" s="607"/>
      <c r="DC537" s="607">
        <v>4</v>
      </c>
      <c r="DD537" s="607">
        <v>4</v>
      </c>
      <c r="DE537" s="607">
        <v>4</v>
      </c>
      <c r="DF537" s="607" t="s">
        <v>1</v>
      </c>
      <c r="DG537" s="607" t="s">
        <v>1</v>
      </c>
      <c r="DH537" s="607" t="s">
        <v>1</v>
      </c>
      <c r="DI537" s="607" t="s">
        <v>1</v>
      </c>
      <c r="DJ537" s="607" t="s">
        <v>1</v>
      </c>
      <c r="DK537" s="607">
        <v>2</v>
      </c>
      <c r="DL537" s="607" t="s">
        <v>1</v>
      </c>
      <c r="DM537" s="607" t="s">
        <v>1</v>
      </c>
      <c r="DN537" s="607" t="s">
        <v>1</v>
      </c>
      <c r="DO537" s="607" t="s">
        <v>1</v>
      </c>
      <c r="DP537" s="607">
        <v>2</v>
      </c>
      <c r="DQ537" s="607" t="s">
        <v>1</v>
      </c>
      <c r="DR537" s="607" t="s">
        <v>1</v>
      </c>
      <c r="DS537" s="607" t="s">
        <v>1</v>
      </c>
      <c r="DT537" s="607" t="s">
        <v>1</v>
      </c>
      <c r="DU537" s="607" t="s">
        <v>1</v>
      </c>
      <c r="DV537" s="607" t="s">
        <v>1</v>
      </c>
      <c r="DW537" s="607" t="s">
        <v>1</v>
      </c>
      <c r="DX537" s="607" t="s">
        <v>1</v>
      </c>
      <c r="DY537" s="607" t="s">
        <v>1</v>
      </c>
      <c r="DZ537" s="607" t="s">
        <v>1</v>
      </c>
      <c r="EA537" s="607">
        <v>2</v>
      </c>
      <c r="EB537" s="607">
        <v>83</v>
      </c>
      <c r="EC537" s="607" t="s">
        <v>1</v>
      </c>
      <c r="ED537" s="607">
        <v>83</v>
      </c>
      <c r="EE537" s="607" t="s">
        <v>1</v>
      </c>
      <c r="EF537" s="17">
        <v>2</v>
      </c>
      <c r="EG537" s="17">
        <v>2</v>
      </c>
      <c r="EH537" s="17">
        <v>2</v>
      </c>
      <c r="EI537" s="17" t="s">
        <v>1</v>
      </c>
      <c r="EJ537" s="17" t="s">
        <v>1</v>
      </c>
      <c r="EK537" s="17" t="s">
        <v>1</v>
      </c>
      <c r="EL537" s="17" t="s">
        <v>1</v>
      </c>
      <c r="EM537" s="17" t="s">
        <v>1</v>
      </c>
      <c r="EN537" s="17">
        <v>2</v>
      </c>
      <c r="EO537" s="17">
        <v>2</v>
      </c>
      <c r="EP537" s="17">
        <v>2</v>
      </c>
      <c r="EQ537" s="17" t="s">
        <v>1</v>
      </c>
      <c r="ER537" s="17" t="s">
        <v>1</v>
      </c>
      <c r="ES537" s="17" t="s">
        <v>1</v>
      </c>
      <c r="ET537" s="17" t="s">
        <v>1</v>
      </c>
      <c r="EU537" s="17" t="s">
        <v>1</v>
      </c>
    </row>
    <row r="538" spans="1:151" ht="14.25" customHeight="1">
      <c r="A538" s="551" t="s">
        <v>299</v>
      </c>
      <c r="B538" s="551" t="s">
        <v>710</v>
      </c>
      <c r="C538" s="551" t="s">
        <v>710</v>
      </c>
      <c r="D538" s="551" t="s">
        <v>713</v>
      </c>
      <c r="E538" s="607">
        <v>18</v>
      </c>
      <c r="F538" s="607">
        <v>5</v>
      </c>
      <c r="G538" s="607" t="s">
        <v>190</v>
      </c>
      <c r="H538" s="607" t="s">
        <v>190</v>
      </c>
      <c r="I538" s="607" t="s">
        <v>190</v>
      </c>
      <c r="J538" s="607" t="s">
        <v>190</v>
      </c>
      <c r="K538" s="607" t="s">
        <v>190</v>
      </c>
      <c r="L538" s="607">
        <v>13</v>
      </c>
      <c r="M538" s="607" t="s">
        <v>190</v>
      </c>
      <c r="N538" s="607" t="s">
        <v>190</v>
      </c>
      <c r="O538" s="607" t="s">
        <v>190</v>
      </c>
      <c r="P538" s="607" t="s">
        <v>190</v>
      </c>
      <c r="Q538" s="607" t="s">
        <v>190</v>
      </c>
      <c r="R538" s="607" t="s">
        <v>190</v>
      </c>
      <c r="S538" s="607" t="s">
        <v>190</v>
      </c>
      <c r="T538" s="607" t="s">
        <v>190</v>
      </c>
      <c r="U538" s="607" t="s">
        <v>190</v>
      </c>
      <c r="V538" s="607" t="s">
        <v>190</v>
      </c>
      <c r="W538" s="607" t="s">
        <v>190</v>
      </c>
      <c r="X538" s="607" t="s">
        <v>190</v>
      </c>
      <c r="Y538" s="607" t="s">
        <v>190</v>
      </c>
      <c r="Z538" s="607" t="s">
        <v>190</v>
      </c>
      <c r="AA538" s="607" t="s">
        <v>190</v>
      </c>
      <c r="AB538" s="607" t="s">
        <v>190</v>
      </c>
      <c r="AC538" s="608">
        <v>69.3</v>
      </c>
      <c r="AD538" s="608">
        <v>67.2</v>
      </c>
      <c r="AE538" s="608">
        <v>72</v>
      </c>
      <c r="AF538" s="607" t="s">
        <v>190</v>
      </c>
      <c r="AG538" s="607" t="s">
        <v>190</v>
      </c>
      <c r="AH538" s="607" t="s">
        <v>190</v>
      </c>
      <c r="AI538" s="607" t="s">
        <v>190</v>
      </c>
      <c r="AJ538" s="607" t="s">
        <v>190</v>
      </c>
      <c r="AK538" s="607" t="s">
        <v>190</v>
      </c>
      <c r="AL538" s="607" t="s">
        <v>190</v>
      </c>
      <c r="AM538" s="607" t="s">
        <v>190</v>
      </c>
      <c r="AN538" s="607" t="s">
        <v>190</v>
      </c>
      <c r="AO538" s="607" t="s">
        <v>190</v>
      </c>
      <c r="AP538" s="607" t="s">
        <v>190</v>
      </c>
      <c r="AQ538" s="607" t="s">
        <v>190</v>
      </c>
      <c r="AR538" s="607" t="s">
        <v>190</v>
      </c>
      <c r="AS538" s="607" t="s">
        <v>190</v>
      </c>
      <c r="AT538" s="607" t="s">
        <v>190</v>
      </c>
      <c r="AU538" s="607" t="s">
        <v>190</v>
      </c>
      <c r="AV538" s="608">
        <v>69.5</v>
      </c>
      <c r="AW538" s="608">
        <v>74</v>
      </c>
      <c r="AX538" s="608">
        <v>68</v>
      </c>
      <c r="AY538" s="607" t="s">
        <v>190</v>
      </c>
      <c r="AZ538" s="607" t="s">
        <v>190</v>
      </c>
      <c r="BA538" s="607" t="s">
        <v>190</v>
      </c>
      <c r="BB538" s="607" t="s">
        <v>190</v>
      </c>
      <c r="BC538" s="607" t="s">
        <v>190</v>
      </c>
      <c r="BD538" s="607" t="s">
        <v>190</v>
      </c>
      <c r="BE538" s="607" t="s">
        <v>190</v>
      </c>
      <c r="BF538" s="607" t="s">
        <v>190</v>
      </c>
      <c r="BG538" s="607" t="s">
        <v>190</v>
      </c>
      <c r="BH538" s="607" t="s">
        <v>190</v>
      </c>
      <c r="BI538" s="607" t="s">
        <v>190</v>
      </c>
      <c r="BJ538" s="607" t="s">
        <v>190</v>
      </c>
      <c r="BK538" s="607" t="s">
        <v>190</v>
      </c>
      <c r="BL538" s="607" t="s">
        <v>190</v>
      </c>
      <c r="BM538" s="607" t="s">
        <v>190</v>
      </c>
      <c r="BN538" s="607" t="s">
        <v>190</v>
      </c>
      <c r="BO538" s="608">
        <v>69.5</v>
      </c>
      <c r="BP538" s="608">
        <v>74</v>
      </c>
      <c r="BQ538" s="608">
        <v>68</v>
      </c>
      <c r="BR538" s="607">
        <v>5</v>
      </c>
      <c r="BS538" s="607" t="s">
        <v>1</v>
      </c>
      <c r="BT538" s="607" t="s">
        <v>1</v>
      </c>
      <c r="BU538" s="607" t="s">
        <v>1</v>
      </c>
      <c r="BV538" s="607" t="s">
        <v>1</v>
      </c>
      <c r="BW538" s="607" t="s">
        <v>1</v>
      </c>
      <c r="BX538" s="607" t="s">
        <v>1</v>
      </c>
      <c r="BY538" s="607" t="s">
        <v>1</v>
      </c>
      <c r="BZ538" s="607" t="s">
        <v>1</v>
      </c>
      <c r="CA538" s="607" t="s">
        <v>1</v>
      </c>
      <c r="CB538" s="607" t="s">
        <v>1</v>
      </c>
      <c r="CC538" s="607">
        <v>2</v>
      </c>
      <c r="CD538" s="607">
        <v>1</v>
      </c>
      <c r="CE538" s="607">
        <v>1</v>
      </c>
      <c r="CF538" s="607">
        <v>1</v>
      </c>
      <c r="CG538" s="607" t="s">
        <v>1</v>
      </c>
      <c r="CH538" s="607">
        <v>1</v>
      </c>
      <c r="CI538" s="607" t="s">
        <v>1</v>
      </c>
      <c r="CJ538" s="607" t="s">
        <v>1</v>
      </c>
      <c r="CK538" s="607" t="s">
        <v>1</v>
      </c>
      <c r="CL538" s="607" t="s">
        <v>1</v>
      </c>
      <c r="CM538" s="607" t="s">
        <v>1</v>
      </c>
      <c r="CN538" s="607" t="s">
        <v>1</v>
      </c>
      <c r="CO538" s="607" t="s">
        <v>1</v>
      </c>
      <c r="CP538" s="607" t="s">
        <v>1</v>
      </c>
      <c r="CQ538" s="607" t="s">
        <v>1</v>
      </c>
      <c r="CR538" s="607" t="s">
        <v>1</v>
      </c>
      <c r="CS538" s="607" t="s">
        <v>1</v>
      </c>
      <c r="CT538" s="607">
        <v>1</v>
      </c>
      <c r="CU538" s="607" t="s">
        <v>1</v>
      </c>
      <c r="CV538" s="607"/>
      <c r="CW538" s="607"/>
      <c r="CX538" s="607"/>
      <c r="CY538" s="607"/>
      <c r="CZ538" s="607"/>
      <c r="DA538" s="607"/>
      <c r="DB538" s="607"/>
      <c r="DC538" s="607">
        <v>12</v>
      </c>
      <c r="DD538" s="607">
        <v>9</v>
      </c>
      <c r="DE538" s="607">
        <v>4</v>
      </c>
      <c r="DF538" s="607">
        <v>5</v>
      </c>
      <c r="DG538" s="607" t="s">
        <v>1</v>
      </c>
      <c r="DH538" s="607" t="s">
        <v>1</v>
      </c>
      <c r="DI538" s="607" t="s">
        <v>1</v>
      </c>
      <c r="DJ538" s="607">
        <v>3</v>
      </c>
      <c r="DK538" s="607">
        <v>1</v>
      </c>
      <c r="DL538" s="607" t="s">
        <v>1</v>
      </c>
      <c r="DM538" s="607" t="s">
        <v>1</v>
      </c>
      <c r="DN538" s="607">
        <v>1</v>
      </c>
      <c r="DO538" s="607" t="s">
        <v>1</v>
      </c>
      <c r="DP538" s="607" t="s">
        <v>1</v>
      </c>
      <c r="DQ538" s="607" t="s">
        <v>1</v>
      </c>
      <c r="DR538" s="607" t="s">
        <v>1</v>
      </c>
      <c r="DS538" s="607" t="s">
        <v>1</v>
      </c>
      <c r="DT538" s="607" t="s">
        <v>1</v>
      </c>
      <c r="DU538" s="607" t="s">
        <v>1</v>
      </c>
      <c r="DV538" s="607" t="s">
        <v>1</v>
      </c>
      <c r="DW538" s="607" t="s">
        <v>1</v>
      </c>
      <c r="DX538" s="607" t="s">
        <v>1</v>
      </c>
      <c r="DY538" s="607" t="s">
        <v>1</v>
      </c>
      <c r="DZ538" s="607" t="s">
        <v>1</v>
      </c>
      <c r="EA538" s="607">
        <v>5</v>
      </c>
      <c r="EB538" s="607">
        <v>173</v>
      </c>
      <c r="EC538" s="607" t="s">
        <v>1</v>
      </c>
      <c r="ED538" s="607">
        <v>173</v>
      </c>
      <c r="EE538" s="607" t="s">
        <v>1</v>
      </c>
      <c r="EF538" s="17">
        <v>7</v>
      </c>
      <c r="EG538" s="17">
        <v>6</v>
      </c>
      <c r="EH538" s="17">
        <v>1</v>
      </c>
      <c r="EI538" s="17">
        <v>5</v>
      </c>
      <c r="EJ538" s="17" t="s">
        <v>1</v>
      </c>
      <c r="EK538" s="17" t="s">
        <v>1</v>
      </c>
      <c r="EL538" s="17" t="s">
        <v>1</v>
      </c>
      <c r="EM538" s="17">
        <v>1</v>
      </c>
      <c r="EN538" s="17">
        <v>5</v>
      </c>
      <c r="EO538" s="17">
        <v>3</v>
      </c>
      <c r="EP538" s="17">
        <v>3</v>
      </c>
      <c r="EQ538" s="17" t="s">
        <v>1</v>
      </c>
      <c r="ER538" s="17" t="s">
        <v>1</v>
      </c>
      <c r="ES538" s="17" t="s">
        <v>1</v>
      </c>
      <c r="ET538" s="17" t="s">
        <v>1</v>
      </c>
      <c r="EU538" s="17">
        <v>2</v>
      </c>
    </row>
    <row r="539" spans="1:151" ht="14.25" customHeight="1">
      <c r="A539" s="551" t="s">
        <v>299</v>
      </c>
      <c r="B539" s="551" t="s">
        <v>710</v>
      </c>
      <c r="C539" s="551" t="s">
        <v>714</v>
      </c>
      <c r="D539" s="551"/>
      <c r="E539" s="607">
        <v>23</v>
      </c>
      <c r="F539" s="607">
        <v>7</v>
      </c>
      <c r="G539" s="607">
        <v>2</v>
      </c>
      <c r="H539" s="607">
        <v>2</v>
      </c>
      <c r="I539" s="607" t="s">
        <v>1</v>
      </c>
      <c r="J539" s="607" t="s">
        <v>1</v>
      </c>
      <c r="K539" s="607">
        <v>5</v>
      </c>
      <c r="L539" s="607">
        <v>16</v>
      </c>
      <c r="M539" s="607">
        <v>11</v>
      </c>
      <c r="N539" s="607" t="s">
        <v>1</v>
      </c>
      <c r="O539" s="607" t="s">
        <v>1</v>
      </c>
      <c r="P539" s="607" t="s">
        <v>1</v>
      </c>
      <c r="Q539" s="607" t="s">
        <v>1</v>
      </c>
      <c r="R539" s="607" t="s">
        <v>1</v>
      </c>
      <c r="S539" s="607" t="s">
        <v>1</v>
      </c>
      <c r="T539" s="607" t="s">
        <v>1</v>
      </c>
      <c r="U539" s="607">
        <v>2</v>
      </c>
      <c r="V539" s="607" t="s">
        <v>1</v>
      </c>
      <c r="W539" s="607" t="s">
        <v>1</v>
      </c>
      <c r="X539" s="607">
        <v>2</v>
      </c>
      <c r="Y539" s="607">
        <v>2</v>
      </c>
      <c r="Z539" s="607">
        <v>1</v>
      </c>
      <c r="AA539" s="607">
        <v>2</v>
      </c>
      <c r="AB539" s="607">
        <v>2</v>
      </c>
      <c r="AC539" s="608">
        <v>72.5</v>
      </c>
      <c r="AD539" s="608">
        <v>70.900000000000006</v>
      </c>
      <c r="AE539" s="608">
        <v>75.5</v>
      </c>
      <c r="AF539" s="607">
        <v>10</v>
      </c>
      <c r="AG539" s="607" t="s">
        <v>1</v>
      </c>
      <c r="AH539" s="607" t="s">
        <v>1</v>
      </c>
      <c r="AI539" s="607" t="s">
        <v>1</v>
      </c>
      <c r="AJ539" s="607" t="s">
        <v>1</v>
      </c>
      <c r="AK539" s="607" t="s">
        <v>1</v>
      </c>
      <c r="AL539" s="607" t="s">
        <v>1</v>
      </c>
      <c r="AM539" s="607" t="s">
        <v>1</v>
      </c>
      <c r="AN539" s="607">
        <v>2</v>
      </c>
      <c r="AO539" s="607" t="s">
        <v>1</v>
      </c>
      <c r="AP539" s="607" t="s">
        <v>1</v>
      </c>
      <c r="AQ539" s="607">
        <v>1</v>
      </c>
      <c r="AR539" s="607">
        <v>2</v>
      </c>
      <c r="AS539" s="607">
        <v>1</v>
      </c>
      <c r="AT539" s="607">
        <v>2</v>
      </c>
      <c r="AU539" s="607">
        <v>2</v>
      </c>
      <c r="AV539" s="608">
        <v>73.099999999999994</v>
      </c>
      <c r="AW539" s="608">
        <v>71.5</v>
      </c>
      <c r="AX539" s="608">
        <v>75.5</v>
      </c>
      <c r="AY539" s="607">
        <v>8</v>
      </c>
      <c r="AZ539" s="607" t="s">
        <v>1</v>
      </c>
      <c r="BA539" s="607" t="s">
        <v>1</v>
      </c>
      <c r="BB539" s="607" t="s">
        <v>1</v>
      </c>
      <c r="BC539" s="607" t="s">
        <v>1</v>
      </c>
      <c r="BD539" s="607" t="s">
        <v>1</v>
      </c>
      <c r="BE539" s="607" t="s">
        <v>1</v>
      </c>
      <c r="BF539" s="607" t="s">
        <v>1</v>
      </c>
      <c r="BG539" s="607">
        <v>2</v>
      </c>
      <c r="BH539" s="607" t="s">
        <v>1</v>
      </c>
      <c r="BI539" s="607" t="s">
        <v>1</v>
      </c>
      <c r="BJ539" s="607">
        <v>1</v>
      </c>
      <c r="BK539" s="607">
        <v>2</v>
      </c>
      <c r="BL539" s="607">
        <v>1</v>
      </c>
      <c r="BM539" s="607" t="s">
        <v>1</v>
      </c>
      <c r="BN539" s="607">
        <v>2</v>
      </c>
      <c r="BO539" s="608">
        <v>71.099999999999994</v>
      </c>
      <c r="BP539" s="608">
        <v>71.5</v>
      </c>
      <c r="BQ539" s="608">
        <v>70</v>
      </c>
      <c r="BR539" s="607">
        <v>7</v>
      </c>
      <c r="BS539" s="607" t="s">
        <v>1</v>
      </c>
      <c r="BT539" s="607" t="s">
        <v>1</v>
      </c>
      <c r="BU539" s="607" t="s">
        <v>1</v>
      </c>
      <c r="BV539" s="607" t="s">
        <v>1</v>
      </c>
      <c r="BW539" s="607" t="s">
        <v>1</v>
      </c>
      <c r="BX539" s="607" t="s">
        <v>1</v>
      </c>
      <c r="BY539" s="607" t="s">
        <v>1</v>
      </c>
      <c r="BZ539" s="607">
        <v>2</v>
      </c>
      <c r="CA539" s="607" t="s">
        <v>1</v>
      </c>
      <c r="CB539" s="607" t="s">
        <v>1</v>
      </c>
      <c r="CC539" s="607">
        <v>1</v>
      </c>
      <c r="CD539" s="607">
        <v>1</v>
      </c>
      <c r="CE539" s="607">
        <v>1</v>
      </c>
      <c r="CF539" s="607" t="s">
        <v>1</v>
      </c>
      <c r="CG539" s="607">
        <v>2</v>
      </c>
      <c r="CH539" s="607">
        <v>1</v>
      </c>
      <c r="CI539" s="607" t="s">
        <v>1</v>
      </c>
      <c r="CJ539" s="607" t="s">
        <v>1</v>
      </c>
      <c r="CK539" s="607" t="s">
        <v>1</v>
      </c>
      <c r="CL539" s="607" t="s">
        <v>1</v>
      </c>
      <c r="CM539" s="607" t="s">
        <v>1</v>
      </c>
      <c r="CN539" s="607" t="s">
        <v>1</v>
      </c>
      <c r="CO539" s="607" t="s">
        <v>1</v>
      </c>
      <c r="CP539" s="607" t="s">
        <v>1</v>
      </c>
      <c r="CQ539" s="607" t="s">
        <v>1</v>
      </c>
      <c r="CR539" s="607">
        <v>1</v>
      </c>
      <c r="CS539" s="607" t="s">
        <v>1</v>
      </c>
      <c r="CT539" s="607" t="s">
        <v>1</v>
      </c>
      <c r="CU539" s="607" t="s">
        <v>1</v>
      </c>
      <c r="CV539" s="607"/>
      <c r="CW539" s="607"/>
      <c r="CX539" s="607"/>
      <c r="CY539" s="607"/>
      <c r="CZ539" s="607"/>
      <c r="DA539" s="607"/>
      <c r="DB539" s="607"/>
      <c r="DC539" s="607">
        <v>11</v>
      </c>
      <c r="DD539" s="607">
        <v>8</v>
      </c>
      <c r="DE539" s="607">
        <v>8</v>
      </c>
      <c r="DF539" s="607" t="s">
        <v>1</v>
      </c>
      <c r="DG539" s="607" t="s">
        <v>1</v>
      </c>
      <c r="DH539" s="607">
        <v>1</v>
      </c>
      <c r="DI539" s="607" t="s">
        <v>1</v>
      </c>
      <c r="DJ539" s="607">
        <v>2</v>
      </c>
      <c r="DK539" s="607">
        <v>5</v>
      </c>
      <c r="DL539" s="607" t="s">
        <v>1</v>
      </c>
      <c r="DM539" s="607" t="s">
        <v>1</v>
      </c>
      <c r="DN539" s="607" t="s">
        <v>1</v>
      </c>
      <c r="DO539" s="607" t="s">
        <v>1</v>
      </c>
      <c r="DP539" s="607">
        <v>2</v>
      </c>
      <c r="DQ539" s="607" t="s">
        <v>1</v>
      </c>
      <c r="DR539" s="607" t="s">
        <v>1</v>
      </c>
      <c r="DS539" s="607">
        <v>3</v>
      </c>
      <c r="DT539" s="607" t="s">
        <v>1</v>
      </c>
      <c r="DU539" s="607" t="s">
        <v>1</v>
      </c>
      <c r="DV539" s="607" t="s">
        <v>1</v>
      </c>
      <c r="DW539" s="607" t="s">
        <v>1</v>
      </c>
      <c r="DX539" s="607" t="s">
        <v>1</v>
      </c>
      <c r="DY539" s="607" t="s">
        <v>1</v>
      </c>
      <c r="DZ539" s="607" t="s">
        <v>1</v>
      </c>
      <c r="EA539" s="607">
        <v>7</v>
      </c>
      <c r="EB539" s="607">
        <v>437</v>
      </c>
      <c r="EC539" s="607" t="s">
        <v>1</v>
      </c>
      <c r="ED539" s="607">
        <v>437</v>
      </c>
      <c r="EE539" s="607" t="s">
        <v>1</v>
      </c>
      <c r="EF539" s="17">
        <v>7</v>
      </c>
      <c r="EG539" s="17">
        <v>6</v>
      </c>
      <c r="EH539" s="17">
        <v>6</v>
      </c>
      <c r="EI539" s="17" t="s">
        <v>1</v>
      </c>
      <c r="EJ539" s="17" t="s">
        <v>1</v>
      </c>
      <c r="EK539" s="17" t="s">
        <v>1</v>
      </c>
      <c r="EL539" s="17" t="s">
        <v>1</v>
      </c>
      <c r="EM539" s="17">
        <v>1</v>
      </c>
      <c r="EN539" s="17">
        <v>4</v>
      </c>
      <c r="EO539" s="17">
        <v>2</v>
      </c>
      <c r="EP539" s="17">
        <v>2</v>
      </c>
      <c r="EQ539" s="17" t="s">
        <v>1</v>
      </c>
      <c r="ER539" s="17" t="s">
        <v>1</v>
      </c>
      <c r="ES539" s="17">
        <v>1</v>
      </c>
      <c r="ET539" s="17" t="s">
        <v>1</v>
      </c>
      <c r="EU539" s="17">
        <v>1</v>
      </c>
    </row>
    <row r="540" spans="1:151" ht="14.25" customHeight="1">
      <c r="A540" s="551" t="s">
        <v>299</v>
      </c>
      <c r="B540" s="551" t="s">
        <v>710</v>
      </c>
      <c r="C540" s="551" t="s">
        <v>714</v>
      </c>
      <c r="D540" s="551" t="s">
        <v>715</v>
      </c>
      <c r="E540" s="607">
        <v>22</v>
      </c>
      <c r="F540" s="607">
        <v>6</v>
      </c>
      <c r="G540" s="607" t="s">
        <v>190</v>
      </c>
      <c r="H540" s="607" t="s">
        <v>190</v>
      </c>
      <c r="I540" s="607" t="s">
        <v>190</v>
      </c>
      <c r="J540" s="607" t="s">
        <v>190</v>
      </c>
      <c r="K540" s="607" t="s">
        <v>190</v>
      </c>
      <c r="L540" s="607">
        <v>16</v>
      </c>
      <c r="M540" s="607" t="s">
        <v>190</v>
      </c>
      <c r="N540" s="607" t="s">
        <v>190</v>
      </c>
      <c r="O540" s="607" t="s">
        <v>190</v>
      </c>
      <c r="P540" s="607" t="s">
        <v>190</v>
      </c>
      <c r="Q540" s="607" t="s">
        <v>190</v>
      </c>
      <c r="R540" s="607" t="s">
        <v>190</v>
      </c>
      <c r="S540" s="607" t="s">
        <v>190</v>
      </c>
      <c r="T540" s="607" t="s">
        <v>190</v>
      </c>
      <c r="U540" s="607" t="s">
        <v>190</v>
      </c>
      <c r="V540" s="607" t="s">
        <v>190</v>
      </c>
      <c r="W540" s="607" t="s">
        <v>190</v>
      </c>
      <c r="X540" s="607" t="s">
        <v>190</v>
      </c>
      <c r="Y540" s="607" t="s">
        <v>190</v>
      </c>
      <c r="Z540" s="607" t="s">
        <v>190</v>
      </c>
      <c r="AA540" s="607" t="s">
        <v>190</v>
      </c>
      <c r="AB540" s="607" t="s">
        <v>190</v>
      </c>
      <c r="AC540" s="608">
        <v>70.2</v>
      </c>
      <c r="AD540" s="608">
        <v>68.3</v>
      </c>
      <c r="AE540" s="608">
        <v>74</v>
      </c>
      <c r="AF540" s="607" t="s">
        <v>190</v>
      </c>
      <c r="AG540" s="607" t="s">
        <v>190</v>
      </c>
      <c r="AH540" s="607" t="s">
        <v>190</v>
      </c>
      <c r="AI540" s="607" t="s">
        <v>190</v>
      </c>
      <c r="AJ540" s="607" t="s">
        <v>190</v>
      </c>
      <c r="AK540" s="607" t="s">
        <v>190</v>
      </c>
      <c r="AL540" s="607" t="s">
        <v>190</v>
      </c>
      <c r="AM540" s="607" t="s">
        <v>190</v>
      </c>
      <c r="AN540" s="607" t="s">
        <v>190</v>
      </c>
      <c r="AO540" s="607" t="s">
        <v>190</v>
      </c>
      <c r="AP540" s="607" t="s">
        <v>190</v>
      </c>
      <c r="AQ540" s="607" t="s">
        <v>190</v>
      </c>
      <c r="AR540" s="607" t="s">
        <v>190</v>
      </c>
      <c r="AS540" s="607" t="s">
        <v>190</v>
      </c>
      <c r="AT540" s="607" t="s">
        <v>190</v>
      </c>
      <c r="AU540" s="607" t="s">
        <v>190</v>
      </c>
      <c r="AV540" s="608">
        <v>70.599999999999994</v>
      </c>
      <c r="AW540" s="608">
        <v>68.599999999999994</v>
      </c>
      <c r="AX540" s="608">
        <v>74</v>
      </c>
      <c r="AY540" s="607" t="s">
        <v>190</v>
      </c>
      <c r="AZ540" s="607" t="s">
        <v>190</v>
      </c>
      <c r="BA540" s="607" t="s">
        <v>190</v>
      </c>
      <c r="BB540" s="607" t="s">
        <v>190</v>
      </c>
      <c r="BC540" s="607" t="s">
        <v>190</v>
      </c>
      <c r="BD540" s="607" t="s">
        <v>190</v>
      </c>
      <c r="BE540" s="607" t="s">
        <v>190</v>
      </c>
      <c r="BF540" s="607" t="s">
        <v>190</v>
      </c>
      <c r="BG540" s="607" t="s">
        <v>190</v>
      </c>
      <c r="BH540" s="607" t="s">
        <v>190</v>
      </c>
      <c r="BI540" s="607" t="s">
        <v>190</v>
      </c>
      <c r="BJ540" s="607" t="s">
        <v>190</v>
      </c>
      <c r="BK540" s="607" t="s">
        <v>190</v>
      </c>
      <c r="BL540" s="607" t="s">
        <v>190</v>
      </c>
      <c r="BM540" s="607" t="s">
        <v>190</v>
      </c>
      <c r="BN540" s="607" t="s">
        <v>190</v>
      </c>
      <c r="BO540" s="608">
        <v>69</v>
      </c>
      <c r="BP540" s="608">
        <v>68.599999999999994</v>
      </c>
      <c r="BQ540" s="608">
        <v>70</v>
      </c>
      <c r="BR540" s="607">
        <v>6</v>
      </c>
      <c r="BS540" s="607" t="s">
        <v>1</v>
      </c>
      <c r="BT540" s="607" t="s">
        <v>1</v>
      </c>
      <c r="BU540" s="607" t="s">
        <v>1</v>
      </c>
      <c r="BV540" s="607" t="s">
        <v>1</v>
      </c>
      <c r="BW540" s="607" t="s">
        <v>1</v>
      </c>
      <c r="BX540" s="607" t="s">
        <v>1</v>
      </c>
      <c r="BY540" s="607" t="s">
        <v>1</v>
      </c>
      <c r="BZ540" s="607">
        <v>2</v>
      </c>
      <c r="CA540" s="607" t="s">
        <v>1</v>
      </c>
      <c r="CB540" s="607" t="s">
        <v>1</v>
      </c>
      <c r="CC540" s="607">
        <v>1</v>
      </c>
      <c r="CD540" s="607">
        <v>1</v>
      </c>
      <c r="CE540" s="607">
        <v>1</v>
      </c>
      <c r="CF540" s="607" t="s">
        <v>1</v>
      </c>
      <c r="CG540" s="607">
        <v>1</v>
      </c>
      <c r="CH540" s="607">
        <v>1</v>
      </c>
      <c r="CI540" s="607" t="s">
        <v>1</v>
      </c>
      <c r="CJ540" s="607" t="s">
        <v>1</v>
      </c>
      <c r="CK540" s="607" t="s">
        <v>1</v>
      </c>
      <c r="CL540" s="607" t="s">
        <v>1</v>
      </c>
      <c r="CM540" s="607" t="s">
        <v>1</v>
      </c>
      <c r="CN540" s="607" t="s">
        <v>1</v>
      </c>
      <c r="CO540" s="607" t="s">
        <v>1</v>
      </c>
      <c r="CP540" s="607" t="s">
        <v>1</v>
      </c>
      <c r="CQ540" s="607" t="s">
        <v>1</v>
      </c>
      <c r="CR540" s="607">
        <v>1</v>
      </c>
      <c r="CS540" s="607" t="s">
        <v>1</v>
      </c>
      <c r="CT540" s="607" t="s">
        <v>1</v>
      </c>
      <c r="CU540" s="607" t="s">
        <v>1</v>
      </c>
      <c r="CV540" s="607"/>
      <c r="CW540" s="607"/>
      <c r="CX540" s="607"/>
      <c r="CY540" s="607"/>
      <c r="CZ540" s="607"/>
      <c r="DA540" s="607"/>
      <c r="DB540" s="607"/>
      <c r="DC540" s="607">
        <v>9</v>
      </c>
      <c r="DD540" s="607">
        <v>7</v>
      </c>
      <c r="DE540" s="607">
        <v>7</v>
      </c>
      <c r="DF540" s="607" t="s">
        <v>1</v>
      </c>
      <c r="DG540" s="607" t="s">
        <v>1</v>
      </c>
      <c r="DH540" s="607" t="s">
        <v>1</v>
      </c>
      <c r="DI540" s="607" t="s">
        <v>1</v>
      </c>
      <c r="DJ540" s="607">
        <v>2</v>
      </c>
      <c r="DK540" s="607">
        <v>4</v>
      </c>
      <c r="DL540" s="607" t="s">
        <v>1</v>
      </c>
      <c r="DM540" s="607" t="s">
        <v>1</v>
      </c>
      <c r="DN540" s="607" t="s">
        <v>1</v>
      </c>
      <c r="DO540" s="607" t="s">
        <v>1</v>
      </c>
      <c r="DP540" s="607">
        <v>1</v>
      </c>
      <c r="DQ540" s="607" t="s">
        <v>1</v>
      </c>
      <c r="DR540" s="607" t="s">
        <v>1</v>
      </c>
      <c r="DS540" s="607">
        <v>3</v>
      </c>
      <c r="DT540" s="607" t="s">
        <v>1</v>
      </c>
      <c r="DU540" s="607" t="s">
        <v>1</v>
      </c>
      <c r="DV540" s="607" t="s">
        <v>1</v>
      </c>
      <c r="DW540" s="607" t="s">
        <v>1</v>
      </c>
      <c r="DX540" s="607" t="s">
        <v>1</v>
      </c>
      <c r="DY540" s="607" t="s">
        <v>1</v>
      </c>
      <c r="DZ540" s="607" t="s">
        <v>1</v>
      </c>
      <c r="EA540" s="607">
        <v>6</v>
      </c>
      <c r="EB540" s="607">
        <v>407</v>
      </c>
      <c r="EC540" s="607" t="s">
        <v>1</v>
      </c>
      <c r="ED540" s="607">
        <v>407</v>
      </c>
      <c r="EE540" s="607" t="s">
        <v>1</v>
      </c>
      <c r="EF540" s="17">
        <v>6</v>
      </c>
      <c r="EG540" s="17">
        <v>5</v>
      </c>
      <c r="EH540" s="17">
        <v>5</v>
      </c>
      <c r="EI540" s="17" t="s">
        <v>1</v>
      </c>
      <c r="EJ540" s="17" t="s">
        <v>1</v>
      </c>
      <c r="EK540" s="17" t="s">
        <v>1</v>
      </c>
      <c r="EL540" s="17" t="s">
        <v>1</v>
      </c>
      <c r="EM540" s="17">
        <v>1</v>
      </c>
      <c r="EN540" s="17">
        <v>3</v>
      </c>
      <c r="EO540" s="17">
        <v>2</v>
      </c>
      <c r="EP540" s="17">
        <v>2</v>
      </c>
      <c r="EQ540" s="17" t="s">
        <v>1</v>
      </c>
      <c r="ER540" s="17" t="s">
        <v>1</v>
      </c>
      <c r="ES540" s="17" t="s">
        <v>1</v>
      </c>
      <c r="ET540" s="17" t="s">
        <v>1</v>
      </c>
      <c r="EU540" s="17">
        <v>1</v>
      </c>
    </row>
    <row r="541" spans="1:151" ht="14.25" customHeight="1">
      <c r="A541" s="551" t="s">
        <v>299</v>
      </c>
      <c r="B541" s="551" t="s">
        <v>710</v>
      </c>
      <c r="C541" s="551" t="s">
        <v>714</v>
      </c>
      <c r="D541" s="551" t="s">
        <v>716</v>
      </c>
      <c r="E541" s="607">
        <v>1</v>
      </c>
      <c r="F541" s="607">
        <v>1</v>
      </c>
      <c r="G541" s="607" t="s">
        <v>190</v>
      </c>
      <c r="H541" s="607" t="s">
        <v>190</v>
      </c>
      <c r="I541" s="607" t="s">
        <v>190</v>
      </c>
      <c r="J541" s="607" t="s">
        <v>190</v>
      </c>
      <c r="K541" s="607" t="s">
        <v>190</v>
      </c>
      <c r="L541" s="607" t="s">
        <v>1</v>
      </c>
      <c r="M541" s="607" t="s">
        <v>190</v>
      </c>
      <c r="N541" s="607" t="s">
        <v>190</v>
      </c>
      <c r="O541" s="607" t="s">
        <v>190</v>
      </c>
      <c r="P541" s="607" t="s">
        <v>190</v>
      </c>
      <c r="Q541" s="607" t="s">
        <v>190</v>
      </c>
      <c r="R541" s="607" t="s">
        <v>190</v>
      </c>
      <c r="S541" s="607" t="s">
        <v>190</v>
      </c>
      <c r="T541" s="607" t="s">
        <v>190</v>
      </c>
      <c r="U541" s="607" t="s">
        <v>190</v>
      </c>
      <c r="V541" s="607" t="s">
        <v>190</v>
      </c>
      <c r="W541" s="607" t="s">
        <v>190</v>
      </c>
      <c r="X541" s="607" t="s">
        <v>190</v>
      </c>
      <c r="Y541" s="607" t="s">
        <v>190</v>
      </c>
      <c r="Z541" s="607" t="s">
        <v>190</v>
      </c>
      <c r="AA541" s="607" t="s">
        <v>190</v>
      </c>
      <c r="AB541" s="607" t="s">
        <v>190</v>
      </c>
      <c r="AC541" s="608">
        <v>83</v>
      </c>
      <c r="AD541" s="608">
        <v>86</v>
      </c>
      <c r="AE541" s="608">
        <v>80</v>
      </c>
      <c r="AF541" s="607" t="s">
        <v>190</v>
      </c>
      <c r="AG541" s="607" t="s">
        <v>190</v>
      </c>
      <c r="AH541" s="607" t="s">
        <v>190</v>
      </c>
      <c r="AI541" s="607" t="s">
        <v>190</v>
      </c>
      <c r="AJ541" s="607" t="s">
        <v>190</v>
      </c>
      <c r="AK541" s="607" t="s">
        <v>190</v>
      </c>
      <c r="AL541" s="607" t="s">
        <v>190</v>
      </c>
      <c r="AM541" s="607" t="s">
        <v>190</v>
      </c>
      <c r="AN541" s="607" t="s">
        <v>190</v>
      </c>
      <c r="AO541" s="607" t="s">
        <v>190</v>
      </c>
      <c r="AP541" s="607" t="s">
        <v>190</v>
      </c>
      <c r="AQ541" s="607" t="s">
        <v>190</v>
      </c>
      <c r="AR541" s="607" t="s">
        <v>190</v>
      </c>
      <c r="AS541" s="607" t="s">
        <v>190</v>
      </c>
      <c r="AT541" s="607" t="s">
        <v>190</v>
      </c>
      <c r="AU541" s="607" t="s">
        <v>190</v>
      </c>
      <c r="AV541" s="608">
        <v>83</v>
      </c>
      <c r="AW541" s="608">
        <v>86</v>
      </c>
      <c r="AX541" s="608">
        <v>80</v>
      </c>
      <c r="AY541" s="607" t="s">
        <v>190</v>
      </c>
      <c r="AZ541" s="607" t="s">
        <v>190</v>
      </c>
      <c r="BA541" s="607" t="s">
        <v>190</v>
      </c>
      <c r="BB541" s="607" t="s">
        <v>190</v>
      </c>
      <c r="BC541" s="607" t="s">
        <v>190</v>
      </c>
      <c r="BD541" s="607" t="s">
        <v>190</v>
      </c>
      <c r="BE541" s="607" t="s">
        <v>190</v>
      </c>
      <c r="BF541" s="607" t="s">
        <v>190</v>
      </c>
      <c r="BG541" s="607" t="s">
        <v>190</v>
      </c>
      <c r="BH541" s="607" t="s">
        <v>190</v>
      </c>
      <c r="BI541" s="607" t="s">
        <v>190</v>
      </c>
      <c r="BJ541" s="607" t="s">
        <v>190</v>
      </c>
      <c r="BK541" s="607" t="s">
        <v>190</v>
      </c>
      <c r="BL541" s="607" t="s">
        <v>190</v>
      </c>
      <c r="BM541" s="607" t="s">
        <v>190</v>
      </c>
      <c r="BN541" s="607" t="s">
        <v>190</v>
      </c>
      <c r="BO541" s="608">
        <v>86</v>
      </c>
      <c r="BP541" s="608">
        <v>86</v>
      </c>
      <c r="BQ541" s="608" t="s">
        <v>174</v>
      </c>
      <c r="BR541" s="607">
        <v>1</v>
      </c>
      <c r="BS541" s="607" t="s">
        <v>1</v>
      </c>
      <c r="BT541" s="607" t="s">
        <v>1</v>
      </c>
      <c r="BU541" s="607" t="s">
        <v>1</v>
      </c>
      <c r="BV541" s="607" t="s">
        <v>1</v>
      </c>
      <c r="BW541" s="607" t="s">
        <v>1</v>
      </c>
      <c r="BX541" s="607" t="s">
        <v>1</v>
      </c>
      <c r="BY541" s="607" t="s">
        <v>1</v>
      </c>
      <c r="BZ541" s="607" t="s">
        <v>1</v>
      </c>
      <c r="CA541" s="607" t="s">
        <v>1</v>
      </c>
      <c r="CB541" s="607" t="s">
        <v>1</v>
      </c>
      <c r="CC541" s="607" t="s">
        <v>1</v>
      </c>
      <c r="CD541" s="607" t="s">
        <v>1</v>
      </c>
      <c r="CE541" s="607" t="s">
        <v>1</v>
      </c>
      <c r="CF541" s="607" t="s">
        <v>1</v>
      </c>
      <c r="CG541" s="607">
        <v>1</v>
      </c>
      <c r="CH541" s="607" t="s">
        <v>1</v>
      </c>
      <c r="CI541" s="607" t="s">
        <v>1</v>
      </c>
      <c r="CJ541" s="607" t="s">
        <v>1</v>
      </c>
      <c r="CK541" s="607" t="s">
        <v>1</v>
      </c>
      <c r="CL541" s="607" t="s">
        <v>1</v>
      </c>
      <c r="CM541" s="607" t="s">
        <v>1</v>
      </c>
      <c r="CN541" s="607" t="s">
        <v>1</v>
      </c>
      <c r="CO541" s="607" t="s">
        <v>1</v>
      </c>
      <c r="CP541" s="607" t="s">
        <v>1</v>
      </c>
      <c r="CQ541" s="607" t="s">
        <v>1</v>
      </c>
      <c r="CR541" s="607" t="s">
        <v>1</v>
      </c>
      <c r="CS541" s="607" t="s">
        <v>1</v>
      </c>
      <c r="CT541" s="607" t="s">
        <v>1</v>
      </c>
      <c r="CU541" s="607" t="s">
        <v>1</v>
      </c>
      <c r="CV541" s="607"/>
      <c r="CW541" s="607"/>
      <c r="CX541" s="607"/>
      <c r="CY541" s="607"/>
      <c r="CZ541" s="607"/>
      <c r="DA541" s="607"/>
      <c r="DB541" s="607"/>
      <c r="DC541" s="607">
        <v>2</v>
      </c>
      <c r="DD541" s="607">
        <v>1</v>
      </c>
      <c r="DE541" s="607">
        <v>1</v>
      </c>
      <c r="DF541" s="607" t="s">
        <v>1</v>
      </c>
      <c r="DG541" s="607" t="s">
        <v>1</v>
      </c>
      <c r="DH541" s="607">
        <v>1</v>
      </c>
      <c r="DI541" s="607" t="s">
        <v>1</v>
      </c>
      <c r="DJ541" s="607" t="s">
        <v>1</v>
      </c>
      <c r="DK541" s="607">
        <v>1</v>
      </c>
      <c r="DL541" s="607" t="s">
        <v>1</v>
      </c>
      <c r="DM541" s="607" t="s">
        <v>1</v>
      </c>
      <c r="DN541" s="607" t="s">
        <v>1</v>
      </c>
      <c r="DO541" s="607" t="s">
        <v>1</v>
      </c>
      <c r="DP541" s="607">
        <v>1</v>
      </c>
      <c r="DQ541" s="607" t="s">
        <v>1</v>
      </c>
      <c r="DR541" s="607" t="s">
        <v>1</v>
      </c>
      <c r="DS541" s="607" t="s">
        <v>1</v>
      </c>
      <c r="DT541" s="607" t="s">
        <v>1</v>
      </c>
      <c r="DU541" s="607" t="s">
        <v>1</v>
      </c>
      <c r="DV541" s="607" t="s">
        <v>1</v>
      </c>
      <c r="DW541" s="607" t="s">
        <v>1</v>
      </c>
      <c r="DX541" s="607" t="s">
        <v>1</v>
      </c>
      <c r="DY541" s="607" t="s">
        <v>1</v>
      </c>
      <c r="DZ541" s="607" t="s">
        <v>1</v>
      </c>
      <c r="EA541" s="607">
        <v>1</v>
      </c>
      <c r="EB541" s="607">
        <v>30</v>
      </c>
      <c r="EC541" s="607" t="s">
        <v>1</v>
      </c>
      <c r="ED541" s="607">
        <v>30</v>
      </c>
      <c r="EE541" s="607" t="s">
        <v>1</v>
      </c>
      <c r="EF541" s="17">
        <v>1</v>
      </c>
      <c r="EG541" s="17">
        <v>1</v>
      </c>
      <c r="EH541" s="17">
        <v>1</v>
      </c>
      <c r="EI541" s="17" t="s">
        <v>1</v>
      </c>
      <c r="EJ541" s="17" t="s">
        <v>1</v>
      </c>
      <c r="EK541" s="17" t="s">
        <v>1</v>
      </c>
      <c r="EL541" s="17" t="s">
        <v>1</v>
      </c>
      <c r="EM541" s="17" t="s">
        <v>1</v>
      </c>
      <c r="EN541" s="17">
        <v>1</v>
      </c>
      <c r="EO541" s="17" t="s">
        <v>1</v>
      </c>
      <c r="EP541" s="17" t="s">
        <v>1</v>
      </c>
      <c r="EQ541" s="17" t="s">
        <v>1</v>
      </c>
      <c r="ER541" s="17" t="s">
        <v>1</v>
      </c>
      <c r="ES541" s="17">
        <v>1</v>
      </c>
      <c r="ET541" s="17" t="s">
        <v>1</v>
      </c>
      <c r="EU541" s="17" t="s">
        <v>1</v>
      </c>
    </row>
    <row r="542" spans="1:151" ht="14.25" customHeight="1">
      <c r="A542" s="551" t="s">
        <v>299</v>
      </c>
      <c r="B542" s="551" t="s">
        <v>710</v>
      </c>
      <c r="C542" s="551" t="s">
        <v>717</v>
      </c>
      <c r="D542" s="551"/>
      <c r="E542" s="607">
        <v>48</v>
      </c>
      <c r="F542" s="607">
        <v>24</v>
      </c>
      <c r="G542" s="607">
        <v>1</v>
      </c>
      <c r="H542" s="607">
        <v>1</v>
      </c>
      <c r="I542" s="607">
        <v>2</v>
      </c>
      <c r="J542" s="607">
        <v>2</v>
      </c>
      <c r="K542" s="607">
        <v>21</v>
      </c>
      <c r="L542" s="607">
        <v>24</v>
      </c>
      <c r="M542" s="607">
        <v>43</v>
      </c>
      <c r="N542" s="607" t="s">
        <v>1</v>
      </c>
      <c r="O542" s="607" t="s">
        <v>1</v>
      </c>
      <c r="P542" s="607" t="s">
        <v>1</v>
      </c>
      <c r="Q542" s="607" t="s">
        <v>1</v>
      </c>
      <c r="R542" s="607" t="s">
        <v>1</v>
      </c>
      <c r="S542" s="607" t="s">
        <v>1</v>
      </c>
      <c r="T542" s="607" t="s">
        <v>1</v>
      </c>
      <c r="U542" s="607" t="s">
        <v>1</v>
      </c>
      <c r="V542" s="607">
        <v>3</v>
      </c>
      <c r="W542" s="607">
        <v>6</v>
      </c>
      <c r="X542" s="607">
        <v>2</v>
      </c>
      <c r="Y542" s="607">
        <v>5</v>
      </c>
      <c r="Z542" s="607">
        <v>9</v>
      </c>
      <c r="AA542" s="607">
        <v>13</v>
      </c>
      <c r="AB542" s="607">
        <v>5</v>
      </c>
      <c r="AC542" s="608">
        <v>75</v>
      </c>
      <c r="AD542" s="608">
        <v>75.5</v>
      </c>
      <c r="AE542" s="608">
        <v>74.599999999999994</v>
      </c>
      <c r="AF542" s="607">
        <v>36</v>
      </c>
      <c r="AG542" s="607" t="s">
        <v>1</v>
      </c>
      <c r="AH542" s="607" t="s">
        <v>1</v>
      </c>
      <c r="AI542" s="607" t="s">
        <v>1</v>
      </c>
      <c r="AJ542" s="607" t="s">
        <v>1</v>
      </c>
      <c r="AK542" s="607" t="s">
        <v>1</v>
      </c>
      <c r="AL542" s="607" t="s">
        <v>1</v>
      </c>
      <c r="AM542" s="607" t="s">
        <v>1</v>
      </c>
      <c r="AN542" s="607" t="s">
        <v>1</v>
      </c>
      <c r="AO542" s="607">
        <v>1</v>
      </c>
      <c r="AP542" s="607">
        <v>2</v>
      </c>
      <c r="AQ542" s="607">
        <v>2</v>
      </c>
      <c r="AR542" s="607">
        <v>5</v>
      </c>
      <c r="AS542" s="607">
        <v>9</v>
      </c>
      <c r="AT542" s="607">
        <v>13</v>
      </c>
      <c r="AU542" s="607">
        <v>4</v>
      </c>
      <c r="AV542" s="608">
        <v>77.2</v>
      </c>
      <c r="AW542" s="608">
        <v>76.599999999999994</v>
      </c>
      <c r="AX542" s="608">
        <v>77.7</v>
      </c>
      <c r="AY542" s="607">
        <v>32</v>
      </c>
      <c r="AZ542" s="607" t="s">
        <v>1</v>
      </c>
      <c r="BA542" s="607" t="s">
        <v>1</v>
      </c>
      <c r="BB542" s="607" t="s">
        <v>1</v>
      </c>
      <c r="BC542" s="607" t="s">
        <v>1</v>
      </c>
      <c r="BD542" s="607" t="s">
        <v>1</v>
      </c>
      <c r="BE542" s="607" t="s">
        <v>1</v>
      </c>
      <c r="BF542" s="607" t="s">
        <v>1</v>
      </c>
      <c r="BG542" s="607" t="s">
        <v>1</v>
      </c>
      <c r="BH542" s="607">
        <v>1</v>
      </c>
      <c r="BI542" s="607">
        <v>2</v>
      </c>
      <c r="BJ542" s="607">
        <v>1</v>
      </c>
      <c r="BK542" s="607">
        <v>4</v>
      </c>
      <c r="BL542" s="607">
        <v>8</v>
      </c>
      <c r="BM542" s="607">
        <v>13</v>
      </c>
      <c r="BN542" s="607">
        <v>3</v>
      </c>
      <c r="BO542" s="608">
        <v>77.3</v>
      </c>
      <c r="BP542" s="608">
        <v>77.3</v>
      </c>
      <c r="BQ542" s="608">
        <v>77.400000000000006</v>
      </c>
      <c r="BR542" s="607">
        <v>24</v>
      </c>
      <c r="BS542" s="607" t="s">
        <v>1</v>
      </c>
      <c r="BT542" s="607" t="s">
        <v>1</v>
      </c>
      <c r="BU542" s="607" t="s">
        <v>1</v>
      </c>
      <c r="BV542" s="607" t="s">
        <v>1</v>
      </c>
      <c r="BW542" s="607" t="s">
        <v>1</v>
      </c>
      <c r="BX542" s="607" t="s">
        <v>1</v>
      </c>
      <c r="BY542" s="607" t="s">
        <v>1</v>
      </c>
      <c r="BZ542" s="607" t="s">
        <v>1</v>
      </c>
      <c r="CA542" s="607">
        <v>2</v>
      </c>
      <c r="CB542" s="607">
        <v>3</v>
      </c>
      <c r="CC542" s="607">
        <v>1</v>
      </c>
      <c r="CD542" s="607">
        <v>2</v>
      </c>
      <c r="CE542" s="607">
        <v>4</v>
      </c>
      <c r="CF542" s="607">
        <v>9</v>
      </c>
      <c r="CG542" s="607">
        <v>3</v>
      </c>
      <c r="CH542" s="607">
        <v>2</v>
      </c>
      <c r="CI542" s="607" t="s">
        <v>1</v>
      </c>
      <c r="CJ542" s="607" t="s">
        <v>1</v>
      </c>
      <c r="CK542" s="607" t="s">
        <v>1</v>
      </c>
      <c r="CL542" s="607" t="s">
        <v>1</v>
      </c>
      <c r="CM542" s="607" t="s">
        <v>1</v>
      </c>
      <c r="CN542" s="607" t="s">
        <v>1</v>
      </c>
      <c r="CO542" s="607" t="s">
        <v>1</v>
      </c>
      <c r="CP542" s="607" t="s">
        <v>1</v>
      </c>
      <c r="CQ542" s="607" t="s">
        <v>1</v>
      </c>
      <c r="CR542" s="607" t="s">
        <v>1</v>
      </c>
      <c r="CS542" s="607" t="s">
        <v>1</v>
      </c>
      <c r="CT542" s="607" t="s">
        <v>1</v>
      </c>
      <c r="CU542" s="607">
        <v>2</v>
      </c>
      <c r="CV542" s="607"/>
      <c r="CW542" s="607"/>
      <c r="CX542" s="607"/>
      <c r="CY542" s="607"/>
      <c r="CZ542" s="607"/>
      <c r="DA542" s="607"/>
      <c r="DB542" s="607"/>
      <c r="DC542" s="607">
        <v>45</v>
      </c>
      <c r="DD542" s="607">
        <v>38</v>
      </c>
      <c r="DE542" s="607">
        <v>32</v>
      </c>
      <c r="DF542" s="607">
        <v>4</v>
      </c>
      <c r="DG542" s="607">
        <v>2</v>
      </c>
      <c r="DH542" s="607">
        <v>2</v>
      </c>
      <c r="DI542" s="607" t="s">
        <v>1</v>
      </c>
      <c r="DJ542" s="607">
        <v>5</v>
      </c>
      <c r="DK542" s="607">
        <v>14</v>
      </c>
      <c r="DL542" s="607" t="s">
        <v>1</v>
      </c>
      <c r="DM542" s="607" t="s">
        <v>1</v>
      </c>
      <c r="DN542" s="607" t="s">
        <v>1</v>
      </c>
      <c r="DO542" s="607" t="s">
        <v>1</v>
      </c>
      <c r="DP542" s="607">
        <v>11</v>
      </c>
      <c r="DQ542" s="607" t="s">
        <v>1</v>
      </c>
      <c r="DR542" s="607" t="s">
        <v>1</v>
      </c>
      <c r="DS542" s="607">
        <v>2</v>
      </c>
      <c r="DT542" s="607">
        <v>1</v>
      </c>
      <c r="DU542" s="607" t="s">
        <v>1</v>
      </c>
      <c r="DV542" s="607" t="s">
        <v>1</v>
      </c>
      <c r="DW542" s="607" t="s">
        <v>1</v>
      </c>
      <c r="DX542" s="607" t="s">
        <v>1</v>
      </c>
      <c r="DY542" s="607" t="s">
        <v>1</v>
      </c>
      <c r="DZ542" s="607" t="s">
        <v>1</v>
      </c>
      <c r="EA542" s="607">
        <v>24</v>
      </c>
      <c r="EB542" s="607">
        <v>935</v>
      </c>
      <c r="EC542" s="607" t="s">
        <v>1</v>
      </c>
      <c r="ED542" s="607">
        <v>892</v>
      </c>
      <c r="EE542" s="607">
        <v>43</v>
      </c>
      <c r="EF542" s="17">
        <v>20</v>
      </c>
      <c r="EG542" s="17">
        <v>18</v>
      </c>
      <c r="EH542" s="17">
        <v>15</v>
      </c>
      <c r="EI542" s="17">
        <v>1</v>
      </c>
      <c r="EJ542" s="17">
        <v>2</v>
      </c>
      <c r="EK542" s="17" t="s">
        <v>1</v>
      </c>
      <c r="EL542" s="17" t="s">
        <v>1</v>
      </c>
      <c r="EM542" s="17">
        <v>2</v>
      </c>
      <c r="EN542" s="17">
        <v>25</v>
      </c>
      <c r="EO542" s="17">
        <v>20</v>
      </c>
      <c r="EP542" s="17">
        <v>17</v>
      </c>
      <c r="EQ542" s="17">
        <v>3</v>
      </c>
      <c r="ER542" s="17" t="s">
        <v>1</v>
      </c>
      <c r="ES542" s="17">
        <v>2</v>
      </c>
      <c r="ET542" s="17" t="s">
        <v>1</v>
      </c>
      <c r="EU542" s="17">
        <v>3</v>
      </c>
    </row>
    <row r="543" spans="1:151" ht="14.25" customHeight="1">
      <c r="A543" s="551" t="s">
        <v>299</v>
      </c>
      <c r="B543" s="551" t="s">
        <v>710</v>
      </c>
      <c r="C543" s="551" t="s">
        <v>717</v>
      </c>
      <c r="D543" s="551" t="s">
        <v>718</v>
      </c>
      <c r="E543" s="607">
        <v>46</v>
      </c>
      <c r="F543" s="607">
        <v>24</v>
      </c>
      <c r="G543" s="607">
        <v>1</v>
      </c>
      <c r="H543" s="607">
        <v>1</v>
      </c>
      <c r="I543" s="607">
        <v>2</v>
      </c>
      <c r="J543" s="607">
        <v>2</v>
      </c>
      <c r="K543" s="607">
        <v>21</v>
      </c>
      <c r="L543" s="607">
        <v>22</v>
      </c>
      <c r="M543" s="607">
        <v>43</v>
      </c>
      <c r="N543" s="607" t="s">
        <v>1</v>
      </c>
      <c r="O543" s="607" t="s">
        <v>1</v>
      </c>
      <c r="P543" s="607" t="s">
        <v>1</v>
      </c>
      <c r="Q543" s="607" t="s">
        <v>1</v>
      </c>
      <c r="R543" s="607" t="s">
        <v>1</v>
      </c>
      <c r="S543" s="607" t="s">
        <v>1</v>
      </c>
      <c r="T543" s="607" t="s">
        <v>1</v>
      </c>
      <c r="U543" s="607" t="s">
        <v>1</v>
      </c>
      <c r="V543" s="607">
        <v>3</v>
      </c>
      <c r="W543" s="607">
        <v>6</v>
      </c>
      <c r="X543" s="607">
        <v>2</v>
      </c>
      <c r="Y543" s="607">
        <v>5</v>
      </c>
      <c r="Z543" s="607">
        <v>9</v>
      </c>
      <c r="AA543" s="607">
        <v>13</v>
      </c>
      <c r="AB543" s="607">
        <v>5</v>
      </c>
      <c r="AC543" s="608">
        <v>75</v>
      </c>
      <c r="AD543" s="608">
        <v>75.5</v>
      </c>
      <c r="AE543" s="608">
        <v>74.599999999999994</v>
      </c>
      <c r="AF543" s="607">
        <v>36</v>
      </c>
      <c r="AG543" s="607" t="s">
        <v>1</v>
      </c>
      <c r="AH543" s="607" t="s">
        <v>1</v>
      </c>
      <c r="AI543" s="607" t="s">
        <v>1</v>
      </c>
      <c r="AJ543" s="607" t="s">
        <v>1</v>
      </c>
      <c r="AK543" s="607" t="s">
        <v>1</v>
      </c>
      <c r="AL543" s="607" t="s">
        <v>1</v>
      </c>
      <c r="AM543" s="607" t="s">
        <v>1</v>
      </c>
      <c r="AN543" s="607" t="s">
        <v>1</v>
      </c>
      <c r="AO543" s="607">
        <v>1</v>
      </c>
      <c r="AP543" s="607">
        <v>2</v>
      </c>
      <c r="AQ543" s="607">
        <v>2</v>
      </c>
      <c r="AR543" s="607">
        <v>5</v>
      </c>
      <c r="AS543" s="607">
        <v>9</v>
      </c>
      <c r="AT543" s="607">
        <v>13</v>
      </c>
      <c r="AU543" s="607">
        <v>4</v>
      </c>
      <c r="AV543" s="608">
        <v>77.2</v>
      </c>
      <c r="AW543" s="608">
        <v>76.599999999999994</v>
      </c>
      <c r="AX543" s="608">
        <v>77.7</v>
      </c>
      <c r="AY543" s="607">
        <v>32</v>
      </c>
      <c r="AZ543" s="607" t="s">
        <v>1</v>
      </c>
      <c r="BA543" s="607" t="s">
        <v>1</v>
      </c>
      <c r="BB543" s="607" t="s">
        <v>1</v>
      </c>
      <c r="BC543" s="607" t="s">
        <v>1</v>
      </c>
      <c r="BD543" s="607" t="s">
        <v>1</v>
      </c>
      <c r="BE543" s="607" t="s">
        <v>1</v>
      </c>
      <c r="BF543" s="607" t="s">
        <v>1</v>
      </c>
      <c r="BG543" s="607" t="s">
        <v>1</v>
      </c>
      <c r="BH543" s="607">
        <v>1</v>
      </c>
      <c r="BI543" s="607">
        <v>2</v>
      </c>
      <c r="BJ543" s="607">
        <v>1</v>
      </c>
      <c r="BK543" s="607">
        <v>4</v>
      </c>
      <c r="BL543" s="607">
        <v>8</v>
      </c>
      <c r="BM543" s="607">
        <v>13</v>
      </c>
      <c r="BN543" s="607">
        <v>3</v>
      </c>
      <c r="BO543" s="608">
        <v>77.3</v>
      </c>
      <c r="BP543" s="608">
        <v>77.3</v>
      </c>
      <c r="BQ543" s="608">
        <v>77.400000000000006</v>
      </c>
      <c r="BR543" s="607">
        <v>24</v>
      </c>
      <c r="BS543" s="607" t="s">
        <v>1</v>
      </c>
      <c r="BT543" s="607" t="s">
        <v>1</v>
      </c>
      <c r="BU543" s="607" t="s">
        <v>1</v>
      </c>
      <c r="BV543" s="607" t="s">
        <v>1</v>
      </c>
      <c r="BW543" s="607" t="s">
        <v>1</v>
      </c>
      <c r="BX543" s="607" t="s">
        <v>1</v>
      </c>
      <c r="BY543" s="607" t="s">
        <v>1</v>
      </c>
      <c r="BZ543" s="607" t="s">
        <v>1</v>
      </c>
      <c r="CA543" s="607">
        <v>2</v>
      </c>
      <c r="CB543" s="607">
        <v>3</v>
      </c>
      <c r="CC543" s="607">
        <v>1</v>
      </c>
      <c r="CD543" s="607">
        <v>2</v>
      </c>
      <c r="CE543" s="607">
        <v>4</v>
      </c>
      <c r="CF543" s="607">
        <v>9</v>
      </c>
      <c r="CG543" s="607">
        <v>3</v>
      </c>
      <c r="CH543" s="607">
        <v>2</v>
      </c>
      <c r="CI543" s="607" t="s">
        <v>1</v>
      </c>
      <c r="CJ543" s="607" t="s">
        <v>1</v>
      </c>
      <c r="CK543" s="607" t="s">
        <v>1</v>
      </c>
      <c r="CL543" s="607" t="s">
        <v>1</v>
      </c>
      <c r="CM543" s="607" t="s">
        <v>1</v>
      </c>
      <c r="CN543" s="607" t="s">
        <v>1</v>
      </c>
      <c r="CO543" s="607" t="s">
        <v>1</v>
      </c>
      <c r="CP543" s="607" t="s">
        <v>1</v>
      </c>
      <c r="CQ543" s="607" t="s">
        <v>1</v>
      </c>
      <c r="CR543" s="607" t="s">
        <v>1</v>
      </c>
      <c r="CS543" s="607" t="s">
        <v>1</v>
      </c>
      <c r="CT543" s="607" t="s">
        <v>1</v>
      </c>
      <c r="CU543" s="607">
        <v>2</v>
      </c>
      <c r="CV543" s="607"/>
      <c r="CW543" s="607"/>
      <c r="CX543" s="607"/>
      <c r="CY543" s="607"/>
      <c r="CZ543" s="607"/>
      <c r="DA543" s="607"/>
      <c r="DB543" s="607"/>
      <c r="DC543" s="607">
        <v>45</v>
      </c>
      <c r="DD543" s="607">
        <v>38</v>
      </c>
      <c r="DE543" s="607">
        <v>32</v>
      </c>
      <c r="DF543" s="607">
        <v>4</v>
      </c>
      <c r="DG543" s="607">
        <v>2</v>
      </c>
      <c r="DH543" s="607">
        <v>2</v>
      </c>
      <c r="DI543" s="607" t="s">
        <v>1</v>
      </c>
      <c r="DJ543" s="607">
        <v>5</v>
      </c>
      <c r="DK543" s="607">
        <v>14</v>
      </c>
      <c r="DL543" s="607" t="s">
        <v>1</v>
      </c>
      <c r="DM543" s="607" t="s">
        <v>1</v>
      </c>
      <c r="DN543" s="607" t="s">
        <v>1</v>
      </c>
      <c r="DO543" s="607" t="s">
        <v>1</v>
      </c>
      <c r="DP543" s="607">
        <v>11</v>
      </c>
      <c r="DQ543" s="607" t="s">
        <v>1</v>
      </c>
      <c r="DR543" s="607" t="s">
        <v>1</v>
      </c>
      <c r="DS543" s="607">
        <v>2</v>
      </c>
      <c r="DT543" s="607">
        <v>1</v>
      </c>
      <c r="DU543" s="607" t="s">
        <v>1</v>
      </c>
      <c r="DV543" s="607" t="s">
        <v>1</v>
      </c>
      <c r="DW543" s="607" t="s">
        <v>1</v>
      </c>
      <c r="DX543" s="607" t="s">
        <v>1</v>
      </c>
      <c r="DY543" s="607" t="s">
        <v>1</v>
      </c>
      <c r="DZ543" s="607" t="s">
        <v>1</v>
      </c>
      <c r="EA543" s="607">
        <v>24</v>
      </c>
      <c r="EB543" s="607">
        <v>935</v>
      </c>
      <c r="EC543" s="607" t="s">
        <v>1</v>
      </c>
      <c r="ED543" s="607">
        <v>892</v>
      </c>
      <c r="EE543" s="607">
        <v>43</v>
      </c>
      <c r="EF543" s="17">
        <v>20</v>
      </c>
      <c r="EG543" s="17">
        <v>18</v>
      </c>
      <c r="EH543" s="17">
        <v>15</v>
      </c>
      <c r="EI543" s="17">
        <v>1</v>
      </c>
      <c r="EJ543" s="17">
        <v>2</v>
      </c>
      <c r="EK543" s="17" t="s">
        <v>1</v>
      </c>
      <c r="EL543" s="17" t="s">
        <v>1</v>
      </c>
      <c r="EM543" s="17">
        <v>2</v>
      </c>
      <c r="EN543" s="17">
        <v>25</v>
      </c>
      <c r="EO543" s="17">
        <v>20</v>
      </c>
      <c r="EP543" s="17">
        <v>17</v>
      </c>
      <c r="EQ543" s="17">
        <v>3</v>
      </c>
      <c r="ER543" s="17" t="s">
        <v>1</v>
      </c>
      <c r="ES543" s="17">
        <v>2</v>
      </c>
      <c r="ET543" s="17" t="s">
        <v>1</v>
      </c>
      <c r="EU543" s="17">
        <v>3</v>
      </c>
    </row>
    <row r="544" spans="1:151" ht="14.25" customHeight="1">
      <c r="A544" s="551" t="s">
        <v>299</v>
      </c>
      <c r="B544" s="551" t="s">
        <v>710</v>
      </c>
      <c r="C544" s="551" t="s">
        <v>717</v>
      </c>
      <c r="D544" s="551" t="s">
        <v>719</v>
      </c>
      <c r="E544" s="607">
        <v>2</v>
      </c>
      <c r="F544" s="607" t="s">
        <v>1</v>
      </c>
      <c r="G544" s="607" t="s">
        <v>1</v>
      </c>
      <c r="H544" s="607" t="s">
        <v>1</v>
      </c>
      <c r="I544" s="607" t="s">
        <v>1</v>
      </c>
      <c r="J544" s="607" t="s">
        <v>1</v>
      </c>
      <c r="K544" s="607" t="s">
        <v>1</v>
      </c>
      <c r="L544" s="607">
        <v>2</v>
      </c>
      <c r="M544" s="607" t="s">
        <v>1</v>
      </c>
      <c r="N544" s="607" t="s">
        <v>1</v>
      </c>
      <c r="O544" s="607" t="s">
        <v>1</v>
      </c>
      <c r="P544" s="607" t="s">
        <v>1</v>
      </c>
      <c r="Q544" s="607" t="s">
        <v>1</v>
      </c>
      <c r="R544" s="607" t="s">
        <v>1</v>
      </c>
      <c r="S544" s="607" t="s">
        <v>1</v>
      </c>
      <c r="T544" s="607" t="s">
        <v>1</v>
      </c>
      <c r="U544" s="607" t="s">
        <v>1</v>
      </c>
      <c r="V544" s="607" t="s">
        <v>1</v>
      </c>
      <c r="W544" s="607" t="s">
        <v>1</v>
      </c>
      <c r="X544" s="607" t="s">
        <v>1</v>
      </c>
      <c r="Y544" s="607" t="s">
        <v>1</v>
      </c>
      <c r="Z544" s="607" t="s">
        <v>1</v>
      </c>
      <c r="AA544" s="607" t="s">
        <v>1</v>
      </c>
      <c r="AB544" s="607" t="s">
        <v>1</v>
      </c>
      <c r="AC544" s="608" t="s">
        <v>174</v>
      </c>
      <c r="AD544" s="608" t="s">
        <v>174</v>
      </c>
      <c r="AE544" s="608" t="s">
        <v>174</v>
      </c>
      <c r="AF544" s="607" t="s">
        <v>1</v>
      </c>
      <c r="AG544" s="607" t="s">
        <v>1</v>
      </c>
      <c r="AH544" s="607" t="s">
        <v>1</v>
      </c>
      <c r="AI544" s="607" t="s">
        <v>1</v>
      </c>
      <c r="AJ544" s="607" t="s">
        <v>1</v>
      </c>
      <c r="AK544" s="607" t="s">
        <v>1</v>
      </c>
      <c r="AL544" s="607" t="s">
        <v>1</v>
      </c>
      <c r="AM544" s="607" t="s">
        <v>1</v>
      </c>
      <c r="AN544" s="607" t="s">
        <v>1</v>
      </c>
      <c r="AO544" s="607" t="s">
        <v>1</v>
      </c>
      <c r="AP544" s="607" t="s">
        <v>1</v>
      </c>
      <c r="AQ544" s="607" t="s">
        <v>1</v>
      </c>
      <c r="AR544" s="607" t="s">
        <v>1</v>
      </c>
      <c r="AS544" s="607" t="s">
        <v>1</v>
      </c>
      <c r="AT544" s="607" t="s">
        <v>1</v>
      </c>
      <c r="AU544" s="607" t="s">
        <v>1</v>
      </c>
      <c r="AV544" s="608" t="s">
        <v>174</v>
      </c>
      <c r="AW544" s="608" t="s">
        <v>174</v>
      </c>
      <c r="AX544" s="608" t="s">
        <v>174</v>
      </c>
      <c r="AY544" s="607" t="s">
        <v>1</v>
      </c>
      <c r="AZ544" s="607" t="s">
        <v>1</v>
      </c>
      <c r="BA544" s="607" t="s">
        <v>1</v>
      </c>
      <c r="BB544" s="607" t="s">
        <v>1</v>
      </c>
      <c r="BC544" s="607" t="s">
        <v>1</v>
      </c>
      <c r="BD544" s="607" t="s">
        <v>1</v>
      </c>
      <c r="BE544" s="607" t="s">
        <v>1</v>
      </c>
      <c r="BF544" s="607" t="s">
        <v>1</v>
      </c>
      <c r="BG544" s="607" t="s">
        <v>1</v>
      </c>
      <c r="BH544" s="607" t="s">
        <v>1</v>
      </c>
      <c r="BI544" s="607" t="s">
        <v>1</v>
      </c>
      <c r="BJ544" s="607" t="s">
        <v>1</v>
      </c>
      <c r="BK544" s="607" t="s">
        <v>1</v>
      </c>
      <c r="BL544" s="607" t="s">
        <v>1</v>
      </c>
      <c r="BM544" s="607" t="s">
        <v>1</v>
      </c>
      <c r="BN544" s="607" t="s">
        <v>1</v>
      </c>
      <c r="BO544" s="608" t="s">
        <v>174</v>
      </c>
      <c r="BP544" s="608" t="s">
        <v>174</v>
      </c>
      <c r="BQ544" s="608" t="s">
        <v>174</v>
      </c>
      <c r="BR544" s="607" t="s">
        <v>1</v>
      </c>
      <c r="BS544" s="607" t="s">
        <v>1</v>
      </c>
      <c r="BT544" s="607" t="s">
        <v>1</v>
      </c>
      <c r="BU544" s="607" t="s">
        <v>1</v>
      </c>
      <c r="BV544" s="607" t="s">
        <v>1</v>
      </c>
      <c r="BW544" s="607" t="s">
        <v>1</v>
      </c>
      <c r="BX544" s="607" t="s">
        <v>1</v>
      </c>
      <c r="BY544" s="607" t="s">
        <v>1</v>
      </c>
      <c r="BZ544" s="607" t="s">
        <v>1</v>
      </c>
      <c r="CA544" s="607" t="s">
        <v>1</v>
      </c>
      <c r="CB544" s="607" t="s">
        <v>1</v>
      </c>
      <c r="CC544" s="607" t="s">
        <v>1</v>
      </c>
      <c r="CD544" s="607" t="s">
        <v>1</v>
      </c>
      <c r="CE544" s="607" t="s">
        <v>1</v>
      </c>
      <c r="CF544" s="607" t="s">
        <v>1</v>
      </c>
      <c r="CG544" s="607" t="s">
        <v>1</v>
      </c>
      <c r="CH544" s="607" t="s">
        <v>1</v>
      </c>
      <c r="CI544" s="607" t="s">
        <v>1</v>
      </c>
      <c r="CJ544" s="607" t="s">
        <v>1</v>
      </c>
      <c r="CK544" s="607" t="s">
        <v>1</v>
      </c>
      <c r="CL544" s="607" t="s">
        <v>1</v>
      </c>
      <c r="CM544" s="607" t="s">
        <v>1</v>
      </c>
      <c r="CN544" s="607" t="s">
        <v>1</v>
      </c>
      <c r="CO544" s="607" t="s">
        <v>1</v>
      </c>
      <c r="CP544" s="607" t="s">
        <v>1</v>
      </c>
      <c r="CQ544" s="607" t="s">
        <v>1</v>
      </c>
      <c r="CR544" s="607" t="s">
        <v>1</v>
      </c>
      <c r="CS544" s="607" t="s">
        <v>1</v>
      </c>
      <c r="CT544" s="607" t="s">
        <v>1</v>
      </c>
      <c r="CU544" s="607" t="s">
        <v>1</v>
      </c>
      <c r="CV544" s="607"/>
      <c r="CW544" s="607"/>
      <c r="CX544" s="607"/>
      <c r="CY544" s="607"/>
      <c r="CZ544" s="607"/>
      <c r="DA544" s="607"/>
      <c r="DB544" s="607"/>
      <c r="DC544" s="607" t="s">
        <v>1</v>
      </c>
      <c r="DD544" s="607" t="s">
        <v>1</v>
      </c>
      <c r="DE544" s="607" t="s">
        <v>1</v>
      </c>
      <c r="DF544" s="607" t="s">
        <v>1</v>
      </c>
      <c r="DG544" s="607" t="s">
        <v>1</v>
      </c>
      <c r="DH544" s="607" t="s">
        <v>1</v>
      </c>
      <c r="DI544" s="607" t="s">
        <v>1</v>
      </c>
      <c r="DJ544" s="607" t="s">
        <v>1</v>
      </c>
      <c r="DK544" s="607" t="s">
        <v>1</v>
      </c>
      <c r="DL544" s="607" t="s">
        <v>1</v>
      </c>
      <c r="DM544" s="607" t="s">
        <v>1</v>
      </c>
      <c r="DN544" s="607" t="s">
        <v>1</v>
      </c>
      <c r="DO544" s="607" t="s">
        <v>1</v>
      </c>
      <c r="DP544" s="607" t="s">
        <v>1</v>
      </c>
      <c r="DQ544" s="607" t="s">
        <v>1</v>
      </c>
      <c r="DR544" s="607" t="s">
        <v>1</v>
      </c>
      <c r="DS544" s="607" t="s">
        <v>1</v>
      </c>
      <c r="DT544" s="607" t="s">
        <v>1</v>
      </c>
      <c r="DU544" s="607" t="s">
        <v>1</v>
      </c>
      <c r="DV544" s="607" t="s">
        <v>1</v>
      </c>
      <c r="DW544" s="607" t="s">
        <v>1</v>
      </c>
      <c r="DX544" s="607" t="s">
        <v>1</v>
      </c>
      <c r="DY544" s="607" t="s">
        <v>1</v>
      </c>
      <c r="DZ544" s="607" t="s">
        <v>1</v>
      </c>
      <c r="EA544" s="607" t="s">
        <v>1</v>
      </c>
      <c r="EB544" s="607" t="s">
        <v>1</v>
      </c>
      <c r="EC544" s="607" t="s">
        <v>1</v>
      </c>
      <c r="ED544" s="607" t="s">
        <v>1</v>
      </c>
      <c r="EE544" s="607" t="s">
        <v>1</v>
      </c>
      <c r="EF544" s="17" t="s">
        <v>1</v>
      </c>
      <c r="EG544" s="17" t="s">
        <v>1</v>
      </c>
      <c r="EH544" s="17" t="s">
        <v>1</v>
      </c>
      <c r="EI544" s="17" t="s">
        <v>1</v>
      </c>
      <c r="EJ544" s="17" t="s">
        <v>1</v>
      </c>
      <c r="EK544" s="17" t="s">
        <v>1</v>
      </c>
      <c r="EL544" s="17" t="s">
        <v>1</v>
      </c>
      <c r="EM544" s="17" t="s">
        <v>1</v>
      </c>
      <c r="EN544" s="17" t="s">
        <v>1</v>
      </c>
      <c r="EO544" s="17" t="s">
        <v>1</v>
      </c>
      <c r="EP544" s="17" t="s">
        <v>1</v>
      </c>
      <c r="EQ544" s="17" t="s">
        <v>1</v>
      </c>
      <c r="ER544" s="17" t="s">
        <v>1</v>
      </c>
      <c r="ES544" s="17" t="s">
        <v>1</v>
      </c>
      <c r="ET544" s="17" t="s">
        <v>1</v>
      </c>
      <c r="EU544" s="17" t="s">
        <v>1</v>
      </c>
    </row>
    <row r="545" spans="1:151" ht="14.25" customHeight="1">
      <c r="A545" s="551" t="s">
        <v>299</v>
      </c>
      <c r="B545" s="551" t="s">
        <v>710</v>
      </c>
      <c r="C545" s="551"/>
      <c r="D545" s="551"/>
      <c r="E545" s="607" t="s">
        <v>191</v>
      </c>
      <c r="F545" s="607" t="s">
        <v>191</v>
      </c>
      <c r="G545" s="607" t="s">
        <v>191</v>
      </c>
      <c r="H545" s="607" t="s">
        <v>191</v>
      </c>
      <c r="I545" s="607" t="s">
        <v>191</v>
      </c>
      <c r="J545" s="607" t="s">
        <v>191</v>
      </c>
      <c r="K545" s="607" t="s">
        <v>191</v>
      </c>
      <c r="L545" s="607" t="s">
        <v>191</v>
      </c>
      <c r="M545" s="607" t="s">
        <v>191</v>
      </c>
      <c r="N545" s="607" t="s">
        <v>191</v>
      </c>
      <c r="O545" s="607" t="s">
        <v>191</v>
      </c>
      <c r="P545" s="607" t="s">
        <v>191</v>
      </c>
      <c r="Q545" s="607" t="s">
        <v>191</v>
      </c>
      <c r="R545" s="607" t="s">
        <v>191</v>
      </c>
      <c r="S545" s="607" t="s">
        <v>191</v>
      </c>
      <c r="T545" s="607" t="s">
        <v>191</v>
      </c>
      <c r="U545" s="607" t="s">
        <v>191</v>
      </c>
      <c r="V545" s="607" t="s">
        <v>191</v>
      </c>
      <c r="W545" s="607" t="s">
        <v>191</v>
      </c>
      <c r="X545" s="607" t="s">
        <v>191</v>
      </c>
      <c r="Y545" s="607" t="s">
        <v>191</v>
      </c>
      <c r="Z545" s="607" t="s">
        <v>191</v>
      </c>
      <c r="AA545" s="607" t="s">
        <v>191</v>
      </c>
      <c r="AB545" s="607" t="s">
        <v>191</v>
      </c>
      <c r="AC545" s="608"/>
      <c r="AD545" s="608"/>
      <c r="AE545" s="608"/>
      <c r="AF545" s="607" t="s">
        <v>191</v>
      </c>
      <c r="AG545" s="607" t="s">
        <v>191</v>
      </c>
      <c r="AH545" s="607" t="s">
        <v>191</v>
      </c>
      <c r="AI545" s="607" t="s">
        <v>191</v>
      </c>
      <c r="AJ545" s="607" t="s">
        <v>191</v>
      </c>
      <c r="AK545" s="607" t="s">
        <v>191</v>
      </c>
      <c r="AL545" s="607" t="s">
        <v>191</v>
      </c>
      <c r="AM545" s="607" t="s">
        <v>191</v>
      </c>
      <c r="AN545" s="607" t="s">
        <v>191</v>
      </c>
      <c r="AO545" s="607" t="s">
        <v>191</v>
      </c>
      <c r="AP545" s="607" t="s">
        <v>191</v>
      </c>
      <c r="AQ545" s="607" t="s">
        <v>191</v>
      </c>
      <c r="AR545" s="607" t="s">
        <v>191</v>
      </c>
      <c r="AS545" s="607" t="s">
        <v>191</v>
      </c>
      <c r="AT545" s="607" t="s">
        <v>191</v>
      </c>
      <c r="AU545" s="607" t="s">
        <v>191</v>
      </c>
      <c r="AV545" s="608"/>
      <c r="AW545" s="608"/>
      <c r="AX545" s="608"/>
      <c r="AY545" s="607" t="s">
        <v>191</v>
      </c>
      <c r="AZ545" s="607" t="s">
        <v>191</v>
      </c>
      <c r="BA545" s="607" t="s">
        <v>191</v>
      </c>
      <c r="BB545" s="607" t="s">
        <v>191</v>
      </c>
      <c r="BC545" s="607" t="s">
        <v>191</v>
      </c>
      <c r="BD545" s="607" t="s">
        <v>191</v>
      </c>
      <c r="BE545" s="607" t="s">
        <v>191</v>
      </c>
      <c r="BF545" s="607" t="s">
        <v>191</v>
      </c>
      <c r="BG545" s="607" t="s">
        <v>191</v>
      </c>
      <c r="BH545" s="607" t="s">
        <v>191</v>
      </c>
      <c r="BI545" s="607" t="s">
        <v>191</v>
      </c>
      <c r="BJ545" s="607" t="s">
        <v>191</v>
      </c>
      <c r="BK545" s="607" t="s">
        <v>191</v>
      </c>
      <c r="BL545" s="607" t="s">
        <v>191</v>
      </c>
      <c r="BM545" s="607" t="s">
        <v>191</v>
      </c>
      <c r="BN545" s="607" t="s">
        <v>191</v>
      </c>
      <c r="BO545" s="608"/>
      <c r="BP545" s="608"/>
      <c r="BQ545" s="608"/>
      <c r="BR545" s="607"/>
      <c r="BS545" s="607"/>
      <c r="BT545" s="607"/>
      <c r="BU545" s="607"/>
      <c r="BV545" s="607"/>
      <c r="BW545" s="607"/>
      <c r="BX545" s="607"/>
      <c r="BY545" s="607"/>
      <c r="BZ545" s="607"/>
      <c r="CA545" s="607"/>
      <c r="CB545" s="607"/>
      <c r="CC545" s="607"/>
      <c r="CD545" s="607"/>
      <c r="CE545" s="607"/>
      <c r="CF545" s="607"/>
      <c r="CG545" s="607"/>
      <c r="CH545" s="607"/>
      <c r="CI545" s="607"/>
      <c r="CJ545" s="607"/>
      <c r="CK545" s="607"/>
      <c r="CL545" s="607"/>
      <c r="CM545" s="607"/>
      <c r="CN545" s="607"/>
      <c r="CO545" s="607"/>
      <c r="CP545" s="607"/>
      <c r="CQ545" s="607"/>
      <c r="CR545" s="607"/>
      <c r="CS545" s="607"/>
      <c r="CT545" s="607"/>
      <c r="CU545" s="607"/>
      <c r="CV545" s="607"/>
      <c r="CW545" s="607"/>
      <c r="CX545" s="607"/>
      <c r="CY545" s="607"/>
      <c r="CZ545" s="607"/>
      <c r="DA545" s="607"/>
      <c r="DB545" s="607"/>
      <c r="DC545" s="607"/>
      <c r="DD545" s="607"/>
      <c r="DE545" s="607"/>
      <c r="DF545" s="607"/>
      <c r="DG545" s="607"/>
      <c r="DH545" s="607"/>
      <c r="DI545" s="607"/>
      <c r="DJ545" s="607"/>
      <c r="DK545" s="607"/>
      <c r="DL545" s="607"/>
      <c r="DM545" s="607"/>
      <c r="DN545" s="607"/>
      <c r="DO545" s="607"/>
      <c r="DP545" s="607"/>
      <c r="DQ545" s="607"/>
      <c r="DR545" s="607"/>
      <c r="DS545" s="607"/>
      <c r="DT545" s="607"/>
      <c r="DU545" s="607"/>
      <c r="DV545" s="607"/>
      <c r="DW545" s="607"/>
      <c r="DX545" s="607"/>
      <c r="DY545" s="607"/>
      <c r="DZ545" s="607"/>
      <c r="EA545" s="607"/>
      <c r="EB545" s="607"/>
      <c r="EC545" s="607"/>
      <c r="ED545" s="607"/>
      <c r="EE545" s="607"/>
    </row>
    <row r="546" spans="1:151" ht="14.25" customHeight="1">
      <c r="A546" s="551" t="s">
        <v>299</v>
      </c>
      <c r="B546" s="551" t="s">
        <v>710</v>
      </c>
      <c r="C546" s="551"/>
      <c r="D546" s="551"/>
      <c r="E546" s="607" t="s">
        <v>191</v>
      </c>
      <c r="F546" s="607" t="s">
        <v>191</v>
      </c>
      <c r="G546" s="607" t="s">
        <v>191</v>
      </c>
      <c r="H546" s="607" t="s">
        <v>191</v>
      </c>
      <c r="I546" s="607" t="s">
        <v>191</v>
      </c>
      <c r="J546" s="607" t="s">
        <v>191</v>
      </c>
      <c r="K546" s="607" t="s">
        <v>191</v>
      </c>
      <c r="L546" s="607" t="s">
        <v>191</v>
      </c>
      <c r="M546" s="607" t="s">
        <v>191</v>
      </c>
      <c r="N546" s="607" t="s">
        <v>191</v>
      </c>
      <c r="O546" s="607" t="s">
        <v>191</v>
      </c>
      <c r="P546" s="607" t="s">
        <v>191</v>
      </c>
      <c r="Q546" s="607" t="s">
        <v>191</v>
      </c>
      <c r="R546" s="607" t="s">
        <v>191</v>
      </c>
      <c r="S546" s="607" t="s">
        <v>191</v>
      </c>
      <c r="T546" s="607" t="s">
        <v>191</v>
      </c>
      <c r="U546" s="607" t="s">
        <v>191</v>
      </c>
      <c r="V546" s="607" t="s">
        <v>191</v>
      </c>
      <c r="W546" s="607" t="s">
        <v>191</v>
      </c>
      <c r="X546" s="607" t="s">
        <v>191</v>
      </c>
      <c r="Y546" s="607" t="s">
        <v>191</v>
      </c>
      <c r="Z546" s="607" t="s">
        <v>191</v>
      </c>
      <c r="AA546" s="607" t="s">
        <v>191</v>
      </c>
      <c r="AB546" s="607" t="s">
        <v>191</v>
      </c>
      <c r="AC546" s="608"/>
      <c r="AD546" s="608"/>
      <c r="AE546" s="608"/>
      <c r="AF546" s="607" t="s">
        <v>191</v>
      </c>
      <c r="AG546" s="607" t="s">
        <v>191</v>
      </c>
      <c r="AH546" s="607" t="s">
        <v>191</v>
      </c>
      <c r="AI546" s="607" t="s">
        <v>191</v>
      </c>
      <c r="AJ546" s="607" t="s">
        <v>191</v>
      </c>
      <c r="AK546" s="607" t="s">
        <v>191</v>
      </c>
      <c r="AL546" s="607" t="s">
        <v>191</v>
      </c>
      <c r="AM546" s="607" t="s">
        <v>191</v>
      </c>
      <c r="AN546" s="607" t="s">
        <v>191</v>
      </c>
      <c r="AO546" s="607" t="s">
        <v>191</v>
      </c>
      <c r="AP546" s="607" t="s">
        <v>191</v>
      </c>
      <c r="AQ546" s="607" t="s">
        <v>191</v>
      </c>
      <c r="AR546" s="607" t="s">
        <v>191</v>
      </c>
      <c r="AS546" s="607" t="s">
        <v>191</v>
      </c>
      <c r="AT546" s="607" t="s">
        <v>191</v>
      </c>
      <c r="AU546" s="607" t="s">
        <v>191</v>
      </c>
      <c r="AV546" s="608"/>
      <c r="AW546" s="608"/>
      <c r="AX546" s="608"/>
      <c r="AY546" s="607" t="s">
        <v>191</v>
      </c>
      <c r="AZ546" s="607" t="s">
        <v>191</v>
      </c>
      <c r="BA546" s="607" t="s">
        <v>191</v>
      </c>
      <c r="BB546" s="607" t="s">
        <v>191</v>
      </c>
      <c r="BC546" s="607" t="s">
        <v>191</v>
      </c>
      <c r="BD546" s="607" t="s">
        <v>191</v>
      </c>
      <c r="BE546" s="607" t="s">
        <v>191</v>
      </c>
      <c r="BF546" s="607" t="s">
        <v>191</v>
      </c>
      <c r="BG546" s="607" t="s">
        <v>191</v>
      </c>
      <c r="BH546" s="607" t="s">
        <v>191</v>
      </c>
      <c r="BI546" s="607" t="s">
        <v>191</v>
      </c>
      <c r="BJ546" s="607" t="s">
        <v>191</v>
      </c>
      <c r="BK546" s="607" t="s">
        <v>191</v>
      </c>
      <c r="BL546" s="607" t="s">
        <v>191</v>
      </c>
      <c r="BM546" s="607" t="s">
        <v>191</v>
      </c>
      <c r="BN546" s="607" t="s">
        <v>191</v>
      </c>
      <c r="BO546" s="608"/>
      <c r="BP546" s="608"/>
      <c r="BQ546" s="608"/>
      <c r="BR546" s="607"/>
      <c r="BS546" s="607"/>
      <c r="BT546" s="607"/>
      <c r="BU546" s="607"/>
      <c r="BV546" s="607"/>
      <c r="BW546" s="607"/>
      <c r="BX546" s="607"/>
      <c r="BY546" s="607"/>
      <c r="BZ546" s="607"/>
      <c r="CA546" s="607"/>
      <c r="CB546" s="607"/>
      <c r="CC546" s="607"/>
      <c r="CD546" s="607"/>
      <c r="CE546" s="607"/>
      <c r="CF546" s="607"/>
      <c r="CG546" s="607"/>
      <c r="CH546" s="607"/>
      <c r="CI546" s="607"/>
      <c r="CJ546" s="607"/>
      <c r="CK546" s="607"/>
      <c r="CL546" s="607"/>
      <c r="CM546" s="607"/>
      <c r="CN546" s="607"/>
      <c r="CO546" s="607"/>
      <c r="CP546" s="607"/>
      <c r="CQ546" s="607"/>
      <c r="CR546" s="607"/>
      <c r="CS546" s="607"/>
      <c r="CT546" s="607"/>
      <c r="CU546" s="607"/>
      <c r="CV546" s="607"/>
      <c r="CW546" s="607"/>
      <c r="CX546" s="607"/>
      <c r="CY546" s="607"/>
      <c r="CZ546" s="607"/>
      <c r="DA546" s="607"/>
      <c r="DB546" s="607"/>
      <c r="DC546" s="607"/>
      <c r="DD546" s="607"/>
      <c r="DE546" s="607"/>
      <c r="DF546" s="607"/>
      <c r="DG546" s="607"/>
      <c r="DH546" s="607"/>
      <c r="DI546" s="607"/>
      <c r="DJ546" s="607"/>
      <c r="DK546" s="607"/>
      <c r="DL546" s="607"/>
      <c r="DM546" s="607"/>
      <c r="DN546" s="607"/>
      <c r="DO546" s="607"/>
      <c r="DP546" s="607"/>
      <c r="DQ546" s="607"/>
      <c r="DR546" s="607"/>
      <c r="DS546" s="607"/>
      <c r="DT546" s="607"/>
      <c r="DU546" s="607"/>
      <c r="DV546" s="607"/>
      <c r="DW546" s="607"/>
      <c r="DX546" s="607"/>
      <c r="DY546" s="607"/>
      <c r="DZ546" s="607"/>
      <c r="EA546" s="607"/>
      <c r="EB546" s="607"/>
      <c r="EC546" s="607"/>
      <c r="ED546" s="607"/>
      <c r="EE546" s="607"/>
    </row>
    <row r="547" spans="1:151" ht="14.25" customHeight="1">
      <c r="A547" s="551" t="s">
        <v>299</v>
      </c>
      <c r="B547" s="551" t="s">
        <v>720</v>
      </c>
      <c r="C547" s="551" t="s">
        <v>720</v>
      </c>
      <c r="D547" s="551"/>
      <c r="E547" s="607">
        <v>34</v>
      </c>
      <c r="F547" s="607">
        <v>22</v>
      </c>
      <c r="G547" s="607" t="s">
        <v>1</v>
      </c>
      <c r="H547" s="607" t="s">
        <v>1</v>
      </c>
      <c r="I547" s="607">
        <v>1</v>
      </c>
      <c r="J547" s="607">
        <v>1</v>
      </c>
      <c r="K547" s="607">
        <v>21</v>
      </c>
      <c r="L547" s="607">
        <v>12</v>
      </c>
      <c r="M547" s="607">
        <v>34</v>
      </c>
      <c r="N547" s="607" t="s">
        <v>1</v>
      </c>
      <c r="O547" s="607">
        <v>1</v>
      </c>
      <c r="P547" s="607">
        <v>1</v>
      </c>
      <c r="Q547" s="607" t="s">
        <v>1</v>
      </c>
      <c r="R547" s="607" t="s">
        <v>1</v>
      </c>
      <c r="S547" s="607">
        <v>2</v>
      </c>
      <c r="T547" s="607" t="s">
        <v>1</v>
      </c>
      <c r="U547" s="607">
        <v>4</v>
      </c>
      <c r="V547" s="607">
        <v>7</v>
      </c>
      <c r="W547" s="607">
        <v>8</v>
      </c>
      <c r="X547" s="607">
        <v>7</v>
      </c>
      <c r="Y547" s="607" t="s">
        <v>1</v>
      </c>
      <c r="Z547" s="607">
        <v>1</v>
      </c>
      <c r="AA547" s="607">
        <v>2</v>
      </c>
      <c r="AB547" s="607">
        <v>1</v>
      </c>
      <c r="AC547" s="608">
        <v>59.6</v>
      </c>
      <c r="AD547" s="608">
        <v>59.5</v>
      </c>
      <c r="AE547" s="608">
        <v>59.7</v>
      </c>
      <c r="AF547" s="607">
        <v>10</v>
      </c>
      <c r="AG547" s="607" t="s">
        <v>1</v>
      </c>
      <c r="AH547" s="607">
        <v>1</v>
      </c>
      <c r="AI547" s="607" t="s">
        <v>1</v>
      </c>
      <c r="AJ547" s="607" t="s">
        <v>1</v>
      </c>
      <c r="AK547" s="607" t="s">
        <v>1</v>
      </c>
      <c r="AL547" s="607">
        <v>1</v>
      </c>
      <c r="AM547" s="607" t="s">
        <v>1</v>
      </c>
      <c r="AN547" s="607">
        <v>1</v>
      </c>
      <c r="AO547" s="607">
        <v>1</v>
      </c>
      <c r="AP547" s="607">
        <v>1</v>
      </c>
      <c r="AQ547" s="607">
        <v>1</v>
      </c>
      <c r="AR547" s="607" t="s">
        <v>1</v>
      </c>
      <c r="AS547" s="607">
        <v>1</v>
      </c>
      <c r="AT547" s="607">
        <v>2</v>
      </c>
      <c r="AU547" s="607">
        <v>1</v>
      </c>
      <c r="AV547" s="608">
        <v>62.9</v>
      </c>
      <c r="AW547" s="608">
        <v>58.5</v>
      </c>
      <c r="AX547" s="608">
        <v>65.8</v>
      </c>
      <c r="AY547" s="607">
        <v>5</v>
      </c>
      <c r="AZ547" s="607" t="s">
        <v>1</v>
      </c>
      <c r="BA547" s="607" t="s">
        <v>1</v>
      </c>
      <c r="BB547" s="607" t="s">
        <v>1</v>
      </c>
      <c r="BC547" s="607" t="s">
        <v>1</v>
      </c>
      <c r="BD547" s="607" t="s">
        <v>1</v>
      </c>
      <c r="BE547" s="607" t="s">
        <v>1</v>
      </c>
      <c r="BF547" s="607" t="s">
        <v>1</v>
      </c>
      <c r="BG547" s="607">
        <v>1</v>
      </c>
      <c r="BH547" s="607">
        <v>1</v>
      </c>
      <c r="BI547" s="607">
        <v>1</v>
      </c>
      <c r="BJ547" s="607">
        <v>1</v>
      </c>
      <c r="BK547" s="607" t="s">
        <v>1</v>
      </c>
      <c r="BL547" s="607" t="s">
        <v>1</v>
      </c>
      <c r="BM547" s="607">
        <v>1</v>
      </c>
      <c r="BN547" s="607" t="s">
        <v>1</v>
      </c>
      <c r="BO547" s="608">
        <v>64</v>
      </c>
      <c r="BP547" s="608">
        <v>64.5</v>
      </c>
      <c r="BQ547" s="608">
        <v>63.7</v>
      </c>
      <c r="BR547" s="607">
        <v>22</v>
      </c>
      <c r="BS547" s="607" t="s">
        <v>1</v>
      </c>
      <c r="BT547" s="607" t="s">
        <v>1</v>
      </c>
      <c r="BU547" s="607" t="s">
        <v>1</v>
      </c>
      <c r="BV547" s="607" t="s">
        <v>1</v>
      </c>
      <c r="BW547" s="607" t="s">
        <v>1</v>
      </c>
      <c r="BX547" s="607" t="s">
        <v>1</v>
      </c>
      <c r="BY547" s="607" t="s">
        <v>1</v>
      </c>
      <c r="BZ547" s="607">
        <v>2</v>
      </c>
      <c r="CA547" s="607">
        <v>2</v>
      </c>
      <c r="CB547" s="607">
        <v>6</v>
      </c>
      <c r="CC547" s="607">
        <v>7</v>
      </c>
      <c r="CD547" s="607" t="s">
        <v>1</v>
      </c>
      <c r="CE547" s="607">
        <v>2</v>
      </c>
      <c r="CF547" s="607">
        <v>2</v>
      </c>
      <c r="CG547" s="607">
        <v>1</v>
      </c>
      <c r="CH547" s="607">
        <v>8</v>
      </c>
      <c r="CI547" s="607" t="s">
        <v>1</v>
      </c>
      <c r="CJ547" s="607" t="s">
        <v>1</v>
      </c>
      <c r="CK547" s="607" t="s">
        <v>1</v>
      </c>
      <c r="CL547" s="607" t="s">
        <v>1</v>
      </c>
      <c r="CM547" s="607" t="s">
        <v>1</v>
      </c>
      <c r="CN547" s="607" t="s">
        <v>1</v>
      </c>
      <c r="CO547" s="607">
        <v>1</v>
      </c>
      <c r="CP547" s="607">
        <v>2</v>
      </c>
      <c r="CQ547" s="607">
        <v>3</v>
      </c>
      <c r="CR547" s="607" t="s">
        <v>1</v>
      </c>
      <c r="CS547" s="607">
        <v>1</v>
      </c>
      <c r="CT547" s="607">
        <v>1</v>
      </c>
      <c r="CU547" s="607" t="s">
        <v>1</v>
      </c>
      <c r="CV547" s="607"/>
      <c r="CW547" s="607"/>
      <c r="CX547" s="607"/>
      <c r="CY547" s="607"/>
      <c r="CZ547" s="607"/>
      <c r="DA547" s="607"/>
      <c r="DB547" s="607"/>
      <c r="DC547" s="607">
        <v>46</v>
      </c>
      <c r="DD547" s="607">
        <v>33</v>
      </c>
      <c r="DE547" s="607">
        <v>5</v>
      </c>
      <c r="DF547" s="607">
        <v>15</v>
      </c>
      <c r="DG547" s="607">
        <v>13</v>
      </c>
      <c r="DH547" s="607">
        <v>4</v>
      </c>
      <c r="DI547" s="607">
        <v>1</v>
      </c>
      <c r="DJ547" s="607">
        <v>8</v>
      </c>
      <c r="DK547" s="607">
        <v>4</v>
      </c>
      <c r="DL547" s="607" t="s">
        <v>1</v>
      </c>
      <c r="DM547" s="607" t="s">
        <v>1</v>
      </c>
      <c r="DN547" s="607" t="s">
        <v>1</v>
      </c>
      <c r="DO547" s="607" t="s">
        <v>1</v>
      </c>
      <c r="DP547" s="607">
        <v>2</v>
      </c>
      <c r="DQ547" s="607" t="s">
        <v>1</v>
      </c>
      <c r="DR547" s="607" t="s">
        <v>1</v>
      </c>
      <c r="DS547" s="607">
        <v>1</v>
      </c>
      <c r="DT547" s="607" t="s">
        <v>1</v>
      </c>
      <c r="DU547" s="607" t="s">
        <v>1</v>
      </c>
      <c r="DV547" s="607" t="s">
        <v>1</v>
      </c>
      <c r="DW547" s="607" t="s">
        <v>1</v>
      </c>
      <c r="DX547" s="607">
        <v>1</v>
      </c>
      <c r="DY547" s="607" t="s">
        <v>1</v>
      </c>
      <c r="DZ547" s="607" t="s">
        <v>1</v>
      </c>
      <c r="EA547" s="607">
        <v>22</v>
      </c>
      <c r="EB547" s="607">
        <v>1026</v>
      </c>
      <c r="EC547" s="607" t="s">
        <v>1</v>
      </c>
      <c r="ED547" s="607">
        <v>971</v>
      </c>
      <c r="EE547" s="607">
        <v>55</v>
      </c>
      <c r="EF547" s="17">
        <v>22</v>
      </c>
      <c r="EG547" s="17">
        <v>17</v>
      </c>
      <c r="EH547" s="17">
        <v>2</v>
      </c>
      <c r="EI547" s="17">
        <v>9</v>
      </c>
      <c r="EJ547" s="17">
        <v>6</v>
      </c>
      <c r="EK547" s="17" t="s">
        <v>1</v>
      </c>
      <c r="EL547" s="17">
        <v>1</v>
      </c>
      <c r="EM547" s="17">
        <v>4</v>
      </c>
      <c r="EN547" s="17">
        <v>24</v>
      </c>
      <c r="EO547" s="17">
        <v>16</v>
      </c>
      <c r="EP547" s="17">
        <v>3</v>
      </c>
      <c r="EQ547" s="17">
        <v>6</v>
      </c>
      <c r="ER547" s="17">
        <v>7</v>
      </c>
      <c r="ES547" s="17">
        <v>4</v>
      </c>
      <c r="ET547" s="17" t="s">
        <v>1</v>
      </c>
      <c r="EU547" s="17">
        <v>4</v>
      </c>
    </row>
    <row r="548" spans="1:151" ht="14.25" customHeight="1">
      <c r="A548" s="551" t="s">
        <v>299</v>
      </c>
      <c r="B548" s="551" t="s">
        <v>720</v>
      </c>
      <c r="C548" s="551" t="s">
        <v>720</v>
      </c>
      <c r="D548" s="551" t="s">
        <v>720</v>
      </c>
      <c r="E548" s="607">
        <v>34</v>
      </c>
      <c r="F548" s="607">
        <v>22</v>
      </c>
      <c r="G548" s="607" t="s">
        <v>1</v>
      </c>
      <c r="H548" s="607" t="s">
        <v>1</v>
      </c>
      <c r="I548" s="607">
        <v>1</v>
      </c>
      <c r="J548" s="607">
        <v>1</v>
      </c>
      <c r="K548" s="607">
        <v>21</v>
      </c>
      <c r="L548" s="607">
        <v>12</v>
      </c>
      <c r="M548" s="607">
        <v>34</v>
      </c>
      <c r="N548" s="607" t="s">
        <v>1</v>
      </c>
      <c r="O548" s="607">
        <v>1</v>
      </c>
      <c r="P548" s="607">
        <v>1</v>
      </c>
      <c r="Q548" s="607" t="s">
        <v>1</v>
      </c>
      <c r="R548" s="607" t="s">
        <v>1</v>
      </c>
      <c r="S548" s="607">
        <v>2</v>
      </c>
      <c r="T548" s="607" t="s">
        <v>1</v>
      </c>
      <c r="U548" s="607">
        <v>4</v>
      </c>
      <c r="V548" s="607">
        <v>7</v>
      </c>
      <c r="W548" s="607">
        <v>8</v>
      </c>
      <c r="X548" s="607">
        <v>7</v>
      </c>
      <c r="Y548" s="607" t="s">
        <v>1</v>
      </c>
      <c r="Z548" s="607">
        <v>1</v>
      </c>
      <c r="AA548" s="607">
        <v>2</v>
      </c>
      <c r="AB548" s="607">
        <v>1</v>
      </c>
      <c r="AC548" s="608">
        <v>59.6</v>
      </c>
      <c r="AD548" s="608">
        <v>59.5</v>
      </c>
      <c r="AE548" s="608">
        <v>59.7</v>
      </c>
      <c r="AF548" s="607">
        <v>10</v>
      </c>
      <c r="AG548" s="607" t="s">
        <v>1</v>
      </c>
      <c r="AH548" s="607">
        <v>1</v>
      </c>
      <c r="AI548" s="607" t="s">
        <v>1</v>
      </c>
      <c r="AJ548" s="607" t="s">
        <v>1</v>
      </c>
      <c r="AK548" s="607" t="s">
        <v>1</v>
      </c>
      <c r="AL548" s="607">
        <v>1</v>
      </c>
      <c r="AM548" s="607" t="s">
        <v>1</v>
      </c>
      <c r="AN548" s="607">
        <v>1</v>
      </c>
      <c r="AO548" s="607">
        <v>1</v>
      </c>
      <c r="AP548" s="607">
        <v>1</v>
      </c>
      <c r="AQ548" s="607">
        <v>1</v>
      </c>
      <c r="AR548" s="607" t="s">
        <v>1</v>
      </c>
      <c r="AS548" s="607">
        <v>1</v>
      </c>
      <c r="AT548" s="607">
        <v>2</v>
      </c>
      <c r="AU548" s="607">
        <v>1</v>
      </c>
      <c r="AV548" s="608">
        <v>62.9</v>
      </c>
      <c r="AW548" s="608">
        <v>58.5</v>
      </c>
      <c r="AX548" s="608">
        <v>65.8</v>
      </c>
      <c r="AY548" s="607">
        <v>5</v>
      </c>
      <c r="AZ548" s="607" t="s">
        <v>1</v>
      </c>
      <c r="BA548" s="607" t="s">
        <v>1</v>
      </c>
      <c r="BB548" s="607" t="s">
        <v>1</v>
      </c>
      <c r="BC548" s="607" t="s">
        <v>1</v>
      </c>
      <c r="BD548" s="607" t="s">
        <v>1</v>
      </c>
      <c r="BE548" s="607" t="s">
        <v>1</v>
      </c>
      <c r="BF548" s="607" t="s">
        <v>1</v>
      </c>
      <c r="BG548" s="607">
        <v>1</v>
      </c>
      <c r="BH548" s="607">
        <v>1</v>
      </c>
      <c r="BI548" s="607">
        <v>1</v>
      </c>
      <c r="BJ548" s="607">
        <v>1</v>
      </c>
      <c r="BK548" s="607" t="s">
        <v>1</v>
      </c>
      <c r="BL548" s="607" t="s">
        <v>1</v>
      </c>
      <c r="BM548" s="607">
        <v>1</v>
      </c>
      <c r="BN548" s="607" t="s">
        <v>1</v>
      </c>
      <c r="BO548" s="608">
        <v>64</v>
      </c>
      <c r="BP548" s="608">
        <v>64.5</v>
      </c>
      <c r="BQ548" s="608">
        <v>63.7</v>
      </c>
      <c r="BR548" s="607">
        <v>22</v>
      </c>
      <c r="BS548" s="607" t="s">
        <v>1</v>
      </c>
      <c r="BT548" s="607" t="s">
        <v>1</v>
      </c>
      <c r="BU548" s="607" t="s">
        <v>1</v>
      </c>
      <c r="BV548" s="607" t="s">
        <v>1</v>
      </c>
      <c r="BW548" s="607" t="s">
        <v>1</v>
      </c>
      <c r="BX548" s="607" t="s">
        <v>1</v>
      </c>
      <c r="BY548" s="607" t="s">
        <v>1</v>
      </c>
      <c r="BZ548" s="607">
        <v>2</v>
      </c>
      <c r="CA548" s="607">
        <v>2</v>
      </c>
      <c r="CB548" s="607">
        <v>6</v>
      </c>
      <c r="CC548" s="607">
        <v>7</v>
      </c>
      <c r="CD548" s="607" t="s">
        <v>1</v>
      </c>
      <c r="CE548" s="607">
        <v>2</v>
      </c>
      <c r="CF548" s="607">
        <v>2</v>
      </c>
      <c r="CG548" s="607">
        <v>1</v>
      </c>
      <c r="CH548" s="607">
        <v>8</v>
      </c>
      <c r="CI548" s="607" t="s">
        <v>1</v>
      </c>
      <c r="CJ548" s="607" t="s">
        <v>1</v>
      </c>
      <c r="CK548" s="607" t="s">
        <v>1</v>
      </c>
      <c r="CL548" s="607" t="s">
        <v>1</v>
      </c>
      <c r="CM548" s="607" t="s">
        <v>1</v>
      </c>
      <c r="CN548" s="607" t="s">
        <v>1</v>
      </c>
      <c r="CO548" s="607">
        <v>1</v>
      </c>
      <c r="CP548" s="607">
        <v>2</v>
      </c>
      <c r="CQ548" s="607">
        <v>3</v>
      </c>
      <c r="CR548" s="607" t="s">
        <v>1</v>
      </c>
      <c r="CS548" s="607">
        <v>1</v>
      </c>
      <c r="CT548" s="607">
        <v>1</v>
      </c>
      <c r="CU548" s="607" t="s">
        <v>1</v>
      </c>
      <c r="CV548" s="607"/>
      <c r="CW548" s="607"/>
      <c r="CX548" s="607"/>
      <c r="CY548" s="607"/>
      <c r="CZ548" s="607"/>
      <c r="DA548" s="607"/>
      <c r="DB548" s="607"/>
      <c r="DC548" s="607">
        <v>46</v>
      </c>
      <c r="DD548" s="607">
        <v>33</v>
      </c>
      <c r="DE548" s="607">
        <v>5</v>
      </c>
      <c r="DF548" s="607">
        <v>15</v>
      </c>
      <c r="DG548" s="607">
        <v>13</v>
      </c>
      <c r="DH548" s="607">
        <v>4</v>
      </c>
      <c r="DI548" s="607">
        <v>1</v>
      </c>
      <c r="DJ548" s="607">
        <v>8</v>
      </c>
      <c r="DK548" s="607">
        <v>4</v>
      </c>
      <c r="DL548" s="607" t="s">
        <v>1</v>
      </c>
      <c r="DM548" s="607" t="s">
        <v>1</v>
      </c>
      <c r="DN548" s="607" t="s">
        <v>1</v>
      </c>
      <c r="DO548" s="607" t="s">
        <v>1</v>
      </c>
      <c r="DP548" s="607">
        <v>2</v>
      </c>
      <c r="DQ548" s="607" t="s">
        <v>1</v>
      </c>
      <c r="DR548" s="607" t="s">
        <v>1</v>
      </c>
      <c r="DS548" s="607">
        <v>1</v>
      </c>
      <c r="DT548" s="607" t="s">
        <v>1</v>
      </c>
      <c r="DU548" s="607" t="s">
        <v>1</v>
      </c>
      <c r="DV548" s="607" t="s">
        <v>1</v>
      </c>
      <c r="DW548" s="607" t="s">
        <v>1</v>
      </c>
      <c r="DX548" s="607">
        <v>1</v>
      </c>
      <c r="DY548" s="607" t="s">
        <v>1</v>
      </c>
      <c r="DZ548" s="607" t="s">
        <v>1</v>
      </c>
      <c r="EA548" s="607">
        <v>22</v>
      </c>
      <c r="EB548" s="607">
        <v>1026</v>
      </c>
      <c r="EC548" s="607" t="s">
        <v>1</v>
      </c>
      <c r="ED548" s="607">
        <v>971</v>
      </c>
      <c r="EE548" s="607">
        <v>55</v>
      </c>
      <c r="EF548" s="17">
        <v>22</v>
      </c>
      <c r="EG548" s="17">
        <v>17</v>
      </c>
      <c r="EH548" s="17">
        <v>2</v>
      </c>
      <c r="EI548" s="17">
        <v>9</v>
      </c>
      <c r="EJ548" s="17">
        <v>6</v>
      </c>
      <c r="EK548" s="17" t="s">
        <v>1</v>
      </c>
      <c r="EL548" s="17">
        <v>1</v>
      </c>
      <c r="EM548" s="17">
        <v>4</v>
      </c>
      <c r="EN548" s="17">
        <v>24</v>
      </c>
      <c r="EO548" s="17">
        <v>16</v>
      </c>
      <c r="EP548" s="17">
        <v>3</v>
      </c>
      <c r="EQ548" s="17">
        <v>6</v>
      </c>
      <c r="ER548" s="17">
        <v>7</v>
      </c>
      <c r="ES548" s="17">
        <v>4</v>
      </c>
      <c r="ET548" s="17" t="s">
        <v>1</v>
      </c>
      <c r="EU548" s="17">
        <v>4</v>
      </c>
    </row>
    <row r="549" spans="1:151" ht="14.25" customHeight="1">
      <c r="A549" s="551" t="s">
        <v>299</v>
      </c>
      <c r="B549" s="551" t="s">
        <v>720</v>
      </c>
      <c r="C549" s="551"/>
      <c r="D549" s="551"/>
      <c r="E549" s="607" t="s">
        <v>191</v>
      </c>
      <c r="F549" s="607" t="s">
        <v>191</v>
      </c>
      <c r="G549" s="607" t="s">
        <v>191</v>
      </c>
      <c r="H549" s="607" t="s">
        <v>191</v>
      </c>
      <c r="I549" s="607" t="s">
        <v>191</v>
      </c>
      <c r="J549" s="607" t="s">
        <v>191</v>
      </c>
      <c r="K549" s="607" t="s">
        <v>191</v>
      </c>
      <c r="L549" s="607" t="s">
        <v>191</v>
      </c>
      <c r="M549" s="607" t="s">
        <v>191</v>
      </c>
      <c r="N549" s="607" t="s">
        <v>191</v>
      </c>
      <c r="O549" s="607" t="s">
        <v>191</v>
      </c>
      <c r="P549" s="607" t="s">
        <v>191</v>
      </c>
      <c r="Q549" s="607" t="s">
        <v>191</v>
      </c>
      <c r="R549" s="607" t="s">
        <v>191</v>
      </c>
      <c r="S549" s="607" t="s">
        <v>191</v>
      </c>
      <c r="T549" s="607" t="s">
        <v>191</v>
      </c>
      <c r="U549" s="607" t="s">
        <v>191</v>
      </c>
      <c r="V549" s="607" t="s">
        <v>191</v>
      </c>
      <c r="W549" s="607" t="s">
        <v>191</v>
      </c>
      <c r="X549" s="607" t="s">
        <v>191</v>
      </c>
      <c r="Y549" s="607" t="s">
        <v>191</v>
      </c>
      <c r="Z549" s="607" t="s">
        <v>191</v>
      </c>
      <c r="AA549" s="607" t="s">
        <v>191</v>
      </c>
      <c r="AB549" s="607" t="s">
        <v>191</v>
      </c>
      <c r="AC549" s="608"/>
      <c r="AD549" s="608"/>
      <c r="AE549" s="608"/>
      <c r="AF549" s="607" t="s">
        <v>191</v>
      </c>
      <c r="AG549" s="607" t="s">
        <v>191</v>
      </c>
      <c r="AH549" s="607" t="s">
        <v>191</v>
      </c>
      <c r="AI549" s="607" t="s">
        <v>191</v>
      </c>
      <c r="AJ549" s="607" t="s">
        <v>191</v>
      </c>
      <c r="AK549" s="607" t="s">
        <v>191</v>
      </c>
      <c r="AL549" s="607" t="s">
        <v>191</v>
      </c>
      <c r="AM549" s="607" t="s">
        <v>191</v>
      </c>
      <c r="AN549" s="607" t="s">
        <v>191</v>
      </c>
      <c r="AO549" s="607" t="s">
        <v>191</v>
      </c>
      <c r="AP549" s="607" t="s">
        <v>191</v>
      </c>
      <c r="AQ549" s="607" t="s">
        <v>191</v>
      </c>
      <c r="AR549" s="607" t="s">
        <v>191</v>
      </c>
      <c r="AS549" s="607" t="s">
        <v>191</v>
      </c>
      <c r="AT549" s="607" t="s">
        <v>191</v>
      </c>
      <c r="AU549" s="607" t="s">
        <v>191</v>
      </c>
      <c r="AV549" s="608"/>
      <c r="AW549" s="608"/>
      <c r="AX549" s="608"/>
      <c r="AY549" s="607" t="s">
        <v>191</v>
      </c>
      <c r="AZ549" s="607" t="s">
        <v>191</v>
      </c>
      <c r="BA549" s="607" t="s">
        <v>191</v>
      </c>
      <c r="BB549" s="607" t="s">
        <v>191</v>
      </c>
      <c r="BC549" s="607" t="s">
        <v>191</v>
      </c>
      <c r="BD549" s="607" t="s">
        <v>191</v>
      </c>
      <c r="BE549" s="607" t="s">
        <v>191</v>
      </c>
      <c r="BF549" s="607" t="s">
        <v>191</v>
      </c>
      <c r="BG549" s="607" t="s">
        <v>191</v>
      </c>
      <c r="BH549" s="607" t="s">
        <v>191</v>
      </c>
      <c r="BI549" s="607" t="s">
        <v>191</v>
      </c>
      <c r="BJ549" s="607" t="s">
        <v>191</v>
      </c>
      <c r="BK549" s="607" t="s">
        <v>191</v>
      </c>
      <c r="BL549" s="607" t="s">
        <v>191</v>
      </c>
      <c r="BM549" s="607" t="s">
        <v>191</v>
      </c>
      <c r="BN549" s="607" t="s">
        <v>191</v>
      </c>
      <c r="BO549" s="608"/>
      <c r="BP549" s="608"/>
      <c r="BQ549" s="608"/>
      <c r="BR549" s="607"/>
      <c r="BS549" s="607"/>
      <c r="BT549" s="607"/>
      <c r="BU549" s="607"/>
      <c r="BV549" s="607"/>
      <c r="BW549" s="607"/>
      <c r="BX549" s="607"/>
      <c r="BY549" s="607"/>
      <c r="BZ549" s="607"/>
      <c r="CA549" s="607"/>
      <c r="CB549" s="607"/>
      <c r="CC549" s="607"/>
      <c r="CD549" s="607"/>
      <c r="CE549" s="607"/>
      <c r="CF549" s="607"/>
      <c r="CG549" s="607"/>
      <c r="CH549" s="607"/>
      <c r="CI549" s="607"/>
      <c r="CJ549" s="607"/>
      <c r="CK549" s="607"/>
      <c r="CL549" s="607"/>
      <c r="CM549" s="607"/>
      <c r="CN549" s="607"/>
      <c r="CO549" s="607"/>
      <c r="CP549" s="607"/>
      <c r="CQ549" s="607"/>
      <c r="CR549" s="607"/>
      <c r="CS549" s="607"/>
      <c r="CT549" s="607"/>
      <c r="CU549" s="607"/>
      <c r="CV549" s="607"/>
      <c r="CW549" s="607"/>
      <c r="CX549" s="607"/>
      <c r="CY549" s="607"/>
      <c r="CZ549" s="607"/>
      <c r="DA549" s="607"/>
      <c r="DB549" s="607"/>
      <c r="DC549" s="607"/>
      <c r="DD549" s="607"/>
      <c r="DE549" s="607"/>
      <c r="DF549" s="607"/>
      <c r="DG549" s="607"/>
      <c r="DH549" s="607"/>
      <c r="DI549" s="607"/>
      <c r="DJ549" s="607"/>
      <c r="DK549" s="607"/>
      <c r="DL549" s="607"/>
      <c r="DM549" s="607"/>
      <c r="DN549" s="607"/>
      <c r="DO549" s="607"/>
      <c r="DP549" s="607"/>
      <c r="DQ549" s="607"/>
      <c r="DR549" s="607"/>
      <c r="DS549" s="607"/>
      <c r="DT549" s="607"/>
      <c r="DU549" s="607"/>
      <c r="DV549" s="607"/>
      <c r="DW549" s="607"/>
      <c r="DX549" s="607"/>
      <c r="DY549" s="607"/>
      <c r="DZ549" s="607"/>
      <c r="EA549" s="607"/>
      <c r="EB549" s="607"/>
      <c r="EC549" s="607"/>
      <c r="ED549" s="607"/>
      <c r="EE549" s="607"/>
    </row>
    <row r="550" spans="1:151" ht="14.25" customHeight="1">
      <c r="A550" s="551" t="s">
        <v>299</v>
      </c>
      <c r="B550" s="551" t="s">
        <v>720</v>
      </c>
      <c r="C550" s="551"/>
      <c r="D550" s="551"/>
      <c r="E550" s="607" t="s">
        <v>1</v>
      </c>
      <c r="F550" s="607" t="s">
        <v>1</v>
      </c>
      <c r="G550" s="607" t="s">
        <v>1</v>
      </c>
      <c r="H550" s="607" t="s">
        <v>1</v>
      </c>
      <c r="I550" s="607" t="s">
        <v>1</v>
      </c>
      <c r="J550" s="607" t="s">
        <v>1</v>
      </c>
      <c r="K550" s="607" t="s">
        <v>1</v>
      </c>
      <c r="L550" s="607" t="s">
        <v>1</v>
      </c>
      <c r="M550" s="607" t="s">
        <v>1</v>
      </c>
      <c r="N550" s="607" t="s">
        <v>1</v>
      </c>
      <c r="O550" s="607" t="s">
        <v>1</v>
      </c>
      <c r="P550" s="607" t="s">
        <v>1</v>
      </c>
      <c r="Q550" s="607" t="s">
        <v>1</v>
      </c>
      <c r="R550" s="607" t="s">
        <v>1</v>
      </c>
      <c r="S550" s="607" t="s">
        <v>1</v>
      </c>
      <c r="T550" s="607" t="s">
        <v>1</v>
      </c>
      <c r="U550" s="607" t="s">
        <v>1</v>
      </c>
      <c r="V550" s="607" t="s">
        <v>1</v>
      </c>
      <c r="W550" s="607" t="s">
        <v>1</v>
      </c>
      <c r="X550" s="607" t="s">
        <v>1</v>
      </c>
      <c r="Y550" s="607" t="s">
        <v>1</v>
      </c>
      <c r="Z550" s="607" t="s">
        <v>1</v>
      </c>
      <c r="AA550" s="607" t="s">
        <v>1</v>
      </c>
      <c r="AB550" s="607" t="s">
        <v>1</v>
      </c>
      <c r="AC550" s="608"/>
      <c r="AD550" s="608"/>
      <c r="AE550" s="608"/>
      <c r="AF550" s="607" t="s">
        <v>1</v>
      </c>
      <c r="AG550" s="607" t="s">
        <v>1</v>
      </c>
      <c r="AH550" s="607" t="s">
        <v>1</v>
      </c>
      <c r="AI550" s="607" t="s">
        <v>1</v>
      </c>
      <c r="AJ550" s="607" t="s">
        <v>1</v>
      </c>
      <c r="AK550" s="607" t="s">
        <v>1</v>
      </c>
      <c r="AL550" s="607" t="s">
        <v>1</v>
      </c>
      <c r="AM550" s="607" t="s">
        <v>1</v>
      </c>
      <c r="AN550" s="607" t="s">
        <v>1</v>
      </c>
      <c r="AO550" s="607" t="s">
        <v>1</v>
      </c>
      <c r="AP550" s="607" t="s">
        <v>1</v>
      </c>
      <c r="AQ550" s="607" t="s">
        <v>1</v>
      </c>
      <c r="AR550" s="607" t="s">
        <v>1</v>
      </c>
      <c r="AS550" s="607" t="s">
        <v>1</v>
      </c>
      <c r="AT550" s="607" t="s">
        <v>1</v>
      </c>
      <c r="AU550" s="607" t="s">
        <v>1</v>
      </c>
      <c r="AV550" s="608"/>
      <c r="AW550" s="608"/>
      <c r="AX550" s="608"/>
      <c r="AY550" s="607" t="s">
        <v>1</v>
      </c>
      <c r="AZ550" s="607" t="s">
        <v>1</v>
      </c>
      <c r="BA550" s="607" t="s">
        <v>1</v>
      </c>
      <c r="BB550" s="607" t="s">
        <v>1</v>
      </c>
      <c r="BC550" s="607" t="s">
        <v>1</v>
      </c>
      <c r="BD550" s="607" t="s">
        <v>1</v>
      </c>
      <c r="BE550" s="607" t="s">
        <v>1</v>
      </c>
      <c r="BF550" s="607" t="s">
        <v>1</v>
      </c>
      <c r="BG550" s="607" t="s">
        <v>1</v>
      </c>
      <c r="BH550" s="607" t="s">
        <v>1</v>
      </c>
      <c r="BI550" s="607" t="s">
        <v>1</v>
      </c>
      <c r="BJ550" s="607" t="s">
        <v>1</v>
      </c>
      <c r="BK550" s="607" t="s">
        <v>1</v>
      </c>
      <c r="BL550" s="607" t="s">
        <v>1</v>
      </c>
      <c r="BM550" s="607" t="s">
        <v>1</v>
      </c>
      <c r="BN550" s="607" t="s">
        <v>1</v>
      </c>
      <c r="BO550" s="608"/>
      <c r="BP550" s="608"/>
      <c r="BQ550" s="608"/>
      <c r="BR550" s="607"/>
      <c r="BS550" s="607"/>
      <c r="BT550" s="607"/>
      <c r="BU550" s="607"/>
      <c r="BV550" s="607"/>
      <c r="BW550" s="607"/>
      <c r="BX550" s="607"/>
      <c r="BY550" s="607"/>
      <c r="BZ550" s="607"/>
      <c r="CA550" s="607"/>
      <c r="CB550" s="607"/>
      <c r="CC550" s="607"/>
      <c r="CD550" s="607"/>
      <c r="CE550" s="607"/>
      <c r="CF550" s="607"/>
      <c r="CG550" s="607"/>
      <c r="CH550" s="607"/>
      <c r="CI550" s="607"/>
      <c r="CJ550" s="607"/>
      <c r="CK550" s="607"/>
      <c r="CL550" s="607"/>
      <c r="CM550" s="607"/>
      <c r="CN550" s="607"/>
      <c r="CO550" s="607"/>
      <c r="CP550" s="607"/>
      <c r="CQ550" s="607"/>
      <c r="CR550" s="607"/>
      <c r="CS550" s="607"/>
      <c r="CT550" s="607"/>
      <c r="CU550" s="607"/>
      <c r="CV550" s="607"/>
      <c r="CW550" s="607"/>
      <c r="CX550" s="607"/>
      <c r="CY550" s="607"/>
      <c r="CZ550" s="607"/>
      <c r="DA550" s="607"/>
      <c r="DB550" s="607"/>
      <c r="DC550" s="607"/>
      <c r="DD550" s="607"/>
      <c r="DE550" s="607"/>
      <c r="DF550" s="607"/>
      <c r="DG550" s="607"/>
      <c r="DH550" s="607"/>
      <c r="DI550" s="607"/>
      <c r="DJ550" s="607"/>
      <c r="DK550" s="607"/>
      <c r="DL550" s="607"/>
      <c r="DM550" s="607"/>
      <c r="DN550" s="607"/>
      <c r="DO550" s="607"/>
      <c r="DP550" s="607"/>
      <c r="DQ550" s="607"/>
      <c r="DR550" s="607"/>
      <c r="DS550" s="607"/>
      <c r="DT550" s="607"/>
      <c r="DU550" s="607"/>
      <c r="DV550" s="607"/>
      <c r="DW550" s="607"/>
      <c r="DX550" s="607"/>
      <c r="DY550" s="607"/>
      <c r="DZ550" s="607"/>
      <c r="EA550" s="607"/>
      <c r="EB550" s="607"/>
      <c r="EC550" s="607"/>
      <c r="ED550" s="607"/>
      <c r="EE550" s="607"/>
    </row>
    <row r="551" spans="1:151" ht="14.25" customHeight="1">
      <c r="A551" s="551" t="s">
        <v>299</v>
      </c>
      <c r="B551" s="551" t="s">
        <v>721</v>
      </c>
      <c r="C551" s="551"/>
      <c r="D551" s="551"/>
      <c r="E551" s="607">
        <v>489</v>
      </c>
      <c r="F551" s="607">
        <v>389</v>
      </c>
      <c r="G551" s="607">
        <v>121</v>
      </c>
      <c r="H551" s="607">
        <v>99</v>
      </c>
      <c r="I551" s="607">
        <v>61</v>
      </c>
      <c r="J551" s="607">
        <v>29</v>
      </c>
      <c r="K551" s="607">
        <v>207</v>
      </c>
      <c r="L551" s="607">
        <v>100</v>
      </c>
      <c r="M551" s="607">
        <v>702</v>
      </c>
      <c r="N551" s="607">
        <v>7</v>
      </c>
      <c r="O551" s="607">
        <v>3</v>
      </c>
      <c r="P551" s="607">
        <v>5</v>
      </c>
      <c r="Q551" s="607">
        <v>9</v>
      </c>
      <c r="R551" s="607">
        <v>9</v>
      </c>
      <c r="S551" s="607">
        <v>12</v>
      </c>
      <c r="T551" s="607">
        <v>28</v>
      </c>
      <c r="U551" s="607">
        <v>32</v>
      </c>
      <c r="V551" s="607">
        <v>82</v>
      </c>
      <c r="W551" s="607">
        <v>120</v>
      </c>
      <c r="X551" s="607">
        <v>91</v>
      </c>
      <c r="Y551" s="607">
        <v>110</v>
      </c>
      <c r="Z551" s="607">
        <v>104</v>
      </c>
      <c r="AA551" s="607">
        <v>61</v>
      </c>
      <c r="AB551" s="607">
        <v>29</v>
      </c>
      <c r="AC551" s="608">
        <v>65.599999999999994</v>
      </c>
      <c r="AD551" s="608">
        <v>65.599999999999994</v>
      </c>
      <c r="AE551" s="608">
        <v>65.599999999999994</v>
      </c>
      <c r="AF551" s="607">
        <v>577</v>
      </c>
      <c r="AG551" s="607">
        <v>5</v>
      </c>
      <c r="AH551" s="607">
        <v>2</v>
      </c>
      <c r="AI551" s="607">
        <v>5</v>
      </c>
      <c r="AJ551" s="607">
        <v>6</v>
      </c>
      <c r="AK551" s="607">
        <v>6</v>
      </c>
      <c r="AL551" s="607">
        <v>10</v>
      </c>
      <c r="AM551" s="607">
        <v>22</v>
      </c>
      <c r="AN551" s="607">
        <v>26</v>
      </c>
      <c r="AO551" s="607">
        <v>54</v>
      </c>
      <c r="AP551" s="607">
        <v>87</v>
      </c>
      <c r="AQ551" s="607">
        <v>75</v>
      </c>
      <c r="AR551" s="607">
        <v>97</v>
      </c>
      <c r="AS551" s="607">
        <v>101</v>
      </c>
      <c r="AT551" s="607">
        <v>55</v>
      </c>
      <c r="AU551" s="607">
        <v>26</v>
      </c>
      <c r="AV551" s="608">
        <v>66.7</v>
      </c>
      <c r="AW551" s="608">
        <v>66.900000000000006</v>
      </c>
      <c r="AX551" s="608">
        <v>66.3</v>
      </c>
      <c r="AY551" s="607">
        <v>396</v>
      </c>
      <c r="AZ551" s="607" t="s">
        <v>1</v>
      </c>
      <c r="BA551" s="607">
        <v>2</v>
      </c>
      <c r="BB551" s="607">
        <v>4</v>
      </c>
      <c r="BC551" s="607">
        <v>4</v>
      </c>
      <c r="BD551" s="607">
        <v>4</v>
      </c>
      <c r="BE551" s="607">
        <v>10</v>
      </c>
      <c r="BF551" s="607">
        <v>16</v>
      </c>
      <c r="BG551" s="607">
        <v>20</v>
      </c>
      <c r="BH551" s="607">
        <v>40</v>
      </c>
      <c r="BI551" s="607">
        <v>66</v>
      </c>
      <c r="BJ551" s="607">
        <v>56</v>
      </c>
      <c r="BK551" s="607">
        <v>66</v>
      </c>
      <c r="BL551" s="607">
        <v>66</v>
      </c>
      <c r="BM551" s="607">
        <v>29</v>
      </c>
      <c r="BN551" s="607">
        <v>13</v>
      </c>
      <c r="BO551" s="608">
        <v>65.900000000000006</v>
      </c>
      <c r="BP551" s="608">
        <v>66.2</v>
      </c>
      <c r="BQ551" s="608">
        <v>65.5</v>
      </c>
      <c r="BR551" s="607">
        <v>389</v>
      </c>
      <c r="BS551" s="607" t="s">
        <v>1</v>
      </c>
      <c r="BT551" s="607" t="s">
        <v>1</v>
      </c>
      <c r="BU551" s="607" t="s">
        <v>1</v>
      </c>
      <c r="BV551" s="607">
        <v>1</v>
      </c>
      <c r="BW551" s="607">
        <v>2</v>
      </c>
      <c r="BX551" s="607">
        <v>7</v>
      </c>
      <c r="BY551" s="607">
        <v>10</v>
      </c>
      <c r="BZ551" s="607">
        <v>17</v>
      </c>
      <c r="CA551" s="607">
        <v>41</v>
      </c>
      <c r="CB551" s="607">
        <v>61</v>
      </c>
      <c r="CC551" s="607">
        <v>51</v>
      </c>
      <c r="CD551" s="607">
        <v>65</v>
      </c>
      <c r="CE551" s="607">
        <v>71</v>
      </c>
      <c r="CF551" s="607">
        <v>39</v>
      </c>
      <c r="CG551" s="607">
        <v>24</v>
      </c>
      <c r="CH551" s="607">
        <v>112</v>
      </c>
      <c r="CI551" s="607" t="s">
        <v>1</v>
      </c>
      <c r="CJ551" s="607" t="s">
        <v>1</v>
      </c>
      <c r="CK551" s="607" t="s">
        <v>1</v>
      </c>
      <c r="CL551" s="607" t="s">
        <v>1</v>
      </c>
      <c r="CM551" s="607" t="s">
        <v>1</v>
      </c>
      <c r="CN551" s="607">
        <v>5</v>
      </c>
      <c r="CO551" s="607">
        <v>5</v>
      </c>
      <c r="CP551" s="607">
        <v>21</v>
      </c>
      <c r="CQ551" s="607">
        <v>14</v>
      </c>
      <c r="CR551" s="607">
        <v>18</v>
      </c>
      <c r="CS551" s="607">
        <v>21</v>
      </c>
      <c r="CT551" s="607">
        <v>18</v>
      </c>
      <c r="CU551" s="607">
        <v>10</v>
      </c>
      <c r="CV551" s="607"/>
      <c r="CW551" s="607"/>
      <c r="CX551" s="607"/>
      <c r="CY551" s="607"/>
      <c r="CZ551" s="607"/>
      <c r="DA551" s="607"/>
      <c r="DB551" s="607"/>
      <c r="DC551" s="607">
        <v>865</v>
      </c>
      <c r="DD551" s="607">
        <v>563</v>
      </c>
      <c r="DE551" s="607">
        <v>396</v>
      </c>
      <c r="DF551" s="607">
        <v>117</v>
      </c>
      <c r="DG551" s="607">
        <v>50</v>
      </c>
      <c r="DH551" s="607">
        <v>147</v>
      </c>
      <c r="DI551" s="607">
        <v>24</v>
      </c>
      <c r="DJ551" s="607">
        <v>131</v>
      </c>
      <c r="DK551" s="607">
        <v>376</v>
      </c>
      <c r="DL551" s="607" t="s">
        <v>1</v>
      </c>
      <c r="DM551" s="607" t="s">
        <v>1</v>
      </c>
      <c r="DN551" s="607">
        <v>3</v>
      </c>
      <c r="DO551" s="607" t="s">
        <v>1</v>
      </c>
      <c r="DP551" s="607">
        <v>25</v>
      </c>
      <c r="DQ551" s="607">
        <v>2</v>
      </c>
      <c r="DR551" s="607" t="s">
        <v>1</v>
      </c>
      <c r="DS551" s="607">
        <v>342</v>
      </c>
      <c r="DT551" s="607">
        <v>1</v>
      </c>
      <c r="DU551" s="607">
        <v>2</v>
      </c>
      <c r="DV551" s="607" t="s">
        <v>1</v>
      </c>
      <c r="DW551" s="607" t="s">
        <v>1</v>
      </c>
      <c r="DX551" s="607">
        <v>1</v>
      </c>
      <c r="DY551" s="607" t="s">
        <v>1</v>
      </c>
      <c r="DZ551" s="607" t="s">
        <v>1</v>
      </c>
      <c r="EA551" s="607">
        <v>377</v>
      </c>
      <c r="EB551" s="607">
        <v>30438</v>
      </c>
      <c r="EC551" s="607" t="s">
        <v>1</v>
      </c>
      <c r="ED551" s="607">
        <v>12750</v>
      </c>
      <c r="EE551" s="607">
        <v>17688</v>
      </c>
      <c r="EF551" s="17">
        <v>443</v>
      </c>
      <c r="EG551" s="17">
        <v>350</v>
      </c>
      <c r="EH551" s="17">
        <v>252</v>
      </c>
      <c r="EI551" s="17">
        <v>74</v>
      </c>
      <c r="EJ551" s="17">
        <v>24</v>
      </c>
      <c r="EK551" s="17" t="s">
        <v>1</v>
      </c>
      <c r="EL551" s="17">
        <v>13</v>
      </c>
      <c r="EM551" s="17">
        <v>80</v>
      </c>
      <c r="EN551" s="17">
        <v>422</v>
      </c>
      <c r="EO551" s="17">
        <v>213</v>
      </c>
      <c r="EP551" s="17">
        <v>144</v>
      </c>
      <c r="EQ551" s="17">
        <v>43</v>
      </c>
      <c r="ER551" s="17">
        <v>26</v>
      </c>
      <c r="ES551" s="17">
        <v>147</v>
      </c>
      <c r="ET551" s="17">
        <v>11</v>
      </c>
      <c r="EU551" s="17">
        <v>51</v>
      </c>
    </row>
    <row r="552" spans="1:151" ht="14.25" customHeight="1">
      <c r="A552" s="551" t="s">
        <v>299</v>
      </c>
      <c r="B552" s="551" t="s">
        <v>721</v>
      </c>
      <c r="C552" s="551" t="s">
        <v>722</v>
      </c>
      <c r="D552" s="551"/>
      <c r="E552" s="607">
        <v>91</v>
      </c>
      <c r="F552" s="607">
        <v>78</v>
      </c>
      <c r="G552" s="607">
        <v>33</v>
      </c>
      <c r="H552" s="607">
        <v>30</v>
      </c>
      <c r="I552" s="607">
        <v>12</v>
      </c>
      <c r="J552" s="607">
        <v>3</v>
      </c>
      <c r="K552" s="607">
        <v>33</v>
      </c>
      <c r="L552" s="607">
        <v>13</v>
      </c>
      <c r="M552" s="607">
        <v>149</v>
      </c>
      <c r="N552" s="607">
        <v>1</v>
      </c>
      <c r="O552" s="607" t="s">
        <v>1</v>
      </c>
      <c r="P552" s="607">
        <v>3</v>
      </c>
      <c r="Q552" s="607">
        <v>4</v>
      </c>
      <c r="R552" s="607">
        <v>2</v>
      </c>
      <c r="S552" s="607">
        <v>4</v>
      </c>
      <c r="T552" s="607">
        <v>3</v>
      </c>
      <c r="U552" s="607">
        <v>8</v>
      </c>
      <c r="V552" s="607">
        <v>26</v>
      </c>
      <c r="W552" s="607">
        <v>28</v>
      </c>
      <c r="X552" s="607">
        <v>17</v>
      </c>
      <c r="Y552" s="607">
        <v>20</v>
      </c>
      <c r="Z552" s="607">
        <v>18</v>
      </c>
      <c r="AA552" s="607">
        <v>9</v>
      </c>
      <c r="AB552" s="607">
        <v>6</v>
      </c>
      <c r="AC552" s="608">
        <v>63.5</v>
      </c>
      <c r="AD552" s="608">
        <v>61.9</v>
      </c>
      <c r="AE552" s="608">
        <v>65.599999999999994</v>
      </c>
      <c r="AF552" s="607">
        <v>122</v>
      </c>
      <c r="AG552" s="607" t="s">
        <v>1</v>
      </c>
      <c r="AH552" s="607" t="s">
        <v>1</v>
      </c>
      <c r="AI552" s="607">
        <v>3</v>
      </c>
      <c r="AJ552" s="607">
        <v>3</v>
      </c>
      <c r="AK552" s="607">
        <v>1</v>
      </c>
      <c r="AL552" s="607">
        <v>3</v>
      </c>
      <c r="AM552" s="607">
        <v>3</v>
      </c>
      <c r="AN552" s="607">
        <v>7</v>
      </c>
      <c r="AO552" s="607">
        <v>18</v>
      </c>
      <c r="AP552" s="607">
        <v>21</v>
      </c>
      <c r="AQ552" s="607">
        <v>15</v>
      </c>
      <c r="AR552" s="607">
        <v>16</v>
      </c>
      <c r="AS552" s="607">
        <v>18</v>
      </c>
      <c r="AT552" s="607">
        <v>9</v>
      </c>
      <c r="AU552" s="607">
        <v>5</v>
      </c>
      <c r="AV552" s="608">
        <v>64.7</v>
      </c>
      <c r="AW552" s="608">
        <v>63.9</v>
      </c>
      <c r="AX552" s="608">
        <v>65.8</v>
      </c>
      <c r="AY552" s="607">
        <v>106</v>
      </c>
      <c r="AZ552" s="607" t="s">
        <v>1</v>
      </c>
      <c r="BA552" s="607" t="s">
        <v>1</v>
      </c>
      <c r="BB552" s="607">
        <v>2</v>
      </c>
      <c r="BC552" s="607">
        <v>2</v>
      </c>
      <c r="BD552" s="607">
        <v>1</v>
      </c>
      <c r="BE552" s="607">
        <v>3</v>
      </c>
      <c r="BF552" s="607">
        <v>2</v>
      </c>
      <c r="BG552" s="607">
        <v>6</v>
      </c>
      <c r="BH552" s="607">
        <v>17</v>
      </c>
      <c r="BI552" s="607">
        <v>18</v>
      </c>
      <c r="BJ552" s="607">
        <v>13</v>
      </c>
      <c r="BK552" s="607">
        <v>12</v>
      </c>
      <c r="BL552" s="607">
        <v>18</v>
      </c>
      <c r="BM552" s="607">
        <v>8</v>
      </c>
      <c r="BN552" s="607">
        <v>4</v>
      </c>
      <c r="BO552" s="608">
        <v>65.099999999999994</v>
      </c>
      <c r="BP552" s="608">
        <v>63.7</v>
      </c>
      <c r="BQ552" s="608">
        <v>67.599999999999994</v>
      </c>
      <c r="BR552" s="607">
        <v>78</v>
      </c>
      <c r="BS552" s="607" t="s">
        <v>1</v>
      </c>
      <c r="BT552" s="607" t="s">
        <v>1</v>
      </c>
      <c r="BU552" s="607" t="s">
        <v>1</v>
      </c>
      <c r="BV552" s="607" t="s">
        <v>1</v>
      </c>
      <c r="BW552" s="607">
        <v>1</v>
      </c>
      <c r="BX552" s="607">
        <v>1</v>
      </c>
      <c r="BY552" s="607">
        <v>1</v>
      </c>
      <c r="BZ552" s="607">
        <v>5</v>
      </c>
      <c r="CA552" s="607">
        <v>14</v>
      </c>
      <c r="CB552" s="607">
        <v>15</v>
      </c>
      <c r="CC552" s="607">
        <v>6</v>
      </c>
      <c r="CD552" s="607">
        <v>10</v>
      </c>
      <c r="CE552" s="607">
        <v>17</v>
      </c>
      <c r="CF552" s="607">
        <v>6</v>
      </c>
      <c r="CG552" s="607">
        <v>2</v>
      </c>
      <c r="CH552" s="607">
        <v>26</v>
      </c>
      <c r="CI552" s="607" t="s">
        <v>1</v>
      </c>
      <c r="CJ552" s="607" t="s">
        <v>1</v>
      </c>
      <c r="CK552" s="607" t="s">
        <v>1</v>
      </c>
      <c r="CL552" s="607" t="s">
        <v>1</v>
      </c>
      <c r="CM552" s="607" t="s">
        <v>1</v>
      </c>
      <c r="CN552" s="607">
        <v>2</v>
      </c>
      <c r="CO552" s="607">
        <v>2</v>
      </c>
      <c r="CP552" s="607">
        <v>8</v>
      </c>
      <c r="CQ552" s="607">
        <v>3</v>
      </c>
      <c r="CR552" s="607">
        <v>3</v>
      </c>
      <c r="CS552" s="607">
        <v>4</v>
      </c>
      <c r="CT552" s="607">
        <v>3</v>
      </c>
      <c r="CU552" s="607">
        <v>1</v>
      </c>
      <c r="CV552" s="607"/>
      <c r="CW552" s="607"/>
      <c r="CX552" s="607"/>
      <c r="CY552" s="607"/>
      <c r="CZ552" s="607"/>
      <c r="DA552" s="607"/>
      <c r="DB552" s="607"/>
      <c r="DC552" s="607">
        <v>180</v>
      </c>
      <c r="DD552" s="607">
        <v>137</v>
      </c>
      <c r="DE552" s="607">
        <v>106</v>
      </c>
      <c r="DF552" s="607">
        <v>26</v>
      </c>
      <c r="DG552" s="607">
        <v>5</v>
      </c>
      <c r="DH552" s="607">
        <v>27</v>
      </c>
      <c r="DI552" s="607">
        <v>9</v>
      </c>
      <c r="DJ552" s="607">
        <v>7</v>
      </c>
      <c r="DK552" s="607">
        <v>77</v>
      </c>
      <c r="DL552" s="607" t="s">
        <v>1</v>
      </c>
      <c r="DM552" s="607" t="s">
        <v>1</v>
      </c>
      <c r="DN552" s="607">
        <v>1</v>
      </c>
      <c r="DO552" s="607" t="s">
        <v>1</v>
      </c>
      <c r="DP552" s="607">
        <v>11</v>
      </c>
      <c r="DQ552" s="607">
        <v>1</v>
      </c>
      <c r="DR552" s="607" t="s">
        <v>1</v>
      </c>
      <c r="DS552" s="607">
        <v>63</v>
      </c>
      <c r="DT552" s="607">
        <v>1</v>
      </c>
      <c r="DU552" s="607" t="s">
        <v>1</v>
      </c>
      <c r="DV552" s="607" t="s">
        <v>1</v>
      </c>
      <c r="DW552" s="607" t="s">
        <v>1</v>
      </c>
      <c r="DX552" s="607" t="s">
        <v>1</v>
      </c>
      <c r="DY552" s="607" t="s">
        <v>1</v>
      </c>
      <c r="DZ552" s="607" t="s">
        <v>1</v>
      </c>
      <c r="EA552" s="607">
        <v>73</v>
      </c>
      <c r="EB552" s="607">
        <v>6717</v>
      </c>
      <c r="EC552" s="607" t="s">
        <v>1</v>
      </c>
      <c r="ED552" s="607">
        <v>5872</v>
      </c>
      <c r="EE552" s="607">
        <v>845</v>
      </c>
      <c r="EF552" s="17">
        <v>92</v>
      </c>
      <c r="EG552" s="17">
        <v>84</v>
      </c>
      <c r="EH552" s="17">
        <v>67</v>
      </c>
      <c r="EI552" s="17">
        <v>14</v>
      </c>
      <c r="EJ552" s="17">
        <v>3</v>
      </c>
      <c r="EK552" s="17" t="s">
        <v>1</v>
      </c>
      <c r="EL552" s="17">
        <v>4</v>
      </c>
      <c r="EM552" s="17">
        <v>4</v>
      </c>
      <c r="EN552" s="17">
        <v>88</v>
      </c>
      <c r="EO552" s="17">
        <v>53</v>
      </c>
      <c r="EP552" s="17">
        <v>39</v>
      </c>
      <c r="EQ552" s="17">
        <v>12</v>
      </c>
      <c r="ER552" s="17">
        <v>2</v>
      </c>
      <c r="ES552" s="17">
        <v>27</v>
      </c>
      <c r="ET552" s="17">
        <v>5</v>
      </c>
      <c r="EU552" s="17">
        <v>3</v>
      </c>
    </row>
    <row r="553" spans="1:151" ht="14.25" customHeight="1">
      <c r="A553" s="551" t="s">
        <v>299</v>
      </c>
      <c r="B553" s="551" t="s">
        <v>721</v>
      </c>
      <c r="C553" s="551" t="s">
        <v>722</v>
      </c>
      <c r="D553" s="551" t="s">
        <v>723</v>
      </c>
      <c r="E553" s="607">
        <v>91</v>
      </c>
      <c r="F553" s="607">
        <v>78</v>
      </c>
      <c r="G553" s="607">
        <v>33</v>
      </c>
      <c r="H553" s="607">
        <v>30</v>
      </c>
      <c r="I553" s="607">
        <v>12</v>
      </c>
      <c r="J553" s="607">
        <v>3</v>
      </c>
      <c r="K553" s="607">
        <v>33</v>
      </c>
      <c r="L553" s="607">
        <v>13</v>
      </c>
      <c r="M553" s="607">
        <v>149</v>
      </c>
      <c r="N553" s="607">
        <v>1</v>
      </c>
      <c r="O553" s="607" t="s">
        <v>1</v>
      </c>
      <c r="P553" s="607">
        <v>3</v>
      </c>
      <c r="Q553" s="607">
        <v>4</v>
      </c>
      <c r="R553" s="607">
        <v>2</v>
      </c>
      <c r="S553" s="607">
        <v>4</v>
      </c>
      <c r="T553" s="607">
        <v>3</v>
      </c>
      <c r="U553" s="607">
        <v>8</v>
      </c>
      <c r="V553" s="607">
        <v>26</v>
      </c>
      <c r="W553" s="607">
        <v>28</v>
      </c>
      <c r="X553" s="607">
        <v>17</v>
      </c>
      <c r="Y553" s="607">
        <v>20</v>
      </c>
      <c r="Z553" s="607">
        <v>18</v>
      </c>
      <c r="AA553" s="607">
        <v>9</v>
      </c>
      <c r="AB553" s="607">
        <v>6</v>
      </c>
      <c r="AC553" s="608">
        <v>63.5</v>
      </c>
      <c r="AD553" s="608">
        <v>61.9</v>
      </c>
      <c r="AE553" s="608">
        <v>65.599999999999994</v>
      </c>
      <c r="AF553" s="607">
        <v>122</v>
      </c>
      <c r="AG553" s="607" t="s">
        <v>1</v>
      </c>
      <c r="AH553" s="607" t="s">
        <v>1</v>
      </c>
      <c r="AI553" s="607">
        <v>3</v>
      </c>
      <c r="AJ553" s="607">
        <v>3</v>
      </c>
      <c r="AK553" s="607">
        <v>1</v>
      </c>
      <c r="AL553" s="607">
        <v>3</v>
      </c>
      <c r="AM553" s="607">
        <v>3</v>
      </c>
      <c r="AN553" s="607">
        <v>7</v>
      </c>
      <c r="AO553" s="607">
        <v>18</v>
      </c>
      <c r="AP553" s="607">
        <v>21</v>
      </c>
      <c r="AQ553" s="607">
        <v>15</v>
      </c>
      <c r="AR553" s="607">
        <v>16</v>
      </c>
      <c r="AS553" s="607">
        <v>18</v>
      </c>
      <c r="AT553" s="607">
        <v>9</v>
      </c>
      <c r="AU553" s="607">
        <v>5</v>
      </c>
      <c r="AV553" s="608">
        <v>64.7</v>
      </c>
      <c r="AW553" s="608">
        <v>63.9</v>
      </c>
      <c r="AX553" s="608">
        <v>65.8</v>
      </c>
      <c r="AY553" s="607">
        <v>106</v>
      </c>
      <c r="AZ553" s="607" t="s">
        <v>1</v>
      </c>
      <c r="BA553" s="607" t="s">
        <v>1</v>
      </c>
      <c r="BB553" s="607">
        <v>2</v>
      </c>
      <c r="BC553" s="607">
        <v>2</v>
      </c>
      <c r="BD553" s="607">
        <v>1</v>
      </c>
      <c r="BE553" s="607">
        <v>3</v>
      </c>
      <c r="BF553" s="607">
        <v>2</v>
      </c>
      <c r="BG553" s="607">
        <v>6</v>
      </c>
      <c r="BH553" s="607">
        <v>17</v>
      </c>
      <c r="BI553" s="607">
        <v>18</v>
      </c>
      <c r="BJ553" s="607">
        <v>13</v>
      </c>
      <c r="BK553" s="607">
        <v>12</v>
      </c>
      <c r="BL553" s="607">
        <v>18</v>
      </c>
      <c r="BM553" s="607">
        <v>8</v>
      </c>
      <c r="BN553" s="607">
        <v>4</v>
      </c>
      <c r="BO553" s="608">
        <v>65.099999999999994</v>
      </c>
      <c r="BP553" s="608">
        <v>63.7</v>
      </c>
      <c r="BQ553" s="608">
        <v>67.599999999999994</v>
      </c>
      <c r="BR553" s="607">
        <v>78</v>
      </c>
      <c r="BS553" s="607" t="s">
        <v>1</v>
      </c>
      <c r="BT553" s="607" t="s">
        <v>1</v>
      </c>
      <c r="BU553" s="607" t="s">
        <v>1</v>
      </c>
      <c r="BV553" s="607" t="s">
        <v>1</v>
      </c>
      <c r="BW553" s="607">
        <v>1</v>
      </c>
      <c r="BX553" s="607">
        <v>1</v>
      </c>
      <c r="BY553" s="607">
        <v>1</v>
      </c>
      <c r="BZ553" s="607">
        <v>5</v>
      </c>
      <c r="CA553" s="607">
        <v>14</v>
      </c>
      <c r="CB553" s="607">
        <v>15</v>
      </c>
      <c r="CC553" s="607">
        <v>6</v>
      </c>
      <c r="CD553" s="607">
        <v>10</v>
      </c>
      <c r="CE553" s="607">
        <v>17</v>
      </c>
      <c r="CF553" s="607">
        <v>6</v>
      </c>
      <c r="CG553" s="607">
        <v>2</v>
      </c>
      <c r="CH553" s="607">
        <v>26</v>
      </c>
      <c r="CI553" s="607" t="s">
        <v>1</v>
      </c>
      <c r="CJ553" s="607" t="s">
        <v>1</v>
      </c>
      <c r="CK553" s="607" t="s">
        <v>1</v>
      </c>
      <c r="CL553" s="607" t="s">
        <v>1</v>
      </c>
      <c r="CM553" s="607" t="s">
        <v>1</v>
      </c>
      <c r="CN553" s="607">
        <v>2</v>
      </c>
      <c r="CO553" s="607">
        <v>2</v>
      </c>
      <c r="CP553" s="607">
        <v>8</v>
      </c>
      <c r="CQ553" s="607">
        <v>3</v>
      </c>
      <c r="CR553" s="607">
        <v>3</v>
      </c>
      <c r="CS553" s="607">
        <v>4</v>
      </c>
      <c r="CT553" s="607">
        <v>3</v>
      </c>
      <c r="CU553" s="607">
        <v>1</v>
      </c>
      <c r="CV553" s="607"/>
      <c r="CW553" s="607"/>
      <c r="CX553" s="607"/>
      <c r="CY553" s="607"/>
      <c r="CZ553" s="607"/>
      <c r="DA553" s="607"/>
      <c r="DB553" s="607"/>
      <c r="DC553" s="607">
        <v>180</v>
      </c>
      <c r="DD553" s="607">
        <v>137</v>
      </c>
      <c r="DE553" s="607">
        <v>106</v>
      </c>
      <c r="DF553" s="607">
        <v>26</v>
      </c>
      <c r="DG553" s="607">
        <v>5</v>
      </c>
      <c r="DH553" s="607">
        <v>27</v>
      </c>
      <c r="DI553" s="607">
        <v>9</v>
      </c>
      <c r="DJ553" s="607">
        <v>7</v>
      </c>
      <c r="DK553" s="607">
        <v>77</v>
      </c>
      <c r="DL553" s="607" t="s">
        <v>1</v>
      </c>
      <c r="DM553" s="607" t="s">
        <v>1</v>
      </c>
      <c r="DN553" s="607">
        <v>1</v>
      </c>
      <c r="DO553" s="607" t="s">
        <v>1</v>
      </c>
      <c r="DP553" s="607">
        <v>11</v>
      </c>
      <c r="DQ553" s="607">
        <v>1</v>
      </c>
      <c r="DR553" s="607" t="s">
        <v>1</v>
      </c>
      <c r="DS553" s="607">
        <v>63</v>
      </c>
      <c r="DT553" s="607">
        <v>1</v>
      </c>
      <c r="DU553" s="607" t="s">
        <v>1</v>
      </c>
      <c r="DV553" s="607" t="s">
        <v>1</v>
      </c>
      <c r="DW553" s="607" t="s">
        <v>1</v>
      </c>
      <c r="DX553" s="607" t="s">
        <v>1</v>
      </c>
      <c r="DY553" s="607" t="s">
        <v>1</v>
      </c>
      <c r="DZ553" s="607" t="s">
        <v>1</v>
      </c>
      <c r="EA553" s="607">
        <v>73</v>
      </c>
      <c r="EB553" s="607">
        <v>6717</v>
      </c>
      <c r="EC553" s="607" t="s">
        <v>1</v>
      </c>
      <c r="ED553" s="607">
        <v>5872</v>
      </c>
      <c r="EE553" s="607">
        <v>845</v>
      </c>
      <c r="EF553" s="17">
        <v>92</v>
      </c>
      <c r="EG553" s="17">
        <v>84</v>
      </c>
      <c r="EH553" s="17">
        <v>67</v>
      </c>
      <c r="EI553" s="17">
        <v>14</v>
      </c>
      <c r="EJ553" s="17">
        <v>3</v>
      </c>
      <c r="EK553" s="17" t="s">
        <v>1</v>
      </c>
      <c r="EL553" s="17">
        <v>4</v>
      </c>
      <c r="EM553" s="17">
        <v>4</v>
      </c>
      <c r="EN553" s="17">
        <v>88</v>
      </c>
      <c r="EO553" s="17">
        <v>53</v>
      </c>
      <c r="EP553" s="17">
        <v>39</v>
      </c>
      <c r="EQ553" s="17">
        <v>12</v>
      </c>
      <c r="ER553" s="17">
        <v>2</v>
      </c>
      <c r="ES553" s="17">
        <v>27</v>
      </c>
      <c r="ET553" s="17">
        <v>5</v>
      </c>
      <c r="EU553" s="17">
        <v>3</v>
      </c>
    </row>
    <row r="554" spans="1:151" ht="14.25" customHeight="1">
      <c r="A554" s="551" t="s">
        <v>299</v>
      </c>
      <c r="B554" s="551" t="s">
        <v>721</v>
      </c>
      <c r="C554" s="551" t="s">
        <v>724</v>
      </c>
      <c r="D554" s="551"/>
      <c r="E554" s="607">
        <v>187</v>
      </c>
      <c r="F554" s="607">
        <v>151</v>
      </c>
      <c r="G554" s="607">
        <v>40</v>
      </c>
      <c r="H554" s="607">
        <v>29</v>
      </c>
      <c r="I554" s="607">
        <v>28</v>
      </c>
      <c r="J554" s="607">
        <v>15</v>
      </c>
      <c r="K554" s="607">
        <v>83</v>
      </c>
      <c r="L554" s="607">
        <v>36</v>
      </c>
      <c r="M554" s="607">
        <v>265</v>
      </c>
      <c r="N554" s="607">
        <v>3</v>
      </c>
      <c r="O554" s="607">
        <v>2</v>
      </c>
      <c r="P554" s="607">
        <v>2</v>
      </c>
      <c r="Q554" s="607">
        <v>1</v>
      </c>
      <c r="R554" s="607">
        <v>5</v>
      </c>
      <c r="S554" s="607">
        <v>4</v>
      </c>
      <c r="T554" s="607">
        <v>8</v>
      </c>
      <c r="U554" s="607">
        <v>13</v>
      </c>
      <c r="V554" s="607">
        <v>24</v>
      </c>
      <c r="W554" s="607">
        <v>49</v>
      </c>
      <c r="X554" s="607">
        <v>37</v>
      </c>
      <c r="Y554" s="607">
        <v>38</v>
      </c>
      <c r="Z554" s="607">
        <v>45</v>
      </c>
      <c r="AA554" s="607">
        <v>24</v>
      </c>
      <c r="AB554" s="607">
        <v>10</v>
      </c>
      <c r="AC554" s="608">
        <v>66</v>
      </c>
      <c r="AD554" s="608">
        <v>66.8</v>
      </c>
      <c r="AE554" s="608">
        <v>65</v>
      </c>
      <c r="AF554" s="607">
        <v>210</v>
      </c>
      <c r="AG554" s="607">
        <v>2</v>
      </c>
      <c r="AH554" s="607">
        <v>2</v>
      </c>
      <c r="AI554" s="607">
        <v>2</v>
      </c>
      <c r="AJ554" s="607">
        <v>1</v>
      </c>
      <c r="AK554" s="607">
        <v>4</v>
      </c>
      <c r="AL554" s="607">
        <v>4</v>
      </c>
      <c r="AM554" s="607">
        <v>7</v>
      </c>
      <c r="AN554" s="607">
        <v>10</v>
      </c>
      <c r="AO554" s="607">
        <v>12</v>
      </c>
      <c r="AP554" s="607">
        <v>30</v>
      </c>
      <c r="AQ554" s="607">
        <v>29</v>
      </c>
      <c r="AR554" s="607">
        <v>33</v>
      </c>
      <c r="AS554" s="607">
        <v>44</v>
      </c>
      <c r="AT554" s="607">
        <v>20</v>
      </c>
      <c r="AU554" s="607">
        <v>10</v>
      </c>
      <c r="AV554" s="608">
        <v>67</v>
      </c>
      <c r="AW554" s="608">
        <v>68</v>
      </c>
      <c r="AX554" s="608">
        <v>65.8</v>
      </c>
      <c r="AY554" s="607">
        <v>163</v>
      </c>
      <c r="AZ554" s="607" t="s">
        <v>1</v>
      </c>
      <c r="BA554" s="607">
        <v>2</v>
      </c>
      <c r="BB554" s="607">
        <v>2</v>
      </c>
      <c r="BC554" s="607">
        <v>1</v>
      </c>
      <c r="BD554" s="607">
        <v>3</v>
      </c>
      <c r="BE554" s="607">
        <v>4</v>
      </c>
      <c r="BF554" s="607">
        <v>5</v>
      </c>
      <c r="BG554" s="607">
        <v>9</v>
      </c>
      <c r="BH554" s="607">
        <v>9</v>
      </c>
      <c r="BI554" s="607">
        <v>24</v>
      </c>
      <c r="BJ554" s="607">
        <v>24</v>
      </c>
      <c r="BK554" s="607">
        <v>30</v>
      </c>
      <c r="BL554" s="607">
        <v>33</v>
      </c>
      <c r="BM554" s="607">
        <v>12</v>
      </c>
      <c r="BN554" s="607">
        <v>5</v>
      </c>
      <c r="BO554" s="608">
        <v>66.400000000000006</v>
      </c>
      <c r="BP554" s="608">
        <v>67.7</v>
      </c>
      <c r="BQ554" s="608">
        <v>64.5</v>
      </c>
      <c r="BR554" s="607">
        <v>151</v>
      </c>
      <c r="BS554" s="607" t="s">
        <v>1</v>
      </c>
      <c r="BT554" s="607" t="s">
        <v>1</v>
      </c>
      <c r="BU554" s="607" t="s">
        <v>1</v>
      </c>
      <c r="BV554" s="607" t="s">
        <v>1</v>
      </c>
      <c r="BW554" s="607">
        <v>1</v>
      </c>
      <c r="BX554" s="607">
        <v>2</v>
      </c>
      <c r="BY554" s="607">
        <v>2</v>
      </c>
      <c r="BZ554" s="607">
        <v>7</v>
      </c>
      <c r="CA554" s="607">
        <v>11</v>
      </c>
      <c r="CB554" s="607">
        <v>25</v>
      </c>
      <c r="CC554" s="607">
        <v>24</v>
      </c>
      <c r="CD554" s="607">
        <v>26</v>
      </c>
      <c r="CE554" s="607">
        <v>31</v>
      </c>
      <c r="CF554" s="607">
        <v>13</v>
      </c>
      <c r="CG554" s="607">
        <v>9</v>
      </c>
      <c r="CH554" s="607">
        <v>57</v>
      </c>
      <c r="CI554" s="607" t="s">
        <v>1</v>
      </c>
      <c r="CJ554" s="607" t="s">
        <v>1</v>
      </c>
      <c r="CK554" s="607" t="s">
        <v>1</v>
      </c>
      <c r="CL554" s="607" t="s">
        <v>1</v>
      </c>
      <c r="CM554" s="607" t="s">
        <v>1</v>
      </c>
      <c r="CN554" s="607">
        <v>3</v>
      </c>
      <c r="CO554" s="607">
        <v>2</v>
      </c>
      <c r="CP554" s="607">
        <v>10</v>
      </c>
      <c r="CQ554" s="607">
        <v>5</v>
      </c>
      <c r="CR554" s="607">
        <v>9</v>
      </c>
      <c r="CS554" s="607">
        <v>13</v>
      </c>
      <c r="CT554" s="607">
        <v>9</v>
      </c>
      <c r="CU554" s="607">
        <v>6</v>
      </c>
      <c r="CV554" s="607"/>
      <c r="CW554" s="607"/>
      <c r="CX554" s="607"/>
      <c r="CY554" s="607"/>
      <c r="CZ554" s="607"/>
      <c r="DA554" s="607"/>
      <c r="DB554" s="607"/>
      <c r="DC554" s="607">
        <v>331</v>
      </c>
      <c r="DD554" s="607">
        <v>237</v>
      </c>
      <c r="DE554" s="607">
        <v>163</v>
      </c>
      <c r="DF554" s="607">
        <v>42</v>
      </c>
      <c r="DG554" s="607">
        <v>32</v>
      </c>
      <c r="DH554" s="607">
        <v>50</v>
      </c>
      <c r="DI554" s="607">
        <v>6</v>
      </c>
      <c r="DJ554" s="607">
        <v>38</v>
      </c>
      <c r="DK554" s="607">
        <v>146</v>
      </c>
      <c r="DL554" s="607" t="s">
        <v>1</v>
      </c>
      <c r="DM554" s="607" t="s">
        <v>1</v>
      </c>
      <c r="DN554" s="607" t="s">
        <v>1</v>
      </c>
      <c r="DO554" s="607" t="s">
        <v>1</v>
      </c>
      <c r="DP554" s="607">
        <v>8</v>
      </c>
      <c r="DQ554" s="607">
        <v>1</v>
      </c>
      <c r="DR554" s="607" t="s">
        <v>1</v>
      </c>
      <c r="DS554" s="607">
        <v>134</v>
      </c>
      <c r="DT554" s="607" t="s">
        <v>1</v>
      </c>
      <c r="DU554" s="607">
        <v>2</v>
      </c>
      <c r="DV554" s="607" t="s">
        <v>1</v>
      </c>
      <c r="DW554" s="607" t="s">
        <v>1</v>
      </c>
      <c r="DX554" s="607">
        <v>1</v>
      </c>
      <c r="DY554" s="607" t="s">
        <v>1</v>
      </c>
      <c r="DZ554" s="607" t="s">
        <v>1</v>
      </c>
      <c r="EA554" s="607">
        <v>149</v>
      </c>
      <c r="EB554" s="607">
        <v>13384</v>
      </c>
      <c r="EC554" s="607" t="s">
        <v>1</v>
      </c>
      <c r="ED554" s="607">
        <v>3983</v>
      </c>
      <c r="EE554" s="607">
        <v>9401</v>
      </c>
      <c r="EF554" s="17">
        <v>165</v>
      </c>
      <c r="EG554" s="17">
        <v>143</v>
      </c>
      <c r="EH554" s="17">
        <v>98</v>
      </c>
      <c r="EI554" s="17">
        <v>27</v>
      </c>
      <c r="EJ554" s="17">
        <v>18</v>
      </c>
      <c r="EK554" s="17" t="s">
        <v>1</v>
      </c>
      <c r="EL554" s="17">
        <v>2</v>
      </c>
      <c r="EM554" s="17">
        <v>20</v>
      </c>
      <c r="EN554" s="17">
        <v>166</v>
      </c>
      <c r="EO554" s="17">
        <v>94</v>
      </c>
      <c r="EP554" s="17">
        <v>65</v>
      </c>
      <c r="EQ554" s="17">
        <v>15</v>
      </c>
      <c r="ER554" s="17">
        <v>14</v>
      </c>
      <c r="ES554" s="17">
        <v>50</v>
      </c>
      <c r="ET554" s="17">
        <v>4</v>
      </c>
      <c r="EU554" s="17">
        <v>18</v>
      </c>
    </row>
    <row r="555" spans="1:151" ht="14.25" customHeight="1">
      <c r="A555" s="551" t="s">
        <v>299</v>
      </c>
      <c r="B555" s="551" t="s">
        <v>721</v>
      </c>
      <c r="C555" s="551" t="s">
        <v>724</v>
      </c>
      <c r="D555" s="551" t="s">
        <v>725</v>
      </c>
      <c r="E555" s="607">
        <v>187</v>
      </c>
      <c r="F555" s="607">
        <v>151</v>
      </c>
      <c r="G555" s="607">
        <v>40</v>
      </c>
      <c r="H555" s="607">
        <v>29</v>
      </c>
      <c r="I555" s="607">
        <v>28</v>
      </c>
      <c r="J555" s="607">
        <v>15</v>
      </c>
      <c r="K555" s="607">
        <v>83</v>
      </c>
      <c r="L555" s="607">
        <v>36</v>
      </c>
      <c r="M555" s="607">
        <v>265</v>
      </c>
      <c r="N555" s="607">
        <v>3</v>
      </c>
      <c r="O555" s="607">
        <v>2</v>
      </c>
      <c r="P555" s="607">
        <v>2</v>
      </c>
      <c r="Q555" s="607">
        <v>1</v>
      </c>
      <c r="R555" s="607">
        <v>5</v>
      </c>
      <c r="S555" s="607">
        <v>4</v>
      </c>
      <c r="T555" s="607">
        <v>8</v>
      </c>
      <c r="U555" s="607">
        <v>13</v>
      </c>
      <c r="V555" s="607">
        <v>24</v>
      </c>
      <c r="W555" s="607">
        <v>49</v>
      </c>
      <c r="X555" s="607">
        <v>37</v>
      </c>
      <c r="Y555" s="607">
        <v>38</v>
      </c>
      <c r="Z555" s="607">
        <v>45</v>
      </c>
      <c r="AA555" s="607">
        <v>24</v>
      </c>
      <c r="AB555" s="607">
        <v>10</v>
      </c>
      <c r="AC555" s="608">
        <v>66</v>
      </c>
      <c r="AD555" s="608">
        <v>66.8</v>
      </c>
      <c r="AE555" s="608">
        <v>65</v>
      </c>
      <c r="AF555" s="607">
        <v>210</v>
      </c>
      <c r="AG555" s="607">
        <v>2</v>
      </c>
      <c r="AH555" s="607">
        <v>2</v>
      </c>
      <c r="AI555" s="607">
        <v>2</v>
      </c>
      <c r="AJ555" s="607">
        <v>1</v>
      </c>
      <c r="AK555" s="607">
        <v>4</v>
      </c>
      <c r="AL555" s="607">
        <v>4</v>
      </c>
      <c r="AM555" s="607">
        <v>7</v>
      </c>
      <c r="AN555" s="607">
        <v>10</v>
      </c>
      <c r="AO555" s="607">
        <v>12</v>
      </c>
      <c r="AP555" s="607">
        <v>30</v>
      </c>
      <c r="AQ555" s="607">
        <v>29</v>
      </c>
      <c r="AR555" s="607">
        <v>33</v>
      </c>
      <c r="AS555" s="607">
        <v>44</v>
      </c>
      <c r="AT555" s="607">
        <v>20</v>
      </c>
      <c r="AU555" s="607">
        <v>10</v>
      </c>
      <c r="AV555" s="608">
        <v>67</v>
      </c>
      <c r="AW555" s="608">
        <v>68</v>
      </c>
      <c r="AX555" s="608">
        <v>65.8</v>
      </c>
      <c r="AY555" s="607">
        <v>163</v>
      </c>
      <c r="AZ555" s="607" t="s">
        <v>1</v>
      </c>
      <c r="BA555" s="607">
        <v>2</v>
      </c>
      <c r="BB555" s="607">
        <v>2</v>
      </c>
      <c r="BC555" s="607">
        <v>1</v>
      </c>
      <c r="BD555" s="607">
        <v>3</v>
      </c>
      <c r="BE555" s="607">
        <v>4</v>
      </c>
      <c r="BF555" s="607">
        <v>5</v>
      </c>
      <c r="BG555" s="607">
        <v>9</v>
      </c>
      <c r="BH555" s="607">
        <v>9</v>
      </c>
      <c r="BI555" s="607">
        <v>24</v>
      </c>
      <c r="BJ555" s="607">
        <v>24</v>
      </c>
      <c r="BK555" s="607">
        <v>30</v>
      </c>
      <c r="BL555" s="607">
        <v>33</v>
      </c>
      <c r="BM555" s="607">
        <v>12</v>
      </c>
      <c r="BN555" s="607">
        <v>5</v>
      </c>
      <c r="BO555" s="608">
        <v>66.400000000000006</v>
      </c>
      <c r="BP555" s="608">
        <v>67.7</v>
      </c>
      <c r="BQ555" s="608">
        <v>64.5</v>
      </c>
      <c r="BR555" s="607">
        <v>151</v>
      </c>
      <c r="BS555" s="607" t="s">
        <v>1</v>
      </c>
      <c r="BT555" s="607" t="s">
        <v>1</v>
      </c>
      <c r="BU555" s="607" t="s">
        <v>1</v>
      </c>
      <c r="BV555" s="607" t="s">
        <v>1</v>
      </c>
      <c r="BW555" s="607">
        <v>1</v>
      </c>
      <c r="BX555" s="607">
        <v>2</v>
      </c>
      <c r="BY555" s="607">
        <v>2</v>
      </c>
      <c r="BZ555" s="607">
        <v>7</v>
      </c>
      <c r="CA555" s="607">
        <v>11</v>
      </c>
      <c r="CB555" s="607">
        <v>25</v>
      </c>
      <c r="CC555" s="607">
        <v>24</v>
      </c>
      <c r="CD555" s="607">
        <v>26</v>
      </c>
      <c r="CE555" s="607">
        <v>31</v>
      </c>
      <c r="CF555" s="607">
        <v>13</v>
      </c>
      <c r="CG555" s="607">
        <v>9</v>
      </c>
      <c r="CH555" s="607">
        <v>57</v>
      </c>
      <c r="CI555" s="607" t="s">
        <v>1</v>
      </c>
      <c r="CJ555" s="607" t="s">
        <v>1</v>
      </c>
      <c r="CK555" s="607" t="s">
        <v>1</v>
      </c>
      <c r="CL555" s="607" t="s">
        <v>1</v>
      </c>
      <c r="CM555" s="607" t="s">
        <v>1</v>
      </c>
      <c r="CN555" s="607">
        <v>3</v>
      </c>
      <c r="CO555" s="607">
        <v>2</v>
      </c>
      <c r="CP555" s="607">
        <v>10</v>
      </c>
      <c r="CQ555" s="607">
        <v>5</v>
      </c>
      <c r="CR555" s="607">
        <v>9</v>
      </c>
      <c r="CS555" s="607">
        <v>13</v>
      </c>
      <c r="CT555" s="607">
        <v>9</v>
      </c>
      <c r="CU555" s="607">
        <v>6</v>
      </c>
      <c r="CV555" s="607"/>
      <c r="CW555" s="607"/>
      <c r="CX555" s="607"/>
      <c r="CY555" s="607"/>
      <c r="CZ555" s="607"/>
      <c r="DA555" s="607"/>
      <c r="DB555" s="607"/>
      <c r="DC555" s="607">
        <v>331</v>
      </c>
      <c r="DD555" s="607">
        <v>237</v>
      </c>
      <c r="DE555" s="607">
        <v>163</v>
      </c>
      <c r="DF555" s="607">
        <v>42</v>
      </c>
      <c r="DG555" s="607">
        <v>32</v>
      </c>
      <c r="DH555" s="607">
        <v>50</v>
      </c>
      <c r="DI555" s="607">
        <v>6</v>
      </c>
      <c r="DJ555" s="607">
        <v>38</v>
      </c>
      <c r="DK555" s="607">
        <v>146</v>
      </c>
      <c r="DL555" s="607" t="s">
        <v>1</v>
      </c>
      <c r="DM555" s="607" t="s">
        <v>1</v>
      </c>
      <c r="DN555" s="607" t="s">
        <v>1</v>
      </c>
      <c r="DO555" s="607" t="s">
        <v>1</v>
      </c>
      <c r="DP555" s="607">
        <v>8</v>
      </c>
      <c r="DQ555" s="607">
        <v>1</v>
      </c>
      <c r="DR555" s="607" t="s">
        <v>1</v>
      </c>
      <c r="DS555" s="607">
        <v>134</v>
      </c>
      <c r="DT555" s="607" t="s">
        <v>1</v>
      </c>
      <c r="DU555" s="607">
        <v>2</v>
      </c>
      <c r="DV555" s="607" t="s">
        <v>1</v>
      </c>
      <c r="DW555" s="607" t="s">
        <v>1</v>
      </c>
      <c r="DX555" s="607">
        <v>1</v>
      </c>
      <c r="DY555" s="607" t="s">
        <v>1</v>
      </c>
      <c r="DZ555" s="607" t="s">
        <v>1</v>
      </c>
      <c r="EA555" s="607">
        <v>149</v>
      </c>
      <c r="EB555" s="607">
        <v>13384</v>
      </c>
      <c r="EC555" s="607" t="s">
        <v>1</v>
      </c>
      <c r="ED555" s="607">
        <v>3983</v>
      </c>
      <c r="EE555" s="607">
        <v>9401</v>
      </c>
      <c r="EF555" s="17">
        <v>165</v>
      </c>
      <c r="EG555" s="17">
        <v>143</v>
      </c>
      <c r="EH555" s="17">
        <v>98</v>
      </c>
      <c r="EI555" s="17">
        <v>27</v>
      </c>
      <c r="EJ555" s="17">
        <v>18</v>
      </c>
      <c r="EK555" s="17" t="s">
        <v>1</v>
      </c>
      <c r="EL555" s="17">
        <v>2</v>
      </c>
      <c r="EM555" s="17">
        <v>20</v>
      </c>
      <c r="EN555" s="17">
        <v>166</v>
      </c>
      <c r="EO555" s="17">
        <v>94</v>
      </c>
      <c r="EP555" s="17">
        <v>65</v>
      </c>
      <c r="EQ555" s="17">
        <v>15</v>
      </c>
      <c r="ER555" s="17">
        <v>14</v>
      </c>
      <c r="ES555" s="17">
        <v>50</v>
      </c>
      <c r="ET555" s="17">
        <v>4</v>
      </c>
      <c r="EU555" s="17">
        <v>18</v>
      </c>
    </row>
    <row r="556" spans="1:151" ht="14.25" customHeight="1">
      <c r="A556" s="551" t="s">
        <v>299</v>
      </c>
      <c r="B556" s="551" t="s">
        <v>721</v>
      </c>
      <c r="C556" s="551" t="s">
        <v>726</v>
      </c>
      <c r="D556" s="551"/>
      <c r="E556" s="607">
        <v>75</v>
      </c>
      <c r="F556" s="607">
        <v>61</v>
      </c>
      <c r="G556" s="607">
        <v>19</v>
      </c>
      <c r="H556" s="607">
        <v>16</v>
      </c>
      <c r="I556" s="607">
        <v>12</v>
      </c>
      <c r="J556" s="607">
        <v>6</v>
      </c>
      <c r="K556" s="607">
        <v>30</v>
      </c>
      <c r="L556" s="607">
        <v>14</v>
      </c>
      <c r="M556" s="607">
        <v>108</v>
      </c>
      <c r="N556" s="607">
        <v>1</v>
      </c>
      <c r="O556" s="607">
        <v>1</v>
      </c>
      <c r="P556" s="607" t="s">
        <v>1</v>
      </c>
      <c r="Q556" s="607">
        <v>4</v>
      </c>
      <c r="R556" s="607">
        <v>1</v>
      </c>
      <c r="S556" s="607">
        <v>3</v>
      </c>
      <c r="T556" s="607">
        <v>5</v>
      </c>
      <c r="U556" s="607">
        <v>3</v>
      </c>
      <c r="V556" s="607">
        <v>19</v>
      </c>
      <c r="W556" s="607">
        <v>19</v>
      </c>
      <c r="X556" s="607">
        <v>14</v>
      </c>
      <c r="Y556" s="607">
        <v>15</v>
      </c>
      <c r="Z556" s="607">
        <v>11</v>
      </c>
      <c r="AA556" s="607">
        <v>8</v>
      </c>
      <c r="AB556" s="607">
        <v>4</v>
      </c>
      <c r="AC556" s="608">
        <v>63.4</v>
      </c>
      <c r="AD556" s="608">
        <v>63.6</v>
      </c>
      <c r="AE556" s="608">
        <v>63.2</v>
      </c>
      <c r="AF556" s="607">
        <v>82</v>
      </c>
      <c r="AG556" s="607">
        <v>1</v>
      </c>
      <c r="AH556" s="607" t="s">
        <v>1</v>
      </c>
      <c r="AI556" s="607" t="s">
        <v>1</v>
      </c>
      <c r="AJ556" s="607">
        <v>2</v>
      </c>
      <c r="AK556" s="607">
        <v>1</v>
      </c>
      <c r="AL556" s="607">
        <v>2</v>
      </c>
      <c r="AM556" s="607">
        <v>2</v>
      </c>
      <c r="AN556" s="607">
        <v>2</v>
      </c>
      <c r="AO556" s="607">
        <v>13</v>
      </c>
      <c r="AP556" s="607">
        <v>15</v>
      </c>
      <c r="AQ556" s="607">
        <v>13</v>
      </c>
      <c r="AR556" s="607">
        <v>12</v>
      </c>
      <c r="AS556" s="607">
        <v>10</v>
      </c>
      <c r="AT556" s="607">
        <v>7</v>
      </c>
      <c r="AU556" s="607">
        <v>2</v>
      </c>
      <c r="AV556" s="608">
        <v>64.900000000000006</v>
      </c>
      <c r="AW556" s="608">
        <v>64.400000000000006</v>
      </c>
      <c r="AX556" s="608">
        <v>65.599999999999994</v>
      </c>
      <c r="AY556" s="607">
        <v>50</v>
      </c>
      <c r="AZ556" s="607" t="s">
        <v>1</v>
      </c>
      <c r="BA556" s="607" t="s">
        <v>1</v>
      </c>
      <c r="BB556" s="607" t="s">
        <v>1</v>
      </c>
      <c r="BC556" s="607">
        <v>1</v>
      </c>
      <c r="BD556" s="607" t="s">
        <v>1</v>
      </c>
      <c r="BE556" s="607">
        <v>2</v>
      </c>
      <c r="BF556" s="607">
        <v>2</v>
      </c>
      <c r="BG556" s="607">
        <v>2</v>
      </c>
      <c r="BH556" s="607">
        <v>9</v>
      </c>
      <c r="BI556" s="607">
        <v>10</v>
      </c>
      <c r="BJ556" s="607">
        <v>9</v>
      </c>
      <c r="BK556" s="607">
        <v>7</v>
      </c>
      <c r="BL556" s="607">
        <v>4</v>
      </c>
      <c r="BM556" s="607">
        <v>4</v>
      </c>
      <c r="BN556" s="607" t="s">
        <v>1</v>
      </c>
      <c r="BO556" s="608">
        <v>63.8</v>
      </c>
      <c r="BP556" s="608">
        <v>63.6</v>
      </c>
      <c r="BQ556" s="608">
        <v>64.400000000000006</v>
      </c>
      <c r="BR556" s="607">
        <v>61</v>
      </c>
      <c r="BS556" s="607" t="s">
        <v>1</v>
      </c>
      <c r="BT556" s="607" t="s">
        <v>1</v>
      </c>
      <c r="BU556" s="607" t="s">
        <v>1</v>
      </c>
      <c r="BV556" s="607">
        <v>1</v>
      </c>
      <c r="BW556" s="607" t="s">
        <v>1</v>
      </c>
      <c r="BX556" s="607">
        <v>3</v>
      </c>
      <c r="BY556" s="607">
        <v>2</v>
      </c>
      <c r="BZ556" s="607" t="s">
        <v>1</v>
      </c>
      <c r="CA556" s="607">
        <v>11</v>
      </c>
      <c r="CB556" s="607">
        <v>12</v>
      </c>
      <c r="CC556" s="607">
        <v>7</v>
      </c>
      <c r="CD556" s="607">
        <v>9</v>
      </c>
      <c r="CE556" s="607">
        <v>8</v>
      </c>
      <c r="CF556" s="607">
        <v>5</v>
      </c>
      <c r="CG556" s="607">
        <v>3</v>
      </c>
      <c r="CH556" s="607">
        <v>11</v>
      </c>
      <c r="CI556" s="607" t="s">
        <v>1</v>
      </c>
      <c r="CJ556" s="607" t="s">
        <v>1</v>
      </c>
      <c r="CK556" s="607" t="s">
        <v>1</v>
      </c>
      <c r="CL556" s="607" t="s">
        <v>1</v>
      </c>
      <c r="CM556" s="607" t="s">
        <v>1</v>
      </c>
      <c r="CN556" s="607" t="s">
        <v>1</v>
      </c>
      <c r="CO556" s="607">
        <v>1</v>
      </c>
      <c r="CP556" s="607">
        <v>2</v>
      </c>
      <c r="CQ556" s="607">
        <v>1</v>
      </c>
      <c r="CR556" s="607">
        <v>3</v>
      </c>
      <c r="CS556" s="607">
        <v>1</v>
      </c>
      <c r="CT556" s="607">
        <v>2</v>
      </c>
      <c r="CU556" s="607">
        <v>1</v>
      </c>
      <c r="CV556" s="607"/>
      <c r="CW556" s="607"/>
      <c r="CX556" s="607"/>
      <c r="CY556" s="607"/>
      <c r="CZ556" s="607"/>
      <c r="DA556" s="607"/>
      <c r="DB556" s="607"/>
      <c r="DC556" s="607">
        <v>138</v>
      </c>
      <c r="DD556" s="607">
        <v>82</v>
      </c>
      <c r="DE556" s="607">
        <v>50</v>
      </c>
      <c r="DF556" s="607">
        <v>20</v>
      </c>
      <c r="DG556" s="607">
        <v>12</v>
      </c>
      <c r="DH556" s="607">
        <v>24</v>
      </c>
      <c r="DI556" s="607">
        <v>4</v>
      </c>
      <c r="DJ556" s="607">
        <v>28</v>
      </c>
      <c r="DK556" s="607">
        <v>59</v>
      </c>
      <c r="DL556" s="607" t="s">
        <v>1</v>
      </c>
      <c r="DM556" s="607" t="s">
        <v>1</v>
      </c>
      <c r="DN556" s="607">
        <v>2</v>
      </c>
      <c r="DO556" s="607" t="s">
        <v>1</v>
      </c>
      <c r="DP556" s="607">
        <v>2</v>
      </c>
      <c r="DQ556" s="607" t="s">
        <v>1</v>
      </c>
      <c r="DR556" s="607" t="s">
        <v>1</v>
      </c>
      <c r="DS556" s="607">
        <v>55</v>
      </c>
      <c r="DT556" s="607" t="s">
        <v>1</v>
      </c>
      <c r="DU556" s="607" t="s">
        <v>1</v>
      </c>
      <c r="DV556" s="607" t="s">
        <v>1</v>
      </c>
      <c r="DW556" s="607" t="s">
        <v>1</v>
      </c>
      <c r="DX556" s="607" t="s">
        <v>1</v>
      </c>
      <c r="DY556" s="607" t="s">
        <v>1</v>
      </c>
      <c r="DZ556" s="607" t="s">
        <v>1</v>
      </c>
      <c r="EA556" s="607">
        <v>58</v>
      </c>
      <c r="EB556" s="607">
        <v>4186</v>
      </c>
      <c r="EC556" s="607" t="s">
        <v>1</v>
      </c>
      <c r="ED556" s="607">
        <v>1054</v>
      </c>
      <c r="EE556" s="607">
        <v>3132</v>
      </c>
      <c r="EF556" s="17">
        <v>75</v>
      </c>
      <c r="EG556" s="17">
        <v>54</v>
      </c>
      <c r="EH556" s="17">
        <v>37</v>
      </c>
      <c r="EI556" s="17">
        <v>14</v>
      </c>
      <c r="EJ556" s="17">
        <v>3</v>
      </c>
      <c r="EK556" s="17" t="s">
        <v>1</v>
      </c>
      <c r="EL556" s="17">
        <v>4</v>
      </c>
      <c r="EM556" s="17">
        <v>17</v>
      </c>
      <c r="EN556" s="17">
        <v>63</v>
      </c>
      <c r="EO556" s="17">
        <v>28</v>
      </c>
      <c r="EP556" s="17">
        <v>13</v>
      </c>
      <c r="EQ556" s="17">
        <v>6</v>
      </c>
      <c r="ER556" s="17">
        <v>9</v>
      </c>
      <c r="ES556" s="17">
        <v>24</v>
      </c>
      <c r="ET556" s="17" t="s">
        <v>1</v>
      </c>
      <c r="EU556" s="17">
        <v>11</v>
      </c>
    </row>
    <row r="557" spans="1:151" ht="14.25" customHeight="1">
      <c r="A557" s="551" t="s">
        <v>299</v>
      </c>
      <c r="B557" s="551" t="s">
        <v>721</v>
      </c>
      <c r="C557" s="551" t="s">
        <v>726</v>
      </c>
      <c r="D557" s="551" t="s">
        <v>727</v>
      </c>
      <c r="E557" s="607">
        <v>75</v>
      </c>
      <c r="F557" s="607">
        <v>61</v>
      </c>
      <c r="G557" s="607">
        <v>19</v>
      </c>
      <c r="H557" s="607">
        <v>16</v>
      </c>
      <c r="I557" s="607">
        <v>12</v>
      </c>
      <c r="J557" s="607">
        <v>6</v>
      </c>
      <c r="K557" s="607">
        <v>30</v>
      </c>
      <c r="L557" s="607">
        <v>14</v>
      </c>
      <c r="M557" s="607">
        <v>108</v>
      </c>
      <c r="N557" s="607">
        <v>1</v>
      </c>
      <c r="O557" s="607">
        <v>1</v>
      </c>
      <c r="P557" s="607" t="s">
        <v>1</v>
      </c>
      <c r="Q557" s="607">
        <v>4</v>
      </c>
      <c r="R557" s="607">
        <v>1</v>
      </c>
      <c r="S557" s="607">
        <v>3</v>
      </c>
      <c r="T557" s="607">
        <v>5</v>
      </c>
      <c r="U557" s="607">
        <v>3</v>
      </c>
      <c r="V557" s="607">
        <v>19</v>
      </c>
      <c r="W557" s="607">
        <v>19</v>
      </c>
      <c r="X557" s="607">
        <v>14</v>
      </c>
      <c r="Y557" s="607">
        <v>15</v>
      </c>
      <c r="Z557" s="607">
        <v>11</v>
      </c>
      <c r="AA557" s="607">
        <v>8</v>
      </c>
      <c r="AB557" s="607">
        <v>4</v>
      </c>
      <c r="AC557" s="608">
        <v>63.4</v>
      </c>
      <c r="AD557" s="608">
        <v>63.6</v>
      </c>
      <c r="AE557" s="608">
        <v>63.2</v>
      </c>
      <c r="AF557" s="607">
        <v>82</v>
      </c>
      <c r="AG557" s="607">
        <v>1</v>
      </c>
      <c r="AH557" s="607" t="s">
        <v>1</v>
      </c>
      <c r="AI557" s="607" t="s">
        <v>1</v>
      </c>
      <c r="AJ557" s="607">
        <v>2</v>
      </c>
      <c r="AK557" s="607">
        <v>1</v>
      </c>
      <c r="AL557" s="607">
        <v>2</v>
      </c>
      <c r="AM557" s="607">
        <v>2</v>
      </c>
      <c r="AN557" s="607">
        <v>2</v>
      </c>
      <c r="AO557" s="607">
        <v>13</v>
      </c>
      <c r="AP557" s="607">
        <v>15</v>
      </c>
      <c r="AQ557" s="607">
        <v>13</v>
      </c>
      <c r="AR557" s="607">
        <v>12</v>
      </c>
      <c r="AS557" s="607">
        <v>10</v>
      </c>
      <c r="AT557" s="607">
        <v>7</v>
      </c>
      <c r="AU557" s="607">
        <v>2</v>
      </c>
      <c r="AV557" s="608">
        <v>64.900000000000006</v>
      </c>
      <c r="AW557" s="608">
        <v>64.400000000000006</v>
      </c>
      <c r="AX557" s="608">
        <v>65.599999999999994</v>
      </c>
      <c r="AY557" s="607">
        <v>50</v>
      </c>
      <c r="AZ557" s="607" t="s">
        <v>1</v>
      </c>
      <c r="BA557" s="607" t="s">
        <v>1</v>
      </c>
      <c r="BB557" s="607" t="s">
        <v>1</v>
      </c>
      <c r="BC557" s="607">
        <v>1</v>
      </c>
      <c r="BD557" s="607" t="s">
        <v>1</v>
      </c>
      <c r="BE557" s="607">
        <v>2</v>
      </c>
      <c r="BF557" s="607">
        <v>2</v>
      </c>
      <c r="BG557" s="607">
        <v>2</v>
      </c>
      <c r="BH557" s="607">
        <v>9</v>
      </c>
      <c r="BI557" s="607">
        <v>10</v>
      </c>
      <c r="BJ557" s="607">
        <v>9</v>
      </c>
      <c r="BK557" s="607">
        <v>7</v>
      </c>
      <c r="BL557" s="607">
        <v>4</v>
      </c>
      <c r="BM557" s="607">
        <v>4</v>
      </c>
      <c r="BN557" s="607" t="s">
        <v>1</v>
      </c>
      <c r="BO557" s="608">
        <v>63.8</v>
      </c>
      <c r="BP557" s="608">
        <v>63.6</v>
      </c>
      <c r="BQ557" s="608">
        <v>64.400000000000006</v>
      </c>
      <c r="BR557" s="607">
        <v>61</v>
      </c>
      <c r="BS557" s="607" t="s">
        <v>1</v>
      </c>
      <c r="BT557" s="607" t="s">
        <v>1</v>
      </c>
      <c r="BU557" s="607" t="s">
        <v>1</v>
      </c>
      <c r="BV557" s="607">
        <v>1</v>
      </c>
      <c r="BW557" s="607" t="s">
        <v>1</v>
      </c>
      <c r="BX557" s="607">
        <v>3</v>
      </c>
      <c r="BY557" s="607">
        <v>2</v>
      </c>
      <c r="BZ557" s="607" t="s">
        <v>1</v>
      </c>
      <c r="CA557" s="607">
        <v>11</v>
      </c>
      <c r="CB557" s="607">
        <v>12</v>
      </c>
      <c r="CC557" s="607">
        <v>7</v>
      </c>
      <c r="CD557" s="607">
        <v>9</v>
      </c>
      <c r="CE557" s="607">
        <v>8</v>
      </c>
      <c r="CF557" s="607">
        <v>5</v>
      </c>
      <c r="CG557" s="607">
        <v>3</v>
      </c>
      <c r="CH557" s="607">
        <v>11</v>
      </c>
      <c r="CI557" s="607" t="s">
        <v>1</v>
      </c>
      <c r="CJ557" s="607" t="s">
        <v>1</v>
      </c>
      <c r="CK557" s="607" t="s">
        <v>1</v>
      </c>
      <c r="CL557" s="607" t="s">
        <v>1</v>
      </c>
      <c r="CM557" s="607" t="s">
        <v>1</v>
      </c>
      <c r="CN557" s="607" t="s">
        <v>1</v>
      </c>
      <c r="CO557" s="607">
        <v>1</v>
      </c>
      <c r="CP557" s="607">
        <v>2</v>
      </c>
      <c r="CQ557" s="607">
        <v>1</v>
      </c>
      <c r="CR557" s="607">
        <v>3</v>
      </c>
      <c r="CS557" s="607">
        <v>1</v>
      </c>
      <c r="CT557" s="607">
        <v>2</v>
      </c>
      <c r="CU557" s="607">
        <v>1</v>
      </c>
      <c r="CV557" s="607"/>
      <c r="CW557" s="607"/>
      <c r="CX557" s="607"/>
      <c r="CY557" s="607"/>
      <c r="CZ557" s="607"/>
      <c r="DA557" s="607"/>
      <c r="DB557" s="607"/>
      <c r="DC557" s="607">
        <v>138</v>
      </c>
      <c r="DD557" s="607">
        <v>82</v>
      </c>
      <c r="DE557" s="607">
        <v>50</v>
      </c>
      <c r="DF557" s="607">
        <v>20</v>
      </c>
      <c r="DG557" s="607">
        <v>12</v>
      </c>
      <c r="DH557" s="607">
        <v>24</v>
      </c>
      <c r="DI557" s="607">
        <v>4</v>
      </c>
      <c r="DJ557" s="607">
        <v>28</v>
      </c>
      <c r="DK557" s="607">
        <v>59</v>
      </c>
      <c r="DL557" s="607" t="s">
        <v>1</v>
      </c>
      <c r="DM557" s="607" t="s">
        <v>1</v>
      </c>
      <c r="DN557" s="607">
        <v>2</v>
      </c>
      <c r="DO557" s="607" t="s">
        <v>1</v>
      </c>
      <c r="DP557" s="607">
        <v>2</v>
      </c>
      <c r="DQ557" s="607" t="s">
        <v>1</v>
      </c>
      <c r="DR557" s="607" t="s">
        <v>1</v>
      </c>
      <c r="DS557" s="607">
        <v>55</v>
      </c>
      <c r="DT557" s="607" t="s">
        <v>1</v>
      </c>
      <c r="DU557" s="607" t="s">
        <v>1</v>
      </c>
      <c r="DV557" s="607" t="s">
        <v>1</v>
      </c>
      <c r="DW557" s="607" t="s">
        <v>1</v>
      </c>
      <c r="DX557" s="607" t="s">
        <v>1</v>
      </c>
      <c r="DY557" s="607" t="s">
        <v>1</v>
      </c>
      <c r="DZ557" s="607" t="s">
        <v>1</v>
      </c>
      <c r="EA557" s="607">
        <v>58</v>
      </c>
      <c r="EB557" s="607">
        <v>4186</v>
      </c>
      <c r="EC557" s="607" t="s">
        <v>1</v>
      </c>
      <c r="ED557" s="607">
        <v>1054</v>
      </c>
      <c r="EE557" s="607">
        <v>3132</v>
      </c>
      <c r="EF557" s="17">
        <v>75</v>
      </c>
      <c r="EG557" s="17">
        <v>54</v>
      </c>
      <c r="EH557" s="17">
        <v>37</v>
      </c>
      <c r="EI557" s="17">
        <v>14</v>
      </c>
      <c r="EJ557" s="17">
        <v>3</v>
      </c>
      <c r="EK557" s="17" t="s">
        <v>1</v>
      </c>
      <c r="EL557" s="17">
        <v>4</v>
      </c>
      <c r="EM557" s="17">
        <v>17</v>
      </c>
      <c r="EN557" s="17">
        <v>63</v>
      </c>
      <c r="EO557" s="17">
        <v>28</v>
      </c>
      <c r="EP557" s="17">
        <v>13</v>
      </c>
      <c r="EQ557" s="17">
        <v>6</v>
      </c>
      <c r="ER557" s="17">
        <v>9</v>
      </c>
      <c r="ES557" s="17">
        <v>24</v>
      </c>
      <c r="ET557" s="17" t="s">
        <v>1</v>
      </c>
      <c r="EU557" s="17">
        <v>11</v>
      </c>
    </row>
    <row r="558" spans="1:151" ht="14.25" customHeight="1">
      <c r="A558" s="551" t="s">
        <v>299</v>
      </c>
      <c r="B558" s="551" t="s">
        <v>721</v>
      </c>
      <c r="C558" s="551" t="s">
        <v>728</v>
      </c>
      <c r="D558" s="551"/>
      <c r="E558" s="607">
        <v>81</v>
      </c>
      <c r="F558" s="607">
        <v>67</v>
      </c>
      <c r="G558" s="607">
        <v>22</v>
      </c>
      <c r="H558" s="607">
        <v>19</v>
      </c>
      <c r="I558" s="607">
        <v>7</v>
      </c>
      <c r="J558" s="607">
        <v>4</v>
      </c>
      <c r="K558" s="607">
        <v>38</v>
      </c>
      <c r="L558" s="607">
        <v>14</v>
      </c>
      <c r="M558" s="607">
        <v>121</v>
      </c>
      <c r="N558" s="607">
        <v>2</v>
      </c>
      <c r="O558" s="607" t="s">
        <v>1</v>
      </c>
      <c r="P558" s="607" t="s">
        <v>1</v>
      </c>
      <c r="Q558" s="607" t="s">
        <v>1</v>
      </c>
      <c r="R558" s="607" t="s">
        <v>1</v>
      </c>
      <c r="S558" s="607">
        <v>1</v>
      </c>
      <c r="T558" s="607">
        <v>9</v>
      </c>
      <c r="U558" s="607">
        <v>5</v>
      </c>
      <c r="V558" s="607">
        <v>8</v>
      </c>
      <c r="W558" s="607">
        <v>21</v>
      </c>
      <c r="X558" s="607">
        <v>18</v>
      </c>
      <c r="Y558" s="607">
        <v>25</v>
      </c>
      <c r="Z558" s="607">
        <v>16</v>
      </c>
      <c r="AA558" s="607">
        <v>10</v>
      </c>
      <c r="AB558" s="607">
        <v>6</v>
      </c>
      <c r="AC558" s="608">
        <v>66.7</v>
      </c>
      <c r="AD558" s="608">
        <v>66.900000000000006</v>
      </c>
      <c r="AE558" s="608">
        <v>66.400000000000006</v>
      </c>
      <c r="AF558" s="607">
        <v>106</v>
      </c>
      <c r="AG558" s="607">
        <v>2</v>
      </c>
      <c r="AH558" s="607" t="s">
        <v>1</v>
      </c>
      <c r="AI558" s="607" t="s">
        <v>1</v>
      </c>
      <c r="AJ558" s="607" t="s">
        <v>1</v>
      </c>
      <c r="AK558" s="607" t="s">
        <v>1</v>
      </c>
      <c r="AL558" s="607">
        <v>1</v>
      </c>
      <c r="AM558" s="607">
        <v>7</v>
      </c>
      <c r="AN558" s="607">
        <v>4</v>
      </c>
      <c r="AO558" s="607">
        <v>7</v>
      </c>
      <c r="AP558" s="607">
        <v>18</v>
      </c>
      <c r="AQ558" s="607">
        <v>13</v>
      </c>
      <c r="AR558" s="607">
        <v>24</v>
      </c>
      <c r="AS558" s="607">
        <v>15</v>
      </c>
      <c r="AT558" s="607">
        <v>9</v>
      </c>
      <c r="AU558" s="607">
        <v>6</v>
      </c>
      <c r="AV558" s="608">
        <v>67.099999999999994</v>
      </c>
      <c r="AW558" s="608">
        <v>67.900000000000006</v>
      </c>
      <c r="AX558" s="608">
        <v>66.3</v>
      </c>
      <c r="AY558" s="607">
        <v>53</v>
      </c>
      <c r="AZ558" s="607" t="s">
        <v>1</v>
      </c>
      <c r="BA558" s="607" t="s">
        <v>1</v>
      </c>
      <c r="BB558" s="607" t="s">
        <v>1</v>
      </c>
      <c r="BC558" s="607" t="s">
        <v>1</v>
      </c>
      <c r="BD558" s="607" t="s">
        <v>1</v>
      </c>
      <c r="BE558" s="607">
        <v>1</v>
      </c>
      <c r="BF558" s="607">
        <v>4</v>
      </c>
      <c r="BG558" s="607">
        <v>1</v>
      </c>
      <c r="BH558" s="607">
        <v>4</v>
      </c>
      <c r="BI558" s="607">
        <v>13</v>
      </c>
      <c r="BJ558" s="607">
        <v>7</v>
      </c>
      <c r="BK558" s="607">
        <v>12</v>
      </c>
      <c r="BL558" s="607">
        <v>5</v>
      </c>
      <c r="BM558" s="607">
        <v>3</v>
      </c>
      <c r="BN558" s="607">
        <v>3</v>
      </c>
      <c r="BO558" s="608">
        <v>66.7</v>
      </c>
      <c r="BP558" s="608">
        <v>67.5</v>
      </c>
      <c r="BQ558" s="608">
        <v>64.900000000000006</v>
      </c>
      <c r="BR558" s="607">
        <v>67</v>
      </c>
      <c r="BS558" s="607" t="s">
        <v>1</v>
      </c>
      <c r="BT558" s="607" t="s">
        <v>1</v>
      </c>
      <c r="BU558" s="607" t="s">
        <v>1</v>
      </c>
      <c r="BV558" s="607" t="s">
        <v>1</v>
      </c>
      <c r="BW558" s="607" t="s">
        <v>1</v>
      </c>
      <c r="BX558" s="607">
        <v>1</v>
      </c>
      <c r="BY558" s="607">
        <v>5</v>
      </c>
      <c r="BZ558" s="607">
        <v>4</v>
      </c>
      <c r="CA558" s="607">
        <v>2</v>
      </c>
      <c r="CB558" s="607">
        <v>9</v>
      </c>
      <c r="CC558" s="607">
        <v>11</v>
      </c>
      <c r="CD558" s="607">
        <v>13</v>
      </c>
      <c r="CE558" s="607">
        <v>9</v>
      </c>
      <c r="CF558" s="607">
        <v>6</v>
      </c>
      <c r="CG558" s="607">
        <v>7</v>
      </c>
      <c r="CH558" s="607">
        <v>11</v>
      </c>
      <c r="CI558" s="607" t="s">
        <v>1</v>
      </c>
      <c r="CJ558" s="607" t="s">
        <v>1</v>
      </c>
      <c r="CK558" s="607" t="s">
        <v>1</v>
      </c>
      <c r="CL558" s="607" t="s">
        <v>1</v>
      </c>
      <c r="CM558" s="607" t="s">
        <v>1</v>
      </c>
      <c r="CN558" s="607" t="s">
        <v>1</v>
      </c>
      <c r="CO558" s="607" t="s">
        <v>1</v>
      </c>
      <c r="CP558" s="607">
        <v>1</v>
      </c>
      <c r="CQ558" s="607">
        <v>4</v>
      </c>
      <c r="CR558" s="607">
        <v>1</v>
      </c>
      <c r="CS558" s="607">
        <v>2</v>
      </c>
      <c r="CT558" s="607">
        <v>2</v>
      </c>
      <c r="CU558" s="607">
        <v>1</v>
      </c>
      <c r="CV558" s="607"/>
      <c r="CW558" s="607"/>
      <c r="CX558" s="607"/>
      <c r="CY558" s="607"/>
      <c r="CZ558" s="607"/>
      <c r="DA558" s="607"/>
      <c r="DB558" s="607"/>
      <c r="DC558" s="607">
        <v>146</v>
      </c>
      <c r="DD558" s="607">
        <v>77</v>
      </c>
      <c r="DE558" s="607">
        <v>53</v>
      </c>
      <c r="DF558" s="607">
        <v>23</v>
      </c>
      <c r="DG558" s="607">
        <v>1</v>
      </c>
      <c r="DH558" s="607">
        <v>33</v>
      </c>
      <c r="DI558" s="607">
        <v>3</v>
      </c>
      <c r="DJ558" s="607">
        <v>33</v>
      </c>
      <c r="DK558" s="607">
        <v>62</v>
      </c>
      <c r="DL558" s="607" t="s">
        <v>1</v>
      </c>
      <c r="DM558" s="607" t="s">
        <v>1</v>
      </c>
      <c r="DN558" s="607" t="s">
        <v>1</v>
      </c>
      <c r="DO558" s="607" t="s">
        <v>1</v>
      </c>
      <c r="DP558" s="607">
        <v>1</v>
      </c>
      <c r="DQ558" s="607" t="s">
        <v>1</v>
      </c>
      <c r="DR558" s="607" t="s">
        <v>1</v>
      </c>
      <c r="DS558" s="607">
        <v>61</v>
      </c>
      <c r="DT558" s="607" t="s">
        <v>1</v>
      </c>
      <c r="DU558" s="607" t="s">
        <v>1</v>
      </c>
      <c r="DV558" s="607" t="s">
        <v>1</v>
      </c>
      <c r="DW558" s="607" t="s">
        <v>1</v>
      </c>
      <c r="DX558" s="607" t="s">
        <v>1</v>
      </c>
      <c r="DY558" s="607" t="s">
        <v>1</v>
      </c>
      <c r="DZ558" s="607" t="s">
        <v>1</v>
      </c>
      <c r="EA558" s="607">
        <v>65</v>
      </c>
      <c r="EB558" s="607">
        <v>3875</v>
      </c>
      <c r="EC558" s="607" t="s">
        <v>1</v>
      </c>
      <c r="ED558" s="607">
        <v>729</v>
      </c>
      <c r="EE558" s="607">
        <v>3146</v>
      </c>
      <c r="EF558" s="17">
        <v>76</v>
      </c>
      <c r="EG558" s="17">
        <v>51</v>
      </c>
      <c r="EH558" s="17">
        <v>36</v>
      </c>
      <c r="EI558" s="17">
        <v>15</v>
      </c>
      <c r="EJ558" s="17" t="s">
        <v>1</v>
      </c>
      <c r="EK558" s="17" t="s">
        <v>1</v>
      </c>
      <c r="EL558" s="17">
        <v>2</v>
      </c>
      <c r="EM558" s="17">
        <v>23</v>
      </c>
      <c r="EN558" s="17">
        <v>70</v>
      </c>
      <c r="EO558" s="17">
        <v>26</v>
      </c>
      <c r="EP558" s="17">
        <v>17</v>
      </c>
      <c r="EQ558" s="17">
        <v>8</v>
      </c>
      <c r="ER558" s="17">
        <v>1</v>
      </c>
      <c r="ES558" s="17">
        <v>33</v>
      </c>
      <c r="ET558" s="17">
        <v>1</v>
      </c>
      <c r="EU558" s="17">
        <v>10</v>
      </c>
    </row>
    <row r="559" spans="1:151" ht="14.25" customHeight="1">
      <c r="A559" s="551" t="s">
        <v>299</v>
      </c>
      <c r="B559" s="551" t="s">
        <v>721</v>
      </c>
      <c r="C559" s="551" t="s">
        <v>728</v>
      </c>
      <c r="D559" s="551" t="s">
        <v>729</v>
      </c>
      <c r="E559" s="607">
        <v>81</v>
      </c>
      <c r="F559" s="607">
        <v>67</v>
      </c>
      <c r="G559" s="607">
        <v>22</v>
      </c>
      <c r="H559" s="607">
        <v>19</v>
      </c>
      <c r="I559" s="607">
        <v>7</v>
      </c>
      <c r="J559" s="607">
        <v>4</v>
      </c>
      <c r="K559" s="607">
        <v>38</v>
      </c>
      <c r="L559" s="607">
        <v>14</v>
      </c>
      <c r="M559" s="607">
        <v>121</v>
      </c>
      <c r="N559" s="607">
        <v>2</v>
      </c>
      <c r="O559" s="607" t="s">
        <v>1</v>
      </c>
      <c r="P559" s="607" t="s">
        <v>1</v>
      </c>
      <c r="Q559" s="607" t="s">
        <v>1</v>
      </c>
      <c r="R559" s="607" t="s">
        <v>1</v>
      </c>
      <c r="S559" s="607">
        <v>1</v>
      </c>
      <c r="T559" s="607">
        <v>9</v>
      </c>
      <c r="U559" s="607">
        <v>5</v>
      </c>
      <c r="V559" s="607">
        <v>8</v>
      </c>
      <c r="W559" s="607">
        <v>21</v>
      </c>
      <c r="X559" s="607">
        <v>18</v>
      </c>
      <c r="Y559" s="607">
        <v>25</v>
      </c>
      <c r="Z559" s="607">
        <v>16</v>
      </c>
      <c r="AA559" s="607">
        <v>10</v>
      </c>
      <c r="AB559" s="607">
        <v>6</v>
      </c>
      <c r="AC559" s="608">
        <v>66.7</v>
      </c>
      <c r="AD559" s="608">
        <v>66.900000000000006</v>
      </c>
      <c r="AE559" s="608">
        <v>66.400000000000006</v>
      </c>
      <c r="AF559" s="607">
        <v>106</v>
      </c>
      <c r="AG559" s="607">
        <v>2</v>
      </c>
      <c r="AH559" s="607" t="s">
        <v>1</v>
      </c>
      <c r="AI559" s="607" t="s">
        <v>1</v>
      </c>
      <c r="AJ559" s="607" t="s">
        <v>1</v>
      </c>
      <c r="AK559" s="607" t="s">
        <v>1</v>
      </c>
      <c r="AL559" s="607">
        <v>1</v>
      </c>
      <c r="AM559" s="607">
        <v>7</v>
      </c>
      <c r="AN559" s="607">
        <v>4</v>
      </c>
      <c r="AO559" s="607">
        <v>7</v>
      </c>
      <c r="AP559" s="607">
        <v>18</v>
      </c>
      <c r="AQ559" s="607">
        <v>13</v>
      </c>
      <c r="AR559" s="607">
        <v>24</v>
      </c>
      <c r="AS559" s="607">
        <v>15</v>
      </c>
      <c r="AT559" s="607">
        <v>9</v>
      </c>
      <c r="AU559" s="607">
        <v>6</v>
      </c>
      <c r="AV559" s="608">
        <v>67.099999999999994</v>
      </c>
      <c r="AW559" s="608">
        <v>67.900000000000006</v>
      </c>
      <c r="AX559" s="608">
        <v>66.3</v>
      </c>
      <c r="AY559" s="607">
        <v>53</v>
      </c>
      <c r="AZ559" s="607" t="s">
        <v>1</v>
      </c>
      <c r="BA559" s="607" t="s">
        <v>1</v>
      </c>
      <c r="BB559" s="607" t="s">
        <v>1</v>
      </c>
      <c r="BC559" s="607" t="s">
        <v>1</v>
      </c>
      <c r="BD559" s="607" t="s">
        <v>1</v>
      </c>
      <c r="BE559" s="607">
        <v>1</v>
      </c>
      <c r="BF559" s="607">
        <v>4</v>
      </c>
      <c r="BG559" s="607">
        <v>1</v>
      </c>
      <c r="BH559" s="607">
        <v>4</v>
      </c>
      <c r="BI559" s="607">
        <v>13</v>
      </c>
      <c r="BJ559" s="607">
        <v>7</v>
      </c>
      <c r="BK559" s="607">
        <v>12</v>
      </c>
      <c r="BL559" s="607">
        <v>5</v>
      </c>
      <c r="BM559" s="607">
        <v>3</v>
      </c>
      <c r="BN559" s="607">
        <v>3</v>
      </c>
      <c r="BO559" s="608">
        <v>66.7</v>
      </c>
      <c r="BP559" s="608">
        <v>67.5</v>
      </c>
      <c r="BQ559" s="608">
        <v>64.900000000000006</v>
      </c>
      <c r="BR559" s="607">
        <v>67</v>
      </c>
      <c r="BS559" s="607" t="s">
        <v>1</v>
      </c>
      <c r="BT559" s="607" t="s">
        <v>1</v>
      </c>
      <c r="BU559" s="607" t="s">
        <v>1</v>
      </c>
      <c r="BV559" s="607" t="s">
        <v>1</v>
      </c>
      <c r="BW559" s="607" t="s">
        <v>1</v>
      </c>
      <c r="BX559" s="607">
        <v>1</v>
      </c>
      <c r="BY559" s="607">
        <v>5</v>
      </c>
      <c r="BZ559" s="607">
        <v>4</v>
      </c>
      <c r="CA559" s="607">
        <v>2</v>
      </c>
      <c r="CB559" s="607">
        <v>9</v>
      </c>
      <c r="CC559" s="607">
        <v>11</v>
      </c>
      <c r="CD559" s="607">
        <v>13</v>
      </c>
      <c r="CE559" s="607">
        <v>9</v>
      </c>
      <c r="CF559" s="607">
        <v>6</v>
      </c>
      <c r="CG559" s="607">
        <v>7</v>
      </c>
      <c r="CH559" s="607">
        <v>11</v>
      </c>
      <c r="CI559" s="607" t="s">
        <v>1</v>
      </c>
      <c r="CJ559" s="607" t="s">
        <v>1</v>
      </c>
      <c r="CK559" s="607" t="s">
        <v>1</v>
      </c>
      <c r="CL559" s="607" t="s">
        <v>1</v>
      </c>
      <c r="CM559" s="607" t="s">
        <v>1</v>
      </c>
      <c r="CN559" s="607" t="s">
        <v>1</v>
      </c>
      <c r="CO559" s="607" t="s">
        <v>1</v>
      </c>
      <c r="CP559" s="607">
        <v>1</v>
      </c>
      <c r="CQ559" s="607">
        <v>4</v>
      </c>
      <c r="CR559" s="607">
        <v>1</v>
      </c>
      <c r="CS559" s="607">
        <v>2</v>
      </c>
      <c r="CT559" s="607">
        <v>2</v>
      </c>
      <c r="CU559" s="607">
        <v>1</v>
      </c>
      <c r="CV559" s="607"/>
      <c r="CW559" s="607"/>
      <c r="CX559" s="607"/>
      <c r="CY559" s="607"/>
      <c r="CZ559" s="607"/>
      <c r="DA559" s="607"/>
      <c r="DB559" s="607"/>
      <c r="DC559" s="607">
        <v>146</v>
      </c>
      <c r="DD559" s="607">
        <v>77</v>
      </c>
      <c r="DE559" s="607">
        <v>53</v>
      </c>
      <c r="DF559" s="607">
        <v>23</v>
      </c>
      <c r="DG559" s="607">
        <v>1</v>
      </c>
      <c r="DH559" s="607">
        <v>33</v>
      </c>
      <c r="DI559" s="607">
        <v>3</v>
      </c>
      <c r="DJ559" s="607">
        <v>33</v>
      </c>
      <c r="DK559" s="607">
        <v>62</v>
      </c>
      <c r="DL559" s="607" t="s">
        <v>1</v>
      </c>
      <c r="DM559" s="607" t="s">
        <v>1</v>
      </c>
      <c r="DN559" s="607" t="s">
        <v>1</v>
      </c>
      <c r="DO559" s="607" t="s">
        <v>1</v>
      </c>
      <c r="DP559" s="607">
        <v>1</v>
      </c>
      <c r="DQ559" s="607" t="s">
        <v>1</v>
      </c>
      <c r="DR559" s="607" t="s">
        <v>1</v>
      </c>
      <c r="DS559" s="607">
        <v>61</v>
      </c>
      <c r="DT559" s="607" t="s">
        <v>1</v>
      </c>
      <c r="DU559" s="607" t="s">
        <v>1</v>
      </c>
      <c r="DV559" s="607" t="s">
        <v>1</v>
      </c>
      <c r="DW559" s="607" t="s">
        <v>1</v>
      </c>
      <c r="DX559" s="607" t="s">
        <v>1</v>
      </c>
      <c r="DY559" s="607" t="s">
        <v>1</v>
      </c>
      <c r="DZ559" s="607" t="s">
        <v>1</v>
      </c>
      <c r="EA559" s="607">
        <v>65</v>
      </c>
      <c r="EB559" s="607">
        <v>3875</v>
      </c>
      <c r="EC559" s="607" t="s">
        <v>1</v>
      </c>
      <c r="ED559" s="607">
        <v>729</v>
      </c>
      <c r="EE559" s="607">
        <v>3146</v>
      </c>
      <c r="EF559" s="17">
        <v>76</v>
      </c>
      <c r="EG559" s="17">
        <v>51</v>
      </c>
      <c r="EH559" s="17">
        <v>36</v>
      </c>
      <c r="EI559" s="17">
        <v>15</v>
      </c>
      <c r="EJ559" s="17" t="s">
        <v>1</v>
      </c>
      <c r="EK559" s="17" t="s">
        <v>1</v>
      </c>
      <c r="EL559" s="17">
        <v>2</v>
      </c>
      <c r="EM559" s="17">
        <v>23</v>
      </c>
      <c r="EN559" s="17">
        <v>70</v>
      </c>
      <c r="EO559" s="17">
        <v>26</v>
      </c>
      <c r="EP559" s="17">
        <v>17</v>
      </c>
      <c r="EQ559" s="17">
        <v>8</v>
      </c>
      <c r="ER559" s="17">
        <v>1</v>
      </c>
      <c r="ES559" s="17">
        <v>33</v>
      </c>
      <c r="ET559" s="17">
        <v>1</v>
      </c>
      <c r="EU559" s="17">
        <v>10</v>
      </c>
    </row>
    <row r="560" spans="1:151" ht="14.25" customHeight="1">
      <c r="A560" s="551" t="s">
        <v>299</v>
      </c>
      <c r="B560" s="551" t="s">
        <v>721</v>
      </c>
      <c r="C560" s="551" t="s">
        <v>730</v>
      </c>
      <c r="D560" s="551"/>
      <c r="E560" s="607">
        <v>55</v>
      </c>
      <c r="F560" s="607">
        <v>32</v>
      </c>
      <c r="G560" s="607">
        <v>7</v>
      </c>
      <c r="H560" s="607">
        <v>5</v>
      </c>
      <c r="I560" s="607">
        <v>2</v>
      </c>
      <c r="J560" s="607">
        <v>1</v>
      </c>
      <c r="K560" s="607">
        <v>23</v>
      </c>
      <c r="L560" s="607">
        <v>23</v>
      </c>
      <c r="M560" s="607">
        <v>59</v>
      </c>
      <c r="N560" s="607" t="s">
        <v>1</v>
      </c>
      <c r="O560" s="607" t="s">
        <v>1</v>
      </c>
      <c r="P560" s="607" t="s">
        <v>1</v>
      </c>
      <c r="Q560" s="607" t="s">
        <v>1</v>
      </c>
      <c r="R560" s="607">
        <v>1</v>
      </c>
      <c r="S560" s="607" t="s">
        <v>1</v>
      </c>
      <c r="T560" s="607">
        <v>3</v>
      </c>
      <c r="U560" s="607">
        <v>3</v>
      </c>
      <c r="V560" s="607">
        <v>5</v>
      </c>
      <c r="W560" s="607">
        <v>3</v>
      </c>
      <c r="X560" s="607">
        <v>5</v>
      </c>
      <c r="Y560" s="607">
        <v>12</v>
      </c>
      <c r="Z560" s="607">
        <v>14</v>
      </c>
      <c r="AA560" s="607">
        <v>10</v>
      </c>
      <c r="AB560" s="607">
        <v>3</v>
      </c>
      <c r="AC560" s="608">
        <v>70.400000000000006</v>
      </c>
      <c r="AD560" s="608">
        <v>70.599999999999994</v>
      </c>
      <c r="AE560" s="608">
        <v>70.3</v>
      </c>
      <c r="AF560" s="607">
        <v>57</v>
      </c>
      <c r="AG560" s="607" t="s">
        <v>1</v>
      </c>
      <c r="AH560" s="607" t="s">
        <v>1</v>
      </c>
      <c r="AI560" s="607" t="s">
        <v>1</v>
      </c>
      <c r="AJ560" s="607" t="s">
        <v>1</v>
      </c>
      <c r="AK560" s="607" t="s">
        <v>1</v>
      </c>
      <c r="AL560" s="607" t="s">
        <v>1</v>
      </c>
      <c r="AM560" s="607">
        <v>3</v>
      </c>
      <c r="AN560" s="607">
        <v>3</v>
      </c>
      <c r="AO560" s="607">
        <v>4</v>
      </c>
      <c r="AP560" s="607">
        <v>3</v>
      </c>
      <c r="AQ560" s="607">
        <v>5</v>
      </c>
      <c r="AR560" s="607">
        <v>12</v>
      </c>
      <c r="AS560" s="607">
        <v>14</v>
      </c>
      <c r="AT560" s="607">
        <v>10</v>
      </c>
      <c r="AU560" s="607">
        <v>3</v>
      </c>
      <c r="AV560" s="608">
        <v>71.2</v>
      </c>
      <c r="AW560" s="608">
        <v>72.2</v>
      </c>
      <c r="AX560" s="608">
        <v>70.3</v>
      </c>
      <c r="AY560" s="607">
        <v>24</v>
      </c>
      <c r="AZ560" s="607" t="s">
        <v>1</v>
      </c>
      <c r="BA560" s="607" t="s">
        <v>1</v>
      </c>
      <c r="BB560" s="607" t="s">
        <v>1</v>
      </c>
      <c r="BC560" s="607" t="s">
        <v>1</v>
      </c>
      <c r="BD560" s="607" t="s">
        <v>1</v>
      </c>
      <c r="BE560" s="607" t="s">
        <v>1</v>
      </c>
      <c r="BF560" s="607">
        <v>3</v>
      </c>
      <c r="BG560" s="607">
        <v>2</v>
      </c>
      <c r="BH560" s="607">
        <v>1</v>
      </c>
      <c r="BI560" s="607">
        <v>1</v>
      </c>
      <c r="BJ560" s="607">
        <v>3</v>
      </c>
      <c r="BK560" s="607">
        <v>5</v>
      </c>
      <c r="BL560" s="607">
        <v>6</v>
      </c>
      <c r="BM560" s="607">
        <v>2</v>
      </c>
      <c r="BN560" s="607">
        <v>1</v>
      </c>
      <c r="BO560" s="608">
        <v>68.7</v>
      </c>
      <c r="BP560" s="608">
        <v>70.099999999999994</v>
      </c>
      <c r="BQ560" s="608">
        <v>66.7</v>
      </c>
      <c r="BR560" s="607">
        <v>32</v>
      </c>
      <c r="BS560" s="607" t="s">
        <v>1</v>
      </c>
      <c r="BT560" s="607" t="s">
        <v>1</v>
      </c>
      <c r="BU560" s="607" t="s">
        <v>1</v>
      </c>
      <c r="BV560" s="607" t="s">
        <v>1</v>
      </c>
      <c r="BW560" s="607" t="s">
        <v>1</v>
      </c>
      <c r="BX560" s="607" t="s">
        <v>1</v>
      </c>
      <c r="BY560" s="607" t="s">
        <v>1</v>
      </c>
      <c r="BZ560" s="607">
        <v>1</v>
      </c>
      <c r="CA560" s="607">
        <v>3</v>
      </c>
      <c r="CB560" s="607" t="s">
        <v>1</v>
      </c>
      <c r="CC560" s="607">
        <v>3</v>
      </c>
      <c r="CD560" s="607">
        <v>7</v>
      </c>
      <c r="CE560" s="607">
        <v>6</v>
      </c>
      <c r="CF560" s="607">
        <v>9</v>
      </c>
      <c r="CG560" s="607">
        <v>3</v>
      </c>
      <c r="CH560" s="607">
        <v>7</v>
      </c>
      <c r="CI560" s="607" t="s">
        <v>1</v>
      </c>
      <c r="CJ560" s="607" t="s">
        <v>1</v>
      </c>
      <c r="CK560" s="607" t="s">
        <v>1</v>
      </c>
      <c r="CL560" s="607" t="s">
        <v>1</v>
      </c>
      <c r="CM560" s="607" t="s">
        <v>1</v>
      </c>
      <c r="CN560" s="607" t="s">
        <v>1</v>
      </c>
      <c r="CO560" s="607" t="s">
        <v>1</v>
      </c>
      <c r="CP560" s="607" t="s">
        <v>1</v>
      </c>
      <c r="CQ560" s="607">
        <v>1</v>
      </c>
      <c r="CR560" s="607">
        <v>2</v>
      </c>
      <c r="CS560" s="607">
        <v>1</v>
      </c>
      <c r="CT560" s="607">
        <v>2</v>
      </c>
      <c r="CU560" s="607">
        <v>1</v>
      </c>
      <c r="CV560" s="607"/>
      <c r="CW560" s="607"/>
      <c r="CX560" s="607"/>
      <c r="CY560" s="607"/>
      <c r="CZ560" s="607"/>
      <c r="DA560" s="607"/>
      <c r="DB560" s="607"/>
      <c r="DC560" s="607">
        <v>70</v>
      </c>
      <c r="DD560" s="607">
        <v>30</v>
      </c>
      <c r="DE560" s="607">
        <v>24</v>
      </c>
      <c r="DF560" s="607">
        <v>6</v>
      </c>
      <c r="DG560" s="607" t="s">
        <v>1</v>
      </c>
      <c r="DH560" s="607">
        <v>13</v>
      </c>
      <c r="DI560" s="607">
        <v>2</v>
      </c>
      <c r="DJ560" s="607">
        <v>25</v>
      </c>
      <c r="DK560" s="607">
        <v>32</v>
      </c>
      <c r="DL560" s="607" t="s">
        <v>1</v>
      </c>
      <c r="DM560" s="607" t="s">
        <v>1</v>
      </c>
      <c r="DN560" s="607" t="s">
        <v>1</v>
      </c>
      <c r="DO560" s="607" t="s">
        <v>1</v>
      </c>
      <c r="DP560" s="607">
        <v>3</v>
      </c>
      <c r="DQ560" s="607" t="s">
        <v>1</v>
      </c>
      <c r="DR560" s="607" t="s">
        <v>1</v>
      </c>
      <c r="DS560" s="607">
        <v>29</v>
      </c>
      <c r="DT560" s="607" t="s">
        <v>1</v>
      </c>
      <c r="DU560" s="607" t="s">
        <v>1</v>
      </c>
      <c r="DV560" s="607" t="s">
        <v>1</v>
      </c>
      <c r="DW560" s="607" t="s">
        <v>1</v>
      </c>
      <c r="DX560" s="607" t="s">
        <v>1</v>
      </c>
      <c r="DY560" s="607" t="s">
        <v>1</v>
      </c>
      <c r="DZ560" s="607" t="s">
        <v>1</v>
      </c>
      <c r="EA560" s="607">
        <v>32</v>
      </c>
      <c r="EB560" s="607">
        <v>2276</v>
      </c>
      <c r="EC560" s="607" t="s">
        <v>1</v>
      </c>
      <c r="ED560" s="607">
        <v>1112</v>
      </c>
      <c r="EE560" s="607">
        <v>1164</v>
      </c>
      <c r="EF560" s="17">
        <v>35</v>
      </c>
      <c r="EG560" s="17">
        <v>18</v>
      </c>
      <c r="EH560" s="17">
        <v>14</v>
      </c>
      <c r="EI560" s="17">
        <v>4</v>
      </c>
      <c r="EJ560" s="17" t="s">
        <v>1</v>
      </c>
      <c r="EK560" s="17" t="s">
        <v>1</v>
      </c>
      <c r="EL560" s="17">
        <v>1</v>
      </c>
      <c r="EM560" s="17">
        <v>16</v>
      </c>
      <c r="EN560" s="17">
        <v>35</v>
      </c>
      <c r="EO560" s="17">
        <v>12</v>
      </c>
      <c r="EP560" s="17">
        <v>10</v>
      </c>
      <c r="EQ560" s="17">
        <v>2</v>
      </c>
      <c r="ER560" s="17" t="s">
        <v>1</v>
      </c>
      <c r="ES560" s="17">
        <v>13</v>
      </c>
      <c r="ET560" s="17">
        <v>1</v>
      </c>
      <c r="EU560" s="17">
        <v>9</v>
      </c>
    </row>
    <row r="561" spans="1:151" ht="14.25" customHeight="1">
      <c r="A561" s="551" t="s">
        <v>299</v>
      </c>
      <c r="B561" s="551" t="s">
        <v>721</v>
      </c>
      <c r="C561" s="551" t="s">
        <v>730</v>
      </c>
      <c r="D561" s="551" t="s">
        <v>731</v>
      </c>
      <c r="E561" s="607">
        <v>55</v>
      </c>
      <c r="F561" s="607">
        <v>32</v>
      </c>
      <c r="G561" s="607">
        <v>7</v>
      </c>
      <c r="H561" s="607">
        <v>5</v>
      </c>
      <c r="I561" s="607">
        <v>2</v>
      </c>
      <c r="J561" s="607">
        <v>1</v>
      </c>
      <c r="K561" s="607">
        <v>23</v>
      </c>
      <c r="L561" s="607">
        <v>23</v>
      </c>
      <c r="M561" s="607">
        <v>59</v>
      </c>
      <c r="N561" s="607" t="s">
        <v>1</v>
      </c>
      <c r="O561" s="607" t="s">
        <v>1</v>
      </c>
      <c r="P561" s="607" t="s">
        <v>1</v>
      </c>
      <c r="Q561" s="607" t="s">
        <v>1</v>
      </c>
      <c r="R561" s="607">
        <v>1</v>
      </c>
      <c r="S561" s="607" t="s">
        <v>1</v>
      </c>
      <c r="T561" s="607">
        <v>3</v>
      </c>
      <c r="U561" s="607">
        <v>3</v>
      </c>
      <c r="V561" s="607">
        <v>5</v>
      </c>
      <c r="W561" s="607">
        <v>3</v>
      </c>
      <c r="X561" s="607">
        <v>5</v>
      </c>
      <c r="Y561" s="607">
        <v>12</v>
      </c>
      <c r="Z561" s="607">
        <v>14</v>
      </c>
      <c r="AA561" s="607">
        <v>10</v>
      </c>
      <c r="AB561" s="607">
        <v>3</v>
      </c>
      <c r="AC561" s="608">
        <v>70.400000000000006</v>
      </c>
      <c r="AD561" s="608">
        <v>70.599999999999994</v>
      </c>
      <c r="AE561" s="608">
        <v>70.3</v>
      </c>
      <c r="AF561" s="607">
        <v>57</v>
      </c>
      <c r="AG561" s="607" t="s">
        <v>1</v>
      </c>
      <c r="AH561" s="607" t="s">
        <v>1</v>
      </c>
      <c r="AI561" s="607" t="s">
        <v>1</v>
      </c>
      <c r="AJ561" s="607" t="s">
        <v>1</v>
      </c>
      <c r="AK561" s="607" t="s">
        <v>1</v>
      </c>
      <c r="AL561" s="607" t="s">
        <v>1</v>
      </c>
      <c r="AM561" s="607">
        <v>3</v>
      </c>
      <c r="AN561" s="607">
        <v>3</v>
      </c>
      <c r="AO561" s="607">
        <v>4</v>
      </c>
      <c r="AP561" s="607">
        <v>3</v>
      </c>
      <c r="AQ561" s="607">
        <v>5</v>
      </c>
      <c r="AR561" s="607">
        <v>12</v>
      </c>
      <c r="AS561" s="607">
        <v>14</v>
      </c>
      <c r="AT561" s="607">
        <v>10</v>
      </c>
      <c r="AU561" s="607">
        <v>3</v>
      </c>
      <c r="AV561" s="608">
        <v>71.2</v>
      </c>
      <c r="AW561" s="608">
        <v>72.2</v>
      </c>
      <c r="AX561" s="608">
        <v>70.3</v>
      </c>
      <c r="AY561" s="607">
        <v>24</v>
      </c>
      <c r="AZ561" s="607" t="s">
        <v>1</v>
      </c>
      <c r="BA561" s="607" t="s">
        <v>1</v>
      </c>
      <c r="BB561" s="607" t="s">
        <v>1</v>
      </c>
      <c r="BC561" s="607" t="s">
        <v>1</v>
      </c>
      <c r="BD561" s="607" t="s">
        <v>1</v>
      </c>
      <c r="BE561" s="607" t="s">
        <v>1</v>
      </c>
      <c r="BF561" s="607">
        <v>3</v>
      </c>
      <c r="BG561" s="607">
        <v>2</v>
      </c>
      <c r="BH561" s="607">
        <v>1</v>
      </c>
      <c r="BI561" s="607">
        <v>1</v>
      </c>
      <c r="BJ561" s="607">
        <v>3</v>
      </c>
      <c r="BK561" s="607">
        <v>5</v>
      </c>
      <c r="BL561" s="607">
        <v>6</v>
      </c>
      <c r="BM561" s="607">
        <v>2</v>
      </c>
      <c r="BN561" s="607">
        <v>1</v>
      </c>
      <c r="BO561" s="608">
        <v>68.7</v>
      </c>
      <c r="BP561" s="608">
        <v>70.099999999999994</v>
      </c>
      <c r="BQ561" s="608">
        <v>66.7</v>
      </c>
      <c r="BR561" s="607">
        <v>32</v>
      </c>
      <c r="BS561" s="607" t="s">
        <v>1</v>
      </c>
      <c r="BT561" s="607" t="s">
        <v>1</v>
      </c>
      <c r="BU561" s="607" t="s">
        <v>1</v>
      </c>
      <c r="BV561" s="607" t="s">
        <v>1</v>
      </c>
      <c r="BW561" s="607" t="s">
        <v>1</v>
      </c>
      <c r="BX561" s="607" t="s">
        <v>1</v>
      </c>
      <c r="BY561" s="607" t="s">
        <v>1</v>
      </c>
      <c r="BZ561" s="607">
        <v>1</v>
      </c>
      <c r="CA561" s="607">
        <v>3</v>
      </c>
      <c r="CB561" s="607" t="s">
        <v>1</v>
      </c>
      <c r="CC561" s="607">
        <v>3</v>
      </c>
      <c r="CD561" s="607">
        <v>7</v>
      </c>
      <c r="CE561" s="607">
        <v>6</v>
      </c>
      <c r="CF561" s="607">
        <v>9</v>
      </c>
      <c r="CG561" s="607">
        <v>3</v>
      </c>
      <c r="CH561" s="607">
        <v>7</v>
      </c>
      <c r="CI561" s="607" t="s">
        <v>1</v>
      </c>
      <c r="CJ561" s="607" t="s">
        <v>1</v>
      </c>
      <c r="CK561" s="607" t="s">
        <v>1</v>
      </c>
      <c r="CL561" s="607" t="s">
        <v>1</v>
      </c>
      <c r="CM561" s="607" t="s">
        <v>1</v>
      </c>
      <c r="CN561" s="607" t="s">
        <v>1</v>
      </c>
      <c r="CO561" s="607" t="s">
        <v>1</v>
      </c>
      <c r="CP561" s="607" t="s">
        <v>1</v>
      </c>
      <c r="CQ561" s="607">
        <v>1</v>
      </c>
      <c r="CR561" s="607">
        <v>2</v>
      </c>
      <c r="CS561" s="607">
        <v>1</v>
      </c>
      <c r="CT561" s="607">
        <v>2</v>
      </c>
      <c r="CU561" s="607">
        <v>1</v>
      </c>
      <c r="CV561" s="607"/>
      <c r="CW561" s="607"/>
      <c r="CX561" s="607"/>
      <c r="CY561" s="607"/>
      <c r="CZ561" s="607"/>
      <c r="DA561" s="607"/>
      <c r="DB561" s="607"/>
      <c r="DC561" s="607">
        <v>70</v>
      </c>
      <c r="DD561" s="607">
        <v>30</v>
      </c>
      <c r="DE561" s="607">
        <v>24</v>
      </c>
      <c r="DF561" s="607">
        <v>6</v>
      </c>
      <c r="DG561" s="607" t="s">
        <v>1</v>
      </c>
      <c r="DH561" s="607">
        <v>13</v>
      </c>
      <c r="DI561" s="607">
        <v>2</v>
      </c>
      <c r="DJ561" s="607">
        <v>25</v>
      </c>
      <c r="DK561" s="607">
        <v>32</v>
      </c>
      <c r="DL561" s="607" t="s">
        <v>1</v>
      </c>
      <c r="DM561" s="607" t="s">
        <v>1</v>
      </c>
      <c r="DN561" s="607" t="s">
        <v>1</v>
      </c>
      <c r="DO561" s="607" t="s">
        <v>1</v>
      </c>
      <c r="DP561" s="607">
        <v>3</v>
      </c>
      <c r="DQ561" s="607" t="s">
        <v>1</v>
      </c>
      <c r="DR561" s="607" t="s">
        <v>1</v>
      </c>
      <c r="DS561" s="607">
        <v>29</v>
      </c>
      <c r="DT561" s="607" t="s">
        <v>1</v>
      </c>
      <c r="DU561" s="607" t="s">
        <v>1</v>
      </c>
      <c r="DV561" s="607" t="s">
        <v>1</v>
      </c>
      <c r="DW561" s="607" t="s">
        <v>1</v>
      </c>
      <c r="DX561" s="607" t="s">
        <v>1</v>
      </c>
      <c r="DY561" s="607" t="s">
        <v>1</v>
      </c>
      <c r="DZ561" s="607" t="s">
        <v>1</v>
      </c>
      <c r="EA561" s="607">
        <v>32</v>
      </c>
      <c r="EB561" s="607">
        <v>2276</v>
      </c>
      <c r="EC561" s="607" t="s">
        <v>1</v>
      </c>
      <c r="ED561" s="607">
        <v>1112</v>
      </c>
      <c r="EE561" s="607">
        <v>1164</v>
      </c>
      <c r="EF561" s="17">
        <v>35</v>
      </c>
      <c r="EG561" s="17">
        <v>18</v>
      </c>
      <c r="EH561" s="17">
        <v>14</v>
      </c>
      <c r="EI561" s="17">
        <v>4</v>
      </c>
      <c r="EJ561" s="17" t="s">
        <v>1</v>
      </c>
      <c r="EK561" s="17" t="s">
        <v>1</v>
      </c>
      <c r="EL561" s="17">
        <v>1</v>
      </c>
      <c r="EM561" s="17">
        <v>16</v>
      </c>
      <c r="EN561" s="17">
        <v>35</v>
      </c>
      <c r="EO561" s="17">
        <v>12</v>
      </c>
      <c r="EP561" s="17">
        <v>10</v>
      </c>
      <c r="EQ561" s="17">
        <v>2</v>
      </c>
      <c r="ER561" s="17" t="s">
        <v>1</v>
      </c>
      <c r="ES561" s="17">
        <v>13</v>
      </c>
      <c r="ET561" s="17">
        <v>1</v>
      </c>
      <c r="EU561" s="17">
        <v>9</v>
      </c>
    </row>
    <row r="562" spans="1:151" ht="14.25" customHeight="1">
      <c r="A562" s="551" t="s">
        <v>299</v>
      </c>
      <c r="B562" s="551" t="s">
        <v>721</v>
      </c>
      <c r="C562" s="551"/>
      <c r="D562" s="551"/>
      <c r="E562" s="607" t="s">
        <v>191</v>
      </c>
      <c r="F562" s="607" t="s">
        <v>191</v>
      </c>
      <c r="G562" s="607" t="s">
        <v>191</v>
      </c>
      <c r="H562" s="607" t="s">
        <v>191</v>
      </c>
      <c r="I562" s="607" t="s">
        <v>191</v>
      </c>
      <c r="J562" s="607" t="s">
        <v>191</v>
      </c>
      <c r="K562" s="607" t="s">
        <v>191</v>
      </c>
      <c r="L562" s="607" t="s">
        <v>191</v>
      </c>
      <c r="M562" s="607" t="s">
        <v>191</v>
      </c>
      <c r="N562" s="607" t="s">
        <v>191</v>
      </c>
      <c r="O562" s="607" t="s">
        <v>191</v>
      </c>
      <c r="P562" s="607" t="s">
        <v>191</v>
      </c>
      <c r="Q562" s="607" t="s">
        <v>191</v>
      </c>
      <c r="R562" s="607" t="s">
        <v>191</v>
      </c>
      <c r="S562" s="607" t="s">
        <v>191</v>
      </c>
      <c r="T562" s="607" t="s">
        <v>191</v>
      </c>
      <c r="U562" s="607" t="s">
        <v>191</v>
      </c>
      <c r="V562" s="607" t="s">
        <v>191</v>
      </c>
      <c r="W562" s="607" t="s">
        <v>191</v>
      </c>
      <c r="X562" s="607" t="s">
        <v>191</v>
      </c>
      <c r="Y562" s="607" t="s">
        <v>191</v>
      </c>
      <c r="Z562" s="607" t="s">
        <v>191</v>
      </c>
      <c r="AA562" s="607" t="s">
        <v>191</v>
      </c>
      <c r="AB562" s="607" t="s">
        <v>191</v>
      </c>
      <c r="AC562" s="608"/>
      <c r="AD562" s="608"/>
      <c r="AE562" s="608"/>
      <c r="AF562" s="607" t="s">
        <v>191</v>
      </c>
      <c r="AG562" s="607" t="s">
        <v>191</v>
      </c>
      <c r="AH562" s="607" t="s">
        <v>191</v>
      </c>
      <c r="AI562" s="607" t="s">
        <v>191</v>
      </c>
      <c r="AJ562" s="607" t="s">
        <v>191</v>
      </c>
      <c r="AK562" s="607" t="s">
        <v>191</v>
      </c>
      <c r="AL562" s="607" t="s">
        <v>191</v>
      </c>
      <c r="AM562" s="607" t="s">
        <v>191</v>
      </c>
      <c r="AN562" s="607" t="s">
        <v>191</v>
      </c>
      <c r="AO562" s="607" t="s">
        <v>191</v>
      </c>
      <c r="AP562" s="607" t="s">
        <v>191</v>
      </c>
      <c r="AQ562" s="607" t="s">
        <v>191</v>
      </c>
      <c r="AR562" s="607" t="s">
        <v>191</v>
      </c>
      <c r="AS562" s="607" t="s">
        <v>191</v>
      </c>
      <c r="AT562" s="607" t="s">
        <v>191</v>
      </c>
      <c r="AU562" s="607" t="s">
        <v>191</v>
      </c>
      <c r="AV562" s="608"/>
      <c r="AW562" s="608"/>
      <c r="AX562" s="608"/>
      <c r="AY562" s="607" t="s">
        <v>191</v>
      </c>
      <c r="AZ562" s="607" t="s">
        <v>191</v>
      </c>
      <c r="BA562" s="607" t="s">
        <v>191</v>
      </c>
      <c r="BB562" s="607" t="s">
        <v>191</v>
      </c>
      <c r="BC562" s="607" t="s">
        <v>191</v>
      </c>
      <c r="BD562" s="607" t="s">
        <v>191</v>
      </c>
      <c r="BE562" s="607" t="s">
        <v>191</v>
      </c>
      <c r="BF562" s="607" t="s">
        <v>191</v>
      </c>
      <c r="BG562" s="607" t="s">
        <v>191</v>
      </c>
      <c r="BH562" s="607" t="s">
        <v>191</v>
      </c>
      <c r="BI562" s="607" t="s">
        <v>191</v>
      </c>
      <c r="BJ562" s="607" t="s">
        <v>191</v>
      </c>
      <c r="BK562" s="607" t="s">
        <v>191</v>
      </c>
      <c r="BL562" s="607" t="s">
        <v>191</v>
      </c>
      <c r="BM562" s="607" t="s">
        <v>191</v>
      </c>
      <c r="BN562" s="607" t="s">
        <v>191</v>
      </c>
      <c r="BO562" s="608"/>
      <c r="BP562" s="608"/>
      <c r="BQ562" s="608"/>
      <c r="BR562" s="607"/>
      <c r="BS562" s="607"/>
      <c r="BT562" s="607"/>
      <c r="BU562" s="607"/>
      <c r="BV562" s="607"/>
      <c r="BW562" s="607"/>
      <c r="BX562" s="607"/>
      <c r="BY562" s="607"/>
      <c r="BZ562" s="607"/>
      <c r="CA562" s="607"/>
      <c r="CB562" s="607"/>
      <c r="CC562" s="607"/>
      <c r="CD562" s="607"/>
      <c r="CE562" s="607"/>
      <c r="CF562" s="607"/>
      <c r="CG562" s="607"/>
      <c r="CH562" s="607"/>
      <c r="CI562" s="607"/>
      <c r="CJ562" s="607"/>
      <c r="CK562" s="607"/>
      <c r="CL562" s="607"/>
      <c r="CM562" s="607"/>
      <c r="CN562" s="607"/>
      <c r="CO562" s="607"/>
      <c r="CP562" s="607"/>
      <c r="CQ562" s="607"/>
      <c r="CR562" s="607"/>
      <c r="CS562" s="607"/>
      <c r="CT562" s="607"/>
      <c r="CU562" s="607"/>
      <c r="CV562" s="607"/>
      <c r="CW562" s="607"/>
      <c r="CX562" s="607"/>
      <c r="CY562" s="607"/>
      <c r="CZ562" s="607"/>
      <c r="DA562" s="607"/>
      <c r="DB562" s="607"/>
      <c r="DC562" s="607"/>
      <c r="DD562" s="607"/>
      <c r="DE562" s="607"/>
      <c r="DF562" s="607"/>
      <c r="DG562" s="607"/>
      <c r="DH562" s="607"/>
      <c r="DI562" s="607"/>
      <c r="DJ562" s="607"/>
      <c r="DK562" s="607"/>
      <c r="DL562" s="607"/>
      <c r="DM562" s="607"/>
      <c r="DN562" s="607"/>
      <c r="DO562" s="607"/>
      <c r="DP562" s="607"/>
      <c r="DQ562" s="607"/>
      <c r="DR562" s="607"/>
      <c r="DS562" s="607"/>
      <c r="DT562" s="607"/>
      <c r="DU562" s="607"/>
      <c r="DV562" s="607"/>
      <c r="DW562" s="607"/>
      <c r="DX562" s="607"/>
      <c r="DY562" s="607"/>
      <c r="DZ562" s="607"/>
      <c r="EA562" s="607"/>
      <c r="EB562" s="607"/>
      <c r="EC562" s="607"/>
      <c r="ED562" s="607"/>
      <c r="EE562" s="607"/>
    </row>
    <row r="563" spans="1:151" ht="14.25" customHeight="1">
      <c r="A563" s="551" t="s">
        <v>299</v>
      </c>
      <c r="B563" s="551" t="s">
        <v>721</v>
      </c>
      <c r="C563" s="551"/>
      <c r="D563" s="551"/>
      <c r="E563" s="607" t="s">
        <v>1</v>
      </c>
      <c r="F563" s="607" t="s">
        <v>1</v>
      </c>
      <c r="G563" s="607" t="s">
        <v>1</v>
      </c>
      <c r="H563" s="607" t="s">
        <v>1</v>
      </c>
      <c r="I563" s="607" t="s">
        <v>1</v>
      </c>
      <c r="J563" s="607" t="s">
        <v>1</v>
      </c>
      <c r="K563" s="607" t="s">
        <v>1</v>
      </c>
      <c r="L563" s="607" t="s">
        <v>1</v>
      </c>
      <c r="M563" s="607" t="s">
        <v>1</v>
      </c>
      <c r="N563" s="607" t="s">
        <v>1</v>
      </c>
      <c r="O563" s="607" t="s">
        <v>1</v>
      </c>
      <c r="P563" s="607" t="s">
        <v>1</v>
      </c>
      <c r="Q563" s="607" t="s">
        <v>1</v>
      </c>
      <c r="R563" s="607" t="s">
        <v>1</v>
      </c>
      <c r="S563" s="607" t="s">
        <v>1</v>
      </c>
      <c r="T563" s="607" t="s">
        <v>1</v>
      </c>
      <c r="U563" s="607" t="s">
        <v>1</v>
      </c>
      <c r="V563" s="607" t="s">
        <v>1</v>
      </c>
      <c r="W563" s="607" t="s">
        <v>1</v>
      </c>
      <c r="X563" s="607" t="s">
        <v>1</v>
      </c>
      <c r="Y563" s="607" t="s">
        <v>1</v>
      </c>
      <c r="Z563" s="607" t="s">
        <v>1</v>
      </c>
      <c r="AA563" s="607" t="s">
        <v>1</v>
      </c>
      <c r="AB563" s="607" t="s">
        <v>1</v>
      </c>
      <c r="AC563" s="608"/>
      <c r="AD563" s="608"/>
      <c r="AE563" s="608"/>
      <c r="AF563" s="607" t="s">
        <v>1</v>
      </c>
      <c r="AG563" s="607" t="s">
        <v>1</v>
      </c>
      <c r="AH563" s="607" t="s">
        <v>1</v>
      </c>
      <c r="AI563" s="607" t="s">
        <v>1</v>
      </c>
      <c r="AJ563" s="607" t="s">
        <v>1</v>
      </c>
      <c r="AK563" s="607" t="s">
        <v>1</v>
      </c>
      <c r="AL563" s="607" t="s">
        <v>1</v>
      </c>
      <c r="AM563" s="607" t="s">
        <v>1</v>
      </c>
      <c r="AN563" s="607" t="s">
        <v>1</v>
      </c>
      <c r="AO563" s="607" t="s">
        <v>1</v>
      </c>
      <c r="AP563" s="607" t="s">
        <v>1</v>
      </c>
      <c r="AQ563" s="607" t="s">
        <v>1</v>
      </c>
      <c r="AR563" s="607" t="s">
        <v>1</v>
      </c>
      <c r="AS563" s="607" t="s">
        <v>1</v>
      </c>
      <c r="AT563" s="607" t="s">
        <v>1</v>
      </c>
      <c r="AU563" s="607" t="s">
        <v>1</v>
      </c>
      <c r="AV563" s="608"/>
      <c r="AW563" s="608"/>
      <c r="AX563" s="608"/>
      <c r="AY563" s="607" t="s">
        <v>1</v>
      </c>
      <c r="AZ563" s="607" t="s">
        <v>1</v>
      </c>
      <c r="BA563" s="607" t="s">
        <v>1</v>
      </c>
      <c r="BB563" s="607" t="s">
        <v>1</v>
      </c>
      <c r="BC563" s="607" t="s">
        <v>1</v>
      </c>
      <c r="BD563" s="607" t="s">
        <v>1</v>
      </c>
      <c r="BE563" s="607" t="s">
        <v>1</v>
      </c>
      <c r="BF563" s="607" t="s">
        <v>1</v>
      </c>
      <c r="BG563" s="607" t="s">
        <v>1</v>
      </c>
      <c r="BH563" s="607" t="s">
        <v>1</v>
      </c>
      <c r="BI563" s="607" t="s">
        <v>1</v>
      </c>
      <c r="BJ563" s="607" t="s">
        <v>1</v>
      </c>
      <c r="BK563" s="607" t="s">
        <v>1</v>
      </c>
      <c r="BL563" s="607" t="s">
        <v>1</v>
      </c>
      <c r="BM563" s="607" t="s">
        <v>1</v>
      </c>
      <c r="BN563" s="607" t="s">
        <v>1</v>
      </c>
      <c r="BO563" s="608"/>
      <c r="BP563" s="608"/>
      <c r="BQ563" s="608"/>
      <c r="BR563" s="607"/>
      <c r="BS563" s="607"/>
      <c r="BT563" s="607"/>
      <c r="BU563" s="607"/>
      <c r="BV563" s="607"/>
      <c r="BW563" s="607"/>
      <c r="BX563" s="607"/>
      <c r="BY563" s="607"/>
      <c r="BZ563" s="607"/>
      <c r="CA563" s="607"/>
      <c r="CB563" s="607"/>
      <c r="CC563" s="607"/>
      <c r="CD563" s="607"/>
      <c r="CE563" s="607"/>
      <c r="CF563" s="607"/>
      <c r="CG563" s="607"/>
      <c r="CH563" s="607"/>
      <c r="CI563" s="607"/>
      <c r="CJ563" s="607"/>
      <c r="CK563" s="607"/>
      <c r="CL563" s="607"/>
      <c r="CM563" s="607"/>
      <c r="CN563" s="607"/>
      <c r="CO563" s="607"/>
      <c r="CP563" s="607"/>
      <c r="CQ563" s="607"/>
      <c r="CR563" s="607"/>
      <c r="CS563" s="607"/>
      <c r="CT563" s="607"/>
      <c r="CU563" s="607"/>
      <c r="CV563" s="607"/>
      <c r="CW563" s="607"/>
      <c r="CX563" s="607"/>
      <c r="CY563" s="607"/>
      <c r="CZ563" s="607"/>
      <c r="DA563" s="607"/>
      <c r="DB563" s="607"/>
      <c r="DC563" s="607"/>
      <c r="DD563" s="607"/>
      <c r="DE563" s="607"/>
      <c r="DF563" s="607"/>
      <c r="DG563" s="607"/>
      <c r="DH563" s="607"/>
      <c r="DI563" s="607"/>
      <c r="DJ563" s="607"/>
      <c r="DK563" s="607"/>
      <c r="DL563" s="607"/>
      <c r="DM563" s="607"/>
      <c r="DN563" s="607"/>
      <c r="DO563" s="607"/>
      <c r="DP563" s="607"/>
      <c r="DQ563" s="607"/>
      <c r="DR563" s="607"/>
      <c r="DS563" s="607"/>
      <c r="DT563" s="607"/>
      <c r="DU563" s="607"/>
      <c r="DV563" s="607"/>
      <c r="DW563" s="607"/>
      <c r="DX563" s="607"/>
      <c r="DY563" s="607"/>
      <c r="DZ563" s="607"/>
      <c r="EA563" s="607"/>
      <c r="EB563" s="607"/>
      <c r="EC563" s="607"/>
      <c r="ED563" s="607"/>
      <c r="EE563" s="607"/>
    </row>
    <row r="564" spans="1:151" ht="14.25" customHeight="1">
      <c r="A564" s="551" t="s">
        <v>299</v>
      </c>
      <c r="B564" s="551" t="s">
        <v>732</v>
      </c>
      <c r="C564" s="551" t="s">
        <v>732</v>
      </c>
      <c r="D564" s="551"/>
      <c r="E564" s="607">
        <v>13</v>
      </c>
      <c r="F564" s="607">
        <v>7</v>
      </c>
      <c r="G564" s="607">
        <v>3</v>
      </c>
      <c r="H564" s="607">
        <v>3</v>
      </c>
      <c r="I564" s="607">
        <v>1</v>
      </c>
      <c r="J564" s="607" t="s">
        <v>1</v>
      </c>
      <c r="K564" s="607">
        <v>3</v>
      </c>
      <c r="L564" s="607">
        <v>6</v>
      </c>
      <c r="M564" s="607">
        <v>12</v>
      </c>
      <c r="N564" s="607" t="s">
        <v>1</v>
      </c>
      <c r="O564" s="607" t="s">
        <v>1</v>
      </c>
      <c r="P564" s="607" t="s">
        <v>1</v>
      </c>
      <c r="Q564" s="607" t="s">
        <v>1</v>
      </c>
      <c r="R564" s="607" t="s">
        <v>1</v>
      </c>
      <c r="S564" s="607" t="s">
        <v>1</v>
      </c>
      <c r="T564" s="607">
        <v>1</v>
      </c>
      <c r="U564" s="607">
        <v>1</v>
      </c>
      <c r="V564" s="607">
        <v>3</v>
      </c>
      <c r="W564" s="607" t="s">
        <v>1</v>
      </c>
      <c r="X564" s="607">
        <v>1</v>
      </c>
      <c r="Y564" s="607">
        <v>2</v>
      </c>
      <c r="Z564" s="607">
        <v>1</v>
      </c>
      <c r="AA564" s="607">
        <v>2</v>
      </c>
      <c r="AB564" s="607">
        <v>1</v>
      </c>
      <c r="AC564" s="608">
        <v>67.099999999999994</v>
      </c>
      <c r="AD564" s="608">
        <v>64.5</v>
      </c>
      <c r="AE564" s="608">
        <v>72.3</v>
      </c>
      <c r="AF564" s="607">
        <v>9</v>
      </c>
      <c r="AG564" s="607" t="s">
        <v>1</v>
      </c>
      <c r="AH564" s="607" t="s">
        <v>1</v>
      </c>
      <c r="AI564" s="607" t="s">
        <v>1</v>
      </c>
      <c r="AJ564" s="607" t="s">
        <v>1</v>
      </c>
      <c r="AK564" s="607" t="s">
        <v>1</v>
      </c>
      <c r="AL564" s="607" t="s">
        <v>1</v>
      </c>
      <c r="AM564" s="607">
        <v>1</v>
      </c>
      <c r="AN564" s="607" t="s">
        <v>1</v>
      </c>
      <c r="AO564" s="607">
        <v>2</v>
      </c>
      <c r="AP564" s="607" t="s">
        <v>1</v>
      </c>
      <c r="AQ564" s="607">
        <v>1</v>
      </c>
      <c r="AR564" s="607">
        <v>1</v>
      </c>
      <c r="AS564" s="607">
        <v>1</v>
      </c>
      <c r="AT564" s="607">
        <v>2</v>
      </c>
      <c r="AU564" s="607">
        <v>1</v>
      </c>
      <c r="AV564" s="608">
        <v>69.400000000000006</v>
      </c>
      <c r="AW564" s="608">
        <v>64.5</v>
      </c>
      <c r="AX564" s="608">
        <v>79.3</v>
      </c>
      <c r="AY564" s="607">
        <v>6</v>
      </c>
      <c r="AZ564" s="607" t="s">
        <v>1</v>
      </c>
      <c r="BA564" s="607" t="s">
        <v>1</v>
      </c>
      <c r="BB564" s="607" t="s">
        <v>1</v>
      </c>
      <c r="BC564" s="607" t="s">
        <v>1</v>
      </c>
      <c r="BD564" s="607" t="s">
        <v>1</v>
      </c>
      <c r="BE564" s="607" t="s">
        <v>1</v>
      </c>
      <c r="BF564" s="607">
        <v>1</v>
      </c>
      <c r="BG564" s="607" t="s">
        <v>1</v>
      </c>
      <c r="BH564" s="607">
        <v>2</v>
      </c>
      <c r="BI564" s="607" t="s">
        <v>1</v>
      </c>
      <c r="BJ564" s="607">
        <v>1</v>
      </c>
      <c r="BK564" s="607" t="s">
        <v>1</v>
      </c>
      <c r="BL564" s="607">
        <v>1</v>
      </c>
      <c r="BM564" s="607" t="s">
        <v>1</v>
      </c>
      <c r="BN564" s="607">
        <v>1</v>
      </c>
      <c r="BO564" s="608">
        <v>64.8</v>
      </c>
      <c r="BP564" s="608">
        <v>60.6</v>
      </c>
      <c r="BQ564" s="608">
        <v>86</v>
      </c>
      <c r="BR564" s="607">
        <v>7</v>
      </c>
      <c r="BS564" s="607" t="s">
        <v>1</v>
      </c>
      <c r="BT564" s="607" t="s">
        <v>1</v>
      </c>
      <c r="BU564" s="607" t="s">
        <v>1</v>
      </c>
      <c r="BV564" s="607" t="s">
        <v>1</v>
      </c>
      <c r="BW564" s="607" t="s">
        <v>1</v>
      </c>
      <c r="BX564" s="607" t="s">
        <v>1</v>
      </c>
      <c r="BY564" s="607" t="s">
        <v>1</v>
      </c>
      <c r="BZ564" s="607">
        <v>1</v>
      </c>
      <c r="CA564" s="607">
        <v>2</v>
      </c>
      <c r="CB564" s="607" t="s">
        <v>1</v>
      </c>
      <c r="CC564" s="607">
        <v>1</v>
      </c>
      <c r="CD564" s="607" t="s">
        <v>1</v>
      </c>
      <c r="CE564" s="607" t="s">
        <v>1</v>
      </c>
      <c r="CF564" s="607">
        <v>2</v>
      </c>
      <c r="CG564" s="607">
        <v>1</v>
      </c>
      <c r="CH564" s="607">
        <v>1</v>
      </c>
      <c r="CI564" s="607" t="s">
        <v>1</v>
      </c>
      <c r="CJ564" s="607" t="s">
        <v>1</v>
      </c>
      <c r="CK564" s="607" t="s">
        <v>1</v>
      </c>
      <c r="CL564" s="607" t="s">
        <v>1</v>
      </c>
      <c r="CM564" s="607" t="s">
        <v>1</v>
      </c>
      <c r="CN564" s="607" t="s">
        <v>1</v>
      </c>
      <c r="CO564" s="607" t="s">
        <v>1</v>
      </c>
      <c r="CP564" s="607" t="s">
        <v>1</v>
      </c>
      <c r="CQ564" s="607" t="s">
        <v>1</v>
      </c>
      <c r="CR564" s="607" t="s">
        <v>1</v>
      </c>
      <c r="CS564" s="607" t="s">
        <v>1</v>
      </c>
      <c r="CT564" s="607" t="s">
        <v>1</v>
      </c>
      <c r="CU564" s="607">
        <v>1</v>
      </c>
      <c r="CV564" s="607"/>
      <c r="CW564" s="607"/>
      <c r="CX564" s="607"/>
      <c r="CY564" s="607"/>
      <c r="CZ564" s="607"/>
      <c r="DA564" s="607"/>
      <c r="DB564" s="607"/>
      <c r="DC564" s="607">
        <v>12</v>
      </c>
      <c r="DD564" s="607">
        <v>9</v>
      </c>
      <c r="DE564" s="607">
        <v>6</v>
      </c>
      <c r="DF564" s="607">
        <v>3</v>
      </c>
      <c r="DG564" s="607" t="s">
        <v>1</v>
      </c>
      <c r="DH564" s="607" t="s">
        <v>1</v>
      </c>
      <c r="DI564" s="607" t="s">
        <v>1</v>
      </c>
      <c r="DJ564" s="607">
        <v>3</v>
      </c>
      <c r="DK564" s="607">
        <v>6</v>
      </c>
      <c r="DL564" s="607" t="s">
        <v>1</v>
      </c>
      <c r="DM564" s="607" t="s">
        <v>1</v>
      </c>
      <c r="DN564" s="607">
        <v>1</v>
      </c>
      <c r="DO564" s="607" t="s">
        <v>1</v>
      </c>
      <c r="DP564" s="607" t="s">
        <v>1</v>
      </c>
      <c r="DQ564" s="607" t="s">
        <v>1</v>
      </c>
      <c r="DR564" s="607" t="s">
        <v>1</v>
      </c>
      <c r="DS564" s="607">
        <v>2</v>
      </c>
      <c r="DT564" s="607" t="s">
        <v>1</v>
      </c>
      <c r="DU564" s="607" t="s">
        <v>1</v>
      </c>
      <c r="DV564" s="607">
        <v>3</v>
      </c>
      <c r="DW564" s="607" t="s">
        <v>1</v>
      </c>
      <c r="DX564" s="607" t="s">
        <v>1</v>
      </c>
      <c r="DY564" s="607" t="s">
        <v>1</v>
      </c>
      <c r="DZ564" s="607" t="s">
        <v>1</v>
      </c>
      <c r="EA564" s="607">
        <v>7</v>
      </c>
      <c r="EB564" s="607">
        <v>699</v>
      </c>
      <c r="EC564" s="607" t="s">
        <v>1</v>
      </c>
      <c r="ED564" s="607">
        <v>569</v>
      </c>
      <c r="EE564" s="607">
        <v>130</v>
      </c>
      <c r="EF564" s="17">
        <v>8</v>
      </c>
      <c r="EG564" s="17">
        <v>7</v>
      </c>
      <c r="EH564" s="17">
        <v>5</v>
      </c>
      <c r="EI564" s="17">
        <v>2</v>
      </c>
      <c r="EJ564" s="17" t="s">
        <v>1</v>
      </c>
      <c r="EK564" s="17" t="s">
        <v>1</v>
      </c>
      <c r="EL564" s="17" t="s">
        <v>1</v>
      </c>
      <c r="EM564" s="17">
        <v>1</v>
      </c>
      <c r="EN564" s="17">
        <v>4</v>
      </c>
      <c r="EO564" s="17">
        <v>2</v>
      </c>
      <c r="EP564" s="17">
        <v>1</v>
      </c>
      <c r="EQ564" s="17">
        <v>1</v>
      </c>
      <c r="ER564" s="17" t="s">
        <v>1</v>
      </c>
      <c r="ES564" s="17" t="s">
        <v>1</v>
      </c>
      <c r="ET564" s="17" t="s">
        <v>1</v>
      </c>
      <c r="EU564" s="17">
        <v>2</v>
      </c>
    </row>
    <row r="565" spans="1:151" ht="14.25" customHeight="1">
      <c r="A565" s="551" t="s">
        <v>299</v>
      </c>
      <c r="B565" s="551" t="s">
        <v>732</v>
      </c>
      <c r="C565" s="551" t="s">
        <v>732</v>
      </c>
      <c r="D565" s="551" t="s">
        <v>733</v>
      </c>
      <c r="E565" s="607">
        <v>13</v>
      </c>
      <c r="F565" s="607">
        <v>7</v>
      </c>
      <c r="G565" s="607">
        <v>3</v>
      </c>
      <c r="H565" s="607">
        <v>3</v>
      </c>
      <c r="I565" s="607">
        <v>1</v>
      </c>
      <c r="J565" s="607" t="s">
        <v>1</v>
      </c>
      <c r="K565" s="607">
        <v>3</v>
      </c>
      <c r="L565" s="607">
        <v>6</v>
      </c>
      <c r="M565" s="607">
        <v>12</v>
      </c>
      <c r="N565" s="607" t="s">
        <v>1</v>
      </c>
      <c r="O565" s="607" t="s">
        <v>1</v>
      </c>
      <c r="P565" s="607" t="s">
        <v>1</v>
      </c>
      <c r="Q565" s="607" t="s">
        <v>1</v>
      </c>
      <c r="R565" s="607" t="s">
        <v>1</v>
      </c>
      <c r="S565" s="607" t="s">
        <v>1</v>
      </c>
      <c r="T565" s="607">
        <v>1</v>
      </c>
      <c r="U565" s="607">
        <v>1</v>
      </c>
      <c r="V565" s="607">
        <v>3</v>
      </c>
      <c r="W565" s="607" t="s">
        <v>1</v>
      </c>
      <c r="X565" s="607">
        <v>1</v>
      </c>
      <c r="Y565" s="607">
        <v>2</v>
      </c>
      <c r="Z565" s="607">
        <v>1</v>
      </c>
      <c r="AA565" s="607">
        <v>2</v>
      </c>
      <c r="AB565" s="607">
        <v>1</v>
      </c>
      <c r="AC565" s="608">
        <v>67.099999999999994</v>
      </c>
      <c r="AD565" s="608">
        <v>64.5</v>
      </c>
      <c r="AE565" s="608">
        <v>72.3</v>
      </c>
      <c r="AF565" s="607">
        <v>9</v>
      </c>
      <c r="AG565" s="607" t="s">
        <v>1</v>
      </c>
      <c r="AH565" s="607" t="s">
        <v>1</v>
      </c>
      <c r="AI565" s="607" t="s">
        <v>1</v>
      </c>
      <c r="AJ565" s="607" t="s">
        <v>1</v>
      </c>
      <c r="AK565" s="607" t="s">
        <v>1</v>
      </c>
      <c r="AL565" s="607" t="s">
        <v>1</v>
      </c>
      <c r="AM565" s="607">
        <v>1</v>
      </c>
      <c r="AN565" s="607" t="s">
        <v>1</v>
      </c>
      <c r="AO565" s="607">
        <v>2</v>
      </c>
      <c r="AP565" s="607" t="s">
        <v>1</v>
      </c>
      <c r="AQ565" s="607">
        <v>1</v>
      </c>
      <c r="AR565" s="607">
        <v>1</v>
      </c>
      <c r="AS565" s="607">
        <v>1</v>
      </c>
      <c r="AT565" s="607">
        <v>2</v>
      </c>
      <c r="AU565" s="607">
        <v>1</v>
      </c>
      <c r="AV565" s="608">
        <v>69.400000000000006</v>
      </c>
      <c r="AW565" s="608">
        <v>64.5</v>
      </c>
      <c r="AX565" s="608">
        <v>79.3</v>
      </c>
      <c r="AY565" s="607">
        <v>6</v>
      </c>
      <c r="AZ565" s="607" t="s">
        <v>1</v>
      </c>
      <c r="BA565" s="607" t="s">
        <v>1</v>
      </c>
      <c r="BB565" s="607" t="s">
        <v>1</v>
      </c>
      <c r="BC565" s="607" t="s">
        <v>1</v>
      </c>
      <c r="BD565" s="607" t="s">
        <v>1</v>
      </c>
      <c r="BE565" s="607" t="s">
        <v>1</v>
      </c>
      <c r="BF565" s="607">
        <v>1</v>
      </c>
      <c r="BG565" s="607" t="s">
        <v>1</v>
      </c>
      <c r="BH565" s="607">
        <v>2</v>
      </c>
      <c r="BI565" s="607" t="s">
        <v>1</v>
      </c>
      <c r="BJ565" s="607">
        <v>1</v>
      </c>
      <c r="BK565" s="607" t="s">
        <v>1</v>
      </c>
      <c r="BL565" s="607">
        <v>1</v>
      </c>
      <c r="BM565" s="607" t="s">
        <v>1</v>
      </c>
      <c r="BN565" s="607">
        <v>1</v>
      </c>
      <c r="BO565" s="608">
        <v>64.8</v>
      </c>
      <c r="BP565" s="608">
        <v>60.6</v>
      </c>
      <c r="BQ565" s="608">
        <v>86</v>
      </c>
      <c r="BR565" s="607">
        <v>7</v>
      </c>
      <c r="BS565" s="607" t="s">
        <v>1</v>
      </c>
      <c r="BT565" s="607" t="s">
        <v>1</v>
      </c>
      <c r="BU565" s="607" t="s">
        <v>1</v>
      </c>
      <c r="BV565" s="607" t="s">
        <v>1</v>
      </c>
      <c r="BW565" s="607" t="s">
        <v>1</v>
      </c>
      <c r="BX565" s="607" t="s">
        <v>1</v>
      </c>
      <c r="BY565" s="607" t="s">
        <v>1</v>
      </c>
      <c r="BZ565" s="607">
        <v>1</v>
      </c>
      <c r="CA565" s="607">
        <v>2</v>
      </c>
      <c r="CB565" s="607" t="s">
        <v>1</v>
      </c>
      <c r="CC565" s="607">
        <v>1</v>
      </c>
      <c r="CD565" s="607" t="s">
        <v>1</v>
      </c>
      <c r="CE565" s="607" t="s">
        <v>1</v>
      </c>
      <c r="CF565" s="607">
        <v>2</v>
      </c>
      <c r="CG565" s="607">
        <v>1</v>
      </c>
      <c r="CH565" s="607">
        <v>1</v>
      </c>
      <c r="CI565" s="607" t="s">
        <v>1</v>
      </c>
      <c r="CJ565" s="607" t="s">
        <v>1</v>
      </c>
      <c r="CK565" s="607" t="s">
        <v>1</v>
      </c>
      <c r="CL565" s="607" t="s">
        <v>1</v>
      </c>
      <c r="CM565" s="607" t="s">
        <v>1</v>
      </c>
      <c r="CN565" s="607" t="s">
        <v>1</v>
      </c>
      <c r="CO565" s="607" t="s">
        <v>1</v>
      </c>
      <c r="CP565" s="607" t="s">
        <v>1</v>
      </c>
      <c r="CQ565" s="607" t="s">
        <v>1</v>
      </c>
      <c r="CR565" s="607" t="s">
        <v>1</v>
      </c>
      <c r="CS565" s="607" t="s">
        <v>1</v>
      </c>
      <c r="CT565" s="607" t="s">
        <v>1</v>
      </c>
      <c r="CU565" s="607">
        <v>1</v>
      </c>
      <c r="CV565" s="607"/>
      <c r="CW565" s="607"/>
      <c r="CX565" s="607"/>
      <c r="CY565" s="607"/>
      <c r="CZ565" s="607"/>
      <c r="DA565" s="607"/>
      <c r="DB565" s="607"/>
      <c r="DC565" s="607">
        <v>12</v>
      </c>
      <c r="DD565" s="607">
        <v>9</v>
      </c>
      <c r="DE565" s="607">
        <v>6</v>
      </c>
      <c r="DF565" s="607">
        <v>3</v>
      </c>
      <c r="DG565" s="607" t="s">
        <v>1</v>
      </c>
      <c r="DH565" s="607" t="s">
        <v>1</v>
      </c>
      <c r="DI565" s="607" t="s">
        <v>1</v>
      </c>
      <c r="DJ565" s="607">
        <v>3</v>
      </c>
      <c r="DK565" s="607">
        <v>6</v>
      </c>
      <c r="DL565" s="607" t="s">
        <v>1</v>
      </c>
      <c r="DM565" s="607" t="s">
        <v>1</v>
      </c>
      <c r="DN565" s="607">
        <v>1</v>
      </c>
      <c r="DO565" s="607" t="s">
        <v>1</v>
      </c>
      <c r="DP565" s="607" t="s">
        <v>1</v>
      </c>
      <c r="DQ565" s="607" t="s">
        <v>1</v>
      </c>
      <c r="DR565" s="607" t="s">
        <v>1</v>
      </c>
      <c r="DS565" s="607">
        <v>2</v>
      </c>
      <c r="DT565" s="607" t="s">
        <v>1</v>
      </c>
      <c r="DU565" s="607" t="s">
        <v>1</v>
      </c>
      <c r="DV565" s="607">
        <v>3</v>
      </c>
      <c r="DW565" s="607" t="s">
        <v>1</v>
      </c>
      <c r="DX565" s="607" t="s">
        <v>1</v>
      </c>
      <c r="DY565" s="607" t="s">
        <v>1</v>
      </c>
      <c r="DZ565" s="607" t="s">
        <v>1</v>
      </c>
      <c r="EA565" s="607">
        <v>7</v>
      </c>
      <c r="EB565" s="607">
        <v>699</v>
      </c>
      <c r="EC565" s="607" t="s">
        <v>1</v>
      </c>
      <c r="ED565" s="607">
        <v>569</v>
      </c>
      <c r="EE565" s="607">
        <v>130</v>
      </c>
      <c r="EF565" s="17">
        <v>8</v>
      </c>
      <c r="EG565" s="17">
        <v>7</v>
      </c>
      <c r="EH565" s="17">
        <v>5</v>
      </c>
      <c r="EI565" s="17">
        <v>2</v>
      </c>
      <c r="EJ565" s="17" t="s">
        <v>1</v>
      </c>
      <c r="EK565" s="17" t="s">
        <v>1</v>
      </c>
      <c r="EL565" s="17" t="s">
        <v>1</v>
      </c>
      <c r="EM565" s="17">
        <v>1</v>
      </c>
      <c r="EN565" s="17">
        <v>4</v>
      </c>
      <c r="EO565" s="17">
        <v>2</v>
      </c>
      <c r="EP565" s="17">
        <v>1</v>
      </c>
      <c r="EQ565" s="17">
        <v>1</v>
      </c>
      <c r="ER565" s="17" t="s">
        <v>1</v>
      </c>
      <c r="ES565" s="17" t="s">
        <v>1</v>
      </c>
      <c r="ET565" s="17" t="s">
        <v>1</v>
      </c>
      <c r="EU565" s="17">
        <v>2</v>
      </c>
    </row>
    <row r="566" spans="1:151" ht="14.25" customHeight="1">
      <c r="A566" s="551" t="s">
        <v>299</v>
      </c>
      <c r="B566" s="551" t="s">
        <v>734</v>
      </c>
      <c r="C566" s="551" t="s">
        <v>734</v>
      </c>
      <c r="D566" s="551"/>
      <c r="E566" s="607">
        <v>57</v>
      </c>
      <c r="F566" s="607">
        <v>36</v>
      </c>
      <c r="G566" s="607">
        <v>16</v>
      </c>
      <c r="H566" s="607">
        <v>16</v>
      </c>
      <c r="I566" s="607">
        <v>12</v>
      </c>
      <c r="J566" s="607">
        <v>8</v>
      </c>
      <c r="K566" s="607">
        <v>8</v>
      </c>
      <c r="L566" s="607">
        <v>21</v>
      </c>
      <c r="M566" s="607">
        <v>69</v>
      </c>
      <c r="N566" s="607" t="s">
        <v>1</v>
      </c>
      <c r="O566" s="607">
        <v>2</v>
      </c>
      <c r="P566" s="607">
        <v>1</v>
      </c>
      <c r="Q566" s="607">
        <v>4</v>
      </c>
      <c r="R566" s="607">
        <v>10</v>
      </c>
      <c r="S566" s="607">
        <v>6</v>
      </c>
      <c r="T566" s="607">
        <v>3</v>
      </c>
      <c r="U566" s="607">
        <v>5</v>
      </c>
      <c r="V566" s="607">
        <v>4</v>
      </c>
      <c r="W566" s="607">
        <v>13</v>
      </c>
      <c r="X566" s="607">
        <v>12</v>
      </c>
      <c r="Y566" s="607">
        <v>5</v>
      </c>
      <c r="Z566" s="607">
        <v>3</v>
      </c>
      <c r="AA566" s="607" t="s">
        <v>1</v>
      </c>
      <c r="AB566" s="607">
        <v>1</v>
      </c>
      <c r="AC566" s="608">
        <v>54.1</v>
      </c>
      <c r="AD566" s="608">
        <v>53.3</v>
      </c>
      <c r="AE566" s="608">
        <v>55.2</v>
      </c>
      <c r="AF566" s="607">
        <v>45</v>
      </c>
      <c r="AG566" s="607" t="s">
        <v>1</v>
      </c>
      <c r="AH566" s="607">
        <v>1</v>
      </c>
      <c r="AI566" s="607">
        <v>1</v>
      </c>
      <c r="AJ566" s="607">
        <v>3</v>
      </c>
      <c r="AK566" s="607">
        <v>7</v>
      </c>
      <c r="AL566" s="607">
        <v>4</v>
      </c>
      <c r="AM566" s="607">
        <v>1</v>
      </c>
      <c r="AN566" s="607">
        <v>3</v>
      </c>
      <c r="AO566" s="607">
        <v>2</v>
      </c>
      <c r="AP566" s="607">
        <v>9</v>
      </c>
      <c r="AQ566" s="607">
        <v>8</v>
      </c>
      <c r="AR566" s="607">
        <v>2</v>
      </c>
      <c r="AS566" s="607">
        <v>3</v>
      </c>
      <c r="AT566" s="607" t="s">
        <v>1</v>
      </c>
      <c r="AU566" s="607">
        <v>1</v>
      </c>
      <c r="AV566" s="608">
        <v>54.1</v>
      </c>
      <c r="AW566" s="608">
        <v>53</v>
      </c>
      <c r="AX566" s="608">
        <v>56.1</v>
      </c>
      <c r="AY566" s="607">
        <v>43</v>
      </c>
      <c r="AZ566" s="607" t="s">
        <v>1</v>
      </c>
      <c r="BA566" s="607">
        <v>1</v>
      </c>
      <c r="BB566" s="607">
        <v>1</v>
      </c>
      <c r="BC566" s="607">
        <v>3</v>
      </c>
      <c r="BD566" s="607">
        <v>7</v>
      </c>
      <c r="BE566" s="607">
        <v>4</v>
      </c>
      <c r="BF566" s="607">
        <v>1</v>
      </c>
      <c r="BG566" s="607">
        <v>3</v>
      </c>
      <c r="BH566" s="607">
        <v>2</v>
      </c>
      <c r="BI566" s="607">
        <v>9</v>
      </c>
      <c r="BJ566" s="607">
        <v>6</v>
      </c>
      <c r="BK566" s="607">
        <v>2</v>
      </c>
      <c r="BL566" s="607">
        <v>3</v>
      </c>
      <c r="BM566" s="607" t="s">
        <v>1</v>
      </c>
      <c r="BN566" s="607">
        <v>1</v>
      </c>
      <c r="BO566" s="608">
        <v>53.6</v>
      </c>
      <c r="BP566" s="608">
        <v>52.5</v>
      </c>
      <c r="BQ566" s="608">
        <v>55.5</v>
      </c>
      <c r="BR566" s="607">
        <v>36</v>
      </c>
      <c r="BS566" s="607" t="s">
        <v>1</v>
      </c>
      <c r="BT566" s="607" t="s">
        <v>1</v>
      </c>
      <c r="BU566" s="607" t="s">
        <v>1</v>
      </c>
      <c r="BV566" s="607">
        <v>1</v>
      </c>
      <c r="BW566" s="607">
        <v>3</v>
      </c>
      <c r="BX566" s="607">
        <v>4</v>
      </c>
      <c r="BY566" s="607">
        <v>2</v>
      </c>
      <c r="BZ566" s="607">
        <v>4</v>
      </c>
      <c r="CA566" s="607">
        <v>2</v>
      </c>
      <c r="CB566" s="607">
        <v>6</v>
      </c>
      <c r="CC566" s="607">
        <v>8</v>
      </c>
      <c r="CD566" s="607">
        <v>3</v>
      </c>
      <c r="CE566" s="607">
        <v>3</v>
      </c>
      <c r="CF566" s="607" t="s">
        <v>1</v>
      </c>
      <c r="CG566" s="607" t="s">
        <v>1</v>
      </c>
      <c r="CH566" s="607">
        <v>15</v>
      </c>
      <c r="CI566" s="607" t="s">
        <v>1</v>
      </c>
      <c r="CJ566" s="607" t="s">
        <v>1</v>
      </c>
      <c r="CK566" s="607" t="s">
        <v>1</v>
      </c>
      <c r="CL566" s="607" t="s">
        <v>1</v>
      </c>
      <c r="CM566" s="607">
        <v>1</v>
      </c>
      <c r="CN566" s="607" t="s">
        <v>1</v>
      </c>
      <c r="CO566" s="607">
        <v>2</v>
      </c>
      <c r="CP566" s="607">
        <v>3</v>
      </c>
      <c r="CQ566" s="607">
        <v>7</v>
      </c>
      <c r="CR566" s="607">
        <v>1</v>
      </c>
      <c r="CS566" s="607">
        <v>1</v>
      </c>
      <c r="CT566" s="607" t="s">
        <v>1</v>
      </c>
      <c r="CU566" s="607" t="s">
        <v>1</v>
      </c>
      <c r="CV566" s="607"/>
      <c r="CW566" s="607"/>
      <c r="CX566" s="607"/>
      <c r="CY566" s="607"/>
      <c r="CZ566" s="607"/>
      <c r="DA566" s="607"/>
      <c r="DB566" s="607"/>
      <c r="DC566" s="607">
        <v>84</v>
      </c>
      <c r="DD566" s="607">
        <v>63</v>
      </c>
      <c r="DE566" s="607">
        <v>43</v>
      </c>
      <c r="DF566" s="607">
        <v>12</v>
      </c>
      <c r="DG566" s="607">
        <v>8</v>
      </c>
      <c r="DH566" s="607">
        <v>12</v>
      </c>
      <c r="DI566" s="607">
        <v>2</v>
      </c>
      <c r="DJ566" s="607">
        <v>7</v>
      </c>
      <c r="DK566" s="607">
        <v>36</v>
      </c>
      <c r="DL566" s="607" t="s">
        <v>1</v>
      </c>
      <c r="DM566" s="607" t="s">
        <v>1</v>
      </c>
      <c r="DN566" s="607" t="s">
        <v>1</v>
      </c>
      <c r="DO566" s="607" t="s">
        <v>1</v>
      </c>
      <c r="DP566" s="607">
        <v>7</v>
      </c>
      <c r="DQ566" s="607">
        <v>4</v>
      </c>
      <c r="DR566" s="607">
        <v>20</v>
      </c>
      <c r="DS566" s="607">
        <v>3</v>
      </c>
      <c r="DT566" s="607" t="s">
        <v>1</v>
      </c>
      <c r="DU566" s="607" t="s">
        <v>1</v>
      </c>
      <c r="DV566" s="607" t="s">
        <v>1</v>
      </c>
      <c r="DW566" s="607" t="s">
        <v>1</v>
      </c>
      <c r="DX566" s="607" t="s">
        <v>1</v>
      </c>
      <c r="DY566" s="607" t="s">
        <v>1</v>
      </c>
      <c r="DZ566" s="607">
        <v>2</v>
      </c>
      <c r="EA566" s="607">
        <v>36</v>
      </c>
      <c r="EB566" s="607">
        <v>2720</v>
      </c>
      <c r="EC566" s="607" t="s">
        <v>1</v>
      </c>
      <c r="ED566" s="607">
        <v>1861</v>
      </c>
      <c r="EE566" s="607">
        <v>859</v>
      </c>
      <c r="EF566" s="17">
        <v>46</v>
      </c>
      <c r="EG566" s="17">
        <v>40</v>
      </c>
      <c r="EH566" s="17">
        <v>28</v>
      </c>
      <c r="EI566" s="17">
        <v>7</v>
      </c>
      <c r="EJ566" s="17">
        <v>5</v>
      </c>
      <c r="EK566" s="17">
        <v>1</v>
      </c>
      <c r="EL566" s="17">
        <v>1</v>
      </c>
      <c r="EM566" s="17">
        <v>4</v>
      </c>
      <c r="EN566" s="17">
        <v>38</v>
      </c>
      <c r="EO566" s="17">
        <v>23</v>
      </c>
      <c r="EP566" s="17">
        <v>15</v>
      </c>
      <c r="EQ566" s="17">
        <v>5</v>
      </c>
      <c r="ER566" s="17">
        <v>3</v>
      </c>
      <c r="ES566" s="17">
        <v>11</v>
      </c>
      <c r="ET566" s="17">
        <v>1</v>
      </c>
      <c r="EU566" s="17">
        <v>3</v>
      </c>
    </row>
    <row r="567" spans="1:151" ht="14.25" customHeight="1">
      <c r="A567" s="551" t="s">
        <v>299</v>
      </c>
      <c r="B567" s="551" t="s">
        <v>734</v>
      </c>
      <c r="C567" s="551" t="s">
        <v>734</v>
      </c>
      <c r="D567" s="551" t="s">
        <v>735</v>
      </c>
      <c r="E567" s="607">
        <v>27</v>
      </c>
      <c r="F567" s="607">
        <v>16</v>
      </c>
      <c r="G567" s="607">
        <v>6</v>
      </c>
      <c r="H567" s="607">
        <v>6</v>
      </c>
      <c r="I567" s="607">
        <v>6</v>
      </c>
      <c r="J567" s="607">
        <v>3</v>
      </c>
      <c r="K567" s="607">
        <v>4</v>
      </c>
      <c r="L567" s="607">
        <v>11</v>
      </c>
      <c r="M567" s="607">
        <v>28</v>
      </c>
      <c r="N567" s="607" t="s">
        <v>1</v>
      </c>
      <c r="O567" s="607" t="s">
        <v>1</v>
      </c>
      <c r="P567" s="607" t="s">
        <v>1</v>
      </c>
      <c r="Q567" s="607">
        <v>1</v>
      </c>
      <c r="R567" s="607">
        <v>1</v>
      </c>
      <c r="S567" s="607">
        <v>1</v>
      </c>
      <c r="T567" s="607">
        <v>3</v>
      </c>
      <c r="U567" s="607">
        <v>2</v>
      </c>
      <c r="V567" s="607">
        <v>2</v>
      </c>
      <c r="W567" s="607">
        <v>6</v>
      </c>
      <c r="X567" s="607">
        <v>7</v>
      </c>
      <c r="Y567" s="607">
        <v>2</v>
      </c>
      <c r="Z567" s="607">
        <v>2</v>
      </c>
      <c r="AA567" s="607" t="s">
        <v>1</v>
      </c>
      <c r="AB567" s="607">
        <v>1</v>
      </c>
      <c r="AC567" s="608">
        <v>60.1</v>
      </c>
      <c r="AD567" s="608">
        <v>59.1</v>
      </c>
      <c r="AE567" s="608">
        <v>61.5</v>
      </c>
      <c r="AF567" s="607">
        <v>15</v>
      </c>
      <c r="AG567" s="607" t="s">
        <v>1</v>
      </c>
      <c r="AH567" s="607" t="s">
        <v>1</v>
      </c>
      <c r="AI567" s="607" t="s">
        <v>1</v>
      </c>
      <c r="AJ567" s="607">
        <v>1</v>
      </c>
      <c r="AK567" s="607" t="s">
        <v>1</v>
      </c>
      <c r="AL567" s="607">
        <v>1</v>
      </c>
      <c r="AM567" s="607">
        <v>1</v>
      </c>
      <c r="AN567" s="607">
        <v>1</v>
      </c>
      <c r="AO567" s="607">
        <v>1</v>
      </c>
      <c r="AP567" s="607">
        <v>3</v>
      </c>
      <c r="AQ567" s="607">
        <v>3</v>
      </c>
      <c r="AR567" s="607">
        <v>1</v>
      </c>
      <c r="AS567" s="607">
        <v>2</v>
      </c>
      <c r="AT567" s="607" t="s">
        <v>1</v>
      </c>
      <c r="AU567" s="607">
        <v>1</v>
      </c>
      <c r="AV567" s="608">
        <v>61.1</v>
      </c>
      <c r="AW567" s="608">
        <v>62.8</v>
      </c>
      <c r="AX567" s="608">
        <v>58.7</v>
      </c>
      <c r="AY567" s="607">
        <v>13</v>
      </c>
      <c r="AZ567" s="607" t="s">
        <v>1</v>
      </c>
      <c r="BA567" s="607" t="s">
        <v>1</v>
      </c>
      <c r="BB567" s="607" t="s">
        <v>1</v>
      </c>
      <c r="BC567" s="607">
        <v>1</v>
      </c>
      <c r="BD567" s="607" t="s">
        <v>1</v>
      </c>
      <c r="BE567" s="607">
        <v>1</v>
      </c>
      <c r="BF567" s="607">
        <v>1</v>
      </c>
      <c r="BG567" s="607">
        <v>1</v>
      </c>
      <c r="BH567" s="607">
        <v>1</v>
      </c>
      <c r="BI567" s="607">
        <v>3</v>
      </c>
      <c r="BJ567" s="607">
        <v>1</v>
      </c>
      <c r="BK567" s="607">
        <v>1</v>
      </c>
      <c r="BL567" s="607">
        <v>2</v>
      </c>
      <c r="BM567" s="607" t="s">
        <v>1</v>
      </c>
      <c r="BN567" s="607">
        <v>1</v>
      </c>
      <c r="BO567" s="608">
        <v>60.4</v>
      </c>
      <c r="BP567" s="608">
        <v>62.3</v>
      </c>
      <c r="BQ567" s="608">
        <v>57.4</v>
      </c>
      <c r="BR567" s="607">
        <v>16</v>
      </c>
      <c r="BS567" s="607" t="s">
        <v>1</v>
      </c>
      <c r="BT567" s="607" t="s">
        <v>1</v>
      </c>
      <c r="BU567" s="607" t="s">
        <v>1</v>
      </c>
      <c r="BV567" s="607">
        <v>1</v>
      </c>
      <c r="BW567" s="607" t="s">
        <v>1</v>
      </c>
      <c r="BX567" s="607" t="s">
        <v>1</v>
      </c>
      <c r="BY567" s="607">
        <v>2</v>
      </c>
      <c r="BZ567" s="607">
        <v>2</v>
      </c>
      <c r="CA567" s="607">
        <v>2</v>
      </c>
      <c r="CB567" s="607">
        <v>3</v>
      </c>
      <c r="CC567" s="607">
        <v>3</v>
      </c>
      <c r="CD567" s="607">
        <v>1</v>
      </c>
      <c r="CE567" s="607">
        <v>2</v>
      </c>
      <c r="CF567" s="607" t="s">
        <v>1</v>
      </c>
      <c r="CG567" s="607" t="s">
        <v>1</v>
      </c>
      <c r="CH567" s="607">
        <v>8</v>
      </c>
      <c r="CI567" s="607" t="s">
        <v>1</v>
      </c>
      <c r="CJ567" s="607" t="s">
        <v>1</v>
      </c>
      <c r="CK567" s="607" t="s">
        <v>1</v>
      </c>
      <c r="CL567" s="607" t="s">
        <v>1</v>
      </c>
      <c r="CM567" s="607">
        <v>1</v>
      </c>
      <c r="CN567" s="607" t="s">
        <v>1</v>
      </c>
      <c r="CO567" s="607">
        <v>2</v>
      </c>
      <c r="CP567" s="607">
        <v>1</v>
      </c>
      <c r="CQ567" s="607">
        <v>3</v>
      </c>
      <c r="CR567" s="607" t="s">
        <v>1</v>
      </c>
      <c r="CS567" s="607">
        <v>1</v>
      </c>
      <c r="CT567" s="607" t="s">
        <v>1</v>
      </c>
      <c r="CU567" s="607" t="s">
        <v>1</v>
      </c>
      <c r="CV567" s="607"/>
      <c r="CW567" s="607"/>
      <c r="CX567" s="607"/>
      <c r="CY567" s="607"/>
      <c r="CZ567" s="607"/>
      <c r="DA567" s="607"/>
      <c r="DB567" s="607"/>
      <c r="DC567" s="607">
        <v>32</v>
      </c>
      <c r="DD567" s="607">
        <v>25</v>
      </c>
      <c r="DE567" s="607">
        <v>13</v>
      </c>
      <c r="DF567" s="607">
        <v>7</v>
      </c>
      <c r="DG567" s="607">
        <v>5</v>
      </c>
      <c r="DH567" s="607">
        <v>2</v>
      </c>
      <c r="DI567" s="607" t="s">
        <v>1</v>
      </c>
      <c r="DJ567" s="607">
        <v>5</v>
      </c>
      <c r="DK567" s="607">
        <v>16</v>
      </c>
      <c r="DL567" s="607" t="s">
        <v>1</v>
      </c>
      <c r="DM567" s="607" t="s">
        <v>1</v>
      </c>
      <c r="DN567" s="607" t="s">
        <v>1</v>
      </c>
      <c r="DO567" s="607" t="s">
        <v>1</v>
      </c>
      <c r="DP567" s="607">
        <v>3</v>
      </c>
      <c r="DQ567" s="607" t="s">
        <v>1</v>
      </c>
      <c r="DR567" s="607">
        <v>10</v>
      </c>
      <c r="DS567" s="607">
        <v>1</v>
      </c>
      <c r="DT567" s="607" t="s">
        <v>1</v>
      </c>
      <c r="DU567" s="607" t="s">
        <v>1</v>
      </c>
      <c r="DV567" s="607" t="s">
        <v>1</v>
      </c>
      <c r="DW567" s="607" t="s">
        <v>1</v>
      </c>
      <c r="DX567" s="607" t="s">
        <v>1</v>
      </c>
      <c r="DY567" s="607" t="s">
        <v>1</v>
      </c>
      <c r="DZ567" s="607">
        <v>2</v>
      </c>
      <c r="EA567" s="607">
        <v>16</v>
      </c>
      <c r="EB567" s="607">
        <v>1255</v>
      </c>
      <c r="EC567" s="607" t="s">
        <v>1</v>
      </c>
      <c r="ED567" s="607">
        <v>710</v>
      </c>
      <c r="EE567" s="607">
        <v>545</v>
      </c>
      <c r="EF567" s="17">
        <v>18</v>
      </c>
      <c r="EG567" s="17">
        <v>15</v>
      </c>
      <c r="EH567" s="17">
        <v>8</v>
      </c>
      <c r="EI567" s="17">
        <v>4</v>
      </c>
      <c r="EJ567" s="17">
        <v>3</v>
      </c>
      <c r="EK567" s="17" t="s">
        <v>1</v>
      </c>
      <c r="EL567" s="17" t="s">
        <v>1</v>
      </c>
      <c r="EM567" s="17">
        <v>3</v>
      </c>
      <c r="EN567" s="17">
        <v>14</v>
      </c>
      <c r="EO567" s="17">
        <v>10</v>
      </c>
      <c r="EP567" s="17">
        <v>5</v>
      </c>
      <c r="EQ567" s="17">
        <v>3</v>
      </c>
      <c r="ER567" s="17">
        <v>2</v>
      </c>
      <c r="ES567" s="17">
        <v>2</v>
      </c>
      <c r="ET567" s="17" t="s">
        <v>1</v>
      </c>
      <c r="EU567" s="17">
        <v>2</v>
      </c>
    </row>
    <row r="568" spans="1:151" ht="14.25" customHeight="1">
      <c r="A568" s="551" t="s">
        <v>299</v>
      </c>
      <c r="B568" s="551" t="s">
        <v>734</v>
      </c>
      <c r="C568" s="551" t="s">
        <v>734</v>
      </c>
      <c r="D568" s="551" t="s">
        <v>736</v>
      </c>
      <c r="E568" s="607">
        <v>30</v>
      </c>
      <c r="F568" s="607">
        <v>20</v>
      </c>
      <c r="G568" s="607">
        <v>10</v>
      </c>
      <c r="H568" s="607">
        <v>10</v>
      </c>
      <c r="I568" s="607">
        <v>6</v>
      </c>
      <c r="J568" s="607">
        <v>5</v>
      </c>
      <c r="K568" s="607">
        <v>4</v>
      </c>
      <c r="L568" s="607">
        <v>10</v>
      </c>
      <c r="M568" s="607">
        <v>41</v>
      </c>
      <c r="N568" s="607" t="s">
        <v>1</v>
      </c>
      <c r="O568" s="607">
        <v>2</v>
      </c>
      <c r="P568" s="607">
        <v>1</v>
      </c>
      <c r="Q568" s="607">
        <v>3</v>
      </c>
      <c r="R568" s="607">
        <v>9</v>
      </c>
      <c r="S568" s="607">
        <v>5</v>
      </c>
      <c r="T568" s="607" t="s">
        <v>1</v>
      </c>
      <c r="U568" s="607">
        <v>3</v>
      </c>
      <c r="V568" s="607">
        <v>2</v>
      </c>
      <c r="W568" s="607">
        <v>7</v>
      </c>
      <c r="X568" s="607">
        <v>5</v>
      </c>
      <c r="Y568" s="607">
        <v>3</v>
      </c>
      <c r="Z568" s="607">
        <v>1</v>
      </c>
      <c r="AA568" s="607" t="s">
        <v>1</v>
      </c>
      <c r="AB568" s="607" t="s">
        <v>1</v>
      </c>
      <c r="AC568" s="608">
        <v>49.9</v>
      </c>
      <c r="AD568" s="608">
        <v>49.3</v>
      </c>
      <c r="AE568" s="608">
        <v>50.7</v>
      </c>
      <c r="AF568" s="607">
        <v>30</v>
      </c>
      <c r="AG568" s="607" t="s">
        <v>1</v>
      </c>
      <c r="AH568" s="607">
        <v>1</v>
      </c>
      <c r="AI568" s="607">
        <v>1</v>
      </c>
      <c r="AJ568" s="607">
        <v>2</v>
      </c>
      <c r="AK568" s="607">
        <v>7</v>
      </c>
      <c r="AL568" s="607">
        <v>3</v>
      </c>
      <c r="AM568" s="607" t="s">
        <v>1</v>
      </c>
      <c r="AN568" s="607">
        <v>2</v>
      </c>
      <c r="AO568" s="607">
        <v>1</v>
      </c>
      <c r="AP568" s="607">
        <v>6</v>
      </c>
      <c r="AQ568" s="607">
        <v>5</v>
      </c>
      <c r="AR568" s="607">
        <v>1</v>
      </c>
      <c r="AS568" s="607">
        <v>1</v>
      </c>
      <c r="AT568" s="607" t="s">
        <v>1</v>
      </c>
      <c r="AU568" s="607" t="s">
        <v>1</v>
      </c>
      <c r="AV568" s="608">
        <v>50.6</v>
      </c>
      <c r="AW568" s="608">
        <v>48.7</v>
      </c>
      <c r="AX568" s="608">
        <v>54.5</v>
      </c>
      <c r="AY568" s="607">
        <v>30</v>
      </c>
      <c r="AZ568" s="607" t="s">
        <v>1</v>
      </c>
      <c r="BA568" s="607">
        <v>1</v>
      </c>
      <c r="BB568" s="607">
        <v>1</v>
      </c>
      <c r="BC568" s="607">
        <v>2</v>
      </c>
      <c r="BD568" s="607">
        <v>7</v>
      </c>
      <c r="BE568" s="607">
        <v>3</v>
      </c>
      <c r="BF568" s="607" t="s">
        <v>1</v>
      </c>
      <c r="BG568" s="607">
        <v>2</v>
      </c>
      <c r="BH568" s="607">
        <v>1</v>
      </c>
      <c r="BI568" s="607">
        <v>6</v>
      </c>
      <c r="BJ568" s="607">
        <v>5</v>
      </c>
      <c r="BK568" s="607">
        <v>1</v>
      </c>
      <c r="BL568" s="607">
        <v>1</v>
      </c>
      <c r="BM568" s="607" t="s">
        <v>1</v>
      </c>
      <c r="BN568" s="607" t="s">
        <v>1</v>
      </c>
      <c r="BO568" s="608">
        <v>50.6</v>
      </c>
      <c r="BP568" s="608">
        <v>48.7</v>
      </c>
      <c r="BQ568" s="608">
        <v>54.5</v>
      </c>
      <c r="BR568" s="607">
        <v>20</v>
      </c>
      <c r="BS568" s="607" t="s">
        <v>1</v>
      </c>
      <c r="BT568" s="607" t="s">
        <v>1</v>
      </c>
      <c r="BU568" s="607" t="s">
        <v>1</v>
      </c>
      <c r="BV568" s="607" t="s">
        <v>1</v>
      </c>
      <c r="BW568" s="607">
        <v>3</v>
      </c>
      <c r="BX568" s="607">
        <v>4</v>
      </c>
      <c r="BY568" s="607" t="s">
        <v>1</v>
      </c>
      <c r="BZ568" s="607">
        <v>2</v>
      </c>
      <c r="CA568" s="607" t="s">
        <v>1</v>
      </c>
      <c r="CB568" s="607">
        <v>3</v>
      </c>
      <c r="CC568" s="607">
        <v>5</v>
      </c>
      <c r="CD568" s="607">
        <v>2</v>
      </c>
      <c r="CE568" s="607">
        <v>1</v>
      </c>
      <c r="CF568" s="607" t="s">
        <v>1</v>
      </c>
      <c r="CG568" s="607" t="s">
        <v>1</v>
      </c>
      <c r="CH568" s="607">
        <v>7</v>
      </c>
      <c r="CI568" s="607" t="s">
        <v>1</v>
      </c>
      <c r="CJ568" s="607" t="s">
        <v>1</v>
      </c>
      <c r="CK568" s="607" t="s">
        <v>1</v>
      </c>
      <c r="CL568" s="607" t="s">
        <v>1</v>
      </c>
      <c r="CM568" s="607" t="s">
        <v>1</v>
      </c>
      <c r="CN568" s="607" t="s">
        <v>1</v>
      </c>
      <c r="CO568" s="607" t="s">
        <v>1</v>
      </c>
      <c r="CP568" s="607">
        <v>2</v>
      </c>
      <c r="CQ568" s="607">
        <v>4</v>
      </c>
      <c r="CR568" s="607">
        <v>1</v>
      </c>
      <c r="CS568" s="607" t="s">
        <v>1</v>
      </c>
      <c r="CT568" s="607" t="s">
        <v>1</v>
      </c>
      <c r="CU568" s="607" t="s">
        <v>1</v>
      </c>
      <c r="CV568" s="607"/>
      <c r="CW568" s="607"/>
      <c r="CX568" s="607"/>
      <c r="CY568" s="607"/>
      <c r="CZ568" s="607"/>
      <c r="DA568" s="607"/>
      <c r="DB568" s="607"/>
      <c r="DC568" s="607">
        <v>52</v>
      </c>
      <c r="DD568" s="607">
        <v>38</v>
      </c>
      <c r="DE568" s="607">
        <v>30</v>
      </c>
      <c r="DF568" s="607">
        <v>5</v>
      </c>
      <c r="DG568" s="607">
        <v>3</v>
      </c>
      <c r="DH568" s="607">
        <v>10</v>
      </c>
      <c r="DI568" s="607">
        <v>2</v>
      </c>
      <c r="DJ568" s="607">
        <v>2</v>
      </c>
      <c r="DK568" s="607">
        <v>20</v>
      </c>
      <c r="DL568" s="607" t="s">
        <v>1</v>
      </c>
      <c r="DM568" s="607" t="s">
        <v>1</v>
      </c>
      <c r="DN568" s="607" t="s">
        <v>1</v>
      </c>
      <c r="DO568" s="607" t="s">
        <v>1</v>
      </c>
      <c r="DP568" s="607">
        <v>4</v>
      </c>
      <c r="DQ568" s="607">
        <v>4</v>
      </c>
      <c r="DR568" s="607">
        <v>10</v>
      </c>
      <c r="DS568" s="607">
        <v>2</v>
      </c>
      <c r="DT568" s="607" t="s">
        <v>1</v>
      </c>
      <c r="DU568" s="607" t="s">
        <v>1</v>
      </c>
      <c r="DV568" s="607" t="s">
        <v>1</v>
      </c>
      <c r="DW568" s="607" t="s">
        <v>1</v>
      </c>
      <c r="DX568" s="607" t="s">
        <v>1</v>
      </c>
      <c r="DY568" s="607" t="s">
        <v>1</v>
      </c>
      <c r="DZ568" s="607" t="s">
        <v>1</v>
      </c>
      <c r="EA568" s="607">
        <v>20</v>
      </c>
      <c r="EB568" s="607">
        <v>1465</v>
      </c>
      <c r="EC568" s="607" t="s">
        <v>1</v>
      </c>
      <c r="ED568" s="607">
        <v>1151</v>
      </c>
      <c r="EE568" s="607">
        <v>314</v>
      </c>
      <c r="EF568" s="17">
        <v>28</v>
      </c>
      <c r="EG568" s="17">
        <v>25</v>
      </c>
      <c r="EH568" s="17">
        <v>20</v>
      </c>
      <c r="EI568" s="17">
        <v>3</v>
      </c>
      <c r="EJ568" s="17">
        <v>2</v>
      </c>
      <c r="EK568" s="17">
        <v>1</v>
      </c>
      <c r="EL568" s="17">
        <v>1</v>
      </c>
      <c r="EM568" s="17">
        <v>1</v>
      </c>
      <c r="EN568" s="17">
        <v>24</v>
      </c>
      <c r="EO568" s="17">
        <v>13</v>
      </c>
      <c r="EP568" s="17">
        <v>10</v>
      </c>
      <c r="EQ568" s="17">
        <v>2</v>
      </c>
      <c r="ER568" s="17">
        <v>1</v>
      </c>
      <c r="ES568" s="17">
        <v>9</v>
      </c>
      <c r="ET568" s="17">
        <v>1</v>
      </c>
      <c r="EU568" s="17">
        <v>1</v>
      </c>
    </row>
    <row r="569" spans="1:151" ht="14.25" customHeight="1">
      <c r="A569" s="551" t="s">
        <v>299</v>
      </c>
      <c r="B569" s="551" t="s">
        <v>734</v>
      </c>
      <c r="C569" s="551" t="s">
        <v>734</v>
      </c>
      <c r="D569" s="551"/>
      <c r="E569" s="607" t="s">
        <v>191</v>
      </c>
      <c r="F569" s="607" t="s">
        <v>191</v>
      </c>
      <c r="G569" s="607" t="s">
        <v>191</v>
      </c>
      <c r="H569" s="607" t="s">
        <v>191</v>
      </c>
      <c r="I569" s="607" t="s">
        <v>191</v>
      </c>
      <c r="J569" s="607" t="s">
        <v>191</v>
      </c>
      <c r="K569" s="607" t="s">
        <v>191</v>
      </c>
      <c r="L569" s="607" t="s">
        <v>191</v>
      </c>
      <c r="M569" s="607" t="s">
        <v>191</v>
      </c>
      <c r="N569" s="607" t="s">
        <v>191</v>
      </c>
      <c r="O569" s="607" t="s">
        <v>191</v>
      </c>
      <c r="P569" s="607" t="s">
        <v>191</v>
      </c>
      <c r="Q569" s="607" t="s">
        <v>191</v>
      </c>
      <c r="R569" s="607" t="s">
        <v>191</v>
      </c>
      <c r="S569" s="607" t="s">
        <v>191</v>
      </c>
      <c r="T569" s="607" t="s">
        <v>191</v>
      </c>
      <c r="U569" s="607" t="s">
        <v>191</v>
      </c>
      <c r="V569" s="607" t="s">
        <v>191</v>
      </c>
      <c r="W569" s="607" t="s">
        <v>191</v>
      </c>
      <c r="X569" s="607" t="s">
        <v>191</v>
      </c>
      <c r="Y569" s="607" t="s">
        <v>191</v>
      </c>
      <c r="Z569" s="607" t="s">
        <v>191</v>
      </c>
      <c r="AA569" s="607" t="s">
        <v>191</v>
      </c>
      <c r="AB569" s="607" t="s">
        <v>191</v>
      </c>
      <c r="AC569" s="608"/>
      <c r="AD569" s="608"/>
      <c r="AE569" s="608"/>
      <c r="AF569" s="607" t="s">
        <v>191</v>
      </c>
      <c r="AG569" s="607" t="s">
        <v>191</v>
      </c>
      <c r="AH569" s="607" t="s">
        <v>191</v>
      </c>
      <c r="AI569" s="607" t="s">
        <v>191</v>
      </c>
      <c r="AJ569" s="607" t="s">
        <v>191</v>
      </c>
      <c r="AK569" s="607" t="s">
        <v>191</v>
      </c>
      <c r="AL569" s="607" t="s">
        <v>191</v>
      </c>
      <c r="AM569" s="607" t="s">
        <v>191</v>
      </c>
      <c r="AN569" s="607" t="s">
        <v>191</v>
      </c>
      <c r="AO569" s="607" t="s">
        <v>191</v>
      </c>
      <c r="AP569" s="607" t="s">
        <v>191</v>
      </c>
      <c r="AQ569" s="607" t="s">
        <v>191</v>
      </c>
      <c r="AR569" s="607" t="s">
        <v>191</v>
      </c>
      <c r="AS569" s="607" t="s">
        <v>191</v>
      </c>
      <c r="AT569" s="607" t="s">
        <v>191</v>
      </c>
      <c r="AU569" s="607" t="s">
        <v>191</v>
      </c>
      <c r="AV569" s="608"/>
      <c r="AW569" s="608"/>
      <c r="AX569" s="608"/>
      <c r="AY569" s="607" t="s">
        <v>191</v>
      </c>
      <c r="AZ569" s="607" t="s">
        <v>191</v>
      </c>
      <c r="BA569" s="607" t="s">
        <v>191</v>
      </c>
      <c r="BB569" s="607" t="s">
        <v>191</v>
      </c>
      <c r="BC569" s="607" t="s">
        <v>191</v>
      </c>
      <c r="BD569" s="607" t="s">
        <v>191</v>
      </c>
      <c r="BE569" s="607" t="s">
        <v>191</v>
      </c>
      <c r="BF569" s="607" t="s">
        <v>191</v>
      </c>
      <c r="BG569" s="607" t="s">
        <v>191</v>
      </c>
      <c r="BH569" s="607" t="s">
        <v>191</v>
      </c>
      <c r="BI569" s="607" t="s">
        <v>191</v>
      </c>
      <c r="BJ569" s="607" t="s">
        <v>191</v>
      </c>
      <c r="BK569" s="607" t="s">
        <v>191</v>
      </c>
      <c r="BL569" s="607" t="s">
        <v>191</v>
      </c>
      <c r="BM569" s="607" t="s">
        <v>191</v>
      </c>
      <c r="BN569" s="607" t="s">
        <v>191</v>
      </c>
      <c r="BO569" s="608"/>
      <c r="BP569" s="608"/>
      <c r="BQ569" s="608"/>
      <c r="BR569" s="607"/>
      <c r="BS569" s="607"/>
      <c r="BT569" s="607"/>
      <c r="BU569" s="607"/>
      <c r="BV569" s="607"/>
      <c r="BW569" s="607"/>
      <c r="BX569" s="607"/>
      <c r="BY569" s="607"/>
      <c r="BZ569" s="607"/>
      <c r="CA569" s="607"/>
      <c r="CB569" s="607"/>
      <c r="CC569" s="607"/>
      <c r="CD569" s="607"/>
      <c r="CE569" s="607"/>
      <c r="CF569" s="607"/>
      <c r="CG569" s="607"/>
      <c r="CH569" s="607"/>
      <c r="CI569" s="607"/>
      <c r="CJ569" s="607"/>
      <c r="CK569" s="607"/>
      <c r="CL569" s="607"/>
      <c r="CM569" s="607"/>
      <c r="CN569" s="607"/>
      <c r="CO569" s="607"/>
      <c r="CP569" s="607"/>
      <c r="CQ569" s="607"/>
      <c r="CR569" s="607"/>
      <c r="CS569" s="607"/>
      <c r="CT569" s="607"/>
      <c r="CU569" s="607"/>
      <c r="CV569" s="607"/>
      <c r="CW569" s="607"/>
      <c r="CX569" s="607"/>
      <c r="CY569" s="607"/>
      <c r="CZ569" s="607"/>
      <c r="DA569" s="607"/>
      <c r="DB569" s="607"/>
      <c r="DC569" s="607"/>
      <c r="DD569" s="607"/>
      <c r="DE569" s="607"/>
      <c r="DF569" s="607"/>
      <c r="DG569" s="607"/>
      <c r="DH569" s="607"/>
      <c r="DI569" s="607"/>
      <c r="DJ569" s="607"/>
      <c r="DK569" s="607"/>
      <c r="DL569" s="607"/>
      <c r="DM569" s="607"/>
      <c r="DN569" s="607"/>
      <c r="DO569" s="607"/>
      <c r="DP569" s="607"/>
      <c r="DQ569" s="607"/>
      <c r="DR569" s="607"/>
      <c r="DS569" s="607"/>
      <c r="DT569" s="607"/>
      <c r="DU569" s="607"/>
      <c r="DV569" s="607"/>
      <c r="DW569" s="607"/>
      <c r="DX569" s="607"/>
      <c r="DY569" s="607"/>
      <c r="DZ569" s="607"/>
      <c r="EA569" s="607"/>
      <c r="EB569" s="607"/>
      <c r="EC569" s="607"/>
      <c r="ED569" s="607"/>
      <c r="EE569" s="607"/>
    </row>
    <row r="570" spans="1:151" ht="14.25" customHeight="1">
      <c r="A570" s="551" t="s">
        <v>299</v>
      </c>
      <c r="B570" s="551" t="s">
        <v>734</v>
      </c>
      <c r="C570" s="551" t="s">
        <v>734</v>
      </c>
      <c r="D570" s="551"/>
      <c r="E570" s="607" t="s">
        <v>1</v>
      </c>
      <c r="F570" s="607" t="s">
        <v>1</v>
      </c>
      <c r="G570" s="607" t="s">
        <v>1</v>
      </c>
      <c r="H570" s="607" t="s">
        <v>1</v>
      </c>
      <c r="I570" s="607" t="s">
        <v>1</v>
      </c>
      <c r="J570" s="607" t="s">
        <v>1</v>
      </c>
      <c r="K570" s="607" t="s">
        <v>1</v>
      </c>
      <c r="L570" s="607" t="s">
        <v>1</v>
      </c>
      <c r="M570" s="607" t="s">
        <v>1</v>
      </c>
      <c r="N570" s="607" t="s">
        <v>1</v>
      </c>
      <c r="O570" s="607" t="s">
        <v>1</v>
      </c>
      <c r="P570" s="607" t="s">
        <v>1</v>
      </c>
      <c r="Q570" s="607" t="s">
        <v>1</v>
      </c>
      <c r="R570" s="607" t="s">
        <v>1</v>
      </c>
      <c r="S570" s="607" t="s">
        <v>1</v>
      </c>
      <c r="T570" s="607" t="s">
        <v>1</v>
      </c>
      <c r="U570" s="607" t="s">
        <v>1</v>
      </c>
      <c r="V570" s="607" t="s">
        <v>1</v>
      </c>
      <c r="W570" s="607" t="s">
        <v>1</v>
      </c>
      <c r="X570" s="607" t="s">
        <v>1</v>
      </c>
      <c r="Y570" s="607" t="s">
        <v>1</v>
      </c>
      <c r="Z570" s="607" t="s">
        <v>1</v>
      </c>
      <c r="AA570" s="607" t="s">
        <v>1</v>
      </c>
      <c r="AB570" s="607" t="s">
        <v>1</v>
      </c>
      <c r="AC570" s="608"/>
      <c r="AD570" s="608"/>
      <c r="AE570" s="608"/>
      <c r="AF570" s="607" t="s">
        <v>1</v>
      </c>
      <c r="AG570" s="607" t="s">
        <v>1</v>
      </c>
      <c r="AH570" s="607" t="s">
        <v>1</v>
      </c>
      <c r="AI570" s="607" t="s">
        <v>1</v>
      </c>
      <c r="AJ570" s="607" t="s">
        <v>1</v>
      </c>
      <c r="AK570" s="607" t="s">
        <v>1</v>
      </c>
      <c r="AL570" s="607" t="s">
        <v>1</v>
      </c>
      <c r="AM570" s="607" t="s">
        <v>1</v>
      </c>
      <c r="AN570" s="607" t="s">
        <v>1</v>
      </c>
      <c r="AO570" s="607" t="s">
        <v>1</v>
      </c>
      <c r="AP570" s="607" t="s">
        <v>1</v>
      </c>
      <c r="AQ570" s="607" t="s">
        <v>1</v>
      </c>
      <c r="AR570" s="607" t="s">
        <v>1</v>
      </c>
      <c r="AS570" s="607" t="s">
        <v>1</v>
      </c>
      <c r="AT570" s="607" t="s">
        <v>1</v>
      </c>
      <c r="AU570" s="607" t="s">
        <v>1</v>
      </c>
      <c r="AV570" s="608"/>
      <c r="AW570" s="608"/>
      <c r="AX570" s="608"/>
      <c r="AY570" s="607" t="s">
        <v>1</v>
      </c>
      <c r="AZ570" s="607" t="s">
        <v>1</v>
      </c>
      <c r="BA570" s="607" t="s">
        <v>1</v>
      </c>
      <c r="BB570" s="607" t="s">
        <v>1</v>
      </c>
      <c r="BC570" s="607" t="s">
        <v>1</v>
      </c>
      <c r="BD570" s="607" t="s">
        <v>1</v>
      </c>
      <c r="BE570" s="607" t="s">
        <v>1</v>
      </c>
      <c r="BF570" s="607" t="s">
        <v>1</v>
      </c>
      <c r="BG570" s="607" t="s">
        <v>1</v>
      </c>
      <c r="BH570" s="607" t="s">
        <v>1</v>
      </c>
      <c r="BI570" s="607" t="s">
        <v>1</v>
      </c>
      <c r="BJ570" s="607" t="s">
        <v>1</v>
      </c>
      <c r="BK570" s="607" t="s">
        <v>1</v>
      </c>
      <c r="BL570" s="607" t="s">
        <v>1</v>
      </c>
      <c r="BM570" s="607" t="s">
        <v>1</v>
      </c>
      <c r="BN570" s="607" t="s">
        <v>1</v>
      </c>
      <c r="BO570" s="608"/>
      <c r="BP570" s="608"/>
      <c r="BQ570" s="608"/>
      <c r="BR570" s="607"/>
      <c r="BS570" s="607"/>
      <c r="BT570" s="607"/>
      <c r="BU570" s="607"/>
      <c r="BV570" s="607"/>
      <c r="BW570" s="607"/>
      <c r="BX570" s="607"/>
      <c r="BY570" s="607"/>
      <c r="BZ570" s="607"/>
      <c r="CA570" s="607"/>
      <c r="CB570" s="607"/>
      <c r="CC570" s="607"/>
      <c r="CD570" s="607"/>
      <c r="CE570" s="607"/>
      <c r="CF570" s="607"/>
      <c r="CG570" s="607"/>
      <c r="CH570" s="607"/>
      <c r="CI570" s="607"/>
      <c r="CJ570" s="607"/>
      <c r="CK570" s="607"/>
      <c r="CL570" s="607"/>
      <c r="CM570" s="607"/>
      <c r="CN570" s="607"/>
      <c r="CO570" s="607"/>
      <c r="CP570" s="607"/>
      <c r="CQ570" s="607"/>
      <c r="CR570" s="607"/>
      <c r="CS570" s="607"/>
      <c r="CT570" s="607"/>
      <c r="CU570" s="607"/>
      <c r="CV570" s="607"/>
      <c r="CW570" s="607"/>
      <c r="CX570" s="607"/>
      <c r="CY570" s="607"/>
      <c r="CZ570" s="607"/>
      <c r="DA570" s="607"/>
      <c r="DB570" s="607"/>
      <c r="DC570" s="607"/>
      <c r="DD570" s="607"/>
      <c r="DE570" s="607"/>
      <c r="DF570" s="607"/>
      <c r="DG570" s="607"/>
      <c r="DH570" s="607"/>
      <c r="DI570" s="607"/>
      <c r="DJ570" s="607"/>
      <c r="DK570" s="607"/>
      <c r="DL570" s="607"/>
      <c r="DM570" s="607"/>
      <c r="DN570" s="607"/>
      <c r="DO570" s="607"/>
      <c r="DP570" s="607"/>
      <c r="DQ570" s="607"/>
      <c r="DR570" s="607"/>
      <c r="DS570" s="607"/>
      <c r="DT570" s="607"/>
      <c r="DU570" s="607"/>
      <c r="DV570" s="607"/>
      <c r="DW570" s="607"/>
      <c r="DX570" s="607"/>
      <c r="DY570" s="607"/>
      <c r="DZ570" s="607"/>
      <c r="EA570" s="607"/>
      <c r="EB570" s="607"/>
      <c r="EC570" s="607"/>
      <c r="ED570" s="607"/>
      <c r="EE570" s="607"/>
    </row>
  </sheetData>
  <autoFilter ref="A5:EU570"/>
  <mergeCells count="15">
    <mergeCell ref="EA2:EA3"/>
    <mergeCell ref="EB2:EB3"/>
    <mergeCell ref="EC2:EC3"/>
    <mergeCell ref="ED2:ED3"/>
    <mergeCell ref="EE2:EE3"/>
    <mergeCell ref="H4:H5"/>
    <mergeCell ref="J4:J5"/>
    <mergeCell ref="BR1:CG1"/>
    <mergeCell ref="CV1:DB1"/>
    <mergeCell ref="A1:A5"/>
    <mergeCell ref="B1:B5"/>
    <mergeCell ref="C1:C5"/>
    <mergeCell ref="D1:D5"/>
    <mergeCell ref="AV1:AX2"/>
    <mergeCell ref="BO1:BQ2"/>
  </mergeCells>
  <phoneticPr fontId="10"/>
  <pageMargins left="0.70866141732283505" right="0.70866141732283505" top="0.39370078740157499" bottom="0.39370078740157499" header="0.39370078740157499" footer="0.39370078740157499"/>
  <pageSetup paperSize="9" scale="60" pageOrder="overThenDown"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EU570"/>
  <sheetViews>
    <sheetView zoomScaleNormal="100" zoomScaleSheetLayoutView="100" workbookViewId="0">
      <pane xSplit="4" ySplit="5" topLeftCell="E6" activePane="bottomRight" state="frozen"/>
      <selection activeCell="A14" sqref="A14"/>
      <selection pane="topRight" activeCell="A14" sqref="A14"/>
      <selection pane="bottomLeft" activeCell="A14" sqref="A14"/>
      <selection pane="bottomRight" sqref="A1:A5"/>
    </sheetView>
  </sheetViews>
  <sheetFormatPr defaultColWidth="15.5" defaultRowHeight="14.25" customHeight="1"/>
  <cols>
    <col min="1" max="1" width="10.25" style="556" bestFit="1" customWidth="1"/>
    <col min="2" max="2" width="16.125" style="556" customWidth="1"/>
    <col min="3" max="3" width="27.75" style="556" bestFit="1" customWidth="1"/>
    <col min="4" max="4" width="14.125" style="557" customWidth="1"/>
    <col min="5" max="31" width="8.875" style="490" customWidth="1"/>
    <col min="32" max="151" width="8.875" style="492" customWidth="1"/>
    <col min="152" max="16384" width="15.5" style="492"/>
  </cols>
  <sheetData>
    <row r="1" spans="1:151" s="440" customFormat="1" ht="22.5" customHeight="1" thickTop="1">
      <c r="A1" s="754" t="s">
        <v>27</v>
      </c>
      <c r="B1" s="757" t="s">
        <v>28</v>
      </c>
      <c r="C1" s="757" t="s">
        <v>29</v>
      </c>
      <c r="D1" s="775" t="s">
        <v>253</v>
      </c>
      <c r="E1" s="422" t="s">
        <v>2</v>
      </c>
      <c r="F1" s="423"/>
      <c r="G1" s="424"/>
      <c r="H1" s="425"/>
      <c r="I1" s="424"/>
      <c r="J1" s="425"/>
      <c r="K1" s="424"/>
      <c r="L1" s="553"/>
      <c r="M1" s="426" t="s">
        <v>52</v>
      </c>
      <c r="N1" s="427"/>
      <c r="O1" s="427"/>
      <c r="P1" s="427"/>
      <c r="Q1" s="427"/>
      <c r="R1" s="427"/>
      <c r="S1" s="427"/>
      <c r="T1" s="427"/>
      <c r="U1" s="427"/>
      <c r="V1" s="427"/>
      <c r="W1" s="427"/>
      <c r="X1" s="427"/>
      <c r="Y1" s="427"/>
      <c r="Z1" s="427"/>
      <c r="AA1" s="427"/>
      <c r="AB1" s="428"/>
      <c r="AC1" s="429" t="s">
        <v>53</v>
      </c>
      <c r="AD1" s="430"/>
      <c r="AE1" s="431"/>
      <c r="AF1" s="427" t="s">
        <v>50</v>
      </c>
      <c r="AG1" s="427"/>
      <c r="AH1" s="427"/>
      <c r="AI1" s="427"/>
      <c r="AJ1" s="427"/>
      <c r="AK1" s="427"/>
      <c r="AL1" s="427"/>
      <c r="AM1" s="427"/>
      <c r="AN1" s="427"/>
      <c r="AO1" s="427"/>
      <c r="AP1" s="427"/>
      <c r="AQ1" s="427"/>
      <c r="AR1" s="427"/>
      <c r="AS1" s="427"/>
      <c r="AT1" s="427"/>
      <c r="AU1" s="428"/>
      <c r="AV1" s="762" t="s">
        <v>137</v>
      </c>
      <c r="AW1" s="762"/>
      <c r="AX1" s="762"/>
      <c r="AY1" s="426" t="s">
        <v>51</v>
      </c>
      <c r="AZ1" s="427"/>
      <c r="BA1" s="427"/>
      <c r="BB1" s="427"/>
      <c r="BC1" s="427"/>
      <c r="BD1" s="427"/>
      <c r="BE1" s="427"/>
      <c r="BF1" s="427"/>
      <c r="BG1" s="427"/>
      <c r="BH1" s="427"/>
      <c r="BI1" s="427"/>
      <c r="BJ1" s="427"/>
      <c r="BK1" s="427"/>
      <c r="BL1" s="427"/>
      <c r="BM1" s="427"/>
      <c r="BN1" s="428"/>
      <c r="BO1" s="764" t="s">
        <v>39</v>
      </c>
      <c r="BP1" s="765"/>
      <c r="BQ1" s="766"/>
      <c r="BR1" s="770" t="s">
        <v>807</v>
      </c>
      <c r="BS1" s="771"/>
      <c r="BT1" s="771"/>
      <c r="BU1" s="771"/>
      <c r="BV1" s="771"/>
      <c r="BW1" s="771"/>
      <c r="BX1" s="771"/>
      <c r="BY1" s="771"/>
      <c r="BZ1" s="771"/>
      <c r="CA1" s="771"/>
      <c r="CB1" s="771"/>
      <c r="CC1" s="771"/>
      <c r="CD1" s="771"/>
      <c r="CE1" s="771"/>
      <c r="CF1" s="771"/>
      <c r="CG1" s="772"/>
      <c r="CH1" s="432" t="s">
        <v>808</v>
      </c>
      <c r="CI1" s="427"/>
      <c r="CJ1" s="427"/>
      <c r="CK1" s="427"/>
      <c r="CL1" s="427"/>
      <c r="CM1" s="427"/>
      <c r="CN1" s="427"/>
      <c r="CO1" s="427"/>
      <c r="CP1" s="427"/>
      <c r="CQ1" s="427"/>
      <c r="CR1" s="427"/>
      <c r="CS1" s="427"/>
      <c r="CT1" s="427"/>
      <c r="CU1" s="428"/>
      <c r="CV1" s="433" t="s">
        <v>80</v>
      </c>
      <c r="CW1" s="434"/>
      <c r="CX1" s="434"/>
      <c r="CY1" s="434"/>
      <c r="CZ1" s="434"/>
      <c r="DA1" s="434"/>
      <c r="DB1" s="435"/>
      <c r="DC1" s="433" t="s">
        <v>86</v>
      </c>
      <c r="DD1" s="619"/>
      <c r="DE1" s="619"/>
      <c r="DF1" s="619"/>
      <c r="DG1" s="619"/>
      <c r="DH1" s="619" t="s">
        <v>799</v>
      </c>
      <c r="DI1" s="619"/>
      <c r="DJ1" s="620"/>
      <c r="DK1" s="436" t="s">
        <v>105</v>
      </c>
      <c r="DL1" s="619"/>
      <c r="DM1" s="619"/>
      <c r="DN1" s="619"/>
      <c r="DO1" s="619"/>
      <c r="DP1" s="619"/>
      <c r="DQ1" s="619"/>
      <c r="DR1" s="619"/>
      <c r="DS1" s="619"/>
      <c r="DT1" s="437"/>
      <c r="DU1" s="619"/>
      <c r="DV1" s="619"/>
      <c r="DW1" s="619"/>
      <c r="DX1" s="619"/>
      <c r="DY1" s="619"/>
      <c r="DZ1" s="438"/>
      <c r="EA1" s="439" t="s">
        <v>55</v>
      </c>
      <c r="EB1" s="427"/>
      <c r="EC1" s="427"/>
      <c r="ED1" s="427"/>
      <c r="EE1" s="428"/>
      <c r="EF1" s="518" t="s">
        <v>285</v>
      </c>
      <c r="EG1" s="434"/>
      <c r="EH1" s="434"/>
      <c r="EI1" s="434"/>
      <c r="EJ1" s="434"/>
      <c r="EK1" s="434"/>
      <c r="EL1" s="434"/>
      <c r="EM1" s="435"/>
      <c r="EN1" s="518" t="s">
        <v>286</v>
      </c>
      <c r="EO1" s="434"/>
      <c r="EP1" s="434"/>
      <c r="EQ1" s="434"/>
      <c r="ER1" s="434"/>
      <c r="ES1" s="434"/>
      <c r="ET1" s="434"/>
      <c r="EU1" s="435"/>
    </row>
    <row r="2" spans="1:151" s="440" customFormat="1" ht="28.5" customHeight="1">
      <c r="A2" s="755"/>
      <c r="B2" s="758"/>
      <c r="C2" s="758"/>
      <c r="D2" s="776"/>
      <c r="E2" s="441"/>
      <c r="F2" s="422" t="s">
        <v>183</v>
      </c>
      <c r="G2" s="424"/>
      <c r="H2" s="423"/>
      <c r="I2" s="424"/>
      <c r="J2" s="423"/>
      <c r="K2" s="442"/>
      <c r="L2" s="554" t="s">
        <v>820</v>
      </c>
      <c r="M2" s="443" t="s">
        <v>0</v>
      </c>
      <c r="N2" s="444" t="s">
        <v>790</v>
      </c>
      <c r="O2" s="444" t="s">
        <v>791</v>
      </c>
      <c r="P2" s="444" t="s">
        <v>792</v>
      </c>
      <c r="Q2" s="444" t="s">
        <v>793</v>
      </c>
      <c r="R2" s="444" t="s">
        <v>794</v>
      </c>
      <c r="S2" s="444" t="s">
        <v>795</v>
      </c>
      <c r="T2" s="444" t="s">
        <v>796</v>
      </c>
      <c r="U2" s="444" t="s">
        <v>797</v>
      </c>
      <c r="V2" s="444" t="s">
        <v>798</v>
      </c>
      <c r="W2" s="444" t="s">
        <v>13</v>
      </c>
      <c r="X2" s="444" t="s">
        <v>14</v>
      </c>
      <c r="Y2" s="444" t="s">
        <v>15</v>
      </c>
      <c r="Z2" s="444" t="s">
        <v>16</v>
      </c>
      <c r="AA2" s="444" t="s">
        <v>17</v>
      </c>
      <c r="AB2" s="444" t="s">
        <v>7</v>
      </c>
      <c r="AC2" s="445" t="s">
        <v>800</v>
      </c>
      <c r="AD2" s="445" t="s">
        <v>6</v>
      </c>
      <c r="AE2" s="445" t="s">
        <v>12</v>
      </c>
      <c r="AF2" s="443" t="s">
        <v>0</v>
      </c>
      <c r="AG2" s="444" t="s">
        <v>790</v>
      </c>
      <c r="AH2" s="444" t="s">
        <v>791</v>
      </c>
      <c r="AI2" s="444" t="s">
        <v>792</v>
      </c>
      <c r="AJ2" s="444" t="s">
        <v>793</v>
      </c>
      <c r="AK2" s="444" t="s">
        <v>794</v>
      </c>
      <c r="AL2" s="444" t="s">
        <v>795</v>
      </c>
      <c r="AM2" s="444" t="s">
        <v>796</v>
      </c>
      <c r="AN2" s="444" t="s">
        <v>797</v>
      </c>
      <c r="AO2" s="444" t="s">
        <v>798</v>
      </c>
      <c r="AP2" s="444" t="s">
        <v>13</v>
      </c>
      <c r="AQ2" s="444" t="s">
        <v>14</v>
      </c>
      <c r="AR2" s="444" t="s">
        <v>15</v>
      </c>
      <c r="AS2" s="444" t="s">
        <v>16</v>
      </c>
      <c r="AT2" s="444" t="s">
        <v>17</v>
      </c>
      <c r="AU2" s="444" t="s">
        <v>7</v>
      </c>
      <c r="AV2" s="763"/>
      <c r="AW2" s="763"/>
      <c r="AX2" s="763"/>
      <c r="AY2" s="443" t="s">
        <v>0</v>
      </c>
      <c r="AZ2" s="444" t="s">
        <v>790</v>
      </c>
      <c r="BA2" s="444" t="s">
        <v>791</v>
      </c>
      <c r="BB2" s="444" t="s">
        <v>792</v>
      </c>
      <c r="BC2" s="444" t="s">
        <v>793</v>
      </c>
      <c r="BD2" s="444" t="s">
        <v>794</v>
      </c>
      <c r="BE2" s="444" t="s">
        <v>795</v>
      </c>
      <c r="BF2" s="444" t="s">
        <v>796</v>
      </c>
      <c r="BG2" s="444" t="s">
        <v>797</v>
      </c>
      <c r="BH2" s="444" t="s">
        <v>798</v>
      </c>
      <c r="BI2" s="444" t="s">
        <v>13</v>
      </c>
      <c r="BJ2" s="444" t="s">
        <v>14</v>
      </c>
      <c r="BK2" s="444" t="s">
        <v>15</v>
      </c>
      <c r="BL2" s="444" t="s">
        <v>16</v>
      </c>
      <c r="BM2" s="444" t="s">
        <v>17</v>
      </c>
      <c r="BN2" s="444" t="s">
        <v>7</v>
      </c>
      <c r="BO2" s="767"/>
      <c r="BP2" s="768"/>
      <c r="BQ2" s="769"/>
      <c r="BR2" s="446" t="s">
        <v>0</v>
      </c>
      <c r="BS2" s="446" t="s">
        <v>790</v>
      </c>
      <c r="BT2" s="446" t="s">
        <v>791</v>
      </c>
      <c r="BU2" s="446" t="s">
        <v>792</v>
      </c>
      <c r="BV2" s="446" t="s">
        <v>793</v>
      </c>
      <c r="BW2" s="446" t="s">
        <v>794</v>
      </c>
      <c r="BX2" s="446" t="s">
        <v>795</v>
      </c>
      <c r="BY2" s="446" t="s">
        <v>796</v>
      </c>
      <c r="BZ2" s="446" t="s">
        <v>797</v>
      </c>
      <c r="CA2" s="446" t="s">
        <v>798</v>
      </c>
      <c r="CB2" s="446" t="s">
        <v>13</v>
      </c>
      <c r="CC2" s="446" t="s">
        <v>14</v>
      </c>
      <c r="CD2" s="446" t="s">
        <v>15</v>
      </c>
      <c r="CE2" s="447" t="s">
        <v>162</v>
      </c>
      <c r="CF2" s="447" t="s">
        <v>163</v>
      </c>
      <c r="CG2" s="447" t="s">
        <v>7</v>
      </c>
      <c r="CH2" s="443" t="s">
        <v>0</v>
      </c>
      <c r="CI2" s="448" t="s">
        <v>42</v>
      </c>
      <c r="CJ2" s="448" t="s">
        <v>793</v>
      </c>
      <c r="CK2" s="448" t="s">
        <v>794</v>
      </c>
      <c r="CL2" s="448" t="s">
        <v>795</v>
      </c>
      <c r="CM2" s="448" t="s">
        <v>796</v>
      </c>
      <c r="CN2" s="448" t="s">
        <v>797</v>
      </c>
      <c r="CO2" s="448" t="s">
        <v>798</v>
      </c>
      <c r="CP2" s="448" t="s">
        <v>13</v>
      </c>
      <c r="CQ2" s="448" t="s">
        <v>14</v>
      </c>
      <c r="CR2" s="448" t="s">
        <v>15</v>
      </c>
      <c r="CS2" s="448" t="s">
        <v>16</v>
      </c>
      <c r="CT2" s="448" t="s">
        <v>17</v>
      </c>
      <c r="CU2" s="449" t="s">
        <v>7</v>
      </c>
      <c r="CV2" s="450"/>
      <c r="CW2" s="454" t="s">
        <v>821</v>
      </c>
      <c r="CX2" s="452"/>
      <c r="CY2" s="453"/>
      <c r="CZ2" s="454" t="s">
        <v>822</v>
      </c>
      <c r="DA2" s="453"/>
      <c r="DB2" s="454" t="s">
        <v>78</v>
      </c>
      <c r="DC2" s="455"/>
      <c r="DD2" s="456" t="s">
        <v>74</v>
      </c>
      <c r="DE2" s="619"/>
      <c r="DF2" s="619"/>
      <c r="DG2" s="620"/>
      <c r="DH2" s="455"/>
      <c r="DI2" s="455"/>
      <c r="DJ2" s="455"/>
      <c r="DK2" s="455"/>
      <c r="DL2" s="455"/>
      <c r="DM2" s="455"/>
      <c r="DN2" s="455" t="s">
        <v>801</v>
      </c>
      <c r="DO2" s="455"/>
      <c r="DP2" s="455"/>
      <c r="DQ2" s="455"/>
      <c r="DR2" s="455"/>
      <c r="DS2" s="455"/>
      <c r="DT2" s="446"/>
      <c r="DU2" s="455"/>
      <c r="DV2" s="455"/>
      <c r="DW2" s="455"/>
      <c r="DX2" s="455"/>
      <c r="DY2" s="455"/>
      <c r="DZ2" s="446"/>
      <c r="EA2" s="773" t="s">
        <v>56</v>
      </c>
      <c r="EB2" s="773" t="s">
        <v>57</v>
      </c>
      <c r="EC2" s="760" t="s">
        <v>58</v>
      </c>
      <c r="ED2" s="773" t="s">
        <v>59</v>
      </c>
      <c r="EE2" s="760" t="s">
        <v>45</v>
      </c>
      <c r="EF2" s="450" t="s">
        <v>0</v>
      </c>
      <c r="EG2" s="451" t="s">
        <v>74</v>
      </c>
      <c r="EH2" s="452"/>
      <c r="EI2" s="452"/>
      <c r="EJ2" s="453"/>
      <c r="EK2" s="450" t="s">
        <v>85</v>
      </c>
      <c r="EL2" s="450" t="s">
        <v>69</v>
      </c>
      <c r="EM2" s="450" t="s">
        <v>68</v>
      </c>
      <c r="EN2" s="450" t="s">
        <v>0</v>
      </c>
      <c r="EO2" s="518" t="s">
        <v>74</v>
      </c>
      <c r="EP2" s="434"/>
      <c r="EQ2" s="434"/>
      <c r="ER2" s="435"/>
      <c r="ES2" s="450" t="s">
        <v>85</v>
      </c>
      <c r="ET2" s="450" t="s">
        <v>69</v>
      </c>
      <c r="EU2" s="450" t="s">
        <v>68</v>
      </c>
    </row>
    <row r="3" spans="1:151" s="440" customFormat="1" ht="22.5" customHeight="1">
      <c r="A3" s="755"/>
      <c r="B3" s="758"/>
      <c r="C3" s="758"/>
      <c r="D3" s="776"/>
      <c r="E3" s="441"/>
      <c r="F3" s="441"/>
      <c r="G3" s="457" t="s">
        <v>8</v>
      </c>
      <c r="H3" s="458"/>
      <c r="I3" s="459" t="s">
        <v>9</v>
      </c>
      <c r="J3" s="458"/>
      <c r="K3" s="460" t="s">
        <v>10</v>
      </c>
      <c r="L3" s="555"/>
      <c r="M3" s="443"/>
      <c r="N3" s="444"/>
      <c r="O3" s="444"/>
      <c r="P3" s="444"/>
      <c r="Q3" s="444"/>
      <c r="R3" s="444"/>
      <c r="S3" s="444"/>
      <c r="T3" s="444"/>
      <c r="U3" s="444"/>
      <c r="V3" s="444"/>
      <c r="W3" s="444"/>
      <c r="X3" s="444"/>
      <c r="Y3" s="444"/>
      <c r="Z3" s="444"/>
      <c r="AA3" s="444"/>
      <c r="AB3" s="444"/>
      <c r="AC3" s="461"/>
      <c r="AD3" s="461"/>
      <c r="AE3" s="461"/>
      <c r="AF3" s="462"/>
      <c r="AG3" s="444"/>
      <c r="AH3" s="444"/>
      <c r="AI3" s="444"/>
      <c r="AJ3" s="444"/>
      <c r="AK3" s="444"/>
      <c r="AL3" s="444"/>
      <c r="AM3" s="444"/>
      <c r="AN3" s="444"/>
      <c r="AO3" s="444"/>
      <c r="AP3" s="444"/>
      <c r="AQ3" s="444"/>
      <c r="AR3" s="444"/>
      <c r="AS3" s="444"/>
      <c r="AT3" s="444"/>
      <c r="AU3" s="444"/>
      <c r="AV3" s="463" t="s">
        <v>37</v>
      </c>
      <c r="AW3" s="463" t="s">
        <v>809</v>
      </c>
      <c r="AX3" s="463" t="s">
        <v>810</v>
      </c>
      <c r="AY3" s="443"/>
      <c r="AZ3" s="444"/>
      <c r="BA3" s="444"/>
      <c r="BB3" s="444"/>
      <c r="BC3" s="444"/>
      <c r="BD3" s="444"/>
      <c r="BE3" s="444"/>
      <c r="BF3" s="444"/>
      <c r="BG3" s="444"/>
      <c r="BH3" s="444"/>
      <c r="BI3" s="444"/>
      <c r="BJ3" s="444"/>
      <c r="BK3" s="444"/>
      <c r="BL3" s="444"/>
      <c r="BM3" s="444"/>
      <c r="BN3" s="444"/>
      <c r="BO3" s="464" t="s">
        <v>38</v>
      </c>
      <c r="BP3" s="465" t="s">
        <v>6</v>
      </c>
      <c r="BQ3" s="464" t="s">
        <v>12</v>
      </c>
      <c r="BR3" s="466"/>
      <c r="BS3" s="466"/>
      <c r="BT3" s="466"/>
      <c r="BU3" s="466"/>
      <c r="BV3" s="466"/>
      <c r="BW3" s="466"/>
      <c r="BX3" s="466"/>
      <c r="BY3" s="466"/>
      <c r="BZ3" s="466"/>
      <c r="CA3" s="466"/>
      <c r="CB3" s="466"/>
      <c r="CC3" s="466"/>
      <c r="CD3" s="466"/>
      <c r="CE3" s="467"/>
      <c r="CF3" s="467"/>
      <c r="CG3" s="467"/>
      <c r="CH3" s="444"/>
      <c r="CI3" s="444"/>
      <c r="CJ3" s="444"/>
      <c r="CK3" s="444"/>
      <c r="CL3" s="444"/>
      <c r="CM3" s="444"/>
      <c r="CN3" s="444"/>
      <c r="CO3" s="444"/>
      <c r="CP3" s="444"/>
      <c r="CQ3" s="444"/>
      <c r="CR3" s="444"/>
      <c r="CS3" s="444"/>
      <c r="CT3" s="444"/>
      <c r="CU3" s="468"/>
      <c r="CV3" s="469" t="s">
        <v>0</v>
      </c>
      <c r="CW3" s="470"/>
      <c r="CX3" s="450" t="s">
        <v>823</v>
      </c>
      <c r="CY3" s="450" t="s">
        <v>824</v>
      </c>
      <c r="CZ3" s="470"/>
      <c r="DA3" s="450" t="s">
        <v>825</v>
      </c>
      <c r="DB3" s="470"/>
      <c r="DC3" s="471" t="s">
        <v>0</v>
      </c>
      <c r="DD3" s="455" t="s">
        <v>75</v>
      </c>
      <c r="DE3" s="472" t="s">
        <v>811</v>
      </c>
      <c r="DF3" s="472" t="s">
        <v>72</v>
      </c>
      <c r="DG3" s="472" t="s">
        <v>164</v>
      </c>
      <c r="DH3" s="473" t="s">
        <v>85</v>
      </c>
      <c r="DI3" s="471" t="s">
        <v>69</v>
      </c>
      <c r="DJ3" s="471" t="s">
        <v>68</v>
      </c>
      <c r="DK3" s="471" t="s">
        <v>0</v>
      </c>
      <c r="DL3" s="471" t="s">
        <v>812</v>
      </c>
      <c r="DM3" s="471" t="s">
        <v>802</v>
      </c>
      <c r="DN3" s="471" t="s">
        <v>803</v>
      </c>
      <c r="DO3" s="471" t="s">
        <v>25</v>
      </c>
      <c r="DP3" s="471" t="s">
        <v>102</v>
      </c>
      <c r="DQ3" s="471" t="s">
        <v>103</v>
      </c>
      <c r="DR3" s="471" t="s">
        <v>804</v>
      </c>
      <c r="DS3" s="471" t="s">
        <v>104</v>
      </c>
      <c r="DT3" s="474" t="s">
        <v>813</v>
      </c>
      <c r="DU3" s="471" t="s">
        <v>814</v>
      </c>
      <c r="DV3" s="471" t="s">
        <v>805</v>
      </c>
      <c r="DW3" s="471" t="s">
        <v>815</v>
      </c>
      <c r="DX3" s="471" t="s">
        <v>816</v>
      </c>
      <c r="DY3" s="471" t="s">
        <v>817</v>
      </c>
      <c r="DZ3" s="474" t="s">
        <v>818</v>
      </c>
      <c r="EA3" s="774"/>
      <c r="EB3" s="774"/>
      <c r="EC3" s="761"/>
      <c r="ED3" s="774"/>
      <c r="EE3" s="761"/>
      <c r="EF3" s="469"/>
      <c r="EG3" s="450" t="s">
        <v>75</v>
      </c>
      <c r="EH3" s="622" t="s">
        <v>811</v>
      </c>
      <c r="EI3" s="450" t="s">
        <v>72</v>
      </c>
      <c r="EJ3" s="450" t="s">
        <v>284</v>
      </c>
      <c r="EK3" s="469"/>
      <c r="EL3" s="469"/>
      <c r="EM3" s="469"/>
      <c r="EN3" s="469"/>
      <c r="EO3" s="450" t="s">
        <v>75</v>
      </c>
      <c r="EP3" s="622" t="s">
        <v>811</v>
      </c>
      <c r="EQ3" s="450" t="s">
        <v>72</v>
      </c>
      <c r="ER3" s="450" t="s">
        <v>284</v>
      </c>
      <c r="ES3" s="469"/>
      <c r="ET3" s="469"/>
      <c r="EU3" s="469"/>
    </row>
    <row r="4" spans="1:151" s="440" customFormat="1" ht="22.5" customHeight="1">
      <c r="A4" s="755"/>
      <c r="B4" s="758"/>
      <c r="C4" s="758"/>
      <c r="D4" s="776"/>
      <c r="E4" s="441"/>
      <c r="F4" s="441"/>
      <c r="G4" s="475"/>
      <c r="H4" s="476" t="s">
        <v>165</v>
      </c>
      <c r="I4" s="475"/>
      <c r="J4" s="476" t="s">
        <v>165</v>
      </c>
      <c r="K4" s="477"/>
      <c r="L4" s="555"/>
      <c r="M4" s="443"/>
      <c r="N4" s="444"/>
      <c r="O4" s="444"/>
      <c r="P4" s="444"/>
      <c r="Q4" s="444"/>
      <c r="R4" s="444"/>
      <c r="S4" s="444"/>
      <c r="T4" s="444"/>
      <c r="U4" s="444"/>
      <c r="V4" s="444"/>
      <c r="W4" s="444"/>
      <c r="X4" s="444"/>
      <c r="Y4" s="444"/>
      <c r="Z4" s="444"/>
      <c r="AA4" s="444"/>
      <c r="AB4" s="444"/>
      <c r="AC4" s="461"/>
      <c r="AD4" s="461"/>
      <c r="AE4" s="461"/>
      <c r="AF4" s="462"/>
      <c r="AG4" s="444"/>
      <c r="AH4" s="444"/>
      <c r="AI4" s="444"/>
      <c r="AJ4" s="444"/>
      <c r="AK4" s="444"/>
      <c r="AL4" s="444"/>
      <c r="AM4" s="444"/>
      <c r="AN4" s="444"/>
      <c r="AO4" s="444"/>
      <c r="AP4" s="444"/>
      <c r="AQ4" s="444"/>
      <c r="AR4" s="444"/>
      <c r="AS4" s="444"/>
      <c r="AT4" s="444"/>
      <c r="AU4" s="444"/>
      <c r="AV4" s="474"/>
      <c r="AW4" s="474"/>
      <c r="AX4" s="474"/>
      <c r="AY4" s="443"/>
      <c r="AZ4" s="444"/>
      <c r="BA4" s="444"/>
      <c r="BB4" s="444"/>
      <c r="BC4" s="444"/>
      <c r="BD4" s="444"/>
      <c r="BE4" s="444"/>
      <c r="BF4" s="444"/>
      <c r="BG4" s="444"/>
      <c r="BH4" s="444"/>
      <c r="BI4" s="444"/>
      <c r="BJ4" s="444"/>
      <c r="BK4" s="444"/>
      <c r="BL4" s="444"/>
      <c r="BM4" s="444"/>
      <c r="BN4" s="444"/>
      <c r="BO4" s="478"/>
      <c r="BP4" s="479"/>
      <c r="BQ4" s="478"/>
      <c r="BR4" s="466"/>
      <c r="BS4" s="466"/>
      <c r="BT4" s="466"/>
      <c r="BU4" s="466"/>
      <c r="BV4" s="466"/>
      <c r="BW4" s="466"/>
      <c r="BX4" s="466"/>
      <c r="BY4" s="466"/>
      <c r="BZ4" s="466"/>
      <c r="CA4" s="466"/>
      <c r="CB4" s="466"/>
      <c r="CC4" s="466"/>
      <c r="CD4" s="466"/>
      <c r="CE4" s="467"/>
      <c r="CF4" s="467"/>
      <c r="CG4" s="467"/>
      <c r="CH4" s="444"/>
      <c r="CI4" s="444"/>
      <c r="CJ4" s="444"/>
      <c r="CK4" s="444"/>
      <c r="CL4" s="444"/>
      <c r="CM4" s="444"/>
      <c r="CN4" s="444"/>
      <c r="CO4" s="444"/>
      <c r="CP4" s="444"/>
      <c r="CQ4" s="444"/>
      <c r="CR4" s="444"/>
      <c r="CS4" s="444"/>
      <c r="CT4" s="444"/>
      <c r="CU4" s="468"/>
      <c r="CV4" s="469"/>
      <c r="CW4" s="470"/>
      <c r="CX4" s="469" t="s">
        <v>79</v>
      </c>
      <c r="CY4" s="469" t="s">
        <v>79</v>
      </c>
      <c r="CZ4" s="470"/>
      <c r="DA4" s="469" t="s">
        <v>79</v>
      </c>
      <c r="DB4" s="470"/>
      <c r="DC4" s="471"/>
      <c r="DD4" s="471"/>
      <c r="DE4" s="473"/>
      <c r="DF4" s="473"/>
      <c r="DG4" s="473" t="s">
        <v>166</v>
      </c>
      <c r="DH4" s="473"/>
      <c r="DI4" s="471"/>
      <c r="DJ4" s="471"/>
      <c r="DK4" s="471"/>
      <c r="DL4" s="471"/>
      <c r="DM4" s="471"/>
      <c r="DN4" s="471" t="s">
        <v>806</v>
      </c>
      <c r="DO4" s="471"/>
      <c r="DP4" s="471"/>
      <c r="DQ4" s="471"/>
      <c r="DR4" s="471"/>
      <c r="DS4" s="471"/>
      <c r="DT4" s="466"/>
      <c r="DU4" s="471"/>
      <c r="DV4" s="471"/>
      <c r="DW4" s="471"/>
      <c r="DX4" s="471"/>
      <c r="DY4" s="471"/>
      <c r="DZ4" s="466"/>
      <c r="EA4" s="444"/>
      <c r="EB4" s="444"/>
      <c r="EC4" s="444"/>
      <c r="ED4" s="444"/>
      <c r="EE4" s="444"/>
      <c r="EF4" s="469"/>
      <c r="EG4" s="469"/>
      <c r="EH4" s="469"/>
      <c r="EI4" s="469"/>
      <c r="EJ4" s="469"/>
      <c r="EK4" s="469"/>
      <c r="EL4" s="469"/>
      <c r="EM4" s="469"/>
      <c r="EN4" s="469"/>
      <c r="EO4" s="469"/>
      <c r="EP4" s="469"/>
      <c r="EQ4" s="469"/>
      <c r="ER4" s="469"/>
      <c r="ES4" s="469"/>
      <c r="ET4" s="469"/>
      <c r="EU4" s="469"/>
    </row>
    <row r="5" spans="1:151" s="440" customFormat="1" ht="22.5" customHeight="1" thickBot="1">
      <c r="A5" s="756"/>
      <c r="B5" s="759"/>
      <c r="C5" s="759"/>
      <c r="D5" s="777"/>
      <c r="E5" s="480"/>
      <c r="F5" s="480"/>
      <c r="G5" s="480"/>
      <c r="H5" s="481" t="s">
        <v>167</v>
      </c>
      <c r="I5" s="480"/>
      <c r="J5" s="481" t="s">
        <v>167</v>
      </c>
      <c r="K5" s="482"/>
      <c r="L5" s="482"/>
      <c r="M5" s="480"/>
      <c r="N5" s="483"/>
      <c r="O5" s="483"/>
      <c r="P5" s="483"/>
      <c r="Q5" s="483"/>
      <c r="R5" s="483"/>
      <c r="S5" s="483"/>
      <c r="T5" s="483"/>
      <c r="U5" s="483"/>
      <c r="V5" s="483"/>
      <c r="W5" s="483"/>
      <c r="X5" s="483"/>
      <c r="Y5" s="483"/>
      <c r="Z5" s="483"/>
      <c r="AA5" s="483"/>
      <c r="AB5" s="483"/>
      <c r="AC5" s="483"/>
      <c r="AD5" s="483"/>
      <c r="AE5" s="483"/>
      <c r="AF5" s="484"/>
      <c r="AG5" s="483"/>
      <c r="AH5" s="483"/>
      <c r="AI5" s="483"/>
      <c r="AJ5" s="483"/>
      <c r="AK5" s="483"/>
      <c r="AL5" s="483"/>
      <c r="AM5" s="483"/>
      <c r="AN5" s="483"/>
      <c r="AO5" s="483"/>
      <c r="AP5" s="483"/>
      <c r="AQ5" s="483"/>
      <c r="AR5" s="483"/>
      <c r="AS5" s="483"/>
      <c r="AT5" s="483"/>
      <c r="AU5" s="483"/>
      <c r="AV5" s="483"/>
      <c r="AW5" s="483"/>
      <c r="AX5" s="483"/>
      <c r="AY5" s="480"/>
      <c r="AZ5" s="483"/>
      <c r="BA5" s="483"/>
      <c r="BB5" s="483"/>
      <c r="BC5" s="483"/>
      <c r="BD5" s="483"/>
      <c r="BE5" s="483"/>
      <c r="BF5" s="483"/>
      <c r="BG5" s="483"/>
      <c r="BH5" s="483"/>
      <c r="BI5" s="483"/>
      <c r="BJ5" s="483"/>
      <c r="BK5" s="483"/>
      <c r="BL5" s="483"/>
      <c r="BM5" s="483"/>
      <c r="BN5" s="483"/>
      <c r="BO5" s="483"/>
      <c r="BP5" s="484"/>
      <c r="BQ5" s="483"/>
      <c r="BR5" s="483"/>
      <c r="BS5" s="483"/>
      <c r="BT5" s="483"/>
      <c r="BU5" s="483"/>
      <c r="BV5" s="483"/>
      <c r="BW5" s="483"/>
      <c r="BX5" s="483"/>
      <c r="BY5" s="483"/>
      <c r="BZ5" s="483"/>
      <c r="CA5" s="483"/>
      <c r="CB5" s="483"/>
      <c r="CC5" s="483"/>
      <c r="CD5" s="483"/>
      <c r="CE5" s="483"/>
      <c r="CF5" s="483"/>
      <c r="CG5" s="483"/>
      <c r="CH5" s="483"/>
      <c r="CI5" s="483"/>
      <c r="CJ5" s="483"/>
      <c r="CK5" s="483"/>
      <c r="CL5" s="483"/>
      <c r="CM5" s="483"/>
      <c r="CN5" s="483"/>
      <c r="CO5" s="483"/>
      <c r="CP5" s="483"/>
      <c r="CQ5" s="483"/>
      <c r="CR5" s="483"/>
      <c r="CS5" s="483"/>
      <c r="CT5" s="483"/>
      <c r="CU5" s="480"/>
      <c r="CV5" s="483"/>
      <c r="CW5" s="480"/>
      <c r="CX5" s="483"/>
      <c r="CY5" s="483"/>
      <c r="CZ5" s="480"/>
      <c r="DA5" s="483"/>
      <c r="DB5" s="480"/>
      <c r="DC5" s="483"/>
      <c r="DD5" s="483"/>
      <c r="DE5" s="483"/>
      <c r="DF5" s="483"/>
      <c r="DG5" s="483"/>
      <c r="DH5" s="483"/>
      <c r="DI5" s="483"/>
      <c r="DJ5" s="483"/>
      <c r="DK5" s="483"/>
      <c r="DL5" s="483"/>
      <c r="DM5" s="483"/>
      <c r="DN5" s="483"/>
      <c r="DO5" s="483"/>
      <c r="DP5" s="483"/>
      <c r="DQ5" s="483"/>
      <c r="DR5" s="483"/>
      <c r="DS5" s="483"/>
      <c r="DT5" s="483"/>
      <c r="DU5" s="483"/>
      <c r="DV5" s="483"/>
      <c r="DW5" s="483"/>
      <c r="DX5" s="483"/>
      <c r="DY5" s="483"/>
      <c r="DZ5" s="483"/>
      <c r="EA5" s="483"/>
      <c r="EB5" s="483"/>
      <c r="EC5" s="483"/>
      <c r="ED5" s="483"/>
      <c r="EE5" s="483"/>
      <c r="EF5" s="519"/>
      <c r="EG5" s="519"/>
      <c r="EH5" s="519"/>
      <c r="EI5" s="519"/>
      <c r="EJ5" s="519"/>
      <c r="EK5" s="519"/>
      <c r="EL5" s="519"/>
      <c r="EM5" s="519"/>
      <c r="EN5" s="519"/>
      <c r="EO5" s="519"/>
      <c r="EP5" s="519"/>
      <c r="EQ5" s="519"/>
      <c r="ER5" s="519"/>
      <c r="ES5" s="519"/>
      <c r="ET5" s="519"/>
      <c r="EU5" s="519"/>
    </row>
    <row r="6" spans="1:151" ht="23.25" customHeight="1">
      <c r="A6" s="503" t="s">
        <v>299</v>
      </c>
      <c r="B6" s="503"/>
      <c r="C6" s="503"/>
      <c r="D6" s="503"/>
      <c r="E6" s="611">
        <v>11222</v>
      </c>
      <c r="F6" s="611">
        <v>5623</v>
      </c>
      <c r="G6" s="611">
        <v>1871</v>
      </c>
      <c r="H6" s="611">
        <v>1708</v>
      </c>
      <c r="I6" s="611">
        <v>1512</v>
      </c>
      <c r="J6" s="611">
        <v>1075</v>
      </c>
      <c r="K6" s="611">
        <v>2240</v>
      </c>
      <c r="L6" s="611">
        <v>5599</v>
      </c>
      <c r="M6" s="611">
        <v>14308</v>
      </c>
      <c r="N6" s="611">
        <v>129</v>
      </c>
      <c r="O6" s="611">
        <v>272</v>
      </c>
      <c r="P6" s="611">
        <v>433</v>
      </c>
      <c r="Q6" s="611">
        <v>441</v>
      </c>
      <c r="R6" s="611">
        <v>517</v>
      </c>
      <c r="S6" s="611">
        <v>759</v>
      </c>
      <c r="T6" s="611">
        <v>908</v>
      </c>
      <c r="U6" s="611">
        <v>1250</v>
      </c>
      <c r="V6" s="611">
        <v>1497</v>
      </c>
      <c r="W6" s="611">
        <v>1684</v>
      </c>
      <c r="X6" s="611">
        <v>1570</v>
      </c>
      <c r="Y6" s="611">
        <v>1377</v>
      </c>
      <c r="Z6" s="611">
        <v>1400</v>
      </c>
      <c r="AA6" s="611">
        <v>1195</v>
      </c>
      <c r="AB6" s="611">
        <v>876</v>
      </c>
      <c r="AC6" s="612">
        <v>60.8</v>
      </c>
      <c r="AD6" s="612">
        <v>59.7</v>
      </c>
      <c r="AE6" s="612">
        <v>62.2</v>
      </c>
      <c r="AF6" s="611">
        <v>10986</v>
      </c>
      <c r="AG6" s="611">
        <v>52</v>
      </c>
      <c r="AH6" s="611">
        <v>83</v>
      </c>
      <c r="AI6" s="611">
        <v>174</v>
      </c>
      <c r="AJ6" s="611">
        <v>254</v>
      </c>
      <c r="AK6" s="611">
        <v>329</v>
      </c>
      <c r="AL6" s="611">
        <v>498</v>
      </c>
      <c r="AM6" s="611">
        <v>635</v>
      </c>
      <c r="AN6" s="611">
        <v>867</v>
      </c>
      <c r="AO6" s="611">
        <v>1053</v>
      </c>
      <c r="AP6" s="611">
        <v>1305</v>
      </c>
      <c r="AQ6" s="611">
        <v>1296</v>
      </c>
      <c r="AR6" s="611">
        <v>1229</v>
      </c>
      <c r="AS6" s="611">
        <v>1287</v>
      </c>
      <c r="AT6" s="611">
        <v>1120</v>
      </c>
      <c r="AU6" s="611">
        <v>804</v>
      </c>
      <c r="AV6" s="485">
        <v>63.9</v>
      </c>
      <c r="AW6" s="485">
        <v>62.9</v>
      </c>
      <c r="AX6" s="486">
        <v>65.099999999999994</v>
      </c>
      <c r="AY6" s="611">
        <v>9681</v>
      </c>
      <c r="AZ6" s="611">
        <v>1</v>
      </c>
      <c r="BA6" s="611">
        <v>37</v>
      </c>
      <c r="BB6" s="611">
        <v>159</v>
      </c>
      <c r="BC6" s="611">
        <v>222</v>
      </c>
      <c r="BD6" s="611">
        <v>266</v>
      </c>
      <c r="BE6" s="611">
        <v>408</v>
      </c>
      <c r="BF6" s="611">
        <v>507</v>
      </c>
      <c r="BG6" s="611">
        <v>747</v>
      </c>
      <c r="BH6" s="611">
        <v>920</v>
      </c>
      <c r="BI6" s="611">
        <v>1181</v>
      </c>
      <c r="BJ6" s="611">
        <v>1198</v>
      </c>
      <c r="BK6" s="611">
        <v>1137</v>
      </c>
      <c r="BL6" s="611">
        <v>1182</v>
      </c>
      <c r="BM6" s="611">
        <v>1024</v>
      </c>
      <c r="BN6" s="611">
        <v>692</v>
      </c>
      <c r="BO6" s="505">
        <v>64.599999999999994</v>
      </c>
      <c r="BP6" s="505">
        <v>63.2</v>
      </c>
      <c r="BQ6" s="505">
        <v>66.900000000000006</v>
      </c>
      <c r="BR6" s="492">
        <v>5623</v>
      </c>
      <c r="BS6" s="492" t="s">
        <v>1</v>
      </c>
      <c r="BT6" s="492" t="s">
        <v>1</v>
      </c>
      <c r="BU6" s="492">
        <v>10</v>
      </c>
      <c r="BV6" s="492">
        <v>22</v>
      </c>
      <c r="BW6" s="492">
        <v>34</v>
      </c>
      <c r="BX6" s="492">
        <v>86</v>
      </c>
      <c r="BY6" s="492">
        <v>151</v>
      </c>
      <c r="BZ6" s="492">
        <v>328</v>
      </c>
      <c r="CA6" s="492">
        <v>540</v>
      </c>
      <c r="CB6" s="492">
        <v>797</v>
      </c>
      <c r="CC6" s="492">
        <v>836</v>
      </c>
      <c r="CD6" s="492">
        <v>710</v>
      </c>
      <c r="CE6" s="492">
        <v>776</v>
      </c>
      <c r="CF6" s="492">
        <v>738</v>
      </c>
      <c r="CG6" s="492">
        <v>595</v>
      </c>
      <c r="CH6" s="488">
        <v>3126</v>
      </c>
      <c r="CI6" s="488">
        <v>1</v>
      </c>
      <c r="CJ6" s="489">
        <v>1</v>
      </c>
      <c r="CK6" s="489">
        <v>3</v>
      </c>
      <c r="CL6" s="488">
        <v>13</v>
      </c>
      <c r="CM6" s="489">
        <v>39</v>
      </c>
      <c r="CN6" s="489">
        <v>120</v>
      </c>
      <c r="CO6" s="488">
        <v>272</v>
      </c>
      <c r="CP6" s="488">
        <v>398</v>
      </c>
      <c r="CQ6" s="488">
        <v>463</v>
      </c>
      <c r="CR6" s="488">
        <v>430</v>
      </c>
      <c r="CS6" s="489">
        <v>480</v>
      </c>
      <c r="CT6" s="488">
        <v>479</v>
      </c>
      <c r="CU6" s="489">
        <v>427</v>
      </c>
      <c r="DC6" s="492">
        <v>19458</v>
      </c>
      <c r="DD6" s="492">
        <v>13945</v>
      </c>
      <c r="DE6" s="492">
        <v>9687</v>
      </c>
      <c r="DF6" s="492">
        <v>3182</v>
      </c>
      <c r="DG6" s="492">
        <v>1076</v>
      </c>
      <c r="DH6" s="492">
        <v>2325</v>
      </c>
      <c r="DI6" s="492">
        <v>1603</v>
      </c>
      <c r="DJ6" s="492">
        <v>1585</v>
      </c>
      <c r="DK6" s="492">
        <v>5028</v>
      </c>
      <c r="DL6" s="492">
        <v>86</v>
      </c>
      <c r="DM6" s="492">
        <v>6</v>
      </c>
      <c r="DN6" s="492">
        <v>139</v>
      </c>
      <c r="DO6" s="492">
        <v>86</v>
      </c>
      <c r="DP6" s="492">
        <v>2591</v>
      </c>
      <c r="DQ6" s="492">
        <v>322</v>
      </c>
      <c r="DR6" s="492">
        <v>774</v>
      </c>
      <c r="DS6" s="492">
        <v>823</v>
      </c>
      <c r="DT6" s="492">
        <v>112</v>
      </c>
      <c r="DU6" s="492">
        <v>48</v>
      </c>
      <c r="DV6" s="492">
        <v>10</v>
      </c>
      <c r="DW6" s="492">
        <v>8</v>
      </c>
      <c r="DX6" s="492">
        <v>17</v>
      </c>
      <c r="EA6" s="613">
        <v>5591</v>
      </c>
      <c r="EB6" s="613">
        <v>401174</v>
      </c>
      <c r="EC6" s="613">
        <v>20151</v>
      </c>
      <c r="ED6" s="613">
        <v>276143</v>
      </c>
      <c r="EE6" s="613">
        <v>104880</v>
      </c>
      <c r="EF6" s="492">
        <v>9736</v>
      </c>
      <c r="EG6" s="492">
        <v>8355</v>
      </c>
      <c r="EH6" s="492">
        <v>5998</v>
      </c>
      <c r="EI6" s="492">
        <v>1733</v>
      </c>
      <c r="EJ6" s="492">
        <v>624</v>
      </c>
      <c r="EK6" s="492">
        <v>23</v>
      </c>
      <c r="EL6" s="492">
        <v>825</v>
      </c>
      <c r="EM6" s="492">
        <v>533</v>
      </c>
      <c r="EN6" s="492">
        <v>9722</v>
      </c>
      <c r="EO6" s="492">
        <v>5590</v>
      </c>
      <c r="EP6" s="492">
        <v>3689</v>
      </c>
      <c r="EQ6" s="492">
        <v>1449</v>
      </c>
      <c r="ER6" s="492">
        <v>452</v>
      </c>
      <c r="ES6" s="492">
        <v>2302</v>
      </c>
      <c r="ET6" s="492">
        <v>778</v>
      </c>
      <c r="EU6" s="492">
        <v>1052</v>
      </c>
    </row>
    <row r="7" spans="1:151" ht="14.25" customHeight="1">
      <c r="A7" s="503" t="s">
        <v>299</v>
      </c>
      <c r="B7" s="503" t="s">
        <v>300</v>
      </c>
      <c r="C7" s="503" t="s">
        <v>762</v>
      </c>
      <c r="D7" s="503"/>
      <c r="E7" s="490" t="s">
        <v>1</v>
      </c>
      <c r="F7" s="490" t="s">
        <v>1</v>
      </c>
      <c r="G7" s="490" t="s">
        <v>1</v>
      </c>
      <c r="H7" s="490" t="s">
        <v>1</v>
      </c>
      <c r="I7" s="490" t="s">
        <v>1</v>
      </c>
      <c r="J7" s="490" t="s">
        <v>1</v>
      </c>
      <c r="K7" s="490" t="s">
        <v>1</v>
      </c>
      <c r="L7" s="490" t="s">
        <v>1</v>
      </c>
      <c r="M7" s="490" t="s">
        <v>1</v>
      </c>
      <c r="N7" s="490" t="s">
        <v>1</v>
      </c>
      <c r="O7" s="490" t="s">
        <v>1</v>
      </c>
      <c r="P7" s="490" t="s">
        <v>1</v>
      </c>
      <c r="Q7" s="490" t="s">
        <v>1</v>
      </c>
      <c r="R7" s="490" t="s">
        <v>1</v>
      </c>
      <c r="S7" s="490" t="s">
        <v>1</v>
      </c>
      <c r="T7" s="490" t="s">
        <v>1</v>
      </c>
      <c r="U7" s="490" t="s">
        <v>1</v>
      </c>
      <c r="V7" s="490" t="s">
        <v>1</v>
      </c>
      <c r="W7" s="490" t="s">
        <v>1</v>
      </c>
      <c r="X7" s="490" t="s">
        <v>1</v>
      </c>
      <c r="Y7" s="490" t="s">
        <v>1</v>
      </c>
      <c r="Z7" s="490" t="s">
        <v>1</v>
      </c>
      <c r="AA7" s="490" t="s">
        <v>1</v>
      </c>
      <c r="AB7" s="490" t="s">
        <v>1</v>
      </c>
      <c r="AC7" s="491" t="s">
        <v>1</v>
      </c>
      <c r="AD7" s="491" t="s">
        <v>1</v>
      </c>
      <c r="AE7" s="491" t="s">
        <v>1</v>
      </c>
      <c r="AF7" s="490" t="s">
        <v>1</v>
      </c>
      <c r="AG7" s="490" t="s">
        <v>1</v>
      </c>
      <c r="AH7" s="490" t="s">
        <v>1</v>
      </c>
      <c r="AI7" s="490" t="s">
        <v>1</v>
      </c>
      <c r="AJ7" s="490" t="s">
        <v>1</v>
      </c>
      <c r="AK7" s="490" t="s">
        <v>1</v>
      </c>
      <c r="AL7" s="490" t="s">
        <v>1</v>
      </c>
      <c r="AM7" s="490" t="s">
        <v>1</v>
      </c>
      <c r="AN7" s="490" t="s">
        <v>1</v>
      </c>
      <c r="AO7" s="490" t="s">
        <v>1</v>
      </c>
      <c r="AP7" s="490" t="s">
        <v>1</v>
      </c>
      <c r="AQ7" s="490" t="s">
        <v>1</v>
      </c>
      <c r="AR7" s="490" t="s">
        <v>1</v>
      </c>
      <c r="AS7" s="490" t="s">
        <v>1</v>
      </c>
      <c r="AT7" s="490" t="s">
        <v>1</v>
      </c>
      <c r="AU7" s="490" t="s">
        <v>1</v>
      </c>
      <c r="AV7" s="485" t="s">
        <v>1</v>
      </c>
      <c r="AW7" s="485" t="s">
        <v>1</v>
      </c>
      <c r="AX7" s="486" t="s">
        <v>1</v>
      </c>
      <c r="AY7" s="490" t="s">
        <v>1</v>
      </c>
      <c r="AZ7" s="490" t="s">
        <v>1</v>
      </c>
      <c r="BA7" s="490" t="s">
        <v>1</v>
      </c>
      <c r="BB7" s="490" t="s">
        <v>1</v>
      </c>
      <c r="BC7" s="490" t="s">
        <v>1</v>
      </c>
      <c r="BD7" s="490" t="s">
        <v>1</v>
      </c>
      <c r="BE7" s="490" t="s">
        <v>1</v>
      </c>
      <c r="BF7" s="490" t="s">
        <v>1</v>
      </c>
      <c r="BG7" s="490" t="s">
        <v>1</v>
      </c>
      <c r="BH7" s="490" t="s">
        <v>1</v>
      </c>
      <c r="BI7" s="490" t="s">
        <v>1</v>
      </c>
      <c r="BJ7" s="490" t="s">
        <v>1</v>
      </c>
      <c r="BK7" s="490" t="s">
        <v>1</v>
      </c>
      <c r="BL7" s="490" t="s">
        <v>1</v>
      </c>
      <c r="BM7" s="490" t="s">
        <v>1</v>
      </c>
      <c r="BN7" s="490" t="s">
        <v>1</v>
      </c>
      <c r="BO7" s="505" t="s">
        <v>1</v>
      </c>
      <c r="BP7" s="505" t="s">
        <v>1</v>
      </c>
      <c r="BQ7" s="505" t="s">
        <v>1</v>
      </c>
      <c r="BR7" s="492" t="s">
        <v>1</v>
      </c>
      <c r="BS7" s="492" t="s">
        <v>1</v>
      </c>
      <c r="BT7" s="492" t="s">
        <v>1</v>
      </c>
      <c r="BU7" s="492" t="s">
        <v>1</v>
      </c>
      <c r="BV7" s="492" t="s">
        <v>1</v>
      </c>
      <c r="BW7" s="492" t="s">
        <v>1</v>
      </c>
      <c r="BX7" s="492" t="s">
        <v>1</v>
      </c>
      <c r="BY7" s="492" t="s">
        <v>1</v>
      </c>
      <c r="BZ7" s="492" t="s">
        <v>1</v>
      </c>
      <c r="CA7" s="492" t="s">
        <v>1</v>
      </c>
      <c r="CB7" s="492" t="s">
        <v>1</v>
      </c>
      <c r="CC7" s="492" t="s">
        <v>1</v>
      </c>
      <c r="CD7" s="492" t="s">
        <v>1</v>
      </c>
      <c r="CE7" s="492" t="s">
        <v>1</v>
      </c>
      <c r="CF7" s="492" t="s">
        <v>1</v>
      </c>
      <c r="CG7" s="492" t="s">
        <v>1</v>
      </c>
      <c r="CH7" s="488" t="s">
        <v>1</v>
      </c>
      <c r="CI7" s="488" t="s">
        <v>1</v>
      </c>
      <c r="CJ7" s="489" t="s">
        <v>1</v>
      </c>
      <c r="CK7" s="489" t="s">
        <v>1</v>
      </c>
      <c r="CL7" s="488" t="s">
        <v>1</v>
      </c>
      <c r="CM7" s="489" t="s">
        <v>1</v>
      </c>
      <c r="CN7" s="489" t="s">
        <v>1</v>
      </c>
      <c r="CO7" s="488" t="s">
        <v>1</v>
      </c>
      <c r="CP7" s="488" t="s">
        <v>1</v>
      </c>
      <c r="CQ7" s="488" t="s">
        <v>1</v>
      </c>
      <c r="CR7" s="488" t="s">
        <v>1</v>
      </c>
      <c r="CS7" s="489" t="s">
        <v>1</v>
      </c>
      <c r="CT7" s="488" t="s">
        <v>1</v>
      </c>
      <c r="CU7" s="489" t="s">
        <v>1</v>
      </c>
      <c r="DC7" s="492" t="s">
        <v>1</v>
      </c>
      <c r="DD7" s="492" t="s">
        <v>1</v>
      </c>
      <c r="DE7" s="492" t="s">
        <v>1</v>
      </c>
      <c r="DF7" s="492" t="s">
        <v>1</v>
      </c>
      <c r="DG7" s="492" t="s">
        <v>1</v>
      </c>
      <c r="DH7" s="492" t="s">
        <v>1</v>
      </c>
      <c r="DI7" s="492" t="s">
        <v>1</v>
      </c>
      <c r="DJ7" s="492" t="s">
        <v>1</v>
      </c>
      <c r="DK7" s="492" t="s">
        <v>1</v>
      </c>
      <c r="DL7" s="492" t="s">
        <v>1</v>
      </c>
      <c r="DM7" s="492" t="s">
        <v>1</v>
      </c>
      <c r="DN7" s="492" t="s">
        <v>1</v>
      </c>
      <c r="DO7" s="492" t="s">
        <v>1</v>
      </c>
      <c r="DP7" s="492" t="s">
        <v>1</v>
      </c>
      <c r="DQ7" s="492" t="s">
        <v>1</v>
      </c>
      <c r="DR7" s="492" t="s">
        <v>1</v>
      </c>
      <c r="DS7" s="492" t="s">
        <v>1</v>
      </c>
      <c r="DT7" s="492" t="s">
        <v>1</v>
      </c>
      <c r="DU7" s="492" t="s">
        <v>1</v>
      </c>
      <c r="DV7" s="492" t="s">
        <v>1</v>
      </c>
      <c r="DW7" s="492" t="s">
        <v>1</v>
      </c>
      <c r="DX7" s="492" t="s">
        <v>1</v>
      </c>
      <c r="EA7" s="492" t="s">
        <v>1</v>
      </c>
      <c r="EB7" s="492" t="s">
        <v>1</v>
      </c>
      <c r="EC7" s="492" t="s">
        <v>1</v>
      </c>
      <c r="ED7" s="492" t="s">
        <v>1</v>
      </c>
      <c r="EE7" s="492" t="s">
        <v>1</v>
      </c>
      <c r="EF7" s="492" t="s">
        <v>1</v>
      </c>
      <c r="EG7" s="492" t="s">
        <v>1</v>
      </c>
      <c r="EH7" s="492" t="s">
        <v>1</v>
      </c>
      <c r="EI7" s="492" t="s">
        <v>1</v>
      </c>
      <c r="EJ7" s="492" t="s">
        <v>1</v>
      </c>
      <c r="EK7" s="492" t="s">
        <v>1</v>
      </c>
      <c r="EL7" s="492" t="s">
        <v>1</v>
      </c>
      <c r="EM7" s="492" t="s">
        <v>1</v>
      </c>
      <c r="EN7" s="492" t="s">
        <v>1</v>
      </c>
      <c r="EO7" s="492" t="s">
        <v>1</v>
      </c>
      <c r="EP7" s="492" t="s">
        <v>1</v>
      </c>
      <c r="EQ7" s="492" t="s">
        <v>1</v>
      </c>
      <c r="ER7" s="492" t="s">
        <v>1</v>
      </c>
      <c r="ES7" s="492" t="s">
        <v>1</v>
      </c>
      <c r="ET7" s="492" t="s">
        <v>1</v>
      </c>
      <c r="EU7" s="492" t="s">
        <v>1</v>
      </c>
    </row>
    <row r="8" spans="1:151" ht="14.25" customHeight="1">
      <c r="A8" s="421" t="s">
        <v>299</v>
      </c>
      <c r="B8" s="421" t="s">
        <v>300</v>
      </c>
      <c r="C8" s="421" t="s">
        <v>762</v>
      </c>
      <c r="D8" s="421" t="s">
        <v>301</v>
      </c>
      <c r="E8" s="490" t="s">
        <v>1</v>
      </c>
      <c r="F8" s="490" t="s">
        <v>1</v>
      </c>
      <c r="G8" s="490" t="s">
        <v>1</v>
      </c>
      <c r="H8" s="490" t="s">
        <v>1</v>
      </c>
      <c r="I8" s="490" t="s">
        <v>1</v>
      </c>
      <c r="J8" s="490" t="s">
        <v>1</v>
      </c>
      <c r="K8" s="490" t="s">
        <v>1</v>
      </c>
      <c r="L8" s="490" t="s">
        <v>1</v>
      </c>
      <c r="M8" s="490" t="s">
        <v>1</v>
      </c>
      <c r="N8" s="490" t="s">
        <v>1</v>
      </c>
      <c r="O8" s="490" t="s">
        <v>1</v>
      </c>
      <c r="P8" s="490" t="s">
        <v>1</v>
      </c>
      <c r="Q8" s="490" t="s">
        <v>1</v>
      </c>
      <c r="R8" s="490" t="s">
        <v>1</v>
      </c>
      <c r="S8" s="490" t="s">
        <v>1</v>
      </c>
      <c r="T8" s="490" t="s">
        <v>1</v>
      </c>
      <c r="U8" s="490" t="s">
        <v>1</v>
      </c>
      <c r="V8" s="490" t="s">
        <v>1</v>
      </c>
      <c r="W8" s="490" t="s">
        <v>1</v>
      </c>
      <c r="X8" s="490" t="s">
        <v>1</v>
      </c>
      <c r="Y8" s="490" t="s">
        <v>1</v>
      </c>
      <c r="Z8" s="490" t="s">
        <v>1</v>
      </c>
      <c r="AA8" s="490" t="s">
        <v>1</v>
      </c>
      <c r="AB8" s="490" t="s">
        <v>1</v>
      </c>
      <c r="AC8" s="491" t="s">
        <v>1</v>
      </c>
      <c r="AD8" s="491" t="s">
        <v>1</v>
      </c>
      <c r="AE8" s="491" t="s">
        <v>1</v>
      </c>
      <c r="AF8" s="490" t="s">
        <v>1</v>
      </c>
      <c r="AG8" s="490" t="s">
        <v>1</v>
      </c>
      <c r="AH8" s="490" t="s">
        <v>1</v>
      </c>
      <c r="AI8" s="490" t="s">
        <v>1</v>
      </c>
      <c r="AJ8" s="490" t="s">
        <v>1</v>
      </c>
      <c r="AK8" s="490" t="s">
        <v>1</v>
      </c>
      <c r="AL8" s="490" t="s">
        <v>1</v>
      </c>
      <c r="AM8" s="490" t="s">
        <v>1</v>
      </c>
      <c r="AN8" s="490" t="s">
        <v>1</v>
      </c>
      <c r="AO8" s="490" t="s">
        <v>1</v>
      </c>
      <c r="AP8" s="490" t="s">
        <v>1</v>
      </c>
      <c r="AQ8" s="490" t="s">
        <v>1</v>
      </c>
      <c r="AR8" s="490" t="s">
        <v>1</v>
      </c>
      <c r="AS8" s="490" t="s">
        <v>1</v>
      </c>
      <c r="AT8" s="490" t="s">
        <v>1</v>
      </c>
      <c r="AU8" s="490" t="s">
        <v>1</v>
      </c>
      <c r="AV8" s="493" t="s">
        <v>1</v>
      </c>
      <c r="AW8" s="493" t="s">
        <v>1</v>
      </c>
      <c r="AX8" s="493" t="s">
        <v>1</v>
      </c>
      <c r="AY8" s="490" t="s">
        <v>1</v>
      </c>
      <c r="AZ8" s="490" t="s">
        <v>1</v>
      </c>
      <c r="BA8" s="490" t="s">
        <v>1</v>
      </c>
      <c r="BB8" s="490" t="s">
        <v>1</v>
      </c>
      <c r="BC8" s="490" t="s">
        <v>1</v>
      </c>
      <c r="BD8" s="490" t="s">
        <v>1</v>
      </c>
      <c r="BE8" s="490" t="s">
        <v>1</v>
      </c>
      <c r="BF8" s="490" t="s">
        <v>1</v>
      </c>
      <c r="BG8" s="490" t="s">
        <v>1</v>
      </c>
      <c r="BH8" s="490" t="s">
        <v>1</v>
      </c>
      <c r="BI8" s="490" t="s">
        <v>1</v>
      </c>
      <c r="BJ8" s="490" t="s">
        <v>1</v>
      </c>
      <c r="BK8" s="490" t="s">
        <v>1</v>
      </c>
      <c r="BL8" s="490" t="s">
        <v>1</v>
      </c>
      <c r="BM8" s="490" t="s">
        <v>1</v>
      </c>
      <c r="BN8" s="490" t="s">
        <v>1</v>
      </c>
      <c r="BO8" s="487" t="s">
        <v>1</v>
      </c>
      <c r="BP8" s="487" t="s">
        <v>1</v>
      </c>
      <c r="BQ8" s="487" t="s">
        <v>1</v>
      </c>
      <c r="BR8" s="492" t="s">
        <v>1</v>
      </c>
      <c r="BS8" s="492" t="s">
        <v>1</v>
      </c>
      <c r="BT8" s="492" t="s">
        <v>1</v>
      </c>
      <c r="BU8" s="492" t="s">
        <v>1</v>
      </c>
      <c r="BV8" s="492" t="s">
        <v>1</v>
      </c>
      <c r="BW8" s="492" t="s">
        <v>1</v>
      </c>
      <c r="BX8" s="492" t="s">
        <v>1</v>
      </c>
      <c r="BY8" s="492" t="s">
        <v>1</v>
      </c>
      <c r="BZ8" s="492" t="s">
        <v>1</v>
      </c>
      <c r="CA8" s="492" t="s">
        <v>1</v>
      </c>
      <c r="CB8" s="492" t="s">
        <v>1</v>
      </c>
      <c r="CC8" s="492" t="s">
        <v>1</v>
      </c>
      <c r="CD8" s="492" t="s">
        <v>1</v>
      </c>
      <c r="CE8" s="492" t="s">
        <v>1</v>
      </c>
      <c r="CF8" s="492" t="s">
        <v>1</v>
      </c>
      <c r="CG8" s="492" t="s">
        <v>1</v>
      </c>
      <c r="CH8" s="494" t="s">
        <v>1</v>
      </c>
      <c r="CI8" s="494" t="s">
        <v>1</v>
      </c>
      <c r="CJ8" s="494" t="s">
        <v>1</v>
      </c>
      <c r="CK8" s="494" t="s">
        <v>1</v>
      </c>
      <c r="CL8" s="494" t="s">
        <v>1</v>
      </c>
      <c r="CM8" s="494" t="s">
        <v>1</v>
      </c>
      <c r="CN8" s="494" t="s">
        <v>1</v>
      </c>
      <c r="CO8" s="494" t="s">
        <v>1</v>
      </c>
      <c r="CP8" s="494" t="s">
        <v>1</v>
      </c>
      <c r="CQ8" s="494" t="s">
        <v>1</v>
      </c>
      <c r="CR8" s="494" t="s">
        <v>1</v>
      </c>
      <c r="CS8" s="494" t="s">
        <v>1</v>
      </c>
      <c r="CT8" s="494" t="s">
        <v>1</v>
      </c>
      <c r="CU8" s="494" t="s">
        <v>1</v>
      </c>
      <c r="DC8" s="492" t="s">
        <v>1</v>
      </c>
      <c r="DD8" s="492" t="s">
        <v>1</v>
      </c>
      <c r="DE8" s="492" t="s">
        <v>1</v>
      </c>
      <c r="DF8" s="492" t="s">
        <v>1</v>
      </c>
      <c r="DG8" s="492" t="s">
        <v>1</v>
      </c>
      <c r="DH8" s="492" t="s">
        <v>1</v>
      </c>
      <c r="DI8" s="492" t="s">
        <v>1</v>
      </c>
      <c r="DJ8" s="492" t="s">
        <v>1</v>
      </c>
      <c r="DK8" s="492" t="s">
        <v>1</v>
      </c>
      <c r="DL8" s="492" t="s">
        <v>1</v>
      </c>
      <c r="DM8" s="492" t="s">
        <v>1</v>
      </c>
      <c r="DN8" s="492" t="s">
        <v>1</v>
      </c>
      <c r="DO8" s="492" t="s">
        <v>1</v>
      </c>
      <c r="DP8" s="492" t="s">
        <v>1</v>
      </c>
      <c r="DQ8" s="492" t="s">
        <v>1</v>
      </c>
      <c r="DR8" s="492" t="s">
        <v>1</v>
      </c>
      <c r="DS8" s="492" t="s">
        <v>1</v>
      </c>
      <c r="DT8" s="492" t="s">
        <v>1</v>
      </c>
      <c r="DU8" s="492" t="s">
        <v>1</v>
      </c>
      <c r="DV8" s="492" t="s">
        <v>1</v>
      </c>
      <c r="DW8" s="492" t="s">
        <v>1</v>
      </c>
      <c r="DX8" s="492" t="s">
        <v>1</v>
      </c>
      <c r="EA8" s="492" t="s">
        <v>1</v>
      </c>
      <c r="EB8" s="492" t="s">
        <v>1</v>
      </c>
      <c r="EC8" s="492" t="s">
        <v>1</v>
      </c>
      <c r="ED8" s="492" t="s">
        <v>1</v>
      </c>
      <c r="EE8" s="492" t="s">
        <v>1</v>
      </c>
      <c r="EF8" s="492" t="s">
        <v>1</v>
      </c>
      <c r="EG8" s="496" t="s">
        <v>1</v>
      </c>
      <c r="EH8" s="492" t="s">
        <v>1</v>
      </c>
      <c r="EI8" s="492" t="s">
        <v>1</v>
      </c>
      <c r="EJ8" s="492" t="s">
        <v>1</v>
      </c>
      <c r="EK8" s="492" t="s">
        <v>1</v>
      </c>
      <c r="EL8" s="492" t="s">
        <v>1</v>
      </c>
      <c r="EM8" s="492" t="s">
        <v>1</v>
      </c>
      <c r="EN8" s="492" t="s">
        <v>1</v>
      </c>
      <c r="EO8" s="496" t="s">
        <v>1</v>
      </c>
      <c r="EP8" s="492" t="s">
        <v>1</v>
      </c>
      <c r="EQ8" s="492" t="s">
        <v>1</v>
      </c>
      <c r="ER8" s="492" t="s">
        <v>1</v>
      </c>
      <c r="ES8" s="492" t="s">
        <v>1</v>
      </c>
      <c r="ET8" s="492" t="s">
        <v>1</v>
      </c>
      <c r="EU8" s="492" t="s">
        <v>1</v>
      </c>
    </row>
    <row r="9" spans="1:151" ht="14.25" customHeight="1">
      <c r="A9" s="503" t="s">
        <v>299</v>
      </c>
      <c r="B9" s="503" t="s">
        <v>302</v>
      </c>
      <c r="C9" s="503" t="s">
        <v>763</v>
      </c>
      <c r="D9" s="503"/>
      <c r="E9" s="490">
        <v>2</v>
      </c>
      <c r="F9" s="490" t="s">
        <v>1</v>
      </c>
      <c r="G9" s="490" t="s">
        <v>1</v>
      </c>
      <c r="H9" s="490" t="s">
        <v>1</v>
      </c>
      <c r="I9" s="490" t="s">
        <v>1</v>
      </c>
      <c r="J9" s="490" t="s">
        <v>1</v>
      </c>
      <c r="K9" s="490" t="s">
        <v>1</v>
      </c>
      <c r="L9" s="490">
        <v>2</v>
      </c>
      <c r="M9" s="490" t="s">
        <v>1</v>
      </c>
      <c r="N9" s="490" t="s">
        <v>1</v>
      </c>
      <c r="O9" s="490" t="s">
        <v>1</v>
      </c>
      <c r="P9" s="490" t="s">
        <v>1</v>
      </c>
      <c r="Q9" s="490" t="s">
        <v>1</v>
      </c>
      <c r="R9" s="490" t="s">
        <v>1</v>
      </c>
      <c r="S9" s="490" t="s">
        <v>1</v>
      </c>
      <c r="T9" s="490" t="s">
        <v>1</v>
      </c>
      <c r="U9" s="490" t="s">
        <v>1</v>
      </c>
      <c r="V9" s="490" t="s">
        <v>1</v>
      </c>
      <c r="W9" s="490" t="s">
        <v>1</v>
      </c>
      <c r="X9" s="490" t="s">
        <v>1</v>
      </c>
      <c r="Y9" s="490" t="s">
        <v>1</v>
      </c>
      <c r="Z9" s="490" t="s">
        <v>1</v>
      </c>
      <c r="AA9" s="490" t="s">
        <v>1</v>
      </c>
      <c r="AB9" s="490" t="s">
        <v>1</v>
      </c>
      <c r="AC9" s="491" t="s">
        <v>1</v>
      </c>
      <c r="AD9" s="491" t="s">
        <v>1</v>
      </c>
      <c r="AE9" s="491" t="s">
        <v>1</v>
      </c>
      <c r="AF9" s="490" t="s">
        <v>1</v>
      </c>
      <c r="AG9" s="490" t="s">
        <v>1</v>
      </c>
      <c r="AH9" s="490" t="s">
        <v>1</v>
      </c>
      <c r="AI9" s="490" t="s">
        <v>1</v>
      </c>
      <c r="AJ9" s="490" t="s">
        <v>1</v>
      </c>
      <c r="AK9" s="490" t="s">
        <v>1</v>
      </c>
      <c r="AL9" s="490" t="s">
        <v>1</v>
      </c>
      <c r="AM9" s="490" t="s">
        <v>1</v>
      </c>
      <c r="AN9" s="490" t="s">
        <v>1</v>
      </c>
      <c r="AO9" s="490" t="s">
        <v>1</v>
      </c>
      <c r="AP9" s="490" t="s">
        <v>1</v>
      </c>
      <c r="AQ9" s="490" t="s">
        <v>1</v>
      </c>
      <c r="AR9" s="490" t="s">
        <v>1</v>
      </c>
      <c r="AS9" s="490" t="s">
        <v>1</v>
      </c>
      <c r="AT9" s="490" t="s">
        <v>1</v>
      </c>
      <c r="AU9" s="490" t="s">
        <v>1</v>
      </c>
      <c r="AV9" s="504" t="s">
        <v>1</v>
      </c>
      <c r="AW9" s="504" t="s">
        <v>1</v>
      </c>
      <c r="AX9" s="504" t="s">
        <v>1</v>
      </c>
      <c r="AY9" s="490" t="s">
        <v>1</v>
      </c>
      <c r="AZ9" s="490" t="s">
        <v>1</v>
      </c>
      <c r="BA9" s="490" t="s">
        <v>1</v>
      </c>
      <c r="BB9" s="490" t="s">
        <v>1</v>
      </c>
      <c r="BC9" s="490" t="s">
        <v>1</v>
      </c>
      <c r="BD9" s="490" t="s">
        <v>1</v>
      </c>
      <c r="BE9" s="490" t="s">
        <v>1</v>
      </c>
      <c r="BF9" s="490" t="s">
        <v>1</v>
      </c>
      <c r="BG9" s="490" t="s">
        <v>1</v>
      </c>
      <c r="BH9" s="490" t="s">
        <v>1</v>
      </c>
      <c r="BI9" s="490" t="s">
        <v>1</v>
      </c>
      <c r="BJ9" s="490" t="s">
        <v>1</v>
      </c>
      <c r="BK9" s="490" t="s">
        <v>1</v>
      </c>
      <c r="BL9" s="490" t="s">
        <v>1</v>
      </c>
      <c r="BM9" s="490" t="s">
        <v>1</v>
      </c>
      <c r="BN9" s="490" t="s">
        <v>1</v>
      </c>
      <c r="BO9" s="505" t="s">
        <v>1</v>
      </c>
      <c r="BP9" s="505" t="s">
        <v>1</v>
      </c>
      <c r="BQ9" s="505" t="s">
        <v>1</v>
      </c>
      <c r="BR9" s="492" t="s">
        <v>1</v>
      </c>
      <c r="BS9" s="492" t="s">
        <v>1</v>
      </c>
      <c r="BT9" s="492" t="s">
        <v>1</v>
      </c>
      <c r="BU9" s="492" t="s">
        <v>1</v>
      </c>
      <c r="BV9" s="492" t="s">
        <v>1</v>
      </c>
      <c r="BW9" s="492" t="s">
        <v>1</v>
      </c>
      <c r="BX9" s="492" t="s">
        <v>1</v>
      </c>
      <c r="BY9" s="492" t="s">
        <v>1</v>
      </c>
      <c r="BZ9" s="492" t="s">
        <v>1</v>
      </c>
      <c r="CA9" s="492" t="s">
        <v>1</v>
      </c>
      <c r="CB9" s="492" t="s">
        <v>1</v>
      </c>
      <c r="CC9" s="492" t="s">
        <v>1</v>
      </c>
      <c r="CD9" s="492" t="s">
        <v>1</v>
      </c>
      <c r="CE9" s="492" t="s">
        <v>1</v>
      </c>
      <c r="CF9" s="492" t="s">
        <v>1</v>
      </c>
      <c r="CG9" s="492" t="s">
        <v>1</v>
      </c>
      <c r="CH9" s="506" t="s">
        <v>1</v>
      </c>
      <c r="CI9" s="506" t="s">
        <v>1</v>
      </c>
      <c r="CJ9" s="506" t="s">
        <v>1</v>
      </c>
      <c r="CK9" s="506" t="s">
        <v>1</v>
      </c>
      <c r="CL9" s="506" t="s">
        <v>1</v>
      </c>
      <c r="CM9" s="506" t="s">
        <v>1</v>
      </c>
      <c r="CN9" s="506" t="s">
        <v>1</v>
      </c>
      <c r="CO9" s="506" t="s">
        <v>1</v>
      </c>
      <c r="CP9" s="506" t="s">
        <v>1</v>
      </c>
      <c r="CQ9" s="506" t="s">
        <v>1</v>
      </c>
      <c r="CR9" s="506" t="s">
        <v>1</v>
      </c>
      <c r="CS9" s="506" t="s">
        <v>1</v>
      </c>
      <c r="CT9" s="506" t="s">
        <v>1</v>
      </c>
      <c r="CU9" s="506" t="s">
        <v>1</v>
      </c>
      <c r="DC9" s="492" t="s">
        <v>1</v>
      </c>
      <c r="DD9" s="492" t="s">
        <v>1</v>
      </c>
      <c r="DE9" s="492" t="s">
        <v>1</v>
      </c>
      <c r="DF9" s="492" t="s">
        <v>1</v>
      </c>
      <c r="DG9" s="492" t="s">
        <v>1</v>
      </c>
      <c r="DH9" s="492" t="s">
        <v>1</v>
      </c>
      <c r="DI9" s="492" t="s">
        <v>1</v>
      </c>
      <c r="DJ9" s="492" t="s">
        <v>1</v>
      </c>
      <c r="DK9" s="492" t="s">
        <v>1</v>
      </c>
      <c r="DL9" s="492" t="s">
        <v>1</v>
      </c>
      <c r="DM9" s="492" t="s">
        <v>1</v>
      </c>
      <c r="DN9" s="492" t="s">
        <v>1</v>
      </c>
      <c r="DO9" s="492" t="s">
        <v>1</v>
      </c>
      <c r="DP9" s="492" t="s">
        <v>1</v>
      </c>
      <c r="DQ9" s="492" t="s">
        <v>1</v>
      </c>
      <c r="DR9" s="492" t="s">
        <v>1</v>
      </c>
      <c r="DS9" s="492" t="s">
        <v>1</v>
      </c>
      <c r="DT9" s="492" t="s">
        <v>1</v>
      </c>
      <c r="DU9" s="492" t="s">
        <v>1</v>
      </c>
      <c r="DV9" s="492" t="s">
        <v>1</v>
      </c>
      <c r="DW9" s="492" t="s">
        <v>1</v>
      </c>
      <c r="DX9" s="492" t="s">
        <v>1</v>
      </c>
      <c r="EA9" s="492" t="s">
        <v>1</v>
      </c>
      <c r="EB9" s="492" t="s">
        <v>1</v>
      </c>
      <c r="EC9" s="492" t="s">
        <v>1</v>
      </c>
      <c r="ED9" s="492" t="s">
        <v>1</v>
      </c>
      <c r="EE9" s="492" t="s">
        <v>1</v>
      </c>
      <c r="EF9" s="492" t="s">
        <v>1</v>
      </c>
      <c r="EG9" s="492" t="s">
        <v>1</v>
      </c>
      <c r="EH9" s="492" t="s">
        <v>1</v>
      </c>
      <c r="EI9" s="492" t="s">
        <v>1</v>
      </c>
      <c r="EJ9" s="492" t="s">
        <v>1</v>
      </c>
      <c r="EK9" s="492" t="s">
        <v>1</v>
      </c>
      <c r="EL9" s="492" t="s">
        <v>1</v>
      </c>
      <c r="EM9" s="492" t="s">
        <v>1</v>
      </c>
      <c r="EN9" s="492" t="s">
        <v>1</v>
      </c>
      <c r="EO9" s="492" t="s">
        <v>1</v>
      </c>
      <c r="EP9" s="492" t="s">
        <v>1</v>
      </c>
      <c r="EQ9" s="492" t="s">
        <v>1</v>
      </c>
      <c r="ER9" s="492" t="s">
        <v>1</v>
      </c>
      <c r="ES9" s="492" t="s">
        <v>1</v>
      </c>
      <c r="ET9" s="492" t="s">
        <v>1</v>
      </c>
      <c r="EU9" s="492" t="s">
        <v>1</v>
      </c>
    </row>
    <row r="10" spans="1:151" ht="14.25" customHeight="1">
      <c r="A10" s="498" t="s">
        <v>299</v>
      </c>
      <c r="B10" s="498" t="s">
        <v>302</v>
      </c>
      <c r="C10" s="498" t="s">
        <v>763</v>
      </c>
      <c r="D10" s="498" t="s">
        <v>303</v>
      </c>
      <c r="E10" s="495">
        <v>2</v>
      </c>
      <c r="F10" s="495" t="s">
        <v>1</v>
      </c>
      <c r="G10" s="495" t="s">
        <v>1</v>
      </c>
      <c r="H10" s="495" t="s">
        <v>1</v>
      </c>
      <c r="I10" s="495" t="s">
        <v>1</v>
      </c>
      <c r="J10" s="495" t="s">
        <v>1</v>
      </c>
      <c r="K10" s="495" t="s">
        <v>1</v>
      </c>
      <c r="L10" s="495">
        <v>2</v>
      </c>
      <c r="M10" s="495" t="s">
        <v>1</v>
      </c>
      <c r="N10" s="495" t="s">
        <v>1</v>
      </c>
      <c r="O10" s="495" t="s">
        <v>1</v>
      </c>
      <c r="P10" s="495" t="s">
        <v>1</v>
      </c>
      <c r="Q10" s="495" t="s">
        <v>1</v>
      </c>
      <c r="R10" s="495" t="s">
        <v>1</v>
      </c>
      <c r="S10" s="495" t="s">
        <v>1</v>
      </c>
      <c r="T10" s="495" t="s">
        <v>1</v>
      </c>
      <c r="U10" s="495" t="s">
        <v>1</v>
      </c>
      <c r="V10" s="495" t="s">
        <v>1</v>
      </c>
      <c r="W10" s="495" t="s">
        <v>1</v>
      </c>
      <c r="X10" s="495" t="s">
        <v>1</v>
      </c>
      <c r="Y10" s="495" t="s">
        <v>1</v>
      </c>
      <c r="Z10" s="495" t="s">
        <v>1</v>
      </c>
      <c r="AA10" s="495" t="s">
        <v>1</v>
      </c>
      <c r="AB10" s="495" t="s">
        <v>1</v>
      </c>
      <c r="AC10" s="499" t="s">
        <v>1</v>
      </c>
      <c r="AD10" s="499" t="s">
        <v>1</v>
      </c>
      <c r="AE10" s="499" t="s">
        <v>1</v>
      </c>
      <c r="AF10" s="495" t="s">
        <v>1</v>
      </c>
      <c r="AG10" s="495" t="s">
        <v>1</v>
      </c>
      <c r="AH10" s="495" t="s">
        <v>1</v>
      </c>
      <c r="AI10" s="495" t="s">
        <v>1</v>
      </c>
      <c r="AJ10" s="495" t="s">
        <v>1</v>
      </c>
      <c r="AK10" s="495" t="s">
        <v>1</v>
      </c>
      <c r="AL10" s="495" t="s">
        <v>1</v>
      </c>
      <c r="AM10" s="495" t="s">
        <v>1</v>
      </c>
      <c r="AN10" s="495" t="s">
        <v>1</v>
      </c>
      <c r="AO10" s="495" t="s">
        <v>1</v>
      </c>
      <c r="AP10" s="495" t="s">
        <v>1</v>
      </c>
      <c r="AQ10" s="495" t="s">
        <v>1</v>
      </c>
      <c r="AR10" s="495" t="s">
        <v>1</v>
      </c>
      <c r="AS10" s="495" t="s">
        <v>1</v>
      </c>
      <c r="AT10" s="495" t="s">
        <v>1</v>
      </c>
      <c r="AU10" s="495" t="s">
        <v>1</v>
      </c>
      <c r="AV10" s="500" t="s">
        <v>1</v>
      </c>
      <c r="AW10" s="500" t="s">
        <v>1</v>
      </c>
      <c r="AX10" s="500" t="s">
        <v>1</v>
      </c>
      <c r="AY10" s="495" t="s">
        <v>1</v>
      </c>
      <c r="AZ10" s="495" t="s">
        <v>1</v>
      </c>
      <c r="BA10" s="495" t="s">
        <v>1</v>
      </c>
      <c r="BB10" s="495" t="s">
        <v>1</v>
      </c>
      <c r="BC10" s="495" t="s">
        <v>1</v>
      </c>
      <c r="BD10" s="495" t="s">
        <v>1</v>
      </c>
      <c r="BE10" s="495" t="s">
        <v>1</v>
      </c>
      <c r="BF10" s="495" t="s">
        <v>1</v>
      </c>
      <c r="BG10" s="495" t="s">
        <v>1</v>
      </c>
      <c r="BH10" s="495" t="s">
        <v>1</v>
      </c>
      <c r="BI10" s="495" t="s">
        <v>1</v>
      </c>
      <c r="BJ10" s="495" t="s">
        <v>1</v>
      </c>
      <c r="BK10" s="495" t="s">
        <v>1</v>
      </c>
      <c r="BL10" s="495" t="s">
        <v>1</v>
      </c>
      <c r="BM10" s="495" t="s">
        <v>1</v>
      </c>
      <c r="BN10" s="495" t="s">
        <v>1</v>
      </c>
      <c r="BO10" s="501" t="s">
        <v>1</v>
      </c>
      <c r="BP10" s="501" t="s">
        <v>1</v>
      </c>
      <c r="BQ10" s="501" t="s">
        <v>1</v>
      </c>
      <c r="BR10" s="496" t="s">
        <v>1</v>
      </c>
      <c r="BS10" s="496" t="s">
        <v>1</v>
      </c>
      <c r="BT10" s="496" t="s">
        <v>1</v>
      </c>
      <c r="BU10" s="496" t="s">
        <v>1</v>
      </c>
      <c r="BV10" s="496" t="s">
        <v>1</v>
      </c>
      <c r="BW10" s="496" t="s">
        <v>1</v>
      </c>
      <c r="BX10" s="496" t="s">
        <v>1</v>
      </c>
      <c r="BY10" s="496" t="s">
        <v>1</v>
      </c>
      <c r="BZ10" s="496" t="s">
        <v>1</v>
      </c>
      <c r="CA10" s="496" t="s">
        <v>1</v>
      </c>
      <c r="CB10" s="496" t="s">
        <v>1</v>
      </c>
      <c r="CC10" s="496" t="s">
        <v>1</v>
      </c>
      <c r="CD10" s="496" t="s">
        <v>1</v>
      </c>
      <c r="CE10" s="496" t="s">
        <v>1</v>
      </c>
      <c r="CF10" s="496" t="s">
        <v>1</v>
      </c>
      <c r="CG10" s="496" t="s">
        <v>1</v>
      </c>
      <c r="CH10" s="502" t="s">
        <v>1</v>
      </c>
      <c r="CI10" s="502" t="s">
        <v>1</v>
      </c>
      <c r="CJ10" s="502" t="s">
        <v>1</v>
      </c>
      <c r="CK10" s="502" t="s">
        <v>1</v>
      </c>
      <c r="CL10" s="502" t="s">
        <v>1</v>
      </c>
      <c r="CM10" s="502" t="s">
        <v>1</v>
      </c>
      <c r="CN10" s="502" t="s">
        <v>1</v>
      </c>
      <c r="CO10" s="502" t="s">
        <v>1</v>
      </c>
      <c r="CP10" s="502" t="s">
        <v>1</v>
      </c>
      <c r="CQ10" s="502" t="s">
        <v>1</v>
      </c>
      <c r="CR10" s="502" t="s">
        <v>1</v>
      </c>
      <c r="CS10" s="502" t="s">
        <v>1</v>
      </c>
      <c r="CT10" s="502" t="s">
        <v>1</v>
      </c>
      <c r="CU10" s="502" t="s">
        <v>1</v>
      </c>
      <c r="CV10" s="496"/>
      <c r="CW10" s="496"/>
      <c r="CX10" s="496"/>
      <c r="CY10" s="496"/>
      <c r="CZ10" s="496"/>
      <c r="DA10" s="496"/>
      <c r="DB10" s="496"/>
      <c r="DC10" s="496" t="s">
        <v>1</v>
      </c>
      <c r="DD10" s="496" t="s">
        <v>1</v>
      </c>
      <c r="DE10" s="496" t="s">
        <v>1</v>
      </c>
      <c r="DF10" s="496" t="s">
        <v>1</v>
      </c>
      <c r="DG10" s="496" t="s">
        <v>1</v>
      </c>
      <c r="DH10" s="496" t="s">
        <v>1</v>
      </c>
      <c r="DI10" s="496" t="s">
        <v>1</v>
      </c>
      <c r="DJ10" s="496" t="s">
        <v>1</v>
      </c>
      <c r="DK10" s="496" t="s">
        <v>1</v>
      </c>
      <c r="DL10" s="496" t="s">
        <v>1</v>
      </c>
      <c r="DM10" s="496" t="s">
        <v>1</v>
      </c>
      <c r="DN10" s="496" t="s">
        <v>1</v>
      </c>
      <c r="DO10" s="496" t="s">
        <v>1</v>
      </c>
      <c r="DP10" s="496" t="s">
        <v>1</v>
      </c>
      <c r="DQ10" s="496" t="s">
        <v>1</v>
      </c>
      <c r="DR10" s="496" t="s">
        <v>1</v>
      </c>
      <c r="DS10" s="496" t="s">
        <v>1</v>
      </c>
      <c r="DT10" s="496" t="s">
        <v>1</v>
      </c>
      <c r="DU10" s="496" t="s">
        <v>1</v>
      </c>
      <c r="DV10" s="496" t="s">
        <v>1</v>
      </c>
      <c r="DW10" s="496" t="s">
        <v>1</v>
      </c>
      <c r="DX10" s="496" t="s">
        <v>1</v>
      </c>
      <c r="DY10" s="496"/>
      <c r="DZ10" s="496"/>
      <c r="EA10" s="496" t="s">
        <v>1</v>
      </c>
      <c r="EB10" s="496" t="s">
        <v>1</v>
      </c>
      <c r="EC10" s="496" t="s">
        <v>1</v>
      </c>
      <c r="ED10" s="496" t="s">
        <v>1</v>
      </c>
      <c r="EE10" s="496" t="s">
        <v>1</v>
      </c>
      <c r="EF10" s="496" t="s">
        <v>1</v>
      </c>
      <c r="EG10" s="496" t="s">
        <v>1</v>
      </c>
      <c r="EH10" s="496" t="s">
        <v>1</v>
      </c>
      <c r="EI10" s="496" t="s">
        <v>1</v>
      </c>
      <c r="EJ10" s="496" t="s">
        <v>1</v>
      </c>
      <c r="EK10" s="496" t="s">
        <v>1</v>
      </c>
      <c r="EL10" s="496" t="s">
        <v>1</v>
      </c>
      <c r="EM10" s="496" t="s">
        <v>1</v>
      </c>
      <c r="EN10" s="496" t="s">
        <v>1</v>
      </c>
      <c r="EO10" s="496" t="s">
        <v>1</v>
      </c>
      <c r="EP10" s="496" t="s">
        <v>1</v>
      </c>
      <c r="EQ10" s="496" t="s">
        <v>1</v>
      </c>
      <c r="ER10" s="496" t="s">
        <v>1</v>
      </c>
      <c r="ES10" s="496" t="s">
        <v>1</v>
      </c>
      <c r="ET10" s="496" t="s">
        <v>1</v>
      </c>
      <c r="EU10" s="496" t="s">
        <v>1</v>
      </c>
    </row>
    <row r="11" spans="1:151" ht="14.25" customHeight="1">
      <c r="A11" s="498" t="s">
        <v>299</v>
      </c>
      <c r="B11" s="498" t="s">
        <v>304</v>
      </c>
      <c r="C11" s="498" t="s">
        <v>764</v>
      </c>
      <c r="D11" s="498"/>
      <c r="E11" s="495">
        <v>1</v>
      </c>
      <c r="F11" s="495">
        <v>1</v>
      </c>
      <c r="G11" s="495" t="s">
        <v>190</v>
      </c>
      <c r="H11" s="495" t="s">
        <v>190</v>
      </c>
      <c r="I11" s="495" t="s">
        <v>190</v>
      </c>
      <c r="J11" s="495" t="s">
        <v>190</v>
      </c>
      <c r="K11" s="495" t="s">
        <v>190</v>
      </c>
      <c r="L11" s="495" t="s">
        <v>1</v>
      </c>
      <c r="M11" s="495" t="s">
        <v>190</v>
      </c>
      <c r="N11" s="495" t="s">
        <v>190</v>
      </c>
      <c r="O11" s="495" t="s">
        <v>190</v>
      </c>
      <c r="P11" s="495" t="s">
        <v>190</v>
      </c>
      <c r="Q11" s="495" t="s">
        <v>190</v>
      </c>
      <c r="R11" s="495" t="s">
        <v>190</v>
      </c>
      <c r="S11" s="495" t="s">
        <v>190</v>
      </c>
      <c r="T11" s="495" t="s">
        <v>190</v>
      </c>
      <c r="U11" s="495" t="s">
        <v>190</v>
      </c>
      <c r="V11" s="495" t="s">
        <v>190</v>
      </c>
      <c r="W11" s="495" t="s">
        <v>190</v>
      </c>
      <c r="X11" s="495" t="s">
        <v>190</v>
      </c>
      <c r="Y11" s="495" t="s">
        <v>190</v>
      </c>
      <c r="Z11" s="495" t="s">
        <v>190</v>
      </c>
      <c r="AA11" s="495" t="s">
        <v>190</v>
      </c>
      <c r="AB11" s="495" t="s">
        <v>190</v>
      </c>
      <c r="AC11" s="495" t="s">
        <v>190</v>
      </c>
      <c r="AD11" s="495" t="s">
        <v>190</v>
      </c>
      <c r="AE11" s="495" t="s">
        <v>190</v>
      </c>
      <c r="AF11" s="495" t="s">
        <v>190</v>
      </c>
      <c r="AG11" s="495" t="s">
        <v>190</v>
      </c>
      <c r="AH11" s="495" t="s">
        <v>190</v>
      </c>
      <c r="AI11" s="495" t="s">
        <v>190</v>
      </c>
      <c r="AJ11" s="495" t="s">
        <v>190</v>
      </c>
      <c r="AK11" s="495" t="s">
        <v>190</v>
      </c>
      <c r="AL11" s="495" t="s">
        <v>190</v>
      </c>
      <c r="AM11" s="495" t="s">
        <v>190</v>
      </c>
      <c r="AN11" s="495" t="s">
        <v>190</v>
      </c>
      <c r="AO11" s="495" t="s">
        <v>190</v>
      </c>
      <c r="AP11" s="495" t="s">
        <v>190</v>
      </c>
      <c r="AQ11" s="495" t="s">
        <v>190</v>
      </c>
      <c r="AR11" s="495" t="s">
        <v>190</v>
      </c>
      <c r="AS11" s="495" t="s">
        <v>190</v>
      </c>
      <c r="AT11" s="495" t="s">
        <v>190</v>
      </c>
      <c r="AU11" s="495" t="s">
        <v>190</v>
      </c>
      <c r="AV11" s="495" t="s">
        <v>190</v>
      </c>
      <c r="AW11" s="495" t="s">
        <v>190</v>
      </c>
      <c r="AX11" s="495" t="s">
        <v>190</v>
      </c>
      <c r="AY11" s="495" t="s">
        <v>190</v>
      </c>
      <c r="AZ11" s="495" t="s">
        <v>190</v>
      </c>
      <c r="BA11" s="495" t="s">
        <v>190</v>
      </c>
      <c r="BB11" s="495" t="s">
        <v>190</v>
      </c>
      <c r="BC11" s="495" t="s">
        <v>190</v>
      </c>
      <c r="BD11" s="495" t="s">
        <v>190</v>
      </c>
      <c r="BE11" s="495" t="s">
        <v>190</v>
      </c>
      <c r="BF11" s="495" t="s">
        <v>190</v>
      </c>
      <c r="BG11" s="495" t="s">
        <v>190</v>
      </c>
      <c r="BH11" s="495" t="s">
        <v>190</v>
      </c>
      <c r="BI11" s="495" t="s">
        <v>190</v>
      </c>
      <c r="BJ11" s="495" t="s">
        <v>190</v>
      </c>
      <c r="BK11" s="495" t="s">
        <v>190</v>
      </c>
      <c r="BL11" s="495" t="s">
        <v>190</v>
      </c>
      <c r="BM11" s="495" t="s">
        <v>190</v>
      </c>
      <c r="BN11" s="495" t="s">
        <v>190</v>
      </c>
      <c r="BO11" s="495" t="s">
        <v>190</v>
      </c>
      <c r="BP11" s="495" t="s">
        <v>190</v>
      </c>
      <c r="BQ11" s="495" t="s">
        <v>190</v>
      </c>
      <c r="BR11" s="495" t="s">
        <v>190</v>
      </c>
      <c r="BS11" s="495" t="s">
        <v>190</v>
      </c>
      <c r="BT11" s="495" t="s">
        <v>190</v>
      </c>
      <c r="BU11" s="495" t="s">
        <v>190</v>
      </c>
      <c r="BV11" s="495" t="s">
        <v>190</v>
      </c>
      <c r="BW11" s="495" t="s">
        <v>190</v>
      </c>
      <c r="BX11" s="495" t="s">
        <v>190</v>
      </c>
      <c r="BY11" s="495" t="s">
        <v>190</v>
      </c>
      <c r="BZ11" s="495" t="s">
        <v>190</v>
      </c>
      <c r="CA11" s="495" t="s">
        <v>190</v>
      </c>
      <c r="CB11" s="495" t="s">
        <v>190</v>
      </c>
      <c r="CC11" s="495" t="s">
        <v>190</v>
      </c>
      <c r="CD11" s="495" t="s">
        <v>190</v>
      </c>
      <c r="CE11" s="495" t="s">
        <v>190</v>
      </c>
      <c r="CF11" s="495" t="s">
        <v>190</v>
      </c>
      <c r="CG11" s="495" t="s">
        <v>190</v>
      </c>
      <c r="CH11" s="495" t="s">
        <v>190</v>
      </c>
      <c r="CI11" s="495" t="s">
        <v>190</v>
      </c>
      <c r="CJ11" s="495" t="s">
        <v>190</v>
      </c>
      <c r="CK11" s="495" t="s">
        <v>190</v>
      </c>
      <c r="CL11" s="495" t="s">
        <v>190</v>
      </c>
      <c r="CM11" s="495" t="s">
        <v>190</v>
      </c>
      <c r="CN11" s="495" t="s">
        <v>190</v>
      </c>
      <c r="CO11" s="495" t="s">
        <v>190</v>
      </c>
      <c r="CP11" s="495" t="s">
        <v>190</v>
      </c>
      <c r="CQ11" s="495" t="s">
        <v>190</v>
      </c>
      <c r="CR11" s="495" t="s">
        <v>190</v>
      </c>
      <c r="CS11" s="495" t="s">
        <v>190</v>
      </c>
      <c r="CT11" s="495" t="s">
        <v>190</v>
      </c>
      <c r="CU11" s="495" t="s">
        <v>190</v>
      </c>
      <c r="CV11" s="495"/>
      <c r="CW11" s="495"/>
      <c r="CX11" s="495"/>
      <c r="CY11" s="495"/>
      <c r="CZ11" s="495"/>
      <c r="DA11" s="495"/>
      <c r="DB11" s="495"/>
      <c r="DC11" s="495" t="s">
        <v>190</v>
      </c>
      <c r="DD11" s="495" t="s">
        <v>190</v>
      </c>
      <c r="DE11" s="495" t="s">
        <v>190</v>
      </c>
      <c r="DF11" s="495" t="s">
        <v>190</v>
      </c>
      <c r="DG11" s="495" t="s">
        <v>190</v>
      </c>
      <c r="DH11" s="495" t="s">
        <v>190</v>
      </c>
      <c r="DI11" s="495" t="s">
        <v>190</v>
      </c>
      <c r="DJ11" s="495" t="s">
        <v>190</v>
      </c>
      <c r="DK11" s="495" t="s">
        <v>190</v>
      </c>
      <c r="DL11" s="495" t="s">
        <v>190</v>
      </c>
      <c r="DM11" s="495" t="s">
        <v>190</v>
      </c>
      <c r="DN11" s="495" t="s">
        <v>190</v>
      </c>
      <c r="DO11" s="495" t="s">
        <v>190</v>
      </c>
      <c r="DP11" s="495" t="s">
        <v>190</v>
      </c>
      <c r="DQ11" s="495" t="s">
        <v>190</v>
      </c>
      <c r="DR11" s="495" t="s">
        <v>190</v>
      </c>
      <c r="DS11" s="495" t="s">
        <v>190</v>
      </c>
      <c r="DT11" s="495" t="s">
        <v>190</v>
      </c>
      <c r="DU11" s="495" t="s">
        <v>190</v>
      </c>
      <c r="DV11" s="495" t="s">
        <v>190</v>
      </c>
      <c r="DW11" s="495" t="s">
        <v>190</v>
      </c>
      <c r="DX11" s="495" t="s">
        <v>190</v>
      </c>
      <c r="DY11" s="495" t="s">
        <v>190</v>
      </c>
      <c r="DZ11" s="495" t="s">
        <v>190</v>
      </c>
      <c r="EA11" s="495" t="s">
        <v>190</v>
      </c>
      <c r="EB11" s="495" t="s">
        <v>190</v>
      </c>
      <c r="EC11" s="495" t="s">
        <v>190</v>
      </c>
      <c r="ED11" s="495" t="s">
        <v>190</v>
      </c>
      <c r="EE11" s="495" t="s">
        <v>190</v>
      </c>
      <c r="EF11" s="495" t="s">
        <v>190</v>
      </c>
      <c r="EG11" s="495" t="s">
        <v>190</v>
      </c>
      <c r="EH11" s="495" t="s">
        <v>190</v>
      </c>
      <c r="EI11" s="495" t="s">
        <v>190</v>
      </c>
      <c r="EJ11" s="495" t="s">
        <v>190</v>
      </c>
      <c r="EK11" s="495" t="s">
        <v>190</v>
      </c>
      <c r="EL11" s="495" t="s">
        <v>190</v>
      </c>
      <c r="EM11" s="495" t="s">
        <v>190</v>
      </c>
      <c r="EN11" s="495" t="s">
        <v>190</v>
      </c>
      <c r="EO11" s="495" t="s">
        <v>190</v>
      </c>
      <c r="EP11" s="495" t="s">
        <v>190</v>
      </c>
      <c r="EQ11" s="495" t="s">
        <v>190</v>
      </c>
      <c r="ER11" s="495" t="s">
        <v>190</v>
      </c>
      <c r="ES11" s="495" t="s">
        <v>190</v>
      </c>
      <c r="ET11" s="495" t="s">
        <v>190</v>
      </c>
      <c r="EU11" s="495" t="s">
        <v>190</v>
      </c>
    </row>
    <row r="12" spans="1:151" ht="14.25" customHeight="1">
      <c r="A12" s="421" t="s">
        <v>299</v>
      </c>
      <c r="B12" s="421" t="s">
        <v>304</v>
      </c>
      <c r="C12" s="421" t="s">
        <v>764</v>
      </c>
      <c r="D12" s="421" t="s">
        <v>305</v>
      </c>
      <c r="E12" s="490">
        <v>1</v>
      </c>
      <c r="F12" s="490">
        <v>1</v>
      </c>
      <c r="G12" s="490" t="s">
        <v>1</v>
      </c>
      <c r="H12" s="490" t="s">
        <v>1</v>
      </c>
      <c r="I12" s="490" t="s">
        <v>1</v>
      </c>
      <c r="J12" s="490" t="s">
        <v>1</v>
      </c>
      <c r="K12" s="490">
        <v>1</v>
      </c>
      <c r="L12" s="490" t="s">
        <v>1</v>
      </c>
      <c r="M12" s="490">
        <v>2</v>
      </c>
      <c r="N12" s="490" t="s">
        <v>1</v>
      </c>
      <c r="O12" s="490" t="s">
        <v>1</v>
      </c>
      <c r="P12" s="490" t="s">
        <v>1</v>
      </c>
      <c r="Q12" s="490" t="s">
        <v>1</v>
      </c>
      <c r="R12" s="490" t="s">
        <v>1</v>
      </c>
      <c r="S12" s="490" t="s">
        <v>1</v>
      </c>
      <c r="T12" s="490" t="s">
        <v>1</v>
      </c>
      <c r="U12" s="490" t="s">
        <v>1</v>
      </c>
      <c r="V12" s="490" t="s">
        <v>1</v>
      </c>
      <c r="W12" s="490" t="s">
        <v>1</v>
      </c>
      <c r="X12" s="490">
        <v>1</v>
      </c>
      <c r="Y12" s="490">
        <v>1</v>
      </c>
      <c r="Z12" s="490" t="s">
        <v>1</v>
      </c>
      <c r="AA12" s="490" t="s">
        <v>1</v>
      </c>
      <c r="AB12" s="490" t="s">
        <v>1</v>
      </c>
      <c r="AC12" s="491">
        <v>70</v>
      </c>
      <c r="AD12" s="491">
        <v>72</v>
      </c>
      <c r="AE12" s="491">
        <v>68</v>
      </c>
      <c r="AF12" s="490" t="s">
        <v>1</v>
      </c>
      <c r="AG12" s="490" t="s">
        <v>1</v>
      </c>
      <c r="AH12" s="490" t="s">
        <v>1</v>
      </c>
      <c r="AI12" s="490" t="s">
        <v>1</v>
      </c>
      <c r="AJ12" s="490" t="s">
        <v>1</v>
      </c>
      <c r="AK12" s="490" t="s">
        <v>1</v>
      </c>
      <c r="AL12" s="490" t="s">
        <v>1</v>
      </c>
      <c r="AM12" s="490" t="s">
        <v>1</v>
      </c>
      <c r="AN12" s="490" t="s">
        <v>1</v>
      </c>
      <c r="AO12" s="490" t="s">
        <v>1</v>
      </c>
      <c r="AP12" s="490" t="s">
        <v>1</v>
      </c>
      <c r="AQ12" s="490" t="s">
        <v>1</v>
      </c>
      <c r="AR12" s="490" t="s">
        <v>1</v>
      </c>
      <c r="AS12" s="490" t="s">
        <v>1</v>
      </c>
      <c r="AT12" s="490" t="s">
        <v>1</v>
      </c>
      <c r="AU12" s="490" t="s">
        <v>1</v>
      </c>
      <c r="AV12" s="493" t="s">
        <v>1</v>
      </c>
      <c r="AW12" s="493" t="s">
        <v>1</v>
      </c>
      <c r="AX12" s="493" t="s">
        <v>1</v>
      </c>
      <c r="AY12" s="490" t="s">
        <v>1</v>
      </c>
      <c r="AZ12" s="490" t="s">
        <v>1</v>
      </c>
      <c r="BA12" s="490" t="s">
        <v>1</v>
      </c>
      <c r="BB12" s="490" t="s">
        <v>1</v>
      </c>
      <c r="BC12" s="490" t="s">
        <v>1</v>
      </c>
      <c r="BD12" s="490" t="s">
        <v>1</v>
      </c>
      <c r="BE12" s="490" t="s">
        <v>1</v>
      </c>
      <c r="BF12" s="490" t="s">
        <v>1</v>
      </c>
      <c r="BG12" s="490" t="s">
        <v>1</v>
      </c>
      <c r="BH12" s="490" t="s">
        <v>1</v>
      </c>
      <c r="BI12" s="490" t="s">
        <v>1</v>
      </c>
      <c r="BJ12" s="490" t="s">
        <v>1</v>
      </c>
      <c r="BK12" s="490" t="s">
        <v>1</v>
      </c>
      <c r="BL12" s="490" t="s">
        <v>1</v>
      </c>
      <c r="BM12" s="490" t="s">
        <v>1</v>
      </c>
      <c r="BN12" s="490" t="s">
        <v>1</v>
      </c>
      <c r="BO12" s="487" t="s">
        <v>1</v>
      </c>
      <c r="BP12" s="487" t="s">
        <v>1</v>
      </c>
      <c r="BQ12" s="487" t="s">
        <v>1</v>
      </c>
      <c r="BR12" s="492">
        <v>1</v>
      </c>
      <c r="BS12" s="492" t="s">
        <v>1</v>
      </c>
      <c r="BT12" s="492" t="s">
        <v>1</v>
      </c>
      <c r="BU12" s="492" t="s">
        <v>1</v>
      </c>
      <c r="BV12" s="492" t="s">
        <v>1</v>
      </c>
      <c r="BW12" s="492" t="s">
        <v>1</v>
      </c>
      <c r="BX12" s="492" t="s">
        <v>1</v>
      </c>
      <c r="BY12" s="492" t="s">
        <v>1</v>
      </c>
      <c r="BZ12" s="492" t="s">
        <v>1</v>
      </c>
      <c r="CA12" s="492" t="s">
        <v>1</v>
      </c>
      <c r="CB12" s="492" t="s">
        <v>1</v>
      </c>
      <c r="CC12" s="492" t="s">
        <v>1</v>
      </c>
      <c r="CD12" s="492">
        <v>1</v>
      </c>
      <c r="CE12" s="492" t="s">
        <v>1</v>
      </c>
      <c r="CF12" s="492" t="s">
        <v>1</v>
      </c>
      <c r="CG12" s="492" t="s">
        <v>1</v>
      </c>
      <c r="CH12" s="494" t="s">
        <v>1</v>
      </c>
      <c r="CI12" s="494" t="s">
        <v>1</v>
      </c>
      <c r="CJ12" s="494" t="s">
        <v>1</v>
      </c>
      <c r="CK12" s="494" t="s">
        <v>1</v>
      </c>
      <c r="CL12" s="494" t="s">
        <v>1</v>
      </c>
      <c r="CM12" s="494" t="s">
        <v>1</v>
      </c>
      <c r="CN12" s="494" t="s">
        <v>1</v>
      </c>
      <c r="CO12" s="494" t="s">
        <v>1</v>
      </c>
      <c r="CP12" s="494" t="s">
        <v>1</v>
      </c>
      <c r="CQ12" s="494" t="s">
        <v>1</v>
      </c>
      <c r="CR12" s="494" t="s">
        <v>1</v>
      </c>
      <c r="CS12" s="494" t="s">
        <v>1</v>
      </c>
      <c r="CT12" s="494" t="s">
        <v>1</v>
      </c>
      <c r="CU12" s="494" t="s">
        <v>1</v>
      </c>
      <c r="DC12" s="492">
        <v>3</v>
      </c>
      <c r="DD12" s="492">
        <v>3</v>
      </c>
      <c r="DE12" s="492" t="s">
        <v>1</v>
      </c>
      <c r="DF12" s="492">
        <v>1</v>
      </c>
      <c r="DG12" s="492">
        <v>2</v>
      </c>
      <c r="DH12" s="492" t="s">
        <v>1</v>
      </c>
      <c r="DI12" s="492" t="s">
        <v>1</v>
      </c>
      <c r="DJ12" s="492" t="s">
        <v>1</v>
      </c>
      <c r="DK12" s="492">
        <v>1</v>
      </c>
      <c r="DL12" s="492" t="s">
        <v>1</v>
      </c>
      <c r="DM12" s="492" t="s">
        <v>1</v>
      </c>
      <c r="DN12" s="492" t="s">
        <v>1</v>
      </c>
      <c r="DO12" s="492" t="s">
        <v>1</v>
      </c>
      <c r="DP12" s="492" t="s">
        <v>1</v>
      </c>
      <c r="DQ12" s="492" t="s">
        <v>1</v>
      </c>
      <c r="DR12" s="492">
        <v>1</v>
      </c>
      <c r="DS12" s="492" t="s">
        <v>1</v>
      </c>
      <c r="DT12" s="492" t="s">
        <v>1</v>
      </c>
      <c r="DU12" s="492" t="s">
        <v>1</v>
      </c>
      <c r="DV12" s="492" t="s">
        <v>1</v>
      </c>
      <c r="DW12" s="492" t="s">
        <v>1</v>
      </c>
      <c r="DX12" s="492" t="s">
        <v>1</v>
      </c>
      <c r="EA12" s="492">
        <v>1</v>
      </c>
      <c r="EB12" s="492">
        <v>50</v>
      </c>
      <c r="EC12" s="492">
        <v>30</v>
      </c>
      <c r="ED12" s="492">
        <v>10</v>
      </c>
      <c r="EE12" s="492">
        <v>10</v>
      </c>
      <c r="EF12" s="492">
        <v>2</v>
      </c>
      <c r="EG12" s="496">
        <v>2</v>
      </c>
      <c r="EH12" s="492" t="s">
        <v>1</v>
      </c>
      <c r="EI12" s="492">
        <v>1</v>
      </c>
      <c r="EJ12" s="492">
        <v>1</v>
      </c>
      <c r="EK12" s="492" t="s">
        <v>1</v>
      </c>
      <c r="EL12" s="492" t="s">
        <v>1</v>
      </c>
      <c r="EM12" s="492" t="s">
        <v>1</v>
      </c>
      <c r="EN12" s="492">
        <v>1</v>
      </c>
      <c r="EO12" s="496">
        <v>1</v>
      </c>
      <c r="EP12" s="492" t="s">
        <v>1</v>
      </c>
      <c r="EQ12" s="492" t="s">
        <v>1</v>
      </c>
      <c r="ER12" s="492">
        <v>1</v>
      </c>
      <c r="ES12" s="492" t="s">
        <v>1</v>
      </c>
      <c r="ET12" s="492" t="s">
        <v>1</v>
      </c>
      <c r="EU12" s="492" t="s">
        <v>1</v>
      </c>
    </row>
    <row r="13" spans="1:151" ht="14.25" customHeight="1">
      <c r="A13" s="503" t="s">
        <v>299</v>
      </c>
      <c r="B13" s="503" t="s">
        <v>306</v>
      </c>
      <c r="C13" s="503" t="s">
        <v>765</v>
      </c>
      <c r="D13" s="503"/>
      <c r="E13" s="490">
        <v>1</v>
      </c>
      <c r="F13" s="490" t="s">
        <v>1</v>
      </c>
      <c r="G13" s="490" t="s">
        <v>1</v>
      </c>
      <c r="H13" s="490" t="s">
        <v>1</v>
      </c>
      <c r="I13" s="490" t="s">
        <v>1</v>
      </c>
      <c r="J13" s="490" t="s">
        <v>1</v>
      </c>
      <c r="K13" s="490" t="s">
        <v>1</v>
      </c>
      <c r="L13" s="490">
        <v>1</v>
      </c>
      <c r="M13" s="490" t="s">
        <v>1</v>
      </c>
      <c r="N13" s="490" t="s">
        <v>1</v>
      </c>
      <c r="O13" s="490" t="s">
        <v>1</v>
      </c>
      <c r="P13" s="490" t="s">
        <v>1</v>
      </c>
      <c r="Q13" s="490" t="s">
        <v>1</v>
      </c>
      <c r="R13" s="490" t="s">
        <v>1</v>
      </c>
      <c r="S13" s="490" t="s">
        <v>1</v>
      </c>
      <c r="T13" s="490" t="s">
        <v>1</v>
      </c>
      <c r="U13" s="490" t="s">
        <v>1</v>
      </c>
      <c r="V13" s="490" t="s">
        <v>1</v>
      </c>
      <c r="W13" s="490" t="s">
        <v>1</v>
      </c>
      <c r="X13" s="490" t="s">
        <v>1</v>
      </c>
      <c r="Y13" s="490" t="s">
        <v>1</v>
      </c>
      <c r="Z13" s="490" t="s">
        <v>1</v>
      </c>
      <c r="AA13" s="490" t="s">
        <v>1</v>
      </c>
      <c r="AB13" s="490" t="s">
        <v>1</v>
      </c>
      <c r="AC13" s="491" t="s">
        <v>1</v>
      </c>
      <c r="AD13" s="491" t="s">
        <v>1</v>
      </c>
      <c r="AE13" s="491" t="s">
        <v>1</v>
      </c>
      <c r="AF13" s="490" t="s">
        <v>1</v>
      </c>
      <c r="AG13" s="490" t="s">
        <v>1</v>
      </c>
      <c r="AH13" s="490" t="s">
        <v>1</v>
      </c>
      <c r="AI13" s="490" t="s">
        <v>1</v>
      </c>
      <c r="AJ13" s="490" t="s">
        <v>1</v>
      </c>
      <c r="AK13" s="490" t="s">
        <v>1</v>
      </c>
      <c r="AL13" s="490" t="s">
        <v>1</v>
      </c>
      <c r="AM13" s="490" t="s">
        <v>1</v>
      </c>
      <c r="AN13" s="490" t="s">
        <v>1</v>
      </c>
      <c r="AO13" s="490" t="s">
        <v>1</v>
      </c>
      <c r="AP13" s="490" t="s">
        <v>1</v>
      </c>
      <c r="AQ13" s="490" t="s">
        <v>1</v>
      </c>
      <c r="AR13" s="490" t="s">
        <v>1</v>
      </c>
      <c r="AS13" s="490" t="s">
        <v>1</v>
      </c>
      <c r="AT13" s="490" t="s">
        <v>1</v>
      </c>
      <c r="AU13" s="490" t="s">
        <v>1</v>
      </c>
      <c r="AV13" s="504" t="s">
        <v>1</v>
      </c>
      <c r="AW13" s="504" t="s">
        <v>1</v>
      </c>
      <c r="AX13" s="504" t="s">
        <v>1</v>
      </c>
      <c r="AY13" s="490" t="s">
        <v>1</v>
      </c>
      <c r="AZ13" s="490" t="s">
        <v>1</v>
      </c>
      <c r="BA13" s="490" t="s">
        <v>1</v>
      </c>
      <c r="BB13" s="490" t="s">
        <v>1</v>
      </c>
      <c r="BC13" s="490" t="s">
        <v>1</v>
      </c>
      <c r="BD13" s="490" t="s">
        <v>1</v>
      </c>
      <c r="BE13" s="490" t="s">
        <v>1</v>
      </c>
      <c r="BF13" s="490" t="s">
        <v>1</v>
      </c>
      <c r="BG13" s="490" t="s">
        <v>1</v>
      </c>
      <c r="BH13" s="490" t="s">
        <v>1</v>
      </c>
      <c r="BI13" s="490" t="s">
        <v>1</v>
      </c>
      <c r="BJ13" s="490" t="s">
        <v>1</v>
      </c>
      <c r="BK13" s="490" t="s">
        <v>1</v>
      </c>
      <c r="BL13" s="490" t="s">
        <v>1</v>
      </c>
      <c r="BM13" s="490" t="s">
        <v>1</v>
      </c>
      <c r="BN13" s="490" t="s">
        <v>1</v>
      </c>
      <c r="BO13" s="505" t="s">
        <v>1</v>
      </c>
      <c r="BP13" s="505" t="s">
        <v>1</v>
      </c>
      <c r="BQ13" s="505" t="s">
        <v>1</v>
      </c>
      <c r="BR13" s="492" t="s">
        <v>1</v>
      </c>
      <c r="BS13" s="492" t="s">
        <v>1</v>
      </c>
      <c r="BT13" s="492" t="s">
        <v>1</v>
      </c>
      <c r="BU13" s="492" t="s">
        <v>1</v>
      </c>
      <c r="BV13" s="492" t="s">
        <v>1</v>
      </c>
      <c r="BW13" s="492" t="s">
        <v>1</v>
      </c>
      <c r="BX13" s="492" t="s">
        <v>1</v>
      </c>
      <c r="BY13" s="492" t="s">
        <v>1</v>
      </c>
      <c r="BZ13" s="492" t="s">
        <v>1</v>
      </c>
      <c r="CA13" s="492" t="s">
        <v>1</v>
      </c>
      <c r="CB13" s="492" t="s">
        <v>1</v>
      </c>
      <c r="CC13" s="492" t="s">
        <v>1</v>
      </c>
      <c r="CD13" s="492" t="s">
        <v>1</v>
      </c>
      <c r="CE13" s="492" t="s">
        <v>1</v>
      </c>
      <c r="CF13" s="492" t="s">
        <v>1</v>
      </c>
      <c r="CG13" s="492" t="s">
        <v>1</v>
      </c>
      <c r="CH13" s="506" t="s">
        <v>1</v>
      </c>
      <c r="CI13" s="506" t="s">
        <v>1</v>
      </c>
      <c r="CJ13" s="506" t="s">
        <v>1</v>
      </c>
      <c r="CK13" s="506" t="s">
        <v>1</v>
      </c>
      <c r="CL13" s="506" t="s">
        <v>1</v>
      </c>
      <c r="CM13" s="506" t="s">
        <v>1</v>
      </c>
      <c r="CN13" s="506" t="s">
        <v>1</v>
      </c>
      <c r="CO13" s="506" t="s">
        <v>1</v>
      </c>
      <c r="CP13" s="506" t="s">
        <v>1</v>
      </c>
      <c r="CQ13" s="506" t="s">
        <v>1</v>
      </c>
      <c r="CR13" s="506" t="s">
        <v>1</v>
      </c>
      <c r="CS13" s="506" t="s">
        <v>1</v>
      </c>
      <c r="CT13" s="506" t="s">
        <v>1</v>
      </c>
      <c r="CU13" s="506" t="s">
        <v>1</v>
      </c>
      <c r="DC13" s="492" t="s">
        <v>1</v>
      </c>
      <c r="DD13" s="492" t="s">
        <v>1</v>
      </c>
      <c r="DE13" s="492" t="s">
        <v>1</v>
      </c>
      <c r="DF13" s="492" t="s">
        <v>1</v>
      </c>
      <c r="DG13" s="492" t="s">
        <v>1</v>
      </c>
      <c r="DH13" s="492" t="s">
        <v>1</v>
      </c>
      <c r="DI13" s="492" t="s">
        <v>1</v>
      </c>
      <c r="DJ13" s="492" t="s">
        <v>1</v>
      </c>
      <c r="DK13" s="492" t="s">
        <v>1</v>
      </c>
      <c r="DL13" s="492" t="s">
        <v>1</v>
      </c>
      <c r="DM13" s="492" t="s">
        <v>1</v>
      </c>
      <c r="DN13" s="492" t="s">
        <v>1</v>
      </c>
      <c r="DO13" s="492" t="s">
        <v>1</v>
      </c>
      <c r="DP13" s="492" t="s">
        <v>1</v>
      </c>
      <c r="DQ13" s="492" t="s">
        <v>1</v>
      </c>
      <c r="DR13" s="492" t="s">
        <v>1</v>
      </c>
      <c r="DS13" s="492" t="s">
        <v>1</v>
      </c>
      <c r="DT13" s="492" t="s">
        <v>1</v>
      </c>
      <c r="DU13" s="492" t="s">
        <v>1</v>
      </c>
      <c r="DV13" s="492" t="s">
        <v>1</v>
      </c>
      <c r="DW13" s="492" t="s">
        <v>1</v>
      </c>
      <c r="DX13" s="492" t="s">
        <v>1</v>
      </c>
      <c r="EA13" s="492" t="s">
        <v>1</v>
      </c>
      <c r="EB13" s="492" t="s">
        <v>1</v>
      </c>
      <c r="EC13" s="492" t="s">
        <v>1</v>
      </c>
      <c r="ED13" s="492" t="s">
        <v>1</v>
      </c>
      <c r="EE13" s="492" t="s">
        <v>1</v>
      </c>
      <c r="EF13" s="492" t="s">
        <v>1</v>
      </c>
      <c r="EG13" s="492" t="s">
        <v>1</v>
      </c>
      <c r="EH13" s="492" t="s">
        <v>1</v>
      </c>
      <c r="EI13" s="492" t="s">
        <v>1</v>
      </c>
      <c r="EJ13" s="492" t="s">
        <v>1</v>
      </c>
      <c r="EK13" s="492" t="s">
        <v>1</v>
      </c>
      <c r="EL13" s="492" t="s">
        <v>1</v>
      </c>
      <c r="EM13" s="492" t="s">
        <v>1</v>
      </c>
      <c r="EN13" s="492" t="s">
        <v>1</v>
      </c>
      <c r="EO13" s="492" t="s">
        <v>1</v>
      </c>
      <c r="EP13" s="492" t="s">
        <v>1</v>
      </c>
      <c r="EQ13" s="492" t="s">
        <v>1</v>
      </c>
      <c r="ER13" s="492" t="s">
        <v>1</v>
      </c>
      <c r="ES13" s="492" t="s">
        <v>1</v>
      </c>
      <c r="ET13" s="492" t="s">
        <v>1</v>
      </c>
      <c r="EU13" s="492" t="s">
        <v>1</v>
      </c>
    </row>
    <row r="14" spans="1:151" ht="14.25" customHeight="1">
      <c r="A14" s="498" t="s">
        <v>299</v>
      </c>
      <c r="B14" s="498" t="s">
        <v>306</v>
      </c>
      <c r="C14" s="498" t="s">
        <v>765</v>
      </c>
      <c r="D14" s="498" t="s">
        <v>307</v>
      </c>
      <c r="E14" s="495">
        <v>1</v>
      </c>
      <c r="F14" s="495" t="s">
        <v>1</v>
      </c>
      <c r="G14" s="495" t="s">
        <v>1</v>
      </c>
      <c r="H14" s="495" t="s">
        <v>1</v>
      </c>
      <c r="I14" s="495" t="s">
        <v>1</v>
      </c>
      <c r="J14" s="495" t="s">
        <v>1</v>
      </c>
      <c r="K14" s="495" t="s">
        <v>1</v>
      </c>
      <c r="L14" s="495">
        <v>1</v>
      </c>
      <c r="M14" s="495" t="s">
        <v>1</v>
      </c>
      <c r="N14" s="495" t="s">
        <v>1</v>
      </c>
      <c r="O14" s="495" t="s">
        <v>1</v>
      </c>
      <c r="P14" s="495" t="s">
        <v>1</v>
      </c>
      <c r="Q14" s="495" t="s">
        <v>1</v>
      </c>
      <c r="R14" s="495" t="s">
        <v>1</v>
      </c>
      <c r="S14" s="495" t="s">
        <v>1</v>
      </c>
      <c r="T14" s="495" t="s">
        <v>1</v>
      </c>
      <c r="U14" s="495" t="s">
        <v>1</v>
      </c>
      <c r="V14" s="495" t="s">
        <v>1</v>
      </c>
      <c r="W14" s="495" t="s">
        <v>1</v>
      </c>
      <c r="X14" s="495" t="s">
        <v>1</v>
      </c>
      <c r="Y14" s="495" t="s">
        <v>1</v>
      </c>
      <c r="Z14" s="495" t="s">
        <v>1</v>
      </c>
      <c r="AA14" s="495" t="s">
        <v>1</v>
      </c>
      <c r="AB14" s="495" t="s">
        <v>1</v>
      </c>
      <c r="AC14" s="499" t="s">
        <v>1</v>
      </c>
      <c r="AD14" s="499" t="s">
        <v>1</v>
      </c>
      <c r="AE14" s="499" t="s">
        <v>1</v>
      </c>
      <c r="AF14" s="495" t="s">
        <v>1</v>
      </c>
      <c r="AG14" s="495" t="s">
        <v>1</v>
      </c>
      <c r="AH14" s="495" t="s">
        <v>1</v>
      </c>
      <c r="AI14" s="495" t="s">
        <v>1</v>
      </c>
      <c r="AJ14" s="495" t="s">
        <v>1</v>
      </c>
      <c r="AK14" s="495" t="s">
        <v>1</v>
      </c>
      <c r="AL14" s="495" t="s">
        <v>1</v>
      </c>
      <c r="AM14" s="495" t="s">
        <v>1</v>
      </c>
      <c r="AN14" s="495" t="s">
        <v>1</v>
      </c>
      <c r="AO14" s="495" t="s">
        <v>1</v>
      </c>
      <c r="AP14" s="495" t="s">
        <v>1</v>
      </c>
      <c r="AQ14" s="495" t="s">
        <v>1</v>
      </c>
      <c r="AR14" s="495" t="s">
        <v>1</v>
      </c>
      <c r="AS14" s="495" t="s">
        <v>1</v>
      </c>
      <c r="AT14" s="495" t="s">
        <v>1</v>
      </c>
      <c r="AU14" s="495" t="s">
        <v>1</v>
      </c>
      <c r="AV14" s="500" t="s">
        <v>1</v>
      </c>
      <c r="AW14" s="500" t="s">
        <v>1</v>
      </c>
      <c r="AX14" s="500" t="s">
        <v>1</v>
      </c>
      <c r="AY14" s="495" t="s">
        <v>1</v>
      </c>
      <c r="AZ14" s="495" t="s">
        <v>1</v>
      </c>
      <c r="BA14" s="495" t="s">
        <v>1</v>
      </c>
      <c r="BB14" s="495" t="s">
        <v>1</v>
      </c>
      <c r="BC14" s="495" t="s">
        <v>1</v>
      </c>
      <c r="BD14" s="495" t="s">
        <v>1</v>
      </c>
      <c r="BE14" s="495" t="s">
        <v>1</v>
      </c>
      <c r="BF14" s="495" t="s">
        <v>1</v>
      </c>
      <c r="BG14" s="495" t="s">
        <v>1</v>
      </c>
      <c r="BH14" s="495" t="s">
        <v>1</v>
      </c>
      <c r="BI14" s="495" t="s">
        <v>1</v>
      </c>
      <c r="BJ14" s="495" t="s">
        <v>1</v>
      </c>
      <c r="BK14" s="495" t="s">
        <v>1</v>
      </c>
      <c r="BL14" s="495" t="s">
        <v>1</v>
      </c>
      <c r="BM14" s="495" t="s">
        <v>1</v>
      </c>
      <c r="BN14" s="495" t="s">
        <v>1</v>
      </c>
      <c r="BO14" s="501" t="s">
        <v>1</v>
      </c>
      <c r="BP14" s="501" t="s">
        <v>1</v>
      </c>
      <c r="BQ14" s="501" t="s">
        <v>1</v>
      </c>
      <c r="BR14" s="496" t="s">
        <v>1</v>
      </c>
      <c r="BS14" s="496" t="s">
        <v>1</v>
      </c>
      <c r="BT14" s="496" t="s">
        <v>1</v>
      </c>
      <c r="BU14" s="496" t="s">
        <v>1</v>
      </c>
      <c r="BV14" s="496" t="s">
        <v>1</v>
      </c>
      <c r="BW14" s="496" t="s">
        <v>1</v>
      </c>
      <c r="BX14" s="496" t="s">
        <v>1</v>
      </c>
      <c r="BY14" s="496" t="s">
        <v>1</v>
      </c>
      <c r="BZ14" s="496" t="s">
        <v>1</v>
      </c>
      <c r="CA14" s="496" t="s">
        <v>1</v>
      </c>
      <c r="CB14" s="496" t="s">
        <v>1</v>
      </c>
      <c r="CC14" s="496" t="s">
        <v>1</v>
      </c>
      <c r="CD14" s="496" t="s">
        <v>1</v>
      </c>
      <c r="CE14" s="496" t="s">
        <v>1</v>
      </c>
      <c r="CF14" s="496" t="s">
        <v>1</v>
      </c>
      <c r="CG14" s="496" t="s">
        <v>1</v>
      </c>
      <c r="CH14" s="502" t="s">
        <v>1</v>
      </c>
      <c r="CI14" s="502" t="s">
        <v>1</v>
      </c>
      <c r="CJ14" s="502" t="s">
        <v>1</v>
      </c>
      <c r="CK14" s="502" t="s">
        <v>1</v>
      </c>
      <c r="CL14" s="502" t="s">
        <v>1</v>
      </c>
      <c r="CM14" s="502" t="s">
        <v>1</v>
      </c>
      <c r="CN14" s="502" t="s">
        <v>1</v>
      </c>
      <c r="CO14" s="502" t="s">
        <v>1</v>
      </c>
      <c r="CP14" s="502" t="s">
        <v>1</v>
      </c>
      <c r="CQ14" s="502" t="s">
        <v>1</v>
      </c>
      <c r="CR14" s="502" t="s">
        <v>1</v>
      </c>
      <c r="CS14" s="502" t="s">
        <v>1</v>
      </c>
      <c r="CT14" s="502" t="s">
        <v>1</v>
      </c>
      <c r="CU14" s="502" t="s">
        <v>1</v>
      </c>
      <c r="CV14" s="496"/>
      <c r="CW14" s="496"/>
      <c r="CX14" s="496"/>
      <c r="CY14" s="496"/>
      <c r="CZ14" s="496"/>
      <c r="DA14" s="496"/>
      <c r="DB14" s="496"/>
      <c r="DC14" s="496" t="s">
        <v>1</v>
      </c>
      <c r="DD14" s="496" t="s">
        <v>1</v>
      </c>
      <c r="DE14" s="496" t="s">
        <v>1</v>
      </c>
      <c r="DF14" s="496" t="s">
        <v>1</v>
      </c>
      <c r="DG14" s="496" t="s">
        <v>1</v>
      </c>
      <c r="DH14" s="496" t="s">
        <v>1</v>
      </c>
      <c r="DI14" s="496" t="s">
        <v>1</v>
      </c>
      <c r="DJ14" s="496" t="s">
        <v>1</v>
      </c>
      <c r="DK14" s="496" t="s">
        <v>1</v>
      </c>
      <c r="DL14" s="496" t="s">
        <v>1</v>
      </c>
      <c r="DM14" s="496" t="s">
        <v>1</v>
      </c>
      <c r="DN14" s="496" t="s">
        <v>1</v>
      </c>
      <c r="DO14" s="496" t="s">
        <v>1</v>
      </c>
      <c r="DP14" s="496" t="s">
        <v>1</v>
      </c>
      <c r="DQ14" s="496" t="s">
        <v>1</v>
      </c>
      <c r="DR14" s="496" t="s">
        <v>1</v>
      </c>
      <c r="DS14" s="496" t="s">
        <v>1</v>
      </c>
      <c r="DT14" s="496" t="s">
        <v>1</v>
      </c>
      <c r="DU14" s="496" t="s">
        <v>1</v>
      </c>
      <c r="DV14" s="496" t="s">
        <v>1</v>
      </c>
      <c r="DW14" s="496" t="s">
        <v>1</v>
      </c>
      <c r="DX14" s="496" t="s">
        <v>1</v>
      </c>
      <c r="DY14" s="496"/>
      <c r="DZ14" s="496"/>
      <c r="EA14" s="496" t="s">
        <v>1</v>
      </c>
      <c r="EB14" s="496" t="s">
        <v>1</v>
      </c>
      <c r="EC14" s="496" t="s">
        <v>1</v>
      </c>
      <c r="ED14" s="496" t="s">
        <v>1</v>
      </c>
      <c r="EE14" s="496" t="s">
        <v>1</v>
      </c>
      <c r="EF14" s="496" t="s">
        <v>1</v>
      </c>
      <c r="EG14" s="496" t="s">
        <v>1</v>
      </c>
      <c r="EH14" s="496" t="s">
        <v>1</v>
      </c>
      <c r="EI14" s="496" t="s">
        <v>1</v>
      </c>
      <c r="EJ14" s="496" t="s">
        <v>1</v>
      </c>
      <c r="EK14" s="496" t="s">
        <v>1</v>
      </c>
      <c r="EL14" s="496" t="s">
        <v>1</v>
      </c>
      <c r="EM14" s="496" t="s">
        <v>1</v>
      </c>
      <c r="EN14" s="496" t="s">
        <v>1</v>
      </c>
      <c r="EO14" s="496" t="s">
        <v>1</v>
      </c>
      <c r="EP14" s="496" t="s">
        <v>1</v>
      </c>
      <c r="EQ14" s="496" t="s">
        <v>1</v>
      </c>
      <c r="ER14" s="496" t="s">
        <v>1</v>
      </c>
      <c r="ES14" s="496" t="s">
        <v>1</v>
      </c>
      <c r="ET14" s="496" t="s">
        <v>1</v>
      </c>
      <c r="EU14" s="496" t="s">
        <v>1</v>
      </c>
    </row>
    <row r="15" spans="1:151" ht="14.25" customHeight="1">
      <c r="A15" s="503" t="s">
        <v>299</v>
      </c>
      <c r="B15" s="503" t="s">
        <v>308</v>
      </c>
      <c r="C15" s="503" t="s">
        <v>766</v>
      </c>
      <c r="D15" s="503"/>
      <c r="E15" s="490">
        <v>1</v>
      </c>
      <c r="F15" s="490" t="s">
        <v>1</v>
      </c>
      <c r="G15" s="490" t="s">
        <v>1</v>
      </c>
      <c r="H15" s="490" t="s">
        <v>1</v>
      </c>
      <c r="I15" s="490" t="s">
        <v>1</v>
      </c>
      <c r="J15" s="490" t="s">
        <v>1</v>
      </c>
      <c r="K15" s="490" t="s">
        <v>1</v>
      </c>
      <c r="L15" s="490">
        <v>1</v>
      </c>
      <c r="M15" s="490" t="s">
        <v>1</v>
      </c>
      <c r="N15" s="490" t="s">
        <v>1</v>
      </c>
      <c r="O15" s="490" t="s">
        <v>1</v>
      </c>
      <c r="P15" s="490" t="s">
        <v>1</v>
      </c>
      <c r="Q15" s="490" t="s">
        <v>1</v>
      </c>
      <c r="R15" s="490" t="s">
        <v>1</v>
      </c>
      <c r="S15" s="490" t="s">
        <v>1</v>
      </c>
      <c r="T15" s="490" t="s">
        <v>1</v>
      </c>
      <c r="U15" s="490" t="s">
        <v>1</v>
      </c>
      <c r="V15" s="490" t="s">
        <v>1</v>
      </c>
      <c r="W15" s="490" t="s">
        <v>1</v>
      </c>
      <c r="X15" s="490" t="s">
        <v>1</v>
      </c>
      <c r="Y15" s="490" t="s">
        <v>1</v>
      </c>
      <c r="Z15" s="490" t="s">
        <v>1</v>
      </c>
      <c r="AA15" s="490" t="s">
        <v>1</v>
      </c>
      <c r="AB15" s="490" t="s">
        <v>1</v>
      </c>
      <c r="AC15" s="491" t="s">
        <v>1</v>
      </c>
      <c r="AD15" s="491" t="s">
        <v>1</v>
      </c>
      <c r="AE15" s="491" t="s">
        <v>1</v>
      </c>
      <c r="AF15" s="490" t="s">
        <v>1</v>
      </c>
      <c r="AG15" s="490" t="s">
        <v>1</v>
      </c>
      <c r="AH15" s="490" t="s">
        <v>1</v>
      </c>
      <c r="AI15" s="490" t="s">
        <v>1</v>
      </c>
      <c r="AJ15" s="490" t="s">
        <v>1</v>
      </c>
      <c r="AK15" s="490" t="s">
        <v>1</v>
      </c>
      <c r="AL15" s="490" t="s">
        <v>1</v>
      </c>
      <c r="AM15" s="490" t="s">
        <v>1</v>
      </c>
      <c r="AN15" s="490" t="s">
        <v>1</v>
      </c>
      <c r="AO15" s="490" t="s">
        <v>1</v>
      </c>
      <c r="AP15" s="490" t="s">
        <v>1</v>
      </c>
      <c r="AQ15" s="490" t="s">
        <v>1</v>
      </c>
      <c r="AR15" s="490" t="s">
        <v>1</v>
      </c>
      <c r="AS15" s="490" t="s">
        <v>1</v>
      </c>
      <c r="AT15" s="490" t="s">
        <v>1</v>
      </c>
      <c r="AU15" s="490" t="s">
        <v>1</v>
      </c>
      <c r="AV15" s="504" t="s">
        <v>1</v>
      </c>
      <c r="AW15" s="504" t="s">
        <v>1</v>
      </c>
      <c r="AX15" s="504" t="s">
        <v>1</v>
      </c>
      <c r="AY15" s="490" t="s">
        <v>1</v>
      </c>
      <c r="AZ15" s="490" t="s">
        <v>1</v>
      </c>
      <c r="BA15" s="490" t="s">
        <v>1</v>
      </c>
      <c r="BB15" s="490" t="s">
        <v>1</v>
      </c>
      <c r="BC15" s="490" t="s">
        <v>1</v>
      </c>
      <c r="BD15" s="490" t="s">
        <v>1</v>
      </c>
      <c r="BE15" s="490" t="s">
        <v>1</v>
      </c>
      <c r="BF15" s="490" t="s">
        <v>1</v>
      </c>
      <c r="BG15" s="490" t="s">
        <v>1</v>
      </c>
      <c r="BH15" s="490" t="s">
        <v>1</v>
      </c>
      <c r="BI15" s="490" t="s">
        <v>1</v>
      </c>
      <c r="BJ15" s="490" t="s">
        <v>1</v>
      </c>
      <c r="BK15" s="490" t="s">
        <v>1</v>
      </c>
      <c r="BL15" s="490" t="s">
        <v>1</v>
      </c>
      <c r="BM15" s="490" t="s">
        <v>1</v>
      </c>
      <c r="BN15" s="490" t="s">
        <v>1</v>
      </c>
      <c r="BO15" s="505" t="s">
        <v>1</v>
      </c>
      <c r="BP15" s="505" t="s">
        <v>1</v>
      </c>
      <c r="BQ15" s="505" t="s">
        <v>1</v>
      </c>
      <c r="BR15" s="492" t="s">
        <v>1</v>
      </c>
      <c r="BS15" s="492" t="s">
        <v>1</v>
      </c>
      <c r="BT15" s="492" t="s">
        <v>1</v>
      </c>
      <c r="BU15" s="492" t="s">
        <v>1</v>
      </c>
      <c r="BV15" s="492" t="s">
        <v>1</v>
      </c>
      <c r="BW15" s="492" t="s">
        <v>1</v>
      </c>
      <c r="BX15" s="492" t="s">
        <v>1</v>
      </c>
      <c r="BY15" s="492" t="s">
        <v>1</v>
      </c>
      <c r="BZ15" s="492" t="s">
        <v>1</v>
      </c>
      <c r="CA15" s="492" t="s">
        <v>1</v>
      </c>
      <c r="CB15" s="492" t="s">
        <v>1</v>
      </c>
      <c r="CC15" s="492" t="s">
        <v>1</v>
      </c>
      <c r="CD15" s="492" t="s">
        <v>1</v>
      </c>
      <c r="CE15" s="492" t="s">
        <v>1</v>
      </c>
      <c r="CF15" s="492" t="s">
        <v>1</v>
      </c>
      <c r="CG15" s="492" t="s">
        <v>1</v>
      </c>
      <c r="CH15" s="506" t="s">
        <v>1</v>
      </c>
      <c r="CI15" s="506" t="s">
        <v>1</v>
      </c>
      <c r="CJ15" s="506" t="s">
        <v>1</v>
      </c>
      <c r="CK15" s="506" t="s">
        <v>1</v>
      </c>
      <c r="CL15" s="506" t="s">
        <v>1</v>
      </c>
      <c r="CM15" s="506" t="s">
        <v>1</v>
      </c>
      <c r="CN15" s="506" t="s">
        <v>1</v>
      </c>
      <c r="CO15" s="506" t="s">
        <v>1</v>
      </c>
      <c r="CP15" s="506" t="s">
        <v>1</v>
      </c>
      <c r="CQ15" s="506" t="s">
        <v>1</v>
      </c>
      <c r="CR15" s="506" t="s">
        <v>1</v>
      </c>
      <c r="CS15" s="506" t="s">
        <v>1</v>
      </c>
      <c r="CT15" s="506" t="s">
        <v>1</v>
      </c>
      <c r="CU15" s="506" t="s">
        <v>1</v>
      </c>
      <c r="DC15" s="492" t="s">
        <v>1</v>
      </c>
      <c r="DD15" s="492" t="s">
        <v>1</v>
      </c>
      <c r="DE15" s="492" t="s">
        <v>1</v>
      </c>
      <c r="DF15" s="492" t="s">
        <v>1</v>
      </c>
      <c r="DG15" s="492" t="s">
        <v>1</v>
      </c>
      <c r="DH15" s="492" t="s">
        <v>1</v>
      </c>
      <c r="DI15" s="492" t="s">
        <v>1</v>
      </c>
      <c r="DJ15" s="492" t="s">
        <v>1</v>
      </c>
      <c r="DK15" s="492" t="s">
        <v>1</v>
      </c>
      <c r="DL15" s="492" t="s">
        <v>1</v>
      </c>
      <c r="DM15" s="492" t="s">
        <v>1</v>
      </c>
      <c r="DN15" s="492" t="s">
        <v>1</v>
      </c>
      <c r="DO15" s="492" t="s">
        <v>1</v>
      </c>
      <c r="DP15" s="492" t="s">
        <v>1</v>
      </c>
      <c r="DQ15" s="492" t="s">
        <v>1</v>
      </c>
      <c r="DR15" s="492" t="s">
        <v>1</v>
      </c>
      <c r="DS15" s="492" t="s">
        <v>1</v>
      </c>
      <c r="DT15" s="492" t="s">
        <v>1</v>
      </c>
      <c r="DU15" s="492" t="s">
        <v>1</v>
      </c>
      <c r="DV15" s="492" t="s">
        <v>1</v>
      </c>
      <c r="DW15" s="492" t="s">
        <v>1</v>
      </c>
      <c r="DX15" s="492" t="s">
        <v>1</v>
      </c>
      <c r="EA15" s="492" t="s">
        <v>1</v>
      </c>
      <c r="EB15" s="492" t="s">
        <v>1</v>
      </c>
      <c r="EC15" s="492" t="s">
        <v>1</v>
      </c>
      <c r="ED15" s="492" t="s">
        <v>1</v>
      </c>
      <c r="EE15" s="492" t="s">
        <v>1</v>
      </c>
      <c r="EF15" s="492" t="s">
        <v>1</v>
      </c>
      <c r="EG15" s="492" t="s">
        <v>1</v>
      </c>
      <c r="EH15" s="492" t="s">
        <v>1</v>
      </c>
      <c r="EI15" s="492" t="s">
        <v>1</v>
      </c>
      <c r="EJ15" s="492" t="s">
        <v>1</v>
      </c>
      <c r="EK15" s="492" t="s">
        <v>1</v>
      </c>
      <c r="EL15" s="492" t="s">
        <v>1</v>
      </c>
      <c r="EM15" s="492" t="s">
        <v>1</v>
      </c>
      <c r="EN15" s="492" t="s">
        <v>1</v>
      </c>
      <c r="EO15" s="492" t="s">
        <v>1</v>
      </c>
      <c r="EP15" s="492" t="s">
        <v>1</v>
      </c>
      <c r="EQ15" s="492" t="s">
        <v>1</v>
      </c>
      <c r="ER15" s="492" t="s">
        <v>1</v>
      </c>
      <c r="ES15" s="492" t="s">
        <v>1</v>
      </c>
      <c r="ET15" s="492" t="s">
        <v>1</v>
      </c>
      <c r="EU15" s="492" t="s">
        <v>1</v>
      </c>
    </row>
    <row r="16" spans="1:151" ht="14.25" customHeight="1">
      <c r="A16" s="498" t="s">
        <v>299</v>
      </c>
      <c r="B16" s="498" t="s">
        <v>308</v>
      </c>
      <c r="C16" s="498" t="s">
        <v>766</v>
      </c>
      <c r="D16" s="498" t="s">
        <v>309</v>
      </c>
      <c r="E16" s="495">
        <v>1</v>
      </c>
      <c r="F16" s="495" t="s">
        <v>1</v>
      </c>
      <c r="G16" s="495" t="s">
        <v>1</v>
      </c>
      <c r="H16" s="495" t="s">
        <v>1</v>
      </c>
      <c r="I16" s="495" t="s">
        <v>1</v>
      </c>
      <c r="J16" s="495" t="s">
        <v>1</v>
      </c>
      <c r="K16" s="495" t="s">
        <v>1</v>
      </c>
      <c r="L16" s="495">
        <v>1</v>
      </c>
      <c r="M16" s="495" t="s">
        <v>1</v>
      </c>
      <c r="N16" s="495" t="s">
        <v>1</v>
      </c>
      <c r="O16" s="495" t="s">
        <v>1</v>
      </c>
      <c r="P16" s="495" t="s">
        <v>1</v>
      </c>
      <c r="Q16" s="495" t="s">
        <v>1</v>
      </c>
      <c r="R16" s="495" t="s">
        <v>1</v>
      </c>
      <c r="S16" s="495" t="s">
        <v>1</v>
      </c>
      <c r="T16" s="495" t="s">
        <v>1</v>
      </c>
      <c r="U16" s="495" t="s">
        <v>1</v>
      </c>
      <c r="V16" s="495" t="s">
        <v>1</v>
      </c>
      <c r="W16" s="495" t="s">
        <v>1</v>
      </c>
      <c r="X16" s="495" t="s">
        <v>1</v>
      </c>
      <c r="Y16" s="495" t="s">
        <v>1</v>
      </c>
      <c r="Z16" s="495" t="s">
        <v>1</v>
      </c>
      <c r="AA16" s="495" t="s">
        <v>1</v>
      </c>
      <c r="AB16" s="495" t="s">
        <v>1</v>
      </c>
      <c r="AC16" s="499" t="s">
        <v>1</v>
      </c>
      <c r="AD16" s="499" t="s">
        <v>1</v>
      </c>
      <c r="AE16" s="499" t="s">
        <v>1</v>
      </c>
      <c r="AF16" s="495" t="s">
        <v>1</v>
      </c>
      <c r="AG16" s="495" t="s">
        <v>1</v>
      </c>
      <c r="AH16" s="495" t="s">
        <v>1</v>
      </c>
      <c r="AI16" s="495" t="s">
        <v>1</v>
      </c>
      <c r="AJ16" s="495" t="s">
        <v>1</v>
      </c>
      <c r="AK16" s="495" t="s">
        <v>1</v>
      </c>
      <c r="AL16" s="495" t="s">
        <v>1</v>
      </c>
      <c r="AM16" s="495" t="s">
        <v>1</v>
      </c>
      <c r="AN16" s="495" t="s">
        <v>1</v>
      </c>
      <c r="AO16" s="495" t="s">
        <v>1</v>
      </c>
      <c r="AP16" s="495" t="s">
        <v>1</v>
      </c>
      <c r="AQ16" s="495" t="s">
        <v>1</v>
      </c>
      <c r="AR16" s="495" t="s">
        <v>1</v>
      </c>
      <c r="AS16" s="495" t="s">
        <v>1</v>
      </c>
      <c r="AT16" s="495" t="s">
        <v>1</v>
      </c>
      <c r="AU16" s="495" t="s">
        <v>1</v>
      </c>
      <c r="AV16" s="500" t="s">
        <v>1</v>
      </c>
      <c r="AW16" s="500" t="s">
        <v>1</v>
      </c>
      <c r="AX16" s="500" t="s">
        <v>1</v>
      </c>
      <c r="AY16" s="495" t="s">
        <v>1</v>
      </c>
      <c r="AZ16" s="495" t="s">
        <v>1</v>
      </c>
      <c r="BA16" s="495" t="s">
        <v>1</v>
      </c>
      <c r="BB16" s="495" t="s">
        <v>1</v>
      </c>
      <c r="BC16" s="495" t="s">
        <v>1</v>
      </c>
      <c r="BD16" s="495" t="s">
        <v>1</v>
      </c>
      <c r="BE16" s="495" t="s">
        <v>1</v>
      </c>
      <c r="BF16" s="495" t="s">
        <v>1</v>
      </c>
      <c r="BG16" s="495" t="s">
        <v>1</v>
      </c>
      <c r="BH16" s="495" t="s">
        <v>1</v>
      </c>
      <c r="BI16" s="495" t="s">
        <v>1</v>
      </c>
      <c r="BJ16" s="495" t="s">
        <v>1</v>
      </c>
      <c r="BK16" s="495" t="s">
        <v>1</v>
      </c>
      <c r="BL16" s="495" t="s">
        <v>1</v>
      </c>
      <c r="BM16" s="495" t="s">
        <v>1</v>
      </c>
      <c r="BN16" s="495" t="s">
        <v>1</v>
      </c>
      <c r="BO16" s="501" t="s">
        <v>1</v>
      </c>
      <c r="BP16" s="501" t="s">
        <v>1</v>
      </c>
      <c r="BQ16" s="501" t="s">
        <v>1</v>
      </c>
      <c r="BR16" s="496" t="s">
        <v>1</v>
      </c>
      <c r="BS16" s="496" t="s">
        <v>1</v>
      </c>
      <c r="BT16" s="496" t="s">
        <v>1</v>
      </c>
      <c r="BU16" s="496" t="s">
        <v>1</v>
      </c>
      <c r="BV16" s="496" t="s">
        <v>1</v>
      </c>
      <c r="BW16" s="496" t="s">
        <v>1</v>
      </c>
      <c r="BX16" s="496" t="s">
        <v>1</v>
      </c>
      <c r="BY16" s="496" t="s">
        <v>1</v>
      </c>
      <c r="BZ16" s="496" t="s">
        <v>1</v>
      </c>
      <c r="CA16" s="496" t="s">
        <v>1</v>
      </c>
      <c r="CB16" s="496" t="s">
        <v>1</v>
      </c>
      <c r="CC16" s="496" t="s">
        <v>1</v>
      </c>
      <c r="CD16" s="496" t="s">
        <v>1</v>
      </c>
      <c r="CE16" s="496" t="s">
        <v>1</v>
      </c>
      <c r="CF16" s="496" t="s">
        <v>1</v>
      </c>
      <c r="CG16" s="496" t="s">
        <v>1</v>
      </c>
      <c r="CH16" s="502" t="s">
        <v>1</v>
      </c>
      <c r="CI16" s="502" t="s">
        <v>1</v>
      </c>
      <c r="CJ16" s="502" t="s">
        <v>1</v>
      </c>
      <c r="CK16" s="502" t="s">
        <v>1</v>
      </c>
      <c r="CL16" s="502" t="s">
        <v>1</v>
      </c>
      <c r="CM16" s="502" t="s">
        <v>1</v>
      </c>
      <c r="CN16" s="502" t="s">
        <v>1</v>
      </c>
      <c r="CO16" s="502" t="s">
        <v>1</v>
      </c>
      <c r="CP16" s="502" t="s">
        <v>1</v>
      </c>
      <c r="CQ16" s="502" t="s">
        <v>1</v>
      </c>
      <c r="CR16" s="502" t="s">
        <v>1</v>
      </c>
      <c r="CS16" s="502" t="s">
        <v>1</v>
      </c>
      <c r="CT16" s="502" t="s">
        <v>1</v>
      </c>
      <c r="CU16" s="502" t="s">
        <v>1</v>
      </c>
      <c r="CV16" s="496"/>
      <c r="CW16" s="496"/>
      <c r="CX16" s="496"/>
      <c r="CY16" s="496"/>
      <c r="CZ16" s="496"/>
      <c r="DA16" s="496"/>
      <c r="DB16" s="496"/>
      <c r="DC16" s="496" t="s">
        <v>1</v>
      </c>
      <c r="DD16" s="496" t="s">
        <v>1</v>
      </c>
      <c r="DE16" s="496" t="s">
        <v>1</v>
      </c>
      <c r="DF16" s="496" t="s">
        <v>1</v>
      </c>
      <c r="DG16" s="496" t="s">
        <v>1</v>
      </c>
      <c r="DH16" s="496" t="s">
        <v>1</v>
      </c>
      <c r="DI16" s="496" t="s">
        <v>1</v>
      </c>
      <c r="DJ16" s="496" t="s">
        <v>1</v>
      </c>
      <c r="DK16" s="496" t="s">
        <v>1</v>
      </c>
      <c r="DL16" s="496" t="s">
        <v>1</v>
      </c>
      <c r="DM16" s="496" t="s">
        <v>1</v>
      </c>
      <c r="DN16" s="496" t="s">
        <v>1</v>
      </c>
      <c r="DO16" s="496" t="s">
        <v>1</v>
      </c>
      <c r="DP16" s="496" t="s">
        <v>1</v>
      </c>
      <c r="DQ16" s="496" t="s">
        <v>1</v>
      </c>
      <c r="DR16" s="496" t="s">
        <v>1</v>
      </c>
      <c r="DS16" s="496" t="s">
        <v>1</v>
      </c>
      <c r="DT16" s="496" t="s">
        <v>1</v>
      </c>
      <c r="DU16" s="496" t="s">
        <v>1</v>
      </c>
      <c r="DV16" s="496" t="s">
        <v>1</v>
      </c>
      <c r="DW16" s="496" t="s">
        <v>1</v>
      </c>
      <c r="DX16" s="496" t="s">
        <v>1</v>
      </c>
      <c r="DY16" s="496"/>
      <c r="DZ16" s="496"/>
      <c r="EA16" s="496" t="s">
        <v>1</v>
      </c>
      <c r="EB16" s="496" t="s">
        <v>1</v>
      </c>
      <c r="EC16" s="496" t="s">
        <v>1</v>
      </c>
      <c r="ED16" s="496" t="s">
        <v>1</v>
      </c>
      <c r="EE16" s="496" t="s">
        <v>1</v>
      </c>
      <c r="EF16" s="496" t="s">
        <v>1</v>
      </c>
      <c r="EG16" s="496" t="s">
        <v>1</v>
      </c>
      <c r="EH16" s="496" t="s">
        <v>1</v>
      </c>
      <c r="EI16" s="496" t="s">
        <v>1</v>
      </c>
      <c r="EJ16" s="496" t="s">
        <v>1</v>
      </c>
      <c r="EK16" s="496" t="s">
        <v>1</v>
      </c>
      <c r="EL16" s="496" t="s">
        <v>1</v>
      </c>
      <c r="EM16" s="496" t="s">
        <v>1</v>
      </c>
      <c r="EN16" s="496" t="s">
        <v>1</v>
      </c>
      <c r="EO16" s="496" t="s">
        <v>1</v>
      </c>
      <c r="EP16" s="496" t="s">
        <v>1</v>
      </c>
      <c r="EQ16" s="496" t="s">
        <v>1</v>
      </c>
      <c r="ER16" s="496" t="s">
        <v>1</v>
      </c>
      <c r="ES16" s="496" t="s">
        <v>1</v>
      </c>
      <c r="ET16" s="496" t="s">
        <v>1</v>
      </c>
      <c r="EU16" s="496" t="s">
        <v>1</v>
      </c>
    </row>
    <row r="17" spans="1:151" ht="14.25" customHeight="1">
      <c r="A17" s="503" t="s">
        <v>299</v>
      </c>
      <c r="B17" s="503" t="s">
        <v>310</v>
      </c>
      <c r="C17" s="503" t="s">
        <v>767</v>
      </c>
      <c r="D17" s="503"/>
      <c r="E17" s="490" t="s">
        <v>1</v>
      </c>
      <c r="F17" s="490" t="s">
        <v>1</v>
      </c>
      <c r="G17" s="490" t="s">
        <v>1</v>
      </c>
      <c r="H17" s="490" t="s">
        <v>1</v>
      </c>
      <c r="I17" s="490" t="s">
        <v>1</v>
      </c>
      <c r="J17" s="490" t="s">
        <v>1</v>
      </c>
      <c r="K17" s="490" t="s">
        <v>1</v>
      </c>
      <c r="L17" s="490" t="s">
        <v>1</v>
      </c>
      <c r="M17" s="490" t="s">
        <v>1</v>
      </c>
      <c r="N17" s="490" t="s">
        <v>1</v>
      </c>
      <c r="O17" s="490" t="s">
        <v>1</v>
      </c>
      <c r="P17" s="490" t="s">
        <v>1</v>
      </c>
      <c r="Q17" s="490" t="s">
        <v>1</v>
      </c>
      <c r="R17" s="490" t="s">
        <v>1</v>
      </c>
      <c r="S17" s="490" t="s">
        <v>1</v>
      </c>
      <c r="T17" s="490" t="s">
        <v>1</v>
      </c>
      <c r="U17" s="490" t="s">
        <v>1</v>
      </c>
      <c r="V17" s="490" t="s">
        <v>1</v>
      </c>
      <c r="W17" s="490" t="s">
        <v>1</v>
      </c>
      <c r="X17" s="490" t="s">
        <v>1</v>
      </c>
      <c r="Y17" s="490" t="s">
        <v>1</v>
      </c>
      <c r="Z17" s="490" t="s">
        <v>1</v>
      </c>
      <c r="AA17" s="490" t="s">
        <v>1</v>
      </c>
      <c r="AB17" s="490" t="s">
        <v>1</v>
      </c>
      <c r="AC17" s="491" t="s">
        <v>1</v>
      </c>
      <c r="AD17" s="491" t="s">
        <v>1</v>
      </c>
      <c r="AE17" s="491" t="s">
        <v>1</v>
      </c>
      <c r="AF17" s="490" t="s">
        <v>1</v>
      </c>
      <c r="AG17" s="490" t="s">
        <v>1</v>
      </c>
      <c r="AH17" s="490" t="s">
        <v>1</v>
      </c>
      <c r="AI17" s="490" t="s">
        <v>1</v>
      </c>
      <c r="AJ17" s="490" t="s">
        <v>1</v>
      </c>
      <c r="AK17" s="490" t="s">
        <v>1</v>
      </c>
      <c r="AL17" s="490" t="s">
        <v>1</v>
      </c>
      <c r="AM17" s="490" t="s">
        <v>1</v>
      </c>
      <c r="AN17" s="490" t="s">
        <v>1</v>
      </c>
      <c r="AO17" s="490" t="s">
        <v>1</v>
      </c>
      <c r="AP17" s="490" t="s">
        <v>1</v>
      </c>
      <c r="AQ17" s="490" t="s">
        <v>1</v>
      </c>
      <c r="AR17" s="490" t="s">
        <v>1</v>
      </c>
      <c r="AS17" s="490" t="s">
        <v>1</v>
      </c>
      <c r="AT17" s="490" t="s">
        <v>1</v>
      </c>
      <c r="AU17" s="490" t="s">
        <v>1</v>
      </c>
      <c r="AV17" s="504" t="s">
        <v>1</v>
      </c>
      <c r="AW17" s="504" t="s">
        <v>1</v>
      </c>
      <c r="AX17" s="504" t="s">
        <v>1</v>
      </c>
      <c r="AY17" s="490" t="s">
        <v>1</v>
      </c>
      <c r="AZ17" s="490" t="s">
        <v>1</v>
      </c>
      <c r="BA17" s="490" t="s">
        <v>1</v>
      </c>
      <c r="BB17" s="490" t="s">
        <v>1</v>
      </c>
      <c r="BC17" s="490" t="s">
        <v>1</v>
      </c>
      <c r="BD17" s="490" t="s">
        <v>1</v>
      </c>
      <c r="BE17" s="490" t="s">
        <v>1</v>
      </c>
      <c r="BF17" s="490" t="s">
        <v>1</v>
      </c>
      <c r="BG17" s="490" t="s">
        <v>1</v>
      </c>
      <c r="BH17" s="490" t="s">
        <v>1</v>
      </c>
      <c r="BI17" s="490" t="s">
        <v>1</v>
      </c>
      <c r="BJ17" s="490" t="s">
        <v>1</v>
      </c>
      <c r="BK17" s="490" t="s">
        <v>1</v>
      </c>
      <c r="BL17" s="490" t="s">
        <v>1</v>
      </c>
      <c r="BM17" s="490" t="s">
        <v>1</v>
      </c>
      <c r="BN17" s="490" t="s">
        <v>1</v>
      </c>
      <c r="BO17" s="505" t="s">
        <v>1</v>
      </c>
      <c r="BP17" s="505" t="s">
        <v>1</v>
      </c>
      <c r="BQ17" s="505" t="s">
        <v>1</v>
      </c>
      <c r="BR17" s="492" t="s">
        <v>1</v>
      </c>
      <c r="BS17" s="492" t="s">
        <v>1</v>
      </c>
      <c r="BT17" s="492" t="s">
        <v>1</v>
      </c>
      <c r="BU17" s="492" t="s">
        <v>1</v>
      </c>
      <c r="BV17" s="492" t="s">
        <v>1</v>
      </c>
      <c r="BW17" s="492" t="s">
        <v>1</v>
      </c>
      <c r="BX17" s="492" t="s">
        <v>1</v>
      </c>
      <c r="BY17" s="492" t="s">
        <v>1</v>
      </c>
      <c r="BZ17" s="492" t="s">
        <v>1</v>
      </c>
      <c r="CA17" s="492" t="s">
        <v>1</v>
      </c>
      <c r="CB17" s="492" t="s">
        <v>1</v>
      </c>
      <c r="CC17" s="492" t="s">
        <v>1</v>
      </c>
      <c r="CD17" s="492" t="s">
        <v>1</v>
      </c>
      <c r="CE17" s="492" t="s">
        <v>1</v>
      </c>
      <c r="CF17" s="492" t="s">
        <v>1</v>
      </c>
      <c r="CG17" s="492" t="s">
        <v>1</v>
      </c>
      <c r="CH17" s="506" t="s">
        <v>1</v>
      </c>
      <c r="CI17" s="506" t="s">
        <v>1</v>
      </c>
      <c r="CJ17" s="506" t="s">
        <v>1</v>
      </c>
      <c r="CK17" s="506" t="s">
        <v>1</v>
      </c>
      <c r="CL17" s="506" t="s">
        <v>1</v>
      </c>
      <c r="CM17" s="506" t="s">
        <v>1</v>
      </c>
      <c r="CN17" s="506" t="s">
        <v>1</v>
      </c>
      <c r="CO17" s="506" t="s">
        <v>1</v>
      </c>
      <c r="CP17" s="506" t="s">
        <v>1</v>
      </c>
      <c r="CQ17" s="506" t="s">
        <v>1</v>
      </c>
      <c r="CR17" s="506" t="s">
        <v>1</v>
      </c>
      <c r="CS17" s="506" t="s">
        <v>1</v>
      </c>
      <c r="CT17" s="506" t="s">
        <v>1</v>
      </c>
      <c r="CU17" s="506" t="s">
        <v>1</v>
      </c>
      <c r="DC17" s="492" t="s">
        <v>1</v>
      </c>
      <c r="DD17" s="492" t="s">
        <v>1</v>
      </c>
      <c r="DE17" s="492" t="s">
        <v>1</v>
      </c>
      <c r="DF17" s="492" t="s">
        <v>1</v>
      </c>
      <c r="DG17" s="492" t="s">
        <v>1</v>
      </c>
      <c r="DH17" s="492" t="s">
        <v>1</v>
      </c>
      <c r="DI17" s="492" t="s">
        <v>1</v>
      </c>
      <c r="DJ17" s="492" t="s">
        <v>1</v>
      </c>
      <c r="DK17" s="492" t="s">
        <v>1</v>
      </c>
      <c r="DL17" s="492" t="s">
        <v>1</v>
      </c>
      <c r="DM17" s="492" t="s">
        <v>1</v>
      </c>
      <c r="DN17" s="492" t="s">
        <v>1</v>
      </c>
      <c r="DO17" s="492" t="s">
        <v>1</v>
      </c>
      <c r="DP17" s="492" t="s">
        <v>1</v>
      </c>
      <c r="DQ17" s="492" t="s">
        <v>1</v>
      </c>
      <c r="DR17" s="492" t="s">
        <v>1</v>
      </c>
      <c r="DS17" s="492" t="s">
        <v>1</v>
      </c>
      <c r="DT17" s="492" t="s">
        <v>1</v>
      </c>
      <c r="DU17" s="492" t="s">
        <v>1</v>
      </c>
      <c r="DV17" s="492" t="s">
        <v>1</v>
      </c>
      <c r="DW17" s="492" t="s">
        <v>1</v>
      </c>
      <c r="DX17" s="492" t="s">
        <v>1</v>
      </c>
      <c r="EA17" s="492" t="s">
        <v>1</v>
      </c>
      <c r="EB17" s="492" t="s">
        <v>1</v>
      </c>
      <c r="EC17" s="492" t="s">
        <v>1</v>
      </c>
      <c r="ED17" s="492" t="s">
        <v>1</v>
      </c>
      <c r="EE17" s="492" t="s">
        <v>1</v>
      </c>
      <c r="EF17" s="492" t="s">
        <v>1</v>
      </c>
      <c r="EG17" s="492" t="s">
        <v>1</v>
      </c>
      <c r="EH17" s="492" t="s">
        <v>1</v>
      </c>
      <c r="EI17" s="492" t="s">
        <v>1</v>
      </c>
      <c r="EJ17" s="492" t="s">
        <v>1</v>
      </c>
      <c r="EK17" s="492" t="s">
        <v>1</v>
      </c>
      <c r="EL17" s="492" t="s">
        <v>1</v>
      </c>
      <c r="EM17" s="492" t="s">
        <v>1</v>
      </c>
      <c r="EN17" s="492" t="s">
        <v>1</v>
      </c>
      <c r="EO17" s="492" t="s">
        <v>1</v>
      </c>
      <c r="EP17" s="492" t="s">
        <v>1</v>
      </c>
      <c r="EQ17" s="492" t="s">
        <v>1</v>
      </c>
      <c r="ER17" s="492" t="s">
        <v>1</v>
      </c>
      <c r="ES17" s="492" t="s">
        <v>1</v>
      </c>
      <c r="ET17" s="492" t="s">
        <v>1</v>
      </c>
      <c r="EU17" s="492" t="s">
        <v>1</v>
      </c>
    </row>
    <row r="18" spans="1:151" ht="14.25" customHeight="1">
      <c r="A18" s="421" t="s">
        <v>299</v>
      </c>
      <c r="B18" s="421" t="s">
        <v>310</v>
      </c>
      <c r="C18" s="421" t="s">
        <v>767</v>
      </c>
      <c r="D18" s="421" t="s">
        <v>311</v>
      </c>
      <c r="E18" s="490" t="s">
        <v>1</v>
      </c>
      <c r="F18" s="490" t="s">
        <v>1</v>
      </c>
      <c r="G18" s="490" t="s">
        <v>1</v>
      </c>
      <c r="H18" s="490" t="s">
        <v>1</v>
      </c>
      <c r="I18" s="490" t="s">
        <v>1</v>
      </c>
      <c r="J18" s="490" t="s">
        <v>1</v>
      </c>
      <c r="K18" s="490" t="s">
        <v>1</v>
      </c>
      <c r="L18" s="490" t="s">
        <v>1</v>
      </c>
      <c r="M18" s="490" t="s">
        <v>1</v>
      </c>
      <c r="N18" s="490" t="s">
        <v>1</v>
      </c>
      <c r="O18" s="490" t="s">
        <v>1</v>
      </c>
      <c r="P18" s="490" t="s">
        <v>1</v>
      </c>
      <c r="Q18" s="490" t="s">
        <v>1</v>
      </c>
      <c r="R18" s="490" t="s">
        <v>1</v>
      </c>
      <c r="S18" s="490" t="s">
        <v>1</v>
      </c>
      <c r="T18" s="490" t="s">
        <v>1</v>
      </c>
      <c r="U18" s="490" t="s">
        <v>1</v>
      </c>
      <c r="V18" s="490" t="s">
        <v>1</v>
      </c>
      <c r="W18" s="490" t="s">
        <v>1</v>
      </c>
      <c r="X18" s="490" t="s">
        <v>1</v>
      </c>
      <c r="Y18" s="490" t="s">
        <v>1</v>
      </c>
      <c r="Z18" s="490" t="s">
        <v>1</v>
      </c>
      <c r="AA18" s="490" t="s">
        <v>1</v>
      </c>
      <c r="AB18" s="490" t="s">
        <v>1</v>
      </c>
      <c r="AC18" s="491" t="s">
        <v>1</v>
      </c>
      <c r="AD18" s="491" t="s">
        <v>1</v>
      </c>
      <c r="AE18" s="491" t="s">
        <v>1</v>
      </c>
      <c r="AF18" s="490" t="s">
        <v>1</v>
      </c>
      <c r="AG18" s="490" t="s">
        <v>1</v>
      </c>
      <c r="AH18" s="490" t="s">
        <v>1</v>
      </c>
      <c r="AI18" s="490" t="s">
        <v>1</v>
      </c>
      <c r="AJ18" s="490" t="s">
        <v>1</v>
      </c>
      <c r="AK18" s="490" t="s">
        <v>1</v>
      </c>
      <c r="AL18" s="490" t="s">
        <v>1</v>
      </c>
      <c r="AM18" s="490" t="s">
        <v>1</v>
      </c>
      <c r="AN18" s="490" t="s">
        <v>1</v>
      </c>
      <c r="AO18" s="490" t="s">
        <v>1</v>
      </c>
      <c r="AP18" s="490" t="s">
        <v>1</v>
      </c>
      <c r="AQ18" s="490" t="s">
        <v>1</v>
      </c>
      <c r="AR18" s="490" t="s">
        <v>1</v>
      </c>
      <c r="AS18" s="490" t="s">
        <v>1</v>
      </c>
      <c r="AT18" s="490" t="s">
        <v>1</v>
      </c>
      <c r="AU18" s="490" t="s">
        <v>1</v>
      </c>
      <c r="AV18" s="493" t="s">
        <v>1</v>
      </c>
      <c r="AW18" s="493" t="s">
        <v>1</v>
      </c>
      <c r="AX18" s="493" t="s">
        <v>1</v>
      </c>
      <c r="AY18" s="490" t="s">
        <v>1</v>
      </c>
      <c r="AZ18" s="490" t="s">
        <v>1</v>
      </c>
      <c r="BA18" s="490" t="s">
        <v>1</v>
      </c>
      <c r="BB18" s="490" t="s">
        <v>1</v>
      </c>
      <c r="BC18" s="490" t="s">
        <v>1</v>
      </c>
      <c r="BD18" s="490" t="s">
        <v>1</v>
      </c>
      <c r="BE18" s="490" t="s">
        <v>1</v>
      </c>
      <c r="BF18" s="490" t="s">
        <v>1</v>
      </c>
      <c r="BG18" s="490" t="s">
        <v>1</v>
      </c>
      <c r="BH18" s="490" t="s">
        <v>1</v>
      </c>
      <c r="BI18" s="490" t="s">
        <v>1</v>
      </c>
      <c r="BJ18" s="490" t="s">
        <v>1</v>
      </c>
      <c r="BK18" s="490" t="s">
        <v>1</v>
      </c>
      <c r="BL18" s="490" t="s">
        <v>1</v>
      </c>
      <c r="BM18" s="490" t="s">
        <v>1</v>
      </c>
      <c r="BN18" s="490" t="s">
        <v>1</v>
      </c>
      <c r="BO18" s="487" t="s">
        <v>1</v>
      </c>
      <c r="BP18" s="487" t="s">
        <v>1</v>
      </c>
      <c r="BQ18" s="487" t="s">
        <v>1</v>
      </c>
      <c r="BR18" s="492" t="s">
        <v>1</v>
      </c>
      <c r="BS18" s="492" t="s">
        <v>1</v>
      </c>
      <c r="BT18" s="492" t="s">
        <v>1</v>
      </c>
      <c r="BU18" s="492" t="s">
        <v>1</v>
      </c>
      <c r="BV18" s="492" t="s">
        <v>1</v>
      </c>
      <c r="BW18" s="492" t="s">
        <v>1</v>
      </c>
      <c r="BX18" s="492" t="s">
        <v>1</v>
      </c>
      <c r="BY18" s="492" t="s">
        <v>1</v>
      </c>
      <c r="BZ18" s="492" t="s">
        <v>1</v>
      </c>
      <c r="CA18" s="492" t="s">
        <v>1</v>
      </c>
      <c r="CB18" s="492" t="s">
        <v>1</v>
      </c>
      <c r="CC18" s="492" t="s">
        <v>1</v>
      </c>
      <c r="CD18" s="492" t="s">
        <v>1</v>
      </c>
      <c r="CE18" s="492" t="s">
        <v>1</v>
      </c>
      <c r="CF18" s="492" t="s">
        <v>1</v>
      </c>
      <c r="CG18" s="492" t="s">
        <v>1</v>
      </c>
      <c r="CH18" s="494" t="s">
        <v>1</v>
      </c>
      <c r="CI18" s="494" t="s">
        <v>1</v>
      </c>
      <c r="CJ18" s="494" t="s">
        <v>1</v>
      </c>
      <c r="CK18" s="494" t="s">
        <v>1</v>
      </c>
      <c r="CL18" s="494" t="s">
        <v>1</v>
      </c>
      <c r="CM18" s="494" t="s">
        <v>1</v>
      </c>
      <c r="CN18" s="494" t="s">
        <v>1</v>
      </c>
      <c r="CO18" s="494" t="s">
        <v>1</v>
      </c>
      <c r="CP18" s="494" t="s">
        <v>1</v>
      </c>
      <c r="CQ18" s="494" t="s">
        <v>1</v>
      </c>
      <c r="CR18" s="494" t="s">
        <v>1</v>
      </c>
      <c r="CS18" s="494" t="s">
        <v>1</v>
      </c>
      <c r="CT18" s="494" t="s">
        <v>1</v>
      </c>
      <c r="CU18" s="494" t="s">
        <v>1</v>
      </c>
      <c r="DC18" s="492" t="s">
        <v>1</v>
      </c>
      <c r="DD18" s="492" t="s">
        <v>1</v>
      </c>
      <c r="DE18" s="492" t="s">
        <v>1</v>
      </c>
      <c r="DF18" s="492" t="s">
        <v>1</v>
      </c>
      <c r="DG18" s="492" t="s">
        <v>1</v>
      </c>
      <c r="DH18" s="492" t="s">
        <v>1</v>
      </c>
      <c r="DI18" s="492" t="s">
        <v>1</v>
      </c>
      <c r="DJ18" s="492" t="s">
        <v>1</v>
      </c>
      <c r="DK18" s="492" t="s">
        <v>1</v>
      </c>
      <c r="DL18" s="492" t="s">
        <v>1</v>
      </c>
      <c r="DM18" s="492" t="s">
        <v>1</v>
      </c>
      <c r="DN18" s="492" t="s">
        <v>1</v>
      </c>
      <c r="DO18" s="492" t="s">
        <v>1</v>
      </c>
      <c r="DP18" s="492" t="s">
        <v>1</v>
      </c>
      <c r="DQ18" s="492" t="s">
        <v>1</v>
      </c>
      <c r="DR18" s="492" t="s">
        <v>1</v>
      </c>
      <c r="DS18" s="492" t="s">
        <v>1</v>
      </c>
      <c r="DT18" s="492" t="s">
        <v>1</v>
      </c>
      <c r="DU18" s="492" t="s">
        <v>1</v>
      </c>
      <c r="DV18" s="492" t="s">
        <v>1</v>
      </c>
      <c r="DW18" s="492" t="s">
        <v>1</v>
      </c>
      <c r="DX18" s="492" t="s">
        <v>1</v>
      </c>
      <c r="EA18" s="492" t="s">
        <v>1</v>
      </c>
      <c r="EB18" s="492" t="s">
        <v>1</v>
      </c>
      <c r="EC18" s="492" t="s">
        <v>1</v>
      </c>
      <c r="ED18" s="492" t="s">
        <v>1</v>
      </c>
      <c r="EE18" s="492" t="s">
        <v>1</v>
      </c>
      <c r="EF18" s="492" t="s">
        <v>1</v>
      </c>
      <c r="EG18" s="496" t="s">
        <v>1</v>
      </c>
      <c r="EH18" s="492" t="s">
        <v>1</v>
      </c>
      <c r="EI18" s="492" t="s">
        <v>1</v>
      </c>
      <c r="EJ18" s="492" t="s">
        <v>1</v>
      </c>
      <c r="EK18" s="492" t="s">
        <v>1</v>
      </c>
      <c r="EL18" s="492" t="s">
        <v>1</v>
      </c>
      <c r="EM18" s="492" t="s">
        <v>1</v>
      </c>
      <c r="EN18" s="492" t="s">
        <v>1</v>
      </c>
      <c r="EO18" s="496" t="s">
        <v>1</v>
      </c>
      <c r="EP18" s="492" t="s">
        <v>1</v>
      </c>
      <c r="EQ18" s="492" t="s">
        <v>1</v>
      </c>
      <c r="ER18" s="492" t="s">
        <v>1</v>
      </c>
      <c r="ES18" s="492" t="s">
        <v>1</v>
      </c>
      <c r="ET18" s="492" t="s">
        <v>1</v>
      </c>
      <c r="EU18" s="492" t="s">
        <v>1</v>
      </c>
    </row>
    <row r="19" spans="1:151" ht="14.25" customHeight="1">
      <c r="A19" s="503" t="s">
        <v>299</v>
      </c>
      <c r="B19" s="503" t="s">
        <v>312</v>
      </c>
      <c r="C19" s="503" t="s">
        <v>768</v>
      </c>
      <c r="D19" s="503"/>
      <c r="E19" s="490">
        <v>1</v>
      </c>
      <c r="F19" s="490" t="s">
        <v>1</v>
      </c>
      <c r="G19" s="490" t="s">
        <v>1</v>
      </c>
      <c r="H19" s="490" t="s">
        <v>1</v>
      </c>
      <c r="I19" s="490" t="s">
        <v>1</v>
      </c>
      <c r="J19" s="490" t="s">
        <v>1</v>
      </c>
      <c r="K19" s="490" t="s">
        <v>1</v>
      </c>
      <c r="L19" s="490">
        <v>1</v>
      </c>
      <c r="M19" s="490" t="s">
        <v>1</v>
      </c>
      <c r="N19" s="490" t="s">
        <v>1</v>
      </c>
      <c r="O19" s="490" t="s">
        <v>1</v>
      </c>
      <c r="P19" s="490" t="s">
        <v>1</v>
      </c>
      <c r="Q19" s="490" t="s">
        <v>1</v>
      </c>
      <c r="R19" s="490" t="s">
        <v>1</v>
      </c>
      <c r="S19" s="490" t="s">
        <v>1</v>
      </c>
      <c r="T19" s="490" t="s">
        <v>1</v>
      </c>
      <c r="U19" s="490" t="s">
        <v>1</v>
      </c>
      <c r="V19" s="490" t="s">
        <v>1</v>
      </c>
      <c r="W19" s="490" t="s">
        <v>1</v>
      </c>
      <c r="X19" s="490" t="s">
        <v>1</v>
      </c>
      <c r="Y19" s="490" t="s">
        <v>1</v>
      </c>
      <c r="Z19" s="490" t="s">
        <v>1</v>
      </c>
      <c r="AA19" s="490" t="s">
        <v>1</v>
      </c>
      <c r="AB19" s="490" t="s">
        <v>1</v>
      </c>
      <c r="AC19" s="491" t="s">
        <v>1</v>
      </c>
      <c r="AD19" s="491" t="s">
        <v>1</v>
      </c>
      <c r="AE19" s="491" t="s">
        <v>1</v>
      </c>
      <c r="AF19" s="490" t="s">
        <v>1</v>
      </c>
      <c r="AG19" s="490" t="s">
        <v>1</v>
      </c>
      <c r="AH19" s="490" t="s">
        <v>1</v>
      </c>
      <c r="AI19" s="490" t="s">
        <v>1</v>
      </c>
      <c r="AJ19" s="490" t="s">
        <v>1</v>
      </c>
      <c r="AK19" s="490" t="s">
        <v>1</v>
      </c>
      <c r="AL19" s="490" t="s">
        <v>1</v>
      </c>
      <c r="AM19" s="490" t="s">
        <v>1</v>
      </c>
      <c r="AN19" s="490" t="s">
        <v>1</v>
      </c>
      <c r="AO19" s="490" t="s">
        <v>1</v>
      </c>
      <c r="AP19" s="490" t="s">
        <v>1</v>
      </c>
      <c r="AQ19" s="490" t="s">
        <v>1</v>
      </c>
      <c r="AR19" s="490" t="s">
        <v>1</v>
      </c>
      <c r="AS19" s="490" t="s">
        <v>1</v>
      </c>
      <c r="AT19" s="490" t="s">
        <v>1</v>
      </c>
      <c r="AU19" s="490" t="s">
        <v>1</v>
      </c>
      <c r="AV19" s="504" t="s">
        <v>1</v>
      </c>
      <c r="AW19" s="504" t="s">
        <v>1</v>
      </c>
      <c r="AX19" s="504" t="s">
        <v>1</v>
      </c>
      <c r="AY19" s="490" t="s">
        <v>1</v>
      </c>
      <c r="AZ19" s="490" t="s">
        <v>1</v>
      </c>
      <c r="BA19" s="490" t="s">
        <v>1</v>
      </c>
      <c r="BB19" s="490" t="s">
        <v>1</v>
      </c>
      <c r="BC19" s="490" t="s">
        <v>1</v>
      </c>
      <c r="BD19" s="490" t="s">
        <v>1</v>
      </c>
      <c r="BE19" s="490" t="s">
        <v>1</v>
      </c>
      <c r="BF19" s="490" t="s">
        <v>1</v>
      </c>
      <c r="BG19" s="490" t="s">
        <v>1</v>
      </c>
      <c r="BH19" s="490" t="s">
        <v>1</v>
      </c>
      <c r="BI19" s="490" t="s">
        <v>1</v>
      </c>
      <c r="BJ19" s="490" t="s">
        <v>1</v>
      </c>
      <c r="BK19" s="490" t="s">
        <v>1</v>
      </c>
      <c r="BL19" s="490" t="s">
        <v>1</v>
      </c>
      <c r="BM19" s="490" t="s">
        <v>1</v>
      </c>
      <c r="BN19" s="490" t="s">
        <v>1</v>
      </c>
      <c r="BO19" s="505" t="s">
        <v>1</v>
      </c>
      <c r="BP19" s="505" t="s">
        <v>1</v>
      </c>
      <c r="BQ19" s="505" t="s">
        <v>1</v>
      </c>
      <c r="BR19" s="492" t="s">
        <v>1</v>
      </c>
      <c r="BS19" s="492" t="s">
        <v>1</v>
      </c>
      <c r="BT19" s="492" t="s">
        <v>1</v>
      </c>
      <c r="BU19" s="492" t="s">
        <v>1</v>
      </c>
      <c r="BV19" s="492" t="s">
        <v>1</v>
      </c>
      <c r="BW19" s="492" t="s">
        <v>1</v>
      </c>
      <c r="BX19" s="492" t="s">
        <v>1</v>
      </c>
      <c r="BY19" s="492" t="s">
        <v>1</v>
      </c>
      <c r="BZ19" s="492" t="s">
        <v>1</v>
      </c>
      <c r="CA19" s="492" t="s">
        <v>1</v>
      </c>
      <c r="CB19" s="492" t="s">
        <v>1</v>
      </c>
      <c r="CC19" s="492" t="s">
        <v>1</v>
      </c>
      <c r="CD19" s="492" t="s">
        <v>1</v>
      </c>
      <c r="CE19" s="492" t="s">
        <v>1</v>
      </c>
      <c r="CF19" s="492" t="s">
        <v>1</v>
      </c>
      <c r="CG19" s="492" t="s">
        <v>1</v>
      </c>
      <c r="CH19" s="506" t="s">
        <v>1</v>
      </c>
      <c r="CI19" s="506" t="s">
        <v>1</v>
      </c>
      <c r="CJ19" s="506" t="s">
        <v>1</v>
      </c>
      <c r="CK19" s="506" t="s">
        <v>1</v>
      </c>
      <c r="CL19" s="506" t="s">
        <v>1</v>
      </c>
      <c r="CM19" s="506" t="s">
        <v>1</v>
      </c>
      <c r="CN19" s="506" t="s">
        <v>1</v>
      </c>
      <c r="CO19" s="506" t="s">
        <v>1</v>
      </c>
      <c r="CP19" s="506" t="s">
        <v>1</v>
      </c>
      <c r="CQ19" s="506" t="s">
        <v>1</v>
      </c>
      <c r="CR19" s="506" t="s">
        <v>1</v>
      </c>
      <c r="CS19" s="506" t="s">
        <v>1</v>
      </c>
      <c r="CT19" s="506" t="s">
        <v>1</v>
      </c>
      <c r="CU19" s="506" t="s">
        <v>1</v>
      </c>
      <c r="DC19" s="492" t="s">
        <v>1</v>
      </c>
      <c r="DD19" s="492" t="s">
        <v>1</v>
      </c>
      <c r="DE19" s="492" t="s">
        <v>1</v>
      </c>
      <c r="DF19" s="492" t="s">
        <v>1</v>
      </c>
      <c r="DG19" s="492" t="s">
        <v>1</v>
      </c>
      <c r="DH19" s="492" t="s">
        <v>1</v>
      </c>
      <c r="DI19" s="492" t="s">
        <v>1</v>
      </c>
      <c r="DJ19" s="492" t="s">
        <v>1</v>
      </c>
      <c r="DK19" s="492" t="s">
        <v>1</v>
      </c>
      <c r="DL19" s="492" t="s">
        <v>1</v>
      </c>
      <c r="DM19" s="492" t="s">
        <v>1</v>
      </c>
      <c r="DN19" s="492" t="s">
        <v>1</v>
      </c>
      <c r="DO19" s="492" t="s">
        <v>1</v>
      </c>
      <c r="DP19" s="492" t="s">
        <v>1</v>
      </c>
      <c r="DQ19" s="492" t="s">
        <v>1</v>
      </c>
      <c r="DR19" s="492" t="s">
        <v>1</v>
      </c>
      <c r="DS19" s="492" t="s">
        <v>1</v>
      </c>
      <c r="DT19" s="492" t="s">
        <v>1</v>
      </c>
      <c r="DU19" s="492" t="s">
        <v>1</v>
      </c>
      <c r="DV19" s="492" t="s">
        <v>1</v>
      </c>
      <c r="DW19" s="492" t="s">
        <v>1</v>
      </c>
      <c r="DX19" s="492" t="s">
        <v>1</v>
      </c>
      <c r="EA19" s="492" t="s">
        <v>1</v>
      </c>
      <c r="EB19" s="492" t="s">
        <v>1</v>
      </c>
      <c r="EC19" s="492" t="s">
        <v>1</v>
      </c>
      <c r="ED19" s="492" t="s">
        <v>1</v>
      </c>
      <c r="EE19" s="492" t="s">
        <v>1</v>
      </c>
      <c r="EF19" s="492" t="s">
        <v>1</v>
      </c>
      <c r="EG19" s="492" t="s">
        <v>1</v>
      </c>
      <c r="EH19" s="492" t="s">
        <v>1</v>
      </c>
      <c r="EI19" s="492" t="s">
        <v>1</v>
      </c>
      <c r="EJ19" s="492" t="s">
        <v>1</v>
      </c>
      <c r="EK19" s="492" t="s">
        <v>1</v>
      </c>
      <c r="EL19" s="492" t="s">
        <v>1</v>
      </c>
      <c r="EM19" s="492" t="s">
        <v>1</v>
      </c>
      <c r="EN19" s="492" t="s">
        <v>1</v>
      </c>
      <c r="EO19" s="492" t="s">
        <v>1</v>
      </c>
      <c r="EP19" s="492" t="s">
        <v>1</v>
      </c>
      <c r="EQ19" s="492" t="s">
        <v>1</v>
      </c>
      <c r="ER19" s="492" t="s">
        <v>1</v>
      </c>
      <c r="ES19" s="492" t="s">
        <v>1</v>
      </c>
      <c r="ET19" s="492" t="s">
        <v>1</v>
      </c>
      <c r="EU19" s="492" t="s">
        <v>1</v>
      </c>
    </row>
    <row r="20" spans="1:151" ht="14.25" customHeight="1">
      <c r="A20" s="421" t="s">
        <v>299</v>
      </c>
      <c r="B20" s="421" t="s">
        <v>312</v>
      </c>
      <c r="C20" s="421" t="s">
        <v>768</v>
      </c>
      <c r="D20" s="421" t="s">
        <v>313</v>
      </c>
      <c r="E20" s="490">
        <v>1</v>
      </c>
      <c r="F20" s="490" t="s">
        <v>1</v>
      </c>
      <c r="G20" s="490" t="s">
        <v>1</v>
      </c>
      <c r="H20" s="490" t="s">
        <v>1</v>
      </c>
      <c r="I20" s="490" t="s">
        <v>1</v>
      </c>
      <c r="J20" s="490" t="s">
        <v>1</v>
      </c>
      <c r="K20" s="490" t="s">
        <v>1</v>
      </c>
      <c r="L20" s="490">
        <v>1</v>
      </c>
      <c r="M20" s="490" t="s">
        <v>1</v>
      </c>
      <c r="N20" s="490" t="s">
        <v>1</v>
      </c>
      <c r="O20" s="490" t="s">
        <v>1</v>
      </c>
      <c r="P20" s="490" t="s">
        <v>1</v>
      </c>
      <c r="Q20" s="490" t="s">
        <v>1</v>
      </c>
      <c r="R20" s="490" t="s">
        <v>1</v>
      </c>
      <c r="S20" s="490" t="s">
        <v>1</v>
      </c>
      <c r="T20" s="490" t="s">
        <v>1</v>
      </c>
      <c r="U20" s="490" t="s">
        <v>1</v>
      </c>
      <c r="V20" s="490" t="s">
        <v>1</v>
      </c>
      <c r="W20" s="490" t="s">
        <v>1</v>
      </c>
      <c r="X20" s="490" t="s">
        <v>1</v>
      </c>
      <c r="Y20" s="490" t="s">
        <v>1</v>
      </c>
      <c r="Z20" s="490" t="s">
        <v>1</v>
      </c>
      <c r="AA20" s="490" t="s">
        <v>1</v>
      </c>
      <c r="AB20" s="490" t="s">
        <v>1</v>
      </c>
      <c r="AC20" s="491" t="s">
        <v>1</v>
      </c>
      <c r="AD20" s="491" t="s">
        <v>1</v>
      </c>
      <c r="AE20" s="491" t="s">
        <v>1</v>
      </c>
      <c r="AF20" s="490" t="s">
        <v>1</v>
      </c>
      <c r="AG20" s="490" t="s">
        <v>1</v>
      </c>
      <c r="AH20" s="490" t="s">
        <v>1</v>
      </c>
      <c r="AI20" s="490" t="s">
        <v>1</v>
      </c>
      <c r="AJ20" s="490" t="s">
        <v>1</v>
      </c>
      <c r="AK20" s="490" t="s">
        <v>1</v>
      </c>
      <c r="AL20" s="490" t="s">
        <v>1</v>
      </c>
      <c r="AM20" s="490" t="s">
        <v>1</v>
      </c>
      <c r="AN20" s="490" t="s">
        <v>1</v>
      </c>
      <c r="AO20" s="490" t="s">
        <v>1</v>
      </c>
      <c r="AP20" s="490" t="s">
        <v>1</v>
      </c>
      <c r="AQ20" s="490" t="s">
        <v>1</v>
      </c>
      <c r="AR20" s="490" t="s">
        <v>1</v>
      </c>
      <c r="AS20" s="490" t="s">
        <v>1</v>
      </c>
      <c r="AT20" s="490" t="s">
        <v>1</v>
      </c>
      <c r="AU20" s="490" t="s">
        <v>1</v>
      </c>
      <c r="AV20" s="493" t="s">
        <v>1</v>
      </c>
      <c r="AW20" s="493" t="s">
        <v>1</v>
      </c>
      <c r="AX20" s="493" t="s">
        <v>1</v>
      </c>
      <c r="AY20" s="490" t="s">
        <v>1</v>
      </c>
      <c r="AZ20" s="490" t="s">
        <v>1</v>
      </c>
      <c r="BA20" s="490" t="s">
        <v>1</v>
      </c>
      <c r="BB20" s="490" t="s">
        <v>1</v>
      </c>
      <c r="BC20" s="490" t="s">
        <v>1</v>
      </c>
      <c r="BD20" s="490" t="s">
        <v>1</v>
      </c>
      <c r="BE20" s="490" t="s">
        <v>1</v>
      </c>
      <c r="BF20" s="490" t="s">
        <v>1</v>
      </c>
      <c r="BG20" s="490" t="s">
        <v>1</v>
      </c>
      <c r="BH20" s="490" t="s">
        <v>1</v>
      </c>
      <c r="BI20" s="490" t="s">
        <v>1</v>
      </c>
      <c r="BJ20" s="490" t="s">
        <v>1</v>
      </c>
      <c r="BK20" s="490" t="s">
        <v>1</v>
      </c>
      <c r="BL20" s="490" t="s">
        <v>1</v>
      </c>
      <c r="BM20" s="490" t="s">
        <v>1</v>
      </c>
      <c r="BN20" s="490" t="s">
        <v>1</v>
      </c>
      <c r="BO20" s="487" t="s">
        <v>1</v>
      </c>
      <c r="BP20" s="487" t="s">
        <v>1</v>
      </c>
      <c r="BQ20" s="487" t="s">
        <v>1</v>
      </c>
      <c r="BR20" s="492" t="s">
        <v>1</v>
      </c>
      <c r="BS20" s="492" t="s">
        <v>1</v>
      </c>
      <c r="BT20" s="492" t="s">
        <v>1</v>
      </c>
      <c r="BU20" s="492" t="s">
        <v>1</v>
      </c>
      <c r="BV20" s="492" t="s">
        <v>1</v>
      </c>
      <c r="BW20" s="492" t="s">
        <v>1</v>
      </c>
      <c r="BX20" s="492" t="s">
        <v>1</v>
      </c>
      <c r="BY20" s="492" t="s">
        <v>1</v>
      </c>
      <c r="BZ20" s="492" t="s">
        <v>1</v>
      </c>
      <c r="CA20" s="492" t="s">
        <v>1</v>
      </c>
      <c r="CB20" s="492" t="s">
        <v>1</v>
      </c>
      <c r="CC20" s="492" t="s">
        <v>1</v>
      </c>
      <c r="CD20" s="492" t="s">
        <v>1</v>
      </c>
      <c r="CE20" s="492" t="s">
        <v>1</v>
      </c>
      <c r="CF20" s="492" t="s">
        <v>1</v>
      </c>
      <c r="CG20" s="492" t="s">
        <v>1</v>
      </c>
      <c r="CH20" s="494" t="s">
        <v>1</v>
      </c>
      <c r="CI20" s="494" t="s">
        <v>1</v>
      </c>
      <c r="CJ20" s="494" t="s">
        <v>1</v>
      </c>
      <c r="CK20" s="494" t="s">
        <v>1</v>
      </c>
      <c r="CL20" s="494" t="s">
        <v>1</v>
      </c>
      <c r="CM20" s="494" t="s">
        <v>1</v>
      </c>
      <c r="CN20" s="494" t="s">
        <v>1</v>
      </c>
      <c r="CO20" s="494" t="s">
        <v>1</v>
      </c>
      <c r="CP20" s="494" t="s">
        <v>1</v>
      </c>
      <c r="CQ20" s="494" t="s">
        <v>1</v>
      </c>
      <c r="CR20" s="494" t="s">
        <v>1</v>
      </c>
      <c r="CS20" s="494" t="s">
        <v>1</v>
      </c>
      <c r="CT20" s="494" t="s">
        <v>1</v>
      </c>
      <c r="CU20" s="494" t="s">
        <v>1</v>
      </c>
      <c r="DC20" s="492" t="s">
        <v>1</v>
      </c>
      <c r="DD20" s="492" t="s">
        <v>1</v>
      </c>
      <c r="DE20" s="492" t="s">
        <v>1</v>
      </c>
      <c r="DF20" s="492" t="s">
        <v>1</v>
      </c>
      <c r="DG20" s="492" t="s">
        <v>1</v>
      </c>
      <c r="DH20" s="492" t="s">
        <v>1</v>
      </c>
      <c r="DI20" s="492" t="s">
        <v>1</v>
      </c>
      <c r="DJ20" s="492" t="s">
        <v>1</v>
      </c>
      <c r="DK20" s="492" t="s">
        <v>1</v>
      </c>
      <c r="DL20" s="492" t="s">
        <v>1</v>
      </c>
      <c r="DM20" s="492" t="s">
        <v>1</v>
      </c>
      <c r="DN20" s="492" t="s">
        <v>1</v>
      </c>
      <c r="DO20" s="492" t="s">
        <v>1</v>
      </c>
      <c r="DP20" s="492" t="s">
        <v>1</v>
      </c>
      <c r="DQ20" s="492" t="s">
        <v>1</v>
      </c>
      <c r="DR20" s="492" t="s">
        <v>1</v>
      </c>
      <c r="DS20" s="492" t="s">
        <v>1</v>
      </c>
      <c r="DT20" s="492" t="s">
        <v>1</v>
      </c>
      <c r="DU20" s="492" t="s">
        <v>1</v>
      </c>
      <c r="DV20" s="492" t="s">
        <v>1</v>
      </c>
      <c r="DW20" s="492" t="s">
        <v>1</v>
      </c>
      <c r="DX20" s="492" t="s">
        <v>1</v>
      </c>
      <c r="EA20" s="492" t="s">
        <v>1</v>
      </c>
      <c r="EB20" s="492" t="s">
        <v>1</v>
      </c>
      <c r="EC20" s="492" t="s">
        <v>1</v>
      </c>
      <c r="ED20" s="492" t="s">
        <v>1</v>
      </c>
      <c r="EE20" s="492" t="s">
        <v>1</v>
      </c>
      <c r="EF20" s="492" t="s">
        <v>1</v>
      </c>
      <c r="EG20" s="496" t="s">
        <v>1</v>
      </c>
      <c r="EH20" s="492" t="s">
        <v>1</v>
      </c>
      <c r="EI20" s="492" t="s">
        <v>1</v>
      </c>
      <c r="EJ20" s="492" t="s">
        <v>1</v>
      </c>
      <c r="EK20" s="492" t="s">
        <v>1</v>
      </c>
      <c r="EL20" s="492" t="s">
        <v>1</v>
      </c>
      <c r="EM20" s="492" t="s">
        <v>1</v>
      </c>
      <c r="EN20" s="492" t="s">
        <v>1</v>
      </c>
      <c r="EO20" s="496" t="s">
        <v>1</v>
      </c>
      <c r="EP20" s="492" t="s">
        <v>1</v>
      </c>
      <c r="EQ20" s="492" t="s">
        <v>1</v>
      </c>
      <c r="ER20" s="492" t="s">
        <v>1</v>
      </c>
      <c r="ES20" s="492" t="s">
        <v>1</v>
      </c>
      <c r="ET20" s="492" t="s">
        <v>1</v>
      </c>
      <c r="EU20" s="492" t="s">
        <v>1</v>
      </c>
    </row>
    <row r="21" spans="1:151" ht="14.25" customHeight="1">
      <c r="A21" s="503" t="s">
        <v>299</v>
      </c>
      <c r="B21" s="503" t="s">
        <v>314</v>
      </c>
      <c r="C21" s="503" t="s">
        <v>769</v>
      </c>
      <c r="D21" s="503"/>
      <c r="E21" s="490">
        <v>2</v>
      </c>
      <c r="F21" s="490" t="s">
        <v>1</v>
      </c>
      <c r="G21" s="490" t="s">
        <v>1</v>
      </c>
      <c r="H21" s="490" t="s">
        <v>1</v>
      </c>
      <c r="I21" s="490" t="s">
        <v>1</v>
      </c>
      <c r="J21" s="490" t="s">
        <v>1</v>
      </c>
      <c r="K21" s="490" t="s">
        <v>1</v>
      </c>
      <c r="L21" s="490">
        <v>2</v>
      </c>
      <c r="M21" s="490" t="s">
        <v>1</v>
      </c>
      <c r="N21" s="490" t="s">
        <v>1</v>
      </c>
      <c r="O21" s="490" t="s">
        <v>1</v>
      </c>
      <c r="P21" s="490" t="s">
        <v>1</v>
      </c>
      <c r="Q21" s="490" t="s">
        <v>1</v>
      </c>
      <c r="R21" s="490" t="s">
        <v>1</v>
      </c>
      <c r="S21" s="490" t="s">
        <v>1</v>
      </c>
      <c r="T21" s="490" t="s">
        <v>1</v>
      </c>
      <c r="U21" s="490" t="s">
        <v>1</v>
      </c>
      <c r="V21" s="490" t="s">
        <v>1</v>
      </c>
      <c r="W21" s="490" t="s">
        <v>1</v>
      </c>
      <c r="X21" s="490" t="s">
        <v>1</v>
      </c>
      <c r="Y21" s="490" t="s">
        <v>1</v>
      </c>
      <c r="Z21" s="490" t="s">
        <v>1</v>
      </c>
      <c r="AA21" s="490" t="s">
        <v>1</v>
      </c>
      <c r="AB21" s="490" t="s">
        <v>1</v>
      </c>
      <c r="AC21" s="491" t="s">
        <v>1</v>
      </c>
      <c r="AD21" s="491" t="s">
        <v>1</v>
      </c>
      <c r="AE21" s="491" t="s">
        <v>1</v>
      </c>
      <c r="AF21" s="490" t="s">
        <v>1</v>
      </c>
      <c r="AG21" s="490" t="s">
        <v>1</v>
      </c>
      <c r="AH21" s="490" t="s">
        <v>1</v>
      </c>
      <c r="AI21" s="490" t="s">
        <v>1</v>
      </c>
      <c r="AJ21" s="490" t="s">
        <v>1</v>
      </c>
      <c r="AK21" s="490" t="s">
        <v>1</v>
      </c>
      <c r="AL21" s="490" t="s">
        <v>1</v>
      </c>
      <c r="AM21" s="490" t="s">
        <v>1</v>
      </c>
      <c r="AN21" s="490" t="s">
        <v>1</v>
      </c>
      <c r="AO21" s="490" t="s">
        <v>1</v>
      </c>
      <c r="AP21" s="490" t="s">
        <v>1</v>
      </c>
      <c r="AQ21" s="490" t="s">
        <v>1</v>
      </c>
      <c r="AR21" s="490" t="s">
        <v>1</v>
      </c>
      <c r="AS21" s="490" t="s">
        <v>1</v>
      </c>
      <c r="AT21" s="490" t="s">
        <v>1</v>
      </c>
      <c r="AU21" s="490" t="s">
        <v>1</v>
      </c>
      <c r="AV21" s="504" t="s">
        <v>1</v>
      </c>
      <c r="AW21" s="504" t="s">
        <v>1</v>
      </c>
      <c r="AX21" s="504" t="s">
        <v>1</v>
      </c>
      <c r="AY21" s="490" t="s">
        <v>1</v>
      </c>
      <c r="AZ21" s="490" t="s">
        <v>1</v>
      </c>
      <c r="BA21" s="490" t="s">
        <v>1</v>
      </c>
      <c r="BB21" s="490" t="s">
        <v>1</v>
      </c>
      <c r="BC21" s="490" t="s">
        <v>1</v>
      </c>
      <c r="BD21" s="490" t="s">
        <v>1</v>
      </c>
      <c r="BE21" s="490" t="s">
        <v>1</v>
      </c>
      <c r="BF21" s="490" t="s">
        <v>1</v>
      </c>
      <c r="BG21" s="490" t="s">
        <v>1</v>
      </c>
      <c r="BH21" s="490" t="s">
        <v>1</v>
      </c>
      <c r="BI21" s="490" t="s">
        <v>1</v>
      </c>
      <c r="BJ21" s="490" t="s">
        <v>1</v>
      </c>
      <c r="BK21" s="490" t="s">
        <v>1</v>
      </c>
      <c r="BL21" s="490" t="s">
        <v>1</v>
      </c>
      <c r="BM21" s="490" t="s">
        <v>1</v>
      </c>
      <c r="BN21" s="490" t="s">
        <v>1</v>
      </c>
      <c r="BO21" s="505" t="s">
        <v>1</v>
      </c>
      <c r="BP21" s="505" t="s">
        <v>1</v>
      </c>
      <c r="BQ21" s="505" t="s">
        <v>1</v>
      </c>
      <c r="BR21" s="492" t="s">
        <v>1</v>
      </c>
      <c r="BS21" s="492" t="s">
        <v>1</v>
      </c>
      <c r="BT21" s="492" t="s">
        <v>1</v>
      </c>
      <c r="BU21" s="492" t="s">
        <v>1</v>
      </c>
      <c r="BV21" s="492" t="s">
        <v>1</v>
      </c>
      <c r="BW21" s="492" t="s">
        <v>1</v>
      </c>
      <c r="BX21" s="492" t="s">
        <v>1</v>
      </c>
      <c r="BY21" s="492" t="s">
        <v>1</v>
      </c>
      <c r="BZ21" s="492" t="s">
        <v>1</v>
      </c>
      <c r="CA21" s="492" t="s">
        <v>1</v>
      </c>
      <c r="CB21" s="492" t="s">
        <v>1</v>
      </c>
      <c r="CC21" s="492" t="s">
        <v>1</v>
      </c>
      <c r="CD21" s="492" t="s">
        <v>1</v>
      </c>
      <c r="CE21" s="492" t="s">
        <v>1</v>
      </c>
      <c r="CF21" s="492" t="s">
        <v>1</v>
      </c>
      <c r="CG21" s="492" t="s">
        <v>1</v>
      </c>
      <c r="CH21" s="506" t="s">
        <v>1</v>
      </c>
      <c r="CI21" s="506" t="s">
        <v>1</v>
      </c>
      <c r="CJ21" s="506" t="s">
        <v>1</v>
      </c>
      <c r="CK21" s="506" t="s">
        <v>1</v>
      </c>
      <c r="CL21" s="506" t="s">
        <v>1</v>
      </c>
      <c r="CM21" s="506" t="s">
        <v>1</v>
      </c>
      <c r="CN21" s="506" t="s">
        <v>1</v>
      </c>
      <c r="CO21" s="506" t="s">
        <v>1</v>
      </c>
      <c r="CP21" s="506" t="s">
        <v>1</v>
      </c>
      <c r="CQ21" s="506" t="s">
        <v>1</v>
      </c>
      <c r="CR21" s="506" t="s">
        <v>1</v>
      </c>
      <c r="CS21" s="506" t="s">
        <v>1</v>
      </c>
      <c r="CT21" s="506" t="s">
        <v>1</v>
      </c>
      <c r="CU21" s="506" t="s">
        <v>1</v>
      </c>
      <c r="DC21" s="492" t="s">
        <v>1</v>
      </c>
      <c r="DD21" s="492" t="s">
        <v>1</v>
      </c>
      <c r="DE21" s="492" t="s">
        <v>1</v>
      </c>
      <c r="DF21" s="492" t="s">
        <v>1</v>
      </c>
      <c r="DG21" s="492" t="s">
        <v>1</v>
      </c>
      <c r="DH21" s="492" t="s">
        <v>1</v>
      </c>
      <c r="DI21" s="492" t="s">
        <v>1</v>
      </c>
      <c r="DJ21" s="492" t="s">
        <v>1</v>
      </c>
      <c r="DK21" s="492" t="s">
        <v>1</v>
      </c>
      <c r="DL21" s="492" t="s">
        <v>1</v>
      </c>
      <c r="DM21" s="492" t="s">
        <v>1</v>
      </c>
      <c r="DN21" s="492" t="s">
        <v>1</v>
      </c>
      <c r="DO21" s="492" t="s">
        <v>1</v>
      </c>
      <c r="DP21" s="492" t="s">
        <v>1</v>
      </c>
      <c r="DQ21" s="492" t="s">
        <v>1</v>
      </c>
      <c r="DR21" s="492" t="s">
        <v>1</v>
      </c>
      <c r="DS21" s="492" t="s">
        <v>1</v>
      </c>
      <c r="DT21" s="492" t="s">
        <v>1</v>
      </c>
      <c r="DU21" s="492" t="s">
        <v>1</v>
      </c>
      <c r="DV21" s="492" t="s">
        <v>1</v>
      </c>
      <c r="DW21" s="492" t="s">
        <v>1</v>
      </c>
      <c r="DX21" s="492" t="s">
        <v>1</v>
      </c>
      <c r="EA21" s="492" t="s">
        <v>1</v>
      </c>
      <c r="EB21" s="492" t="s">
        <v>1</v>
      </c>
      <c r="EC21" s="492" t="s">
        <v>1</v>
      </c>
      <c r="ED21" s="492" t="s">
        <v>1</v>
      </c>
      <c r="EE21" s="492" t="s">
        <v>1</v>
      </c>
      <c r="EF21" s="492" t="s">
        <v>1</v>
      </c>
      <c r="EG21" s="492" t="s">
        <v>1</v>
      </c>
      <c r="EH21" s="492" t="s">
        <v>1</v>
      </c>
      <c r="EI21" s="492" t="s">
        <v>1</v>
      </c>
      <c r="EJ21" s="492" t="s">
        <v>1</v>
      </c>
      <c r="EK21" s="492" t="s">
        <v>1</v>
      </c>
      <c r="EL21" s="492" t="s">
        <v>1</v>
      </c>
      <c r="EM21" s="492" t="s">
        <v>1</v>
      </c>
      <c r="EN21" s="492" t="s">
        <v>1</v>
      </c>
      <c r="EO21" s="492" t="s">
        <v>1</v>
      </c>
      <c r="EP21" s="492" t="s">
        <v>1</v>
      </c>
      <c r="EQ21" s="492" t="s">
        <v>1</v>
      </c>
      <c r="ER21" s="492" t="s">
        <v>1</v>
      </c>
      <c r="ES21" s="492" t="s">
        <v>1</v>
      </c>
      <c r="ET21" s="492" t="s">
        <v>1</v>
      </c>
      <c r="EU21" s="492" t="s">
        <v>1</v>
      </c>
    </row>
    <row r="22" spans="1:151" ht="14.25" customHeight="1">
      <c r="A22" s="421" t="s">
        <v>299</v>
      </c>
      <c r="B22" s="421" t="s">
        <v>314</v>
      </c>
      <c r="C22" s="421" t="s">
        <v>769</v>
      </c>
      <c r="D22" s="421" t="s">
        <v>315</v>
      </c>
      <c r="E22" s="490">
        <v>2</v>
      </c>
      <c r="F22" s="490" t="s">
        <v>1</v>
      </c>
      <c r="G22" s="490" t="s">
        <v>1</v>
      </c>
      <c r="H22" s="490" t="s">
        <v>1</v>
      </c>
      <c r="I22" s="490" t="s">
        <v>1</v>
      </c>
      <c r="J22" s="490" t="s">
        <v>1</v>
      </c>
      <c r="K22" s="490" t="s">
        <v>1</v>
      </c>
      <c r="L22" s="490">
        <v>2</v>
      </c>
      <c r="M22" s="490" t="s">
        <v>1</v>
      </c>
      <c r="N22" s="490" t="s">
        <v>1</v>
      </c>
      <c r="O22" s="490" t="s">
        <v>1</v>
      </c>
      <c r="P22" s="490" t="s">
        <v>1</v>
      </c>
      <c r="Q22" s="490" t="s">
        <v>1</v>
      </c>
      <c r="R22" s="490" t="s">
        <v>1</v>
      </c>
      <c r="S22" s="490" t="s">
        <v>1</v>
      </c>
      <c r="T22" s="490" t="s">
        <v>1</v>
      </c>
      <c r="U22" s="490" t="s">
        <v>1</v>
      </c>
      <c r="V22" s="490" t="s">
        <v>1</v>
      </c>
      <c r="W22" s="490" t="s">
        <v>1</v>
      </c>
      <c r="X22" s="490" t="s">
        <v>1</v>
      </c>
      <c r="Y22" s="490" t="s">
        <v>1</v>
      </c>
      <c r="Z22" s="490" t="s">
        <v>1</v>
      </c>
      <c r="AA22" s="490" t="s">
        <v>1</v>
      </c>
      <c r="AB22" s="490" t="s">
        <v>1</v>
      </c>
      <c r="AC22" s="491" t="s">
        <v>1</v>
      </c>
      <c r="AD22" s="491" t="s">
        <v>1</v>
      </c>
      <c r="AE22" s="491" t="s">
        <v>1</v>
      </c>
      <c r="AF22" s="490" t="s">
        <v>1</v>
      </c>
      <c r="AG22" s="490" t="s">
        <v>1</v>
      </c>
      <c r="AH22" s="490" t="s">
        <v>1</v>
      </c>
      <c r="AI22" s="490" t="s">
        <v>1</v>
      </c>
      <c r="AJ22" s="490" t="s">
        <v>1</v>
      </c>
      <c r="AK22" s="490" t="s">
        <v>1</v>
      </c>
      <c r="AL22" s="490" t="s">
        <v>1</v>
      </c>
      <c r="AM22" s="490" t="s">
        <v>1</v>
      </c>
      <c r="AN22" s="490" t="s">
        <v>1</v>
      </c>
      <c r="AO22" s="490" t="s">
        <v>1</v>
      </c>
      <c r="AP22" s="490" t="s">
        <v>1</v>
      </c>
      <c r="AQ22" s="490" t="s">
        <v>1</v>
      </c>
      <c r="AR22" s="490" t="s">
        <v>1</v>
      </c>
      <c r="AS22" s="490" t="s">
        <v>1</v>
      </c>
      <c r="AT22" s="490" t="s">
        <v>1</v>
      </c>
      <c r="AU22" s="490" t="s">
        <v>1</v>
      </c>
      <c r="AV22" s="493" t="s">
        <v>1</v>
      </c>
      <c r="AW22" s="493" t="s">
        <v>1</v>
      </c>
      <c r="AX22" s="493" t="s">
        <v>1</v>
      </c>
      <c r="AY22" s="490" t="s">
        <v>1</v>
      </c>
      <c r="AZ22" s="490" t="s">
        <v>1</v>
      </c>
      <c r="BA22" s="490" t="s">
        <v>1</v>
      </c>
      <c r="BB22" s="490" t="s">
        <v>1</v>
      </c>
      <c r="BC22" s="490" t="s">
        <v>1</v>
      </c>
      <c r="BD22" s="490" t="s">
        <v>1</v>
      </c>
      <c r="BE22" s="490" t="s">
        <v>1</v>
      </c>
      <c r="BF22" s="490" t="s">
        <v>1</v>
      </c>
      <c r="BG22" s="490" t="s">
        <v>1</v>
      </c>
      <c r="BH22" s="490" t="s">
        <v>1</v>
      </c>
      <c r="BI22" s="490" t="s">
        <v>1</v>
      </c>
      <c r="BJ22" s="490" t="s">
        <v>1</v>
      </c>
      <c r="BK22" s="490" t="s">
        <v>1</v>
      </c>
      <c r="BL22" s="490" t="s">
        <v>1</v>
      </c>
      <c r="BM22" s="490" t="s">
        <v>1</v>
      </c>
      <c r="BN22" s="490" t="s">
        <v>1</v>
      </c>
      <c r="BO22" s="487" t="s">
        <v>1</v>
      </c>
      <c r="BP22" s="487" t="s">
        <v>1</v>
      </c>
      <c r="BQ22" s="487" t="s">
        <v>1</v>
      </c>
      <c r="BR22" s="492" t="s">
        <v>1</v>
      </c>
      <c r="BS22" s="492" t="s">
        <v>1</v>
      </c>
      <c r="BT22" s="492" t="s">
        <v>1</v>
      </c>
      <c r="BU22" s="492" t="s">
        <v>1</v>
      </c>
      <c r="BV22" s="492" t="s">
        <v>1</v>
      </c>
      <c r="BW22" s="492" t="s">
        <v>1</v>
      </c>
      <c r="BX22" s="492" t="s">
        <v>1</v>
      </c>
      <c r="BY22" s="492" t="s">
        <v>1</v>
      </c>
      <c r="BZ22" s="492" t="s">
        <v>1</v>
      </c>
      <c r="CA22" s="492" t="s">
        <v>1</v>
      </c>
      <c r="CB22" s="492" t="s">
        <v>1</v>
      </c>
      <c r="CC22" s="492" t="s">
        <v>1</v>
      </c>
      <c r="CD22" s="492" t="s">
        <v>1</v>
      </c>
      <c r="CE22" s="492" t="s">
        <v>1</v>
      </c>
      <c r="CF22" s="492" t="s">
        <v>1</v>
      </c>
      <c r="CG22" s="492" t="s">
        <v>1</v>
      </c>
      <c r="CH22" s="494" t="s">
        <v>1</v>
      </c>
      <c r="CI22" s="494" t="s">
        <v>1</v>
      </c>
      <c r="CJ22" s="494" t="s">
        <v>1</v>
      </c>
      <c r="CK22" s="494" t="s">
        <v>1</v>
      </c>
      <c r="CL22" s="494" t="s">
        <v>1</v>
      </c>
      <c r="CM22" s="494" t="s">
        <v>1</v>
      </c>
      <c r="CN22" s="494" t="s">
        <v>1</v>
      </c>
      <c r="CO22" s="494" t="s">
        <v>1</v>
      </c>
      <c r="CP22" s="494" t="s">
        <v>1</v>
      </c>
      <c r="CQ22" s="494" t="s">
        <v>1</v>
      </c>
      <c r="CR22" s="494" t="s">
        <v>1</v>
      </c>
      <c r="CS22" s="494" t="s">
        <v>1</v>
      </c>
      <c r="CT22" s="494" t="s">
        <v>1</v>
      </c>
      <c r="CU22" s="494" t="s">
        <v>1</v>
      </c>
      <c r="DC22" s="492" t="s">
        <v>1</v>
      </c>
      <c r="DD22" s="492" t="s">
        <v>1</v>
      </c>
      <c r="DE22" s="492" t="s">
        <v>1</v>
      </c>
      <c r="DF22" s="492" t="s">
        <v>1</v>
      </c>
      <c r="DG22" s="492" t="s">
        <v>1</v>
      </c>
      <c r="DH22" s="492" t="s">
        <v>1</v>
      </c>
      <c r="DI22" s="492" t="s">
        <v>1</v>
      </c>
      <c r="DJ22" s="492" t="s">
        <v>1</v>
      </c>
      <c r="DK22" s="492" t="s">
        <v>1</v>
      </c>
      <c r="DL22" s="492" t="s">
        <v>1</v>
      </c>
      <c r="DM22" s="492" t="s">
        <v>1</v>
      </c>
      <c r="DN22" s="492" t="s">
        <v>1</v>
      </c>
      <c r="DO22" s="492" t="s">
        <v>1</v>
      </c>
      <c r="DP22" s="492" t="s">
        <v>1</v>
      </c>
      <c r="DQ22" s="492" t="s">
        <v>1</v>
      </c>
      <c r="DR22" s="492" t="s">
        <v>1</v>
      </c>
      <c r="DS22" s="492" t="s">
        <v>1</v>
      </c>
      <c r="DT22" s="492" t="s">
        <v>1</v>
      </c>
      <c r="DU22" s="492" t="s">
        <v>1</v>
      </c>
      <c r="DV22" s="492" t="s">
        <v>1</v>
      </c>
      <c r="DW22" s="492" t="s">
        <v>1</v>
      </c>
      <c r="DX22" s="492" t="s">
        <v>1</v>
      </c>
      <c r="EA22" s="492" t="s">
        <v>1</v>
      </c>
      <c r="EB22" s="492" t="s">
        <v>1</v>
      </c>
      <c r="EC22" s="492" t="s">
        <v>1</v>
      </c>
      <c r="ED22" s="492" t="s">
        <v>1</v>
      </c>
      <c r="EE22" s="492" t="s">
        <v>1</v>
      </c>
      <c r="EF22" s="492" t="s">
        <v>1</v>
      </c>
      <c r="EG22" s="496" t="s">
        <v>1</v>
      </c>
      <c r="EH22" s="492" t="s">
        <v>1</v>
      </c>
      <c r="EI22" s="492" t="s">
        <v>1</v>
      </c>
      <c r="EJ22" s="492" t="s">
        <v>1</v>
      </c>
      <c r="EK22" s="492" t="s">
        <v>1</v>
      </c>
      <c r="EL22" s="492" t="s">
        <v>1</v>
      </c>
      <c r="EM22" s="492" t="s">
        <v>1</v>
      </c>
      <c r="EN22" s="492" t="s">
        <v>1</v>
      </c>
      <c r="EO22" s="496" t="s">
        <v>1</v>
      </c>
      <c r="EP22" s="492" t="s">
        <v>1</v>
      </c>
      <c r="EQ22" s="492" t="s">
        <v>1</v>
      </c>
      <c r="ER22" s="492" t="s">
        <v>1</v>
      </c>
      <c r="ES22" s="492" t="s">
        <v>1</v>
      </c>
      <c r="ET22" s="492" t="s">
        <v>1</v>
      </c>
      <c r="EU22" s="492" t="s">
        <v>1</v>
      </c>
    </row>
    <row r="23" spans="1:151" ht="14.25" customHeight="1">
      <c r="A23" s="503" t="s">
        <v>299</v>
      </c>
      <c r="B23" s="503" t="s">
        <v>314</v>
      </c>
      <c r="C23" s="503"/>
      <c r="D23" s="503"/>
      <c r="AC23" s="491"/>
      <c r="AD23" s="491"/>
      <c r="AE23" s="491"/>
      <c r="AF23" s="490"/>
      <c r="AG23" s="490"/>
      <c r="AH23" s="490"/>
      <c r="AI23" s="490"/>
      <c r="AJ23" s="490"/>
      <c r="AK23" s="490"/>
      <c r="AL23" s="490"/>
      <c r="AM23" s="490"/>
      <c r="AN23" s="490"/>
      <c r="AO23" s="490"/>
      <c r="AP23" s="490"/>
      <c r="AQ23" s="490"/>
      <c r="AR23" s="490"/>
      <c r="AS23" s="490"/>
      <c r="AT23" s="490"/>
      <c r="AU23" s="490"/>
      <c r="AV23" s="504"/>
      <c r="AW23" s="504"/>
      <c r="AX23" s="504"/>
      <c r="AY23" s="490"/>
      <c r="AZ23" s="490"/>
      <c r="BA23" s="490"/>
      <c r="BB23" s="490"/>
      <c r="BC23" s="490"/>
      <c r="BD23" s="490"/>
      <c r="BE23" s="490"/>
      <c r="BF23" s="490"/>
      <c r="BG23" s="490"/>
      <c r="BH23" s="490"/>
      <c r="BI23" s="490"/>
      <c r="BJ23" s="490"/>
      <c r="BK23" s="490"/>
      <c r="BL23" s="490"/>
      <c r="BM23" s="490"/>
      <c r="BN23" s="490"/>
      <c r="BO23" s="505"/>
      <c r="BP23" s="505"/>
      <c r="BQ23" s="505"/>
      <c r="CH23" s="506"/>
      <c r="CI23" s="506"/>
      <c r="CJ23" s="506"/>
      <c r="CK23" s="506"/>
      <c r="CL23" s="506"/>
      <c r="CM23" s="506"/>
      <c r="CN23" s="506"/>
      <c r="CO23" s="506"/>
      <c r="CP23" s="506"/>
      <c r="CQ23" s="506"/>
      <c r="CR23" s="506"/>
      <c r="CS23" s="506"/>
      <c r="CT23" s="506"/>
      <c r="CU23" s="506"/>
    </row>
    <row r="24" spans="1:151" ht="14.25" customHeight="1">
      <c r="A24" s="503" t="s">
        <v>299</v>
      </c>
      <c r="B24" s="503" t="s">
        <v>314</v>
      </c>
      <c r="C24" s="503"/>
      <c r="D24" s="503"/>
      <c r="AC24" s="491"/>
      <c r="AD24" s="491"/>
      <c r="AE24" s="491"/>
      <c r="AF24" s="490"/>
      <c r="AG24" s="490"/>
      <c r="AH24" s="490"/>
      <c r="AI24" s="490"/>
      <c r="AJ24" s="490"/>
      <c r="AK24" s="490"/>
      <c r="AL24" s="490"/>
      <c r="AM24" s="490"/>
      <c r="AN24" s="490"/>
      <c r="AO24" s="490"/>
      <c r="AP24" s="490"/>
      <c r="AQ24" s="490"/>
      <c r="AR24" s="490"/>
      <c r="AS24" s="490"/>
      <c r="AT24" s="490"/>
      <c r="AU24" s="490"/>
      <c r="AV24" s="504"/>
      <c r="AW24" s="504"/>
      <c r="AX24" s="504"/>
      <c r="AY24" s="490"/>
      <c r="AZ24" s="490"/>
      <c r="BA24" s="490"/>
      <c r="BB24" s="490"/>
      <c r="BC24" s="490"/>
      <c r="BD24" s="490"/>
      <c r="BE24" s="490"/>
      <c r="BF24" s="490"/>
      <c r="BG24" s="490"/>
      <c r="BH24" s="490"/>
      <c r="BI24" s="490"/>
      <c r="BJ24" s="490"/>
      <c r="BK24" s="490"/>
      <c r="BL24" s="490"/>
      <c r="BM24" s="490"/>
      <c r="BN24" s="490"/>
      <c r="BO24" s="505"/>
      <c r="BP24" s="505"/>
      <c r="BQ24" s="505"/>
      <c r="CH24" s="506"/>
      <c r="CI24" s="506"/>
      <c r="CJ24" s="506"/>
      <c r="CK24" s="506"/>
      <c r="CL24" s="506"/>
      <c r="CM24" s="506"/>
      <c r="CN24" s="506"/>
      <c r="CO24" s="506"/>
      <c r="CP24" s="506"/>
      <c r="CQ24" s="506"/>
      <c r="CR24" s="506"/>
      <c r="CS24" s="506"/>
      <c r="CT24" s="506"/>
      <c r="CU24" s="506"/>
    </row>
    <row r="25" spans="1:151" ht="14.25" customHeight="1">
      <c r="A25" s="503" t="s">
        <v>299</v>
      </c>
      <c r="B25" s="503" t="s">
        <v>316</v>
      </c>
      <c r="C25" s="503" t="s">
        <v>770</v>
      </c>
      <c r="D25" s="503"/>
      <c r="E25" s="490" t="s">
        <v>1</v>
      </c>
      <c r="F25" s="490" t="s">
        <v>1</v>
      </c>
      <c r="G25" s="490" t="s">
        <v>1</v>
      </c>
      <c r="H25" s="490" t="s">
        <v>1</v>
      </c>
      <c r="I25" s="490" t="s">
        <v>1</v>
      </c>
      <c r="J25" s="490" t="s">
        <v>1</v>
      </c>
      <c r="K25" s="490" t="s">
        <v>1</v>
      </c>
      <c r="L25" s="490" t="s">
        <v>1</v>
      </c>
      <c r="M25" s="490" t="s">
        <v>1</v>
      </c>
      <c r="N25" s="490" t="s">
        <v>1</v>
      </c>
      <c r="O25" s="490" t="s">
        <v>1</v>
      </c>
      <c r="P25" s="490" t="s">
        <v>1</v>
      </c>
      <c r="Q25" s="490" t="s">
        <v>1</v>
      </c>
      <c r="R25" s="490" t="s">
        <v>1</v>
      </c>
      <c r="S25" s="490" t="s">
        <v>1</v>
      </c>
      <c r="T25" s="490" t="s">
        <v>1</v>
      </c>
      <c r="U25" s="490" t="s">
        <v>1</v>
      </c>
      <c r="V25" s="490" t="s">
        <v>1</v>
      </c>
      <c r="W25" s="490" t="s">
        <v>1</v>
      </c>
      <c r="X25" s="490" t="s">
        <v>1</v>
      </c>
      <c r="Y25" s="490" t="s">
        <v>1</v>
      </c>
      <c r="Z25" s="490" t="s">
        <v>1</v>
      </c>
      <c r="AA25" s="490" t="s">
        <v>1</v>
      </c>
      <c r="AB25" s="490" t="s">
        <v>1</v>
      </c>
      <c r="AC25" s="491" t="s">
        <v>1</v>
      </c>
      <c r="AD25" s="491" t="s">
        <v>1</v>
      </c>
      <c r="AE25" s="491" t="s">
        <v>1</v>
      </c>
      <c r="AF25" s="490" t="s">
        <v>1</v>
      </c>
      <c r="AG25" s="490" t="s">
        <v>1</v>
      </c>
      <c r="AH25" s="490" t="s">
        <v>1</v>
      </c>
      <c r="AI25" s="490" t="s">
        <v>1</v>
      </c>
      <c r="AJ25" s="490" t="s">
        <v>1</v>
      </c>
      <c r="AK25" s="490" t="s">
        <v>1</v>
      </c>
      <c r="AL25" s="490" t="s">
        <v>1</v>
      </c>
      <c r="AM25" s="490" t="s">
        <v>1</v>
      </c>
      <c r="AN25" s="490" t="s">
        <v>1</v>
      </c>
      <c r="AO25" s="490" t="s">
        <v>1</v>
      </c>
      <c r="AP25" s="490" t="s">
        <v>1</v>
      </c>
      <c r="AQ25" s="490" t="s">
        <v>1</v>
      </c>
      <c r="AR25" s="490" t="s">
        <v>1</v>
      </c>
      <c r="AS25" s="490" t="s">
        <v>1</v>
      </c>
      <c r="AT25" s="490" t="s">
        <v>1</v>
      </c>
      <c r="AU25" s="490" t="s">
        <v>1</v>
      </c>
      <c r="AV25" s="504" t="s">
        <v>1</v>
      </c>
      <c r="AW25" s="504" t="s">
        <v>1</v>
      </c>
      <c r="AX25" s="504" t="s">
        <v>1</v>
      </c>
      <c r="AY25" s="490" t="s">
        <v>1</v>
      </c>
      <c r="AZ25" s="490" t="s">
        <v>1</v>
      </c>
      <c r="BA25" s="490" t="s">
        <v>1</v>
      </c>
      <c r="BB25" s="490" t="s">
        <v>1</v>
      </c>
      <c r="BC25" s="490" t="s">
        <v>1</v>
      </c>
      <c r="BD25" s="490" t="s">
        <v>1</v>
      </c>
      <c r="BE25" s="490" t="s">
        <v>1</v>
      </c>
      <c r="BF25" s="490" t="s">
        <v>1</v>
      </c>
      <c r="BG25" s="490" t="s">
        <v>1</v>
      </c>
      <c r="BH25" s="490" t="s">
        <v>1</v>
      </c>
      <c r="BI25" s="490" t="s">
        <v>1</v>
      </c>
      <c r="BJ25" s="490" t="s">
        <v>1</v>
      </c>
      <c r="BK25" s="490" t="s">
        <v>1</v>
      </c>
      <c r="BL25" s="490" t="s">
        <v>1</v>
      </c>
      <c r="BM25" s="490" t="s">
        <v>1</v>
      </c>
      <c r="BN25" s="490" t="s">
        <v>1</v>
      </c>
      <c r="BO25" s="505" t="s">
        <v>1</v>
      </c>
      <c r="BP25" s="505" t="s">
        <v>1</v>
      </c>
      <c r="BQ25" s="505" t="s">
        <v>1</v>
      </c>
      <c r="BR25" s="492" t="s">
        <v>1</v>
      </c>
      <c r="BS25" s="492" t="s">
        <v>1</v>
      </c>
      <c r="BT25" s="492" t="s">
        <v>1</v>
      </c>
      <c r="BU25" s="492" t="s">
        <v>1</v>
      </c>
      <c r="BV25" s="492" t="s">
        <v>1</v>
      </c>
      <c r="BW25" s="492" t="s">
        <v>1</v>
      </c>
      <c r="BX25" s="492" t="s">
        <v>1</v>
      </c>
      <c r="BY25" s="492" t="s">
        <v>1</v>
      </c>
      <c r="BZ25" s="492" t="s">
        <v>1</v>
      </c>
      <c r="CA25" s="492" t="s">
        <v>1</v>
      </c>
      <c r="CB25" s="492" t="s">
        <v>1</v>
      </c>
      <c r="CC25" s="492" t="s">
        <v>1</v>
      </c>
      <c r="CD25" s="492" t="s">
        <v>1</v>
      </c>
      <c r="CE25" s="492" t="s">
        <v>1</v>
      </c>
      <c r="CF25" s="492" t="s">
        <v>1</v>
      </c>
      <c r="CG25" s="492" t="s">
        <v>1</v>
      </c>
      <c r="CH25" s="506" t="s">
        <v>1</v>
      </c>
      <c r="CI25" s="506" t="s">
        <v>1</v>
      </c>
      <c r="CJ25" s="506" t="s">
        <v>1</v>
      </c>
      <c r="CK25" s="506" t="s">
        <v>1</v>
      </c>
      <c r="CL25" s="506" t="s">
        <v>1</v>
      </c>
      <c r="CM25" s="506" t="s">
        <v>1</v>
      </c>
      <c r="CN25" s="506" t="s">
        <v>1</v>
      </c>
      <c r="CO25" s="506" t="s">
        <v>1</v>
      </c>
      <c r="CP25" s="506" t="s">
        <v>1</v>
      </c>
      <c r="CQ25" s="506" t="s">
        <v>1</v>
      </c>
      <c r="CR25" s="506" t="s">
        <v>1</v>
      </c>
      <c r="CS25" s="506" t="s">
        <v>1</v>
      </c>
      <c r="CT25" s="506" t="s">
        <v>1</v>
      </c>
      <c r="CU25" s="506" t="s">
        <v>1</v>
      </c>
      <c r="DC25" s="492" t="s">
        <v>1</v>
      </c>
      <c r="DD25" s="492" t="s">
        <v>1</v>
      </c>
      <c r="DE25" s="492" t="s">
        <v>1</v>
      </c>
      <c r="DF25" s="492" t="s">
        <v>1</v>
      </c>
      <c r="DG25" s="492" t="s">
        <v>1</v>
      </c>
      <c r="DH25" s="492" t="s">
        <v>1</v>
      </c>
      <c r="DI25" s="492" t="s">
        <v>1</v>
      </c>
      <c r="DJ25" s="492" t="s">
        <v>1</v>
      </c>
      <c r="DK25" s="492" t="s">
        <v>1</v>
      </c>
      <c r="DL25" s="492" t="s">
        <v>1</v>
      </c>
      <c r="DM25" s="492" t="s">
        <v>1</v>
      </c>
      <c r="DN25" s="492" t="s">
        <v>1</v>
      </c>
      <c r="DO25" s="492" t="s">
        <v>1</v>
      </c>
      <c r="DP25" s="492" t="s">
        <v>1</v>
      </c>
      <c r="DQ25" s="492" t="s">
        <v>1</v>
      </c>
      <c r="DR25" s="492" t="s">
        <v>1</v>
      </c>
      <c r="DS25" s="492" t="s">
        <v>1</v>
      </c>
      <c r="DT25" s="492" t="s">
        <v>1</v>
      </c>
      <c r="DU25" s="492" t="s">
        <v>1</v>
      </c>
      <c r="DV25" s="492" t="s">
        <v>1</v>
      </c>
      <c r="DW25" s="492" t="s">
        <v>1</v>
      </c>
      <c r="DX25" s="492" t="s">
        <v>1</v>
      </c>
      <c r="EA25" s="492" t="s">
        <v>1</v>
      </c>
      <c r="EB25" s="492" t="s">
        <v>1</v>
      </c>
      <c r="EC25" s="492" t="s">
        <v>1</v>
      </c>
      <c r="ED25" s="492" t="s">
        <v>1</v>
      </c>
      <c r="EE25" s="492" t="s">
        <v>1</v>
      </c>
      <c r="EF25" s="492" t="s">
        <v>1</v>
      </c>
      <c r="EG25" s="492" t="s">
        <v>1</v>
      </c>
      <c r="EH25" s="492" t="s">
        <v>1</v>
      </c>
      <c r="EI25" s="492" t="s">
        <v>1</v>
      </c>
      <c r="EJ25" s="492" t="s">
        <v>1</v>
      </c>
      <c r="EK25" s="492" t="s">
        <v>1</v>
      </c>
      <c r="EL25" s="492" t="s">
        <v>1</v>
      </c>
      <c r="EM25" s="492" t="s">
        <v>1</v>
      </c>
      <c r="EN25" s="492" t="s">
        <v>1</v>
      </c>
      <c r="EO25" s="492" t="s">
        <v>1</v>
      </c>
      <c r="EP25" s="492" t="s">
        <v>1</v>
      </c>
      <c r="EQ25" s="492" t="s">
        <v>1</v>
      </c>
      <c r="ER25" s="492" t="s">
        <v>1</v>
      </c>
      <c r="ES25" s="492" t="s">
        <v>1</v>
      </c>
      <c r="ET25" s="492" t="s">
        <v>1</v>
      </c>
      <c r="EU25" s="492" t="s">
        <v>1</v>
      </c>
    </row>
    <row r="26" spans="1:151" ht="14.25" customHeight="1">
      <c r="A26" s="421" t="s">
        <v>299</v>
      </c>
      <c r="B26" s="421" t="s">
        <v>316</v>
      </c>
      <c r="C26" s="421" t="s">
        <v>770</v>
      </c>
      <c r="D26" s="421" t="s">
        <v>317</v>
      </c>
      <c r="E26" s="490" t="s">
        <v>1</v>
      </c>
      <c r="F26" s="490" t="s">
        <v>1</v>
      </c>
      <c r="G26" s="490" t="s">
        <v>1</v>
      </c>
      <c r="H26" s="490" t="s">
        <v>1</v>
      </c>
      <c r="I26" s="490" t="s">
        <v>1</v>
      </c>
      <c r="J26" s="490" t="s">
        <v>1</v>
      </c>
      <c r="K26" s="490" t="s">
        <v>1</v>
      </c>
      <c r="L26" s="490" t="s">
        <v>1</v>
      </c>
      <c r="M26" s="490" t="s">
        <v>1</v>
      </c>
      <c r="N26" s="490" t="s">
        <v>1</v>
      </c>
      <c r="O26" s="490" t="s">
        <v>1</v>
      </c>
      <c r="P26" s="490" t="s">
        <v>1</v>
      </c>
      <c r="Q26" s="490" t="s">
        <v>1</v>
      </c>
      <c r="R26" s="490" t="s">
        <v>1</v>
      </c>
      <c r="S26" s="490" t="s">
        <v>1</v>
      </c>
      <c r="T26" s="490" t="s">
        <v>1</v>
      </c>
      <c r="U26" s="490" t="s">
        <v>1</v>
      </c>
      <c r="V26" s="490" t="s">
        <v>1</v>
      </c>
      <c r="W26" s="490" t="s">
        <v>1</v>
      </c>
      <c r="X26" s="490" t="s">
        <v>1</v>
      </c>
      <c r="Y26" s="490" t="s">
        <v>1</v>
      </c>
      <c r="Z26" s="490" t="s">
        <v>1</v>
      </c>
      <c r="AA26" s="490" t="s">
        <v>1</v>
      </c>
      <c r="AB26" s="490" t="s">
        <v>1</v>
      </c>
      <c r="AC26" s="491" t="s">
        <v>1</v>
      </c>
      <c r="AD26" s="491" t="s">
        <v>1</v>
      </c>
      <c r="AE26" s="491" t="s">
        <v>1</v>
      </c>
      <c r="AF26" s="490" t="s">
        <v>1</v>
      </c>
      <c r="AG26" s="490" t="s">
        <v>1</v>
      </c>
      <c r="AH26" s="490" t="s">
        <v>1</v>
      </c>
      <c r="AI26" s="490" t="s">
        <v>1</v>
      </c>
      <c r="AJ26" s="490" t="s">
        <v>1</v>
      </c>
      <c r="AK26" s="490" t="s">
        <v>1</v>
      </c>
      <c r="AL26" s="490" t="s">
        <v>1</v>
      </c>
      <c r="AM26" s="490" t="s">
        <v>1</v>
      </c>
      <c r="AN26" s="490" t="s">
        <v>1</v>
      </c>
      <c r="AO26" s="490" t="s">
        <v>1</v>
      </c>
      <c r="AP26" s="490" t="s">
        <v>1</v>
      </c>
      <c r="AQ26" s="490" t="s">
        <v>1</v>
      </c>
      <c r="AR26" s="490" t="s">
        <v>1</v>
      </c>
      <c r="AS26" s="490" t="s">
        <v>1</v>
      </c>
      <c r="AT26" s="490" t="s">
        <v>1</v>
      </c>
      <c r="AU26" s="490" t="s">
        <v>1</v>
      </c>
      <c r="AV26" s="493" t="s">
        <v>1</v>
      </c>
      <c r="AW26" s="493" t="s">
        <v>1</v>
      </c>
      <c r="AX26" s="493" t="s">
        <v>1</v>
      </c>
      <c r="AY26" s="490" t="s">
        <v>1</v>
      </c>
      <c r="AZ26" s="490" t="s">
        <v>1</v>
      </c>
      <c r="BA26" s="490" t="s">
        <v>1</v>
      </c>
      <c r="BB26" s="490" t="s">
        <v>1</v>
      </c>
      <c r="BC26" s="490" t="s">
        <v>1</v>
      </c>
      <c r="BD26" s="490" t="s">
        <v>1</v>
      </c>
      <c r="BE26" s="490" t="s">
        <v>1</v>
      </c>
      <c r="BF26" s="490" t="s">
        <v>1</v>
      </c>
      <c r="BG26" s="490" t="s">
        <v>1</v>
      </c>
      <c r="BH26" s="490" t="s">
        <v>1</v>
      </c>
      <c r="BI26" s="490" t="s">
        <v>1</v>
      </c>
      <c r="BJ26" s="490" t="s">
        <v>1</v>
      </c>
      <c r="BK26" s="490" t="s">
        <v>1</v>
      </c>
      <c r="BL26" s="490" t="s">
        <v>1</v>
      </c>
      <c r="BM26" s="490" t="s">
        <v>1</v>
      </c>
      <c r="BN26" s="490" t="s">
        <v>1</v>
      </c>
      <c r="BO26" s="487" t="s">
        <v>1</v>
      </c>
      <c r="BP26" s="487" t="s">
        <v>1</v>
      </c>
      <c r="BQ26" s="487" t="s">
        <v>1</v>
      </c>
      <c r="BR26" s="492" t="s">
        <v>1</v>
      </c>
      <c r="BS26" s="492" t="s">
        <v>1</v>
      </c>
      <c r="BT26" s="492" t="s">
        <v>1</v>
      </c>
      <c r="BU26" s="492" t="s">
        <v>1</v>
      </c>
      <c r="BV26" s="492" t="s">
        <v>1</v>
      </c>
      <c r="BW26" s="492" t="s">
        <v>1</v>
      </c>
      <c r="BX26" s="492" t="s">
        <v>1</v>
      </c>
      <c r="BY26" s="492" t="s">
        <v>1</v>
      </c>
      <c r="BZ26" s="492" t="s">
        <v>1</v>
      </c>
      <c r="CA26" s="492" t="s">
        <v>1</v>
      </c>
      <c r="CB26" s="492" t="s">
        <v>1</v>
      </c>
      <c r="CC26" s="492" t="s">
        <v>1</v>
      </c>
      <c r="CD26" s="492" t="s">
        <v>1</v>
      </c>
      <c r="CE26" s="492" t="s">
        <v>1</v>
      </c>
      <c r="CF26" s="492" t="s">
        <v>1</v>
      </c>
      <c r="CG26" s="492" t="s">
        <v>1</v>
      </c>
      <c r="CH26" s="494" t="s">
        <v>1</v>
      </c>
      <c r="CI26" s="494" t="s">
        <v>1</v>
      </c>
      <c r="CJ26" s="494" t="s">
        <v>1</v>
      </c>
      <c r="CK26" s="494" t="s">
        <v>1</v>
      </c>
      <c r="CL26" s="494" t="s">
        <v>1</v>
      </c>
      <c r="CM26" s="494" t="s">
        <v>1</v>
      </c>
      <c r="CN26" s="494" t="s">
        <v>1</v>
      </c>
      <c r="CO26" s="494" t="s">
        <v>1</v>
      </c>
      <c r="CP26" s="494" t="s">
        <v>1</v>
      </c>
      <c r="CQ26" s="494" t="s">
        <v>1</v>
      </c>
      <c r="CR26" s="494" t="s">
        <v>1</v>
      </c>
      <c r="CS26" s="494" t="s">
        <v>1</v>
      </c>
      <c r="CT26" s="494" t="s">
        <v>1</v>
      </c>
      <c r="CU26" s="494" t="s">
        <v>1</v>
      </c>
      <c r="DC26" s="492" t="s">
        <v>1</v>
      </c>
      <c r="DD26" s="492" t="s">
        <v>1</v>
      </c>
      <c r="DE26" s="492" t="s">
        <v>1</v>
      </c>
      <c r="DF26" s="492" t="s">
        <v>1</v>
      </c>
      <c r="DG26" s="492" t="s">
        <v>1</v>
      </c>
      <c r="DH26" s="492" t="s">
        <v>1</v>
      </c>
      <c r="DI26" s="492" t="s">
        <v>1</v>
      </c>
      <c r="DJ26" s="492" t="s">
        <v>1</v>
      </c>
      <c r="DK26" s="492" t="s">
        <v>1</v>
      </c>
      <c r="DL26" s="492" t="s">
        <v>1</v>
      </c>
      <c r="DM26" s="492" t="s">
        <v>1</v>
      </c>
      <c r="DN26" s="492" t="s">
        <v>1</v>
      </c>
      <c r="DO26" s="492" t="s">
        <v>1</v>
      </c>
      <c r="DP26" s="492" t="s">
        <v>1</v>
      </c>
      <c r="DQ26" s="492" t="s">
        <v>1</v>
      </c>
      <c r="DR26" s="492" t="s">
        <v>1</v>
      </c>
      <c r="DS26" s="492" t="s">
        <v>1</v>
      </c>
      <c r="DT26" s="492" t="s">
        <v>1</v>
      </c>
      <c r="DU26" s="492" t="s">
        <v>1</v>
      </c>
      <c r="DV26" s="492" t="s">
        <v>1</v>
      </c>
      <c r="DW26" s="492" t="s">
        <v>1</v>
      </c>
      <c r="DX26" s="492" t="s">
        <v>1</v>
      </c>
      <c r="EA26" s="492" t="s">
        <v>1</v>
      </c>
      <c r="EB26" s="492" t="s">
        <v>1</v>
      </c>
      <c r="EC26" s="492" t="s">
        <v>1</v>
      </c>
      <c r="ED26" s="492" t="s">
        <v>1</v>
      </c>
      <c r="EE26" s="492" t="s">
        <v>1</v>
      </c>
      <c r="EF26" s="492" t="s">
        <v>1</v>
      </c>
      <c r="EG26" s="496" t="s">
        <v>1</v>
      </c>
      <c r="EH26" s="492" t="s">
        <v>1</v>
      </c>
      <c r="EI26" s="492" t="s">
        <v>1</v>
      </c>
      <c r="EJ26" s="492" t="s">
        <v>1</v>
      </c>
      <c r="EK26" s="492" t="s">
        <v>1</v>
      </c>
      <c r="EL26" s="492" t="s">
        <v>1</v>
      </c>
      <c r="EM26" s="492" t="s">
        <v>1</v>
      </c>
      <c r="EN26" s="492" t="s">
        <v>1</v>
      </c>
      <c r="EO26" s="496" t="s">
        <v>1</v>
      </c>
      <c r="EP26" s="492" t="s">
        <v>1</v>
      </c>
      <c r="EQ26" s="492" t="s">
        <v>1</v>
      </c>
      <c r="ER26" s="492" t="s">
        <v>1</v>
      </c>
      <c r="ES26" s="492" t="s">
        <v>1</v>
      </c>
      <c r="ET26" s="492" t="s">
        <v>1</v>
      </c>
      <c r="EU26" s="492" t="s">
        <v>1</v>
      </c>
    </row>
    <row r="27" spans="1:151" ht="14.25" customHeight="1">
      <c r="A27" s="503" t="s">
        <v>299</v>
      </c>
      <c r="B27" s="503" t="s">
        <v>318</v>
      </c>
      <c r="C27" s="503" t="s">
        <v>771</v>
      </c>
      <c r="D27" s="503"/>
      <c r="E27" s="490">
        <v>12</v>
      </c>
      <c r="F27" s="490">
        <v>7</v>
      </c>
      <c r="G27" s="490">
        <v>1</v>
      </c>
      <c r="H27" s="490">
        <v>1</v>
      </c>
      <c r="I27" s="490">
        <v>3</v>
      </c>
      <c r="J27" s="490">
        <v>2</v>
      </c>
      <c r="K27" s="490">
        <v>3</v>
      </c>
      <c r="L27" s="490">
        <v>5</v>
      </c>
      <c r="M27" s="490">
        <v>22</v>
      </c>
      <c r="N27" s="490" t="s">
        <v>1</v>
      </c>
      <c r="O27" s="490">
        <v>1</v>
      </c>
      <c r="P27" s="490">
        <v>2</v>
      </c>
      <c r="Q27" s="490" t="s">
        <v>1</v>
      </c>
      <c r="R27" s="490" t="s">
        <v>1</v>
      </c>
      <c r="S27" s="490">
        <v>1</v>
      </c>
      <c r="T27" s="490" t="s">
        <v>1</v>
      </c>
      <c r="U27" s="490">
        <v>2</v>
      </c>
      <c r="V27" s="490">
        <v>3</v>
      </c>
      <c r="W27" s="490">
        <v>2</v>
      </c>
      <c r="X27" s="490">
        <v>1</v>
      </c>
      <c r="Y27" s="490">
        <v>1</v>
      </c>
      <c r="Z27" s="490">
        <v>2</v>
      </c>
      <c r="AA27" s="490">
        <v>2</v>
      </c>
      <c r="AB27" s="490">
        <v>5</v>
      </c>
      <c r="AC27" s="491">
        <v>64.400000000000006</v>
      </c>
      <c r="AD27" s="491">
        <v>66.3</v>
      </c>
      <c r="AE27" s="491">
        <v>62.8</v>
      </c>
      <c r="AF27" s="490">
        <v>14</v>
      </c>
      <c r="AG27" s="490" t="s">
        <v>1</v>
      </c>
      <c r="AH27" s="490" t="s">
        <v>1</v>
      </c>
      <c r="AI27" s="490" t="s">
        <v>1</v>
      </c>
      <c r="AJ27" s="490" t="s">
        <v>1</v>
      </c>
      <c r="AK27" s="490" t="s">
        <v>1</v>
      </c>
      <c r="AL27" s="490">
        <v>1</v>
      </c>
      <c r="AM27" s="490" t="s">
        <v>1</v>
      </c>
      <c r="AN27" s="490">
        <v>1</v>
      </c>
      <c r="AO27" s="490">
        <v>2</v>
      </c>
      <c r="AP27" s="490">
        <v>1</v>
      </c>
      <c r="AQ27" s="490" t="s">
        <v>1</v>
      </c>
      <c r="AR27" s="490">
        <v>1</v>
      </c>
      <c r="AS27" s="490">
        <v>2</v>
      </c>
      <c r="AT27" s="490">
        <v>1</v>
      </c>
      <c r="AU27" s="490">
        <v>5</v>
      </c>
      <c r="AV27" s="504">
        <v>72.7</v>
      </c>
      <c r="AW27" s="504">
        <v>72.900000000000006</v>
      </c>
      <c r="AX27" s="504">
        <v>72.599999999999994</v>
      </c>
      <c r="AY27" s="490">
        <v>12</v>
      </c>
      <c r="AZ27" s="490" t="s">
        <v>1</v>
      </c>
      <c r="BA27" s="490" t="s">
        <v>1</v>
      </c>
      <c r="BB27" s="490" t="s">
        <v>1</v>
      </c>
      <c r="BC27" s="490" t="s">
        <v>1</v>
      </c>
      <c r="BD27" s="490" t="s">
        <v>1</v>
      </c>
      <c r="BE27" s="490">
        <v>1</v>
      </c>
      <c r="BF27" s="490" t="s">
        <v>1</v>
      </c>
      <c r="BG27" s="490">
        <v>1</v>
      </c>
      <c r="BH27" s="490">
        <v>2</v>
      </c>
      <c r="BI27" s="490">
        <v>1</v>
      </c>
      <c r="BJ27" s="490" t="s">
        <v>1</v>
      </c>
      <c r="BK27" s="490">
        <v>1</v>
      </c>
      <c r="BL27" s="490">
        <v>2</v>
      </c>
      <c r="BM27" s="490" t="s">
        <v>1</v>
      </c>
      <c r="BN27" s="490">
        <v>4</v>
      </c>
      <c r="BO27" s="505">
        <v>70.900000000000006</v>
      </c>
      <c r="BP27" s="505">
        <v>72.900000000000006</v>
      </c>
      <c r="BQ27" s="505">
        <v>68.2</v>
      </c>
      <c r="BR27" s="492">
        <v>7</v>
      </c>
      <c r="BS27" s="492" t="s">
        <v>1</v>
      </c>
      <c r="BT27" s="492" t="s">
        <v>1</v>
      </c>
      <c r="BU27" s="492" t="s">
        <v>1</v>
      </c>
      <c r="BV27" s="492" t="s">
        <v>1</v>
      </c>
      <c r="BW27" s="492" t="s">
        <v>1</v>
      </c>
      <c r="BX27" s="492" t="s">
        <v>1</v>
      </c>
      <c r="BY27" s="492" t="s">
        <v>1</v>
      </c>
      <c r="BZ27" s="492" t="s">
        <v>1</v>
      </c>
      <c r="CA27" s="492">
        <v>1</v>
      </c>
      <c r="CB27" s="492">
        <v>1</v>
      </c>
      <c r="CC27" s="492" t="s">
        <v>1</v>
      </c>
      <c r="CD27" s="492" t="s">
        <v>1</v>
      </c>
      <c r="CE27" s="492">
        <v>1</v>
      </c>
      <c r="CF27" s="492" t="s">
        <v>1</v>
      </c>
      <c r="CG27" s="492">
        <v>4</v>
      </c>
      <c r="CH27" s="506">
        <v>5</v>
      </c>
      <c r="CI27" s="506" t="s">
        <v>1</v>
      </c>
      <c r="CJ27" s="506" t="s">
        <v>1</v>
      </c>
      <c r="CK27" s="506" t="s">
        <v>1</v>
      </c>
      <c r="CL27" s="506" t="s">
        <v>1</v>
      </c>
      <c r="CM27" s="506" t="s">
        <v>1</v>
      </c>
      <c r="CN27" s="506" t="s">
        <v>1</v>
      </c>
      <c r="CO27" s="506" t="s">
        <v>1</v>
      </c>
      <c r="CP27" s="506">
        <v>1</v>
      </c>
      <c r="CQ27" s="506" t="s">
        <v>1</v>
      </c>
      <c r="CR27" s="506" t="s">
        <v>1</v>
      </c>
      <c r="CS27" s="506" t="s">
        <v>1</v>
      </c>
      <c r="CT27" s="506" t="s">
        <v>1</v>
      </c>
      <c r="CU27" s="506">
        <v>4</v>
      </c>
      <c r="DC27" s="492">
        <v>26</v>
      </c>
      <c r="DD27" s="492">
        <v>20</v>
      </c>
      <c r="DE27" s="492">
        <v>12</v>
      </c>
      <c r="DF27" s="492">
        <v>5</v>
      </c>
      <c r="DG27" s="492">
        <v>3</v>
      </c>
      <c r="DH27" s="492">
        <v>2</v>
      </c>
      <c r="DI27" s="492">
        <v>1</v>
      </c>
      <c r="DJ27" s="492">
        <v>3</v>
      </c>
      <c r="DK27" s="492">
        <v>7</v>
      </c>
      <c r="DL27" s="492" t="s">
        <v>1</v>
      </c>
      <c r="DM27" s="492" t="s">
        <v>1</v>
      </c>
      <c r="DN27" s="492" t="s">
        <v>1</v>
      </c>
      <c r="DO27" s="492" t="s">
        <v>1</v>
      </c>
      <c r="DP27" s="492">
        <v>3</v>
      </c>
      <c r="DQ27" s="492" t="s">
        <v>1</v>
      </c>
      <c r="DR27" s="492">
        <v>2</v>
      </c>
      <c r="DS27" s="492">
        <v>2</v>
      </c>
      <c r="DT27" s="492" t="s">
        <v>1</v>
      </c>
      <c r="DU27" s="492" t="s">
        <v>1</v>
      </c>
      <c r="DV27" s="492" t="s">
        <v>1</v>
      </c>
      <c r="DW27" s="492" t="s">
        <v>1</v>
      </c>
      <c r="DX27" s="492" t="s">
        <v>1</v>
      </c>
      <c r="EA27" s="492">
        <v>7</v>
      </c>
      <c r="EB27" s="492">
        <v>204</v>
      </c>
      <c r="EC27" s="492">
        <v>10</v>
      </c>
      <c r="ED27" s="492">
        <v>149</v>
      </c>
      <c r="EE27" s="492">
        <v>45</v>
      </c>
      <c r="EF27" s="492">
        <v>11</v>
      </c>
      <c r="EG27" s="492">
        <v>10</v>
      </c>
      <c r="EH27" s="492">
        <v>7</v>
      </c>
      <c r="EI27" s="492">
        <v>2</v>
      </c>
      <c r="EJ27" s="492">
        <v>1</v>
      </c>
      <c r="EK27" s="492" t="s">
        <v>1</v>
      </c>
      <c r="EL27" s="492" t="s">
        <v>1</v>
      </c>
      <c r="EM27" s="492">
        <v>1</v>
      </c>
      <c r="EN27" s="492">
        <v>15</v>
      </c>
      <c r="EO27" s="492">
        <v>10</v>
      </c>
      <c r="EP27" s="492">
        <v>5</v>
      </c>
      <c r="EQ27" s="492">
        <v>3</v>
      </c>
      <c r="ER27" s="492">
        <v>2</v>
      </c>
      <c r="ES27" s="492">
        <v>2</v>
      </c>
      <c r="ET27" s="492">
        <v>1</v>
      </c>
      <c r="EU27" s="492">
        <v>2</v>
      </c>
    </row>
    <row r="28" spans="1:151" ht="14.25" customHeight="1">
      <c r="A28" s="503" t="s">
        <v>299</v>
      </c>
      <c r="B28" s="503" t="s">
        <v>318</v>
      </c>
      <c r="C28" s="503" t="s">
        <v>771</v>
      </c>
      <c r="D28" s="503" t="s">
        <v>319</v>
      </c>
      <c r="E28" s="490">
        <v>12</v>
      </c>
      <c r="F28" s="490">
        <v>7</v>
      </c>
      <c r="G28" s="490">
        <v>1</v>
      </c>
      <c r="H28" s="490">
        <v>1</v>
      </c>
      <c r="I28" s="490">
        <v>3</v>
      </c>
      <c r="J28" s="490">
        <v>2</v>
      </c>
      <c r="K28" s="490">
        <v>3</v>
      </c>
      <c r="L28" s="490">
        <v>5</v>
      </c>
      <c r="M28" s="490">
        <v>22</v>
      </c>
      <c r="N28" s="490" t="s">
        <v>1</v>
      </c>
      <c r="O28" s="490">
        <v>1</v>
      </c>
      <c r="P28" s="490">
        <v>2</v>
      </c>
      <c r="Q28" s="490" t="s">
        <v>1</v>
      </c>
      <c r="R28" s="490" t="s">
        <v>1</v>
      </c>
      <c r="S28" s="490">
        <v>1</v>
      </c>
      <c r="T28" s="490" t="s">
        <v>1</v>
      </c>
      <c r="U28" s="490">
        <v>2</v>
      </c>
      <c r="V28" s="490">
        <v>3</v>
      </c>
      <c r="W28" s="490">
        <v>2</v>
      </c>
      <c r="X28" s="490">
        <v>1</v>
      </c>
      <c r="Y28" s="490">
        <v>1</v>
      </c>
      <c r="Z28" s="490">
        <v>2</v>
      </c>
      <c r="AA28" s="490">
        <v>2</v>
      </c>
      <c r="AB28" s="490">
        <v>5</v>
      </c>
      <c r="AC28" s="491">
        <v>64.400000000000006</v>
      </c>
      <c r="AD28" s="491">
        <v>66.3</v>
      </c>
      <c r="AE28" s="491">
        <v>62.8</v>
      </c>
      <c r="AF28" s="490">
        <v>14</v>
      </c>
      <c r="AG28" s="490" t="s">
        <v>1</v>
      </c>
      <c r="AH28" s="490" t="s">
        <v>1</v>
      </c>
      <c r="AI28" s="490" t="s">
        <v>1</v>
      </c>
      <c r="AJ28" s="490" t="s">
        <v>1</v>
      </c>
      <c r="AK28" s="490" t="s">
        <v>1</v>
      </c>
      <c r="AL28" s="490">
        <v>1</v>
      </c>
      <c r="AM28" s="490" t="s">
        <v>1</v>
      </c>
      <c r="AN28" s="490">
        <v>1</v>
      </c>
      <c r="AO28" s="490">
        <v>2</v>
      </c>
      <c r="AP28" s="490">
        <v>1</v>
      </c>
      <c r="AQ28" s="490" t="s">
        <v>1</v>
      </c>
      <c r="AR28" s="490">
        <v>1</v>
      </c>
      <c r="AS28" s="490">
        <v>2</v>
      </c>
      <c r="AT28" s="490">
        <v>1</v>
      </c>
      <c r="AU28" s="490">
        <v>5</v>
      </c>
      <c r="AV28" s="504">
        <v>72.7</v>
      </c>
      <c r="AW28" s="504">
        <v>72.900000000000006</v>
      </c>
      <c r="AX28" s="504">
        <v>72.599999999999994</v>
      </c>
      <c r="AY28" s="490">
        <v>12</v>
      </c>
      <c r="AZ28" s="490" t="s">
        <v>1</v>
      </c>
      <c r="BA28" s="490" t="s">
        <v>1</v>
      </c>
      <c r="BB28" s="490" t="s">
        <v>1</v>
      </c>
      <c r="BC28" s="490" t="s">
        <v>1</v>
      </c>
      <c r="BD28" s="490" t="s">
        <v>1</v>
      </c>
      <c r="BE28" s="490">
        <v>1</v>
      </c>
      <c r="BF28" s="490" t="s">
        <v>1</v>
      </c>
      <c r="BG28" s="490">
        <v>1</v>
      </c>
      <c r="BH28" s="490">
        <v>2</v>
      </c>
      <c r="BI28" s="490">
        <v>1</v>
      </c>
      <c r="BJ28" s="490" t="s">
        <v>1</v>
      </c>
      <c r="BK28" s="490">
        <v>1</v>
      </c>
      <c r="BL28" s="490">
        <v>2</v>
      </c>
      <c r="BM28" s="490" t="s">
        <v>1</v>
      </c>
      <c r="BN28" s="490">
        <v>4</v>
      </c>
      <c r="BO28" s="505">
        <v>70.900000000000006</v>
      </c>
      <c r="BP28" s="505">
        <v>72.900000000000006</v>
      </c>
      <c r="BQ28" s="505">
        <v>68.2</v>
      </c>
      <c r="BR28" s="492">
        <v>7</v>
      </c>
      <c r="BS28" s="492" t="s">
        <v>1</v>
      </c>
      <c r="BT28" s="492" t="s">
        <v>1</v>
      </c>
      <c r="BU28" s="492" t="s">
        <v>1</v>
      </c>
      <c r="BV28" s="492" t="s">
        <v>1</v>
      </c>
      <c r="BW28" s="492" t="s">
        <v>1</v>
      </c>
      <c r="BX28" s="492" t="s">
        <v>1</v>
      </c>
      <c r="BY28" s="492" t="s">
        <v>1</v>
      </c>
      <c r="BZ28" s="492" t="s">
        <v>1</v>
      </c>
      <c r="CA28" s="492">
        <v>1</v>
      </c>
      <c r="CB28" s="492">
        <v>1</v>
      </c>
      <c r="CC28" s="492" t="s">
        <v>1</v>
      </c>
      <c r="CD28" s="492" t="s">
        <v>1</v>
      </c>
      <c r="CE28" s="492">
        <v>1</v>
      </c>
      <c r="CF28" s="492" t="s">
        <v>1</v>
      </c>
      <c r="CG28" s="492">
        <v>4</v>
      </c>
      <c r="CH28" s="506">
        <v>5</v>
      </c>
      <c r="CI28" s="506" t="s">
        <v>1</v>
      </c>
      <c r="CJ28" s="506" t="s">
        <v>1</v>
      </c>
      <c r="CK28" s="506" t="s">
        <v>1</v>
      </c>
      <c r="CL28" s="506" t="s">
        <v>1</v>
      </c>
      <c r="CM28" s="506" t="s">
        <v>1</v>
      </c>
      <c r="CN28" s="506" t="s">
        <v>1</v>
      </c>
      <c r="CO28" s="506" t="s">
        <v>1</v>
      </c>
      <c r="CP28" s="506">
        <v>1</v>
      </c>
      <c r="CQ28" s="506" t="s">
        <v>1</v>
      </c>
      <c r="CR28" s="506" t="s">
        <v>1</v>
      </c>
      <c r="CS28" s="506" t="s">
        <v>1</v>
      </c>
      <c r="CT28" s="506" t="s">
        <v>1</v>
      </c>
      <c r="CU28" s="506">
        <v>4</v>
      </c>
      <c r="DC28" s="492">
        <v>26</v>
      </c>
      <c r="DD28" s="492">
        <v>20</v>
      </c>
      <c r="DE28" s="492">
        <v>12</v>
      </c>
      <c r="DF28" s="492">
        <v>5</v>
      </c>
      <c r="DG28" s="492">
        <v>3</v>
      </c>
      <c r="DH28" s="492">
        <v>2</v>
      </c>
      <c r="DI28" s="492">
        <v>1</v>
      </c>
      <c r="DJ28" s="492">
        <v>3</v>
      </c>
      <c r="DK28" s="492">
        <v>7</v>
      </c>
      <c r="DL28" s="492" t="s">
        <v>1</v>
      </c>
      <c r="DM28" s="492" t="s">
        <v>1</v>
      </c>
      <c r="DN28" s="492" t="s">
        <v>1</v>
      </c>
      <c r="DO28" s="492" t="s">
        <v>1</v>
      </c>
      <c r="DP28" s="492">
        <v>3</v>
      </c>
      <c r="DQ28" s="492" t="s">
        <v>1</v>
      </c>
      <c r="DR28" s="492">
        <v>2</v>
      </c>
      <c r="DS28" s="492">
        <v>2</v>
      </c>
      <c r="DT28" s="492" t="s">
        <v>1</v>
      </c>
      <c r="DU28" s="492" t="s">
        <v>1</v>
      </c>
      <c r="DV28" s="492" t="s">
        <v>1</v>
      </c>
      <c r="DW28" s="492" t="s">
        <v>1</v>
      </c>
      <c r="DX28" s="492" t="s">
        <v>1</v>
      </c>
      <c r="EA28" s="492">
        <v>7</v>
      </c>
      <c r="EB28" s="492">
        <v>204</v>
      </c>
      <c r="EC28" s="492">
        <v>10</v>
      </c>
      <c r="ED28" s="492">
        <v>149</v>
      </c>
      <c r="EE28" s="492">
        <v>45</v>
      </c>
      <c r="EF28" s="492">
        <v>11</v>
      </c>
      <c r="EG28" s="492">
        <v>10</v>
      </c>
      <c r="EH28" s="492">
        <v>7</v>
      </c>
      <c r="EI28" s="492">
        <v>2</v>
      </c>
      <c r="EJ28" s="492">
        <v>1</v>
      </c>
      <c r="EK28" s="492" t="s">
        <v>1</v>
      </c>
      <c r="EL28" s="492" t="s">
        <v>1</v>
      </c>
      <c r="EM28" s="492">
        <v>1</v>
      </c>
      <c r="EN28" s="492">
        <v>15</v>
      </c>
      <c r="EO28" s="492">
        <v>10</v>
      </c>
      <c r="EP28" s="492">
        <v>5</v>
      </c>
      <c r="EQ28" s="492">
        <v>3</v>
      </c>
      <c r="ER28" s="492">
        <v>2</v>
      </c>
      <c r="ES28" s="492">
        <v>2</v>
      </c>
      <c r="ET28" s="492">
        <v>1</v>
      </c>
      <c r="EU28" s="492">
        <v>2</v>
      </c>
    </row>
    <row r="29" spans="1:151" ht="14.25" customHeight="1">
      <c r="A29" s="503" t="s">
        <v>299</v>
      </c>
      <c r="B29" s="503" t="s">
        <v>320</v>
      </c>
      <c r="C29" s="503" t="s">
        <v>772</v>
      </c>
      <c r="D29" s="503"/>
      <c r="E29" s="490">
        <v>10</v>
      </c>
      <c r="F29" s="490">
        <v>7</v>
      </c>
      <c r="G29" s="490">
        <v>2</v>
      </c>
      <c r="H29" s="490">
        <v>2</v>
      </c>
      <c r="I29" s="490">
        <v>3</v>
      </c>
      <c r="J29" s="490">
        <v>3</v>
      </c>
      <c r="K29" s="490">
        <v>2</v>
      </c>
      <c r="L29" s="490">
        <v>3</v>
      </c>
      <c r="M29" s="490">
        <v>20</v>
      </c>
      <c r="N29" s="490" t="s">
        <v>1</v>
      </c>
      <c r="O29" s="490" t="s">
        <v>1</v>
      </c>
      <c r="P29" s="490">
        <v>1</v>
      </c>
      <c r="Q29" s="490" t="s">
        <v>1</v>
      </c>
      <c r="R29" s="490" t="s">
        <v>1</v>
      </c>
      <c r="S29" s="490">
        <v>2</v>
      </c>
      <c r="T29" s="490">
        <v>2</v>
      </c>
      <c r="U29" s="490">
        <v>6</v>
      </c>
      <c r="V29" s="490">
        <v>1</v>
      </c>
      <c r="W29" s="490" t="s">
        <v>1</v>
      </c>
      <c r="X29" s="490" t="s">
        <v>1</v>
      </c>
      <c r="Y29" s="490">
        <v>2</v>
      </c>
      <c r="Z29" s="490">
        <v>2</v>
      </c>
      <c r="AA29" s="490">
        <v>4</v>
      </c>
      <c r="AB29" s="490" t="s">
        <v>1</v>
      </c>
      <c r="AC29" s="491">
        <v>60</v>
      </c>
      <c r="AD29" s="491">
        <v>58.7</v>
      </c>
      <c r="AE29" s="491">
        <v>61.1</v>
      </c>
      <c r="AF29" s="490">
        <v>14</v>
      </c>
      <c r="AG29" s="490" t="s">
        <v>1</v>
      </c>
      <c r="AH29" s="490" t="s">
        <v>1</v>
      </c>
      <c r="AI29" s="490" t="s">
        <v>1</v>
      </c>
      <c r="AJ29" s="490" t="s">
        <v>1</v>
      </c>
      <c r="AK29" s="490" t="s">
        <v>1</v>
      </c>
      <c r="AL29" s="490">
        <v>1</v>
      </c>
      <c r="AM29" s="490">
        <v>1</v>
      </c>
      <c r="AN29" s="490">
        <v>5</v>
      </c>
      <c r="AO29" s="490" t="s">
        <v>1</v>
      </c>
      <c r="AP29" s="490" t="s">
        <v>1</v>
      </c>
      <c r="AQ29" s="490" t="s">
        <v>1</v>
      </c>
      <c r="AR29" s="490">
        <v>1</v>
      </c>
      <c r="AS29" s="490">
        <v>2</v>
      </c>
      <c r="AT29" s="490">
        <v>4</v>
      </c>
      <c r="AU29" s="490" t="s">
        <v>1</v>
      </c>
      <c r="AV29" s="504">
        <v>64.400000000000006</v>
      </c>
      <c r="AW29" s="504">
        <v>65.099999999999994</v>
      </c>
      <c r="AX29" s="504">
        <v>63.7</v>
      </c>
      <c r="AY29" s="490">
        <v>13</v>
      </c>
      <c r="AZ29" s="490" t="s">
        <v>1</v>
      </c>
      <c r="BA29" s="490" t="s">
        <v>1</v>
      </c>
      <c r="BB29" s="490" t="s">
        <v>1</v>
      </c>
      <c r="BC29" s="490" t="s">
        <v>1</v>
      </c>
      <c r="BD29" s="490" t="s">
        <v>1</v>
      </c>
      <c r="BE29" s="490">
        <v>1</v>
      </c>
      <c r="BF29" s="490" t="s">
        <v>1</v>
      </c>
      <c r="BG29" s="490">
        <v>5</v>
      </c>
      <c r="BH29" s="490" t="s">
        <v>1</v>
      </c>
      <c r="BI29" s="490" t="s">
        <v>1</v>
      </c>
      <c r="BJ29" s="490" t="s">
        <v>1</v>
      </c>
      <c r="BK29" s="490">
        <v>1</v>
      </c>
      <c r="BL29" s="490">
        <v>2</v>
      </c>
      <c r="BM29" s="490">
        <v>4</v>
      </c>
      <c r="BN29" s="490" t="s">
        <v>1</v>
      </c>
      <c r="BO29" s="505">
        <v>65.8</v>
      </c>
      <c r="BP29" s="505">
        <v>65.099999999999994</v>
      </c>
      <c r="BQ29" s="505">
        <v>66.7</v>
      </c>
      <c r="BR29" s="492">
        <v>7</v>
      </c>
      <c r="BS29" s="492" t="s">
        <v>1</v>
      </c>
      <c r="BT29" s="492" t="s">
        <v>1</v>
      </c>
      <c r="BU29" s="492" t="s">
        <v>1</v>
      </c>
      <c r="BV29" s="492" t="s">
        <v>1</v>
      </c>
      <c r="BW29" s="492" t="s">
        <v>1</v>
      </c>
      <c r="BX29" s="492" t="s">
        <v>1</v>
      </c>
      <c r="BY29" s="492">
        <v>1</v>
      </c>
      <c r="BZ29" s="492">
        <v>2</v>
      </c>
      <c r="CA29" s="492" t="s">
        <v>1</v>
      </c>
      <c r="CB29" s="492" t="s">
        <v>1</v>
      </c>
      <c r="CC29" s="492" t="s">
        <v>1</v>
      </c>
      <c r="CD29" s="492" t="s">
        <v>1</v>
      </c>
      <c r="CE29" s="492">
        <v>1</v>
      </c>
      <c r="CF29" s="492">
        <v>3</v>
      </c>
      <c r="CG29" s="492" t="s">
        <v>1</v>
      </c>
      <c r="CH29" s="506">
        <v>7</v>
      </c>
      <c r="CI29" s="506" t="s">
        <v>1</v>
      </c>
      <c r="CJ29" s="506" t="s">
        <v>1</v>
      </c>
      <c r="CK29" s="506" t="s">
        <v>1</v>
      </c>
      <c r="CL29" s="506" t="s">
        <v>1</v>
      </c>
      <c r="CM29" s="506">
        <v>1</v>
      </c>
      <c r="CN29" s="506">
        <v>2</v>
      </c>
      <c r="CO29" s="506" t="s">
        <v>1</v>
      </c>
      <c r="CP29" s="506" t="s">
        <v>1</v>
      </c>
      <c r="CQ29" s="506" t="s">
        <v>1</v>
      </c>
      <c r="CR29" s="506" t="s">
        <v>1</v>
      </c>
      <c r="CS29" s="506">
        <v>1</v>
      </c>
      <c r="CT29" s="506">
        <v>3</v>
      </c>
      <c r="CU29" s="506" t="s">
        <v>1</v>
      </c>
      <c r="DC29" s="492">
        <v>25</v>
      </c>
      <c r="DD29" s="492">
        <v>18</v>
      </c>
      <c r="DE29" s="492">
        <v>13</v>
      </c>
      <c r="DF29" s="492">
        <v>3</v>
      </c>
      <c r="DG29" s="492">
        <v>2</v>
      </c>
      <c r="DH29" s="492">
        <v>4</v>
      </c>
      <c r="DI29" s="492">
        <v>2</v>
      </c>
      <c r="DJ29" s="492">
        <v>1</v>
      </c>
      <c r="DK29" s="492">
        <v>7</v>
      </c>
      <c r="DL29" s="492" t="s">
        <v>1</v>
      </c>
      <c r="DM29" s="492" t="s">
        <v>1</v>
      </c>
      <c r="DN29" s="492" t="s">
        <v>1</v>
      </c>
      <c r="DO29" s="492" t="s">
        <v>1</v>
      </c>
      <c r="DP29" s="492">
        <v>3</v>
      </c>
      <c r="DQ29" s="492" t="s">
        <v>1</v>
      </c>
      <c r="DR29" s="492" t="s">
        <v>1</v>
      </c>
      <c r="DS29" s="492">
        <v>4</v>
      </c>
      <c r="DT29" s="492" t="s">
        <v>1</v>
      </c>
      <c r="DU29" s="492" t="s">
        <v>1</v>
      </c>
      <c r="DV29" s="492" t="s">
        <v>1</v>
      </c>
      <c r="DW29" s="492" t="s">
        <v>1</v>
      </c>
      <c r="DX29" s="492" t="s">
        <v>1</v>
      </c>
      <c r="EA29" s="492">
        <v>7</v>
      </c>
      <c r="EB29" s="492">
        <v>328</v>
      </c>
      <c r="EC29" s="492" t="s">
        <v>1</v>
      </c>
      <c r="ED29" s="492">
        <v>317</v>
      </c>
      <c r="EE29" s="492">
        <v>11</v>
      </c>
      <c r="EF29" s="492">
        <v>13</v>
      </c>
      <c r="EG29" s="492">
        <v>10</v>
      </c>
      <c r="EH29" s="492">
        <v>7</v>
      </c>
      <c r="EI29" s="492">
        <v>2</v>
      </c>
      <c r="EJ29" s="492">
        <v>1</v>
      </c>
      <c r="EK29" s="492" t="s">
        <v>1</v>
      </c>
      <c r="EL29" s="492">
        <v>2</v>
      </c>
      <c r="EM29" s="492">
        <v>1</v>
      </c>
      <c r="EN29" s="492">
        <v>12</v>
      </c>
      <c r="EO29" s="492">
        <v>8</v>
      </c>
      <c r="EP29" s="492">
        <v>6</v>
      </c>
      <c r="EQ29" s="492">
        <v>1</v>
      </c>
      <c r="ER29" s="492">
        <v>1</v>
      </c>
      <c r="ES29" s="492">
        <v>4</v>
      </c>
      <c r="ET29" s="492" t="s">
        <v>1</v>
      </c>
      <c r="EU29" s="492" t="s">
        <v>1</v>
      </c>
    </row>
    <row r="30" spans="1:151" ht="14.25" customHeight="1">
      <c r="A30" s="503" t="s">
        <v>299</v>
      </c>
      <c r="B30" s="503" t="s">
        <v>320</v>
      </c>
      <c r="C30" s="503" t="s">
        <v>772</v>
      </c>
      <c r="D30" s="503" t="s">
        <v>321</v>
      </c>
      <c r="E30" s="490">
        <v>10</v>
      </c>
      <c r="F30" s="490">
        <v>7</v>
      </c>
      <c r="G30" s="490">
        <v>2</v>
      </c>
      <c r="H30" s="490">
        <v>2</v>
      </c>
      <c r="I30" s="490">
        <v>3</v>
      </c>
      <c r="J30" s="490">
        <v>3</v>
      </c>
      <c r="K30" s="490">
        <v>2</v>
      </c>
      <c r="L30" s="490">
        <v>3</v>
      </c>
      <c r="M30" s="490">
        <v>20</v>
      </c>
      <c r="N30" s="490" t="s">
        <v>1</v>
      </c>
      <c r="O30" s="490" t="s">
        <v>1</v>
      </c>
      <c r="P30" s="490">
        <v>1</v>
      </c>
      <c r="Q30" s="490" t="s">
        <v>1</v>
      </c>
      <c r="R30" s="490" t="s">
        <v>1</v>
      </c>
      <c r="S30" s="490">
        <v>2</v>
      </c>
      <c r="T30" s="490">
        <v>2</v>
      </c>
      <c r="U30" s="490">
        <v>6</v>
      </c>
      <c r="V30" s="490">
        <v>1</v>
      </c>
      <c r="W30" s="490" t="s">
        <v>1</v>
      </c>
      <c r="X30" s="490" t="s">
        <v>1</v>
      </c>
      <c r="Y30" s="490">
        <v>2</v>
      </c>
      <c r="Z30" s="490">
        <v>2</v>
      </c>
      <c r="AA30" s="490">
        <v>4</v>
      </c>
      <c r="AB30" s="490" t="s">
        <v>1</v>
      </c>
      <c r="AC30" s="491">
        <v>60</v>
      </c>
      <c r="AD30" s="491">
        <v>58.7</v>
      </c>
      <c r="AE30" s="491">
        <v>61.1</v>
      </c>
      <c r="AF30" s="490">
        <v>14</v>
      </c>
      <c r="AG30" s="490" t="s">
        <v>1</v>
      </c>
      <c r="AH30" s="490" t="s">
        <v>1</v>
      </c>
      <c r="AI30" s="490" t="s">
        <v>1</v>
      </c>
      <c r="AJ30" s="490" t="s">
        <v>1</v>
      </c>
      <c r="AK30" s="490" t="s">
        <v>1</v>
      </c>
      <c r="AL30" s="490">
        <v>1</v>
      </c>
      <c r="AM30" s="490">
        <v>1</v>
      </c>
      <c r="AN30" s="490">
        <v>5</v>
      </c>
      <c r="AO30" s="490" t="s">
        <v>1</v>
      </c>
      <c r="AP30" s="490" t="s">
        <v>1</v>
      </c>
      <c r="AQ30" s="490" t="s">
        <v>1</v>
      </c>
      <c r="AR30" s="490">
        <v>1</v>
      </c>
      <c r="AS30" s="490">
        <v>2</v>
      </c>
      <c r="AT30" s="490">
        <v>4</v>
      </c>
      <c r="AU30" s="490" t="s">
        <v>1</v>
      </c>
      <c r="AV30" s="504">
        <v>64.400000000000006</v>
      </c>
      <c r="AW30" s="504">
        <v>65.099999999999994</v>
      </c>
      <c r="AX30" s="504">
        <v>63.7</v>
      </c>
      <c r="AY30" s="490">
        <v>13</v>
      </c>
      <c r="AZ30" s="490" t="s">
        <v>1</v>
      </c>
      <c r="BA30" s="490" t="s">
        <v>1</v>
      </c>
      <c r="BB30" s="490" t="s">
        <v>1</v>
      </c>
      <c r="BC30" s="490" t="s">
        <v>1</v>
      </c>
      <c r="BD30" s="490" t="s">
        <v>1</v>
      </c>
      <c r="BE30" s="490">
        <v>1</v>
      </c>
      <c r="BF30" s="490" t="s">
        <v>1</v>
      </c>
      <c r="BG30" s="490">
        <v>5</v>
      </c>
      <c r="BH30" s="490" t="s">
        <v>1</v>
      </c>
      <c r="BI30" s="490" t="s">
        <v>1</v>
      </c>
      <c r="BJ30" s="490" t="s">
        <v>1</v>
      </c>
      <c r="BK30" s="490">
        <v>1</v>
      </c>
      <c r="BL30" s="490">
        <v>2</v>
      </c>
      <c r="BM30" s="490">
        <v>4</v>
      </c>
      <c r="BN30" s="490" t="s">
        <v>1</v>
      </c>
      <c r="BO30" s="505">
        <v>65.8</v>
      </c>
      <c r="BP30" s="505">
        <v>65.099999999999994</v>
      </c>
      <c r="BQ30" s="505">
        <v>66.7</v>
      </c>
      <c r="BR30" s="492">
        <v>7</v>
      </c>
      <c r="BS30" s="492" t="s">
        <v>1</v>
      </c>
      <c r="BT30" s="492" t="s">
        <v>1</v>
      </c>
      <c r="BU30" s="492" t="s">
        <v>1</v>
      </c>
      <c r="BV30" s="492" t="s">
        <v>1</v>
      </c>
      <c r="BW30" s="492" t="s">
        <v>1</v>
      </c>
      <c r="BX30" s="492" t="s">
        <v>1</v>
      </c>
      <c r="BY30" s="492">
        <v>1</v>
      </c>
      <c r="BZ30" s="492">
        <v>2</v>
      </c>
      <c r="CA30" s="492" t="s">
        <v>1</v>
      </c>
      <c r="CB30" s="492" t="s">
        <v>1</v>
      </c>
      <c r="CC30" s="492" t="s">
        <v>1</v>
      </c>
      <c r="CD30" s="492" t="s">
        <v>1</v>
      </c>
      <c r="CE30" s="492">
        <v>1</v>
      </c>
      <c r="CF30" s="492">
        <v>3</v>
      </c>
      <c r="CG30" s="492" t="s">
        <v>1</v>
      </c>
      <c r="CH30" s="506">
        <v>7</v>
      </c>
      <c r="CI30" s="506" t="s">
        <v>1</v>
      </c>
      <c r="CJ30" s="506" t="s">
        <v>1</v>
      </c>
      <c r="CK30" s="506" t="s">
        <v>1</v>
      </c>
      <c r="CL30" s="506" t="s">
        <v>1</v>
      </c>
      <c r="CM30" s="506">
        <v>1</v>
      </c>
      <c r="CN30" s="506">
        <v>2</v>
      </c>
      <c r="CO30" s="506" t="s">
        <v>1</v>
      </c>
      <c r="CP30" s="506" t="s">
        <v>1</v>
      </c>
      <c r="CQ30" s="506" t="s">
        <v>1</v>
      </c>
      <c r="CR30" s="506" t="s">
        <v>1</v>
      </c>
      <c r="CS30" s="506">
        <v>1</v>
      </c>
      <c r="CT30" s="506">
        <v>3</v>
      </c>
      <c r="CU30" s="506" t="s">
        <v>1</v>
      </c>
      <c r="DC30" s="492">
        <v>25</v>
      </c>
      <c r="DD30" s="492">
        <v>18</v>
      </c>
      <c r="DE30" s="492">
        <v>13</v>
      </c>
      <c r="DF30" s="492">
        <v>3</v>
      </c>
      <c r="DG30" s="492">
        <v>2</v>
      </c>
      <c r="DH30" s="492">
        <v>4</v>
      </c>
      <c r="DI30" s="492">
        <v>2</v>
      </c>
      <c r="DJ30" s="492">
        <v>1</v>
      </c>
      <c r="DK30" s="492">
        <v>7</v>
      </c>
      <c r="DL30" s="492" t="s">
        <v>1</v>
      </c>
      <c r="DM30" s="492" t="s">
        <v>1</v>
      </c>
      <c r="DN30" s="492" t="s">
        <v>1</v>
      </c>
      <c r="DO30" s="492" t="s">
        <v>1</v>
      </c>
      <c r="DP30" s="492">
        <v>3</v>
      </c>
      <c r="DQ30" s="492" t="s">
        <v>1</v>
      </c>
      <c r="DR30" s="492" t="s">
        <v>1</v>
      </c>
      <c r="DS30" s="492">
        <v>4</v>
      </c>
      <c r="DT30" s="492" t="s">
        <v>1</v>
      </c>
      <c r="DU30" s="492" t="s">
        <v>1</v>
      </c>
      <c r="DV30" s="492" t="s">
        <v>1</v>
      </c>
      <c r="DW30" s="492" t="s">
        <v>1</v>
      </c>
      <c r="DX30" s="492" t="s">
        <v>1</v>
      </c>
      <c r="EA30" s="492">
        <v>7</v>
      </c>
      <c r="EB30" s="492">
        <v>328</v>
      </c>
      <c r="EC30" s="492" t="s">
        <v>1</v>
      </c>
      <c r="ED30" s="492">
        <v>317</v>
      </c>
      <c r="EE30" s="492">
        <v>11</v>
      </c>
      <c r="EF30" s="492">
        <v>13</v>
      </c>
      <c r="EG30" s="492">
        <v>10</v>
      </c>
      <c r="EH30" s="492">
        <v>7</v>
      </c>
      <c r="EI30" s="492">
        <v>2</v>
      </c>
      <c r="EJ30" s="492">
        <v>1</v>
      </c>
      <c r="EK30" s="492" t="s">
        <v>1</v>
      </c>
      <c r="EL30" s="492">
        <v>2</v>
      </c>
      <c r="EM30" s="492">
        <v>1</v>
      </c>
      <c r="EN30" s="492">
        <v>12</v>
      </c>
      <c r="EO30" s="492">
        <v>8</v>
      </c>
      <c r="EP30" s="492">
        <v>6</v>
      </c>
      <c r="EQ30" s="492">
        <v>1</v>
      </c>
      <c r="ER30" s="492">
        <v>1</v>
      </c>
      <c r="ES30" s="492">
        <v>4</v>
      </c>
      <c r="ET30" s="492" t="s">
        <v>1</v>
      </c>
      <c r="EU30" s="492" t="s">
        <v>1</v>
      </c>
    </row>
    <row r="31" spans="1:151" ht="14.25" customHeight="1">
      <c r="A31" s="503" t="s">
        <v>299</v>
      </c>
      <c r="B31" s="503" t="s">
        <v>320</v>
      </c>
      <c r="C31" s="503"/>
      <c r="D31" s="503"/>
      <c r="AC31" s="491"/>
      <c r="AD31" s="491"/>
      <c r="AE31" s="491"/>
      <c r="AF31" s="490"/>
      <c r="AG31" s="490"/>
      <c r="AH31" s="490"/>
      <c r="AI31" s="490"/>
      <c r="AJ31" s="490"/>
      <c r="AK31" s="490"/>
      <c r="AL31" s="490"/>
      <c r="AM31" s="490"/>
      <c r="AN31" s="490"/>
      <c r="AO31" s="490"/>
      <c r="AP31" s="490"/>
      <c r="AQ31" s="490"/>
      <c r="AR31" s="490"/>
      <c r="AS31" s="490"/>
      <c r="AT31" s="490"/>
      <c r="AU31" s="490"/>
      <c r="AV31" s="504"/>
      <c r="AW31" s="504"/>
      <c r="AX31" s="504"/>
      <c r="AY31" s="490"/>
      <c r="AZ31" s="490"/>
      <c r="BA31" s="490"/>
      <c r="BB31" s="490"/>
      <c r="BC31" s="490"/>
      <c r="BD31" s="490"/>
      <c r="BE31" s="490"/>
      <c r="BF31" s="490"/>
      <c r="BG31" s="490"/>
      <c r="BH31" s="490"/>
      <c r="BI31" s="490"/>
      <c r="BJ31" s="490"/>
      <c r="BK31" s="490"/>
      <c r="BL31" s="490"/>
      <c r="BM31" s="490"/>
      <c r="BN31" s="490"/>
      <c r="BO31" s="505"/>
      <c r="BP31" s="505"/>
      <c r="BQ31" s="505"/>
      <c r="CH31" s="506"/>
      <c r="CI31" s="506"/>
      <c r="CJ31" s="506"/>
      <c r="CK31" s="506"/>
      <c r="CL31" s="506"/>
      <c r="CM31" s="506"/>
      <c r="CN31" s="506"/>
      <c r="CO31" s="506"/>
      <c r="CP31" s="506"/>
      <c r="CQ31" s="506"/>
      <c r="CR31" s="506"/>
      <c r="CS31" s="506"/>
      <c r="CT31" s="506"/>
      <c r="CU31" s="506"/>
    </row>
    <row r="32" spans="1:151" ht="14.25" customHeight="1">
      <c r="A32" s="503" t="s">
        <v>299</v>
      </c>
      <c r="B32" s="503" t="s">
        <v>322</v>
      </c>
      <c r="C32" s="503" t="s">
        <v>773</v>
      </c>
      <c r="D32" s="503"/>
      <c r="E32" s="490">
        <v>342</v>
      </c>
      <c r="F32" s="490">
        <v>189</v>
      </c>
      <c r="G32" s="490">
        <v>50</v>
      </c>
      <c r="H32" s="490">
        <v>50</v>
      </c>
      <c r="I32" s="490">
        <v>92</v>
      </c>
      <c r="J32" s="490">
        <v>74</v>
      </c>
      <c r="K32" s="490">
        <v>47</v>
      </c>
      <c r="L32" s="490">
        <v>153</v>
      </c>
      <c r="M32" s="490">
        <v>553</v>
      </c>
      <c r="N32" s="490">
        <v>10</v>
      </c>
      <c r="O32" s="490">
        <v>17</v>
      </c>
      <c r="P32" s="490">
        <v>20</v>
      </c>
      <c r="Q32" s="490">
        <v>20</v>
      </c>
      <c r="R32" s="490">
        <v>32</v>
      </c>
      <c r="S32" s="490">
        <v>26</v>
      </c>
      <c r="T32" s="490">
        <v>38</v>
      </c>
      <c r="U32" s="490">
        <v>47</v>
      </c>
      <c r="V32" s="490">
        <v>64</v>
      </c>
      <c r="W32" s="490">
        <v>63</v>
      </c>
      <c r="X32" s="490">
        <v>62</v>
      </c>
      <c r="Y32" s="490">
        <v>38</v>
      </c>
      <c r="Z32" s="490">
        <v>48</v>
      </c>
      <c r="AA32" s="490">
        <v>30</v>
      </c>
      <c r="AB32" s="490">
        <v>38</v>
      </c>
      <c r="AC32" s="491">
        <v>58.3</v>
      </c>
      <c r="AD32" s="491">
        <v>56.6</v>
      </c>
      <c r="AE32" s="491">
        <v>60.2</v>
      </c>
      <c r="AF32" s="490">
        <v>404</v>
      </c>
      <c r="AG32" s="490">
        <v>3</v>
      </c>
      <c r="AH32" s="490">
        <v>4</v>
      </c>
      <c r="AI32" s="490">
        <v>9</v>
      </c>
      <c r="AJ32" s="490">
        <v>10</v>
      </c>
      <c r="AK32" s="490">
        <v>21</v>
      </c>
      <c r="AL32" s="490">
        <v>11</v>
      </c>
      <c r="AM32" s="490">
        <v>25</v>
      </c>
      <c r="AN32" s="490">
        <v>30</v>
      </c>
      <c r="AO32" s="490">
        <v>51</v>
      </c>
      <c r="AP32" s="490">
        <v>52</v>
      </c>
      <c r="AQ32" s="490">
        <v>52</v>
      </c>
      <c r="AR32" s="490">
        <v>35</v>
      </c>
      <c r="AS32" s="490">
        <v>43</v>
      </c>
      <c r="AT32" s="490">
        <v>25</v>
      </c>
      <c r="AU32" s="490">
        <v>33</v>
      </c>
      <c r="AV32" s="504">
        <v>62.2</v>
      </c>
      <c r="AW32" s="504">
        <v>60.1</v>
      </c>
      <c r="AX32" s="504">
        <v>65</v>
      </c>
      <c r="AY32" s="490">
        <v>344</v>
      </c>
      <c r="AZ32" s="490" t="s">
        <v>1</v>
      </c>
      <c r="BA32" s="490">
        <v>2</v>
      </c>
      <c r="BB32" s="490">
        <v>8</v>
      </c>
      <c r="BC32" s="490">
        <v>10</v>
      </c>
      <c r="BD32" s="490">
        <v>17</v>
      </c>
      <c r="BE32" s="490">
        <v>8</v>
      </c>
      <c r="BF32" s="490">
        <v>21</v>
      </c>
      <c r="BG32" s="490">
        <v>22</v>
      </c>
      <c r="BH32" s="490">
        <v>44</v>
      </c>
      <c r="BI32" s="490">
        <v>46</v>
      </c>
      <c r="BJ32" s="490">
        <v>50</v>
      </c>
      <c r="BK32" s="490">
        <v>28</v>
      </c>
      <c r="BL32" s="490">
        <v>41</v>
      </c>
      <c r="BM32" s="490">
        <v>22</v>
      </c>
      <c r="BN32" s="490">
        <v>25</v>
      </c>
      <c r="BO32" s="505">
        <v>62.8</v>
      </c>
      <c r="BP32" s="505">
        <v>60.9</v>
      </c>
      <c r="BQ32" s="505">
        <v>66.3</v>
      </c>
      <c r="BR32" s="492">
        <v>189</v>
      </c>
      <c r="BS32" s="492" t="s">
        <v>1</v>
      </c>
      <c r="BT32" s="492" t="s">
        <v>1</v>
      </c>
      <c r="BU32" s="492" t="s">
        <v>1</v>
      </c>
      <c r="BV32" s="492" t="s">
        <v>1</v>
      </c>
      <c r="BW32" s="492" t="s">
        <v>1</v>
      </c>
      <c r="BX32" s="492">
        <v>3</v>
      </c>
      <c r="BY32" s="492">
        <v>6</v>
      </c>
      <c r="BZ32" s="492">
        <v>9</v>
      </c>
      <c r="CA32" s="492">
        <v>25</v>
      </c>
      <c r="CB32" s="492">
        <v>32</v>
      </c>
      <c r="CC32" s="492">
        <v>31</v>
      </c>
      <c r="CD32" s="492">
        <v>20</v>
      </c>
      <c r="CE32" s="492">
        <v>27</v>
      </c>
      <c r="CF32" s="492">
        <v>17</v>
      </c>
      <c r="CG32" s="492">
        <v>19</v>
      </c>
      <c r="CH32" s="506">
        <v>127</v>
      </c>
      <c r="CI32" s="506" t="s">
        <v>1</v>
      </c>
      <c r="CJ32" s="506" t="s">
        <v>1</v>
      </c>
      <c r="CK32" s="506" t="s">
        <v>1</v>
      </c>
      <c r="CL32" s="506">
        <v>1</v>
      </c>
      <c r="CM32" s="506">
        <v>2</v>
      </c>
      <c r="CN32" s="506">
        <v>5</v>
      </c>
      <c r="CO32" s="506">
        <v>13</v>
      </c>
      <c r="CP32" s="506">
        <v>20</v>
      </c>
      <c r="CQ32" s="506">
        <v>22</v>
      </c>
      <c r="CR32" s="506">
        <v>17</v>
      </c>
      <c r="CS32" s="506">
        <v>19</v>
      </c>
      <c r="CT32" s="506">
        <v>14</v>
      </c>
      <c r="CU32" s="506">
        <v>14</v>
      </c>
      <c r="DC32" s="492">
        <v>736</v>
      </c>
      <c r="DD32" s="492">
        <v>496</v>
      </c>
      <c r="DE32" s="492">
        <v>344</v>
      </c>
      <c r="DF32" s="492">
        <v>117</v>
      </c>
      <c r="DG32" s="492">
        <v>35</v>
      </c>
      <c r="DH32" s="492">
        <v>115</v>
      </c>
      <c r="DI32" s="492">
        <v>60</v>
      </c>
      <c r="DJ32" s="492">
        <v>65</v>
      </c>
      <c r="DK32" s="492">
        <v>186</v>
      </c>
      <c r="DL32" s="492" t="s">
        <v>1</v>
      </c>
      <c r="DM32" s="492" t="s">
        <v>1</v>
      </c>
      <c r="DN32" s="492">
        <v>2</v>
      </c>
      <c r="DO32" s="492" t="s">
        <v>1</v>
      </c>
      <c r="DP32" s="492">
        <v>130</v>
      </c>
      <c r="DQ32" s="492">
        <v>8</v>
      </c>
      <c r="DR32" s="492">
        <v>25</v>
      </c>
      <c r="DS32" s="492">
        <v>16</v>
      </c>
      <c r="DT32" s="492">
        <v>5</v>
      </c>
      <c r="DU32" s="492" t="s">
        <v>1</v>
      </c>
      <c r="DV32" s="492" t="s">
        <v>1</v>
      </c>
      <c r="DW32" s="492" t="s">
        <v>1</v>
      </c>
      <c r="DX32" s="492" t="s">
        <v>1</v>
      </c>
      <c r="EA32" s="492">
        <v>188</v>
      </c>
      <c r="EB32" s="492">
        <v>7764</v>
      </c>
      <c r="EC32" s="492">
        <v>122</v>
      </c>
      <c r="ED32" s="492">
        <v>5447</v>
      </c>
      <c r="EE32" s="492">
        <v>2195</v>
      </c>
      <c r="EF32" s="492">
        <v>356</v>
      </c>
      <c r="EG32" s="492">
        <v>304</v>
      </c>
      <c r="EH32" s="492">
        <v>224</v>
      </c>
      <c r="EI32" s="492">
        <v>61</v>
      </c>
      <c r="EJ32" s="492">
        <v>19</v>
      </c>
      <c r="EK32" s="492">
        <v>2</v>
      </c>
      <c r="EL32" s="492">
        <v>34</v>
      </c>
      <c r="EM32" s="492">
        <v>16</v>
      </c>
      <c r="EN32" s="492">
        <v>380</v>
      </c>
      <c r="EO32" s="492">
        <v>192</v>
      </c>
      <c r="EP32" s="492">
        <v>120</v>
      </c>
      <c r="EQ32" s="492">
        <v>56</v>
      </c>
      <c r="ER32" s="492">
        <v>16</v>
      </c>
      <c r="ES32" s="492">
        <v>113</v>
      </c>
      <c r="ET32" s="492">
        <v>26</v>
      </c>
      <c r="EU32" s="492">
        <v>49</v>
      </c>
    </row>
    <row r="33" spans="1:151" ht="14.25" customHeight="1">
      <c r="A33" s="503" t="s">
        <v>299</v>
      </c>
      <c r="B33" s="503" t="s">
        <v>322</v>
      </c>
      <c r="C33" s="503" t="s">
        <v>773</v>
      </c>
      <c r="D33" s="552" t="s">
        <v>323</v>
      </c>
      <c r="E33" s="490">
        <v>342</v>
      </c>
      <c r="F33" s="490">
        <v>189</v>
      </c>
      <c r="G33" s="490">
        <v>50</v>
      </c>
      <c r="H33" s="490">
        <v>50</v>
      </c>
      <c r="I33" s="490">
        <v>92</v>
      </c>
      <c r="J33" s="490">
        <v>74</v>
      </c>
      <c r="K33" s="490">
        <v>47</v>
      </c>
      <c r="L33" s="490">
        <v>153</v>
      </c>
      <c r="M33" s="490">
        <v>553</v>
      </c>
      <c r="N33" s="490">
        <v>10</v>
      </c>
      <c r="O33" s="490">
        <v>17</v>
      </c>
      <c r="P33" s="490">
        <v>20</v>
      </c>
      <c r="Q33" s="490">
        <v>20</v>
      </c>
      <c r="R33" s="490">
        <v>32</v>
      </c>
      <c r="S33" s="490">
        <v>26</v>
      </c>
      <c r="T33" s="490">
        <v>38</v>
      </c>
      <c r="U33" s="490">
        <v>47</v>
      </c>
      <c r="V33" s="490">
        <v>64</v>
      </c>
      <c r="W33" s="490">
        <v>63</v>
      </c>
      <c r="X33" s="490">
        <v>62</v>
      </c>
      <c r="Y33" s="490">
        <v>38</v>
      </c>
      <c r="Z33" s="490">
        <v>48</v>
      </c>
      <c r="AA33" s="490">
        <v>30</v>
      </c>
      <c r="AB33" s="490">
        <v>38</v>
      </c>
      <c r="AC33" s="491">
        <v>58.3</v>
      </c>
      <c r="AD33" s="491">
        <v>56.6</v>
      </c>
      <c r="AE33" s="491">
        <v>60.2</v>
      </c>
      <c r="AF33" s="490">
        <v>404</v>
      </c>
      <c r="AG33" s="490">
        <v>3</v>
      </c>
      <c r="AH33" s="490">
        <v>4</v>
      </c>
      <c r="AI33" s="490">
        <v>9</v>
      </c>
      <c r="AJ33" s="490">
        <v>10</v>
      </c>
      <c r="AK33" s="490">
        <v>21</v>
      </c>
      <c r="AL33" s="490">
        <v>11</v>
      </c>
      <c r="AM33" s="490">
        <v>25</v>
      </c>
      <c r="AN33" s="490">
        <v>30</v>
      </c>
      <c r="AO33" s="490">
        <v>51</v>
      </c>
      <c r="AP33" s="490">
        <v>52</v>
      </c>
      <c r="AQ33" s="490">
        <v>52</v>
      </c>
      <c r="AR33" s="490">
        <v>35</v>
      </c>
      <c r="AS33" s="490">
        <v>43</v>
      </c>
      <c r="AT33" s="490">
        <v>25</v>
      </c>
      <c r="AU33" s="490">
        <v>33</v>
      </c>
      <c r="AV33" s="504">
        <v>62.2</v>
      </c>
      <c r="AW33" s="504">
        <v>60.1</v>
      </c>
      <c r="AX33" s="504">
        <v>65</v>
      </c>
      <c r="AY33" s="490">
        <v>344</v>
      </c>
      <c r="AZ33" s="490" t="s">
        <v>1</v>
      </c>
      <c r="BA33" s="490">
        <v>2</v>
      </c>
      <c r="BB33" s="490">
        <v>8</v>
      </c>
      <c r="BC33" s="490">
        <v>10</v>
      </c>
      <c r="BD33" s="490">
        <v>17</v>
      </c>
      <c r="BE33" s="490">
        <v>8</v>
      </c>
      <c r="BF33" s="490">
        <v>21</v>
      </c>
      <c r="BG33" s="490">
        <v>22</v>
      </c>
      <c r="BH33" s="490">
        <v>44</v>
      </c>
      <c r="BI33" s="490">
        <v>46</v>
      </c>
      <c r="BJ33" s="490">
        <v>50</v>
      </c>
      <c r="BK33" s="490">
        <v>28</v>
      </c>
      <c r="BL33" s="490">
        <v>41</v>
      </c>
      <c r="BM33" s="490">
        <v>22</v>
      </c>
      <c r="BN33" s="490">
        <v>25</v>
      </c>
      <c r="BO33" s="505">
        <v>62.8</v>
      </c>
      <c r="BP33" s="505">
        <v>60.9</v>
      </c>
      <c r="BQ33" s="505">
        <v>66.3</v>
      </c>
      <c r="BR33" s="492">
        <v>189</v>
      </c>
      <c r="BS33" s="492" t="s">
        <v>1</v>
      </c>
      <c r="BT33" s="492" t="s">
        <v>1</v>
      </c>
      <c r="BU33" s="492" t="s">
        <v>1</v>
      </c>
      <c r="BV33" s="492" t="s">
        <v>1</v>
      </c>
      <c r="BW33" s="492" t="s">
        <v>1</v>
      </c>
      <c r="BX33" s="492">
        <v>3</v>
      </c>
      <c r="BY33" s="492">
        <v>6</v>
      </c>
      <c r="BZ33" s="492">
        <v>9</v>
      </c>
      <c r="CA33" s="492">
        <v>25</v>
      </c>
      <c r="CB33" s="492">
        <v>32</v>
      </c>
      <c r="CC33" s="492">
        <v>31</v>
      </c>
      <c r="CD33" s="492">
        <v>20</v>
      </c>
      <c r="CE33" s="492">
        <v>27</v>
      </c>
      <c r="CF33" s="492">
        <v>17</v>
      </c>
      <c r="CG33" s="492">
        <v>19</v>
      </c>
      <c r="CH33" s="506">
        <v>127</v>
      </c>
      <c r="CI33" s="506" t="s">
        <v>1</v>
      </c>
      <c r="CJ33" s="506" t="s">
        <v>1</v>
      </c>
      <c r="CK33" s="506" t="s">
        <v>1</v>
      </c>
      <c r="CL33" s="506">
        <v>1</v>
      </c>
      <c r="CM33" s="506">
        <v>2</v>
      </c>
      <c r="CN33" s="506">
        <v>5</v>
      </c>
      <c r="CO33" s="506">
        <v>13</v>
      </c>
      <c r="CP33" s="506">
        <v>20</v>
      </c>
      <c r="CQ33" s="506">
        <v>22</v>
      </c>
      <c r="CR33" s="506">
        <v>17</v>
      </c>
      <c r="CS33" s="506">
        <v>19</v>
      </c>
      <c r="CT33" s="506">
        <v>14</v>
      </c>
      <c r="CU33" s="506">
        <v>14</v>
      </c>
      <c r="DC33" s="492">
        <v>736</v>
      </c>
      <c r="DD33" s="492">
        <v>496</v>
      </c>
      <c r="DE33" s="492">
        <v>344</v>
      </c>
      <c r="DF33" s="492">
        <v>117</v>
      </c>
      <c r="DG33" s="492">
        <v>35</v>
      </c>
      <c r="DH33" s="492">
        <v>115</v>
      </c>
      <c r="DI33" s="492">
        <v>60</v>
      </c>
      <c r="DJ33" s="492">
        <v>65</v>
      </c>
      <c r="DK33" s="492">
        <v>186</v>
      </c>
      <c r="DL33" s="492" t="s">
        <v>1</v>
      </c>
      <c r="DM33" s="492" t="s">
        <v>1</v>
      </c>
      <c r="DN33" s="492">
        <v>2</v>
      </c>
      <c r="DO33" s="492" t="s">
        <v>1</v>
      </c>
      <c r="DP33" s="492">
        <v>130</v>
      </c>
      <c r="DQ33" s="492">
        <v>8</v>
      </c>
      <c r="DR33" s="492">
        <v>25</v>
      </c>
      <c r="DS33" s="492">
        <v>16</v>
      </c>
      <c r="DT33" s="492">
        <v>5</v>
      </c>
      <c r="DU33" s="492" t="s">
        <v>1</v>
      </c>
      <c r="DV33" s="492" t="s">
        <v>1</v>
      </c>
      <c r="DW33" s="492" t="s">
        <v>1</v>
      </c>
      <c r="DX33" s="492" t="s">
        <v>1</v>
      </c>
      <c r="EA33" s="492">
        <v>188</v>
      </c>
      <c r="EB33" s="492">
        <v>7764</v>
      </c>
      <c r="EC33" s="492">
        <v>122</v>
      </c>
      <c r="ED33" s="492">
        <v>5447</v>
      </c>
      <c r="EE33" s="492">
        <v>2195</v>
      </c>
      <c r="EF33" s="492">
        <v>356</v>
      </c>
      <c r="EG33" s="492">
        <v>304</v>
      </c>
      <c r="EH33" s="492">
        <v>224</v>
      </c>
      <c r="EI33" s="492">
        <v>61</v>
      </c>
      <c r="EJ33" s="492">
        <v>19</v>
      </c>
      <c r="EK33" s="492">
        <v>2</v>
      </c>
      <c r="EL33" s="492">
        <v>34</v>
      </c>
      <c r="EM33" s="492">
        <v>16</v>
      </c>
      <c r="EN33" s="492">
        <v>380</v>
      </c>
      <c r="EO33" s="492">
        <v>192</v>
      </c>
      <c r="EP33" s="492">
        <v>120</v>
      </c>
      <c r="EQ33" s="492">
        <v>56</v>
      </c>
      <c r="ER33" s="492">
        <v>16</v>
      </c>
      <c r="ES33" s="492">
        <v>113</v>
      </c>
      <c r="ET33" s="492">
        <v>26</v>
      </c>
      <c r="EU33" s="492">
        <v>49</v>
      </c>
    </row>
    <row r="34" spans="1:151" ht="14.25" customHeight="1">
      <c r="A34" s="503" t="s">
        <v>299</v>
      </c>
      <c r="B34" s="503" t="s">
        <v>324</v>
      </c>
      <c r="C34" s="503" t="s">
        <v>774</v>
      </c>
      <c r="D34" s="552"/>
      <c r="E34" s="490">
        <v>1</v>
      </c>
      <c r="F34" s="490" t="s">
        <v>1</v>
      </c>
      <c r="G34" s="490" t="s">
        <v>1</v>
      </c>
      <c r="H34" s="490" t="s">
        <v>1</v>
      </c>
      <c r="I34" s="490" t="s">
        <v>1</v>
      </c>
      <c r="J34" s="490" t="s">
        <v>1</v>
      </c>
      <c r="K34" s="490" t="s">
        <v>1</v>
      </c>
      <c r="L34" s="490">
        <v>1</v>
      </c>
      <c r="M34" s="490" t="s">
        <v>1</v>
      </c>
      <c r="N34" s="490" t="s">
        <v>1</v>
      </c>
      <c r="O34" s="490" t="s">
        <v>1</v>
      </c>
      <c r="P34" s="490" t="s">
        <v>1</v>
      </c>
      <c r="Q34" s="490" t="s">
        <v>1</v>
      </c>
      <c r="R34" s="490" t="s">
        <v>1</v>
      </c>
      <c r="S34" s="490" t="s">
        <v>1</v>
      </c>
      <c r="T34" s="490" t="s">
        <v>1</v>
      </c>
      <c r="U34" s="490" t="s">
        <v>1</v>
      </c>
      <c r="V34" s="490" t="s">
        <v>1</v>
      </c>
      <c r="W34" s="490" t="s">
        <v>1</v>
      </c>
      <c r="X34" s="490" t="s">
        <v>1</v>
      </c>
      <c r="Y34" s="490" t="s">
        <v>1</v>
      </c>
      <c r="Z34" s="490" t="s">
        <v>1</v>
      </c>
      <c r="AA34" s="490" t="s">
        <v>1</v>
      </c>
      <c r="AB34" s="490" t="s">
        <v>1</v>
      </c>
      <c r="AC34" s="491" t="s">
        <v>1</v>
      </c>
      <c r="AD34" s="491" t="s">
        <v>1</v>
      </c>
      <c r="AE34" s="491" t="s">
        <v>1</v>
      </c>
      <c r="AF34" s="490" t="s">
        <v>1</v>
      </c>
      <c r="AG34" s="490" t="s">
        <v>1</v>
      </c>
      <c r="AH34" s="490" t="s">
        <v>1</v>
      </c>
      <c r="AI34" s="490" t="s">
        <v>1</v>
      </c>
      <c r="AJ34" s="490" t="s">
        <v>1</v>
      </c>
      <c r="AK34" s="490" t="s">
        <v>1</v>
      </c>
      <c r="AL34" s="490" t="s">
        <v>1</v>
      </c>
      <c r="AM34" s="490" t="s">
        <v>1</v>
      </c>
      <c r="AN34" s="490" t="s">
        <v>1</v>
      </c>
      <c r="AO34" s="490" t="s">
        <v>1</v>
      </c>
      <c r="AP34" s="490" t="s">
        <v>1</v>
      </c>
      <c r="AQ34" s="490" t="s">
        <v>1</v>
      </c>
      <c r="AR34" s="490" t="s">
        <v>1</v>
      </c>
      <c r="AS34" s="490" t="s">
        <v>1</v>
      </c>
      <c r="AT34" s="490" t="s">
        <v>1</v>
      </c>
      <c r="AU34" s="490" t="s">
        <v>1</v>
      </c>
      <c r="AV34" s="504" t="s">
        <v>1</v>
      </c>
      <c r="AW34" s="504" t="s">
        <v>1</v>
      </c>
      <c r="AX34" s="504" t="s">
        <v>1</v>
      </c>
      <c r="AY34" s="490" t="s">
        <v>1</v>
      </c>
      <c r="AZ34" s="490" t="s">
        <v>1</v>
      </c>
      <c r="BA34" s="490" t="s">
        <v>1</v>
      </c>
      <c r="BB34" s="490" t="s">
        <v>1</v>
      </c>
      <c r="BC34" s="490" t="s">
        <v>1</v>
      </c>
      <c r="BD34" s="490" t="s">
        <v>1</v>
      </c>
      <c r="BE34" s="490" t="s">
        <v>1</v>
      </c>
      <c r="BF34" s="490" t="s">
        <v>1</v>
      </c>
      <c r="BG34" s="490" t="s">
        <v>1</v>
      </c>
      <c r="BH34" s="490" t="s">
        <v>1</v>
      </c>
      <c r="BI34" s="490" t="s">
        <v>1</v>
      </c>
      <c r="BJ34" s="490" t="s">
        <v>1</v>
      </c>
      <c r="BK34" s="490" t="s">
        <v>1</v>
      </c>
      <c r="BL34" s="490" t="s">
        <v>1</v>
      </c>
      <c r="BM34" s="490" t="s">
        <v>1</v>
      </c>
      <c r="BN34" s="490" t="s">
        <v>1</v>
      </c>
      <c r="BO34" s="505" t="s">
        <v>1</v>
      </c>
      <c r="BP34" s="505" t="s">
        <v>1</v>
      </c>
      <c r="BQ34" s="505" t="s">
        <v>1</v>
      </c>
      <c r="BR34" s="492" t="s">
        <v>1</v>
      </c>
      <c r="BS34" s="492" t="s">
        <v>1</v>
      </c>
      <c r="BT34" s="492" t="s">
        <v>1</v>
      </c>
      <c r="BU34" s="492" t="s">
        <v>1</v>
      </c>
      <c r="BV34" s="492" t="s">
        <v>1</v>
      </c>
      <c r="BW34" s="492" t="s">
        <v>1</v>
      </c>
      <c r="BX34" s="492" t="s">
        <v>1</v>
      </c>
      <c r="BY34" s="492" t="s">
        <v>1</v>
      </c>
      <c r="BZ34" s="492" t="s">
        <v>1</v>
      </c>
      <c r="CA34" s="492" t="s">
        <v>1</v>
      </c>
      <c r="CB34" s="492" t="s">
        <v>1</v>
      </c>
      <c r="CC34" s="492" t="s">
        <v>1</v>
      </c>
      <c r="CD34" s="492" t="s">
        <v>1</v>
      </c>
      <c r="CE34" s="492" t="s">
        <v>1</v>
      </c>
      <c r="CF34" s="492" t="s">
        <v>1</v>
      </c>
      <c r="CG34" s="492" t="s">
        <v>1</v>
      </c>
      <c r="CH34" s="506" t="s">
        <v>1</v>
      </c>
      <c r="CI34" s="506" t="s">
        <v>1</v>
      </c>
      <c r="CJ34" s="506" t="s">
        <v>1</v>
      </c>
      <c r="CK34" s="506" t="s">
        <v>1</v>
      </c>
      <c r="CL34" s="506" t="s">
        <v>1</v>
      </c>
      <c r="CM34" s="506" t="s">
        <v>1</v>
      </c>
      <c r="CN34" s="506" t="s">
        <v>1</v>
      </c>
      <c r="CO34" s="506" t="s">
        <v>1</v>
      </c>
      <c r="CP34" s="506" t="s">
        <v>1</v>
      </c>
      <c r="CQ34" s="506" t="s">
        <v>1</v>
      </c>
      <c r="CR34" s="506" t="s">
        <v>1</v>
      </c>
      <c r="CS34" s="506" t="s">
        <v>1</v>
      </c>
      <c r="CT34" s="506" t="s">
        <v>1</v>
      </c>
      <c r="CU34" s="506" t="s">
        <v>1</v>
      </c>
      <c r="DC34" s="492" t="s">
        <v>1</v>
      </c>
      <c r="DD34" s="492" t="s">
        <v>1</v>
      </c>
      <c r="DE34" s="492" t="s">
        <v>1</v>
      </c>
      <c r="DF34" s="492" t="s">
        <v>1</v>
      </c>
      <c r="DG34" s="492" t="s">
        <v>1</v>
      </c>
      <c r="DH34" s="492" t="s">
        <v>1</v>
      </c>
      <c r="DI34" s="492" t="s">
        <v>1</v>
      </c>
      <c r="DJ34" s="492" t="s">
        <v>1</v>
      </c>
      <c r="DK34" s="492" t="s">
        <v>1</v>
      </c>
      <c r="DL34" s="492" t="s">
        <v>1</v>
      </c>
      <c r="DM34" s="492" t="s">
        <v>1</v>
      </c>
      <c r="DN34" s="492" t="s">
        <v>1</v>
      </c>
      <c r="DO34" s="492" t="s">
        <v>1</v>
      </c>
      <c r="DP34" s="492" t="s">
        <v>1</v>
      </c>
      <c r="DQ34" s="492" t="s">
        <v>1</v>
      </c>
      <c r="DR34" s="492" t="s">
        <v>1</v>
      </c>
      <c r="DS34" s="492" t="s">
        <v>1</v>
      </c>
      <c r="DT34" s="492" t="s">
        <v>1</v>
      </c>
      <c r="DU34" s="492" t="s">
        <v>1</v>
      </c>
      <c r="DV34" s="492" t="s">
        <v>1</v>
      </c>
      <c r="DW34" s="492" t="s">
        <v>1</v>
      </c>
      <c r="DX34" s="492" t="s">
        <v>1</v>
      </c>
      <c r="EA34" s="492" t="s">
        <v>1</v>
      </c>
      <c r="EB34" s="492" t="s">
        <v>1</v>
      </c>
      <c r="EC34" s="492" t="s">
        <v>1</v>
      </c>
      <c r="ED34" s="492" t="s">
        <v>1</v>
      </c>
      <c r="EE34" s="492" t="s">
        <v>1</v>
      </c>
      <c r="EF34" s="492" t="s">
        <v>1</v>
      </c>
      <c r="EG34" s="492" t="s">
        <v>1</v>
      </c>
      <c r="EH34" s="492" t="s">
        <v>1</v>
      </c>
      <c r="EI34" s="492" t="s">
        <v>1</v>
      </c>
      <c r="EJ34" s="492" t="s">
        <v>1</v>
      </c>
      <c r="EK34" s="492" t="s">
        <v>1</v>
      </c>
      <c r="EL34" s="492" t="s">
        <v>1</v>
      </c>
      <c r="EM34" s="492" t="s">
        <v>1</v>
      </c>
      <c r="EN34" s="492" t="s">
        <v>1</v>
      </c>
      <c r="EO34" s="492" t="s">
        <v>1</v>
      </c>
      <c r="EP34" s="492" t="s">
        <v>1</v>
      </c>
      <c r="EQ34" s="492" t="s">
        <v>1</v>
      </c>
      <c r="ER34" s="492" t="s">
        <v>1</v>
      </c>
      <c r="ES34" s="492" t="s">
        <v>1</v>
      </c>
      <c r="ET34" s="492" t="s">
        <v>1</v>
      </c>
      <c r="EU34" s="492" t="s">
        <v>1</v>
      </c>
    </row>
    <row r="35" spans="1:151" ht="14.25" customHeight="1">
      <c r="A35" s="503" t="s">
        <v>299</v>
      </c>
      <c r="B35" s="503" t="s">
        <v>324</v>
      </c>
      <c r="C35" s="503" t="s">
        <v>774</v>
      </c>
      <c r="D35" s="503" t="s">
        <v>325</v>
      </c>
      <c r="E35" s="490">
        <v>1</v>
      </c>
      <c r="F35" s="490" t="s">
        <v>1</v>
      </c>
      <c r="G35" s="490" t="s">
        <v>1</v>
      </c>
      <c r="H35" s="490" t="s">
        <v>1</v>
      </c>
      <c r="I35" s="490" t="s">
        <v>1</v>
      </c>
      <c r="J35" s="490" t="s">
        <v>1</v>
      </c>
      <c r="K35" s="490" t="s">
        <v>1</v>
      </c>
      <c r="L35" s="490">
        <v>1</v>
      </c>
      <c r="M35" s="490" t="s">
        <v>1</v>
      </c>
      <c r="N35" s="490" t="s">
        <v>1</v>
      </c>
      <c r="O35" s="490" t="s">
        <v>1</v>
      </c>
      <c r="P35" s="490" t="s">
        <v>1</v>
      </c>
      <c r="Q35" s="490" t="s">
        <v>1</v>
      </c>
      <c r="R35" s="490" t="s">
        <v>1</v>
      </c>
      <c r="S35" s="490" t="s">
        <v>1</v>
      </c>
      <c r="T35" s="490" t="s">
        <v>1</v>
      </c>
      <c r="U35" s="490" t="s">
        <v>1</v>
      </c>
      <c r="V35" s="490" t="s">
        <v>1</v>
      </c>
      <c r="W35" s="490" t="s">
        <v>1</v>
      </c>
      <c r="X35" s="490" t="s">
        <v>1</v>
      </c>
      <c r="Y35" s="490" t="s">
        <v>1</v>
      </c>
      <c r="Z35" s="490" t="s">
        <v>1</v>
      </c>
      <c r="AA35" s="490" t="s">
        <v>1</v>
      </c>
      <c r="AB35" s="490" t="s">
        <v>1</v>
      </c>
      <c r="AC35" s="491" t="s">
        <v>1</v>
      </c>
      <c r="AD35" s="491" t="s">
        <v>1</v>
      </c>
      <c r="AE35" s="491" t="s">
        <v>1</v>
      </c>
      <c r="AF35" s="490" t="s">
        <v>1</v>
      </c>
      <c r="AG35" s="490" t="s">
        <v>1</v>
      </c>
      <c r="AH35" s="490" t="s">
        <v>1</v>
      </c>
      <c r="AI35" s="490" t="s">
        <v>1</v>
      </c>
      <c r="AJ35" s="490" t="s">
        <v>1</v>
      </c>
      <c r="AK35" s="490" t="s">
        <v>1</v>
      </c>
      <c r="AL35" s="490" t="s">
        <v>1</v>
      </c>
      <c r="AM35" s="490" t="s">
        <v>1</v>
      </c>
      <c r="AN35" s="490" t="s">
        <v>1</v>
      </c>
      <c r="AO35" s="490" t="s">
        <v>1</v>
      </c>
      <c r="AP35" s="490" t="s">
        <v>1</v>
      </c>
      <c r="AQ35" s="490" t="s">
        <v>1</v>
      </c>
      <c r="AR35" s="490" t="s">
        <v>1</v>
      </c>
      <c r="AS35" s="490" t="s">
        <v>1</v>
      </c>
      <c r="AT35" s="490" t="s">
        <v>1</v>
      </c>
      <c r="AU35" s="490" t="s">
        <v>1</v>
      </c>
      <c r="AV35" s="504" t="s">
        <v>1</v>
      </c>
      <c r="AW35" s="504" t="s">
        <v>1</v>
      </c>
      <c r="AX35" s="504" t="s">
        <v>1</v>
      </c>
      <c r="AY35" s="490" t="s">
        <v>1</v>
      </c>
      <c r="AZ35" s="490" t="s">
        <v>1</v>
      </c>
      <c r="BA35" s="490" t="s">
        <v>1</v>
      </c>
      <c r="BB35" s="490" t="s">
        <v>1</v>
      </c>
      <c r="BC35" s="490" t="s">
        <v>1</v>
      </c>
      <c r="BD35" s="490" t="s">
        <v>1</v>
      </c>
      <c r="BE35" s="490" t="s">
        <v>1</v>
      </c>
      <c r="BF35" s="490" t="s">
        <v>1</v>
      </c>
      <c r="BG35" s="490" t="s">
        <v>1</v>
      </c>
      <c r="BH35" s="490" t="s">
        <v>1</v>
      </c>
      <c r="BI35" s="490" t="s">
        <v>1</v>
      </c>
      <c r="BJ35" s="490" t="s">
        <v>1</v>
      </c>
      <c r="BK35" s="490" t="s">
        <v>1</v>
      </c>
      <c r="BL35" s="490" t="s">
        <v>1</v>
      </c>
      <c r="BM35" s="490" t="s">
        <v>1</v>
      </c>
      <c r="BN35" s="490" t="s">
        <v>1</v>
      </c>
      <c r="BO35" s="505" t="s">
        <v>1</v>
      </c>
      <c r="BP35" s="505" t="s">
        <v>1</v>
      </c>
      <c r="BQ35" s="505" t="s">
        <v>1</v>
      </c>
      <c r="BR35" s="492" t="s">
        <v>1</v>
      </c>
      <c r="BS35" s="492" t="s">
        <v>1</v>
      </c>
      <c r="BT35" s="492" t="s">
        <v>1</v>
      </c>
      <c r="BU35" s="492" t="s">
        <v>1</v>
      </c>
      <c r="BV35" s="492" t="s">
        <v>1</v>
      </c>
      <c r="BW35" s="492" t="s">
        <v>1</v>
      </c>
      <c r="BX35" s="492" t="s">
        <v>1</v>
      </c>
      <c r="BY35" s="492" t="s">
        <v>1</v>
      </c>
      <c r="BZ35" s="492" t="s">
        <v>1</v>
      </c>
      <c r="CA35" s="492" t="s">
        <v>1</v>
      </c>
      <c r="CB35" s="492" t="s">
        <v>1</v>
      </c>
      <c r="CC35" s="492" t="s">
        <v>1</v>
      </c>
      <c r="CD35" s="492" t="s">
        <v>1</v>
      </c>
      <c r="CE35" s="492" t="s">
        <v>1</v>
      </c>
      <c r="CF35" s="492" t="s">
        <v>1</v>
      </c>
      <c r="CG35" s="492" t="s">
        <v>1</v>
      </c>
      <c r="CH35" s="506" t="s">
        <v>1</v>
      </c>
      <c r="CI35" s="506" t="s">
        <v>1</v>
      </c>
      <c r="CJ35" s="506" t="s">
        <v>1</v>
      </c>
      <c r="CK35" s="506" t="s">
        <v>1</v>
      </c>
      <c r="CL35" s="506" t="s">
        <v>1</v>
      </c>
      <c r="CM35" s="506" t="s">
        <v>1</v>
      </c>
      <c r="CN35" s="506" t="s">
        <v>1</v>
      </c>
      <c r="CO35" s="506" t="s">
        <v>1</v>
      </c>
      <c r="CP35" s="506" t="s">
        <v>1</v>
      </c>
      <c r="CQ35" s="506" t="s">
        <v>1</v>
      </c>
      <c r="CR35" s="506" t="s">
        <v>1</v>
      </c>
      <c r="CS35" s="506" t="s">
        <v>1</v>
      </c>
      <c r="CT35" s="506" t="s">
        <v>1</v>
      </c>
      <c r="CU35" s="506" t="s">
        <v>1</v>
      </c>
      <c r="DC35" s="492" t="s">
        <v>1</v>
      </c>
      <c r="DD35" s="492" t="s">
        <v>1</v>
      </c>
      <c r="DE35" s="492" t="s">
        <v>1</v>
      </c>
      <c r="DF35" s="492" t="s">
        <v>1</v>
      </c>
      <c r="DG35" s="492" t="s">
        <v>1</v>
      </c>
      <c r="DH35" s="492" t="s">
        <v>1</v>
      </c>
      <c r="DI35" s="492" t="s">
        <v>1</v>
      </c>
      <c r="DJ35" s="492" t="s">
        <v>1</v>
      </c>
      <c r="DK35" s="492" t="s">
        <v>1</v>
      </c>
      <c r="DL35" s="492" t="s">
        <v>1</v>
      </c>
      <c r="DM35" s="492" t="s">
        <v>1</v>
      </c>
      <c r="DN35" s="492" t="s">
        <v>1</v>
      </c>
      <c r="DO35" s="492" t="s">
        <v>1</v>
      </c>
      <c r="DP35" s="492" t="s">
        <v>1</v>
      </c>
      <c r="DQ35" s="492" t="s">
        <v>1</v>
      </c>
      <c r="DR35" s="492" t="s">
        <v>1</v>
      </c>
      <c r="DS35" s="492" t="s">
        <v>1</v>
      </c>
      <c r="DT35" s="492" t="s">
        <v>1</v>
      </c>
      <c r="DU35" s="492" t="s">
        <v>1</v>
      </c>
      <c r="DV35" s="492" t="s">
        <v>1</v>
      </c>
      <c r="DW35" s="492" t="s">
        <v>1</v>
      </c>
      <c r="DX35" s="492" t="s">
        <v>1</v>
      </c>
      <c r="EA35" s="492" t="s">
        <v>1</v>
      </c>
      <c r="EB35" s="492" t="s">
        <v>1</v>
      </c>
      <c r="EC35" s="492" t="s">
        <v>1</v>
      </c>
      <c r="ED35" s="492" t="s">
        <v>1</v>
      </c>
      <c r="EE35" s="492" t="s">
        <v>1</v>
      </c>
      <c r="EF35" s="492" t="s">
        <v>1</v>
      </c>
      <c r="EG35" s="492" t="s">
        <v>1</v>
      </c>
      <c r="EH35" s="492" t="s">
        <v>1</v>
      </c>
      <c r="EI35" s="492" t="s">
        <v>1</v>
      </c>
      <c r="EJ35" s="492" t="s">
        <v>1</v>
      </c>
      <c r="EK35" s="492" t="s">
        <v>1</v>
      </c>
      <c r="EL35" s="492" t="s">
        <v>1</v>
      </c>
      <c r="EM35" s="492" t="s">
        <v>1</v>
      </c>
      <c r="EN35" s="492" t="s">
        <v>1</v>
      </c>
      <c r="EO35" s="492" t="s">
        <v>1</v>
      </c>
      <c r="EP35" s="492" t="s">
        <v>1</v>
      </c>
      <c r="EQ35" s="492" t="s">
        <v>1</v>
      </c>
      <c r="ER35" s="492" t="s">
        <v>1</v>
      </c>
      <c r="ES35" s="492" t="s">
        <v>1</v>
      </c>
      <c r="ET35" s="492" t="s">
        <v>1</v>
      </c>
      <c r="EU35" s="492" t="s">
        <v>1</v>
      </c>
    </row>
    <row r="36" spans="1:151" ht="14.25" customHeight="1">
      <c r="A36" s="498" t="s">
        <v>299</v>
      </c>
      <c r="B36" s="498" t="s">
        <v>326</v>
      </c>
      <c r="C36" s="498" t="s">
        <v>775</v>
      </c>
      <c r="D36" s="498"/>
      <c r="E36" s="495">
        <v>17</v>
      </c>
      <c r="F36" s="495">
        <v>5</v>
      </c>
      <c r="G36" s="495" t="s">
        <v>190</v>
      </c>
      <c r="H36" s="495" t="s">
        <v>190</v>
      </c>
      <c r="I36" s="495" t="s">
        <v>190</v>
      </c>
      <c r="J36" s="495" t="s">
        <v>190</v>
      </c>
      <c r="K36" s="495" t="s">
        <v>190</v>
      </c>
      <c r="L36" s="495">
        <v>12</v>
      </c>
      <c r="M36" s="495" t="s">
        <v>190</v>
      </c>
      <c r="N36" s="495" t="s">
        <v>190</v>
      </c>
      <c r="O36" s="495" t="s">
        <v>190</v>
      </c>
      <c r="P36" s="495" t="s">
        <v>190</v>
      </c>
      <c r="Q36" s="495" t="s">
        <v>190</v>
      </c>
      <c r="R36" s="495" t="s">
        <v>190</v>
      </c>
      <c r="S36" s="495" t="s">
        <v>190</v>
      </c>
      <c r="T36" s="495" t="s">
        <v>190</v>
      </c>
      <c r="U36" s="495" t="s">
        <v>190</v>
      </c>
      <c r="V36" s="495" t="s">
        <v>190</v>
      </c>
      <c r="W36" s="495" t="s">
        <v>190</v>
      </c>
      <c r="X36" s="495" t="s">
        <v>190</v>
      </c>
      <c r="Y36" s="495" t="s">
        <v>190</v>
      </c>
      <c r="Z36" s="495" t="s">
        <v>190</v>
      </c>
      <c r="AA36" s="495" t="s">
        <v>190</v>
      </c>
      <c r="AB36" s="495" t="s">
        <v>190</v>
      </c>
      <c r="AC36" s="495" t="s">
        <v>190</v>
      </c>
      <c r="AD36" s="495" t="s">
        <v>190</v>
      </c>
      <c r="AE36" s="495" t="s">
        <v>190</v>
      </c>
      <c r="AF36" s="495" t="s">
        <v>190</v>
      </c>
      <c r="AG36" s="495" t="s">
        <v>190</v>
      </c>
      <c r="AH36" s="495" t="s">
        <v>190</v>
      </c>
      <c r="AI36" s="495" t="s">
        <v>190</v>
      </c>
      <c r="AJ36" s="495" t="s">
        <v>190</v>
      </c>
      <c r="AK36" s="495" t="s">
        <v>190</v>
      </c>
      <c r="AL36" s="495" t="s">
        <v>190</v>
      </c>
      <c r="AM36" s="495" t="s">
        <v>190</v>
      </c>
      <c r="AN36" s="495" t="s">
        <v>190</v>
      </c>
      <c r="AO36" s="495" t="s">
        <v>190</v>
      </c>
      <c r="AP36" s="495" t="s">
        <v>190</v>
      </c>
      <c r="AQ36" s="495" t="s">
        <v>190</v>
      </c>
      <c r="AR36" s="495" t="s">
        <v>190</v>
      </c>
      <c r="AS36" s="495" t="s">
        <v>190</v>
      </c>
      <c r="AT36" s="495" t="s">
        <v>190</v>
      </c>
      <c r="AU36" s="495" t="s">
        <v>190</v>
      </c>
      <c r="AV36" s="495" t="s">
        <v>190</v>
      </c>
      <c r="AW36" s="495" t="s">
        <v>190</v>
      </c>
      <c r="AX36" s="495" t="s">
        <v>190</v>
      </c>
      <c r="AY36" s="495" t="s">
        <v>190</v>
      </c>
      <c r="AZ36" s="495" t="s">
        <v>190</v>
      </c>
      <c r="BA36" s="495" t="s">
        <v>190</v>
      </c>
      <c r="BB36" s="495" t="s">
        <v>190</v>
      </c>
      <c r="BC36" s="495" t="s">
        <v>190</v>
      </c>
      <c r="BD36" s="495" t="s">
        <v>190</v>
      </c>
      <c r="BE36" s="495" t="s">
        <v>190</v>
      </c>
      <c r="BF36" s="495" t="s">
        <v>190</v>
      </c>
      <c r="BG36" s="495" t="s">
        <v>190</v>
      </c>
      <c r="BH36" s="495" t="s">
        <v>190</v>
      </c>
      <c r="BI36" s="495" t="s">
        <v>190</v>
      </c>
      <c r="BJ36" s="495" t="s">
        <v>190</v>
      </c>
      <c r="BK36" s="495" t="s">
        <v>190</v>
      </c>
      <c r="BL36" s="495" t="s">
        <v>190</v>
      </c>
      <c r="BM36" s="495" t="s">
        <v>190</v>
      </c>
      <c r="BN36" s="495" t="s">
        <v>190</v>
      </c>
      <c r="BO36" s="495" t="s">
        <v>190</v>
      </c>
      <c r="BP36" s="495" t="s">
        <v>190</v>
      </c>
      <c r="BQ36" s="495" t="s">
        <v>190</v>
      </c>
      <c r="BR36" s="495" t="s">
        <v>190</v>
      </c>
      <c r="BS36" s="495" t="s">
        <v>190</v>
      </c>
      <c r="BT36" s="495" t="s">
        <v>190</v>
      </c>
      <c r="BU36" s="495" t="s">
        <v>190</v>
      </c>
      <c r="BV36" s="495" t="s">
        <v>190</v>
      </c>
      <c r="BW36" s="495" t="s">
        <v>190</v>
      </c>
      <c r="BX36" s="495" t="s">
        <v>190</v>
      </c>
      <c r="BY36" s="495" t="s">
        <v>190</v>
      </c>
      <c r="BZ36" s="495" t="s">
        <v>190</v>
      </c>
      <c r="CA36" s="495" t="s">
        <v>190</v>
      </c>
      <c r="CB36" s="495" t="s">
        <v>190</v>
      </c>
      <c r="CC36" s="495" t="s">
        <v>190</v>
      </c>
      <c r="CD36" s="495" t="s">
        <v>190</v>
      </c>
      <c r="CE36" s="495" t="s">
        <v>190</v>
      </c>
      <c r="CF36" s="495" t="s">
        <v>190</v>
      </c>
      <c r="CG36" s="495" t="s">
        <v>190</v>
      </c>
      <c r="CH36" s="495" t="s">
        <v>190</v>
      </c>
      <c r="CI36" s="495" t="s">
        <v>190</v>
      </c>
      <c r="CJ36" s="495" t="s">
        <v>190</v>
      </c>
      <c r="CK36" s="495" t="s">
        <v>190</v>
      </c>
      <c r="CL36" s="495" t="s">
        <v>190</v>
      </c>
      <c r="CM36" s="495" t="s">
        <v>190</v>
      </c>
      <c r="CN36" s="495" t="s">
        <v>190</v>
      </c>
      <c r="CO36" s="495" t="s">
        <v>190</v>
      </c>
      <c r="CP36" s="495" t="s">
        <v>190</v>
      </c>
      <c r="CQ36" s="495" t="s">
        <v>190</v>
      </c>
      <c r="CR36" s="495" t="s">
        <v>190</v>
      </c>
      <c r="CS36" s="495" t="s">
        <v>190</v>
      </c>
      <c r="CT36" s="495" t="s">
        <v>190</v>
      </c>
      <c r="CU36" s="495" t="s">
        <v>190</v>
      </c>
      <c r="CV36" s="495"/>
      <c r="CW36" s="495"/>
      <c r="CX36" s="495"/>
      <c r="CY36" s="495"/>
      <c r="CZ36" s="495"/>
      <c r="DA36" s="495"/>
      <c r="DB36" s="495"/>
      <c r="DC36" s="495" t="s">
        <v>190</v>
      </c>
      <c r="DD36" s="495" t="s">
        <v>190</v>
      </c>
      <c r="DE36" s="495" t="s">
        <v>190</v>
      </c>
      <c r="DF36" s="495" t="s">
        <v>190</v>
      </c>
      <c r="DG36" s="495" t="s">
        <v>190</v>
      </c>
      <c r="DH36" s="495" t="s">
        <v>190</v>
      </c>
      <c r="DI36" s="495" t="s">
        <v>190</v>
      </c>
      <c r="DJ36" s="495" t="s">
        <v>190</v>
      </c>
      <c r="DK36" s="495" t="s">
        <v>190</v>
      </c>
      <c r="DL36" s="495" t="s">
        <v>190</v>
      </c>
      <c r="DM36" s="495" t="s">
        <v>190</v>
      </c>
      <c r="DN36" s="495" t="s">
        <v>190</v>
      </c>
      <c r="DO36" s="495" t="s">
        <v>190</v>
      </c>
      <c r="DP36" s="495" t="s">
        <v>190</v>
      </c>
      <c r="DQ36" s="495" t="s">
        <v>190</v>
      </c>
      <c r="DR36" s="495" t="s">
        <v>190</v>
      </c>
      <c r="DS36" s="495" t="s">
        <v>190</v>
      </c>
      <c r="DT36" s="495" t="s">
        <v>190</v>
      </c>
      <c r="DU36" s="495" t="s">
        <v>190</v>
      </c>
      <c r="DV36" s="495" t="s">
        <v>190</v>
      </c>
      <c r="DW36" s="495" t="s">
        <v>190</v>
      </c>
      <c r="DX36" s="495" t="s">
        <v>190</v>
      </c>
      <c r="DY36" s="495" t="s">
        <v>190</v>
      </c>
      <c r="DZ36" s="495" t="s">
        <v>190</v>
      </c>
      <c r="EA36" s="495" t="s">
        <v>190</v>
      </c>
      <c r="EB36" s="495" t="s">
        <v>190</v>
      </c>
      <c r="EC36" s="495" t="s">
        <v>190</v>
      </c>
      <c r="ED36" s="495" t="s">
        <v>190</v>
      </c>
      <c r="EE36" s="495" t="s">
        <v>190</v>
      </c>
      <c r="EF36" s="495" t="s">
        <v>190</v>
      </c>
      <c r="EG36" s="495" t="s">
        <v>190</v>
      </c>
      <c r="EH36" s="495" t="s">
        <v>190</v>
      </c>
      <c r="EI36" s="495" t="s">
        <v>190</v>
      </c>
      <c r="EJ36" s="495" t="s">
        <v>190</v>
      </c>
      <c r="EK36" s="495" t="s">
        <v>190</v>
      </c>
      <c r="EL36" s="495" t="s">
        <v>190</v>
      </c>
      <c r="EM36" s="495" t="s">
        <v>190</v>
      </c>
      <c r="EN36" s="495" t="s">
        <v>190</v>
      </c>
      <c r="EO36" s="495" t="s">
        <v>190</v>
      </c>
      <c r="EP36" s="495" t="s">
        <v>190</v>
      </c>
      <c r="EQ36" s="495" t="s">
        <v>190</v>
      </c>
      <c r="ER36" s="495" t="s">
        <v>190</v>
      </c>
      <c r="ES36" s="495" t="s">
        <v>190</v>
      </c>
      <c r="ET36" s="495" t="s">
        <v>190</v>
      </c>
      <c r="EU36" s="495" t="s">
        <v>190</v>
      </c>
    </row>
    <row r="37" spans="1:151" ht="14.25" customHeight="1">
      <c r="A37" s="503" t="s">
        <v>299</v>
      </c>
      <c r="B37" s="503" t="s">
        <v>326</v>
      </c>
      <c r="C37" s="503" t="s">
        <v>775</v>
      </c>
      <c r="D37" s="503" t="s">
        <v>327</v>
      </c>
      <c r="E37" s="490">
        <v>17</v>
      </c>
      <c r="F37" s="490">
        <v>5</v>
      </c>
      <c r="G37" s="490" t="s">
        <v>1</v>
      </c>
      <c r="H37" s="490" t="s">
        <v>1</v>
      </c>
      <c r="I37" s="490">
        <v>2</v>
      </c>
      <c r="J37" s="490">
        <v>1</v>
      </c>
      <c r="K37" s="490">
        <v>3</v>
      </c>
      <c r="L37" s="490">
        <v>12</v>
      </c>
      <c r="M37" s="490">
        <v>9</v>
      </c>
      <c r="N37" s="490" t="s">
        <v>1</v>
      </c>
      <c r="O37" s="490" t="s">
        <v>1</v>
      </c>
      <c r="P37" s="490" t="s">
        <v>1</v>
      </c>
      <c r="Q37" s="490" t="s">
        <v>1</v>
      </c>
      <c r="R37" s="490">
        <v>2</v>
      </c>
      <c r="S37" s="490" t="s">
        <v>1</v>
      </c>
      <c r="T37" s="490">
        <v>1</v>
      </c>
      <c r="U37" s="490" t="s">
        <v>1</v>
      </c>
      <c r="V37" s="490">
        <v>2</v>
      </c>
      <c r="W37" s="490" t="s">
        <v>1</v>
      </c>
      <c r="X37" s="490">
        <v>2</v>
      </c>
      <c r="Y37" s="490">
        <v>2</v>
      </c>
      <c r="Z37" s="490" t="s">
        <v>1</v>
      </c>
      <c r="AA37" s="490" t="s">
        <v>1</v>
      </c>
      <c r="AB37" s="490" t="s">
        <v>1</v>
      </c>
      <c r="AC37" s="491">
        <v>57.3</v>
      </c>
      <c r="AD37" s="491">
        <v>59.4</v>
      </c>
      <c r="AE37" s="491">
        <v>54.8</v>
      </c>
      <c r="AF37" s="490">
        <v>4</v>
      </c>
      <c r="AG37" s="490" t="s">
        <v>1</v>
      </c>
      <c r="AH37" s="490" t="s">
        <v>1</v>
      </c>
      <c r="AI37" s="490" t="s">
        <v>1</v>
      </c>
      <c r="AJ37" s="490" t="s">
        <v>1</v>
      </c>
      <c r="AK37" s="490">
        <v>1</v>
      </c>
      <c r="AL37" s="490" t="s">
        <v>1</v>
      </c>
      <c r="AM37" s="490" t="s">
        <v>1</v>
      </c>
      <c r="AN37" s="490" t="s">
        <v>1</v>
      </c>
      <c r="AO37" s="490">
        <v>1</v>
      </c>
      <c r="AP37" s="490" t="s">
        <v>1</v>
      </c>
      <c r="AQ37" s="490" t="s">
        <v>1</v>
      </c>
      <c r="AR37" s="490">
        <v>2</v>
      </c>
      <c r="AS37" s="490" t="s">
        <v>1</v>
      </c>
      <c r="AT37" s="490" t="s">
        <v>1</v>
      </c>
      <c r="AU37" s="490" t="s">
        <v>1</v>
      </c>
      <c r="AV37" s="504">
        <v>59.8</v>
      </c>
      <c r="AW37" s="504">
        <v>59.8</v>
      </c>
      <c r="AX37" s="504" t="s">
        <v>1</v>
      </c>
      <c r="AY37" s="490">
        <v>4</v>
      </c>
      <c r="AZ37" s="490" t="s">
        <v>1</v>
      </c>
      <c r="BA37" s="490" t="s">
        <v>1</v>
      </c>
      <c r="BB37" s="490" t="s">
        <v>1</v>
      </c>
      <c r="BC37" s="490" t="s">
        <v>1</v>
      </c>
      <c r="BD37" s="490">
        <v>1</v>
      </c>
      <c r="BE37" s="490" t="s">
        <v>1</v>
      </c>
      <c r="BF37" s="490" t="s">
        <v>1</v>
      </c>
      <c r="BG37" s="490" t="s">
        <v>1</v>
      </c>
      <c r="BH37" s="490">
        <v>1</v>
      </c>
      <c r="BI37" s="490" t="s">
        <v>1</v>
      </c>
      <c r="BJ37" s="490" t="s">
        <v>1</v>
      </c>
      <c r="BK37" s="490">
        <v>2</v>
      </c>
      <c r="BL37" s="490" t="s">
        <v>1</v>
      </c>
      <c r="BM37" s="490" t="s">
        <v>1</v>
      </c>
      <c r="BN37" s="490" t="s">
        <v>1</v>
      </c>
      <c r="BO37" s="505">
        <v>59.8</v>
      </c>
      <c r="BP37" s="505">
        <v>59.8</v>
      </c>
      <c r="BQ37" s="505" t="s">
        <v>1</v>
      </c>
      <c r="BR37" s="492">
        <v>5</v>
      </c>
      <c r="BS37" s="492" t="s">
        <v>1</v>
      </c>
      <c r="BT37" s="492" t="s">
        <v>1</v>
      </c>
      <c r="BU37" s="492" t="s">
        <v>1</v>
      </c>
      <c r="BV37" s="492" t="s">
        <v>1</v>
      </c>
      <c r="BW37" s="492" t="s">
        <v>1</v>
      </c>
      <c r="BX37" s="492" t="s">
        <v>1</v>
      </c>
      <c r="BY37" s="492" t="s">
        <v>1</v>
      </c>
      <c r="BZ37" s="492" t="s">
        <v>1</v>
      </c>
      <c r="CA37" s="492">
        <v>2</v>
      </c>
      <c r="CB37" s="492" t="s">
        <v>1</v>
      </c>
      <c r="CC37" s="492" t="s">
        <v>1</v>
      </c>
      <c r="CD37" s="492">
        <v>2</v>
      </c>
      <c r="CE37" s="492">
        <v>1</v>
      </c>
      <c r="CF37" s="492" t="s">
        <v>1</v>
      </c>
      <c r="CG37" s="492" t="s">
        <v>1</v>
      </c>
      <c r="CH37" s="506">
        <v>2</v>
      </c>
      <c r="CI37" s="506" t="s">
        <v>1</v>
      </c>
      <c r="CJ37" s="506" t="s">
        <v>1</v>
      </c>
      <c r="CK37" s="506" t="s">
        <v>1</v>
      </c>
      <c r="CL37" s="506" t="s">
        <v>1</v>
      </c>
      <c r="CM37" s="506" t="s">
        <v>1</v>
      </c>
      <c r="CN37" s="506" t="s">
        <v>1</v>
      </c>
      <c r="CO37" s="506">
        <v>1</v>
      </c>
      <c r="CP37" s="506" t="s">
        <v>1</v>
      </c>
      <c r="CQ37" s="506" t="s">
        <v>1</v>
      </c>
      <c r="CR37" s="506">
        <v>1</v>
      </c>
      <c r="CS37" s="506" t="s">
        <v>1</v>
      </c>
      <c r="CT37" s="506" t="s">
        <v>1</v>
      </c>
      <c r="CU37" s="506" t="s">
        <v>1</v>
      </c>
      <c r="DC37" s="492">
        <v>18</v>
      </c>
      <c r="DD37" s="492">
        <v>10</v>
      </c>
      <c r="DE37" s="492">
        <v>4</v>
      </c>
      <c r="DF37" s="492">
        <v>4</v>
      </c>
      <c r="DG37" s="492">
        <v>2</v>
      </c>
      <c r="DH37" s="492">
        <v>3</v>
      </c>
      <c r="DI37" s="492">
        <v>2</v>
      </c>
      <c r="DJ37" s="492">
        <v>3</v>
      </c>
      <c r="DK37" s="492">
        <v>5</v>
      </c>
      <c r="DL37" s="492">
        <v>1</v>
      </c>
      <c r="DM37" s="492" t="s">
        <v>1</v>
      </c>
      <c r="DN37" s="492" t="s">
        <v>1</v>
      </c>
      <c r="DO37" s="492" t="s">
        <v>1</v>
      </c>
      <c r="DP37" s="492">
        <v>2</v>
      </c>
      <c r="DQ37" s="492" t="s">
        <v>1</v>
      </c>
      <c r="DR37" s="492">
        <v>1</v>
      </c>
      <c r="DS37" s="492">
        <v>1</v>
      </c>
      <c r="DT37" s="492" t="s">
        <v>1</v>
      </c>
      <c r="DU37" s="492" t="s">
        <v>1</v>
      </c>
      <c r="DV37" s="492" t="s">
        <v>1</v>
      </c>
      <c r="DW37" s="492" t="s">
        <v>1</v>
      </c>
      <c r="DX37" s="492" t="s">
        <v>1</v>
      </c>
      <c r="EA37" s="492">
        <v>5</v>
      </c>
      <c r="EB37" s="492">
        <v>380</v>
      </c>
      <c r="EC37" s="492">
        <v>95</v>
      </c>
      <c r="ED37" s="492">
        <v>84</v>
      </c>
      <c r="EE37" s="492">
        <v>201</v>
      </c>
      <c r="EF37" s="492">
        <v>6</v>
      </c>
      <c r="EG37" s="492">
        <v>5</v>
      </c>
      <c r="EH37" s="492">
        <v>4</v>
      </c>
      <c r="EI37" s="492" t="s">
        <v>1</v>
      </c>
      <c r="EJ37" s="492">
        <v>1</v>
      </c>
      <c r="EK37" s="492" t="s">
        <v>1</v>
      </c>
      <c r="EL37" s="492" t="s">
        <v>1</v>
      </c>
      <c r="EM37" s="492">
        <v>1</v>
      </c>
      <c r="EN37" s="492">
        <v>12</v>
      </c>
      <c r="EO37" s="492">
        <v>5</v>
      </c>
      <c r="EP37" s="492" t="s">
        <v>1</v>
      </c>
      <c r="EQ37" s="492">
        <v>4</v>
      </c>
      <c r="ER37" s="492">
        <v>1</v>
      </c>
      <c r="ES37" s="492">
        <v>3</v>
      </c>
      <c r="ET37" s="492">
        <v>2</v>
      </c>
      <c r="EU37" s="492">
        <v>2</v>
      </c>
    </row>
    <row r="38" spans="1:151" ht="14.25" customHeight="1">
      <c r="A38" s="503" t="s">
        <v>299</v>
      </c>
      <c r="B38" s="503" t="s">
        <v>328</v>
      </c>
      <c r="C38" s="503" t="s">
        <v>776</v>
      </c>
      <c r="D38" s="503"/>
      <c r="E38" s="490">
        <v>108</v>
      </c>
      <c r="F38" s="490">
        <v>59</v>
      </c>
      <c r="G38" s="490">
        <v>14</v>
      </c>
      <c r="H38" s="490">
        <v>14</v>
      </c>
      <c r="I38" s="490">
        <v>26</v>
      </c>
      <c r="J38" s="490">
        <v>22</v>
      </c>
      <c r="K38" s="490">
        <v>19</v>
      </c>
      <c r="L38" s="490">
        <v>49</v>
      </c>
      <c r="M38" s="490">
        <v>157</v>
      </c>
      <c r="N38" s="490">
        <v>1</v>
      </c>
      <c r="O38" s="490">
        <v>2</v>
      </c>
      <c r="P38" s="490">
        <v>4</v>
      </c>
      <c r="Q38" s="490">
        <v>5</v>
      </c>
      <c r="R38" s="490">
        <v>5</v>
      </c>
      <c r="S38" s="490">
        <v>14</v>
      </c>
      <c r="T38" s="490">
        <v>11</v>
      </c>
      <c r="U38" s="490">
        <v>15</v>
      </c>
      <c r="V38" s="490">
        <v>12</v>
      </c>
      <c r="W38" s="490">
        <v>21</v>
      </c>
      <c r="X38" s="490">
        <v>14</v>
      </c>
      <c r="Y38" s="490">
        <v>15</v>
      </c>
      <c r="Z38" s="490">
        <v>22</v>
      </c>
      <c r="AA38" s="490">
        <v>10</v>
      </c>
      <c r="AB38" s="490">
        <v>6</v>
      </c>
      <c r="AC38" s="491">
        <v>60.2</v>
      </c>
      <c r="AD38" s="491">
        <v>59</v>
      </c>
      <c r="AE38" s="491">
        <v>61.6</v>
      </c>
      <c r="AF38" s="490">
        <v>115</v>
      </c>
      <c r="AG38" s="490" t="s">
        <v>1</v>
      </c>
      <c r="AH38" s="490">
        <v>1</v>
      </c>
      <c r="AI38" s="490">
        <v>1</v>
      </c>
      <c r="AJ38" s="490">
        <v>4</v>
      </c>
      <c r="AK38" s="490">
        <v>2</v>
      </c>
      <c r="AL38" s="490">
        <v>12</v>
      </c>
      <c r="AM38" s="490">
        <v>3</v>
      </c>
      <c r="AN38" s="490">
        <v>9</v>
      </c>
      <c r="AO38" s="490">
        <v>9</v>
      </c>
      <c r="AP38" s="490">
        <v>15</v>
      </c>
      <c r="AQ38" s="490">
        <v>13</v>
      </c>
      <c r="AR38" s="490">
        <v>12</v>
      </c>
      <c r="AS38" s="490">
        <v>19</v>
      </c>
      <c r="AT38" s="490">
        <v>9</v>
      </c>
      <c r="AU38" s="490">
        <v>6</v>
      </c>
      <c r="AV38" s="504">
        <v>63.4</v>
      </c>
      <c r="AW38" s="504">
        <v>61.9</v>
      </c>
      <c r="AX38" s="504">
        <v>65.599999999999994</v>
      </c>
      <c r="AY38" s="490">
        <v>104</v>
      </c>
      <c r="AZ38" s="490" t="s">
        <v>1</v>
      </c>
      <c r="BA38" s="490" t="s">
        <v>1</v>
      </c>
      <c r="BB38" s="490">
        <v>1</v>
      </c>
      <c r="BC38" s="490">
        <v>4</v>
      </c>
      <c r="BD38" s="490">
        <v>1</v>
      </c>
      <c r="BE38" s="490">
        <v>12</v>
      </c>
      <c r="BF38" s="490">
        <v>1</v>
      </c>
      <c r="BG38" s="490">
        <v>7</v>
      </c>
      <c r="BH38" s="490">
        <v>8</v>
      </c>
      <c r="BI38" s="490">
        <v>14</v>
      </c>
      <c r="BJ38" s="490">
        <v>13</v>
      </c>
      <c r="BK38" s="490">
        <v>10</v>
      </c>
      <c r="BL38" s="490">
        <v>18</v>
      </c>
      <c r="BM38" s="490">
        <v>9</v>
      </c>
      <c r="BN38" s="490">
        <v>6</v>
      </c>
      <c r="BO38" s="505">
        <v>64.3</v>
      </c>
      <c r="BP38" s="505">
        <v>62.5</v>
      </c>
      <c r="BQ38" s="505">
        <v>67.900000000000006</v>
      </c>
      <c r="BR38" s="492">
        <v>59</v>
      </c>
      <c r="BS38" s="492" t="s">
        <v>1</v>
      </c>
      <c r="BT38" s="492" t="s">
        <v>1</v>
      </c>
      <c r="BU38" s="492" t="s">
        <v>1</v>
      </c>
      <c r="BV38" s="492" t="s">
        <v>1</v>
      </c>
      <c r="BW38" s="492" t="s">
        <v>1</v>
      </c>
      <c r="BX38" s="492" t="s">
        <v>1</v>
      </c>
      <c r="BY38" s="492">
        <v>1</v>
      </c>
      <c r="BZ38" s="492">
        <v>4</v>
      </c>
      <c r="CA38" s="492">
        <v>4</v>
      </c>
      <c r="CB38" s="492">
        <v>9</v>
      </c>
      <c r="CC38" s="492">
        <v>8</v>
      </c>
      <c r="CD38" s="492">
        <v>4</v>
      </c>
      <c r="CE38" s="492">
        <v>16</v>
      </c>
      <c r="CF38" s="492">
        <v>8</v>
      </c>
      <c r="CG38" s="492">
        <v>5</v>
      </c>
      <c r="CH38" s="506">
        <v>44</v>
      </c>
      <c r="CI38" s="506" t="s">
        <v>1</v>
      </c>
      <c r="CJ38" s="506" t="s">
        <v>1</v>
      </c>
      <c r="CK38" s="506" t="s">
        <v>1</v>
      </c>
      <c r="CL38" s="506" t="s">
        <v>1</v>
      </c>
      <c r="CM38" s="506" t="s">
        <v>1</v>
      </c>
      <c r="CN38" s="506">
        <v>2</v>
      </c>
      <c r="CO38" s="506">
        <v>3</v>
      </c>
      <c r="CP38" s="506">
        <v>5</v>
      </c>
      <c r="CQ38" s="506">
        <v>7</v>
      </c>
      <c r="CR38" s="506">
        <v>3</v>
      </c>
      <c r="CS38" s="506">
        <v>13</v>
      </c>
      <c r="CT38" s="506">
        <v>6</v>
      </c>
      <c r="CU38" s="506">
        <v>5</v>
      </c>
      <c r="DC38" s="492">
        <v>209</v>
      </c>
      <c r="DD38" s="492">
        <v>148</v>
      </c>
      <c r="DE38" s="492">
        <v>104</v>
      </c>
      <c r="DF38" s="492">
        <v>25</v>
      </c>
      <c r="DG38" s="492">
        <v>19</v>
      </c>
      <c r="DH38" s="492">
        <v>26</v>
      </c>
      <c r="DI38" s="492">
        <v>19</v>
      </c>
      <c r="DJ38" s="492">
        <v>16</v>
      </c>
      <c r="DK38" s="492">
        <v>57</v>
      </c>
      <c r="DL38" s="492" t="s">
        <v>1</v>
      </c>
      <c r="DM38" s="492" t="s">
        <v>1</v>
      </c>
      <c r="DN38" s="492">
        <v>3</v>
      </c>
      <c r="DO38" s="492" t="s">
        <v>1</v>
      </c>
      <c r="DP38" s="492">
        <v>33</v>
      </c>
      <c r="DQ38" s="492">
        <v>3</v>
      </c>
      <c r="DR38" s="492">
        <v>6</v>
      </c>
      <c r="DS38" s="492">
        <v>12</v>
      </c>
      <c r="DT38" s="492" t="s">
        <v>1</v>
      </c>
      <c r="DU38" s="492" t="s">
        <v>1</v>
      </c>
      <c r="DV38" s="492" t="s">
        <v>1</v>
      </c>
      <c r="DW38" s="492" t="s">
        <v>1</v>
      </c>
      <c r="DX38" s="492" t="s">
        <v>1</v>
      </c>
      <c r="EA38" s="492">
        <v>59</v>
      </c>
      <c r="EB38" s="492">
        <v>2994</v>
      </c>
      <c r="EC38" s="492">
        <v>7</v>
      </c>
      <c r="ED38" s="492">
        <v>2438</v>
      </c>
      <c r="EE38" s="492">
        <v>549</v>
      </c>
      <c r="EF38" s="492">
        <v>106</v>
      </c>
      <c r="EG38" s="492">
        <v>89</v>
      </c>
      <c r="EH38" s="492">
        <v>69</v>
      </c>
      <c r="EI38" s="492">
        <v>13</v>
      </c>
      <c r="EJ38" s="492">
        <v>7</v>
      </c>
      <c r="EK38" s="492" t="s">
        <v>1</v>
      </c>
      <c r="EL38" s="492">
        <v>9</v>
      </c>
      <c r="EM38" s="492">
        <v>8</v>
      </c>
      <c r="EN38" s="492">
        <v>103</v>
      </c>
      <c r="EO38" s="492">
        <v>59</v>
      </c>
      <c r="EP38" s="492">
        <v>35</v>
      </c>
      <c r="EQ38" s="492">
        <v>12</v>
      </c>
      <c r="ER38" s="492">
        <v>12</v>
      </c>
      <c r="ES38" s="492">
        <v>26</v>
      </c>
      <c r="ET38" s="492">
        <v>10</v>
      </c>
      <c r="EU38" s="492">
        <v>8</v>
      </c>
    </row>
    <row r="39" spans="1:151" ht="14.25" customHeight="1">
      <c r="A39" s="503" t="s">
        <v>299</v>
      </c>
      <c r="B39" s="503" t="s">
        <v>328</v>
      </c>
      <c r="C39" s="503" t="s">
        <v>776</v>
      </c>
      <c r="D39" s="503" t="s">
        <v>329</v>
      </c>
      <c r="E39" s="490">
        <v>108</v>
      </c>
      <c r="F39" s="490">
        <v>59</v>
      </c>
      <c r="G39" s="490">
        <v>14</v>
      </c>
      <c r="H39" s="490">
        <v>14</v>
      </c>
      <c r="I39" s="490">
        <v>26</v>
      </c>
      <c r="J39" s="490">
        <v>22</v>
      </c>
      <c r="K39" s="490">
        <v>19</v>
      </c>
      <c r="L39" s="490">
        <v>49</v>
      </c>
      <c r="M39" s="490">
        <v>157</v>
      </c>
      <c r="N39" s="490">
        <v>1</v>
      </c>
      <c r="O39" s="490">
        <v>2</v>
      </c>
      <c r="P39" s="490">
        <v>4</v>
      </c>
      <c r="Q39" s="490">
        <v>5</v>
      </c>
      <c r="R39" s="490">
        <v>5</v>
      </c>
      <c r="S39" s="490">
        <v>14</v>
      </c>
      <c r="T39" s="490">
        <v>11</v>
      </c>
      <c r="U39" s="490">
        <v>15</v>
      </c>
      <c r="V39" s="490">
        <v>12</v>
      </c>
      <c r="W39" s="490">
        <v>21</v>
      </c>
      <c r="X39" s="490">
        <v>14</v>
      </c>
      <c r="Y39" s="490">
        <v>15</v>
      </c>
      <c r="Z39" s="490">
        <v>22</v>
      </c>
      <c r="AA39" s="490">
        <v>10</v>
      </c>
      <c r="AB39" s="490">
        <v>6</v>
      </c>
      <c r="AC39" s="491">
        <v>60.2</v>
      </c>
      <c r="AD39" s="491">
        <v>59</v>
      </c>
      <c r="AE39" s="491">
        <v>61.6</v>
      </c>
      <c r="AF39" s="490">
        <v>115</v>
      </c>
      <c r="AG39" s="490" t="s">
        <v>1</v>
      </c>
      <c r="AH39" s="490">
        <v>1</v>
      </c>
      <c r="AI39" s="490">
        <v>1</v>
      </c>
      <c r="AJ39" s="490">
        <v>4</v>
      </c>
      <c r="AK39" s="490">
        <v>2</v>
      </c>
      <c r="AL39" s="490">
        <v>12</v>
      </c>
      <c r="AM39" s="490">
        <v>3</v>
      </c>
      <c r="AN39" s="490">
        <v>9</v>
      </c>
      <c r="AO39" s="490">
        <v>9</v>
      </c>
      <c r="AP39" s="490">
        <v>15</v>
      </c>
      <c r="AQ39" s="490">
        <v>13</v>
      </c>
      <c r="AR39" s="490">
        <v>12</v>
      </c>
      <c r="AS39" s="490">
        <v>19</v>
      </c>
      <c r="AT39" s="490">
        <v>9</v>
      </c>
      <c r="AU39" s="490">
        <v>6</v>
      </c>
      <c r="AV39" s="504">
        <v>63.4</v>
      </c>
      <c r="AW39" s="504">
        <v>61.9</v>
      </c>
      <c r="AX39" s="504">
        <v>65.599999999999994</v>
      </c>
      <c r="AY39" s="490">
        <v>104</v>
      </c>
      <c r="AZ39" s="490" t="s">
        <v>1</v>
      </c>
      <c r="BA39" s="490" t="s">
        <v>1</v>
      </c>
      <c r="BB39" s="490">
        <v>1</v>
      </c>
      <c r="BC39" s="490">
        <v>4</v>
      </c>
      <c r="BD39" s="490">
        <v>1</v>
      </c>
      <c r="BE39" s="490">
        <v>12</v>
      </c>
      <c r="BF39" s="490">
        <v>1</v>
      </c>
      <c r="BG39" s="490">
        <v>7</v>
      </c>
      <c r="BH39" s="490">
        <v>8</v>
      </c>
      <c r="BI39" s="490">
        <v>14</v>
      </c>
      <c r="BJ39" s="490">
        <v>13</v>
      </c>
      <c r="BK39" s="490">
        <v>10</v>
      </c>
      <c r="BL39" s="490">
        <v>18</v>
      </c>
      <c r="BM39" s="490">
        <v>9</v>
      </c>
      <c r="BN39" s="490">
        <v>6</v>
      </c>
      <c r="BO39" s="505">
        <v>64.3</v>
      </c>
      <c r="BP39" s="505">
        <v>62.5</v>
      </c>
      <c r="BQ39" s="505">
        <v>67.900000000000006</v>
      </c>
      <c r="BR39" s="492">
        <v>59</v>
      </c>
      <c r="BS39" s="492" t="s">
        <v>1</v>
      </c>
      <c r="BT39" s="492" t="s">
        <v>1</v>
      </c>
      <c r="BU39" s="492" t="s">
        <v>1</v>
      </c>
      <c r="BV39" s="492" t="s">
        <v>1</v>
      </c>
      <c r="BW39" s="492" t="s">
        <v>1</v>
      </c>
      <c r="BX39" s="492" t="s">
        <v>1</v>
      </c>
      <c r="BY39" s="492">
        <v>1</v>
      </c>
      <c r="BZ39" s="492">
        <v>4</v>
      </c>
      <c r="CA39" s="492">
        <v>4</v>
      </c>
      <c r="CB39" s="492">
        <v>9</v>
      </c>
      <c r="CC39" s="492">
        <v>8</v>
      </c>
      <c r="CD39" s="492">
        <v>4</v>
      </c>
      <c r="CE39" s="492">
        <v>16</v>
      </c>
      <c r="CF39" s="492">
        <v>8</v>
      </c>
      <c r="CG39" s="492">
        <v>5</v>
      </c>
      <c r="CH39" s="506">
        <v>44</v>
      </c>
      <c r="CI39" s="506" t="s">
        <v>1</v>
      </c>
      <c r="CJ39" s="506" t="s">
        <v>1</v>
      </c>
      <c r="CK39" s="506" t="s">
        <v>1</v>
      </c>
      <c r="CL39" s="506" t="s">
        <v>1</v>
      </c>
      <c r="CM39" s="506" t="s">
        <v>1</v>
      </c>
      <c r="CN39" s="506">
        <v>2</v>
      </c>
      <c r="CO39" s="506">
        <v>3</v>
      </c>
      <c r="CP39" s="506">
        <v>5</v>
      </c>
      <c r="CQ39" s="506">
        <v>7</v>
      </c>
      <c r="CR39" s="506">
        <v>3</v>
      </c>
      <c r="CS39" s="506">
        <v>13</v>
      </c>
      <c r="CT39" s="506">
        <v>6</v>
      </c>
      <c r="CU39" s="506">
        <v>5</v>
      </c>
      <c r="DC39" s="492">
        <v>209</v>
      </c>
      <c r="DD39" s="492">
        <v>148</v>
      </c>
      <c r="DE39" s="492">
        <v>104</v>
      </c>
      <c r="DF39" s="492">
        <v>25</v>
      </c>
      <c r="DG39" s="492">
        <v>19</v>
      </c>
      <c r="DH39" s="492">
        <v>26</v>
      </c>
      <c r="DI39" s="492">
        <v>19</v>
      </c>
      <c r="DJ39" s="492">
        <v>16</v>
      </c>
      <c r="DK39" s="492">
        <v>57</v>
      </c>
      <c r="DL39" s="492" t="s">
        <v>1</v>
      </c>
      <c r="DM39" s="492" t="s">
        <v>1</v>
      </c>
      <c r="DN39" s="492">
        <v>3</v>
      </c>
      <c r="DO39" s="492" t="s">
        <v>1</v>
      </c>
      <c r="DP39" s="492">
        <v>33</v>
      </c>
      <c r="DQ39" s="492">
        <v>3</v>
      </c>
      <c r="DR39" s="492">
        <v>6</v>
      </c>
      <c r="DS39" s="492">
        <v>12</v>
      </c>
      <c r="DT39" s="492" t="s">
        <v>1</v>
      </c>
      <c r="DU39" s="492" t="s">
        <v>1</v>
      </c>
      <c r="DV39" s="492" t="s">
        <v>1</v>
      </c>
      <c r="DW39" s="492" t="s">
        <v>1</v>
      </c>
      <c r="DX39" s="492" t="s">
        <v>1</v>
      </c>
      <c r="EA39" s="492">
        <v>59</v>
      </c>
      <c r="EB39" s="492">
        <v>2994</v>
      </c>
      <c r="EC39" s="492">
        <v>7</v>
      </c>
      <c r="ED39" s="492">
        <v>2438</v>
      </c>
      <c r="EE39" s="492">
        <v>549</v>
      </c>
      <c r="EF39" s="492">
        <v>106</v>
      </c>
      <c r="EG39" s="492">
        <v>89</v>
      </c>
      <c r="EH39" s="492">
        <v>69</v>
      </c>
      <c r="EI39" s="492">
        <v>13</v>
      </c>
      <c r="EJ39" s="492">
        <v>7</v>
      </c>
      <c r="EK39" s="492" t="s">
        <v>1</v>
      </c>
      <c r="EL39" s="492">
        <v>9</v>
      </c>
      <c r="EM39" s="492">
        <v>8</v>
      </c>
      <c r="EN39" s="492">
        <v>103</v>
      </c>
      <c r="EO39" s="492">
        <v>59</v>
      </c>
      <c r="EP39" s="492">
        <v>35</v>
      </c>
      <c r="EQ39" s="492">
        <v>12</v>
      </c>
      <c r="ER39" s="492">
        <v>12</v>
      </c>
      <c r="ES39" s="492">
        <v>26</v>
      </c>
      <c r="ET39" s="492">
        <v>10</v>
      </c>
      <c r="EU39" s="492">
        <v>8</v>
      </c>
    </row>
    <row r="40" spans="1:151" ht="14.25" customHeight="1">
      <c r="A40" s="503" t="s">
        <v>299</v>
      </c>
      <c r="B40" s="503" t="s">
        <v>330</v>
      </c>
      <c r="C40" s="503" t="s">
        <v>777</v>
      </c>
      <c r="D40" s="552"/>
      <c r="E40" s="490" t="s">
        <v>1</v>
      </c>
      <c r="F40" s="490" t="s">
        <v>1</v>
      </c>
      <c r="G40" s="490" t="s">
        <v>1</v>
      </c>
      <c r="H40" s="490" t="s">
        <v>1</v>
      </c>
      <c r="I40" s="490" t="s">
        <v>1</v>
      </c>
      <c r="J40" s="490" t="s">
        <v>1</v>
      </c>
      <c r="K40" s="490" t="s">
        <v>1</v>
      </c>
      <c r="L40" s="490" t="s">
        <v>1</v>
      </c>
      <c r="M40" s="490" t="s">
        <v>1</v>
      </c>
      <c r="N40" s="490" t="s">
        <v>1</v>
      </c>
      <c r="O40" s="490" t="s">
        <v>1</v>
      </c>
      <c r="P40" s="490" t="s">
        <v>1</v>
      </c>
      <c r="Q40" s="490" t="s">
        <v>1</v>
      </c>
      <c r="R40" s="490" t="s">
        <v>1</v>
      </c>
      <c r="S40" s="490" t="s">
        <v>1</v>
      </c>
      <c r="T40" s="490" t="s">
        <v>1</v>
      </c>
      <c r="U40" s="490" t="s">
        <v>1</v>
      </c>
      <c r="V40" s="490" t="s">
        <v>1</v>
      </c>
      <c r="W40" s="490" t="s">
        <v>1</v>
      </c>
      <c r="X40" s="490" t="s">
        <v>1</v>
      </c>
      <c r="Y40" s="490" t="s">
        <v>1</v>
      </c>
      <c r="Z40" s="490" t="s">
        <v>1</v>
      </c>
      <c r="AA40" s="490" t="s">
        <v>1</v>
      </c>
      <c r="AB40" s="490" t="s">
        <v>1</v>
      </c>
      <c r="AC40" s="491" t="s">
        <v>1</v>
      </c>
      <c r="AD40" s="491" t="s">
        <v>1</v>
      </c>
      <c r="AE40" s="491" t="s">
        <v>1</v>
      </c>
      <c r="AF40" s="490" t="s">
        <v>1</v>
      </c>
      <c r="AG40" s="490" t="s">
        <v>1</v>
      </c>
      <c r="AH40" s="490" t="s">
        <v>1</v>
      </c>
      <c r="AI40" s="490" t="s">
        <v>1</v>
      </c>
      <c r="AJ40" s="490" t="s">
        <v>1</v>
      </c>
      <c r="AK40" s="490" t="s">
        <v>1</v>
      </c>
      <c r="AL40" s="490" t="s">
        <v>1</v>
      </c>
      <c r="AM40" s="490" t="s">
        <v>1</v>
      </c>
      <c r="AN40" s="490" t="s">
        <v>1</v>
      </c>
      <c r="AO40" s="490" t="s">
        <v>1</v>
      </c>
      <c r="AP40" s="490" t="s">
        <v>1</v>
      </c>
      <c r="AQ40" s="490" t="s">
        <v>1</v>
      </c>
      <c r="AR40" s="490" t="s">
        <v>1</v>
      </c>
      <c r="AS40" s="490" t="s">
        <v>1</v>
      </c>
      <c r="AT40" s="490" t="s">
        <v>1</v>
      </c>
      <c r="AU40" s="490" t="s">
        <v>1</v>
      </c>
      <c r="AV40" s="504" t="s">
        <v>1</v>
      </c>
      <c r="AW40" s="504" t="s">
        <v>1</v>
      </c>
      <c r="AX40" s="504" t="s">
        <v>1</v>
      </c>
      <c r="AY40" s="490" t="s">
        <v>1</v>
      </c>
      <c r="AZ40" s="490" t="s">
        <v>1</v>
      </c>
      <c r="BA40" s="490" t="s">
        <v>1</v>
      </c>
      <c r="BB40" s="490" t="s">
        <v>1</v>
      </c>
      <c r="BC40" s="490" t="s">
        <v>1</v>
      </c>
      <c r="BD40" s="490" t="s">
        <v>1</v>
      </c>
      <c r="BE40" s="490" t="s">
        <v>1</v>
      </c>
      <c r="BF40" s="490" t="s">
        <v>1</v>
      </c>
      <c r="BG40" s="490" t="s">
        <v>1</v>
      </c>
      <c r="BH40" s="490" t="s">
        <v>1</v>
      </c>
      <c r="BI40" s="490" t="s">
        <v>1</v>
      </c>
      <c r="BJ40" s="490" t="s">
        <v>1</v>
      </c>
      <c r="BK40" s="490" t="s">
        <v>1</v>
      </c>
      <c r="BL40" s="490" t="s">
        <v>1</v>
      </c>
      <c r="BM40" s="490" t="s">
        <v>1</v>
      </c>
      <c r="BN40" s="490" t="s">
        <v>1</v>
      </c>
      <c r="BO40" s="505" t="s">
        <v>1</v>
      </c>
      <c r="BP40" s="505" t="s">
        <v>1</v>
      </c>
      <c r="BQ40" s="505" t="s">
        <v>1</v>
      </c>
      <c r="BR40" s="492" t="s">
        <v>1</v>
      </c>
      <c r="BS40" s="492" t="s">
        <v>1</v>
      </c>
      <c r="BT40" s="492" t="s">
        <v>1</v>
      </c>
      <c r="BU40" s="492" t="s">
        <v>1</v>
      </c>
      <c r="BV40" s="492" t="s">
        <v>1</v>
      </c>
      <c r="BW40" s="492" t="s">
        <v>1</v>
      </c>
      <c r="BX40" s="492" t="s">
        <v>1</v>
      </c>
      <c r="BY40" s="492" t="s">
        <v>1</v>
      </c>
      <c r="BZ40" s="492" t="s">
        <v>1</v>
      </c>
      <c r="CA40" s="492" t="s">
        <v>1</v>
      </c>
      <c r="CB40" s="492" t="s">
        <v>1</v>
      </c>
      <c r="CC40" s="492" t="s">
        <v>1</v>
      </c>
      <c r="CD40" s="492" t="s">
        <v>1</v>
      </c>
      <c r="CE40" s="492" t="s">
        <v>1</v>
      </c>
      <c r="CF40" s="492" t="s">
        <v>1</v>
      </c>
      <c r="CG40" s="492" t="s">
        <v>1</v>
      </c>
      <c r="CH40" s="506" t="s">
        <v>1</v>
      </c>
      <c r="CI40" s="506" t="s">
        <v>1</v>
      </c>
      <c r="CJ40" s="506" t="s">
        <v>1</v>
      </c>
      <c r="CK40" s="506" t="s">
        <v>1</v>
      </c>
      <c r="CL40" s="506" t="s">
        <v>1</v>
      </c>
      <c r="CM40" s="506" t="s">
        <v>1</v>
      </c>
      <c r="CN40" s="506" t="s">
        <v>1</v>
      </c>
      <c r="CO40" s="506" t="s">
        <v>1</v>
      </c>
      <c r="CP40" s="506" t="s">
        <v>1</v>
      </c>
      <c r="CQ40" s="506" t="s">
        <v>1</v>
      </c>
      <c r="CR40" s="506" t="s">
        <v>1</v>
      </c>
      <c r="CS40" s="506" t="s">
        <v>1</v>
      </c>
      <c r="CT40" s="506" t="s">
        <v>1</v>
      </c>
      <c r="CU40" s="506" t="s">
        <v>1</v>
      </c>
      <c r="DC40" s="492" t="s">
        <v>1</v>
      </c>
      <c r="DD40" s="492" t="s">
        <v>1</v>
      </c>
      <c r="DE40" s="492" t="s">
        <v>1</v>
      </c>
      <c r="DF40" s="492" t="s">
        <v>1</v>
      </c>
      <c r="DG40" s="492" t="s">
        <v>1</v>
      </c>
      <c r="DH40" s="492" t="s">
        <v>1</v>
      </c>
      <c r="DI40" s="492" t="s">
        <v>1</v>
      </c>
      <c r="DJ40" s="492" t="s">
        <v>1</v>
      </c>
      <c r="DK40" s="492" t="s">
        <v>1</v>
      </c>
      <c r="DL40" s="492" t="s">
        <v>1</v>
      </c>
      <c r="DM40" s="492" t="s">
        <v>1</v>
      </c>
      <c r="DN40" s="492" t="s">
        <v>1</v>
      </c>
      <c r="DO40" s="492" t="s">
        <v>1</v>
      </c>
      <c r="DP40" s="492" t="s">
        <v>1</v>
      </c>
      <c r="DQ40" s="492" t="s">
        <v>1</v>
      </c>
      <c r="DR40" s="492" t="s">
        <v>1</v>
      </c>
      <c r="DS40" s="492" t="s">
        <v>1</v>
      </c>
      <c r="DT40" s="492" t="s">
        <v>1</v>
      </c>
      <c r="DU40" s="492" t="s">
        <v>1</v>
      </c>
      <c r="DV40" s="492" t="s">
        <v>1</v>
      </c>
      <c r="DW40" s="492" t="s">
        <v>1</v>
      </c>
      <c r="DX40" s="492" t="s">
        <v>1</v>
      </c>
      <c r="EA40" s="492" t="s">
        <v>1</v>
      </c>
      <c r="EB40" s="492" t="s">
        <v>1</v>
      </c>
      <c r="EC40" s="492" t="s">
        <v>1</v>
      </c>
      <c r="ED40" s="492" t="s">
        <v>1</v>
      </c>
      <c r="EE40" s="492" t="s">
        <v>1</v>
      </c>
      <c r="EF40" s="492" t="s">
        <v>1</v>
      </c>
      <c r="EG40" s="492" t="s">
        <v>1</v>
      </c>
      <c r="EH40" s="492" t="s">
        <v>1</v>
      </c>
      <c r="EI40" s="492" t="s">
        <v>1</v>
      </c>
      <c r="EJ40" s="492" t="s">
        <v>1</v>
      </c>
      <c r="EK40" s="492" t="s">
        <v>1</v>
      </c>
      <c r="EL40" s="492" t="s">
        <v>1</v>
      </c>
      <c r="EM40" s="492" t="s">
        <v>1</v>
      </c>
      <c r="EN40" s="492" t="s">
        <v>1</v>
      </c>
      <c r="EO40" s="492" t="s">
        <v>1</v>
      </c>
      <c r="EP40" s="492" t="s">
        <v>1</v>
      </c>
      <c r="EQ40" s="492" t="s">
        <v>1</v>
      </c>
      <c r="ER40" s="492" t="s">
        <v>1</v>
      </c>
      <c r="ES40" s="492" t="s">
        <v>1</v>
      </c>
      <c r="ET40" s="492" t="s">
        <v>1</v>
      </c>
      <c r="EU40" s="492" t="s">
        <v>1</v>
      </c>
    </row>
    <row r="41" spans="1:151" ht="14.25" customHeight="1">
      <c r="A41" s="503" t="s">
        <v>299</v>
      </c>
      <c r="B41" s="503" t="s">
        <v>330</v>
      </c>
      <c r="C41" s="503" t="s">
        <v>777</v>
      </c>
      <c r="D41" s="552" t="s">
        <v>331</v>
      </c>
      <c r="E41" s="490" t="s">
        <v>1</v>
      </c>
      <c r="F41" s="490" t="s">
        <v>1</v>
      </c>
      <c r="G41" s="490" t="s">
        <v>1</v>
      </c>
      <c r="H41" s="490" t="s">
        <v>1</v>
      </c>
      <c r="I41" s="490" t="s">
        <v>1</v>
      </c>
      <c r="J41" s="490" t="s">
        <v>1</v>
      </c>
      <c r="K41" s="490" t="s">
        <v>1</v>
      </c>
      <c r="L41" s="490" t="s">
        <v>1</v>
      </c>
      <c r="M41" s="490" t="s">
        <v>1</v>
      </c>
      <c r="N41" s="490" t="s">
        <v>1</v>
      </c>
      <c r="O41" s="490" t="s">
        <v>1</v>
      </c>
      <c r="P41" s="490" t="s">
        <v>1</v>
      </c>
      <c r="Q41" s="490" t="s">
        <v>1</v>
      </c>
      <c r="R41" s="490" t="s">
        <v>1</v>
      </c>
      <c r="S41" s="490" t="s">
        <v>1</v>
      </c>
      <c r="T41" s="490" t="s">
        <v>1</v>
      </c>
      <c r="U41" s="490" t="s">
        <v>1</v>
      </c>
      <c r="V41" s="490" t="s">
        <v>1</v>
      </c>
      <c r="W41" s="490" t="s">
        <v>1</v>
      </c>
      <c r="X41" s="490" t="s">
        <v>1</v>
      </c>
      <c r="Y41" s="490" t="s">
        <v>1</v>
      </c>
      <c r="Z41" s="490" t="s">
        <v>1</v>
      </c>
      <c r="AA41" s="490" t="s">
        <v>1</v>
      </c>
      <c r="AB41" s="490" t="s">
        <v>1</v>
      </c>
      <c r="AC41" s="491" t="s">
        <v>1</v>
      </c>
      <c r="AD41" s="491" t="s">
        <v>1</v>
      </c>
      <c r="AE41" s="491" t="s">
        <v>1</v>
      </c>
      <c r="AF41" s="490" t="s">
        <v>1</v>
      </c>
      <c r="AG41" s="490" t="s">
        <v>1</v>
      </c>
      <c r="AH41" s="490" t="s">
        <v>1</v>
      </c>
      <c r="AI41" s="490" t="s">
        <v>1</v>
      </c>
      <c r="AJ41" s="490" t="s">
        <v>1</v>
      </c>
      <c r="AK41" s="490" t="s">
        <v>1</v>
      </c>
      <c r="AL41" s="490" t="s">
        <v>1</v>
      </c>
      <c r="AM41" s="490" t="s">
        <v>1</v>
      </c>
      <c r="AN41" s="490" t="s">
        <v>1</v>
      </c>
      <c r="AO41" s="490" t="s">
        <v>1</v>
      </c>
      <c r="AP41" s="490" t="s">
        <v>1</v>
      </c>
      <c r="AQ41" s="490" t="s">
        <v>1</v>
      </c>
      <c r="AR41" s="490" t="s">
        <v>1</v>
      </c>
      <c r="AS41" s="490" t="s">
        <v>1</v>
      </c>
      <c r="AT41" s="490" t="s">
        <v>1</v>
      </c>
      <c r="AU41" s="490" t="s">
        <v>1</v>
      </c>
      <c r="AV41" s="504" t="s">
        <v>1</v>
      </c>
      <c r="AW41" s="504" t="s">
        <v>1</v>
      </c>
      <c r="AX41" s="504" t="s">
        <v>1</v>
      </c>
      <c r="AY41" s="490" t="s">
        <v>1</v>
      </c>
      <c r="AZ41" s="490" t="s">
        <v>1</v>
      </c>
      <c r="BA41" s="490" t="s">
        <v>1</v>
      </c>
      <c r="BB41" s="490" t="s">
        <v>1</v>
      </c>
      <c r="BC41" s="490" t="s">
        <v>1</v>
      </c>
      <c r="BD41" s="490" t="s">
        <v>1</v>
      </c>
      <c r="BE41" s="490" t="s">
        <v>1</v>
      </c>
      <c r="BF41" s="490" t="s">
        <v>1</v>
      </c>
      <c r="BG41" s="490" t="s">
        <v>1</v>
      </c>
      <c r="BH41" s="490" t="s">
        <v>1</v>
      </c>
      <c r="BI41" s="490" t="s">
        <v>1</v>
      </c>
      <c r="BJ41" s="490" t="s">
        <v>1</v>
      </c>
      <c r="BK41" s="490" t="s">
        <v>1</v>
      </c>
      <c r="BL41" s="490" t="s">
        <v>1</v>
      </c>
      <c r="BM41" s="490" t="s">
        <v>1</v>
      </c>
      <c r="BN41" s="490" t="s">
        <v>1</v>
      </c>
      <c r="BO41" s="505" t="s">
        <v>1</v>
      </c>
      <c r="BP41" s="505" t="s">
        <v>1</v>
      </c>
      <c r="BQ41" s="505" t="s">
        <v>1</v>
      </c>
      <c r="BR41" s="492" t="s">
        <v>1</v>
      </c>
      <c r="BS41" s="492" t="s">
        <v>1</v>
      </c>
      <c r="BT41" s="492" t="s">
        <v>1</v>
      </c>
      <c r="BU41" s="492" t="s">
        <v>1</v>
      </c>
      <c r="BV41" s="492" t="s">
        <v>1</v>
      </c>
      <c r="BW41" s="492" t="s">
        <v>1</v>
      </c>
      <c r="BX41" s="492" t="s">
        <v>1</v>
      </c>
      <c r="BY41" s="492" t="s">
        <v>1</v>
      </c>
      <c r="BZ41" s="492" t="s">
        <v>1</v>
      </c>
      <c r="CA41" s="492" t="s">
        <v>1</v>
      </c>
      <c r="CB41" s="492" t="s">
        <v>1</v>
      </c>
      <c r="CC41" s="492" t="s">
        <v>1</v>
      </c>
      <c r="CD41" s="492" t="s">
        <v>1</v>
      </c>
      <c r="CE41" s="492" t="s">
        <v>1</v>
      </c>
      <c r="CF41" s="492" t="s">
        <v>1</v>
      </c>
      <c r="CG41" s="492" t="s">
        <v>1</v>
      </c>
      <c r="CH41" s="506" t="s">
        <v>1</v>
      </c>
      <c r="CI41" s="506" t="s">
        <v>1</v>
      </c>
      <c r="CJ41" s="506" t="s">
        <v>1</v>
      </c>
      <c r="CK41" s="506" t="s">
        <v>1</v>
      </c>
      <c r="CL41" s="506" t="s">
        <v>1</v>
      </c>
      <c r="CM41" s="506" t="s">
        <v>1</v>
      </c>
      <c r="CN41" s="506" t="s">
        <v>1</v>
      </c>
      <c r="CO41" s="506" t="s">
        <v>1</v>
      </c>
      <c r="CP41" s="506" t="s">
        <v>1</v>
      </c>
      <c r="CQ41" s="506" t="s">
        <v>1</v>
      </c>
      <c r="CR41" s="506" t="s">
        <v>1</v>
      </c>
      <c r="CS41" s="506" t="s">
        <v>1</v>
      </c>
      <c r="CT41" s="506" t="s">
        <v>1</v>
      </c>
      <c r="CU41" s="506" t="s">
        <v>1</v>
      </c>
      <c r="DC41" s="492" t="s">
        <v>1</v>
      </c>
      <c r="DD41" s="492" t="s">
        <v>1</v>
      </c>
      <c r="DE41" s="492" t="s">
        <v>1</v>
      </c>
      <c r="DF41" s="492" t="s">
        <v>1</v>
      </c>
      <c r="DG41" s="492" t="s">
        <v>1</v>
      </c>
      <c r="DH41" s="492" t="s">
        <v>1</v>
      </c>
      <c r="DI41" s="492" t="s">
        <v>1</v>
      </c>
      <c r="DJ41" s="492" t="s">
        <v>1</v>
      </c>
      <c r="DK41" s="492" t="s">
        <v>1</v>
      </c>
      <c r="DL41" s="492" t="s">
        <v>1</v>
      </c>
      <c r="DM41" s="492" t="s">
        <v>1</v>
      </c>
      <c r="DN41" s="492" t="s">
        <v>1</v>
      </c>
      <c r="DO41" s="492" t="s">
        <v>1</v>
      </c>
      <c r="DP41" s="492" t="s">
        <v>1</v>
      </c>
      <c r="DQ41" s="492" t="s">
        <v>1</v>
      </c>
      <c r="DR41" s="492" t="s">
        <v>1</v>
      </c>
      <c r="DS41" s="492" t="s">
        <v>1</v>
      </c>
      <c r="DT41" s="492" t="s">
        <v>1</v>
      </c>
      <c r="DU41" s="492" t="s">
        <v>1</v>
      </c>
      <c r="DV41" s="492" t="s">
        <v>1</v>
      </c>
      <c r="DW41" s="492" t="s">
        <v>1</v>
      </c>
      <c r="DX41" s="492" t="s">
        <v>1</v>
      </c>
      <c r="EA41" s="492" t="s">
        <v>1</v>
      </c>
      <c r="EB41" s="492" t="s">
        <v>1</v>
      </c>
      <c r="EC41" s="492" t="s">
        <v>1</v>
      </c>
      <c r="ED41" s="492" t="s">
        <v>1</v>
      </c>
      <c r="EE41" s="492" t="s">
        <v>1</v>
      </c>
      <c r="EF41" s="492" t="s">
        <v>1</v>
      </c>
      <c r="EG41" s="492" t="s">
        <v>1</v>
      </c>
      <c r="EH41" s="492" t="s">
        <v>1</v>
      </c>
      <c r="EI41" s="492" t="s">
        <v>1</v>
      </c>
      <c r="EJ41" s="492" t="s">
        <v>1</v>
      </c>
      <c r="EK41" s="492" t="s">
        <v>1</v>
      </c>
      <c r="EL41" s="492" t="s">
        <v>1</v>
      </c>
      <c r="EM41" s="492" t="s">
        <v>1</v>
      </c>
      <c r="EN41" s="492" t="s">
        <v>1</v>
      </c>
      <c r="EO41" s="492" t="s">
        <v>1</v>
      </c>
      <c r="EP41" s="492" t="s">
        <v>1</v>
      </c>
      <c r="EQ41" s="492" t="s">
        <v>1</v>
      </c>
      <c r="ER41" s="492" t="s">
        <v>1</v>
      </c>
      <c r="ES41" s="492" t="s">
        <v>1</v>
      </c>
      <c r="ET41" s="492" t="s">
        <v>1</v>
      </c>
      <c r="EU41" s="492" t="s">
        <v>1</v>
      </c>
    </row>
    <row r="42" spans="1:151" ht="14.25" customHeight="1">
      <c r="A42" s="503" t="s">
        <v>299</v>
      </c>
      <c r="B42" s="503" t="s">
        <v>332</v>
      </c>
      <c r="C42" s="503" t="s">
        <v>778</v>
      </c>
      <c r="D42" s="503"/>
      <c r="E42" s="490" t="s">
        <v>1</v>
      </c>
      <c r="F42" s="490" t="s">
        <v>1</v>
      </c>
      <c r="G42" s="490" t="s">
        <v>1</v>
      </c>
      <c r="H42" s="490" t="s">
        <v>1</v>
      </c>
      <c r="I42" s="490" t="s">
        <v>1</v>
      </c>
      <c r="J42" s="490" t="s">
        <v>1</v>
      </c>
      <c r="K42" s="490" t="s">
        <v>1</v>
      </c>
      <c r="L42" s="490" t="s">
        <v>1</v>
      </c>
      <c r="M42" s="490" t="s">
        <v>1</v>
      </c>
      <c r="N42" s="490" t="s">
        <v>1</v>
      </c>
      <c r="O42" s="490" t="s">
        <v>1</v>
      </c>
      <c r="P42" s="490" t="s">
        <v>1</v>
      </c>
      <c r="Q42" s="490" t="s">
        <v>1</v>
      </c>
      <c r="R42" s="490" t="s">
        <v>1</v>
      </c>
      <c r="S42" s="490" t="s">
        <v>1</v>
      </c>
      <c r="T42" s="490" t="s">
        <v>1</v>
      </c>
      <c r="U42" s="490" t="s">
        <v>1</v>
      </c>
      <c r="V42" s="490" t="s">
        <v>1</v>
      </c>
      <c r="W42" s="490" t="s">
        <v>1</v>
      </c>
      <c r="X42" s="490" t="s">
        <v>1</v>
      </c>
      <c r="Y42" s="490" t="s">
        <v>1</v>
      </c>
      <c r="Z42" s="490" t="s">
        <v>1</v>
      </c>
      <c r="AA42" s="490" t="s">
        <v>1</v>
      </c>
      <c r="AB42" s="490" t="s">
        <v>1</v>
      </c>
      <c r="AC42" s="491" t="s">
        <v>1</v>
      </c>
      <c r="AD42" s="491" t="s">
        <v>1</v>
      </c>
      <c r="AE42" s="491" t="s">
        <v>1</v>
      </c>
      <c r="AF42" s="490" t="s">
        <v>1</v>
      </c>
      <c r="AG42" s="490" t="s">
        <v>1</v>
      </c>
      <c r="AH42" s="490" t="s">
        <v>1</v>
      </c>
      <c r="AI42" s="490" t="s">
        <v>1</v>
      </c>
      <c r="AJ42" s="490" t="s">
        <v>1</v>
      </c>
      <c r="AK42" s="490" t="s">
        <v>1</v>
      </c>
      <c r="AL42" s="490" t="s">
        <v>1</v>
      </c>
      <c r="AM42" s="490" t="s">
        <v>1</v>
      </c>
      <c r="AN42" s="490" t="s">
        <v>1</v>
      </c>
      <c r="AO42" s="490" t="s">
        <v>1</v>
      </c>
      <c r="AP42" s="490" t="s">
        <v>1</v>
      </c>
      <c r="AQ42" s="490" t="s">
        <v>1</v>
      </c>
      <c r="AR42" s="490" t="s">
        <v>1</v>
      </c>
      <c r="AS42" s="490" t="s">
        <v>1</v>
      </c>
      <c r="AT42" s="490" t="s">
        <v>1</v>
      </c>
      <c r="AU42" s="490" t="s">
        <v>1</v>
      </c>
      <c r="AV42" s="504" t="s">
        <v>1</v>
      </c>
      <c r="AW42" s="504" t="s">
        <v>1</v>
      </c>
      <c r="AX42" s="504" t="s">
        <v>1</v>
      </c>
      <c r="AY42" s="490" t="s">
        <v>1</v>
      </c>
      <c r="AZ42" s="490" t="s">
        <v>1</v>
      </c>
      <c r="BA42" s="490" t="s">
        <v>1</v>
      </c>
      <c r="BB42" s="490" t="s">
        <v>1</v>
      </c>
      <c r="BC42" s="490" t="s">
        <v>1</v>
      </c>
      <c r="BD42" s="490" t="s">
        <v>1</v>
      </c>
      <c r="BE42" s="490" t="s">
        <v>1</v>
      </c>
      <c r="BF42" s="490" t="s">
        <v>1</v>
      </c>
      <c r="BG42" s="490" t="s">
        <v>1</v>
      </c>
      <c r="BH42" s="490" t="s">
        <v>1</v>
      </c>
      <c r="BI42" s="490" t="s">
        <v>1</v>
      </c>
      <c r="BJ42" s="490" t="s">
        <v>1</v>
      </c>
      <c r="BK42" s="490" t="s">
        <v>1</v>
      </c>
      <c r="BL42" s="490" t="s">
        <v>1</v>
      </c>
      <c r="BM42" s="490" t="s">
        <v>1</v>
      </c>
      <c r="BN42" s="490" t="s">
        <v>1</v>
      </c>
      <c r="BO42" s="505" t="s">
        <v>1</v>
      </c>
      <c r="BP42" s="505" t="s">
        <v>1</v>
      </c>
      <c r="BQ42" s="505" t="s">
        <v>1</v>
      </c>
      <c r="BR42" s="492" t="s">
        <v>1</v>
      </c>
      <c r="BS42" s="492" t="s">
        <v>1</v>
      </c>
      <c r="BT42" s="492" t="s">
        <v>1</v>
      </c>
      <c r="BU42" s="492" t="s">
        <v>1</v>
      </c>
      <c r="BV42" s="492" t="s">
        <v>1</v>
      </c>
      <c r="BW42" s="492" t="s">
        <v>1</v>
      </c>
      <c r="BX42" s="492" t="s">
        <v>1</v>
      </c>
      <c r="BY42" s="492" t="s">
        <v>1</v>
      </c>
      <c r="BZ42" s="492" t="s">
        <v>1</v>
      </c>
      <c r="CA42" s="492" t="s">
        <v>1</v>
      </c>
      <c r="CB42" s="492" t="s">
        <v>1</v>
      </c>
      <c r="CC42" s="492" t="s">
        <v>1</v>
      </c>
      <c r="CD42" s="492" t="s">
        <v>1</v>
      </c>
      <c r="CE42" s="492" t="s">
        <v>1</v>
      </c>
      <c r="CF42" s="492" t="s">
        <v>1</v>
      </c>
      <c r="CG42" s="492" t="s">
        <v>1</v>
      </c>
      <c r="CH42" s="506" t="s">
        <v>1</v>
      </c>
      <c r="CI42" s="506" t="s">
        <v>1</v>
      </c>
      <c r="CJ42" s="506" t="s">
        <v>1</v>
      </c>
      <c r="CK42" s="506" t="s">
        <v>1</v>
      </c>
      <c r="CL42" s="506" t="s">
        <v>1</v>
      </c>
      <c r="CM42" s="506" t="s">
        <v>1</v>
      </c>
      <c r="CN42" s="506" t="s">
        <v>1</v>
      </c>
      <c r="CO42" s="506" t="s">
        <v>1</v>
      </c>
      <c r="CP42" s="506" t="s">
        <v>1</v>
      </c>
      <c r="CQ42" s="506" t="s">
        <v>1</v>
      </c>
      <c r="CR42" s="506" t="s">
        <v>1</v>
      </c>
      <c r="CS42" s="506" t="s">
        <v>1</v>
      </c>
      <c r="CT42" s="506" t="s">
        <v>1</v>
      </c>
      <c r="CU42" s="506" t="s">
        <v>1</v>
      </c>
      <c r="DC42" s="492" t="s">
        <v>1</v>
      </c>
      <c r="DD42" s="492" t="s">
        <v>1</v>
      </c>
      <c r="DE42" s="492" t="s">
        <v>1</v>
      </c>
      <c r="DF42" s="492" t="s">
        <v>1</v>
      </c>
      <c r="DG42" s="492" t="s">
        <v>1</v>
      </c>
      <c r="DH42" s="492" t="s">
        <v>1</v>
      </c>
      <c r="DI42" s="492" t="s">
        <v>1</v>
      </c>
      <c r="DJ42" s="492" t="s">
        <v>1</v>
      </c>
      <c r="DK42" s="492" t="s">
        <v>1</v>
      </c>
      <c r="DL42" s="492" t="s">
        <v>1</v>
      </c>
      <c r="DM42" s="492" t="s">
        <v>1</v>
      </c>
      <c r="DN42" s="492" t="s">
        <v>1</v>
      </c>
      <c r="DO42" s="492" t="s">
        <v>1</v>
      </c>
      <c r="DP42" s="492" t="s">
        <v>1</v>
      </c>
      <c r="DQ42" s="492" t="s">
        <v>1</v>
      </c>
      <c r="DR42" s="492" t="s">
        <v>1</v>
      </c>
      <c r="DS42" s="492" t="s">
        <v>1</v>
      </c>
      <c r="DT42" s="492" t="s">
        <v>1</v>
      </c>
      <c r="DU42" s="492" t="s">
        <v>1</v>
      </c>
      <c r="DV42" s="492" t="s">
        <v>1</v>
      </c>
      <c r="DW42" s="492" t="s">
        <v>1</v>
      </c>
      <c r="DX42" s="492" t="s">
        <v>1</v>
      </c>
      <c r="EA42" s="492" t="s">
        <v>1</v>
      </c>
      <c r="EB42" s="492" t="s">
        <v>1</v>
      </c>
      <c r="EC42" s="492" t="s">
        <v>1</v>
      </c>
      <c r="ED42" s="492" t="s">
        <v>1</v>
      </c>
      <c r="EE42" s="492" t="s">
        <v>1</v>
      </c>
      <c r="EF42" s="492" t="s">
        <v>1</v>
      </c>
      <c r="EG42" s="492" t="s">
        <v>1</v>
      </c>
      <c r="EH42" s="492" t="s">
        <v>1</v>
      </c>
      <c r="EI42" s="492" t="s">
        <v>1</v>
      </c>
      <c r="EJ42" s="492" t="s">
        <v>1</v>
      </c>
      <c r="EK42" s="492" t="s">
        <v>1</v>
      </c>
      <c r="EL42" s="492" t="s">
        <v>1</v>
      </c>
      <c r="EM42" s="492" t="s">
        <v>1</v>
      </c>
      <c r="EN42" s="492" t="s">
        <v>1</v>
      </c>
      <c r="EO42" s="492" t="s">
        <v>1</v>
      </c>
      <c r="EP42" s="492" t="s">
        <v>1</v>
      </c>
      <c r="EQ42" s="492" t="s">
        <v>1</v>
      </c>
      <c r="ER42" s="492" t="s">
        <v>1</v>
      </c>
      <c r="ES42" s="492" t="s">
        <v>1</v>
      </c>
      <c r="ET42" s="492" t="s">
        <v>1</v>
      </c>
      <c r="EU42" s="492" t="s">
        <v>1</v>
      </c>
    </row>
    <row r="43" spans="1:151" ht="14.25" customHeight="1">
      <c r="A43" s="503" t="s">
        <v>299</v>
      </c>
      <c r="B43" s="503" t="s">
        <v>332</v>
      </c>
      <c r="C43" s="503" t="s">
        <v>778</v>
      </c>
      <c r="D43" s="503" t="s">
        <v>333</v>
      </c>
      <c r="E43" s="490" t="s">
        <v>1</v>
      </c>
      <c r="F43" s="490" t="s">
        <v>1</v>
      </c>
      <c r="G43" s="490" t="s">
        <v>1</v>
      </c>
      <c r="H43" s="490" t="s">
        <v>1</v>
      </c>
      <c r="I43" s="490" t="s">
        <v>1</v>
      </c>
      <c r="J43" s="490" t="s">
        <v>1</v>
      </c>
      <c r="K43" s="490" t="s">
        <v>1</v>
      </c>
      <c r="L43" s="490" t="s">
        <v>1</v>
      </c>
      <c r="M43" s="490" t="s">
        <v>1</v>
      </c>
      <c r="N43" s="490" t="s">
        <v>1</v>
      </c>
      <c r="O43" s="490" t="s">
        <v>1</v>
      </c>
      <c r="P43" s="490" t="s">
        <v>1</v>
      </c>
      <c r="Q43" s="490" t="s">
        <v>1</v>
      </c>
      <c r="R43" s="490" t="s">
        <v>1</v>
      </c>
      <c r="S43" s="490" t="s">
        <v>1</v>
      </c>
      <c r="T43" s="490" t="s">
        <v>1</v>
      </c>
      <c r="U43" s="490" t="s">
        <v>1</v>
      </c>
      <c r="V43" s="490" t="s">
        <v>1</v>
      </c>
      <c r="W43" s="490" t="s">
        <v>1</v>
      </c>
      <c r="X43" s="490" t="s">
        <v>1</v>
      </c>
      <c r="Y43" s="490" t="s">
        <v>1</v>
      </c>
      <c r="Z43" s="490" t="s">
        <v>1</v>
      </c>
      <c r="AA43" s="490" t="s">
        <v>1</v>
      </c>
      <c r="AB43" s="490" t="s">
        <v>1</v>
      </c>
      <c r="AC43" s="491" t="s">
        <v>1</v>
      </c>
      <c r="AD43" s="491" t="s">
        <v>1</v>
      </c>
      <c r="AE43" s="491" t="s">
        <v>1</v>
      </c>
      <c r="AF43" s="490" t="s">
        <v>1</v>
      </c>
      <c r="AG43" s="490" t="s">
        <v>1</v>
      </c>
      <c r="AH43" s="490" t="s">
        <v>1</v>
      </c>
      <c r="AI43" s="490" t="s">
        <v>1</v>
      </c>
      <c r="AJ43" s="490" t="s">
        <v>1</v>
      </c>
      <c r="AK43" s="490" t="s">
        <v>1</v>
      </c>
      <c r="AL43" s="490" t="s">
        <v>1</v>
      </c>
      <c r="AM43" s="490" t="s">
        <v>1</v>
      </c>
      <c r="AN43" s="490" t="s">
        <v>1</v>
      </c>
      <c r="AO43" s="490" t="s">
        <v>1</v>
      </c>
      <c r="AP43" s="490" t="s">
        <v>1</v>
      </c>
      <c r="AQ43" s="490" t="s">
        <v>1</v>
      </c>
      <c r="AR43" s="490" t="s">
        <v>1</v>
      </c>
      <c r="AS43" s="490" t="s">
        <v>1</v>
      </c>
      <c r="AT43" s="490" t="s">
        <v>1</v>
      </c>
      <c r="AU43" s="490" t="s">
        <v>1</v>
      </c>
      <c r="AV43" s="504" t="s">
        <v>1</v>
      </c>
      <c r="AW43" s="504" t="s">
        <v>1</v>
      </c>
      <c r="AX43" s="504" t="s">
        <v>1</v>
      </c>
      <c r="AY43" s="490" t="s">
        <v>1</v>
      </c>
      <c r="AZ43" s="490" t="s">
        <v>1</v>
      </c>
      <c r="BA43" s="490" t="s">
        <v>1</v>
      </c>
      <c r="BB43" s="490" t="s">
        <v>1</v>
      </c>
      <c r="BC43" s="490" t="s">
        <v>1</v>
      </c>
      <c r="BD43" s="490" t="s">
        <v>1</v>
      </c>
      <c r="BE43" s="490" t="s">
        <v>1</v>
      </c>
      <c r="BF43" s="490" t="s">
        <v>1</v>
      </c>
      <c r="BG43" s="490" t="s">
        <v>1</v>
      </c>
      <c r="BH43" s="490" t="s">
        <v>1</v>
      </c>
      <c r="BI43" s="490" t="s">
        <v>1</v>
      </c>
      <c r="BJ43" s="490" t="s">
        <v>1</v>
      </c>
      <c r="BK43" s="490" t="s">
        <v>1</v>
      </c>
      <c r="BL43" s="490" t="s">
        <v>1</v>
      </c>
      <c r="BM43" s="490" t="s">
        <v>1</v>
      </c>
      <c r="BN43" s="490" t="s">
        <v>1</v>
      </c>
      <c r="BO43" s="505" t="s">
        <v>1</v>
      </c>
      <c r="BP43" s="505" t="s">
        <v>1</v>
      </c>
      <c r="BQ43" s="505" t="s">
        <v>1</v>
      </c>
      <c r="BR43" s="492" t="s">
        <v>1</v>
      </c>
      <c r="BS43" s="492" t="s">
        <v>1</v>
      </c>
      <c r="BT43" s="492" t="s">
        <v>1</v>
      </c>
      <c r="BU43" s="492" t="s">
        <v>1</v>
      </c>
      <c r="BV43" s="492" t="s">
        <v>1</v>
      </c>
      <c r="BW43" s="492" t="s">
        <v>1</v>
      </c>
      <c r="BX43" s="492" t="s">
        <v>1</v>
      </c>
      <c r="BY43" s="492" t="s">
        <v>1</v>
      </c>
      <c r="BZ43" s="492" t="s">
        <v>1</v>
      </c>
      <c r="CA43" s="492" t="s">
        <v>1</v>
      </c>
      <c r="CB43" s="492" t="s">
        <v>1</v>
      </c>
      <c r="CC43" s="492" t="s">
        <v>1</v>
      </c>
      <c r="CD43" s="492" t="s">
        <v>1</v>
      </c>
      <c r="CE43" s="492" t="s">
        <v>1</v>
      </c>
      <c r="CF43" s="492" t="s">
        <v>1</v>
      </c>
      <c r="CG43" s="492" t="s">
        <v>1</v>
      </c>
      <c r="CH43" s="506" t="s">
        <v>1</v>
      </c>
      <c r="CI43" s="506" t="s">
        <v>1</v>
      </c>
      <c r="CJ43" s="506" t="s">
        <v>1</v>
      </c>
      <c r="CK43" s="506" t="s">
        <v>1</v>
      </c>
      <c r="CL43" s="506" t="s">
        <v>1</v>
      </c>
      <c r="CM43" s="506" t="s">
        <v>1</v>
      </c>
      <c r="CN43" s="506" t="s">
        <v>1</v>
      </c>
      <c r="CO43" s="506" t="s">
        <v>1</v>
      </c>
      <c r="CP43" s="506" t="s">
        <v>1</v>
      </c>
      <c r="CQ43" s="506" t="s">
        <v>1</v>
      </c>
      <c r="CR43" s="506" t="s">
        <v>1</v>
      </c>
      <c r="CS43" s="506" t="s">
        <v>1</v>
      </c>
      <c r="CT43" s="506" t="s">
        <v>1</v>
      </c>
      <c r="CU43" s="506" t="s">
        <v>1</v>
      </c>
      <c r="DC43" s="492" t="s">
        <v>1</v>
      </c>
      <c r="DD43" s="492" t="s">
        <v>1</v>
      </c>
      <c r="DE43" s="492" t="s">
        <v>1</v>
      </c>
      <c r="DF43" s="492" t="s">
        <v>1</v>
      </c>
      <c r="DG43" s="492" t="s">
        <v>1</v>
      </c>
      <c r="DH43" s="492" t="s">
        <v>1</v>
      </c>
      <c r="DI43" s="492" t="s">
        <v>1</v>
      </c>
      <c r="DJ43" s="492" t="s">
        <v>1</v>
      </c>
      <c r="DK43" s="492" t="s">
        <v>1</v>
      </c>
      <c r="DL43" s="492" t="s">
        <v>1</v>
      </c>
      <c r="DM43" s="492" t="s">
        <v>1</v>
      </c>
      <c r="DN43" s="492" t="s">
        <v>1</v>
      </c>
      <c r="DO43" s="492" t="s">
        <v>1</v>
      </c>
      <c r="DP43" s="492" t="s">
        <v>1</v>
      </c>
      <c r="DQ43" s="492" t="s">
        <v>1</v>
      </c>
      <c r="DR43" s="492" t="s">
        <v>1</v>
      </c>
      <c r="DS43" s="492" t="s">
        <v>1</v>
      </c>
      <c r="DT43" s="492" t="s">
        <v>1</v>
      </c>
      <c r="DU43" s="492" t="s">
        <v>1</v>
      </c>
      <c r="DV43" s="492" t="s">
        <v>1</v>
      </c>
      <c r="DW43" s="492" t="s">
        <v>1</v>
      </c>
      <c r="DX43" s="492" t="s">
        <v>1</v>
      </c>
      <c r="EA43" s="492" t="s">
        <v>1</v>
      </c>
      <c r="EB43" s="492" t="s">
        <v>1</v>
      </c>
      <c r="EC43" s="492" t="s">
        <v>1</v>
      </c>
      <c r="ED43" s="492" t="s">
        <v>1</v>
      </c>
      <c r="EE43" s="492" t="s">
        <v>1</v>
      </c>
      <c r="EF43" s="492" t="s">
        <v>1</v>
      </c>
      <c r="EG43" s="492" t="s">
        <v>1</v>
      </c>
      <c r="EH43" s="492" t="s">
        <v>1</v>
      </c>
      <c r="EI43" s="492" t="s">
        <v>1</v>
      </c>
      <c r="EJ43" s="492" t="s">
        <v>1</v>
      </c>
      <c r="EK43" s="492" t="s">
        <v>1</v>
      </c>
      <c r="EL43" s="492" t="s">
        <v>1</v>
      </c>
      <c r="EM43" s="492" t="s">
        <v>1</v>
      </c>
      <c r="EN43" s="492" t="s">
        <v>1</v>
      </c>
      <c r="EO43" s="492" t="s">
        <v>1</v>
      </c>
      <c r="EP43" s="492" t="s">
        <v>1</v>
      </c>
      <c r="EQ43" s="492" t="s">
        <v>1</v>
      </c>
      <c r="ER43" s="492" t="s">
        <v>1</v>
      </c>
      <c r="ES43" s="492" t="s">
        <v>1</v>
      </c>
      <c r="ET43" s="492" t="s">
        <v>1</v>
      </c>
      <c r="EU43" s="492" t="s">
        <v>1</v>
      </c>
    </row>
    <row r="44" spans="1:151" ht="14.25" customHeight="1">
      <c r="A44" s="503" t="s">
        <v>299</v>
      </c>
      <c r="B44" s="503" t="s">
        <v>334</v>
      </c>
      <c r="C44" s="503" t="s">
        <v>779</v>
      </c>
      <c r="D44" s="503"/>
      <c r="E44" s="490" t="s">
        <v>1</v>
      </c>
      <c r="F44" s="490" t="s">
        <v>1</v>
      </c>
      <c r="G44" s="490" t="s">
        <v>1</v>
      </c>
      <c r="H44" s="490" t="s">
        <v>1</v>
      </c>
      <c r="I44" s="490" t="s">
        <v>1</v>
      </c>
      <c r="J44" s="490" t="s">
        <v>1</v>
      </c>
      <c r="K44" s="490" t="s">
        <v>1</v>
      </c>
      <c r="L44" s="490" t="s">
        <v>1</v>
      </c>
      <c r="M44" s="490" t="s">
        <v>1</v>
      </c>
      <c r="N44" s="490" t="s">
        <v>1</v>
      </c>
      <c r="O44" s="490" t="s">
        <v>1</v>
      </c>
      <c r="P44" s="490" t="s">
        <v>1</v>
      </c>
      <c r="Q44" s="490" t="s">
        <v>1</v>
      </c>
      <c r="R44" s="490" t="s">
        <v>1</v>
      </c>
      <c r="S44" s="490" t="s">
        <v>1</v>
      </c>
      <c r="T44" s="490" t="s">
        <v>1</v>
      </c>
      <c r="U44" s="490" t="s">
        <v>1</v>
      </c>
      <c r="V44" s="490" t="s">
        <v>1</v>
      </c>
      <c r="W44" s="490" t="s">
        <v>1</v>
      </c>
      <c r="X44" s="490" t="s">
        <v>1</v>
      </c>
      <c r="Y44" s="490" t="s">
        <v>1</v>
      </c>
      <c r="Z44" s="490" t="s">
        <v>1</v>
      </c>
      <c r="AA44" s="490" t="s">
        <v>1</v>
      </c>
      <c r="AB44" s="490" t="s">
        <v>1</v>
      </c>
      <c r="AC44" s="491" t="s">
        <v>1</v>
      </c>
      <c r="AD44" s="491" t="s">
        <v>1</v>
      </c>
      <c r="AE44" s="491" t="s">
        <v>1</v>
      </c>
      <c r="AF44" s="490" t="s">
        <v>1</v>
      </c>
      <c r="AG44" s="490" t="s">
        <v>1</v>
      </c>
      <c r="AH44" s="490" t="s">
        <v>1</v>
      </c>
      <c r="AI44" s="490" t="s">
        <v>1</v>
      </c>
      <c r="AJ44" s="490" t="s">
        <v>1</v>
      </c>
      <c r="AK44" s="490" t="s">
        <v>1</v>
      </c>
      <c r="AL44" s="490" t="s">
        <v>1</v>
      </c>
      <c r="AM44" s="490" t="s">
        <v>1</v>
      </c>
      <c r="AN44" s="490" t="s">
        <v>1</v>
      </c>
      <c r="AO44" s="490" t="s">
        <v>1</v>
      </c>
      <c r="AP44" s="490" t="s">
        <v>1</v>
      </c>
      <c r="AQ44" s="490" t="s">
        <v>1</v>
      </c>
      <c r="AR44" s="490" t="s">
        <v>1</v>
      </c>
      <c r="AS44" s="490" t="s">
        <v>1</v>
      </c>
      <c r="AT44" s="490" t="s">
        <v>1</v>
      </c>
      <c r="AU44" s="490" t="s">
        <v>1</v>
      </c>
      <c r="AV44" s="504" t="s">
        <v>1</v>
      </c>
      <c r="AW44" s="504" t="s">
        <v>1</v>
      </c>
      <c r="AX44" s="504" t="s">
        <v>1</v>
      </c>
      <c r="AY44" s="490" t="s">
        <v>1</v>
      </c>
      <c r="AZ44" s="490" t="s">
        <v>1</v>
      </c>
      <c r="BA44" s="490" t="s">
        <v>1</v>
      </c>
      <c r="BB44" s="490" t="s">
        <v>1</v>
      </c>
      <c r="BC44" s="490" t="s">
        <v>1</v>
      </c>
      <c r="BD44" s="490" t="s">
        <v>1</v>
      </c>
      <c r="BE44" s="490" t="s">
        <v>1</v>
      </c>
      <c r="BF44" s="490" t="s">
        <v>1</v>
      </c>
      <c r="BG44" s="490" t="s">
        <v>1</v>
      </c>
      <c r="BH44" s="490" t="s">
        <v>1</v>
      </c>
      <c r="BI44" s="490" t="s">
        <v>1</v>
      </c>
      <c r="BJ44" s="490" t="s">
        <v>1</v>
      </c>
      <c r="BK44" s="490" t="s">
        <v>1</v>
      </c>
      <c r="BL44" s="490" t="s">
        <v>1</v>
      </c>
      <c r="BM44" s="490" t="s">
        <v>1</v>
      </c>
      <c r="BN44" s="490" t="s">
        <v>1</v>
      </c>
      <c r="BO44" s="505" t="s">
        <v>1</v>
      </c>
      <c r="BP44" s="505" t="s">
        <v>1</v>
      </c>
      <c r="BQ44" s="505" t="s">
        <v>1</v>
      </c>
      <c r="BR44" s="492" t="s">
        <v>1</v>
      </c>
      <c r="BS44" s="492" t="s">
        <v>1</v>
      </c>
      <c r="BT44" s="492" t="s">
        <v>1</v>
      </c>
      <c r="BU44" s="492" t="s">
        <v>1</v>
      </c>
      <c r="BV44" s="492" t="s">
        <v>1</v>
      </c>
      <c r="BW44" s="492" t="s">
        <v>1</v>
      </c>
      <c r="BX44" s="492" t="s">
        <v>1</v>
      </c>
      <c r="BY44" s="492" t="s">
        <v>1</v>
      </c>
      <c r="BZ44" s="492" t="s">
        <v>1</v>
      </c>
      <c r="CA44" s="492" t="s">
        <v>1</v>
      </c>
      <c r="CB44" s="492" t="s">
        <v>1</v>
      </c>
      <c r="CC44" s="492" t="s">
        <v>1</v>
      </c>
      <c r="CD44" s="492" t="s">
        <v>1</v>
      </c>
      <c r="CE44" s="492" t="s">
        <v>1</v>
      </c>
      <c r="CF44" s="492" t="s">
        <v>1</v>
      </c>
      <c r="CG44" s="492" t="s">
        <v>1</v>
      </c>
      <c r="CH44" s="506" t="s">
        <v>1</v>
      </c>
      <c r="CI44" s="506" t="s">
        <v>1</v>
      </c>
      <c r="CJ44" s="506" t="s">
        <v>1</v>
      </c>
      <c r="CK44" s="506" t="s">
        <v>1</v>
      </c>
      <c r="CL44" s="506" t="s">
        <v>1</v>
      </c>
      <c r="CM44" s="506" t="s">
        <v>1</v>
      </c>
      <c r="CN44" s="506" t="s">
        <v>1</v>
      </c>
      <c r="CO44" s="506" t="s">
        <v>1</v>
      </c>
      <c r="CP44" s="506" t="s">
        <v>1</v>
      </c>
      <c r="CQ44" s="506" t="s">
        <v>1</v>
      </c>
      <c r="CR44" s="506" t="s">
        <v>1</v>
      </c>
      <c r="CS44" s="506" t="s">
        <v>1</v>
      </c>
      <c r="CT44" s="506" t="s">
        <v>1</v>
      </c>
      <c r="CU44" s="506" t="s">
        <v>1</v>
      </c>
      <c r="DC44" s="492" t="s">
        <v>1</v>
      </c>
      <c r="DD44" s="492" t="s">
        <v>1</v>
      </c>
      <c r="DE44" s="492" t="s">
        <v>1</v>
      </c>
      <c r="DF44" s="492" t="s">
        <v>1</v>
      </c>
      <c r="DG44" s="492" t="s">
        <v>1</v>
      </c>
      <c r="DH44" s="492" t="s">
        <v>1</v>
      </c>
      <c r="DI44" s="492" t="s">
        <v>1</v>
      </c>
      <c r="DJ44" s="492" t="s">
        <v>1</v>
      </c>
      <c r="DK44" s="492" t="s">
        <v>1</v>
      </c>
      <c r="DL44" s="492" t="s">
        <v>1</v>
      </c>
      <c r="DM44" s="492" t="s">
        <v>1</v>
      </c>
      <c r="DN44" s="492" t="s">
        <v>1</v>
      </c>
      <c r="DO44" s="492" t="s">
        <v>1</v>
      </c>
      <c r="DP44" s="492" t="s">
        <v>1</v>
      </c>
      <c r="DQ44" s="492" t="s">
        <v>1</v>
      </c>
      <c r="DR44" s="492" t="s">
        <v>1</v>
      </c>
      <c r="DS44" s="492" t="s">
        <v>1</v>
      </c>
      <c r="DT44" s="492" t="s">
        <v>1</v>
      </c>
      <c r="DU44" s="492" t="s">
        <v>1</v>
      </c>
      <c r="DV44" s="492" t="s">
        <v>1</v>
      </c>
      <c r="DW44" s="492" t="s">
        <v>1</v>
      </c>
      <c r="DX44" s="492" t="s">
        <v>1</v>
      </c>
      <c r="EA44" s="492" t="s">
        <v>1</v>
      </c>
      <c r="EB44" s="492" t="s">
        <v>1</v>
      </c>
      <c r="EC44" s="492" t="s">
        <v>1</v>
      </c>
      <c r="ED44" s="492" t="s">
        <v>1</v>
      </c>
      <c r="EE44" s="492" t="s">
        <v>1</v>
      </c>
      <c r="EF44" s="492" t="s">
        <v>1</v>
      </c>
      <c r="EG44" s="492" t="s">
        <v>1</v>
      </c>
      <c r="EH44" s="492" t="s">
        <v>1</v>
      </c>
      <c r="EI44" s="492" t="s">
        <v>1</v>
      </c>
      <c r="EJ44" s="492" t="s">
        <v>1</v>
      </c>
      <c r="EK44" s="492" t="s">
        <v>1</v>
      </c>
      <c r="EL44" s="492" t="s">
        <v>1</v>
      </c>
      <c r="EM44" s="492" t="s">
        <v>1</v>
      </c>
      <c r="EN44" s="492" t="s">
        <v>1</v>
      </c>
      <c r="EO44" s="492" t="s">
        <v>1</v>
      </c>
      <c r="EP44" s="492" t="s">
        <v>1</v>
      </c>
      <c r="EQ44" s="492" t="s">
        <v>1</v>
      </c>
      <c r="ER44" s="492" t="s">
        <v>1</v>
      </c>
      <c r="ES44" s="492" t="s">
        <v>1</v>
      </c>
      <c r="ET44" s="492" t="s">
        <v>1</v>
      </c>
      <c r="EU44" s="492" t="s">
        <v>1</v>
      </c>
    </row>
    <row r="45" spans="1:151" ht="14.25" customHeight="1">
      <c r="A45" s="503" t="s">
        <v>299</v>
      </c>
      <c r="B45" s="503" t="s">
        <v>334</v>
      </c>
      <c r="C45" s="503" t="s">
        <v>779</v>
      </c>
      <c r="D45" s="503" t="s">
        <v>335</v>
      </c>
      <c r="E45" s="490" t="s">
        <v>1</v>
      </c>
      <c r="F45" s="490" t="s">
        <v>1</v>
      </c>
      <c r="G45" s="490" t="s">
        <v>1</v>
      </c>
      <c r="H45" s="490" t="s">
        <v>1</v>
      </c>
      <c r="I45" s="490" t="s">
        <v>1</v>
      </c>
      <c r="J45" s="490" t="s">
        <v>1</v>
      </c>
      <c r="K45" s="490" t="s">
        <v>1</v>
      </c>
      <c r="L45" s="490" t="s">
        <v>1</v>
      </c>
      <c r="M45" s="490" t="s">
        <v>1</v>
      </c>
      <c r="N45" s="490" t="s">
        <v>1</v>
      </c>
      <c r="O45" s="490" t="s">
        <v>1</v>
      </c>
      <c r="P45" s="490" t="s">
        <v>1</v>
      </c>
      <c r="Q45" s="490" t="s">
        <v>1</v>
      </c>
      <c r="R45" s="490" t="s">
        <v>1</v>
      </c>
      <c r="S45" s="490" t="s">
        <v>1</v>
      </c>
      <c r="T45" s="490" t="s">
        <v>1</v>
      </c>
      <c r="U45" s="490" t="s">
        <v>1</v>
      </c>
      <c r="V45" s="490" t="s">
        <v>1</v>
      </c>
      <c r="W45" s="490" t="s">
        <v>1</v>
      </c>
      <c r="X45" s="490" t="s">
        <v>1</v>
      </c>
      <c r="Y45" s="490" t="s">
        <v>1</v>
      </c>
      <c r="Z45" s="490" t="s">
        <v>1</v>
      </c>
      <c r="AA45" s="490" t="s">
        <v>1</v>
      </c>
      <c r="AB45" s="490" t="s">
        <v>1</v>
      </c>
      <c r="AC45" s="491" t="s">
        <v>1</v>
      </c>
      <c r="AD45" s="491" t="s">
        <v>1</v>
      </c>
      <c r="AE45" s="491" t="s">
        <v>1</v>
      </c>
      <c r="AF45" s="490" t="s">
        <v>1</v>
      </c>
      <c r="AG45" s="490" t="s">
        <v>1</v>
      </c>
      <c r="AH45" s="490" t="s">
        <v>1</v>
      </c>
      <c r="AI45" s="490" t="s">
        <v>1</v>
      </c>
      <c r="AJ45" s="490" t="s">
        <v>1</v>
      </c>
      <c r="AK45" s="490" t="s">
        <v>1</v>
      </c>
      <c r="AL45" s="490" t="s">
        <v>1</v>
      </c>
      <c r="AM45" s="490" t="s">
        <v>1</v>
      </c>
      <c r="AN45" s="490" t="s">
        <v>1</v>
      </c>
      <c r="AO45" s="490" t="s">
        <v>1</v>
      </c>
      <c r="AP45" s="490" t="s">
        <v>1</v>
      </c>
      <c r="AQ45" s="490" t="s">
        <v>1</v>
      </c>
      <c r="AR45" s="490" t="s">
        <v>1</v>
      </c>
      <c r="AS45" s="490" t="s">
        <v>1</v>
      </c>
      <c r="AT45" s="490" t="s">
        <v>1</v>
      </c>
      <c r="AU45" s="490" t="s">
        <v>1</v>
      </c>
      <c r="AV45" s="504" t="s">
        <v>1</v>
      </c>
      <c r="AW45" s="504" t="s">
        <v>1</v>
      </c>
      <c r="AX45" s="504" t="s">
        <v>1</v>
      </c>
      <c r="AY45" s="490" t="s">
        <v>1</v>
      </c>
      <c r="AZ45" s="490" t="s">
        <v>1</v>
      </c>
      <c r="BA45" s="490" t="s">
        <v>1</v>
      </c>
      <c r="BB45" s="490" t="s">
        <v>1</v>
      </c>
      <c r="BC45" s="490" t="s">
        <v>1</v>
      </c>
      <c r="BD45" s="490" t="s">
        <v>1</v>
      </c>
      <c r="BE45" s="490" t="s">
        <v>1</v>
      </c>
      <c r="BF45" s="490" t="s">
        <v>1</v>
      </c>
      <c r="BG45" s="490" t="s">
        <v>1</v>
      </c>
      <c r="BH45" s="490" t="s">
        <v>1</v>
      </c>
      <c r="BI45" s="490" t="s">
        <v>1</v>
      </c>
      <c r="BJ45" s="490" t="s">
        <v>1</v>
      </c>
      <c r="BK45" s="490" t="s">
        <v>1</v>
      </c>
      <c r="BL45" s="490" t="s">
        <v>1</v>
      </c>
      <c r="BM45" s="490" t="s">
        <v>1</v>
      </c>
      <c r="BN45" s="490" t="s">
        <v>1</v>
      </c>
      <c r="BO45" s="505" t="s">
        <v>1</v>
      </c>
      <c r="BP45" s="505" t="s">
        <v>1</v>
      </c>
      <c r="BQ45" s="505" t="s">
        <v>1</v>
      </c>
      <c r="BR45" s="492" t="s">
        <v>1</v>
      </c>
      <c r="BS45" s="492" t="s">
        <v>1</v>
      </c>
      <c r="BT45" s="492" t="s">
        <v>1</v>
      </c>
      <c r="BU45" s="492" t="s">
        <v>1</v>
      </c>
      <c r="BV45" s="492" t="s">
        <v>1</v>
      </c>
      <c r="BW45" s="492" t="s">
        <v>1</v>
      </c>
      <c r="BX45" s="492" t="s">
        <v>1</v>
      </c>
      <c r="BY45" s="492" t="s">
        <v>1</v>
      </c>
      <c r="BZ45" s="492" t="s">
        <v>1</v>
      </c>
      <c r="CA45" s="492" t="s">
        <v>1</v>
      </c>
      <c r="CB45" s="492" t="s">
        <v>1</v>
      </c>
      <c r="CC45" s="492" t="s">
        <v>1</v>
      </c>
      <c r="CD45" s="492" t="s">
        <v>1</v>
      </c>
      <c r="CE45" s="492" t="s">
        <v>1</v>
      </c>
      <c r="CF45" s="492" t="s">
        <v>1</v>
      </c>
      <c r="CG45" s="492" t="s">
        <v>1</v>
      </c>
      <c r="CH45" s="506" t="s">
        <v>1</v>
      </c>
      <c r="CI45" s="506" t="s">
        <v>1</v>
      </c>
      <c r="CJ45" s="506" t="s">
        <v>1</v>
      </c>
      <c r="CK45" s="506" t="s">
        <v>1</v>
      </c>
      <c r="CL45" s="506" t="s">
        <v>1</v>
      </c>
      <c r="CM45" s="506" t="s">
        <v>1</v>
      </c>
      <c r="CN45" s="506" t="s">
        <v>1</v>
      </c>
      <c r="CO45" s="506" t="s">
        <v>1</v>
      </c>
      <c r="CP45" s="506" t="s">
        <v>1</v>
      </c>
      <c r="CQ45" s="506" t="s">
        <v>1</v>
      </c>
      <c r="CR45" s="506" t="s">
        <v>1</v>
      </c>
      <c r="CS45" s="506" t="s">
        <v>1</v>
      </c>
      <c r="CT45" s="506" t="s">
        <v>1</v>
      </c>
      <c r="CU45" s="506" t="s">
        <v>1</v>
      </c>
      <c r="DC45" s="492" t="s">
        <v>1</v>
      </c>
      <c r="DD45" s="492" t="s">
        <v>1</v>
      </c>
      <c r="DE45" s="492" t="s">
        <v>1</v>
      </c>
      <c r="DF45" s="492" t="s">
        <v>1</v>
      </c>
      <c r="DG45" s="492" t="s">
        <v>1</v>
      </c>
      <c r="DH45" s="492" t="s">
        <v>1</v>
      </c>
      <c r="DI45" s="492" t="s">
        <v>1</v>
      </c>
      <c r="DJ45" s="492" t="s">
        <v>1</v>
      </c>
      <c r="DK45" s="492" t="s">
        <v>1</v>
      </c>
      <c r="DL45" s="492" t="s">
        <v>1</v>
      </c>
      <c r="DM45" s="492" t="s">
        <v>1</v>
      </c>
      <c r="DN45" s="492" t="s">
        <v>1</v>
      </c>
      <c r="DO45" s="492" t="s">
        <v>1</v>
      </c>
      <c r="DP45" s="492" t="s">
        <v>1</v>
      </c>
      <c r="DQ45" s="492" t="s">
        <v>1</v>
      </c>
      <c r="DR45" s="492" t="s">
        <v>1</v>
      </c>
      <c r="DS45" s="492" t="s">
        <v>1</v>
      </c>
      <c r="DT45" s="492" t="s">
        <v>1</v>
      </c>
      <c r="DU45" s="492" t="s">
        <v>1</v>
      </c>
      <c r="DV45" s="492" t="s">
        <v>1</v>
      </c>
      <c r="DW45" s="492" t="s">
        <v>1</v>
      </c>
      <c r="DX45" s="492" t="s">
        <v>1</v>
      </c>
      <c r="EA45" s="492" t="s">
        <v>1</v>
      </c>
      <c r="EB45" s="492" t="s">
        <v>1</v>
      </c>
      <c r="EC45" s="492" t="s">
        <v>1</v>
      </c>
      <c r="ED45" s="492" t="s">
        <v>1</v>
      </c>
      <c r="EE45" s="492" t="s">
        <v>1</v>
      </c>
      <c r="EF45" s="492" t="s">
        <v>1</v>
      </c>
      <c r="EG45" s="492" t="s">
        <v>1</v>
      </c>
      <c r="EH45" s="492" t="s">
        <v>1</v>
      </c>
      <c r="EI45" s="492" t="s">
        <v>1</v>
      </c>
      <c r="EJ45" s="492" t="s">
        <v>1</v>
      </c>
      <c r="EK45" s="492" t="s">
        <v>1</v>
      </c>
      <c r="EL45" s="492" t="s">
        <v>1</v>
      </c>
      <c r="EM45" s="492" t="s">
        <v>1</v>
      </c>
      <c r="EN45" s="492" t="s">
        <v>1</v>
      </c>
      <c r="EO45" s="492" t="s">
        <v>1</v>
      </c>
      <c r="EP45" s="492" t="s">
        <v>1</v>
      </c>
      <c r="EQ45" s="492" t="s">
        <v>1</v>
      </c>
      <c r="ER45" s="492" t="s">
        <v>1</v>
      </c>
      <c r="ES45" s="492" t="s">
        <v>1</v>
      </c>
      <c r="ET45" s="492" t="s">
        <v>1</v>
      </c>
      <c r="EU45" s="492" t="s">
        <v>1</v>
      </c>
    </row>
    <row r="46" spans="1:151" ht="14.25" customHeight="1">
      <c r="A46" s="503" t="s">
        <v>299</v>
      </c>
      <c r="B46" s="503" t="s">
        <v>336</v>
      </c>
      <c r="C46" s="503" t="s">
        <v>780</v>
      </c>
      <c r="D46" s="503"/>
      <c r="E46" s="490">
        <v>65</v>
      </c>
      <c r="F46" s="490">
        <v>27</v>
      </c>
      <c r="G46" s="490">
        <v>8</v>
      </c>
      <c r="H46" s="490">
        <v>7</v>
      </c>
      <c r="I46" s="490">
        <v>7</v>
      </c>
      <c r="J46" s="490">
        <v>5</v>
      </c>
      <c r="K46" s="490">
        <v>12</v>
      </c>
      <c r="L46" s="490">
        <v>38</v>
      </c>
      <c r="M46" s="490">
        <v>79</v>
      </c>
      <c r="N46" s="490">
        <v>2</v>
      </c>
      <c r="O46" s="490">
        <v>2</v>
      </c>
      <c r="P46" s="490">
        <v>2</v>
      </c>
      <c r="Q46" s="490">
        <v>2</v>
      </c>
      <c r="R46" s="490">
        <v>4</v>
      </c>
      <c r="S46" s="490">
        <v>6</v>
      </c>
      <c r="T46" s="490">
        <v>2</v>
      </c>
      <c r="U46" s="490">
        <v>7</v>
      </c>
      <c r="V46" s="490">
        <v>6</v>
      </c>
      <c r="W46" s="490">
        <v>9</v>
      </c>
      <c r="X46" s="490">
        <v>10</v>
      </c>
      <c r="Y46" s="490">
        <v>5</v>
      </c>
      <c r="Z46" s="490">
        <v>7</v>
      </c>
      <c r="AA46" s="490">
        <v>5</v>
      </c>
      <c r="AB46" s="490">
        <v>10</v>
      </c>
      <c r="AC46" s="491">
        <v>60.8</v>
      </c>
      <c r="AD46" s="491">
        <v>60.8</v>
      </c>
      <c r="AE46" s="491">
        <v>60.7</v>
      </c>
      <c r="AF46" s="490">
        <v>59</v>
      </c>
      <c r="AG46" s="490">
        <v>2</v>
      </c>
      <c r="AH46" s="490">
        <v>2</v>
      </c>
      <c r="AI46" s="490">
        <v>1</v>
      </c>
      <c r="AJ46" s="490">
        <v>1</v>
      </c>
      <c r="AK46" s="490">
        <v>4</v>
      </c>
      <c r="AL46" s="490">
        <v>2</v>
      </c>
      <c r="AM46" s="490">
        <v>2</v>
      </c>
      <c r="AN46" s="490">
        <v>4</v>
      </c>
      <c r="AO46" s="490">
        <v>3</v>
      </c>
      <c r="AP46" s="490">
        <v>7</v>
      </c>
      <c r="AQ46" s="490">
        <v>5</v>
      </c>
      <c r="AR46" s="490">
        <v>5</v>
      </c>
      <c r="AS46" s="490">
        <v>6</v>
      </c>
      <c r="AT46" s="490">
        <v>5</v>
      </c>
      <c r="AU46" s="490">
        <v>10</v>
      </c>
      <c r="AV46" s="504">
        <v>62.9</v>
      </c>
      <c r="AW46" s="504">
        <v>64.5</v>
      </c>
      <c r="AX46" s="504">
        <v>61</v>
      </c>
      <c r="AY46" s="490">
        <v>54</v>
      </c>
      <c r="AZ46" s="490" t="s">
        <v>1</v>
      </c>
      <c r="BA46" s="490">
        <v>1</v>
      </c>
      <c r="BB46" s="490">
        <v>1</v>
      </c>
      <c r="BC46" s="490">
        <v>1</v>
      </c>
      <c r="BD46" s="490">
        <v>4</v>
      </c>
      <c r="BE46" s="490">
        <v>2</v>
      </c>
      <c r="BF46" s="490">
        <v>2</v>
      </c>
      <c r="BG46" s="490">
        <v>4</v>
      </c>
      <c r="BH46" s="490">
        <v>3</v>
      </c>
      <c r="BI46" s="490">
        <v>6</v>
      </c>
      <c r="BJ46" s="490">
        <v>5</v>
      </c>
      <c r="BK46" s="490">
        <v>5</v>
      </c>
      <c r="BL46" s="490">
        <v>6</v>
      </c>
      <c r="BM46" s="490">
        <v>5</v>
      </c>
      <c r="BN46" s="490">
        <v>9</v>
      </c>
      <c r="BO46" s="505">
        <v>64.900000000000006</v>
      </c>
      <c r="BP46" s="505">
        <v>64.5</v>
      </c>
      <c r="BQ46" s="505">
        <v>65.400000000000006</v>
      </c>
      <c r="BR46" s="492">
        <v>27</v>
      </c>
      <c r="BS46" s="492" t="s">
        <v>1</v>
      </c>
      <c r="BT46" s="492" t="s">
        <v>1</v>
      </c>
      <c r="BU46" s="492" t="s">
        <v>1</v>
      </c>
      <c r="BV46" s="492" t="s">
        <v>1</v>
      </c>
      <c r="BW46" s="492" t="s">
        <v>1</v>
      </c>
      <c r="BX46" s="492">
        <v>2</v>
      </c>
      <c r="BY46" s="492" t="s">
        <v>1</v>
      </c>
      <c r="BZ46" s="492">
        <v>1</v>
      </c>
      <c r="CA46" s="492">
        <v>3</v>
      </c>
      <c r="CB46" s="492">
        <v>2</v>
      </c>
      <c r="CC46" s="492">
        <v>6</v>
      </c>
      <c r="CD46" s="492">
        <v>2</v>
      </c>
      <c r="CE46" s="492">
        <v>2</v>
      </c>
      <c r="CF46" s="492">
        <v>5</v>
      </c>
      <c r="CG46" s="492">
        <v>4</v>
      </c>
      <c r="CH46" s="506">
        <v>19</v>
      </c>
      <c r="CI46" s="506" t="s">
        <v>1</v>
      </c>
      <c r="CJ46" s="506" t="s">
        <v>1</v>
      </c>
      <c r="CK46" s="506" t="s">
        <v>1</v>
      </c>
      <c r="CL46" s="506">
        <v>1</v>
      </c>
      <c r="CM46" s="506" t="s">
        <v>1</v>
      </c>
      <c r="CN46" s="506" t="s">
        <v>1</v>
      </c>
      <c r="CO46" s="506">
        <v>3</v>
      </c>
      <c r="CP46" s="506">
        <v>2</v>
      </c>
      <c r="CQ46" s="506">
        <v>4</v>
      </c>
      <c r="CR46" s="506">
        <v>1</v>
      </c>
      <c r="CS46" s="506">
        <v>2</v>
      </c>
      <c r="CT46" s="506">
        <v>4</v>
      </c>
      <c r="CU46" s="506">
        <v>2</v>
      </c>
      <c r="DC46" s="492">
        <v>102</v>
      </c>
      <c r="DD46" s="492">
        <v>85</v>
      </c>
      <c r="DE46" s="492">
        <v>54</v>
      </c>
      <c r="DF46" s="492">
        <v>19</v>
      </c>
      <c r="DG46" s="492">
        <v>12</v>
      </c>
      <c r="DH46" s="492">
        <v>5</v>
      </c>
      <c r="DI46" s="492">
        <v>6</v>
      </c>
      <c r="DJ46" s="492">
        <v>6</v>
      </c>
      <c r="DK46" s="492">
        <v>24</v>
      </c>
      <c r="DL46" s="492">
        <v>1</v>
      </c>
      <c r="DM46" s="492" t="s">
        <v>1</v>
      </c>
      <c r="DN46" s="492">
        <v>2</v>
      </c>
      <c r="DO46" s="492" t="s">
        <v>1</v>
      </c>
      <c r="DP46" s="492">
        <v>14</v>
      </c>
      <c r="DQ46" s="492">
        <v>1</v>
      </c>
      <c r="DR46" s="492">
        <v>3</v>
      </c>
      <c r="DS46" s="492">
        <v>3</v>
      </c>
      <c r="DT46" s="492" t="s">
        <v>1</v>
      </c>
      <c r="DU46" s="492" t="s">
        <v>1</v>
      </c>
      <c r="DV46" s="492" t="s">
        <v>1</v>
      </c>
      <c r="DW46" s="492" t="s">
        <v>1</v>
      </c>
      <c r="DX46" s="492" t="s">
        <v>1</v>
      </c>
      <c r="EA46" s="492">
        <v>27</v>
      </c>
      <c r="EB46" s="492">
        <v>1332</v>
      </c>
      <c r="EC46" s="492">
        <v>293</v>
      </c>
      <c r="ED46" s="492">
        <v>836</v>
      </c>
      <c r="EE46" s="492">
        <v>203</v>
      </c>
      <c r="EF46" s="492">
        <v>53</v>
      </c>
      <c r="EG46" s="492">
        <v>51</v>
      </c>
      <c r="EH46" s="492">
        <v>32</v>
      </c>
      <c r="EI46" s="492">
        <v>12</v>
      </c>
      <c r="EJ46" s="492">
        <v>7</v>
      </c>
      <c r="EK46" s="492" t="s">
        <v>1</v>
      </c>
      <c r="EL46" s="492">
        <v>2</v>
      </c>
      <c r="EM46" s="492" t="s">
        <v>1</v>
      </c>
      <c r="EN46" s="492">
        <v>49</v>
      </c>
      <c r="EO46" s="492">
        <v>34</v>
      </c>
      <c r="EP46" s="492">
        <v>22</v>
      </c>
      <c r="EQ46" s="492">
        <v>7</v>
      </c>
      <c r="ER46" s="492">
        <v>5</v>
      </c>
      <c r="ES46" s="492">
        <v>5</v>
      </c>
      <c r="ET46" s="492">
        <v>4</v>
      </c>
      <c r="EU46" s="492">
        <v>6</v>
      </c>
    </row>
    <row r="47" spans="1:151" ht="14.25" customHeight="1">
      <c r="A47" s="503" t="s">
        <v>299</v>
      </c>
      <c r="B47" s="503" t="s">
        <v>336</v>
      </c>
      <c r="C47" s="503" t="s">
        <v>780</v>
      </c>
      <c r="D47" s="503" t="s">
        <v>337</v>
      </c>
      <c r="E47" s="490">
        <v>65</v>
      </c>
      <c r="F47" s="490">
        <v>27</v>
      </c>
      <c r="G47" s="490">
        <v>8</v>
      </c>
      <c r="H47" s="490">
        <v>7</v>
      </c>
      <c r="I47" s="490">
        <v>7</v>
      </c>
      <c r="J47" s="490">
        <v>5</v>
      </c>
      <c r="K47" s="490">
        <v>12</v>
      </c>
      <c r="L47" s="490">
        <v>38</v>
      </c>
      <c r="M47" s="490">
        <v>79</v>
      </c>
      <c r="N47" s="490">
        <v>2</v>
      </c>
      <c r="O47" s="490">
        <v>2</v>
      </c>
      <c r="P47" s="490">
        <v>2</v>
      </c>
      <c r="Q47" s="490">
        <v>2</v>
      </c>
      <c r="R47" s="490">
        <v>4</v>
      </c>
      <c r="S47" s="490">
        <v>6</v>
      </c>
      <c r="T47" s="490">
        <v>2</v>
      </c>
      <c r="U47" s="490">
        <v>7</v>
      </c>
      <c r="V47" s="490">
        <v>6</v>
      </c>
      <c r="W47" s="490">
        <v>9</v>
      </c>
      <c r="X47" s="490">
        <v>10</v>
      </c>
      <c r="Y47" s="490">
        <v>5</v>
      </c>
      <c r="Z47" s="490">
        <v>7</v>
      </c>
      <c r="AA47" s="490">
        <v>5</v>
      </c>
      <c r="AB47" s="490">
        <v>10</v>
      </c>
      <c r="AC47" s="491">
        <v>60.8</v>
      </c>
      <c r="AD47" s="491">
        <v>60.8</v>
      </c>
      <c r="AE47" s="491">
        <v>60.7</v>
      </c>
      <c r="AF47" s="490">
        <v>59</v>
      </c>
      <c r="AG47" s="490">
        <v>2</v>
      </c>
      <c r="AH47" s="490">
        <v>2</v>
      </c>
      <c r="AI47" s="490">
        <v>1</v>
      </c>
      <c r="AJ47" s="490">
        <v>1</v>
      </c>
      <c r="AK47" s="490">
        <v>4</v>
      </c>
      <c r="AL47" s="490">
        <v>2</v>
      </c>
      <c r="AM47" s="490">
        <v>2</v>
      </c>
      <c r="AN47" s="490">
        <v>4</v>
      </c>
      <c r="AO47" s="490">
        <v>3</v>
      </c>
      <c r="AP47" s="490">
        <v>7</v>
      </c>
      <c r="AQ47" s="490">
        <v>5</v>
      </c>
      <c r="AR47" s="490">
        <v>5</v>
      </c>
      <c r="AS47" s="490">
        <v>6</v>
      </c>
      <c r="AT47" s="490">
        <v>5</v>
      </c>
      <c r="AU47" s="490">
        <v>10</v>
      </c>
      <c r="AV47" s="504">
        <v>62.9</v>
      </c>
      <c r="AW47" s="504">
        <v>64.5</v>
      </c>
      <c r="AX47" s="504">
        <v>61</v>
      </c>
      <c r="AY47" s="490">
        <v>54</v>
      </c>
      <c r="AZ47" s="490" t="s">
        <v>1</v>
      </c>
      <c r="BA47" s="490">
        <v>1</v>
      </c>
      <c r="BB47" s="490">
        <v>1</v>
      </c>
      <c r="BC47" s="490">
        <v>1</v>
      </c>
      <c r="BD47" s="490">
        <v>4</v>
      </c>
      <c r="BE47" s="490">
        <v>2</v>
      </c>
      <c r="BF47" s="490">
        <v>2</v>
      </c>
      <c r="BG47" s="490">
        <v>4</v>
      </c>
      <c r="BH47" s="490">
        <v>3</v>
      </c>
      <c r="BI47" s="490">
        <v>6</v>
      </c>
      <c r="BJ47" s="490">
        <v>5</v>
      </c>
      <c r="BK47" s="490">
        <v>5</v>
      </c>
      <c r="BL47" s="490">
        <v>6</v>
      </c>
      <c r="BM47" s="490">
        <v>5</v>
      </c>
      <c r="BN47" s="490">
        <v>9</v>
      </c>
      <c r="BO47" s="505">
        <v>64.900000000000006</v>
      </c>
      <c r="BP47" s="505">
        <v>64.5</v>
      </c>
      <c r="BQ47" s="505">
        <v>65.400000000000006</v>
      </c>
      <c r="BR47" s="492">
        <v>27</v>
      </c>
      <c r="BS47" s="492" t="s">
        <v>1</v>
      </c>
      <c r="BT47" s="492" t="s">
        <v>1</v>
      </c>
      <c r="BU47" s="492" t="s">
        <v>1</v>
      </c>
      <c r="BV47" s="492" t="s">
        <v>1</v>
      </c>
      <c r="BW47" s="492" t="s">
        <v>1</v>
      </c>
      <c r="BX47" s="492">
        <v>2</v>
      </c>
      <c r="BY47" s="492" t="s">
        <v>1</v>
      </c>
      <c r="BZ47" s="492">
        <v>1</v>
      </c>
      <c r="CA47" s="492">
        <v>3</v>
      </c>
      <c r="CB47" s="492">
        <v>2</v>
      </c>
      <c r="CC47" s="492">
        <v>6</v>
      </c>
      <c r="CD47" s="492">
        <v>2</v>
      </c>
      <c r="CE47" s="492">
        <v>2</v>
      </c>
      <c r="CF47" s="492">
        <v>5</v>
      </c>
      <c r="CG47" s="492">
        <v>4</v>
      </c>
      <c r="CH47" s="506">
        <v>19</v>
      </c>
      <c r="CI47" s="506" t="s">
        <v>1</v>
      </c>
      <c r="CJ47" s="506" t="s">
        <v>1</v>
      </c>
      <c r="CK47" s="506" t="s">
        <v>1</v>
      </c>
      <c r="CL47" s="506">
        <v>1</v>
      </c>
      <c r="CM47" s="506" t="s">
        <v>1</v>
      </c>
      <c r="CN47" s="506" t="s">
        <v>1</v>
      </c>
      <c r="CO47" s="506">
        <v>3</v>
      </c>
      <c r="CP47" s="506">
        <v>2</v>
      </c>
      <c r="CQ47" s="506">
        <v>4</v>
      </c>
      <c r="CR47" s="506">
        <v>1</v>
      </c>
      <c r="CS47" s="506">
        <v>2</v>
      </c>
      <c r="CT47" s="506">
        <v>4</v>
      </c>
      <c r="CU47" s="506">
        <v>2</v>
      </c>
      <c r="DC47" s="492">
        <v>102</v>
      </c>
      <c r="DD47" s="492">
        <v>85</v>
      </c>
      <c r="DE47" s="492">
        <v>54</v>
      </c>
      <c r="DF47" s="492">
        <v>19</v>
      </c>
      <c r="DG47" s="492">
        <v>12</v>
      </c>
      <c r="DH47" s="492">
        <v>5</v>
      </c>
      <c r="DI47" s="492">
        <v>6</v>
      </c>
      <c r="DJ47" s="492">
        <v>6</v>
      </c>
      <c r="DK47" s="492">
        <v>24</v>
      </c>
      <c r="DL47" s="492">
        <v>1</v>
      </c>
      <c r="DM47" s="492" t="s">
        <v>1</v>
      </c>
      <c r="DN47" s="492">
        <v>2</v>
      </c>
      <c r="DO47" s="492" t="s">
        <v>1</v>
      </c>
      <c r="DP47" s="492">
        <v>14</v>
      </c>
      <c r="DQ47" s="492">
        <v>1</v>
      </c>
      <c r="DR47" s="492">
        <v>3</v>
      </c>
      <c r="DS47" s="492">
        <v>3</v>
      </c>
      <c r="DT47" s="492" t="s">
        <v>1</v>
      </c>
      <c r="DU47" s="492" t="s">
        <v>1</v>
      </c>
      <c r="DV47" s="492" t="s">
        <v>1</v>
      </c>
      <c r="DW47" s="492" t="s">
        <v>1</v>
      </c>
      <c r="DX47" s="492" t="s">
        <v>1</v>
      </c>
      <c r="EA47" s="492">
        <v>27</v>
      </c>
      <c r="EB47" s="492">
        <v>1332</v>
      </c>
      <c r="EC47" s="492">
        <v>293</v>
      </c>
      <c r="ED47" s="492">
        <v>836</v>
      </c>
      <c r="EE47" s="492">
        <v>203</v>
      </c>
      <c r="EF47" s="492">
        <v>53</v>
      </c>
      <c r="EG47" s="492">
        <v>51</v>
      </c>
      <c r="EH47" s="492">
        <v>32</v>
      </c>
      <c r="EI47" s="492">
        <v>12</v>
      </c>
      <c r="EJ47" s="492">
        <v>7</v>
      </c>
      <c r="EK47" s="492" t="s">
        <v>1</v>
      </c>
      <c r="EL47" s="492">
        <v>2</v>
      </c>
      <c r="EM47" s="492" t="s">
        <v>1</v>
      </c>
      <c r="EN47" s="492">
        <v>49</v>
      </c>
      <c r="EO47" s="492">
        <v>34</v>
      </c>
      <c r="EP47" s="492">
        <v>22</v>
      </c>
      <c r="EQ47" s="492">
        <v>7</v>
      </c>
      <c r="ER47" s="492">
        <v>5</v>
      </c>
      <c r="ES47" s="492">
        <v>5</v>
      </c>
      <c r="ET47" s="492">
        <v>4</v>
      </c>
      <c r="EU47" s="492">
        <v>6</v>
      </c>
    </row>
    <row r="48" spans="1:151" ht="14.25" customHeight="1">
      <c r="A48" s="503" t="s">
        <v>299</v>
      </c>
      <c r="B48" s="503" t="s">
        <v>338</v>
      </c>
      <c r="C48" s="503" t="s">
        <v>785</v>
      </c>
      <c r="D48" s="503"/>
      <c r="E48" s="490">
        <v>432</v>
      </c>
      <c r="F48" s="490">
        <v>289</v>
      </c>
      <c r="G48" s="490">
        <v>114</v>
      </c>
      <c r="H48" s="490">
        <v>103</v>
      </c>
      <c r="I48" s="490">
        <v>86</v>
      </c>
      <c r="J48" s="490">
        <v>59</v>
      </c>
      <c r="K48" s="490">
        <v>89</v>
      </c>
      <c r="L48" s="490">
        <v>143</v>
      </c>
      <c r="M48" s="490">
        <v>807</v>
      </c>
      <c r="N48" s="490">
        <v>13</v>
      </c>
      <c r="O48" s="490">
        <v>22</v>
      </c>
      <c r="P48" s="490">
        <v>26</v>
      </c>
      <c r="Q48" s="490">
        <v>26</v>
      </c>
      <c r="R48" s="490">
        <v>21</v>
      </c>
      <c r="S48" s="490">
        <v>31</v>
      </c>
      <c r="T48" s="490">
        <v>51</v>
      </c>
      <c r="U48" s="490">
        <v>77</v>
      </c>
      <c r="V48" s="490">
        <v>100</v>
      </c>
      <c r="W48" s="490">
        <v>95</v>
      </c>
      <c r="X48" s="490">
        <v>77</v>
      </c>
      <c r="Y48" s="490">
        <v>65</v>
      </c>
      <c r="Z48" s="490">
        <v>82</v>
      </c>
      <c r="AA48" s="490">
        <v>76</v>
      </c>
      <c r="AB48" s="490">
        <v>45</v>
      </c>
      <c r="AC48" s="491">
        <v>60.3</v>
      </c>
      <c r="AD48" s="491">
        <v>58.3</v>
      </c>
      <c r="AE48" s="491">
        <v>62.8</v>
      </c>
      <c r="AF48" s="490">
        <v>630</v>
      </c>
      <c r="AG48" s="490">
        <v>4</v>
      </c>
      <c r="AH48" s="490">
        <v>2</v>
      </c>
      <c r="AI48" s="490">
        <v>16</v>
      </c>
      <c r="AJ48" s="490">
        <v>15</v>
      </c>
      <c r="AK48" s="490">
        <v>17</v>
      </c>
      <c r="AL48" s="490">
        <v>17</v>
      </c>
      <c r="AM48" s="490">
        <v>42</v>
      </c>
      <c r="AN48" s="490">
        <v>56</v>
      </c>
      <c r="AO48" s="490">
        <v>77</v>
      </c>
      <c r="AP48" s="490">
        <v>73</v>
      </c>
      <c r="AQ48" s="490">
        <v>66</v>
      </c>
      <c r="AR48" s="490">
        <v>57</v>
      </c>
      <c r="AS48" s="490">
        <v>75</v>
      </c>
      <c r="AT48" s="490">
        <v>70</v>
      </c>
      <c r="AU48" s="490">
        <v>43</v>
      </c>
      <c r="AV48" s="504">
        <v>63.5</v>
      </c>
      <c r="AW48" s="504">
        <v>61.8</v>
      </c>
      <c r="AX48" s="504">
        <v>65.7</v>
      </c>
      <c r="AY48" s="490">
        <v>563</v>
      </c>
      <c r="AZ48" s="490" t="s">
        <v>1</v>
      </c>
      <c r="BA48" s="490">
        <v>2</v>
      </c>
      <c r="BB48" s="490">
        <v>15</v>
      </c>
      <c r="BC48" s="490">
        <v>12</v>
      </c>
      <c r="BD48" s="490">
        <v>14</v>
      </c>
      <c r="BE48" s="490">
        <v>13</v>
      </c>
      <c r="BF48" s="490">
        <v>35</v>
      </c>
      <c r="BG48" s="490">
        <v>49</v>
      </c>
      <c r="BH48" s="490">
        <v>67</v>
      </c>
      <c r="BI48" s="490">
        <v>68</v>
      </c>
      <c r="BJ48" s="490">
        <v>59</v>
      </c>
      <c r="BK48" s="490">
        <v>54</v>
      </c>
      <c r="BL48" s="490">
        <v>68</v>
      </c>
      <c r="BM48" s="490">
        <v>68</v>
      </c>
      <c r="BN48" s="490">
        <v>39</v>
      </c>
      <c r="BO48" s="505">
        <v>64.3</v>
      </c>
      <c r="BP48" s="505">
        <v>62.2</v>
      </c>
      <c r="BQ48" s="505">
        <v>67.599999999999994</v>
      </c>
      <c r="BR48" s="492">
        <v>289</v>
      </c>
      <c r="BS48" s="492" t="s">
        <v>1</v>
      </c>
      <c r="BT48" s="492" t="s">
        <v>1</v>
      </c>
      <c r="BU48" s="492">
        <v>1</v>
      </c>
      <c r="BV48" s="492" t="s">
        <v>1</v>
      </c>
      <c r="BW48" s="492" t="s">
        <v>1</v>
      </c>
      <c r="BX48" s="492">
        <v>1</v>
      </c>
      <c r="BY48" s="492">
        <v>4</v>
      </c>
      <c r="BZ48" s="492">
        <v>14</v>
      </c>
      <c r="CA48" s="492">
        <v>33</v>
      </c>
      <c r="CB48" s="492">
        <v>47</v>
      </c>
      <c r="CC48" s="492">
        <v>37</v>
      </c>
      <c r="CD48" s="492">
        <v>32</v>
      </c>
      <c r="CE48" s="492">
        <v>43</v>
      </c>
      <c r="CF48" s="492">
        <v>47</v>
      </c>
      <c r="CG48" s="492">
        <v>30</v>
      </c>
      <c r="CH48" s="506">
        <v>173</v>
      </c>
      <c r="CI48" s="506" t="s">
        <v>1</v>
      </c>
      <c r="CJ48" s="506" t="s">
        <v>1</v>
      </c>
      <c r="CK48" s="506" t="s">
        <v>1</v>
      </c>
      <c r="CL48" s="506">
        <v>1</v>
      </c>
      <c r="CM48" s="506">
        <v>2</v>
      </c>
      <c r="CN48" s="506">
        <v>3</v>
      </c>
      <c r="CO48" s="506">
        <v>19</v>
      </c>
      <c r="CP48" s="506">
        <v>25</v>
      </c>
      <c r="CQ48" s="506">
        <v>22</v>
      </c>
      <c r="CR48" s="506">
        <v>16</v>
      </c>
      <c r="CS48" s="506">
        <v>28</v>
      </c>
      <c r="CT48" s="506">
        <v>35</v>
      </c>
      <c r="CU48" s="506">
        <v>22</v>
      </c>
      <c r="DC48" s="492">
        <v>1119</v>
      </c>
      <c r="DD48" s="492">
        <v>778</v>
      </c>
      <c r="DE48" s="492">
        <v>563</v>
      </c>
      <c r="DF48" s="492">
        <v>156</v>
      </c>
      <c r="DG48" s="492">
        <v>59</v>
      </c>
      <c r="DH48" s="492">
        <v>127</v>
      </c>
      <c r="DI48" s="492">
        <v>126</v>
      </c>
      <c r="DJ48" s="492">
        <v>88</v>
      </c>
      <c r="DK48" s="492">
        <v>279</v>
      </c>
      <c r="DL48" s="492" t="s">
        <v>1</v>
      </c>
      <c r="DM48" s="492" t="s">
        <v>1</v>
      </c>
      <c r="DN48" s="492">
        <v>4</v>
      </c>
      <c r="DO48" s="492">
        <v>1</v>
      </c>
      <c r="DP48" s="492">
        <v>184</v>
      </c>
      <c r="DQ48" s="492">
        <v>7</v>
      </c>
      <c r="DR48" s="492">
        <v>50</v>
      </c>
      <c r="DS48" s="492">
        <v>28</v>
      </c>
      <c r="DT48" s="492">
        <v>4</v>
      </c>
      <c r="DU48" s="492">
        <v>1</v>
      </c>
      <c r="DV48" s="492" t="s">
        <v>1</v>
      </c>
      <c r="DW48" s="492" t="s">
        <v>1</v>
      </c>
      <c r="DX48" s="492" t="s">
        <v>1</v>
      </c>
      <c r="EA48" s="492">
        <v>284</v>
      </c>
      <c r="EB48" s="492">
        <v>15492</v>
      </c>
      <c r="EC48" s="492">
        <v>46</v>
      </c>
      <c r="ED48" s="492">
        <v>12751</v>
      </c>
      <c r="EE48" s="492">
        <v>2695</v>
      </c>
      <c r="EF48" s="492">
        <v>559</v>
      </c>
      <c r="EG48" s="492">
        <v>456</v>
      </c>
      <c r="EH48" s="492">
        <v>341</v>
      </c>
      <c r="EI48" s="492">
        <v>83</v>
      </c>
      <c r="EJ48" s="492">
        <v>32</v>
      </c>
      <c r="EK48" s="492">
        <v>3</v>
      </c>
      <c r="EL48" s="492">
        <v>63</v>
      </c>
      <c r="EM48" s="492">
        <v>37</v>
      </c>
      <c r="EN48" s="492">
        <v>560</v>
      </c>
      <c r="EO48" s="492">
        <v>322</v>
      </c>
      <c r="EP48" s="492">
        <v>222</v>
      </c>
      <c r="EQ48" s="492">
        <v>73</v>
      </c>
      <c r="ER48" s="492">
        <v>27</v>
      </c>
      <c r="ES48" s="492">
        <v>124</v>
      </c>
      <c r="ET48" s="492">
        <v>63</v>
      </c>
      <c r="EU48" s="492">
        <v>51</v>
      </c>
    </row>
    <row r="49" spans="1:151" ht="14.25" customHeight="1">
      <c r="A49" s="503" t="s">
        <v>299</v>
      </c>
      <c r="B49" s="503" t="s">
        <v>338</v>
      </c>
      <c r="C49" s="503" t="s">
        <v>784</v>
      </c>
      <c r="D49" s="503" t="s">
        <v>339</v>
      </c>
      <c r="AC49" s="491"/>
      <c r="AD49" s="491"/>
      <c r="AE49" s="491"/>
      <c r="AF49" s="490"/>
      <c r="AG49" s="490"/>
      <c r="AH49" s="490"/>
      <c r="AI49" s="490"/>
      <c r="AJ49" s="490"/>
      <c r="AK49" s="490"/>
      <c r="AL49" s="490"/>
      <c r="AM49" s="490"/>
      <c r="AN49" s="490"/>
      <c r="AO49" s="490"/>
      <c r="AP49" s="490"/>
      <c r="AQ49" s="490"/>
      <c r="AR49" s="490"/>
      <c r="AS49" s="490"/>
      <c r="AT49" s="490"/>
      <c r="AU49" s="490"/>
      <c r="AV49" s="504"/>
      <c r="AW49" s="504"/>
      <c r="AX49" s="504"/>
      <c r="AY49" s="490"/>
      <c r="AZ49" s="490"/>
      <c r="BA49" s="490"/>
      <c r="BB49" s="490"/>
      <c r="BC49" s="490"/>
      <c r="BD49" s="490"/>
      <c r="BE49" s="490"/>
      <c r="BF49" s="490"/>
      <c r="BG49" s="490"/>
      <c r="BH49" s="490"/>
      <c r="BI49" s="490"/>
      <c r="BJ49" s="490"/>
      <c r="BK49" s="490"/>
      <c r="BL49" s="490"/>
      <c r="BM49" s="490"/>
      <c r="BN49" s="490"/>
      <c r="BO49" s="505"/>
      <c r="BP49" s="505"/>
      <c r="BQ49" s="505"/>
      <c r="CH49" s="506"/>
      <c r="CI49" s="506"/>
      <c r="CJ49" s="506"/>
      <c r="CK49" s="506"/>
      <c r="CL49" s="506"/>
      <c r="CM49" s="506"/>
      <c r="CN49" s="506"/>
      <c r="CO49" s="506"/>
      <c r="CP49" s="506"/>
      <c r="CQ49" s="506"/>
      <c r="CR49" s="506"/>
      <c r="CS49" s="506"/>
      <c r="CT49" s="506"/>
      <c r="CU49" s="506"/>
    </row>
    <row r="50" spans="1:151" ht="14.25" customHeight="1">
      <c r="A50" s="503" t="s">
        <v>299</v>
      </c>
      <c r="B50" s="503" t="s">
        <v>338</v>
      </c>
      <c r="C50" s="503" t="s">
        <v>784</v>
      </c>
      <c r="D50" s="503" t="s">
        <v>340</v>
      </c>
      <c r="AC50" s="491"/>
      <c r="AD50" s="491"/>
      <c r="AE50" s="491"/>
      <c r="AF50" s="490"/>
      <c r="AG50" s="490"/>
      <c r="AH50" s="490"/>
      <c r="AI50" s="490"/>
      <c r="AJ50" s="490"/>
      <c r="AK50" s="490"/>
      <c r="AL50" s="490"/>
      <c r="AM50" s="490"/>
      <c r="AN50" s="490"/>
      <c r="AO50" s="490"/>
      <c r="AP50" s="490"/>
      <c r="AQ50" s="490"/>
      <c r="AR50" s="490"/>
      <c r="AS50" s="490"/>
      <c r="AT50" s="490"/>
      <c r="AU50" s="490"/>
      <c r="AV50" s="504"/>
      <c r="AW50" s="504"/>
      <c r="AX50" s="504"/>
      <c r="AY50" s="490"/>
      <c r="AZ50" s="490"/>
      <c r="BA50" s="490"/>
      <c r="BB50" s="490"/>
      <c r="BC50" s="490"/>
      <c r="BD50" s="490"/>
      <c r="BE50" s="490"/>
      <c r="BF50" s="490"/>
      <c r="BG50" s="490"/>
      <c r="BH50" s="490"/>
      <c r="BI50" s="490"/>
      <c r="BJ50" s="490"/>
      <c r="BK50" s="490"/>
      <c r="BL50" s="490"/>
      <c r="BM50" s="490"/>
      <c r="BN50" s="490"/>
      <c r="BO50" s="505"/>
      <c r="BP50" s="505"/>
      <c r="BQ50" s="505"/>
      <c r="CH50" s="506"/>
      <c r="CI50" s="506"/>
      <c r="CJ50" s="506"/>
      <c r="CK50" s="506"/>
      <c r="CL50" s="506"/>
      <c r="CM50" s="506"/>
      <c r="CN50" s="506"/>
      <c r="CO50" s="506"/>
      <c r="CP50" s="506"/>
      <c r="CQ50" s="506"/>
      <c r="CR50" s="506"/>
      <c r="CS50" s="506"/>
      <c r="CT50" s="506"/>
      <c r="CU50" s="506"/>
    </row>
    <row r="51" spans="1:151" ht="14.25" customHeight="1">
      <c r="A51" s="503" t="s">
        <v>299</v>
      </c>
      <c r="B51" s="503" t="s">
        <v>338</v>
      </c>
      <c r="C51" s="503" t="s">
        <v>784</v>
      </c>
      <c r="D51" s="503" t="s">
        <v>341</v>
      </c>
      <c r="AC51" s="491"/>
      <c r="AD51" s="491"/>
      <c r="AE51" s="491"/>
      <c r="AF51" s="490"/>
      <c r="AG51" s="490"/>
      <c r="AH51" s="490"/>
      <c r="AI51" s="490"/>
      <c r="AJ51" s="490"/>
      <c r="AK51" s="490"/>
      <c r="AL51" s="490"/>
      <c r="AM51" s="490"/>
      <c r="AN51" s="490"/>
      <c r="AO51" s="490"/>
      <c r="AP51" s="490"/>
      <c r="AQ51" s="490"/>
      <c r="AR51" s="490"/>
      <c r="AS51" s="490"/>
      <c r="AT51" s="490"/>
      <c r="AU51" s="490"/>
      <c r="AV51" s="504"/>
      <c r="AW51" s="504"/>
      <c r="AX51" s="504"/>
      <c r="AY51" s="490"/>
      <c r="AZ51" s="490"/>
      <c r="BA51" s="490"/>
      <c r="BB51" s="490"/>
      <c r="BC51" s="490"/>
      <c r="BD51" s="490"/>
      <c r="BE51" s="490"/>
      <c r="BF51" s="490"/>
      <c r="BG51" s="490"/>
      <c r="BH51" s="490"/>
      <c r="BI51" s="490"/>
      <c r="BJ51" s="490"/>
      <c r="BK51" s="490"/>
      <c r="BL51" s="490"/>
      <c r="BM51" s="490"/>
      <c r="BN51" s="490"/>
      <c r="BO51" s="505"/>
      <c r="BP51" s="505"/>
      <c r="BQ51" s="505"/>
      <c r="CH51" s="506"/>
      <c r="CI51" s="506"/>
      <c r="CJ51" s="506"/>
      <c r="CK51" s="506"/>
      <c r="CL51" s="506"/>
      <c r="CM51" s="506"/>
      <c r="CN51" s="506"/>
      <c r="CO51" s="506"/>
      <c r="CP51" s="506"/>
      <c r="CQ51" s="506"/>
      <c r="CR51" s="506"/>
      <c r="CS51" s="506"/>
      <c r="CT51" s="506"/>
      <c r="CU51" s="506"/>
    </row>
    <row r="52" spans="1:151" ht="14.25" customHeight="1">
      <c r="A52" s="503" t="s">
        <v>299</v>
      </c>
      <c r="B52" s="503" t="s">
        <v>342</v>
      </c>
      <c r="C52" s="503" t="s">
        <v>781</v>
      </c>
      <c r="D52" s="503"/>
      <c r="E52" s="490">
        <v>173</v>
      </c>
      <c r="F52" s="490">
        <v>80</v>
      </c>
      <c r="G52" s="490">
        <v>25</v>
      </c>
      <c r="H52" s="490">
        <v>24</v>
      </c>
      <c r="I52" s="490">
        <v>33</v>
      </c>
      <c r="J52" s="490">
        <v>22</v>
      </c>
      <c r="K52" s="490">
        <v>22</v>
      </c>
      <c r="L52" s="490">
        <v>93</v>
      </c>
      <c r="M52" s="490">
        <v>241</v>
      </c>
      <c r="N52" s="490">
        <v>1</v>
      </c>
      <c r="O52" s="490">
        <v>5</v>
      </c>
      <c r="P52" s="490">
        <v>9</v>
      </c>
      <c r="Q52" s="490">
        <v>9</v>
      </c>
      <c r="R52" s="490">
        <v>10</v>
      </c>
      <c r="S52" s="490">
        <v>21</v>
      </c>
      <c r="T52" s="490">
        <v>17</v>
      </c>
      <c r="U52" s="490">
        <v>21</v>
      </c>
      <c r="V52" s="490">
        <v>24</v>
      </c>
      <c r="W52" s="490">
        <v>29</v>
      </c>
      <c r="X52" s="490">
        <v>18</v>
      </c>
      <c r="Y52" s="490">
        <v>22</v>
      </c>
      <c r="Z52" s="490">
        <v>20</v>
      </c>
      <c r="AA52" s="490">
        <v>22</v>
      </c>
      <c r="AB52" s="490">
        <v>13</v>
      </c>
      <c r="AC52" s="491">
        <v>59.1</v>
      </c>
      <c r="AD52" s="491">
        <v>58.7</v>
      </c>
      <c r="AE52" s="491">
        <v>59.6</v>
      </c>
      <c r="AF52" s="490">
        <v>169</v>
      </c>
      <c r="AG52" s="490" t="s">
        <v>1</v>
      </c>
      <c r="AH52" s="490" t="s">
        <v>1</v>
      </c>
      <c r="AI52" s="490">
        <v>1</v>
      </c>
      <c r="AJ52" s="490">
        <v>2</v>
      </c>
      <c r="AK52" s="490">
        <v>6</v>
      </c>
      <c r="AL52" s="490">
        <v>16</v>
      </c>
      <c r="AM52" s="490">
        <v>10</v>
      </c>
      <c r="AN52" s="490">
        <v>15</v>
      </c>
      <c r="AO52" s="490">
        <v>12</v>
      </c>
      <c r="AP52" s="490">
        <v>20</v>
      </c>
      <c r="AQ52" s="490">
        <v>18</v>
      </c>
      <c r="AR52" s="490">
        <v>19</v>
      </c>
      <c r="AS52" s="490">
        <v>17</v>
      </c>
      <c r="AT52" s="490">
        <v>21</v>
      </c>
      <c r="AU52" s="490">
        <v>12</v>
      </c>
      <c r="AV52" s="504">
        <v>64.099999999999994</v>
      </c>
      <c r="AW52" s="504">
        <v>63.6</v>
      </c>
      <c r="AX52" s="504">
        <v>64.7</v>
      </c>
      <c r="AY52" s="490">
        <v>167</v>
      </c>
      <c r="AZ52" s="490" t="s">
        <v>1</v>
      </c>
      <c r="BA52" s="490" t="s">
        <v>1</v>
      </c>
      <c r="BB52" s="490">
        <v>1</v>
      </c>
      <c r="BC52" s="490">
        <v>2</v>
      </c>
      <c r="BD52" s="490">
        <v>6</v>
      </c>
      <c r="BE52" s="490">
        <v>16</v>
      </c>
      <c r="BF52" s="490">
        <v>9</v>
      </c>
      <c r="BG52" s="490">
        <v>15</v>
      </c>
      <c r="BH52" s="490">
        <v>12</v>
      </c>
      <c r="BI52" s="490">
        <v>20</v>
      </c>
      <c r="BJ52" s="490">
        <v>18</v>
      </c>
      <c r="BK52" s="490">
        <v>19</v>
      </c>
      <c r="BL52" s="490">
        <v>17</v>
      </c>
      <c r="BM52" s="490">
        <v>20</v>
      </c>
      <c r="BN52" s="490">
        <v>12</v>
      </c>
      <c r="BO52" s="505">
        <v>64.099999999999994</v>
      </c>
      <c r="BP52" s="505">
        <v>63.6</v>
      </c>
      <c r="BQ52" s="505">
        <v>64.8</v>
      </c>
      <c r="BR52" s="492">
        <v>80</v>
      </c>
      <c r="BS52" s="492" t="s">
        <v>1</v>
      </c>
      <c r="BT52" s="492" t="s">
        <v>1</v>
      </c>
      <c r="BU52" s="492" t="s">
        <v>1</v>
      </c>
      <c r="BV52" s="492" t="s">
        <v>1</v>
      </c>
      <c r="BW52" s="492" t="s">
        <v>1</v>
      </c>
      <c r="BX52" s="492">
        <v>3</v>
      </c>
      <c r="BY52" s="492">
        <v>2</v>
      </c>
      <c r="BZ52" s="492">
        <v>4</v>
      </c>
      <c r="CA52" s="492">
        <v>7</v>
      </c>
      <c r="CB52" s="492">
        <v>15</v>
      </c>
      <c r="CC52" s="492">
        <v>8</v>
      </c>
      <c r="CD52" s="492">
        <v>10</v>
      </c>
      <c r="CE52" s="492">
        <v>9</v>
      </c>
      <c r="CF52" s="492">
        <v>13</v>
      </c>
      <c r="CG52" s="492">
        <v>9</v>
      </c>
      <c r="CH52" s="506">
        <v>47</v>
      </c>
      <c r="CI52" s="506" t="s">
        <v>1</v>
      </c>
      <c r="CJ52" s="506" t="s">
        <v>1</v>
      </c>
      <c r="CK52" s="506" t="s">
        <v>1</v>
      </c>
      <c r="CL52" s="506" t="s">
        <v>1</v>
      </c>
      <c r="CM52" s="506">
        <v>1</v>
      </c>
      <c r="CN52" s="506">
        <v>4</v>
      </c>
      <c r="CO52" s="506">
        <v>2</v>
      </c>
      <c r="CP52" s="506">
        <v>9</v>
      </c>
      <c r="CQ52" s="506">
        <v>6</v>
      </c>
      <c r="CR52" s="506">
        <v>5</v>
      </c>
      <c r="CS52" s="506">
        <v>6</v>
      </c>
      <c r="CT52" s="506">
        <v>7</v>
      </c>
      <c r="CU52" s="506">
        <v>7</v>
      </c>
      <c r="DC52" s="492">
        <v>325</v>
      </c>
      <c r="DD52" s="492">
        <v>235</v>
      </c>
      <c r="DE52" s="492">
        <v>167</v>
      </c>
      <c r="DF52" s="492">
        <v>46</v>
      </c>
      <c r="DG52" s="492">
        <v>22</v>
      </c>
      <c r="DH52" s="492">
        <v>34</v>
      </c>
      <c r="DI52" s="492">
        <v>24</v>
      </c>
      <c r="DJ52" s="492">
        <v>32</v>
      </c>
      <c r="DK52" s="492">
        <v>77</v>
      </c>
      <c r="DL52" s="492">
        <v>5</v>
      </c>
      <c r="DM52" s="492" t="s">
        <v>1</v>
      </c>
      <c r="DN52" s="492">
        <v>2</v>
      </c>
      <c r="DO52" s="492" t="s">
        <v>1</v>
      </c>
      <c r="DP52" s="492">
        <v>42</v>
      </c>
      <c r="DQ52" s="492">
        <v>14</v>
      </c>
      <c r="DR52" s="492">
        <v>1</v>
      </c>
      <c r="DS52" s="492">
        <v>10</v>
      </c>
      <c r="DT52" s="492">
        <v>3</v>
      </c>
      <c r="DU52" s="492" t="s">
        <v>1</v>
      </c>
      <c r="DV52" s="492" t="s">
        <v>1</v>
      </c>
      <c r="DW52" s="492" t="s">
        <v>1</v>
      </c>
      <c r="DX52" s="492" t="s">
        <v>1</v>
      </c>
      <c r="EA52" s="492">
        <v>80</v>
      </c>
      <c r="EB52" s="492">
        <v>5607</v>
      </c>
      <c r="EC52" s="492">
        <v>1315</v>
      </c>
      <c r="ED52" s="492">
        <v>4151</v>
      </c>
      <c r="EE52" s="492">
        <v>141</v>
      </c>
      <c r="EF52" s="492">
        <v>161</v>
      </c>
      <c r="EG52" s="492">
        <v>135</v>
      </c>
      <c r="EH52" s="492">
        <v>98</v>
      </c>
      <c r="EI52" s="492">
        <v>27</v>
      </c>
      <c r="EJ52" s="492">
        <v>10</v>
      </c>
      <c r="EK52" s="492" t="s">
        <v>1</v>
      </c>
      <c r="EL52" s="492">
        <v>14</v>
      </c>
      <c r="EM52" s="492">
        <v>12</v>
      </c>
      <c r="EN52" s="492">
        <v>164</v>
      </c>
      <c r="EO52" s="492">
        <v>100</v>
      </c>
      <c r="EP52" s="492">
        <v>69</v>
      </c>
      <c r="EQ52" s="492">
        <v>19</v>
      </c>
      <c r="ER52" s="492">
        <v>12</v>
      </c>
      <c r="ES52" s="492">
        <v>34</v>
      </c>
      <c r="ET52" s="492">
        <v>10</v>
      </c>
      <c r="EU52" s="492">
        <v>20</v>
      </c>
    </row>
    <row r="53" spans="1:151" ht="14.25" customHeight="1">
      <c r="A53" s="503" t="s">
        <v>299</v>
      </c>
      <c r="B53" s="503" t="s">
        <v>342</v>
      </c>
      <c r="C53" s="503" t="s">
        <v>781</v>
      </c>
      <c r="D53" s="503" t="s">
        <v>343</v>
      </c>
      <c r="E53" s="490">
        <v>173</v>
      </c>
      <c r="F53" s="490">
        <v>80</v>
      </c>
      <c r="G53" s="490">
        <v>25</v>
      </c>
      <c r="H53" s="490">
        <v>24</v>
      </c>
      <c r="I53" s="490">
        <v>33</v>
      </c>
      <c r="J53" s="490">
        <v>22</v>
      </c>
      <c r="K53" s="490">
        <v>22</v>
      </c>
      <c r="L53" s="490">
        <v>93</v>
      </c>
      <c r="M53" s="490">
        <v>241</v>
      </c>
      <c r="N53" s="490">
        <v>1</v>
      </c>
      <c r="O53" s="490">
        <v>5</v>
      </c>
      <c r="P53" s="490">
        <v>9</v>
      </c>
      <c r="Q53" s="490">
        <v>9</v>
      </c>
      <c r="R53" s="490">
        <v>10</v>
      </c>
      <c r="S53" s="490">
        <v>21</v>
      </c>
      <c r="T53" s="490">
        <v>17</v>
      </c>
      <c r="U53" s="490">
        <v>21</v>
      </c>
      <c r="V53" s="490">
        <v>24</v>
      </c>
      <c r="W53" s="490">
        <v>29</v>
      </c>
      <c r="X53" s="490">
        <v>18</v>
      </c>
      <c r="Y53" s="490">
        <v>22</v>
      </c>
      <c r="Z53" s="490">
        <v>20</v>
      </c>
      <c r="AA53" s="490">
        <v>22</v>
      </c>
      <c r="AB53" s="490">
        <v>13</v>
      </c>
      <c r="AC53" s="491">
        <v>59.1</v>
      </c>
      <c r="AD53" s="491">
        <v>58.7</v>
      </c>
      <c r="AE53" s="491">
        <v>59.6</v>
      </c>
      <c r="AF53" s="490">
        <v>169</v>
      </c>
      <c r="AG53" s="490" t="s">
        <v>1</v>
      </c>
      <c r="AH53" s="490" t="s">
        <v>1</v>
      </c>
      <c r="AI53" s="490">
        <v>1</v>
      </c>
      <c r="AJ53" s="490">
        <v>2</v>
      </c>
      <c r="AK53" s="490">
        <v>6</v>
      </c>
      <c r="AL53" s="490">
        <v>16</v>
      </c>
      <c r="AM53" s="490">
        <v>10</v>
      </c>
      <c r="AN53" s="490">
        <v>15</v>
      </c>
      <c r="AO53" s="490">
        <v>12</v>
      </c>
      <c r="AP53" s="490">
        <v>20</v>
      </c>
      <c r="AQ53" s="490">
        <v>18</v>
      </c>
      <c r="AR53" s="490">
        <v>19</v>
      </c>
      <c r="AS53" s="490">
        <v>17</v>
      </c>
      <c r="AT53" s="490">
        <v>21</v>
      </c>
      <c r="AU53" s="490">
        <v>12</v>
      </c>
      <c r="AV53" s="504">
        <v>64.099999999999994</v>
      </c>
      <c r="AW53" s="504">
        <v>63.6</v>
      </c>
      <c r="AX53" s="504">
        <v>64.7</v>
      </c>
      <c r="AY53" s="490">
        <v>167</v>
      </c>
      <c r="AZ53" s="490" t="s">
        <v>1</v>
      </c>
      <c r="BA53" s="490" t="s">
        <v>1</v>
      </c>
      <c r="BB53" s="490">
        <v>1</v>
      </c>
      <c r="BC53" s="490">
        <v>2</v>
      </c>
      <c r="BD53" s="490">
        <v>6</v>
      </c>
      <c r="BE53" s="490">
        <v>16</v>
      </c>
      <c r="BF53" s="490">
        <v>9</v>
      </c>
      <c r="BG53" s="490">
        <v>15</v>
      </c>
      <c r="BH53" s="490">
        <v>12</v>
      </c>
      <c r="BI53" s="490">
        <v>20</v>
      </c>
      <c r="BJ53" s="490">
        <v>18</v>
      </c>
      <c r="BK53" s="490">
        <v>19</v>
      </c>
      <c r="BL53" s="490">
        <v>17</v>
      </c>
      <c r="BM53" s="490">
        <v>20</v>
      </c>
      <c r="BN53" s="490">
        <v>12</v>
      </c>
      <c r="BO53" s="505">
        <v>64.099999999999994</v>
      </c>
      <c r="BP53" s="505">
        <v>63.6</v>
      </c>
      <c r="BQ53" s="505">
        <v>64.8</v>
      </c>
      <c r="BR53" s="492">
        <v>80</v>
      </c>
      <c r="BS53" s="492" t="s">
        <v>1</v>
      </c>
      <c r="BT53" s="492" t="s">
        <v>1</v>
      </c>
      <c r="BU53" s="492" t="s">
        <v>1</v>
      </c>
      <c r="BV53" s="492" t="s">
        <v>1</v>
      </c>
      <c r="BW53" s="492" t="s">
        <v>1</v>
      </c>
      <c r="BX53" s="492">
        <v>3</v>
      </c>
      <c r="BY53" s="492">
        <v>2</v>
      </c>
      <c r="BZ53" s="492">
        <v>4</v>
      </c>
      <c r="CA53" s="492">
        <v>7</v>
      </c>
      <c r="CB53" s="492">
        <v>15</v>
      </c>
      <c r="CC53" s="492">
        <v>8</v>
      </c>
      <c r="CD53" s="492">
        <v>10</v>
      </c>
      <c r="CE53" s="492">
        <v>9</v>
      </c>
      <c r="CF53" s="492">
        <v>13</v>
      </c>
      <c r="CG53" s="492">
        <v>9</v>
      </c>
      <c r="CH53" s="506">
        <v>47</v>
      </c>
      <c r="CI53" s="506" t="s">
        <v>1</v>
      </c>
      <c r="CJ53" s="506" t="s">
        <v>1</v>
      </c>
      <c r="CK53" s="506" t="s">
        <v>1</v>
      </c>
      <c r="CL53" s="506" t="s">
        <v>1</v>
      </c>
      <c r="CM53" s="506">
        <v>1</v>
      </c>
      <c r="CN53" s="506">
        <v>4</v>
      </c>
      <c r="CO53" s="506">
        <v>2</v>
      </c>
      <c r="CP53" s="506">
        <v>9</v>
      </c>
      <c r="CQ53" s="506">
        <v>6</v>
      </c>
      <c r="CR53" s="506">
        <v>5</v>
      </c>
      <c r="CS53" s="506">
        <v>6</v>
      </c>
      <c r="CT53" s="506">
        <v>7</v>
      </c>
      <c r="CU53" s="506">
        <v>7</v>
      </c>
      <c r="DC53" s="492">
        <v>325</v>
      </c>
      <c r="DD53" s="492">
        <v>235</v>
      </c>
      <c r="DE53" s="492">
        <v>167</v>
      </c>
      <c r="DF53" s="492">
        <v>46</v>
      </c>
      <c r="DG53" s="492">
        <v>22</v>
      </c>
      <c r="DH53" s="492">
        <v>34</v>
      </c>
      <c r="DI53" s="492">
        <v>24</v>
      </c>
      <c r="DJ53" s="492">
        <v>32</v>
      </c>
      <c r="DK53" s="492">
        <v>77</v>
      </c>
      <c r="DL53" s="492">
        <v>5</v>
      </c>
      <c r="DM53" s="492" t="s">
        <v>1</v>
      </c>
      <c r="DN53" s="492">
        <v>2</v>
      </c>
      <c r="DO53" s="492" t="s">
        <v>1</v>
      </c>
      <c r="DP53" s="492">
        <v>42</v>
      </c>
      <c r="DQ53" s="492">
        <v>14</v>
      </c>
      <c r="DR53" s="492">
        <v>1</v>
      </c>
      <c r="DS53" s="492">
        <v>10</v>
      </c>
      <c r="DT53" s="492">
        <v>3</v>
      </c>
      <c r="DU53" s="492" t="s">
        <v>1</v>
      </c>
      <c r="DV53" s="492" t="s">
        <v>1</v>
      </c>
      <c r="DW53" s="492" t="s">
        <v>1</v>
      </c>
      <c r="DX53" s="492" t="s">
        <v>1</v>
      </c>
      <c r="EA53" s="492">
        <v>80</v>
      </c>
      <c r="EB53" s="492">
        <v>5607</v>
      </c>
      <c r="EC53" s="492">
        <v>1315</v>
      </c>
      <c r="ED53" s="492">
        <v>4151</v>
      </c>
      <c r="EE53" s="492">
        <v>141</v>
      </c>
      <c r="EF53" s="492">
        <v>161</v>
      </c>
      <c r="EG53" s="492">
        <v>135</v>
      </c>
      <c r="EH53" s="492">
        <v>98</v>
      </c>
      <c r="EI53" s="492">
        <v>27</v>
      </c>
      <c r="EJ53" s="492">
        <v>10</v>
      </c>
      <c r="EK53" s="492" t="s">
        <v>1</v>
      </c>
      <c r="EL53" s="492">
        <v>14</v>
      </c>
      <c r="EM53" s="492">
        <v>12</v>
      </c>
      <c r="EN53" s="492">
        <v>164</v>
      </c>
      <c r="EO53" s="492">
        <v>100</v>
      </c>
      <c r="EP53" s="492">
        <v>69</v>
      </c>
      <c r="EQ53" s="492">
        <v>19</v>
      </c>
      <c r="ER53" s="492">
        <v>12</v>
      </c>
      <c r="ES53" s="492">
        <v>34</v>
      </c>
      <c r="ET53" s="492">
        <v>10</v>
      </c>
      <c r="EU53" s="492">
        <v>20</v>
      </c>
    </row>
    <row r="54" spans="1:151" ht="14.25" customHeight="1">
      <c r="A54" s="503" t="s">
        <v>299</v>
      </c>
      <c r="B54" s="503" t="s">
        <v>344</v>
      </c>
      <c r="C54" s="503" t="s">
        <v>782</v>
      </c>
      <c r="D54" s="503"/>
      <c r="E54" s="490">
        <v>117</v>
      </c>
      <c r="F54" s="490">
        <v>75</v>
      </c>
      <c r="G54" s="490">
        <v>30</v>
      </c>
      <c r="H54" s="490">
        <v>28</v>
      </c>
      <c r="I54" s="490">
        <v>26</v>
      </c>
      <c r="J54" s="490">
        <v>19</v>
      </c>
      <c r="K54" s="490">
        <v>19</v>
      </c>
      <c r="L54" s="490">
        <v>42</v>
      </c>
      <c r="M54" s="490">
        <v>223</v>
      </c>
      <c r="N54" s="490">
        <v>1</v>
      </c>
      <c r="O54" s="490">
        <v>4</v>
      </c>
      <c r="P54" s="490">
        <v>7</v>
      </c>
      <c r="Q54" s="490">
        <v>8</v>
      </c>
      <c r="R54" s="490">
        <v>10</v>
      </c>
      <c r="S54" s="490">
        <v>16</v>
      </c>
      <c r="T54" s="490">
        <v>14</v>
      </c>
      <c r="U54" s="490">
        <v>19</v>
      </c>
      <c r="V54" s="490">
        <v>24</v>
      </c>
      <c r="W54" s="490">
        <v>25</v>
      </c>
      <c r="X54" s="490">
        <v>17</v>
      </c>
      <c r="Y54" s="490">
        <v>19</v>
      </c>
      <c r="Z54" s="490">
        <v>19</v>
      </c>
      <c r="AA54" s="490">
        <v>21</v>
      </c>
      <c r="AB54" s="490">
        <v>19</v>
      </c>
      <c r="AC54" s="491">
        <v>60.7</v>
      </c>
      <c r="AD54" s="491">
        <v>58.6</v>
      </c>
      <c r="AE54" s="491">
        <v>63</v>
      </c>
      <c r="AF54" s="490">
        <v>177</v>
      </c>
      <c r="AG54" s="490" t="s">
        <v>1</v>
      </c>
      <c r="AH54" s="490">
        <v>1</v>
      </c>
      <c r="AI54" s="490">
        <v>3</v>
      </c>
      <c r="AJ54" s="490">
        <v>4</v>
      </c>
      <c r="AK54" s="490">
        <v>7</v>
      </c>
      <c r="AL54" s="490">
        <v>11</v>
      </c>
      <c r="AM54" s="490">
        <v>11</v>
      </c>
      <c r="AN54" s="490">
        <v>14</v>
      </c>
      <c r="AO54" s="490">
        <v>18</v>
      </c>
      <c r="AP54" s="490">
        <v>21</v>
      </c>
      <c r="AQ54" s="490">
        <v>15</v>
      </c>
      <c r="AR54" s="490">
        <v>17</v>
      </c>
      <c r="AS54" s="490">
        <v>17</v>
      </c>
      <c r="AT54" s="490">
        <v>19</v>
      </c>
      <c r="AU54" s="490">
        <v>19</v>
      </c>
      <c r="AV54" s="504">
        <v>63.8</v>
      </c>
      <c r="AW54" s="504">
        <v>61.6</v>
      </c>
      <c r="AX54" s="504">
        <v>66.7</v>
      </c>
      <c r="AY54" s="490">
        <v>173</v>
      </c>
      <c r="AZ54" s="490" t="s">
        <v>1</v>
      </c>
      <c r="BA54" s="490" t="s">
        <v>1</v>
      </c>
      <c r="BB54" s="490">
        <v>3</v>
      </c>
      <c r="BC54" s="490">
        <v>4</v>
      </c>
      <c r="BD54" s="490">
        <v>6</v>
      </c>
      <c r="BE54" s="490">
        <v>10</v>
      </c>
      <c r="BF54" s="490">
        <v>11</v>
      </c>
      <c r="BG54" s="490">
        <v>14</v>
      </c>
      <c r="BH54" s="490">
        <v>18</v>
      </c>
      <c r="BI54" s="490">
        <v>21</v>
      </c>
      <c r="BJ54" s="490">
        <v>15</v>
      </c>
      <c r="BK54" s="490">
        <v>17</v>
      </c>
      <c r="BL54" s="490">
        <v>17</v>
      </c>
      <c r="BM54" s="490">
        <v>19</v>
      </c>
      <c r="BN54" s="490">
        <v>18</v>
      </c>
      <c r="BO54" s="505">
        <v>64.2</v>
      </c>
      <c r="BP54" s="505">
        <v>62</v>
      </c>
      <c r="BQ54" s="505">
        <v>67.099999999999994</v>
      </c>
      <c r="BR54" s="492">
        <v>75</v>
      </c>
      <c r="BS54" s="492" t="s">
        <v>1</v>
      </c>
      <c r="BT54" s="492" t="s">
        <v>1</v>
      </c>
      <c r="BU54" s="492" t="s">
        <v>1</v>
      </c>
      <c r="BV54" s="492">
        <v>1</v>
      </c>
      <c r="BW54" s="492">
        <v>2</v>
      </c>
      <c r="BX54" s="492">
        <v>2</v>
      </c>
      <c r="BY54" s="492">
        <v>4</v>
      </c>
      <c r="BZ54" s="492">
        <v>2</v>
      </c>
      <c r="CA54" s="492">
        <v>9</v>
      </c>
      <c r="CB54" s="492">
        <v>9</v>
      </c>
      <c r="CC54" s="492">
        <v>11</v>
      </c>
      <c r="CD54" s="492">
        <v>6</v>
      </c>
      <c r="CE54" s="492">
        <v>8</v>
      </c>
      <c r="CF54" s="492">
        <v>10</v>
      </c>
      <c r="CG54" s="492">
        <v>11</v>
      </c>
      <c r="CH54" s="506">
        <v>43</v>
      </c>
      <c r="CI54" s="506" t="s">
        <v>1</v>
      </c>
      <c r="CJ54" s="506" t="s">
        <v>1</v>
      </c>
      <c r="CK54" s="506" t="s">
        <v>1</v>
      </c>
      <c r="CL54" s="506" t="s">
        <v>1</v>
      </c>
      <c r="CM54" s="506">
        <v>2</v>
      </c>
      <c r="CN54" s="506">
        <v>1</v>
      </c>
      <c r="CO54" s="506">
        <v>5</v>
      </c>
      <c r="CP54" s="506">
        <v>5</v>
      </c>
      <c r="CQ54" s="506">
        <v>7</v>
      </c>
      <c r="CR54" s="506">
        <v>4</v>
      </c>
      <c r="CS54" s="506">
        <v>7</v>
      </c>
      <c r="CT54" s="506">
        <v>6</v>
      </c>
      <c r="CU54" s="506">
        <v>6</v>
      </c>
      <c r="DC54" s="492">
        <v>308</v>
      </c>
      <c r="DD54" s="492">
        <v>231</v>
      </c>
      <c r="DE54" s="492">
        <v>173</v>
      </c>
      <c r="DF54" s="492">
        <v>46</v>
      </c>
      <c r="DG54" s="492">
        <v>12</v>
      </c>
      <c r="DH54" s="492">
        <v>27</v>
      </c>
      <c r="DI54" s="492">
        <v>26</v>
      </c>
      <c r="DJ54" s="492">
        <v>24</v>
      </c>
      <c r="DK54" s="492">
        <v>73</v>
      </c>
      <c r="DL54" s="492">
        <v>13</v>
      </c>
      <c r="DM54" s="492" t="s">
        <v>1</v>
      </c>
      <c r="DN54" s="492">
        <v>1</v>
      </c>
      <c r="DO54" s="492" t="s">
        <v>1</v>
      </c>
      <c r="DP54" s="492">
        <v>32</v>
      </c>
      <c r="DQ54" s="492">
        <v>24</v>
      </c>
      <c r="DR54" s="492">
        <v>1</v>
      </c>
      <c r="DS54" s="492">
        <v>1</v>
      </c>
      <c r="DT54" s="492">
        <v>1</v>
      </c>
      <c r="DU54" s="492" t="s">
        <v>1</v>
      </c>
      <c r="DV54" s="492" t="s">
        <v>1</v>
      </c>
      <c r="DW54" s="492" t="s">
        <v>1</v>
      </c>
      <c r="DX54" s="492" t="s">
        <v>1</v>
      </c>
      <c r="EA54" s="492">
        <v>75</v>
      </c>
      <c r="EB54" s="492">
        <v>7012</v>
      </c>
      <c r="EC54" s="492">
        <v>3371</v>
      </c>
      <c r="ED54" s="492">
        <v>3552</v>
      </c>
      <c r="EE54" s="492">
        <v>89</v>
      </c>
      <c r="EF54" s="492">
        <v>153</v>
      </c>
      <c r="EG54" s="492">
        <v>133</v>
      </c>
      <c r="EH54" s="492">
        <v>97</v>
      </c>
      <c r="EI54" s="492">
        <v>28</v>
      </c>
      <c r="EJ54" s="492">
        <v>8</v>
      </c>
      <c r="EK54" s="492" t="s">
        <v>1</v>
      </c>
      <c r="EL54" s="492">
        <v>10</v>
      </c>
      <c r="EM54" s="492">
        <v>10</v>
      </c>
      <c r="EN54" s="492">
        <v>155</v>
      </c>
      <c r="EO54" s="492">
        <v>98</v>
      </c>
      <c r="EP54" s="492">
        <v>76</v>
      </c>
      <c r="EQ54" s="492">
        <v>18</v>
      </c>
      <c r="ER54" s="492">
        <v>4</v>
      </c>
      <c r="ES54" s="492">
        <v>27</v>
      </c>
      <c r="ET54" s="492">
        <v>16</v>
      </c>
      <c r="EU54" s="492">
        <v>14</v>
      </c>
    </row>
    <row r="55" spans="1:151" ht="14.25" customHeight="1">
      <c r="A55" s="503" t="s">
        <v>299</v>
      </c>
      <c r="B55" s="503" t="s">
        <v>344</v>
      </c>
      <c r="C55" s="503" t="s">
        <v>782</v>
      </c>
      <c r="D55" s="503" t="s">
        <v>345</v>
      </c>
      <c r="E55" s="490">
        <v>117</v>
      </c>
      <c r="F55" s="490">
        <v>75</v>
      </c>
      <c r="G55" s="490">
        <v>30</v>
      </c>
      <c r="H55" s="490">
        <v>28</v>
      </c>
      <c r="I55" s="490">
        <v>26</v>
      </c>
      <c r="J55" s="490">
        <v>19</v>
      </c>
      <c r="K55" s="490">
        <v>19</v>
      </c>
      <c r="L55" s="490">
        <v>42</v>
      </c>
      <c r="M55" s="490">
        <v>223</v>
      </c>
      <c r="N55" s="490">
        <v>1</v>
      </c>
      <c r="O55" s="490">
        <v>4</v>
      </c>
      <c r="P55" s="490">
        <v>7</v>
      </c>
      <c r="Q55" s="490">
        <v>8</v>
      </c>
      <c r="R55" s="490">
        <v>10</v>
      </c>
      <c r="S55" s="490">
        <v>16</v>
      </c>
      <c r="T55" s="490">
        <v>14</v>
      </c>
      <c r="U55" s="490">
        <v>19</v>
      </c>
      <c r="V55" s="490">
        <v>24</v>
      </c>
      <c r="W55" s="490">
        <v>25</v>
      </c>
      <c r="X55" s="490">
        <v>17</v>
      </c>
      <c r="Y55" s="490">
        <v>19</v>
      </c>
      <c r="Z55" s="490">
        <v>19</v>
      </c>
      <c r="AA55" s="490">
        <v>21</v>
      </c>
      <c r="AB55" s="490">
        <v>19</v>
      </c>
      <c r="AC55" s="491">
        <v>60.7</v>
      </c>
      <c r="AD55" s="491">
        <v>58.6</v>
      </c>
      <c r="AE55" s="491">
        <v>63</v>
      </c>
      <c r="AF55" s="490">
        <v>177</v>
      </c>
      <c r="AG55" s="490" t="s">
        <v>1</v>
      </c>
      <c r="AH55" s="490">
        <v>1</v>
      </c>
      <c r="AI55" s="490">
        <v>3</v>
      </c>
      <c r="AJ55" s="490">
        <v>4</v>
      </c>
      <c r="AK55" s="490">
        <v>7</v>
      </c>
      <c r="AL55" s="490">
        <v>11</v>
      </c>
      <c r="AM55" s="490">
        <v>11</v>
      </c>
      <c r="AN55" s="490">
        <v>14</v>
      </c>
      <c r="AO55" s="490">
        <v>18</v>
      </c>
      <c r="AP55" s="490">
        <v>21</v>
      </c>
      <c r="AQ55" s="490">
        <v>15</v>
      </c>
      <c r="AR55" s="490">
        <v>17</v>
      </c>
      <c r="AS55" s="490">
        <v>17</v>
      </c>
      <c r="AT55" s="490">
        <v>19</v>
      </c>
      <c r="AU55" s="490">
        <v>19</v>
      </c>
      <c r="AV55" s="504">
        <v>63.8</v>
      </c>
      <c r="AW55" s="504">
        <v>61.6</v>
      </c>
      <c r="AX55" s="504">
        <v>66.7</v>
      </c>
      <c r="AY55" s="490">
        <v>173</v>
      </c>
      <c r="AZ55" s="490" t="s">
        <v>1</v>
      </c>
      <c r="BA55" s="490" t="s">
        <v>1</v>
      </c>
      <c r="BB55" s="490">
        <v>3</v>
      </c>
      <c r="BC55" s="490">
        <v>4</v>
      </c>
      <c r="BD55" s="490">
        <v>6</v>
      </c>
      <c r="BE55" s="490">
        <v>10</v>
      </c>
      <c r="BF55" s="490">
        <v>11</v>
      </c>
      <c r="BG55" s="490">
        <v>14</v>
      </c>
      <c r="BH55" s="490">
        <v>18</v>
      </c>
      <c r="BI55" s="490">
        <v>21</v>
      </c>
      <c r="BJ55" s="490">
        <v>15</v>
      </c>
      <c r="BK55" s="490">
        <v>17</v>
      </c>
      <c r="BL55" s="490">
        <v>17</v>
      </c>
      <c r="BM55" s="490">
        <v>19</v>
      </c>
      <c r="BN55" s="490">
        <v>18</v>
      </c>
      <c r="BO55" s="505">
        <v>64.2</v>
      </c>
      <c r="BP55" s="505">
        <v>62</v>
      </c>
      <c r="BQ55" s="505">
        <v>67.099999999999994</v>
      </c>
      <c r="BR55" s="492">
        <v>75</v>
      </c>
      <c r="BS55" s="492" t="s">
        <v>1</v>
      </c>
      <c r="BT55" s="492" t="s">
        <v>1</v>
      </c>
      <c r="BU55" s="492" t="s">
        <v>1</v>
      </c>
      <c r="BV55" s="492">
        <v>1</v>
      </c>
      <c r="BW55" s="492">
        <v>2</v>
      </c>
      <c r="BX55" s="492">
        <v>2</v>
      </c>
      <c r="BY55" s="492">
        <v>4</v>
      </c>
      <c r="BZ55" s="492">
        <v>2</v>
      </c>
      <c r="CA55" s="492">
        <v>9</v>
      </c>
      <c r="CB55" s="492">
        <v>9</v>
      </c>
      <c r="CC55" s="492">
        <v>11</v>
      </c>
      <c r="CD55" s="492">
        <v>6</v>
      </c>
      <c r="CE55" s="492">
        <v>8</v>
      </c>
      <c r="CF55" s="492">
        <v>10</v>
      </c>
      <c r="CG55" s="492">
        <v>11</v>
      </c>
      <c r="CH55" s="506">
        <v>43</v>
      </c>
      <c r="CI55" s="506" t="s">
        <v>1</v>
      </c>
      <c r="CJ55" s="506" t="s">
        <v>1</v>
      </c>
      <c r="CK55" s="506" t="s">
        <v>1</v>
      </c>
      <c r="CL55" s="506" t="s">
        <v>1</v>
      </c>
      <c r="CM55" s="506">
        <v>2</v>
      </c>
      <c r="CN55" s="506">
        <v>1</v>
      </c>
      <c r="CO55" s="506">
        <v>5</v>
      </c>
      <c r="CP55" s="506">
        <v>5</v>
      </c>
      <c r="CQ55" s="506">
        <v>7</v>
      </c>
      <c r="CR55" s="506">
        <v>4</v>
      </c>
      <c r="CS55" s="506">
        <v>7</v>
      </c>
      <c r="CT55" s="506">
        <v>6</v>
      </c>
      <c r="CU55" s="506">
        <v>6</v>
      </c>
      <c r="DC55" s="492">
        <v>308</v>
      </c>
      <c r="DD55" s="492">
        <v>231</v>
      </c>
      <c r="DE55" s="492">
        <v>173</v>
      </c>
      <c r="DF55" s="492">
        <v>46</v>
      </c>
      <c r="DG55" s="492">
        <v>12</v>
      </c>
      <c r="DH55" s="492">
        <v>27</v>
      </c>
      <c r="DI55" s="492">
        <v>26</v>
      </c>
      <c r="DJ55" s="492">
        <v>24</v>
      </c>
      <c r="DK55" s="492">
        <v>73</v>
      </c>
      <c r="DL55" s="492">
        <v>13</v>
      </c>
      <c r="DM55" s="492" t="s">
        <v>1</v>
      </c>
      <c r="DN55" s="492">
        <v>1</v>
      </c>
      <c r="DO55" s="492" t="s">
        <v>1</v>
      </c>
      <c r="DP55" s="492">
        <v>32</v>
      </c>
      <c r="DQ55" s="492">
        <v>24</v>
      </c>
      <c r="DR55" s="492">
        <v>1</v>
      </c>
      <c r="DS55" s="492">
        <v>1</v>
      </c>
      <c r="DT55" s="492">
        <v>1</v>
      </c>
      <c r="DU55" s="492" t="s">
        <v>1</v>
      </c>
      <c r="DV55" s="492" t="s">
        <v>1</v>
      </c>
      <c r="DW55" s="492" t="s">
        <v>1</v>
      </c>
      <c r="DX55" s="492" t="s">
        <v>1</v>
      </c>
      <c r="EA55" s="492">
        <v>75</v>
      </c>
      <c r="EB55" s="492">
        <v>7012</v>
      </c>
      <c r="EC55" s="492">
        <v>3371</v>
      </c>
      <c r="ED55" s="492">
        <v>3552</v>
      </c>
      <c r="EE55" s="492">
        <v>89</v>
      </c>
      <c r="EF55" s="492">
        <v>153</v>
      </c>
      <c r="EG55" s="492">
        <v>133</v>
      </c>
      <c r="EH55" s="492">
        <v>97</v>
      </c>
      <c r="EI55" s="492">
        <v>28</v>
      </c>
      <c r="EJ55" s="492">
        <v>8</v>
      </c>
      <c r="EK55" s="492" t="s">
        <v>1</v>
      </c>
      <c r="EL55" s="492">
        <v>10</v>
      </c>
      <c r="EM55" s="492">
        <v>10</v>
      </c>
      <c r="EN55" s="492">
        <v>155</v>
      </c>
      <c r="EO55" s="492">
        <v>98</v>
      </c>
      <c r="EP55" s="492">
        <v>76</v>
      </c>
      <c r="EQ55" s="492">
        <v>18</v>
      </c>
      <c r="ER55" s="492">
        <v>4</v>
      </c>
      <c r="ES55" s="492">
        <v>27</v>
      </c>
      <c r="ET55" s="492">
        <v>16</v>
      </c>
      <c r="EU55" s="492">
        <v>14</v>
      </c>
    </row>
    <row r="56" spans="1:151" ht="14.25" customHeight="1">
      <c r="A56" s="503" t="s">
        <v>299</v>
      </c>
      <c r="B56" s="503" t="s">
        <v>346</v>
      </c>
      <c r="C56" s="503" t="s">
        <v>783</v>
      </c>
      <c r="D56" s="503"/>
      <c r="E56" s="490">
        <v>170</v>
      </c>
      <c r="F56" s="490">
        <v>110</v>
      </c>
      <c r="G56" s="490">
        <v>47</v>
      </c>
      <c r="H56" s="490">
        <v>46</v>
      </c>
      <c r="I56" s="490">
        <v>36</v>
      </c>
      <c r="J56" s="490">
        <v>28</v>
      </c>
      <c r="K56" s="490">
        <v>27</v>
      </c>
      <c r="L56" s="490">
        <v>60</v>
      </c>
      <c r="M56" s="490">
        <v>319</v>
      </c>
      <c r="N56" s="490">
        <v>3</v>
      </c>
      <c r="O56" s="490">
        <v>5</v>
      </c>
      <c r="P56" s="490">
        <v>3</v>
      </c>
      <c r="Q56" s="490">
        <v>12</v>
      </c>
      <c r="R56" s="490">
        <v>16</v>
      </c>
      <c r="S56" s="490">
        <v>22</v>
      </c>
      <c r="T56" s="490">
        <v>35</v>
      </c>
      <c r="U56" s="490">
        <v>28</v>
      </c>
      <c r="V56" s="490">
        <v>29</v>
      </c>
      <c r="W56" s="490">
        <v>25</v>
      </c>
      <c r="X56" s="490">
        <v>25</v>
      </c>
      <c r="Y56" s="490">
        <v>43</v>
      </c>
      <c r="Z56" s="490">
        <v>33</v>
      </c>
      <c r="AA56" s="490">
        <v>23</v>
      </c>
      <c r="AB56" s="490">
        <v>17</v>
      </c>
      <c r="AC56" s="491">
        <v>59.9</v>
      </c>
      <c r="AD56" s="491">
        <v>60.1</v>
      </c>
      <c r="AE56" s="491">
        <v>59.7</v>
      </c>
      <c r="AF56" s="490">
        <v>251</v>
      </c>
      <c r="AG56" s="490" t="s">
        <v>1</v>
      </c>
      <c r="AH56" s="490">
        <v>2</v>
      </c>
      <c r="AI56" s="490" t="s">
        <v>1</v>
      </c>
      <c r="AJ56" s="490">
        <v>9</v>
      </c>
      <c r="AK56" s="490">
        <v>12</v>
      </c>
      <c r="AL56" s="490">
        <v>17</v>
      </c>
      <c r="AM56" s="490">
        <v>29</v>
      </c>
      <c r="AN56" s="490">
        <v>24</v>
      </c>
      <c r="AO56" s="490">
        <v>20</v>
      </c>
      <c r="AP56" s="490">
        <v>19</v>
      </c>
      <c r="AQ56" s="490">
        <v>19</v>
      </c>
      <c r="AR56" s="490">
        <v>36</v>
      </c>
      <c r="AS56" s="490">
        <v>31</v>
      </c>
      <c r="AT56" s="490">
        <v>18</v>
      </c>
      <c r="AU56" s="490">
        <v>15</v>
      </c>
      <c r="AV56" s="504">
        <v>61.6</v>
      </c>
      <c r="AW56" s="504">
        <v>61.5</v>
      </c>
      <c r="AX56" s="504">
        <v>61.7</v>
      </c>
      <c r="AY56" s="490">
        <v>226</v>
      </c>
      <c r="AZ56" s="490" t="s">
        <v>1</v>
      </c>
      <c r="BA56" s="490">
        <v>2</v>
      </c>
      <c r="BB56" s="490" t="s">
        <v>1</v>
      </c>
      <c r="BC56" s="490">
        <v>8</v>
      </c>
      <c r="BD56" s="490">
        <v>9</v>
      </c>
      <c r="BE56" s="490">
        <v>16</v>
      </c>
      <c r="BF56" s="490">
        <v>25</v>
      </c>
      <c r="BG56" s="490">
        <v>22</v>
      </c>
      <c r="BH56" s="490">
        <v>17</v>
      </c>
      <c r="BI56" s="490">
        <v>19</v>
      </c>
      <c r="BJ56" s="490">
        <v>19</v>
      </c>
      <c r="BK56" s="490">
        <v>34</v>
      </c>
      <c r="BL56" s="490">
        <v>25</v>
      </c>
      <c r="BM56" s="490">
        <v>16</v>
      </c>
      <c r="BN56" s="490">
        <v>14</v>
      </c>
      <c r="BO56" s="505">
        <v>61.8</v>
      </c>
      <c r="BP56" s="505">
        <v>61.3</v>
      </c>
      <c r="BQ56" s="505">
        <v>62.5</v>
      </c>
      <c r="BR56" s="492">
        <v>110</v>
      </c>
      <c r="BS56" s="492" t="s">
        <v>1</v>
      </c>
      <c r="BT56" s="492" t="s">
        <v>1</v>
      </c>
      <c r="BU56" s="492" t="s">
        <v>1</v>
      </c>
      <c r="BV56" s="492">
        <v>1</v>
      </c>
      <c r="BW56" s="492" t="s">
        <v>1</v>
      </c>
      <c r="BX56" s="492" t="s">
        <v>1</v>
      </c>
      <c r="BY56" s="492">
        <v>5</v>
      </c>
      <c r="BZ56" s="492">
        <v>6</v>
      </c>
      <c r="CA56" s="492">
        <v>15</v>
      </c>
      <c r="CB56" s="492">
        <v>7</v>
      </c>
      <c r="CC56" s="492">
        <v>16</v>
      </c>
      <c r="CD56" s="492">
        <v>19</v>
      </c>
      <c r="CE56" s="492">
        <v>20</v>
      </c>
      <c r="CF56" s="492">
        <v>11</v>
      </c>
      <c r="CG56" s="492">
        <v>10</v>
      </c>
      <c r="CH56" s="506">
        <v>58</v>
      </c>
      <c r="CI56" s="506" t="s">
        <v>1</v>
      </c>
      <c r="CJ56" s="506" t="s">
        <v>1</v>
      </c>
      <c r="CK56" s="506" t="s">
        <v>1</v>
      </c>
      <c r="CL56" s="506" t="s">
        <v>1</v>
      </c>
      <c r="CM56" s="506" t="s">
        <v>1</v>
      </c>
      <c r="CN56" s="506">
        <v>1</v>
      </c>
      <c r="CO56" s="506">
        <v>6</v>
      </c>
      <c r="CP56" s="506">
        <v>4</v>
      </c>
      <c r="CQ56" s="506">
        <v>9</v>
      </c>
      <c r="CR56" s="506">
        <v>15</v>
      </c>
      <c r="CS56" s="506">
        <v>13</v>
      </c>
      <c r="CT56" s="506">
        <v>4</v>
      </c>
      <c r="CU56" s="506">
        <v>6</v>
      </c>
      <c r="DC56" s="492">
        <v>441</v>
      </c>
      <c r="DD56" s="492">
        <v>319</v>
      </c>
      <c r="DE56" s="492">
        <v>226</v>
      </c>
      <c r="DF56" s="492">
        <v>54</v>
      </c>
      <c r="DG56" s="492">
        <v>39</v>
      </c>
      <c r="DH56" s="492">
        <v>44</v>
      </c>
      <c r="DI56" s="492">
        <v>47</v>
      </c>
      <c r="DJ56" s="492">
        <v>31</v>
      </c>
      <c r="DK56" s="492">
        <v>103</v>
      </c>
      <c r="DL56" s="492">
        <v>4</v>
      </c>
      <c r="DM56" s="492" t="s">
        <v>1</v>
      </c>
      <c r="DN56" s="492" t="s">
        <v>1</v>
      </c>
      <c r="DO56" s="492" t="s">
        <v>1</v>
      </c>
      <c r="DP56" s="492">
        <v>27</v>
      </c>
      <c r="DQ56" s="492">
        <v>53</v>
      </c>
      <c r="DR56" s="492">
        <v>2</v>
      </c>
      <c r="DS56" s="492">
        <v>15</v>
      </c>
      <c r="DT56" s="492">
        <v>2</v>
      </c>
      <c r="DU56" s="492" t="s">
        <v>1</v>
      </c>
      <c r="DV56" s="492" t="s">
        <v>1</v>
      </c>
      <c r="DW56" s="492" t="s">
        <v>1</v>
      </c>
      <c r="DX56" s="492" t="s">
        <v>1</v>
      </c>
      <c r="EA56" s="492">
        <v>108</v>
      </c>
      <c r="EB56" s="492">
        <v>5741</v>
      </c>
      <c r="EC56" s="492">
        <v>1064</v>
      </c>
      <c r="ED56" s="492">
        <v>4396</v>
      </c>
      <c r="EE56" s="492">
        <v>281</v>
      </c>
      <c r="EF56" s="492">
        <v>217</v>
      </c>
      <c r="EG56" s="492">
        <v>188</v>
      </c>
      <c r="EH56" s="492">
        <v>133</v>
      </c>
      <c r="EI56" s="492">
        <v>31</v>
      </c>
      <c r="EJ56" s="492">
        <v>24</v>
      </c>
      <c r="EK56" s="492" t="s">
        <v>1</v>
      </c>
      <c r="EL56" s="492">
        <v>20</v>
      </c>
      <c r="EM56" s="492">
        <v>9</v>
      </c>
      <c r="EN56" s="492">
        <v>224</v>
      </c>
      <c r="EO56" s="492">
        <v>131</v>
      </c>
      <c r="EP56" s="492">
        <v>93</v>
      </c>
      <c r="EQ56" s="492">
        <v>23</v>
      </c>
      <c r="ER56" s="492">
        <v>15</v>
      </c>
      <c r="ES56" s="492">
        <v>44</v>
      </c>
      <c r="ET56" s="492">
        <v>27</v>
      </c>
      <c r="EU56" s="492">
        <v>22</v>
      </c>
    </row>
    <row r="57" spans="1:151" ht="14.25" customHeight="1">
      <c r="A57" s="503" t="s">
        <v>299</v>
      </c>
      <c r="B57" s="503" t="s">
        <v>346</v>
      </c>
      <c r="C57" s="503" t="s">
        <v>783</v>
      </c>
      <c r="D57" s="503" t="s">
        <v>347</v>
      </c>
      <c r="E57" s="490">
        <v>170</v>
      </c>
      <c r="F57" s="490">
        <v>110</v>
      </c>
      <c r="G57" s="490">
        <v>47</v>
      </c>
      <c r="H57" s="490">
        <v>46</v>
      </c>
      <c r="I57" s="490">
        <v>36</v>
      </c>
      <c r="J57" s="490">
        <v>28</v>
      </c>
      <c r="K57" s="490">
        <v>27</v>
      </c>
      <c r="L57" s="490">
        <v>60</v>
      </c>
      <c r="M57" s="490">
        <v>319</v>
      </c>
      <c r="N57" s="490">
        <v>3</v>
      </c>
      <c r="O57" s="490">
        <v>5</v>
      </c>
      <c r="P57" s="490">
        <v>3</v>
      </c>
      <c r="Q57" s="490">
        <v>12</v>
      </c>
      <c r="R57" s="490">
        <v>16</v>
      </c>
      <c r="S57" s="490">
        <v>22</v>
      </c>
      <c r="T57" s="490">
        <v>35</v>
      </c>
      <c r="U57" s="490">
        <v>28</v>
      </c>
      <c r="V57" s="490">
        <v>29</v>
      </c>
      <c r="W57" s="490">
        <v>25</v>
      </c>
      <c r="X57" s="490">
        <v>25</v>
      </c>
      <c r="Y57" s="490">
        <v>43</v>
      </c>
      <c r="Z57" s="490">
        <v>33</v>
      </c>
      <c r="AA57" s="490">
        <v>23</v>
      </c>
      <c r="AB57" s="490">
        <v>17</v>
      </c>
      <c r="AC57" s="491">
        <v>59.9</v>
      </c>
      <c r="AD57" s="491">
        <v>60.1</v>
      </c>
      <c r="AE57" s="491">
        <v>59.7</v>
      </c>
      <c r="AF57" s="490">
        <v>251</v>
      </c>
      <c r="AG57" s="490" t="s">
        <v>1</v>
      </c>
      <c r="AH57" s="490">
        <v>2</v>
      </c>
      <c r="AI57" s="490" t="s">
        <v>1</v>
      </c>
      <c r="AJ57" s="490">
        <v>9</v>
      </c>
      <c r="AK57" s="490">
        <v>12</v>
      </c>
      <c r="AL57" s="490">
        <v>17</v>
      </c>
      <c r="AM57" s="490">
        <v>29</v>
      </c>
      <c r="AN57" s="490">
        <v>24</v>
      </c>
      <c r="AO57" s="490">
        <v>20</v>
      </c>
      <c r="AP57" s="490">
        <v>19</v>
      </c>
      <c r="AQ57" s="490">
        <v>19</v>
      </c>
      <c r="AR57" s="490">
        <v>36</v>
      </c>
      <c r="AS57" s="490">
        <v>31</v>
      </c>
      <c r="AT57" s="490">
        <v>18</v>
      </c>
      <c r="AU57" s="490">
        <v>15</v>
      </c>
      <c r="AV57" s="504">
        <v>61.6</v>
      </c>
      <c r="AW57" s="504">
        <v>61.5</v>
      </c>
      <c r="AX57" s="504">
        <v>61.7</v>
      </c>
      <c r="AY57" s="490">
        <v>226</v>
      </c>
      <c r="AZ57" s="490" t="s">
        <v>1</v>
      </c>
      <c r="BA57" s="490">
        <v>2</v>
      </c>
      <c r="BB57" s="490" t="s">
        <v>1</v>
      </c>
      <c r="BC57" s="490">
        <v>8</v>
      </c>
      <c r="BD57" s="490">
        <v>9</v>
      </c>
      <c r="BE57" s="490">
        <v>16</v>
      </c>
      <c r="BF57" s="490">
        <v>25</v>
      </c>
      <c r="BG57" s="490">
        <v>22</v>
      </c>
      <c r="BH57" s="490">
        <v>17</v>
      </c>
      <c r="BI57" s="490">
        <v>19</v>
      </c>
      <c r="BJ57" s="490">
        <v>19</v>
      </c>
      <c r="BK57" s="490">
        <v>34</v>
      </c>
      <c r="BL57" s="490">
        <v>25</v>
      </c>
      <c r="BM57" s="490">
        <v>16</v>
      </c>
      <c r="BN57" s="490">
        <v>14</v>
      </c>
      <c r="BO57" s="505">
        <v>61.8</v>
      </c>
      <c r="BP57" s="505">
        <v>61.3</v>
      </c>
      <c r="BQ57" s="505">
        <v>62.5</v>
      </c>
      <c r="BR57" s="492">
        <v>110</v>
      </c>
      <c r="BS57" s="492" t="s">
        <v>1</v>
      </c>
      <c r="BT57" s="492" t="s">
        <v>1</v>
      </c>
      <c r="BU57" s="492" t="s">
        <v>1</v>
      </c>
      <c r="BV57" s="492">
        <v>1</v>
      </c>
      <c r="BW57" s="492" t="s">
        <v>1</v>
      </c>
      <c r="BX57" s="492" t="s">
        <v>1</v>
      </c>
      <c r="BY57" s="492">
        <v>5</v>
      </c>
      <c r="BZ57" s="492">
        <v>6</v>
      </c>
      <c r="CA57" s="492">
        <v>15</v>
      </c>
      <c r="CB57" s="492">
        <v>7</v>
      </c>
      <c r="CC57" s="492">
        <v>16</v>
      </c>
      <c r="CD57" s="492">
        <v>19</v>
      </c>
      <c r="CE57" s="492">
        <v>20</v>
      </c>
      <c r="CF57" s="492">
        <v>11</v>
      </c>
      <c r="CG57" s="492">
        <v>10</v>
      </c>
      <c r="CH57" s="506">
        <v>58</v>
      </c>
      <c r="CI57" s="506" t="s">
        <v>1</v>
      </c>
      <c r="CJ57" s="506" t="s">
        <v>1</v>
      </c>
      <c r="CK57" s="506" t="s">
        <v>1</v>
      </c>
      <c r="CL57" s="506" t="s">
        <v>1</v>
      </c>
      <c r="CM57" s="506" t="s">
        <v>1</v>
      </c>
      <c r="CN57" s="506">
        <v>1</v>
      </c>
      <c r="CO57" s="506">
        <v>6</v>
      </c>
      <c r="CP57" s="506">
        <v>4</v>
      </c>
      <c r="CQ57" s="506">
        <v>9</v>
      </c>
      <c r="CR57" s="506">
        <v>15</v>
      </c>
      <c r="CS57" s="506">
        <v>13</v>
      </c>
      <c r="CT57" s="506">
        <v>4</v>
      </c>
      <c r="CU57" s="506">
        <v>6</v>
      </c>
      <c r="DC57" s="492">
        <v>441</v>
      </c>
      <c r="DD57" s="492">
        <v>319</v>
      </c>
      <c r="DE57" s="492">
        <v>226</v>
      </c>
      <c r="DF57" s="492">
        <v>54</v>
      </c>
      <c r="DG57" s="492">
        <v>39</v>
      </c>
      <c r="DH57" s="492">
        <v>44</v>
      </c>
      <c r="DI57" s="492">
        <v>47</v>
      </c>
      <c r="DJ57" s="492">
        <v>31</v>
      </c>
      <c r="DK57" s="492">
        <v>103</v>
      </c>
      <c r="DL57" s="492">
        <v>4</v>
      </c>
      <c r="DM57" s="492" t="s">
        <v>1</v>
      </c>
      <c r="DN57" s="492" t="s">
        <v>1</v>
      </c>
      <c r="DO57" s="492" t="s">
        <v>1</v>
      </c>
      <c r="DP57" s="492">
        <v>27</v>
      </c>
      <c r="DQ57" s="492">
        <v>53</v>
      </c>
      <c r="DR57" s="492">
        <v>2</v>
      </c>
      <c r="DS57" s="492">
        <v>15</v>
      </c>
      <c r="DT57" s="492">
        <v>2</v>
      </c>
      <c r="DU57" s="492" t="s">
        <v>1</v>
      </c>
      <c r="DV57" s="492" t="s">
        <v>1</v>
      </c>
      <c r="DW57" s="492" t="s">
        <v>1</v>
      </c>
      <c r="DX57" s="492" t="s">
        <v>1</v>
      </c>
      <c r="EA57" s="492">
        <v>108</v>
      </c>
      <c r="EB57" s="492">
        <v>5741</v>
      </c>
      <c r="EC57" s="492">
        <v>1064</v>
      </c>
      <c r="ED57" s="492">
        <v>4396</v>
      </c>
      <c r="EE57" s="492">
        <v>281</v>
      </c>
      <c r="EF57" s="492">
        <v>217</v>
      </c>
      <c r="EG57" s="492">
        <v>188</v>
      </c>
      <c r="EH57" s="492">
        <v>133</v>
      </c>
      <c r="EI57" s="492">
        <v>31</v>
      </c>
      <c r="EJ57" s="492">
        <v>24</v>
      </c>
      <c r="EK57" s="492" t="s">
        <v>1</v>
      </c>
      <c r="EL57" s="492">
        <v>20</v>
      </c>
      <c r="EM57" s="492">
        <v>9</v>
      </c>
      <c r="EN57" s="492">
        <v>224</v>
      </c>
      <c r="EO57" s="492">
        <v>131</v>
      </c>
      <c r="EP57" s="492">
        <v>93</v>
      </c>
      <c r="EQ57" s="492">
        <v>23</v>
      </c>
      <c r="ER57" s="492">
        <v>15</v>
      </c>
      <c r="ES57" s="492">
        <v>44</v>
      </c>
      <c r="ET57" s="492">
        <v>27</v>
      </c>
      <c r="EU57" s="492">
        <v>22</v>
      </c>
    </row>
    <row r="58" spans="1:151" ht="14.25" customHeight="1">
      <c r="A58" s="503" t="s">
        <v>299</v>
      </c>
      <c r="B58" s="503" t="s">
        <v>348</v>
      </c>
      <c r="C58" s="503"/>
      <c r="D58" s="503"/>
      <c r="E58" s="490">
        <v>1197</v>
      </c>
      <c r="F58" s="490">
        <v>392</v>
      </c>
      <c r="G58" s="490">
        <v>125</v>
      </c>
      <c r="H58" s="490">
        <v>116</v>
      </c>
      <c r="I58" s="490">
        <v>81</v>
      </c>
      <c r="J58" s="490">
        <v>51</v>
      </c>
      <c r="K58" s="490">
        <v>186</v>
      </c>
      <c r="L58" s="490">
        <v>805</v>
      </c>
      <c r="M58" s="490">
        <v>955</v>
      </c>
      <c r="N58" s="490">
        <v>9</v>
      </c>
      <c r="O58" s="490">
        <v>14</v>
      </c>
      <c r="P58" s="490">
        <v>26</v>
      </c>
      <c r="Q58" s="490">
        <v>21</v>
      </c>
      <c r="R58" s="490">
        <v>29</v>
      </c>
      <c r="S58" s="490">
        <v>38</v>
      </c>
      <c r="T58" s="490">
        <v>59</v>
      </c>
      <c r="U58" s="490">
        <v>90</v>
      </c>
      <c r="V58" s="490">
        <v>103</v>
      </c>
      <c r="W58" s="490">
        <v>125</v>
      </c>
      <c r="X58" s="490">
        <v>103</v>
      </c>
      <c r="Y58" s="490">
        <v>91</v>
      </c>
      <c r="Z58" s="490">
        <v>85</v>
      </c>
      <c r="AA58" s="490">
        <v>93</v>
      </c>
      <c r="AB58" s="490">
        <v>69</v>
      </c>
      <c r="AC58" s="491">
        <v>62.1</v>
      </c>
      <c r="AD58" s="491">
        <v>61.9</v>
      </c>
      <c r="AE58" s="491">
        <v>62.4</v>
      </c>
      <c r="AF58" s="490">
        <v>693</v>
      </c>
      <c r="AG58" s="490">
        <v>1</v>
      </c>
      <c r="AH58" s="490">
        <v>1</v>
      </c>
      <c r="AI58" s="490">
        <v>5</v>
      </c>
      <c r="AJ58" s="490">
        <v>12</v>
      </c>
      <c r="AK58" s="490">
        <v>14</v>
      </c>
      <c r="AL58" s="490">
        <v>23</v>
      </c>
      <c r="AM58" s="490">
        <v>40</v>
      </c>
      <c r="AN58" s="490">
        <v>57</v>
      </c>
      <c r="AO58" s="490">
        <v>64</v>
      </c>
      <c r="AP58" s="490">
        <v>83</v>
      </c>
      <c r="AQ58" s="490">
        <v>84</v>
      </c>
      <c r="AR58" s="490">
        <v>83</v>
      </c>
      <c r="AS58" s="490">
        <v>74</v>
      </c>
      <c r="AT58" s="490">
        <v>90</v>
      </c>
      <c r="AU58" s="490">
        <v>62</v>
      </c>
      <c r="AV58" s="504">
        <v>66.2</v>
      </c>
      <c r="AW58" s="504">
        <v>66.099999999999994</v>
      </c>
      <c r="AX58" s="504">
        <v>66.400000000000006</v>
      </c>
      <c r="AY58" s="490">
        <v>595</v>
      </c>
      <c r="AZ58" s="490" t="s">
        <v>1</v>
      </c>
      <c r="BA58" s="490" t="s">
        <v>1</v>
      </c>
      <c r="BB58" s="490">
        <v>4</v>
      </c>
      <c r="BC58" s="490">
        <v>11</v>
      </c>
      <c r="BD58" s="490">
        <v>11</v>
      </c>
      <c r="BE58" s="490">
        <v>19</v>
      </c>
      <c r="BF58" s="490">
        <v>32</v>
      </c>
      <c r="BG58" s="490">
        <v>48</v>
      </c>
      <c r="BH58" s="490">
        <v>56</v>
      </c>
      <c r="BI58" s="490">
        <v>70</v>
      </c>
      <c r="BJ58" s="490">
        <v>74</v>
      </c>
      <c r="BK58" s="490">
        <v>75</v>
      </c>
      <c r="BL58" s="490">
        <v>62</v>
      </c>
      <c r="BM58" s="490">
        <v>78</v>
      </c>
      <c r="BN58" s="490">
        <v>55</v>
      </c>
      <c r="BO58" s="505">
        <v>66.5</v>
      </c>
      <c r="BP58" s="505">
        <v>66</v>
      </c>
      <c r="BQ58" s="505">
        <v>67.5</v>
      </c>
      <c r="BR58" s="492">
        <v>392</v>
      </c>
      <c r="BS58" s="492" t="s">
        <v>1</v>
      </c>
      <c r="BT58" s="492" t="s">
        <v>1</v>
      </c>
      <c r="BU58" s="492" t="s">
        <v>1</v>
      </c>
      <c r="BV58" s="492" t="s">
        <v>1</v>
      </c>
      <c r="BW58" s="492">
        <v>2</v>
      </c>
      <c r="BX58" s="492">
        <v>3</v>
      </c>
      <c r="BY58" s="492">
        <v>15</v>
      </c>
      <c r="BZ58" s="492">
        <v>25</v>
      </c>
      <c r="CA58" s="492">
        <v>43</v>
      </c>
      <c r="CB58" s="492">
        <v>57</v>
      </c>
      <c r="CC58" s="492">
        <v>60</v>
      </c>
      <c r="CD58" s="492">
        <v>48</v>
      </c>
      <c r="CE58" s="492">
        <v>39</v>
      </c>
      <c r="CF58" s="492">
        <v>52</v>
      </c>
      <c r="CG58" s="492">
        <v>48</v>
      </c>
      <c r="CH58" s="506">
        <v>204</v>
      </c>
      <c r="CI58" s="506" t="s">
        <v>1</v>
      </c>
      <c r="CJ58" s="506" t="s">
        <v>1</v>
      </c>
      <c r="CK58" s="506" t="s">
        <v>1</v>
      </c>
      <c r="CL58" s="506" t="s">
        <v>1</v>
      </c>
      <c r="CM58" s="506">
        <v>2</v>
      </c>
      <c r="CN58" s="506">
        <v>10</v>
      </c>
      <c r="CO58" s="506">
        <v>12</v>
      </c>
      <c r="CP58" s="506">
        <v>19</v>
      </c>
      <c r="CQ58" s="506">
        <v>38</v>
      </c>
      <c r="CR58" s="506">
        <v>28</v>
      </c>
      <c r="CS58" s="506">
        <v>20</v>
      </c>
      <c r="CT58" s="506">
        <v>39</v>
      </c>
      <c r="CU58" s="506">
        <v>36</v>
      </c>
      <c r="DC58" s="492">
        <v>1290</v>
      </c>
      <c r="DD58" s="492">
        <v>897</v>
      </c>
      <c r="DE58" s="492">
        <v>596</v>
      </c>
      <c r="DF58" s="492">
        <v>223</v>
      </c>
      <c r="DG58" s="492">
        <v>78</v>
      </c>
      <c r="DH58" s="492">
        <v>166</v>
      </c>
      <c r="DI58" s="492">
        <v>100</v>
      </c>
      <c r="DJ58" s="492">
        <v>127</v>
      </c>
      <c r="DK58" s="492">
        <v>332</v>
      </c>
      <c r="DL58" s="492">
        <v>13</v>
      </c>
      <c r="DM58" s="492" t="s">
        <v>1</v>
      </c>
      <c r="DN58" s="492">
        <v>6</v>
      </c>
      <c r="DO58" s="492">
        <v>2</v>
      </c>
      <c r="DP58" s="492">
        <v>190</v>
      </c>
      <c r="DQ58" s="492">
        <v>15</v>
      </c>
      <c r="DR58" s="492">
        <v>57</v>
      </c>
      <c r="DS58" s="492">
        <v>19</v>
      </c>
      <c r="DT58" s="492">
        <v>8</v>
      </c>
      <c r="DU58" s="492">
        <v>13</v>
      </c>
      <c r="DV58" s="492">
        <v>2</v>
      </c>
      <c r="DW58" s="492">
        <v>1</v>
      </c>
      <c r="DX58" s="492">
        <v>4</v>
      </c>
      <c r="EA58" s="492">
        <v>388</v>
      </c>
      <c r="EB58" s="492">
        <v>27258</v>
      </c>
      <c r="EC58" s="492">
        <v>2837</v>
      </c>
      <c r="ED58" s="492">
        <v>19728</v>
      </c>
      <c r="EE58" s="492">
        <v>4693</v>
      </c>
      <c r="EF58" s="492">
        <v>647</v>
      </c>
      <c r="EG58" s="492">
        <v>557</v>
      </c>
      <c r="EH58" s="492">
        <v>388</v>
      </c>
      <c r="EI58" s="492">
        <v>120</v>
      </c>
      <c r="EJ58" s="492">
        <v>49</v>
      </c>
      <c r="EK58" s="492">
        <v>1</v>
      </c>
      <c r="EL58" s="492">
        <v>50</v>
      </c>
      <c r="EM58" s="492">
        <v>39</v>
      </c>
      <c r="EN58" s="492">
        <v>643</v>
      </c>
      <c r="EO58" s="492">
        <v>340</v>
      </c>
      <c r="EP58" s="492">
        <v>208</v>
      </c>
      <c r="EQ58" s="492">
        <v>103</v>
      </c>
      <c r="ER58" s="492">
        <v>29</v>
      </c>
      <c r="ES58" s="492">
        <v>165</v>
      </c>
      <c r="ET58" s="492">
        <v>50</v>
      </c>
      <c r="EU58" s="492">
        <v>88</v>
      </c>
    </row>
    <row r="59" spans="1:151" ht="14.25" customHeight="1">
      <c r="A59" s="503" t="s">
        <v>299</v>
      </c>
      <c r="B59" s="503" t="s">
        <v>348</v>
      </c>
      <c r="C59" s="503" t="s">
        <v>348</v>
      </c>
      <c r="D59" s="503"/>
      <c r="E59" s="490">
        <v>175</v>
      </c>
      <c r="F59" s="490">
        <v>69</v>
      </c>
      <c r="G59" s="490">
        <v>27</v>
      </c>
      <c r="H59" s="490">
        <v>27</v>
      </c>
      <c r="I59" s="490">
        <v>15</v>
      </c>
      <c r="J59" s="490">
        <v>6</v>
      </c>
      <c r="K59" s="490">
        <v>27</v>
      </c>
      <c r="L59" s="490">
        <v>106</v>
      </c>
      <c r="M59" s="490">
        <v>167</v>
      </c>
      <c r="N59" s="490">
        <v>4</v>
      </c>
      <c r="O59" s="490">
        <v>2</v>
      </c>
      <c r="P59" s="490">
        <v>5</v>
      </c>
      <c r="Q59" s="490">
        <v>1</v>
      </c>
      <c r="R59" s="490">
        <v>6</v>
      </c>
      <c r="S59" s="490">
        <v>6</v>
      </c>
      <c r="T59" s="490">
        <v>9</v>
      </c>
      <c r="U59" s="490">
        <v>11</v>
      </c>
      <c r="V59" s="490">
        <v>25</v>
      </c>
      <c r="W59" s="490">
        <v>24</v>
      </c>
      <c r="X59" s="490">
        <v>14</v>
      </c>
      <c r="Y59" s="490">
        <v>24</v>
      </c>
      <c r="Z59" s="490">
        <v>13</v>
      </c>
      <c r="AA59" s="490">
        <v>11</v>
      </c>
      <c r="AB59" s="490">
        <v>12</v>
      </c>
      <c r="AC59" s="491">
        <v>61.6</v>
      </c>
      <c r="AD59" s="491">
        <v>60.2</v>
      </c>
      <c r="AE59" s="491">
        <v>63.6</v>
      </c>
      <c r="AF59" s="490">
        <v>113</v>
      </c>
      <c r="AG59" s="490">
        <v>1</v>
      </c>
      <c r="AH59" s="490" t="s">
        <v>1</v>
      </c>
      <c r="AI59" s="490">
        <v>1</v>
      </c>
      <c r="AJ59" s="490">
        <v>1</v>
      </c>
      <c r="AK59" s="490">
        <v>3</v>
      </c>
      <c r="AL59" s="490">
        <v>2</v>
      </c>
      <c r="AM59" s="490">
        <v>7</v>
      </c>
      <c r="AN59" s="490">
        <v>5</v>
      </c>
      <c r="AO59" s="490">
        <v>15</v>
      </c>
      <c r="AP59" s="490">
        <v>15</v>
      </c>
      <c r="AQ59" s="490">
        <v>10</v>
      </c>
      <c r="AR59" s="490">
        <v>21</v>
      </c>
      <c r="AS59" s="490">
        <v>12</v>
      </c>
      <c r="AT59" s="490">
        <v>11</v>
      </c>
      <c r="AU59" s="490">
        <v>9</v>
      </c>
      <c r="AV59" s="504">
        <v>65.8</v>
      </c>
      <c r="AW59" s="504">
        <v>63.6</v>
      </c>
      <c r="AX59" s="504">
        <v>69.3</v>
      </c>
      <c r="AY59" s="490">
        <v>103</v>
      </c>
      <c r="AZ59" s="490" t="s">
        <v>1</v>
      </c>
      <c r="BA59" s="490" t="s">
        <v>1</v>
      </c>
      <c r="BB59" s="490">
        <v>1</v>
      </c>
      <c r="BC59" s="490">
        <v>1</v>
      </c>
      <c r="BD59" s="490">
        <v>2</v>
      </c>
      <c r="BE59" s="490">
        <v>2</v>
      </c>
      <c r="BF59" s="490">
        <v>7</v>
      </c>
      <c r="BG59" s="490">
        <v>3</v>
      </c>
      <c r="BH59" s="490">
        <v>13</v>
      </c>
      <c r="BI59" s="490">
        <v>14</v>
      </c>
      <c r="BJ59" s="490">
        <v>9</v>
      </c>
      <c r="BK59" s="490">
        <v>21</v>
      </c>
      <c r="BL59" s="490">
        <v>12</v>
      </c>
      <c r="BM59" s="490">
        <v>11</v>
      </c>
      <c r="BN59" s="490">
        <v>7</v>
      </c>
      <c r="BO59" s="505">
        <v>66.599999999999994</v>
      </c>
      <c r="BP59" s="505">
        <v>64.3</v>
      </c>
      <c r="BQ59" s="505">
        <v>70.7</v>
      </c>
      <c r="BR59" s="492">
        <v>69</v>
      </c>
      <c r="BS59" s="492" t="s">
        <v>1</v>
      </c>
      <c r="BT59" s="492" t="s">
        <v>1</v>
      </c>
      <c r="BU59" s="492" t="s">
        <v>1</v>
      </c>
      <c r="BV59" s="492" t="s">
        <v>1</v>
      </c>
      <c r="BW59" s="492" t="s">
        <v>1</v>
      </c>
      <c r="BX59" s="492" t="s">
        <v>1</v>
      </c>
      <c r="BY59" s="492">
        <v>4</v>
      </c>
      <c r="BZ59" s="492">
        <v>3</v>
      </c>
      <c r="CA59" s="492">
        <v>10</v>
      </c>
      <c r="CB59" s="492">
        <v>10</v>
      </c>
      <c r="CC59" s="492">
        <v>9</v>
      </c>
      <c r="CD59" s="492">
        <v>13</v>
      </c>
      <c r="CE59" s="492">
        <v>4</v>
      </c>
      <c r="CF59" s="492">
        <v>7</v>
      </c>
      <c r="CG59" s="492">
        <v>9</v>
      </c>
      <c r="CH59" s="506">
        <v>27</v>
      </c>
      <c r="CI59" s="506" t="s">
        <v>1</v>
      </c>
      <c r="CJ59" s="506" t="s">
        <v>1</v>
      </c>
      <c r="CK59" s="506" t="s">
        <v>1</v>
      </c>
      <c r="CL59" s="506" t="s">
        <v>1</v>
      </c>
      <c r="CM59" s="506" t="s">
        <v>1</v>
      </c>
      <c r="CN59" s="506" t="s">
        <v>1</v>
      </c>
      <c r="CO59" s="506">
        <v>1</v>
      </c>
      <c r="CP59" s="506">
        <v>3</v>
      </c>
      <c r="CQ59" s="506">
        <v>5</v>
      </c>
      <c r="CR59" s="506">
        <v>7</v>
      </c>
      <c r="CS59" s="506">
        <v>3</v>
      </c>
      <c r="CT59" s="506">
        <v>3</v>
      </c>
      <c r="CU59" s="506">
        <v>5</v>
      </c>
      <c r="DC59" s="492">
        <v>223</v>
      </c>
      <c r="DD59" s="492">
        <v>155</v>
      </c>
      <c r="DE59" s="492">
        <v>103</v>
      </c>
      <c r="DF59" s="492">
        <v>39</v>
      </c>
      <c r="DG59" s="492">
        <v>13</v>
      </c>
      <c r="DH59" s="492">
        <v>29</v>
      </c>
      <c r="DI59" s="492">
        <v>18</v>
      </c>
      <c r="DJ59" s="492">
        <v>21</v>
      </c>
      <c r="DK59" s="492">
        <v>61</v>
      </c>
      <c r="DL59" s="492" t="s">
        <v>1</v>
      </c>
      <c r="DM59" s="492" t="s">
        <v>1</v>
      </c>
      <c r="DN59" s="492">
        <v>2</v>
      </c>
      <c r="DO59" s="492" t="s">
        <v>1</v>
      </c>
      <c r="DP59" s="492">
        <v>38</v>
      </c>
      <c r="DQ59" s="492">
        <v>7</v>
      </c>
      <c r="DR59" s="492">
        <v>7</v>
      </c>
      <c r="DS59" s="492">
        <v>5</v>
      </c>
      <c r="DT59" s="492">
        <v>2</v>
      </c>
      <c r="DU59" s="492" t="s">
        <v>1</v>
      </c>
      <c r="DV59" s="492" t="s">
        <v>1</v>
      </c>
      <c r="DW59" s="492" t="s">
        <v>1</v>
      </c>
      <c r="DX59" s="492" t="s">
        <v>1</v>
      </c>
      <c r="EA59" s="492">
        <v>68</v>
      </c>
      <c r="EB59" s="492">
        <v>4366</v>
      </c>
      <c r="EC59" s="492">
        <v>203</v>
      </c>
      <c r="ED59" s="492">
        <v>3685</v>
      </c>
      <c r="EE59" s="492">
        <v>478</v>
      </c>
      <c r="EF59" s="492">
        <v>116</v>
      </c>
      <c r="EG59" s="492">
        <v>102</v>
      </c>
      <c r="EH59" s="492">
        <v>67</v>
      </c>
      <c r="EI59" s="492">
        <v>26</v>
      </c>
      <c r="EJ59" s="492">
        <v>9</v>
      </c>
      <c r="EK59" s="492" t="s">
        <v>1</v>
      </c>
      <c r="EL59" s="492">
        <v>9</v>
      </c>
      <c r="EM59" s="492">
        <v>5</v>
      </c>
      <c r="EN59" s="492">
        <v>107</v>
      </c>
      <c r="EO59" s="492">
        <v>53</v>
      </c>
      <c r="EP59" s="492">
        <v>36</v>
      </c>
      <c r="EQ59" s="492">
        <v>13</v>
      </c>
      <c r="ER59" s="492">
        <v>4</v>
      </c>
      <c r="ES59" s="492">
        <v>29</v>
      </c>
      <c r="ET59" s="492">
        <v>9</v>
      </c>
      <c r="EU59" s="492">
        <v>16</v>
      </c>
    </row>
    <row r="60" spans="1:151" ht="14.25" customHeight="1">
      <c r="A60" s="503" t="s">
        <v>299</v>
      </c>
      <c r="B60" s="503" t="s">
        <v>348</v>
      </c>
      <c r="C60" s="503" t="s">
        <v>348</v>
      </c>
      <c r="D60" s="503" t="s">
        <v>348</v>
      </c>
      <c r="AC60" s="491"/>
      <c r="AD60" s="491"/>
      <c r="AE60" s="491"/>
      <c r="AF60" s="490"/>
      <c r="AG60" s="490"/>
      <c r="AH60" s="490"/>
      <c r="AI60" s="490"/>
      <c r="AJ60" s="490"/>
      <c r="AK60" s="490"/>
      <c r="AL60" s="490"/>
      <c r="AM60" s="490"/>
      <c r="AN60" s="490"/>
      <c r="AO60" s="490"/>
      <c r="AP60" s="490"/>
      <c r="AQ60" s="490"/>
      <c r="AR60" s="490"/>
      <c r="AS60" s="490"/>
      <c r="AT60" s="490"/>
      <c r="AU60" s="490"/>
      <c r="AV60" s="504"/>
      <c r="AW60" s="504"/>
      <c r="AX60" s="504"/>
      <c r="AY60" s="490"/>
      <c r="AZ60" s="490"/>
      <c r="BA60" s="490"/>
      <c r="BB60" s="490"/>
      <c r="BC60" s="490"/>
      <c r="BD60" s="490"/>
      <c r="BE60" s="490"/>
      <c r="BF60" s="490"/>
      <c r="BG60" s="490"/>
      <c r="BH60" s="490"/>
      <c r="BI60" s="490"/>
      <c r="BJ60" s="490"/>
      <c r="BK60" s="490"/>
      <c r="BL60" s="490"/>
      <c r="BM60" s="490"/>
      <c r="BN60" s="490"/>
      <c r="BO60" s="505"/>
      <c r="BP60" s="505"/>
      <c r="BQ60" s="505"/>
      <c r="CH60" s="506"/>
      <c r="CI60" s="506"/>
      <c r="CJ60" s="506"/>
      <c r="CK60" s="506"/>
      <c r="CL60" s="506"/>
      <c r="CM60" s="506"/>
      <c r="CN60" s="506"/>
      <c r="CO60" s="506"/>
      <c r="CP60" s="506"/>
      <c r="CQ60" s="506"/>
      <c r="CR60" s="506"/>
      <c r="CS60" s="506"/>
      <c r="CT60" s="506"/>
      <c r="CU60" s="506"/>
    </row>
    <row r="61" spans="1:151" ht="14.25" customHeight="1">
      <c r="A61" s="503" t="s">
        <v>299</v>
      </c>
      <c r="B61" s="503" t="s">
        <v>348</v>
      </c>
      <c r="C61" s="503" t="s">
        <v>349</v>
      </c>
      <c r="D61" s="503"/>
      <c r="E61" s="490">
        <v>72</v>
      </c>
      <c r="F61" s="490">
        <v>13</v>
      </c>
      <c r="G61" s="490">
        <v>6</v>
      </c>
      <c r="H61" s="490">
        <v>5</v>
      </c>
      <c r="I61" s="490">
        <v>4</v>
      </c>
      <c r="J61" s="490">
        <v>3</v>
      </c>
      <c r="K61" s="490">
        <v>3</v>
      </c>
      <c r="L61" s="490">
        <v>59</v>
      </c>
      <c r="M61" s="490">
        <v>32</v>
      </c>
      <c r="N61" s="490" t="s">
        <v>1</v>
      </c>
      <c r="O61" s="490">
        <v>1</v>
      </c>
      <c r="P61" s="490" t="s">
        <v>1</v>
      </c>
      <c r="Q61" s="490">
        <v>2</v>
      </c>
      <c r="R61" s="490" t="s">
        <v>1</v>
      </c>
      <c r="S61" s="490" t="s">
        <v>1</v>
      </c>
      <c r="T61" s="490">
        <v>1</v>
      </c>
      <c r="U61" s="490">
        <v>5</v>
      </c>
      <c r="V61" s="490">
        <v>2</v>
      </c>
      <c r="W61" s="490">
        <v>5</v>
      </c>
      <c r="X61" s="490">
        <v>5</v>
      </c>
      <c r="Y61" s="490">
        <v>1</v>
      </c>
      <c r="Z61" s="490">
        <v>5</v>
      </c>
      <c r="AA61" s="490">
        <v>5</v>
      </c>
      <c r="AB61" s="490" t="s">
        <v>1</v>
      </c>
      <c r="AC61" s="491">
        <v>62.8</v>
      </c>
      <c r="AD61" s="491">
        <v>60.2</v>
      </c>
      <c r="AE61" s="491">
        <v>66.099999999999994</v>
      </c>
      <c r="AF61" s="490">
        <v>22</v>
      </c>
      <c r="AG61" s="490" t="s">
        <v>1</v>
      </c>
      <c r="AH61" s="490" t="s">
        <v>1</v>
      </c>
      <c r="AI61" s="490" t="s">
        <v>1</v>
      </c>
      <c r="AJ61" s="490">
        <v>1</v>
      </c>
      <c r="AK61" s="490" t="s">
        <v>1</v>
      </c>
      <c r="AL61" s="490" t="s">
        <v>1</v>
      </c>
      <c r="AM61" s="490" t="s">
        <v>1</v>
      </c>
      <c r="AN61" s="490">
        <v>4</v>
      </c>
      <c r="AO61" s="490" t="s">
        <v>1</v>
      </c>
      <c r="AP61" s="490">
        <v>4</v>
      </c>
      <c r="AQ61" s="490">
        <v>5</v>
      </c>
      <c r="AR61" s="490" t="s">
        <v>1</v>
      </c>
      <c r="AS61" s="490">
        <v>4</v>
      </c>
      <c r="AT61" s="490">
        <v>4</v>
      </c>
      <c r="AU61" s="490" t="s">
        <v>1</v>
      </c>
      <c r="AV61" s="504">
        <v>65.900000000000006</v>
      </c>
      <c r="AW61" s="504">
        <v>64.5</v>
      </c>
      <c r="AX61" s="504">
        <v>68.900000000000006</v>
      </c>
      <c r="AY61" s="490">
        <v>22</v>
      </c>
      <c r="AZ61" s="490" t="s">
        <v>1</v>
      </c>
      <c r="BA61" s="490" t="s">
        <v>1</v>
      </c>
      <c r="BB61" s="490" t="s">
        <v>1</v>
      </c>
      <c r="BC61" s="490">
        <v>1</v>
      </c>
      <c r="BD61" s="490" t="s">
        <v>1</v>
      </c>
      <c r="BE61" s="490" t="s">
        <v>1</v>
      </c>
      <c r="BF61" s="490" t="s">
        <v>1</v>
      </c>
      <c r="BG61" s="490">
        <v>4</v>
      </c>
      <c r="BH61" s="490" t="s">
        <v>1</v>
      </c>
      <c r="BI61" s="490">
        <v>4</v>
      </c>
      <c r="BJ61" s="490">
        <v>5</v>
      </c>
      <c r="BK61" s="490" t="s">
        <v>1</v>
      </c>
      <c r="BL61" s="490">
        <v>4</v>
      </c>
      <c r="BM61" s="490">
        <v>4</v>
      </c>
      <c r="BN61" s="490" t="s">
        <v>1</v>
      </c>
      <c r="BO61" s="505">
        <v>65.900000000000006</v>
      </c>
      <c r="BP61" s="505">
        <v>64.5</v>
      </c>
      <c r="BQ61" s="505">
        <v>68.900000000000006</v>
      </c>
      <c r="BR61" s="492">
        <v>13</v>
      </c>
      <c r="BS61" s="492" t="s">
        <v>1</v>
      </c>
      <c r="BT61" s="492" t="s">
        <v>1</v>
      </c>
      <c r="BU61" s="492" t="s">
        <v>1</v>
      </c>
      <c r="BV61" s="492" t="s">
        <v>1</v>
      </c>
      <c r="BW61" s="492" t="s">
        <v>1</v>
      </c>
      <c r="BX61" s="492" t="s">
        <v>1</v>
      </c>
      <c r="BY61" s="492" t="s">
        <v>1</v>
      </c>
      <c r="BZ61" s="492">
        <v>1</v>
      </c>
      <c r="CA61" s="492">
        <v>1</v>
      </c>
      <c r="CB61" s="492">
        <v>2</v>
      </c>
      <c r="CC61" s="492">
        <v>4</v>
      </c>
      <c r="CD61" s="492" t="s">
        <v>1</v>
      </c>
      <c r="CE61" s="492">
        <v>3</v>
      </c>
      <c r="CF61" s="492">
        <v>2</v>
      </c>
      <c r="CG61" s="492" t="s">
        <v>1</v>
      </c>
      <c r="CH61" s="506">
        <v>6</v>
      </c>
      <c r="CI61" s="506" t="s">
        <v>1</v>
      </c>
      <c r="CJ61" s="506" t="s">
        <v>1</v>
      </c>
      <c r="CK61" s="506" t="s">
        <v>1</v>
      </c>
      <c r="CL61" s="506" t="s">
        <v>1</v>
      </c>
      <c r="CM61" s="506" t="s">
        <v>1</v>
      </c>
      <c r="CN61" s="506" t="s">
        <v>1</v>
      </c>
      <c r="CO61" s="506" t="s">
        <v>1</v>
      </c>
      <c r="CP61" s="506" t="s">
        <v>1</v>
      </c>
      <c r="CQ61" s="506">
        <v>3</v>
      </c>
      <c r="CR61" s="506" t="s">
        <v>1</v>
      </c>
      <c r="CS61" s="506">
        <v>1</v>
      </c>
      <c r="CT61" s="506">
        <v>2</v>
      </c>
      <c r="CU61" s="506" t="s">
        <v>1</v>
      </c>
      <c r="DC61" s="492">
        <v>40</v>
      </c>
      <c r="DD61" s="492">
        <v>29</v>
      </c>
      <c r="DE61" s="492">
        <v>23</v>
      </c>
      <c r="DF61" s="492">
        <v>3</v>
      </c>
      <c r="DG61" s="492">
        <v>3</v>
      </c>
      <c r="DH61" s="492">
        <v>4</v>
      </c>
      <c r="DI61" s="492">
        <v>1</v>
      </c>
      <c r="DJ61" s="492">
        <v>6</v>
      </c>
      <c r="DK61" s="492">
        <v>13</v>
      </c>
      <c r="DL61" s="492" t="s">
        <v>1</v>
      </c>
      <c r="DM61" s="492" t="s">
        <v>1</v>
      </c>
      <c r="DN61" s="492" t="s">
        <v>1</v>
      </c>
      <c r="DO61" s="492" t="s">
        <v>1</v>
      </c>
      <c r="DP61" s="492">
        <v>8</v>
      </c>
      <c r="DQ61" s="492" t="s">
        <v>1</v>
      </c>
      <c r="DR61" s="492" t="s">
        <v>1</v>
      </c>
      <c r="DS61" s="492" t="s">
        <v>1</v>
      </c>
      <c r="DT61" s="492" t="s">
        <v>1</v>
      </c>
      <c r="DU61" s="492">
        <v>3</v>
      </c>
      <c r="DV61" s="492">
        <v>1</v>
      </c>
      <c r="DW61" s="492" t="s">
        <v>1</v>
      </c>
      <c r="DX61" s="492">
        <v>1</v>
      </c>
      <c r="EA61" s="492">
        <v>12</v>
      </c>
      <c r="EB61" s="492">
        <v>922</v>
      </c>
      <c r="EC61" s="492">
        <v>11</v>
      </c>
      <c r="ED61" s="492">
        <v>896</v>
      </c>
      <c r="EE61" s="492">
        <v>15</v>
      </c>
      <c r="EF61" s="492">
        <v>19</v>
      </c>
      <c r="EG61" s="492">
        <v>17</v>
      </c>
      <c r="EH61" s="492">
        <v>16</v>
      </c>
      <c r="EI61" s="492">
        <v>1</v>
      </c>
      <c r="EJ61" s="492" t="s">
        <v>1</v>
      </c>
      <c r="EK61" s="492" t="s">
        <v>1</v>
      </c>
      <c r="EL61" s="492">
        <v>1</v>
      </c>
      <c r="EM61" s="492">
        <v>1</v>
      </c>
      <c r="EN61" s="492">
        <v>21</v>
      </c>
      <c r="EO61" s="492">
        <v>12</v>
      </c>
      <c r="EP61" s="492">
        <v>7</v>
      </c>
      <c r="EQ61" s="492">
        <v>2</v>
      </c>
      <c r="ER61" s="492">
        <v>3</v>
      </c>
      <c r="ES61" s="492">
        <v>4</v>
      </c>
      <c r="ET61" s="492" t="s">
        <v>1</v>
      </c>
      <c r="EU61" s="492">
        <v>5</v>
      </c>
    </row>
    <row r="62" spans="1:151" ht="14.25" customHeight="1">
      <c r="A62" s="503" t="s">
        <v>299</v>
      </c>
      <c r="B62" s="503" t="s">
        <v>348</v>
      </c>
      <c r="C62" s="503" t="s">
        <v>349</v>
      </c>
      <c r="D62" s="503" t="s">
        <v>349</v>
      </c>
      <c r="AC62" s="491"/>
      <c r="AD62" s="491"/>
      <c r="AE62" s="491"/>
      <c r="AF62" s="490"/>
      <c r="AG62" s="490"/>
      <c r="AH62" s="490"/>
      <c r="AI62" s="490"/>
      <c r="AJ62" s="490"/>
      <c r="AK62" s="490"/>
      <c r="AL62" s="490"/>
      <c r="AM62" s="490"/>
      <c r="AN62" s="490"/>
      <c r="AO62" s="490"/>
      <c r="AP62" s="490"/>
      <c r="AQ62" s="490"/>
      <c r="AR62" s="490"/>
      <c r="AS62" s="490"/>
      <c r="AT62" s="490"/>
      <c r="AU62" s="490"/>
      <c r="AV62" s="504"/>
      <c r="AW62" s="504"/>
      <c r="AX62" s="504"/>
      <c r="AY62" s="490"/>
      <c r="AZ62" s="490"/>
      <c r="BA62" s="490"/>
      <c r="BB62" s="490"/>
      <c r="BC62" s="490"/>
      <c r="BD62" s="490"/>
      <c r="BE62" s="490"/>
      <c r="BF62" s="490"/>
      <c r="BG62" s="490"/>
      <c r="BH62" s="490"/>
      <c r="BI62" s="490"/>
      <c r="BJ62" s="490"/>
      <c r="BK62" s="490"/>
      <c r="BL62" s="490"/>
      <c r="BM62" s="490"/>
      <c r="BN62" s="490"/>
      <c r="BO62" s="505"/>
      <c r="BP62" s="505"/>
      <c r="BQ62" s="505"/>
      <c r="CH62" s="506"/>
      <c r="CI62" s="506"/>
      <c r="CJ62" s="506"/>
      <c r="CK62" s="506"/>
      <c r="CL62" s="506"/>
      <c r="CM62" s="506"/>
      <c r="CN62" s="506"/>
      <c r="CO62" s="506"/>
      <c r="CP62" s="506"/>
      <c r="CQ62" s="506"/>
      <c r="CR62" s="506"/>
      <c r="CS62" s="506"/>
      <c r="CT62" s="506"/>
      <c r="CU62" s="506"/>
    </row>
    <row r="63" spans="1:151" ht="14.25" customHeight="1">
      <c r="A63" s="503" t="s">
        <v>299</v>
      </c>
      <c r="B63" s="503" t="s">
        <v>348</v>
      </c>
      <c r="C63" s="503" t="s">
        <v>350</v>
      </c>
      <c r="D63" s="503"/>
      <c r="E63" s="490">
        <v>50</v>
      </c>
      <c r="F63" s="490">
        <v>5</v>
      </c>
      <c r="G63" s="490" t="s">
        <v>1</v>
      </c>
      <c r="H63" s="490" t="s">
        <v>1</v>
      </c>
      <c r="I63" s="490">
        <v>2</v>
      </c>
      <c r="J63" s="490">
        <v>1</v>
      </c>
      <c r="K63" s="490">
        <v>3</v>
      </c>
      <c r="L63" s="490">
        <v>45</v>
      </c>
      <c r="M63" s="490">
        <v>8</v>
      </c>
      <c r="N63" s="490" t="s">
        <v>1</v>
      </c>
      <c r="O63" s="490" t="s">
        <v>1</v>
      </c>
      <c r="P63" s="490" t="s">
        <v>1</v>
      </c>
      <c r="Q63" s="490" t="s">
        <v>1</v>
      </c>
      <c r="R63" s="490" t="s">
        <v>1</v>
      </c>
      <c r="S63" s="490" t="s">
        <v>1</v>
      </c>
      <c r="T63" s="490" t="s">
        <v>1</v>
      </c>
      <c r="U63" s="490">
        <v>1</v>
      </c>
      <c r="V63" s="490" t="s">
        <v>1</v>
      </c>
      <c r="W63" s="490">
        <v>2</v>
      </c>
      <c r="X63" s="490">
        <v>3</v>
      </c>
      <c r="Y63" s="490">
        <v>1</v>
      </c>
      <c r="Z63" s="490">
        <v>1</v>
      </c>
      <c r="AA63" s="490" t="s">
        <v>1</v>
      </c>
      <c r="AB63" s="490" t="s">
        <v>1</v>
      </c>
      <c r="AC63" s="491">
        <v>65.099999999999994</v>
      </c>
      <c r="AD63" s="491">
        <v>63.3</v>
      </c>
      <c r="AE63" s="491">
        <v>67</v>
      </c>
      <c r="AF63" s="490">
        <v>4</v>
      </c>
      <c r="AG63" s="490" t="s">
        <v>1</v>
      </c>
      <c r="AH63" s="490" t="s">
        <v>1</v>
      </c>
      <c r="AI63" s="490" t="s">
        <v>1</v>
      </c>
      <c r="AJ63" s="490" t="s">
        <v>1</v>
      </c>
      <c r="AK63" s="490" t="s">
        <v>1</v>
      </c>
      <c r="AL63" s="490" t="s">
        <v>1</v>
      </c>
      <c r="AM63" s="490" t="s">
        <v>1</v>
      </c>
      <c r="AN63" s="490">
        <v>1</v>
      </c>
      <c r="AO63" s="490" t="s">
        <v>1</v>
      </c>
      <c r="AP63" s="490" t="s">
        <v>1</v>
      </c>
      <c r="AQ63" s="490">
        <v>1</v>
      </c>
      <c r="AR63" s="490">
        <v>1</v>
      </c>
      <c r="AS63" s="490">
        <v>1</v>
      </c>
      <c r="AT63" s="490" t="s">
        <v>1</v>
      </c>
      <c r="AU63" s="490" t="s">
        <v>1</v>
      </c>
      <c r="AV63" s="504">
        <v>66</v>
      </c>
      <c r="AW63" s="504">
        <v>61.5</v>
      </c>
      <c r="AX63" s="504">
        <v>70.5</v>
      </c>
      <c r="AY63" s="490">
        <v>4</v>
      </c>
      <c r="AZ63" s="490" t="s">
        <v>1</v>
      </c>
      <c r="BA63" s="490" t="s">
        <v>1</v>
      </c>
      <c r="BB63" s="490" t="s">
        <v>1</v>
      </c>
      <c r="BC63" s="490" t="s">
        <v>1</v>
      </c>
      <c r="BD63" s="490" t="s">
        <v>1</v>
      </c>
      <c r="BE63" s="490" t="s">
        <v>1</v>
      </c>
      <c r="BF63" s="490" t="s">
        <v>1</v>
      </c>
      <c r="BG63" s="490">
        <v>1</v>
      </c>
      <c r="BH63" s="490" t="s">
        <v>1</v>
      </c>
      <c r="BI63" s="490" t="s">
        <v>1</v>
      </c>
      <c r="BJ63" s="490">
        <v>1</v>
      </c>
      <c r="BK63" s="490">
        <v>1</v>
      </c>
      <c r="BL63" s="490">
        <v>1</v>
      </c>
      <c r="BM63" s="490" t="s">
        <v>1</v>
      </c>
      <c r="BN63" s="490" t="s">
        <v>1</v>
      </c>
      <c r="BO63" s="505">
        <v>66</v>
      </c>
      <c r="BP63" s="505">
        <v>61.5</v>
      </c>
      <c r="BQ63" s="505">
        <v>70.5</v>
      </c>
      <c r="BR63" s="492">
        <v>5</v>
      </c>
      <c r="BS63" s="492" t="s">
        <v>1</v>
      </c>
      <c r="BT63" s="492" t="s">
        <v>1</v>
      </c>
      <c r="BU63" s="492" t="s">
        <v>1</v>
      </c>
      <c r="BV63" s="492" t="s">
        <v>1</v>
      </c>
      <c r="BW63" s="492" t="s">
        <v>1</v>
      </c>
      <c r="BX63" s="492" t="s">
        <v>1</v>
      </c>
      <c r="BY63" s="492" t="s">
        <v>1</v>
      </c>
      <c r="BZ63" s="492">
        <v>1</v>
      </c>
      <c r="CA63" s="492" t="s">
        <v>1</v>
      </c>
      <c r="CB63" s="492">
        <v>1</v>
      </c>
      <c r="CC63" s="492">
        <v>1</v>
      </c>
      <c r="CD63" s="492">
        <v>1</v>
      </c>
      <c r="CE63" s="492" t="s">
        <v>1</v>
      </c>
      <c r="CF63" s="492">
        <v>1</v>
      </c>
      <c r="CG63" s="492" t="s">
        <v>1</v>
      </c>
      <c r="CH63" s="506">
        <v>2</v>
      </c>
      <c r="CI63" s="506" t="s">
        <v>1</v>
      </c>
      <c r="CJ63" s="506" t="s">
        <v>1</v>
      </c>
      <c r="CK63" s="506" t="s">
        <v>1</v>
      </c>
      <c r="CL63" s="506" t="s">
        <v>1</v>
      </c>
      <c r="CM63" s="506" t="s">
        <v>1</v>
      </c>
      <c r="CN63" s="506" t="s">
        <v>1</v>
      </c>
      <c r="CO63" s="506" t="s">
        <v>1</v>
      </c>
      <c r="CP63" s="506" t="s">
        <v>1</v>
      </c>
      <c r="CQ63" s="506">
        <v>1</v>
      </c>
      <c r="CR63" s="506">
        <v>1</v>
      </c>
      <c r="CS63" s="506" t="s">
        <v>1</v>
      </c>
      <c r="CT63" s="506" t="s">
        <v>1</v>
      </c>
      <c r="CU63" s="506" t="s">
        <v>1</v>
      </c>
      <c r="DC63" s="492">
        <v>16</v>
      </c>
      <c r="DD63" s="492">
        <v>12</v>
      </c>
      <c r="DE63" s="492">
        <v>4</v>
      </c>
      <c r="DF63" s="492">
        <v>6</v>
      </c>
      <c r="DG63" s="492">
        <v>2</v>
      </c>
      <c r="DH63" s="492" t="s">
        <v>1</v>
      </c>
      <c r="DI63" s="492">
        <v>1</v>
      </c>
      <c r="DJ63" s="492">
        <v>3</v>
      </c>
      <c r="DK63" s="492">
        <v>4</v>
      </c>
      <c r="DL63" s="492" t="s">
        <v>1</v>
      </c>
      <c r="DM63" s="492" t="s">
        <v>1</v>
      </c>
      <c r="DN63" s="492" t="s">
        <v>1</v>
      </c>
      <c r="DO63" s="492" t="s">
        <v>1</v>
      </c>
      <c r="DP63" s="492">
        <v>1</v>
      </c>
      <c r="DQ63" s="492" t="s">
        <v>1</v>
      </c>
      <c r="DR63" s="492">
        <v>2</v>
      </c>
      <c r="DS63" s="492">
        <v>1</v>
      </c>
      <c r="DT63" s="492" t="s">
        <v>1</v>
      </c>
      <c r="DU63" s="492" t="s">
        <v>1</v>
      </c>
      <c r="DV63" s="492" t="s">
        <v>1</v>
      </c>
      <c r="DW63" s="492" t="s">
        <v>1</v>
      </c>
      <c r="DX63" s="492" t="s">
        <v>1</v>
      </c>
      <c r="EA63" s="492">
        <v>5</v>
      </c>
      <c r="EB63" s="492">
        <v>201</v>
      </c>
      <c r="EC63" s="492" t="s">
        <v>1</v>
      </c>
      <c r="ED63" s="492">
        <v>103</v>
      </c>
      <c r="EE63" s="492">
        <v>98</v>
      </c>
      <c r="EF63" s="492">
        <v>9</v>
      </c>
      <c r="EG63" s="492">
        <v>7</v>
      </c>
      <c r="EH63" s="492">
        <v>2</v>
      </c>
      <c r="EI63" s="492">
        <v>4</v>
      </c>
      <c r="EJ63" s="492">
        <v>1</v>
      </c>
      <c r="EK63" s="492" t="s">
        <v>1</v>
      </c>
      <c r="EL63" s="492">
        <v>1</v>
      </c>
      <c r="EM63" s="492">
        <v>1</v>
      </c>
      <c r="EN63" s="492">
        <v>7</v>
      </c>
      <c r="EO63" s="492">
        <v>5</v>
      </c>
      <c r="EP63" s="492">
        <v>2</v>
      </c>
      <c r="EQ63" s="492">
        <v>2</v>
      </c>
      <c r="ER63" s="492">
        <v>1</v>
      </c>
      <c r="ES63" s="492" t="s">
        <v>1</v>
      </c>
      <c r="ET63" s="492" t="s">
        <v>1</v>
      </c>
      <c r="EU63" s="492">
        <v>2</v>
      </c>
    </row>
    <row r="64" spans="1:151" ht="14.25" customHeight="1">
      <c r="A64" s="503" t="s">
        <v>299</v>
      </c>
      <c r="B64" s="503" t="s">
        <v>348</v>
      </c>
      <c r="C64" s="503" t="s">
        <v>350</v>
      </c>
      <c r="D64" s="503" t="s">
        <v>350</v>
      </c>
      <c r="AC64" s="491"/>
      <c r="AD64" s="491"/>
      <c r="AE64" s="491"/>
      <c r="AF64" s="490"/>
      <c r="AG64" s="490"/>
      <c r="AH64" s="490"/>
      <c r="AI64" s="490"/>
      <c r="AJ64" s="490"/>
      <c r="AK64" s="490"/>
      <c r="AL64" s="490"/>
      <c r="AM64" s="490"/>
      <c r="AN64" s="490"/>
      <c r="AO64" s="490"/>
      <c r="AP64" s="490"/>
      <c r="AQ64" s="490"/>
      <c r="AR64" s="490"/>
      <c r="AS64" s="490"/>
      <c r="AT64" s="490"/>
      <c r="AU64" s="490"/>
      <c r="AV64" s="504"/>
      <c r="AW64" s="504"/>
      <c r="AX64" s="504"/>
      <c r="AY64" s="490"/>
      <c r="AZ64" s="490"/>
      <c r="BA64" s="490"/>
      <c r="BB64" s="490"/>
      <c r="BC64" s="490"/>
      <c r="BD64" s="490"/>
      <c r="BE64" s="490"/>
      <c r="BF64" s="490"/>
      <c r="BG64" s="490"/>
      <c r="BH64" s="490"/>
      <c r="BI64" s="490"/>
      <c r="BJ64" s="490"/>
      <c r="BK64" s="490"/>
      <c r="BL64" s="490"/>
      <c r="BM64" s="490"/>
      <c r="BN64" s="490"/>
      <c r="BO64" s="505"/>
      <c r="BP64" s="505"/>
      <c r="BQ64" s="505"/>
      <c r="CH64" s="506"/>
      <c r="CI64" s="506"/>
      <c r="CJ64" s="506"/>
      <c r="CK64" s="506"/>
      <c r="CL64" s="506"/>
      <c r="CM64" s="506"/>
      <c r="CN64" s="506"/>
      <c r="CO64" s="506"/>
      <c r="CP64" s="506"/>
      <c r="CQ64" s="506"/>
      <c r="CR64" s="506"/>
      <c r="CS64" s="506"/>
      <c r="CT64" s="506"/>
      <c r="CU64" s="506"/>
    </row>
    <row r="65" spans="1:151" ht="14.25" customHeight="1">
      <c r="A65" s="503" t="s">
        <v>299</v>
      </c>
      <c r="B65" s="503" t="s">
        <v>348</v>
      </c>
      <c r="C65" s="503" t="s">
        <v>351</v>
      </c>
      <c r="D65" s="503"/>
      <c r="E65" s="490">
        <v>128</v>
      </c>
      <c r="F65" s="490">
        <v>40</v>
      </c>
      <c r="G65" s="490">
        <v>12</v>
      </c>
      <c r="H65" s="490">
        <v>11</v>
      </c>
      <c r="I65" s="490">
        <v>8</v>
      </c>
      <c r="J65" s="490">
        <v>3</v>
      </c>
      <c r="K65" s="490">
        <v>20</v>
      </c>
      <c r="L65" s="490">
        <v>88</v>
      </c>
      <c r="M65" s="490">
        <v>110</v>
      </c>
      <c r="N65" s="490">
        <v>2</v>
      </c>
      <c r="O65" s="490">
        <v>6</v>
      </c>
      <c r="P65" s="490">
        <v>1</v>
      </c>
      <c r="Q65" s="490">
        <v>3</v>
      </c>
      <c r="R65" s="490">
        <v>4</v>
      </c>
      <c r="S65" s="490">
        <v>5</v>
      </c>
      <c r="T65" s="490">
        <v>6</v>
      </c>
      <c r="U65" s="490">
        <v>12</v>
      </c>
      <c r="V65" s="490">
        <v>5</v>
      </c>
      <c r="W65" s="490">
        <v>13</v>
      </c>
      <c r="X65" s="490">
        <v>17</v>
      </c>
      <c r="Y65" s="490">
        <v>8</v>
      </c>
      <c r="Z65" s="490">
        <v>6</v>
      </c>
      <c r="AA65" s="490">
        <v>13</v>
      </c>
      <c r="AB65" s="490">
        <v>9</v>
      </c>
      <c r="AC65" s="491">
        <v>61</v>
      </c>
      <c r="AD65" s="491">
        <v>60.9</v>
      </c>
      <c r="AE65" s="491">
        <v>61.1</v>
      </c>
      <c r="AF65" s="490">
        <v>72</v>
      </c>
      <c r="AG65" s="490" t="s">
        <v>1</v>
      </c>
      <c r="AH65" s="490" t="s">
        <v>1</v>
      </c>
      <c r="AI65" s="490" t="s">
        <v>1</v>
      </c>
      <c r="AJ65" s="490">
        <v>1</v>
      </c>
      <c r="AK65" s="490">
        <v>1</v>
      </c>
      <c r="AL65" s="490">
        <v>3</v>
      </c>
      <c r="AM65" s="490">
        <v>3</v>
      </c>
      <c r="AN65" s="490">
        <v>7</v>
      </c>
      <c r="AO65" s="490">
        <v>3</v>
      </c>
      <c r="AP65" s="490">
        <v>6</v>
      </c>
      <c r="AQ65" s="490">
        <v>15</v>
      </c>
      <c r="AR65" s="490">
        <v>7</v>
      </c>
      <c r="AS65" s="490">
        <v>6</v>
      </c>
      <c r="AT65" s="490">
        <v>12</v>
      </c>
      <c r="AU65" s="490">
        <v>8</v>
      </c>
      <c r="AV65" s="504">
        <v>68.3</v>
      </c>
      <c r="AW65" s="504">
        <v>69</v>
      </c>
      <c r="AX65" s="504">
        <v>67.400000000000006</v>
      </c>
      <c r="AY65" s="490">
        <v>68</v>
      </c>
      <c r="AZ65" s="490" t="s">
        <v>1</v>
      </c>
      <c r="BA65" s="490" t="s">
        <v>1</v>
      </c>
      <c r="BB65" s="490" t="s">
        <v>1</v>
      </c>
      <c r="BC65" s="490">
        <v>1</v>
      </c>
      <c r="BD65" s="490">
        <v>1</v>
      </c>
      <c r="BE65" s="490">
        <v>3</v>
      </c>
      <c r="BF65" s="490">
        <v>2</v>
      </c>
      <c r="BG65" s="490">
        <v>7</v>
      </c>
      <c r="BH65" s="490">
        <v>3</v>
      </c>
      <c r="BI65" s="490">
        <v>6</v>
      </c>
      <c r="BJ65" s="490">
        <v>15</v>
      </c>
      <c r="BK65" s="490">
        <v>7</v>
      </c>
      <c r="BL65" s="490">
        <v>5</v>
      </c>
      <c r="BM65" s="490">
        <v>11</v>
      </c>
      <c r="BN65" s="490">
        <v>7</v>
      </c>
      <c r="BO65" s="505">
        <v>67.900000000000006</v>
      </c>
      <c r="BP65" s="505">
        <v>68.8</v>
      </c>
      <c r="BQ65" s="505">
        <v>66.599999999999994</v>
      </c>
      <c r="BR65" s="492">
        <v>40</v>
      </c>
      <c r="BS65" s="492" t="s">
        <v>1</v>
      </c>
      <c r="BT65" s="492" t="s">
        <v>1</v>
      </c>
      <c r="BU65" s="492" t="s">
        <v>1</v>
      </c>
      <c r="BV65" s="492" t="s">
        <v>1</v>
      </c>
      <c r="BW65" s="492" t="s">
        <v>1</v>
      </c>
      <c r="BX65" s="492" t="s">
        <v>1</v>
      </c>
      <c r="BY65" s="492" t="s">
        <v>1</v>
      </c>
      <c r="BZ65" s="492">
        <v>3</v>
      </c>
      <c r="CA65" s="492">
        <v>3</v>
      </c>
      <c r="CB65" s="492">
        <v>3</v>
      </c>
      <c r="CC65" s="492">
        <v>11</v>
      </c>
      <c r="CD65" s="492">
        <v>4</v>
      </c>
      <c r="CE65" s="492">
        <v>4</v>
      </c>
      <c r="CF65" s="492">
        <v>6</v>
      </c>
      <c r="CG65" s="492">
        <v>6</v>
      </c>
      <c r="CH65" s="506">
        <v>29</v>
      </c>
      <c r="CI65" s="506" t="s">
        <v>1</v>
      </c>
      <c r="CJ65" s="506" t="s">
        <v>1</v>
      </c>
      <c r="CK65" s="506" t="s">
        <v>1</v>
      </c>
      <c r="CL65" s="506" t="s">
        <v>1</v>
      </c>
      <c r="CM65" s="506" t="s">
        <v>1</v>
      </c>
      <c r="CN65" s="506">
        <v>2</v>
      </c>
      <c r="CO65" s="506">
        <v>1</v>
      </c>
      <c r="CP65" s="506">
        <v>1</v>
      </c>
      <c r="CQ65" s="506">
        <v>10</v>
      </c>
      <c r="CR65" s="506">
        <v>3</v>
      </c>
      <c r="CS65" s="506">
        <v>2</v>
      </c>
      <c r="CT65" s="506">
        <v>5</v>
      </c>
      <c r="CU65" s="506">
        <v>5</v>
      </c>
      <c r="DC65" s="492">
        <v>140</v>
      </c>
      <c r="DD65" s="492">
        <v>101</v>
      </c>
      <c r="DE65" s="492">
        <v>68</v>
      </c>
      <c r="DF65" s="492">
        <v>22</v>
      </c>
      <c r="DG65" s="492">
        <v>11</v>
      </c>
      <c r="DH65" s="492">
        <v>13</v>
      </c>
      <c r="DI65" s="492">
        <v>14</v>
      </c>
      <c r="DJ65" s="492">
        <v>12</v>
      </c>
      <c r="DK65" s="492">
        <v>32</v>
      </c>
      <c r="DL65" s="492">
        <v>2</v>
      </c>
      <c r="DM65" s="492" t="s">
        <v>1</v>
      </c>
      <c r="DN65" s="492">
        <v>3</v>
      </c>
      <c r="DO65" s="492">
        <v>1</v>
      </c>
      <c r="DP65" s="492">
        <v>16</v>
      </c>
      <c r="DQ65" s="492" t="s">
        <v>1</v>
      </c>
      <c r="DR65" s="492">
        <v>6</v>
      </c>
      <c r="DS65" s="492">
        <v>3</v>
      </c>
      <c r="DT65" s="492">
        <v>1</v>
      </c>
      <c r="DU65" s="492" t="s">
        <v>1</v>
      </c>
      <c r="DV65" s="492" t="s">
        <v>1</v>
      </c>
      <c r="DW65" s="492" t="s">
        <v>1</v>
      </c>
      <c r="DX65" s="492" t="s">
        <v>1</v>
      </c>
      <c r="EA65" s="492">
        <v>40</v>
      </c>
      <c r="EB65" s="492">
        <v>2701</v>
      </c>
      <c r="EC65" s="492">
        <v>350</v>
      </c>
      <c r="ED65" s="492">
        <v>1801</v>
      </c>
      <c r="EE65" s="492">
        <v>550</v>
      </c>
      <c r="EF65" s="492">
        <v>72</v>
      </c>
      <c r="EG65" s="492">
        <v>57</v>
      </c>
      <c r="EH65" s="492">
        <v>41</v>
      </c>
      <c r="EI65" s="492">
        <v>10</v>
      </c>
      <c r="EJ65" s="492">
        <v>6</v>
      </c>
      <c r="EK65" s="492" t="s">
        <v>1</v>
      </c>
      <c r="EL65" s="492">
        <v>12</v>
      </c>
      <c r="EM65" s="492">
        <v>3</v>
      </c>
      <c r="EN65" s="492">
        <v>68</v>
      </c>
      <c r="EO65" s="492">
        <v>44</v>
      </c>
      <c r="EP65" s="492">
        <v>27</v>
      </c>
      <c r="EQ65" s="492">
        <v>12</v>
      </c>
      <c r="ER65" s="492">
        <v>5</v>
      </c>
      <c r="ES65" s="492">
        <v>13</v>
      </c>
      <c r="ET65" s="492">
        <v>2</v>
      </c>
      <c r="EU65" s="492">
        <v>9</v>
      </c>
    </row>
    <row r="66" spans="1:151" ht="14.25" customHeight="1">
      <c r="A66" s="503" t="s">
        <v>299</v>
      </c>
      <c r="B66" s="503" t="s">
        <v>348</v>
      </c>
      <c r="C66" s="503" t="s">
        <v>351</v>
      </c>
      <c r="D66" s="503" t="s">
        <v>351</v>
      </c>
      <c r="AC66" s="491"/>
      <c r="AD66" s="491"/>
      <c r="AE66" s="491"/>
      <c r="AF66" s="490"/>
      <c r="AG66" s="490"/>
      <c r="AH66" s="490"/>
      <c r="AI66" s="490"/>
      <c r="AJ66" s="490"/>
      <c r="AK66" s="490"/>
      <c r="AL66" s="490"/>
      <c r="AM66" s="490"/>
      <c r="AN66" s="490"/>
      <c r="AO66" s="490"/>
      <c r="AP66" s="490"/>
      <c r="AQ66" s="490"/>
      <c r="AR66" s="490"/>
      <c r="AS66" s="490"/>
      <c r="AT66" s="490"/>
      <c r="AU66" s="490"/>
      <c r="AV66" s="504"/>
      <c r="AW66" s="504"/>
      <c r="AX66" s="504"/>
      <c r="AY66" s="490"/>
      <c r="AZ66" s="490"/>
      <c r="BA66" s="490"/>
      <c r="BB66" s="490"/>
      <c r="BC66" s="490"/>
      <c r="BD66" s="490"/>
      <c r="BE66" s="490"/>
      <c r="BF66" s="490"/>
      <c r="BG66" s="490"/>
      <c r="BH66" s="490"/>
      <c r="BI66" s="490"/>
      <c r="BJ66" s="490"/>
      <c r="BK66" s="490"/>
      <c r="BL66" s="490"/>
      <c r="BM66" s="490"/>
      <c r="BN66" s="490"/>
      <c r="BO66" s="505"/>
      <c r="BP66" s="505"/>
      <c r="BQ66" s="505"/>
      <c r="CH66" s="506"/>
      <c r="CI66" s="506"/>
      <c r="CJ66" s="506"/>
      <c r="CK66" s="506"/>
      <c r="CL66" s="506"/>
      <c r="CM66" s="506"/>
      <c r="CN66" s="506"/>
      <c r="CO66" s="506"/>
      <c r="CP66" s="506"/>
      <c r="CQ66" s="506"/>
      <c r="CR66" s="506"/>
      <c r="CS66" s="506"/>
      <c r="CT66" s="506"/>
      <c r="CU66" s="506"/>
    </row>
    <row r="67" spans="1:151" ht="14.25" customHeight="1">
      <c r="A67" s="503" t="s">
        <v>299</v>
      </c>
      <c r="B67" s="503" t="s">
        <v>348</v>
      </c>
      <c r="C67" s="503" t="s">
        <v>352</v>
      </c>
      <c r="D67" s="503"/>
      <c r="E67" s="490">
        <v>158</v>
      </c>
      <c r="F67" s="490">
        <v>42</v>
      </c>
      <c r="G67" s="490">
        <v>5</v>
      </c>
      <c r="H67" s="490">
        <v>3</v>
      </c>
      <c r="I67" s="490">
        <v>10</v>
      </c>
      <c r="J67" s="490">
        <v>4</v>
      </c>
      <c r="K67" s="490">
        <v>27</v>
      </c>
      <c r="L67" s="490">
        <v>116</v>
      </c>
      <c r="M67" s="490">
        <v>92</v>
      </c>
      <c r="N67" s="490" t="s">
        <v>1</v>
      </c>
      <c r="O67" s="490" t="s">
        <v>1</v>
      </c>
      <c r="P67" s="490">
        <v>1</v>
      </c>
      <c r="Q67" s="490">
        <v>3</v>
      </c>
      <c r="R67" s="490">
        <v>3</v>
      </c>
      <c r="S67" s="490">
        <v>2</v>
      </c>
      <c r="T67" s="490">
        <v>5</v>
      </c>
      <c r="U67" s="490">
        <v>9</v>
      </c>
      <c r="V67" s="490">
        <v>10</v>
      </c>
      <c r="W67" s="490">
        <v>13</v>
      </c>
      <c r="X67" s="490">
        <v>12</v>
      </c>
      <c r="Y67" s="490">
        <v>8</v>
      </c>
      <c r="Z67" s="490">
        <v>12</v>
      </c>
      <c r="AA67" s="490">
        <v>6</v>
      </c>
      <c r="AB67" s="490">
        <v>8</v>
      </c>
      <c r="AC67" s="491">
        <v>64.3</v>
      </c>
      <c r="AD67" s="491">
        <v>65.599999999999994</v>
      </c>
      <c r="AE67" s="491">
        <v>62.6</v>
      </c>
      <c r="AF67" s="490">
        <v>63</v>
      </c>
      <c r="AG67" s="490" t="s">
        <v>1</v>
      </c>
      <c r="AH67" s="490" t="s">
        <v>1</v>
      </c>
      <c r="AI67" s="490" t="s">
        <v>1</v>
      </c>
      <c r="AJ67" s="490" t="s">
        <v>1</v>
      </c>
      <c r="AK67" s="490">
        <v>2</v>
      </c>
      <c r="AL67" s="490">
        <v>1</v>
      </c>
      <c r="AM67" s="490">
        <v>1</v>
      </c>
      <c r="AN67" s="490">
        <v>2</v>
      </c>
      <c r="AO67" s="490">
        <v>6</v>
      </c>
      <c r="AP67" s="490">
        <v>10</v>
      </c>
      <c r="AQ67" s="490">
        <v>11</v>
      </c>
      <c r="AR67" s="490">
        <v>7</v>
      </c>
      <c r="AS67" s="490">
        <v>9</v>
      </c>
      <c r="AT67" s="490">
        <v>6</v>
      </c>
      <c r="AU67" s="490">
        <v>8</v>
      </c>
      <c r="AV67" s="504">
        <v>69.5</v>
      </c>
      <c r="AW67" s="504">
        <v>72</v>
      </c>
      <c r="AX67" s="504">
        <v>66.5</v>
      </c>
      <c r="AY67" s="490">
        <v>48</v>
      </c>
      <c r="AZ67" s="490" t="s">
        <v>1</v>
      </c>
      <c r="BA67" s="490" t="s">
        <v>1</v>
      </c>
      <c r="BB67" s="490" t="s">
        <v>1</v>
      </c>
      <c r="BC67" s="490" t="s">
        <v>1</v>
      </c>
      <c r="BD67" s="490">
        <v>2</v>
      </c>
      <c r="BE67" s="490">
        <v>1</v>
      </c>
      <c r="BF67" s="490" t="s">
        <v>1</v>
      </c>
      <c r="BG67" s="490">
        <v>1</v>
      </c>
      <c r="BH67" s="490">
        <v>3</v>
      </c>
      <c r="BI67" s="490">
        <v>6</v>
      </c>
      <c r="BJ67" s="490">
        <v>9</v>
      </c>
      <c r="BK67" s="490">
        <v>6</v>
      </c>
      <c r="BL67" s="490">
        <v>7</v>
      </c>
      <c r="BM67" s="490">
        <v>5</v>
      </c>
      <c r="BN67" s="490">
        <v>8</v>
      </c>
      <c r="BO67" s="505">
        <v>71.099999999999994</v>
      </c>
      <c r="BP67" s="505">
        <v>72.400000000000006</v>
      </c>
      <c r="BQ67" s="505">
        <v>68.599999999999994</v>
      </c>
      <c r="BR67" s="492">
        <v>42</v>
      </c>
      <c r="BS67" s="492" t="s">
        <v>1</v>
      </c>
      <c r="BT67" s="492" t="s">
        <v>1</v>
      </c>
      <c r="BU67" s="492" t="s">
        <v>1</v>
      </c>
      <c r="BV67" s="492" t="s">
        <v>1</v>
      </c>
      <c r="BW67" s="492" t="s">
        <v>1</v>
      </c>
      <c r="BX67" s="492">
        <v>1</v>
      </c>
      <c r="BY67" s="492">
        <v>1</v>
      </c>
      <c r="BZ67" s="492">
        <v>3</v>
      </c>
      <c r="CA67" s="492">
        <v>2</v>
      </c>
      <c r="CB67" s="492">
        <v>5</v>
      </c>
      <c r="CC67" s="492">
        <v>7</v>
      </c>
      <c r="CD67" s="492">
        <v>4</v>
      </c>
      <c r="CE67" s="492">
        <v>7</v>
      </c>
      <c r="CF67" s="492">
        <v>2</v>
      </c>
      <c r="CG67" s="492">
        <v>10</v>
      </c>
      <c r="CH67" s="506">
        <v>23</v>
      </c>
      <c r="CI67" s="506" t="s">
        <v>1</v>
      </c>
      <c r="CJ67" s="506" t="s">
        <v>1</v>
      </c>
      <c r="CK67" s="506" t="s">
        <v>1</v>
      </c>
      <c r="CL67" s="506" t="s">
        <v>1</v>
      </c>
      <c r="CM67" s="506" t="s">
        <v>1</v>
      </c>
      <c r="CN67" s="506">
        <v>2</v>
      </c>
      <c r="CO67" s="506" t="s">
        <v>1</v>
      </c>
      <c r="CP67" s="506">
        <v>1</v>
      </c>
      <c r="CQ67" s="506">
        <v>5</v>
      </c>
      <c r="CR67" s="506">
        <v>2</v>
      </c>
      <c r="CS67" s="506">
        <v>3</v>
      </c>
      <c r="CT67" s="506">
        <v>1</v>
      </c>
      <c r="CU67" s="506">
        <v>9</v>
      </c>
      <c r="DC67" s="492">
        <v>123</v>
      </c>
      <c r="DD67" s="492">
        <v>82</v>
      </c>
      <c r="DE67" s="492">
        <v>48</v>
      </c>
      <c r="DF67" s="492">
        <v>30</v>
      </c>
      <c r="DG67" s="492">
        <v>4</v>
      </c>
      <c r="DH67" s="492">
        <v>17</v>
      </c>
      <c r="DI67" s="492">
        <v>6</v>
      </c>
      <c r="DJ67" s="492">
        <v>18</v>
      </c>
      <c r="DK67" s="492">
        <v>29</v>
      </c>
      <c r="DL67" s="492">
        <v>2</v>
      </c>
      <c r="DM67" s="492" t="s">
        <v>1</v>
      </c>
      <c r="DN67" s="492" t="s">
        <v>1</v>
      </c>
      <c r="DO67" s="492" t="s">
        <v>1</v>
      </c>
      <c r="DP67" s="492">
        <v>8</v>
      </c>
      <c r="DQ67" s="492">
        <v>1</v>
      </c>
      <c r="DR67" s="492">
        <v>17</v>
      </c>
      <c r="DS67" s="492">
        <v>1</v>
      </c>
      <c r="DT67" s="492" t="s">
        <v>1</v>
      </c>
      <c r="DU67" s="492" t="s">
        <v>1</v>
      </c>
      <c r="DV67" s="492" t="s">
        <v>1</v>
      </c>
      <c r="DW67" s="492" t="s">
        <v>1</v>
      </c>
      <c r="DX67" s="492" t="s">
        <v>1</v>
      </c>
      <c r="EA67" s="492">
        <v>42</v>
      </c>
      <c r="EB67" s="492">
        <v>2376</v>
      </c>
      <c r="EC67" s="492">
        <v>138</v>
      </c>
      <c r="ED67" s="492">
        <v>1198</v>
      </c>
      <c r="EE67" s="492">
        <v>1040</v>
      </c>
      <c r="EF67" s="492">
        <v>60</v>
      </c>
      <c r="EG67" s="492">
        <v>50</v>
      </c>
      <c r="EH67" s="492">
        <v>31</v>
      </c>
      <c r="EI67" s="492">
        <v>16</v>
      </c>
      <c r="EJ67" s="492">
        <v>3</v>
      </c>
      <c r="EK67" s="492">
        <v>1</v>
      </c>
      <c r="EL67" s="492">
        <v>1</v>
      </c>
      <c r="EM67" s="492">
        <v>8</v>
      </c>
      <c r="EN67" s="492">
        <v>63</v>
      </c>
      <c r="EO67" s="492">
        <v>32</v>
      </c>
      <c r="EP67" s="492">
        <v>17</v>
      </c>
      <c r="EQ67" s="492">
        <v>14</v>
      </c>
      <c r="ER67" s="492">
        <v>1</v>
      </c>
      <c r="ES67" s="492">
        <v>16</v>
      </c>
      <c r="ET67" s="492">
        <v>5</v>
      </c>
      <c r="EU67" s="492">
        <v>10</v>
      </c>
    </row>
    <row r="68" spans="1:151" ht="14.25" customHeight="1">
      <c r="A68" s="503" t="s">
        <v>299</v>
      </c>
      <c r="B68" s="503" t="s">
        <v>348</v>
      </c>
      <c r="C68" s="503" t="s">
        <v>352</v>
      </c>
      <c r="D68" s="503" t="s">
        <v>352</v>
      </c>
      <c r="AC68" s="491"/>
      <c r="AD68" s="491"/>
      <c r="AE68" s="491"/>
      <c r="AF68" s="490"/>
      <c r="AG68" s="490"/>
      <c r="AH68" s="490"/>
      <c r="AI68" s="490"/>
      <c r="AJ68" s="490"/>
      <c r="AK68" s="490"/>
      <c r="AL68" s="490"/>
      <c r="AM68" s="490"/>
      <c r="AN68" s="490"/>
      <c r="AO68" s="490"/>
      <c r="AP68" s="490"/>
      <c r="AQ68" s="490"/>
      <c r="AR68" s="490"/>
      <c r="AS68" s="490"/>
      <c r="AT68" s="490"/>
      <c r="AU68" s="490"/>
      <c r="AV68" s="504"/>
      <c r="AW68" s="504"/>
      <c r="AX68" s="504"/>
      <c r="AY68" s="490"/>
      <c r="AZ68" s="490"/>
      <c r="BA68" s="490"/>
      <c r="BB68" s="490"/>
      <c r="BC68" s="490"/>
      <c r="BD68" s="490"/>
      <c r="BE68" s="490"/>
      <c r="BF68" s="490"/>
      <c r="BG68" s="490"/>
      <c r="BH68" s="490"/>
      <c r="BI68" s="490"/>
      <c r="BJ68" s="490"/>
      <c r="BK68" s="490"/>
      <c r="BL68" s="490"/>
      <c r="BM68" s="490"/>
      <c r="BN68" s="490"/>
      <c r="BO68" s="505"/>
      <c r="BP68" s="505"/>
      <c r="BQ68" s="505"/>
      <c r="CH68" s="506"/>
      <c r="CI68" s="506"/>
      <c r="CJ68" s="506"/>
      <c r="CK68" s="506"/>
      <c r="CL68" s="506"/>
      <c r="CM68" s="506"/>
      <c r="CN68" s="506"/>
      <c r="CO68" s="506"/>
      <c r="CP68" s="506"/>
      <c r="CQ68" s="506"/>
      <c r="CR68" s="506"/>
      <c r="CS68" s="506"/>
      <c r="CT68" s="506"/>
      <c r="CU68" s="506"/>
    </row>
    <row r="69" spans="1:151" ht="14.25" customHeight="1">
      <c r="A69" s="503" t="s">
        <v>299</v>
      </c>
      <c r="B69" s="503" t="s">
        <v>348</v>
      </c>
      <c r="C69" s="503" t="s">
        <v>353</v>
      </c>
      <c r="D69" s="503"/>
      <c r="E69" s="490">
        <v>192</v>
      </c>
      <c r="F69" s="490">
        <v>58</v>
      </c>
      <c r="G69" s="490">
        <v>17</v>
      </c>
      <c r="H69" s="490">
        <v>15</v>
      </c>
      <c r="I69" s="490">
        <v>12</v>
      </c>
      <c r="J69" s="490">
        <v>9</v>
      </c>
      <c r="K69" s="490">
        <v>29</v>
      </c>
      <c r="L69" s="490">
        <v>134</v>
      </c>
      <c r="M69" s="490">
        <v>139</v>
      </c>
      <c r="N69" s="490" t="s">
        <v>1</v>
      </c>
      <c r="O69" s="490">
        <v>2</v>
      </c>
      <c r="P69" s="490">
        <v>2</v>
      </c>
      <c r="Q69" s="490">
        <v>2</v>
      </c>
      <c r="R69" s="490">
        <v>2</v>
      </c>
      <c r="S69" s="490">
        <v>7</v>
      </c>
      <c r="T69" s="490">
        <v>8</v>
      </c>
      <c r="U69" s="490">
        <v>15</v>
      </c>
      <c r="V69" s="490">
        <v>18</v>
      </c>
      <c r="W69" s="490">
        <v>16</v>
      </c>
      <c r="X69" s="490">
        <v>11</v>
      </c>
      <c r="Y69" s="490">
        <v>13</v>
      </c>
      <c r="Z69" s="490">
        <v>16</v>
      </c>
      <c r="AA69" s="490">
        <v>21</v>
      </c>
      <c r="AB69" s="490">
        <v>6</v>
      </c>
      <c r="AC69" s="491">
        <v>63.7</v>
      </c>
      <c r="AD69" s="491">
        <v>64.400000000000006</v>
      </c>
      <c r="AE69" s="491">
        <v>62.9</v>
      </c>
      <c r="AF69" s="490">
        <v>115</v>
      </c>
      <c r="AG69" s="490" t="s">
        <v>1</v>
      </c>
      <c r="AH69" s="490" t="s">
        <v>1</v>
      </c>
      <c r="AI69" s="490">
        <v>1</v>
      </c>
      <c r="AJ69" s="490">
        <v>1</v>
      </c>
      <c r="AK69" s="490">
        <v>2</v>
      </c>
      <c r="AL69" s="490">
        <v>5</v>
      </c>
      <c r="AM69" s="490">
        <v>5</v>
      </c>
      <c r="AN69" s="490">
        <v>11</v>
      </c>
      <c r="AO69" s="490">
        <v>13</v>
      </c>
      <c r="AP69" s="490">
        <v>13</v>
      </c>
      <c r="AQ69" s="490">
        <v>10</v>
      </c>
      <c r="AR69" s="490">
        <v>13</v>
      </c>
      <c r="AS69" s="490">
        <v>14</v>
      </c>
      <c r="AT69" s="490">
        <v>21</v>
      </c>
      <c r="AU69" s="490">
        <v>6</v>
      </c>
      <c r="AV69" s="504">
        <v>66.400000000000006</v>
      </c>
      <c r="AW69" s="504">
        <v>67</v>
      </c>
      <c r="AX69" s="504">
        <v>65.7</v>
      </c>
      <c r="AY69" s="490">
        <v>98</v>
      </c>
      <c r="AZ69" s="490" t="s">
        <v>1</v>
      </c>
      <c r="BA69" s="490" t="s">
        <v>1</v>
      </c>
      <c r="BB69" s="490">
        <v>1</v>
      </c>
      <c r="BC69" s="490">
        <v>1</v>
      </c>
      <c r="BD69" s="490">
        <v>2</v>
      </c>
      <c r="BE69" s="490">
        <v>4</v>
      </c>
      <c r="BF69" s="490">
        <v>2</v>
      </c>
      <c r="BG69" s="490">
        <v>9</v>
      </c>
      <c r="BH69" s="490">
        <v>11</v>
      </c>
      <c r="BI69" s="490">
        <v>11</v>
      </c>
      <c r="BJ69" s="490">
        <v>6</v>
      </c>
      <c r="BK69" s="490">
        <v>13</v>
      </c>
      <c r="BL69" s="490">
        <v>12</v>
      </c>
      <c r="BM69" s="490">
        <v>21</v>
      </c>
      <c r="BN69" s="490">
        <v>5</v>
      </c>
      <c r="BO69" s="505">
        <v>67.400000000000006</v>
      </c>
      <c r="BP69" s="505">
        <v>66.8</v>
      </c>
      <c r="BQ69" s="505">
        <v>68.3</v>
      </c>
      <c r="BR69" s="492">
        <v>58</v>
      </c>
      <c r="BS69" s="492" t="s">
        <v>1</v>
      </c>
      <c r="BT69" s="492" t="s">
        <v>1</v>
      </c>
      <c r="BU69" s="492" t="s">
        <v>1</v>
      </c>
      <c r="BV69" s="492" t="s">
        <v>1</v>
      </c>
      <c r="BW69" s="492">
        <v>1</v>
      </c>
      <c r="BX69" s="492">
        <v>1</v>
      </c>
      <c r="BY69" s="492">
        <v>1</v>
      </c>
      <c r="BZ69" s="492">
        <v>3</v>
      </c>
      <c r="CA69" s="492">
        <v>7</v>
      </c>
      <c r="CB69" s="492">
        <v>8</v>
      </c>
      <c r="CC69" s="492">
        <v>5</v>
      </c>
      <c r="CD69" s="492">
        <v>6</v>
      </c>
      <c r="CE69" s="492">
        <v>7</v>
      </c>
      <c r="CF69" s="492">
        <v>15</v>
      </c>
      <c r="CG69" s="492">
        <v>4</v>
      </c>
      <c r="CH69" s="506">
        <v>31</v>
      </c>
      <c r="CI69" s="506" t="s">
        <v>1</v>
      </c>
      <c r="CJ69" s="506" t="s">
        <v>1</v>
      </c>
      <c r="CK69" s="506" t="s">
        <v>1</v>
      </c>
      <c r="CL69" s="506" t="s">
        <v>1</v>
      </c>
      <c r="CM69" s="506">
        <v>1</v>
      </c>
      <c r="CN69" s="506" t="s">
        <v>1</v>
      </c>
      <c r="CO69" s="506">
        <v>3</v>
      </c>
      <c r="CP69" s="506">
        <v>1</v>
      </c>
      <c r="CQ69" s="506">
        <v>2</v>
      </c>
      <c r="CR69" s="506">
        <v>4</v>
      </c>
      <c r="CS69" s="506">
        <v>3</v>
      </c>
      <c r="CT69" s="506">
        <v>13</v>
      </c>
      <c r="CU69" s="506">
        <v>4</v>
      </c>
      <c r="DC69" s="492">
        <v>202</v>
      </c>
      <c r="DD69" s="492">
        <v>145</v>
      </c>
      <c r="DE69" s="492">
        <v>98</v>
      </c>
      <c r="DF69" s="492">
        <v>38</v>
      </c>
      <c r="DG69" s="492">
        <v>9</v>
      </c>
      <c r="DH69" s="492">
        <v>28</v>
      </c>
      <c r="DI69" s="492">
        <v>15</v>
      </c>
      <c r="DJ69" s="492">
        <v>14</v>
      </c>
      <c r="DK69" s="492">
        <v>53</v>
      </c>
      <c r="DL69" s="492">
        <v>1</v>
      </c>
      <c r="DM69" s="492" t="s">
        <v>1</v>
      </c>
      <c r="DN69" s="492" t="s">
        <v>1</v>
      </c>
      <c r="DO69" s="492" t="s">
        <v>1</v>
      </c>
      <c r="DP69" s="492">
        <v>38</v>
      </c>
      <c r="DQ69" s="492">
        <v>3</v>
      </c>
      <c r="DR69" s="492">
        <v>3</v>
      </c>
      <c r="DS69" s="492">
        <v>4</v>
      </c>
      <c r="DT69" s="492">
        <v>1</v>
      </c>
      <c r="DU69" s="492">
        <v>2</v>
      </c>
      <c r="DV69" s="492" t="s">
        <v>1</v>
      </c>
      <c r="DW69" s="492" t="s">
        <v>1</v>
      </c>
      <c r="DX69" s="492">
        <v>1</v>
      </c>
      <c r="EA69" s="492">
        <v>57</v>
      </c>
      <c r="EB69" s="492">
        <v>3849</v>
      </c>
      <c r="EC69" s="492">
        <v>307</v>
      </c>
      <c r="ED69" s="492">
        <v>3162</v>
      </c>
      <c r="EE69" s="492">
        <v>380</v>
      </c>
      <c r="EF69" s="492">
        <v>97</v>
      </c>
      <c r="EG69" s="492">
        <v>88</v>
      </c>
      <c r="EH69" s="492">
        <v>59</v>
      </c>
      <c r="EI69" s="492">
        <v>20</v>
      </c>
      <c r="EJ69" s="492">
        <v>9</v>
      </c>
      <c r="EK69" s="492" t="s">
        <v>1</v>
      </c>
      <c r="EL69" s="492">
        <v>5</v>
      </c>
      <c r="EM69" s="492">
        <v>4</v>
      </c>
      <c r="EN69" s="492">
        <v>105</v>
      </c>
      <c r="EO69" s="492">
        <v>57</v>
      </c>
      <c r="EP69" s="492">
        <v>39</v>
      </c>
      <c r="EQ69" s="492">
        <v>18</v>
      </c>
      <c r="ER69" s="492" t="s">
        <v>1</v>
      </c>
      <c r="ES69" s="492">
        <v>28</v>
      </c>
      <c r="ET69" s="492">
        <v>10</v>
      </c>
      <c r="EU69" s="492">
        <v>10</v>
      </c>
    </row>
    <row r="70" spans="1:151" ht="14.25" customHeight="1">
      <c r="A70" s="503" t="s">
        <v>299</v>
      </c>
      <c r="B70" s="503" t="s">
        <v>348</v>
      </c>
      <c r="C70" s="503" t="s">
        <v>353</v>
      </c>
      <c r="D70" s="503" t="s">
        <v>353</v>
      </c>
      <c r="AC70" s="491"/>
      <c r="AD70" s="491"/>
      <c r="AE70" s="491"/>
      <c r="AF70" s="490"/>
      <c r="AG70" s="490"/>
      <c r="AH70" s="490"/>
      <c r="AI70" s="490"/>
      <c r="AJ70" s="490"/>
      <c r="AK70" s="490"/>
      <c r="AL70" s="490"/>
      <c r="AM70" s="490"/>
      <c r="AN70" s="490"/>
      <c r="AO70" s="490"/>
      <c r="AP70" s="490"/>
      <c r="AQ70" s="490"/>
      <c r="AR70" s="490"/>
      <c r="AS70" s="490"/>
      <c r="AT70" s="490"/>
      <c r="AU70" s="490"/>
      <c r="AV70" s="504"/>
      <c r="AW70" s="504"/>
      <c r="AX70" s="504"/>
      <c r="AY70" s="490"/>
      <c r="AZ70" s="490"/>
      <c r="BA70" s="490"/>
      <c r="BB70" s="490"/>
      <c r="BC70" s="490"/>
      <c r="BD70" s="490"/>
      <c r="BE70" s="490"/>
      <c r="BF70" s="490"/>
      <c r="BG70" s="490"/>
      <c r="BH70" s="490"/>
      <c r="BI70" s="490"/>
      <c r="BJ70" s="490"/>
      <c r="BK70" s="490"/>
      <c r="BL70" s="490"/>
      <c r="BM70" s="490"/>
      <c r="BN70" s="490"/>
      <c r="BO70" s="505"/>
      <c r="BP70" s="505"/>
      <c r="BQ70" s="505"/>
      <c r="CH70" s="506"/>
      <c r="CI70" s="506"/>
      <c r="CJ70" s="506"/>
      <c r="CK70" s="506"/>
      <c r="CL70" s="506"/>
      <c r="CM70" s="506"/>
      <c r="CN70" s="506"/>
      <c r="CO70" s="506"/>
      <c r="CP70" s="506"/>
      <c r="CQ70" s="506"/>
      <c r="CR70" s="506"/>
      <c r="CS70" s="506"/>
      <c r="CT70" s="506"/>
      <c r="CU70" s="506"/>
    </row>
    <row r="71" spans="1:151" ht="14.25" customHeight="1">
      <c r="A71" s="503" t="s">
        <v>299</v>
      </c>
      <c r="B71" s="503" t="s">
        <v>348</v>
      </c>
      <c r="C71" s="503" t="s">
        <v>354</v>
      </c>
      <c r="D71" s="503"/>
      <c r="E71" s="490">
        <v>173</v>
      </c>
      <c r="F71" s="490">
        <v>82</v>
      </c>
      <c r="G71" s="490">
        <v>27</v>
      </c>
      <c r="H71" s="490">
        <v>25</v>
      </c>
      <c r="I71" s="490">
        <v>10</v>
      </c>
      <c r="J71" s="490">
        <v>8</v>
      </c>
      <c r="K71" s="490">
        <v>45</v>
      </c>
      <c r="L71" s="490">
        <v>91</v>
      </c>
      <c r="M71" s="490">
        <v>193</v>
      </c>
      <c r="N71" s="490" t="s">
        <v>1</v>
      </c>
      <c r="O71" s="490" t="s">
        <v>1</v>
      </c>
      <c r="P71" s="490">
        <v>8</v>
      </c>
      <c r="Q71" s="490">
        <v>7</v>
      </c>
      <c r="R71" s="490">
        <v>4</v>
      </c>
      <c r="S71" s="490">
        <v>7</v>
      </c>
      <c r="T71" s="490">
        <v>13</v>
      </c>
      <c r="U71" s="490">
        <v>22</v>
      </c>
      <c r="V71" s="490">
        <v>16</v>
      </c>
      <c r="W71" s="490">
        <v>25</v>
      </c>
      <c r="X71" s="490">
        <v>14</v>
      </c>
      <c r="Y71" s="490">
        <v>16</v>
      </c>
      <c r="Z71" s="490">
        <v>18</v>
      </c>
      <c r="AA71" s="490">
        <v>23</v>
      </c>
      <c r="AB71" s="490">
        <v>20</v>
      </c>
      <c r="AC71" s="491">
        <v>63.4</v>
      </c>
      <c r="AD71" s="491">
        <v>63.1</v>
      </c>
      <c r="AE71" s="491">
        <v>63.8</v>
      </c>
      <c r="AF71" s="490">
        <v>146</v>
      </c>
      <c r="AG71" s="490" t="s">
        <v>1</v>
      </c>
      <c r="AH71" s="490" t="s">
        <v>1</v>
      </c>
      <c r="AI71" s="490">
        <v>1</v>
      </c>
      <c r="AJ71" s="490">
        <v>6</v>
      </c>
      <c r="AK71" s="490">
        <v>2</v>
      </c>
      <c r="AL71" s="490">
        <v>4</v>
      </c>
      <c r="AM71" s="490">
        <v>9</v>
      </c>
      <c r="AN71" s="490">
        <v>17</v>
      </c>
      <c r="AO71" s="490">
        <v>10</v>
      </c>
      <c r="AP71" s="490">
        <v>16</v>
      </c>
      <c r="AQ71" s="490">
        <v>10</v>
      </c>
      <c r="AR71" s="490">
        <v>15</v>
      </c>
      <c r="AS71" s="490">
        <v>15</v>
      </c>
      <c r="AT71" s="490">
        <v>22</v>
      </c>
      <c r="AU71" s="490">
        <v>19</v>
      </c>
      <c r="AV71" s="504">
        <v>66.7</v>
      </c>
      <c r="AW71" s="504">
        <v>67.2</v>
      </c>
      <c r="AX71" s="504">
        <v>65.900000000000006</v>
      </c>
      <c r="AY71" s="490">
        <v>112</v>
      </c>
      <c r="AZ71" s="490" t="s">
        <v>1</v>
      </c>
      <c r="BA71" s="490" t="s">
        <v>1</v>
      </c>
      <c r="BB71" s="490" t="s">
        <v>1</v>
      </c>
      <c r="BC71" s="490">
        <v>5</v>
      </c>
      <c r="BD71" s="490">
        <v>1</v>
      </c>
      <c r="BE71" s="490">
        <v>3</v>
      </c>
      <c r="BF71" s="490">
        <v>7</v>
      </c>
      <c r="BG71" s="490">
        <v>14</v>
      </c>
      <c r="BH71" s="490">
        <v>9</v>
      </c>
      <c r="BI71" s="490">
        <v>12</v>
      </c>
      <c r="BJ71" s="490">
        <v>9</v>
      </c>
      <c r="BK71" s="490">
        <v>10</v>
      </c>
      <c r="BL71" s="490">
        <v>9</v>
      </c>
      <c r="BM71" s="490">
        <v>15</v>
      </c>
      <c r="BN71" s="490">
        <v>18</v>
      </c>
      <c r="BO71" s="505">
        <v>66.7</v>
      </c>
      <c r="BP71" s="505">
        <v>66.7</v>
      </c>
      <c r="BQ71" s="505">
        <v>66.900000000000006</v>
      </c>
      <c r="BR71" s="492">
        <v>82</v>
      </c>
      <c r="BS71" s="492" t="s">
        <v>1</v>
      </c>
      <c r="BT71" s="492" t="s">
        <v>1</v>
      </c>
      <c r="BU71" s="492" t="s">
        <v>1</v>
      </c>
      <c r="BV71" s="492" t="s">
        <v>1</v>
      </c>
      <c r="BW71" s="492">
        <v>1</v>
      </c>
      <c r="BX71" s="492">
        <v>1</v>
      </c>
      <c r="BY71" s="492">
        <v>4</v>
      </c>
      <c r="BZ71" s="492">
        <v>7</v>
      </c>
      <c r="CA71" s="492">
        <v>7</v>
      </c>
      <c r="CB71" s="492">
        <v>15</v>
      </c>
      <c r="CC71" s="492">
        <v>7</v>
      </c>
      <c r="CD71" s="492">
        <v>9</v>
      </c>
      <c r="CE71" s="492">
        <v>7</v>
      </c>
      <c r="CF71" s="492">
        <v>13</v>
      </c>
      <c r="CG71" s="492">
        <v>11</v>
      </c>
      <c r="CH71" s="506">
        <v>36</v>
      </c>
      <c r="CI71" s="506" t="s">
        <v>1</v>
      </c>
      <c r="CJ71" s="506" t="s">
        <v>1</v>
      </c>
      <c r="CK71" s="506" t="s">
        <v>1</v>
      </c>
      <c r="CL71" s="506" t="s">
        <v>1</v>
      </c>
      <c r="CM71" s="506" t="s">
        <v>1</v>
      </c>
      <c r="CN71" s="506">
        <v>3</v>
      </c>
      <c r="CO71" s="506">
        <v>1</v>
      </c>
      <c r="CP71" s="506">
        <v>7</v>
      </c>
      <c r="CQ71" s="506">
        <v>4</v>
      </c>
      <c r="CR71" s="506">
        <v>2</v>
      </c>
      <c r="CS71" s="506">
        <v>1</v>
      </c>
      <c r="CT71" s="506">
        <v>9</v>
      </c>
      <c r="CU71" s="506">
        <v>9</v>
      </c>
      <c r="DC71" s="492">
        <v>259</v>
      </c>
      <c r="DD71" s="492">
        <v>174</v>
      </c>
      <c r="DE71" s="492">
        <v>112</v>
      </c>
      <c r="DF71" s="492">
        <v>46</v>
      </c>
      <c r="DG71" s="492">
        <v>16</v>
      </c>
      <c r="DH71" s="492">
        <v>37</v>
      </c>
      <c r="DI71" s="492">
        <v>17</v>
      </c>
      <c r="DJ71" s="492">
        <v>31</v>
      </c>
      <c r="DK71" s="492">
        <v>63</v>
      </c>
      <c r="DL71" s="492">
        <v>7</v>
      </c>
      <c r="DM71" s="492" t="s">
        <v>1</v>
      </c>
      <c r="DN71" s="492" t="s">
        <v>1</v>
      </c>
      <c r="DO71" s="492" t="s">
        <v>1</v>
      </c>
      <c r="DP71" s="492">
        <v>31</v>
      </c>
      <c r="DQ71" s="492">
        <v>2</v>
      </c>
      <c r="DR71" s="492">
        <v>13</v>
      </c>
      <c r="DS71" s="492">
        <v>1</v>
      </c>
      <c r="DT71" s="492">
        <v>2</v>
      </c>
      <c r="DU71" s="492">
        <v>3</v>
      </c>
      <c r="DV71" s="492" t="s">
        <v>1</v>
      </c>
      <c r="DW71" s="492">
        <v>1</v>
      </c>
      <c r="DX71" s="492">
        <v>1</v>
      </c>
      <c r="EA71" s="492">
        <v>82</v>
      </c>
      <c r="EB71" s="492">
        <v>6073</v>
      </c>
      <c r="EC71" s="492">
        <v>1244</v>
      </c>
      <c r="ED71" s="492">
        <v>3775</v>
      </c>
      <c r="EE71" s="492">
        <v>1054</v>
      </c>
      <c r="EF71" s="492">
        <v>135</v>
      </c>
      <c r="EG71" s="492">
        <v>116</v>
      </c>
      <c r="EH71" s="492">
        <v>81</v>
      </c>
      <c r="EI71" s="492">
        <v>25</v>
      </c>
      <c r="EJ71" s="492">
        <v>10</v>
      </c>
      <c r="EK71" s="492" t="s">
        <v>1</v>
      </c>
      <c r="EL71" s="492">
        <v>7</v>
      </c>
      <c r="EM71" s="492">
        <v>12</v>
      </c>
      <c r="EN71" s="492">
        <v>124</v>
      </c>
      <c r="EO71" s="492">
        <v>58</v>
      </c>
      <c r="EP71" s="492">
        <v>31</v>
      </c>
      <c r="EQ71" s="492">
        <v>21</v>
      </c>
      <c r="ER71" s="492">
        <v>6</v>
      </c>
      <c r="ES71" s="492">
        <v>37</v>
      </c>
      <c r="ET71" s="492">
        <v>10</v>
      </c>
      <c r="EU71" s="492">
        <v>19</v>
      </c>
    </row>
    <row r="72" spans="1:151" ht="14.25" customHeight="1">
      <c r="A72" s="503" t="s">
        <v>299</v>
      </c>
      <c r="B72" s="503" t="s">
        <v>348</v>
      </c>
      <c r="C72" s="503" t="s">
        <v>354</v>
      </c>
      <c r="D72" s="503" t="s">
        <v>355</v>
      </c>
      <c r="AC72" s="491"/>
      <c r="AD72" s="491"/>
      <c r="AE72" s="491"/>
      <c r="AF72" s="490"/>
      <c r="AG72" s="490"/>
      <c r="AH72" s="490"/>
      <c r="AI72" s="490"/>
      <c r="AJ72" s="490"/>
      <c r="AK72" s="490"/>
      <c r="AL72" s="490"/>
      <c r="AM72" s="490"/>
      <c r="AN72" s="490"/>
      <c r="AO72" s="490"/>
      <c r="AP72" s="490"/>
      <c r="AQ72" s="490"/>
      <c r="AR72" s="490"/>
      <c r="AS72" s="490"/>
      <c r="AT72" s="490"/>
      <c r="AU72" s="490"/>
      <c r="AV72" s="504"/>
      <c r="AW72" s="504"/>
      <c r="AX72" s="504"/>
      <c r="AY72" s="490"/>
      <c r="AZ72" s="490"/>
      <c r="BA72" s="490"/>
      <c r="BB72" s="490"/>
      <c r="BC72" s="490"/>
      <c r="BD72" s="490"/>
      <c r="BE72" s="490"/>
      <c r="BF72" s="490"/>
      <c r="BG72" s="490"/>
      <c r="BH72" s="490"/>
      <c r="BI72" s="490"/>
      <c r="BJ72" s="490"/>
      <c r="BK72" s="490"/>
      <c r="BL72" s="490"/>
      <c r="BM72" s="490"/>
      <c r="BN72" s="490"/>
      <c r="BO72" s="505"/>
      <c r="BP72" s="505"/>
      <c r="BQ72" s="505"/>
      <c r="CH72" s="506"/>
      <c r="CI72" s="506"/>
      <c r="CJ72" s="506"/>
      <c r="CK72" s="506"/>
      <c r="CL72" s="506"/>
      <c r="CM72" s="506"/>
      <c r="CN72" s="506"/>
      <c r="CO72" s="506"/>
      <c r="CP72" s="506"/>
      <c r="CQ72" s="506"/>
      <c r="CR72" s="506"/>
      <c r="CS72" s="506"/>
      <c r="CT72" s="506"/>
      <c r="CU72" s="506"/>
    </row>
    <row r="73" spans="1:151" ht="14.25" customHeight="1">
      <c r="A73" s="503" t="s">
        <v>299</v>
      </c>
      <c r="B73" s="503" t="s">
        <v>348</v>
      </c>
      <c r="C73" s="503" t="s">
        <v>356</v>
      </c>
      <c r="D73" s="503"/>
      <c r="E73" s="490">
        <v>102</v>
      </c>
      <c r="F73" s="490">
        <v>45</v>
      </c>
      <c r="G73" s="490">
        <v>19</v>
      </c>
      <c r="H73" s="490">
        <v>19</v>
      </c>
      <c r="I73" s="490">
        <v>13</v>
      </c>
      <c r="J73" s="490">
        <v>11</v>
      </c>
      <c r="K73" s="490">
        <v>13</v>
      </c>
      <c r="L73" s="490">
        <v>57</v>
      </c>
      <c r="M73" s="490">
        <v>116</v>
      </c>
      <c r="N73" s="490">
        <v>3</v>
      </c>
      <c r="O73" s="490">
        <v>1</v>
      </c>
      <c r="P73" s="490">
        <v>2</v>
      </c>
      <c r="Q73" s="490">
        <v>2</v>
      </c>
      <c r="R73" s="490">
        <v>7</v>
      </c>
      <c r="S73" s="490">
        <v>9</v>
      </c>
      <c r="T73" s="490">
        <v>10</v>
      </c>
      <c r="U73" s="490">
        <v>6</v>
      </c>
      <c r="V73" s="490">
        <v>12</v>
      </c>
      <c r="W73" s="490">
        <v>17</v>
      </c>
      <c r="X73" s="490">
        <v>16</v>
      </c>
      <c r="Y73" s="490">
        <v>12</v>
      </c>
      <c r="Z73" s="490">
        <v>8</v>
      </c>
      <c r="AA73" s="490">
        <v>4</v>
      </c>
      <c r="AB73" s="490">
        <v>7</v>
      </c>
      <c r="AC73" s="491">
        <v>59</v>
      </c>
      <c r="AD73" s="491">
        <v>62.1</v>
      </c>
      <c r="AE73" s="491">
        <v>55.6</v>
      </c>
      <c r="AF73" s="490">
        <v>93</v>
      </c>
      <c r="AG73" s="490" t="s">
        <v>1</v>
      </c>
      <c r="AH73" s="490">
        <v>1</v>
      </c>
      <c r="AI73" s="490" t="s">
        <v>1</v>
      </c>
      <c r="AJ73" s="490">
        <v>2</v>
      </c>
      <c r="AK73" s="490">
        <v>4</v>
      </c>
      <c r="AL73" s="490">
        <v>8</v>
      </c>
      <c r="AM73" s="490">
        <v>10</v>
      </c>
      <c r="AN73" s="490">
        <v>3</v>
      </c>
      <c r="AO73" s="490">
        <v>11</v>
      </c>
      <c r="AP73" s="490">
        <v>13</v>
      </c>
      <c r="AQ73" s="490">
        <v>12</v>
      </c>
      <c r="AR73" s="490">
        <v>12</v>
      </c>
      <c r="AS73" s="490">
        <v>7</v>
      </c>
      <c r="AT73" s="490">
        <v>4</v>
      </c>
      <c r="AU73" s="490">
        <v>6</v>
      </c>
      <c r="AV73" s="504">
        <v>61.3</v>
      </c>
      <c r="AW73" s="504">
        <v>62.9</v>
      </c>
      <c r="AX73" s="504">
        <v>58.8</v>
      </c>
      <c r="AY73" s="490">
        <v>82</v>
      </c>
      <c r="AZ73" s="490" t="s">
        <v>1</v>
      </c>
      <c r="BA73" s="490" t="s">
        <v>1</v>
      </c>
      <c r="BB73" s="490" t="s">
        <v>1</v>
      </c>
      <c r="BC73" s="490">
        <v>2</v>
      </c>
      <c r="BD73" s="490">
        <v>3</v>
      </c>
      <c r="BE73" s="490">
        <v>6</v>
      </c>
      <c r="BF73" s="490">
        <v>9</v>
      </c>
      <c r="BG73" s="490">
        <v>3</v>
      </c>
      <c r="BH73" s="490">
        <v>11</v>
      </c>
      <c r="BI73" s="490">
        <v>12</v>
      </c>
      <c r="BJ73" s="490">
        <v>10</v>
      </c>
      <c r="BK73" s="490">
        <v>11</v>
      </c>
      <c r="BL73" s="490">
        <v>7</v>
      </c>
      <c r="BM73" s="490">
        <v>3</v>
      </c>
      <c r="BN73" s="490">
        <v>5</v>
      </c>
      <c r="BO73" s="505">
        <v>61.8</v>
      </c>
      <c r="BP73" s="505">
        <v>62.8</v>
      </c>
      <c r="BQ73" s="505">
        <v>59.6</v>
      </c>
      <c r="BR73" s="492">
        <v>45</v>
      </c>
      <c r="BS73" s="492" t="s">
        <v>1</v>
      </c>
      <c r="BT73" s="492" t="s">
        <v>1</v>
      </c>
      <c r="BU73" s="492" t="s">
        <v>1</v>
      </c>
      <c r="BV73" s="492" t="s">
        <v>1</v>
      </c>
      <c r="BW73" s="492" t="s">
        <v>1</v>
      </c>
      <c r="BX73" s="492" t="s">
        <v>1</v>
      </c>
      <c r="BY73" s="492">
        <v>3</v>
      </c>
      <c r="BZ73" s="492">
        <v>1</v>
      </c>
      <c r="CA73" s="492">
        <v>5</v>
      </c>
      <c r="CB73" s="492">
        <v>8</v>
      </c>
      <c r="CC73" s="492">
        <v>10</v>
      </c>
      <c r="CD73" s="492">
        <v>7</v>
      </c>
      <c r="CE73" s="492">
        <v>4</v>
      </c>
      <c r="CF73" s="492">
        <v>2</v>
      </c>
      <c r="CG73" s="492">
        <v>5</v>
      </c>
      <c r="CH73" s="506">
        <v>27</v>
      </c>
      <c r="CI73" s="506" t="s">
        <v>1</v>
      </c>
      <c r="CJ73" s="506" t="s">
        <v>1</v>
      </c>
      <c r="CK73" s="506" t="s">
        <v>1</v>
      </c>
      <c r="CL73" s="506" t="s">
        <v>1</v>
      </c>
      <c r="CM73" s="506">
        <v>1</v>
      </c>
      <c r="CN73" s="506">
        <v>1</v>
      </c>
      <c r="CO73" s="506">
        <v>1</v>
      </c>
      <c r="CP73" s="506">
        <v>4</v>
      </c>
      <c r="CQ73" s="506">
        <v>5</v>
      </c>
      <c r="CR73" s="506">
        <v>7</v>
      </c>
      <c r="CS73" s="506">
        <v>4</v>
      </c>
      <c r="CT73" s="506">
        <v>2</v>
      </c>
      <c r="CU73" s="506">
        <v>2</v>
      </c>
      <c r="DC73" s="492">
        <v>154</v>
      </c>
      <c r="DD73" s="492">
        <v>108</v>
      </c>
      <c r="DE73" s="492">
        <v>82</v>
      </c>
      <c r="DF73" s="492">
        <v>17</v>
      </c>
      <c r="DG73" s="492">
        <v>9</v>
      </c>
      <c r="DH73" s="492">
        <v>22</v>
      </c>
      <c r="DI73" s="492">
        <v>14</v>
      </c>
      <c r="DJ73" s="492">
        <v>10</v>
      </c>
      <c r="DK73" s="492">
        <v>45</v>
      </c>
      <c r="DL73" s="492" t="s">
        <v>1</v>
      </c>
      <c r="DM73" s="492" t="s">
        <v>1</v>
      </c>
      <c r="DN73" s="492">
        <v>1</v>
      </c>
      <c r="DO73" s="492">
        <v>1</v>
      </c>
      <c r="DP73" s="492">
        <v>36</v>
      </c>
      <c r="DQ73" s="492">
        <v>1</v>
      </c>
      <c r="DR73" s="492">
        <v>3</v>
      </c>
      <c r="DS73" s="492" t="s">
        <v>1</v>
      </c>
      <c r="DT73" s="492">
        <v>1</v>
      </c>
      <c r="DU73" s="492">
        <v>2</v>
      </c>
      <c r="DV73" s="492" t="s">
        <v>1</v>
      </c>
      <c r="DW73" s="492" t="s">
        <v>1</v>
      </c>
      <c r="DX73" s="492" t="s">
        <v>1</v>
      </c>
      <c r="EA73" s="492">
        <v>45</v>
      </c>
      <c r="EB73" s="492">
        <v>4434</v>
      </c>
      <c r="EC73" s="492">
        <v>360</v>
      </c>
      <c r="ED73" s="492">
        <v>3588</v>
      </c>
      <c r="EE73" s="492">
        <v>486</v>
      </c>
      <c r="EF73" s="492">
        <v>71</v>
      </c>
      <c r="EG73" s="492">
        <v>65</v>
      </c>
      <c r="EH73" s="492">
        <v>55</v>
      </c>
      <c r="EI73" s="492">
        <v>6</v>
      </c>
      <c r="EJ73" s="492">
        <v>4</v>
      </c>
      <c r="EK73" s="492" t="s">
        <v>1</v>
      </c>
      <c r="EL73" s="492">
        <v>4</v>
      </c>
      <c r="EM73" s="492">
        <v>2</v>
      </c>
      <c r="EN73" s="492">
        <v>83</v>
      </c>
      <c r="EO73" s="492">
        <v>43</v>
      </c>
      <c r="EP73" s="492">
        <v>27</v>
      </c>
      <c r="EQ73" s="492">
        <v>11</v>
      </c>
      <c r="ER73" s="492">
        <v>5</v>
      </c>
      <c r="ES73" s="492">
        <v>22</v>
      </c>
      <c r="ET73" s="492">
        <v>10</v>
      </c>
      <c r="EU73" s="492">
        <v>8</v>
      </c>
    </row>
    <row r="74" spans="1:151" ht="14.25" customHeight="1">
      <c r="A74" s="503" t="s">
        <v>299</v>
      </c>
      <c r="B74" s="503" t="s">
        <v>348</v>
      </c>
      <c r="C74" s="503" t="s">
        <v>356</v>
      </c>
      <c r="D74" s="503" t="s">
        <v>356</v>
      </c>
      <c r="AC74" s="491"/>
      <c r="AD74" s="491"/>
      <c r="AE74" s="491"/>
      <c r="AF74" s="490"/>
      <c r="AG74" s="490"/>
      <c r="AH74" s="490"/>
      <c r="AI74" s="490"/>
      <c r="AJ74" s="490"/>
      <c r="AK74" s="490"/>
      <c r="AL74" s="490"/>
      <c r="AM74" s="490"/>
      <c r="AN74" s="490"/>
      <c r="AO74" s="490"/>
      <c r="AP74" s="490"/>
      <c r="AQ74" s="490"/>
      <c r="AR74" s="490"/>
      <c r="AS74" s="490"/>
      <c r="AT74" s="490"/>
      <c r="AU74" s="490"/>
      <c r="AV74" s="504"/>
      <c r="AW74" s="504"/>
      <c r="AX74" s="504"/>
      <c r="AY74" s="490"/>
      <c r="AZ74" s="490"/>
      <c r="BA74" s="490"/>
      <c r="BB74" s="490"/>
      <c r="BC74" s="490"/>
      <c r="BD74" s="490"/>
      <c r="BE74" s="490"/>
      <c r="BF74" s="490"/>
      <c r="BG74" s="490"/>
      <c r="BH74" s="490"/>
      <c r="BI74" s="490"/>
      <c r="BJ74" s="490"/>
      <c r="BK74" s="490"/>
      <c r="BL74" s="490"/>
      <c r="BM74" s="490"/>
      <c r="BN74" s="490"/>
      <c r="BO74" s="505"/>
      <c r="BP74" s="505"/>
      <c r="BQ74" s="505"/>
      <c r="CH74" s="506"/>
      <c r="CI74" s="506"/>
      <c r="CJ74" s="506"/>
      <c r="CK74" s="506"/>
      <c r="CL74" s="506"/>
      <c r="CM74" s="506"/>
      <c r="CN74" s="506"/>
      <c r="CO74" s="506"/>
      <c r="CP74" s="506"/>
      <c r="CQ74" s="506"/>
      <c r="CR74" s="506"/>
      <c r="CS74" s="506"/>
      <c r="CT74" s="506"/>
      <c r="CU74" s="506"/>
    </row>
    <row r="75" spans="1:151" ht="14.25" customHeight="1">
      <c r="A75" s="503" t="s">
        <v>299</v>
      </c>
      <c r="B75" s="503" t="s">
        <v>348</v>
      </c>
      <c r="C75" s="503" t="s">
        <v>357</v>
      </c>
      <c r="D75" s="503"/>
      <c r="E75" s="490">
        <v>147</v>
      </c>
      <c r="F75" s="490">
        <v>38</v>
      </c>
      <c r="G75" s="490">
        <v>12</v>
      </c>
      <c r="H75" s="490">
        <v>11</v>
      </c>
      <c r="I75" s="490">
        <v>7</v>
      </c>
      <c r="J75" s="490">
        <v>6</v>
      </c>
      <c r="K75" s="490">
        <v>19</v>
      </c>
      <c r="L75" s="490">
        <v>109</v>
      </c>
      <c r="M75" s="490">
        <v>98</v>
      </c>
      <c r="N75" s="490" t="s">
        <v>1</v>
      </c>
      <c r="O75" s="490">
        <v>2</v>
      </c>
      <c r="P75" s="490">
        <v>7</v>
      </c>
      <c r="Q75" s="490">
        <v>1</v>
      </c>
      <c r="R75" s="490">
        <v>3</v>
      </c>
      <c r="S75" s="490">
        <v>2</v>
      </c>
      <c r="T75" s="490">
        <v>7</v>
      </c>
      <c r="U75" s="490">
        <v>9</v>
      </c>
      <c r="V75" s="490">
        <v>15</v>
      </c>
      <c r="W75" s="490">
        <v>10</v>
      </c>
      <c r="X75" s="490">
        <v>11</v>
      </c>
      <c r="Y75" s="490">
        <v>8</v>
      </c>
      <c r="Z75" s="490">
        <v>6</v>
      </c>
      <c r="AA75" s="490">
        <v>10</v>
      </c>
      <c r="AB75" s="490">
        <v>7</v>
      </c>
      <c r="AC75" s="491">
        <v>60.8</v>
      </c>
      <c r="AD75" s="491">
        <v>57.1</v>
      </c>
      <c r="AE75" s="491">
        <v>65.3</v>
      </c>
      <c r="AF75" s="490">
        <v>65</v>
      </c>
      <c r="AG75" s="490" t="s">
        <v>1</v>
      </c>
      <c r="AH75" s="490" t="s">
        <v>1</v>
      </c>
      <c r="AI75" s="490">
        <v>2</v>
      </c>
      <c r="AJ75" s="490" t="s">
        <v>1</v>
      </c>
      <c r="AK75" s="490" t="s">
        <v>1</v>
      </c>
      <c r="AL75" s="490" t="s">
        <v>1</v>
      </c>
      <c r="AM75" s="490">
        <v>5</v>
      </c>
      <c r="AN75" s="490">
        <v>7</v>
      </c>
      <c r="AO75" s="490">
        <v>6</v>
      </c>
      <c r="AP75" s="490">
        <v>6</v>
      </c>
      <c r="AQ75" s="490">
        <v>10</v>
      </c>
      <c r="AR75" s="490">
        <v>7</v>
      </c>
      <c r="AS75" s="490">
        <v>6</v>
      </c>
      <c r="AT75" s="490">
        <v>10</v>
      </c>
      <c r="AU75" s="490">
        <v>6</v>
      </c>
      <c r="AV75" s="504">
        <v>67.2</v>
      </c>
      <c r="AW75" s="504">
        <v>63.6</v>
      </c>
      <c r="AX75" s="504">
        <v>71.8</v>
      </c>
      <c r="AY75" s="490">
        <v>58</v>
      </c>
      <c r="AZ75" s="490" t="s">
        <v>1</v>
      </c>
      <c r="BA75" s="490" t="s">
        <v>1</v>
      </c>
      <c r="BB75" s="490">
        <v>2</v>
      </c>
      <c r="BC75" s="490" t="s">
        <v>1</v>
      </c>
      <c r="BD75" s="490" t="s">
        <v>1</v>
      </c>
      <c r="BE75" s="490" t="s">
        <v>1</v>
      </c>
      <c r="BF75" s="490">
        <v>5</v>
      </c>
      <c r="BG75" s="490">
        <v>6</v>
      </c>
      <c r="BH75" s="490">
        <v>6</v>
      </c>
      <c r="BI75" s="490">
        <v>5</v>
      </c>
      <c r="BJ75" s="490">
        <v>10</v>
      </c>
      <c r="BK75" s="490">
        <v>6</v>
      </c>
      <c r="BL75" s="490">
        <v>5</v>
      </c>
      <c r="BM75" s="490">
        <v>8</v>
      </c>
      <c r="BN75" s="490">
        <v>5</v>
      </c>
      <c r="BO75" s="505">
        <v>66.400000000000006</v>
      </c>
      <c r="BP75" s="505">
        <v>63.6</v>
      </c>
      <c r="BQ75" s="505">
        <v>71.099999999999994</v>
      </c>
      <c r="BR75" s="492">
        <v>38</v>
      </c>
      <c r="BS75" s="492" t="s">
        <v>1</v>
      </c>
      <c r="BT75" s="492" t="s">
        <v>1</v>
      </c>
      <c r="BU75" s="492" t="s">
        <v>1</v>
      </c>
      <c r="BV75" s="492" t="s">
        <v>1</v>
      </c>
      <c r="BW75" s="492" t="s">
        <v>1</v>
      </c>
      <c r="BX75" s="492" t="s">
        <v>1</v>
      </c>
      <c r="BY75" s="492">
        <v>2</v>
      </c>
      <c r="BZ75" s="492">
        <v>3</v>
      </c>
      <c r="CA75" s="492">
        <v>8</v>
      </c>
      <c r="CB75" s="492">
        <v>5</v>
      </c>
      <c r="CC75" s="492">
        <v>6</v>
      </c>
      <c r="CD75" s="492">
        <v>4</v>
      </c>
      <c r="CE75" s="492">
        <v>3</v>
      </c>
      <c r="CF75" s="492">
        <v>4</v>
      </c>
      <c r="CG75" s="492">
        <v>3</v>
      </c>
      <c r="CH75" s="506">
        <v>23</v>
      </c>
      <c r="CI75" s="506" t="s">
        <v>1</v>
      </c>
      <c r="CJ75" s="506" t="s">
        <v>1</v>
      </c>
      <c r="CK75" s="506" t="s">
        <v>1</v>
      </c>
      <c r="CL75" s="506" t="s">
        <v>1</v>
      </c>
      <c r="CM75" s="506" t="s">
        <v>1</v>
      </c>
      <c r="CN75" s="506">
        <v>2</v>
      </c>
      <c r="CO75" s="506">
        <v>5</v>
      </c>
      <c r="CP75" s="506">
        <v>2</v>
      </c>
      <c r="CQ75" s="506">
        <v>3</v>
      </c>
      <c r="CR75" s="506">
        <v>2</v>
      </c>
      <c r="CS75" s="506">
        <v>3</v>
      </c>
      <c r="CT75" s="506">
        <v>4</v>
      </c>
      <c r="CU75" s="506">
        <v>2</v>
      </c>
      <c r="DC75" s="492">
        <v>133</v>
      </c>
      <c r="DD75" s="492">
        <v>91</v>
      </c>
      <c r="DE75" s="492">
        <v>58</v>
      </c>
      <c r="DF75" s="492">
        <v>22</v>
      </c>
      <c r="DG75" s="492">
        <v>11</v>
      </c>
      <c r="DH75" s="492">
        <v>16</v>
      </c>
      <c r="DI75" s="492">
        <v>14</v>
      </c>
      <c r="DJ75" s="492">
        <v>12</v>
      </c>
      <c r="DK75" s="492">
        <v>32</v>
      </c>
      <c r="DL75" s="492">
        <v>1</v>
      </c>
      <c r="DM75" s="492" t="s">
        <v>1</v>
      </c>
      <c r="DN75" s="492" t="s">
        <v>1</v>
      </c>
      <c r="DO75" s="492" t="s">
        <v>1</v>
      </c>
      <c r="DP75" s="492">
        <v>14</v>
      </c>
      <c r="DQ75" s="492">
        <v>1</v>
      </c>
      <c r="DR75" s="492">
        <v>6</v>
      </c>
      <c r="DS75" s="492">
        <v>4</v>
      </c>
      <c r="DT75" s="492">
        <v>1</v>
      </c>
      <c r="DU75" s="492">
        <v>3</v>
      </c>
      <c r="DV75" s="492">
        <v>1</v>
      </c>
      <c r="DW75" s="492" t="s">
        <v>1</v>
      </c>
      <c r="DX75" s="492">
        <v>1</v>
      </c>
      <c r="EA75" s="492">
        <v>37</v>
      </c>
      <c r="EB75" s="492">
        <v>2336</v>
      </c>
      <c r="EC75" s="492">
        <v>224</v>
      </c>
      <c r="ED75" s="492">
        <v>1520</v>
      </c>
      <c r="EE75" s="492">
        <v>592</v>
      </c>
      <c r="EF75" s="492">
        <v>68</v>
      </c>
      <c r="EG75" s="492">
        <v>55</v>
      </c>
      <c r="EH75" s="492">
        <v>36</v>
      </c>
      <c r="EI75" s="492">
        <v>12</v>
      </c>
      <c r="EJ75" s="492">
        <v>7</v>
      </c>
      <c r="EK75" s="492" t="s">
        <v>1</v>
      </c>
      <c r="EL75" s="492">
        <v>10</v>
      </c>
      <c r="EM75" s="492">
        <v>3</v>
      </c>
      <c r="EN75" s="492">
        <v>65</v>
      </c>
      <c r="EO75" s="492">
        <v>36</v>
      </c>
      <c r="EP75" s="492">
        <v>22</v>
      </c>
      <c r="EQ75" s="492">
        <v>10</v>
      </c>
      <c r="ER75" s="492">
        <v>4</v>
      </c>
      <c r="ES75" s="492">
        <v>16</v>
      </c>
      <c r="ET75" s="492">
        <v>4</v>
      </c>
      <c r="EU75" s="492">
        <v>9</v>
      </c>
    </row>
    <row r="76" spans="1:151" ht="14.25" customHeight="1">
      <c r="A76" s="503" t="s">
        <v>299</v>
      </c>
      <c r="B76" s="503" t="s">
        <v>348</v>
      </c>
      <c r="C76" s="503" t="s">
        <v>357</v>
      </c>
      <c r="D76" s="503" t="s">
        <v>357</v>
      </c>
      <c r="AC76" s="491"/>
      <c r="AD76" s="491"/>
      <c r="AE76" s="491"/>
      <c r="AF76" s="490"/>
      <c r="AG76" s="490"/>
      <c r="AH76" s="490"/>
      <c r="AI76" s="490"/>
      <c r="AJ76" s="490"/>
      <c r="AK76" s="490"/>
      <c r="AL76" s="490"/>
      <c r="AM76" s="490"/>
      <c r="AN76" s="490"/>
      <c r="AO76" s="490"/>
      <c r="AP76" s="490"/>
      <c r="AQ76" s="490"/>
      <c r="AR76" s="490"/>
      <c r="AS76" s="490"/>
      <c r="AT76" s="490"/>
      <c r="AU76" s="490"/>
      <c r="AV76" s="504"/>
      <c r="AW76" s="504"/>
      <c r="AX76" s="504"/>
      <c r="AY76" s="490"/>
      <c r="AZ76" s="490"/>
      <c r="BA76" s="490"/>
      <c r="BB76" s="490"/>
      <c r="BC76" s="490"/>
      <c r="BD76" s="490"/>
      <c r="BE76" s="490"/>
      <c r="BF76" s="490"/>
      <c r="BG76" s="490"/>
      <c r="BH76" s="490"/>
      <c r="BI76" s="490"/>
      <c r="BJ76" s="490"/>
      <c r="BK76" s="490"/>
      <c r="BL76" s="490"/>
      <c r="BM76" s="490"/>
      <c r="BN76" s="490"/>
      <c r="BO76" s="505"/>
      <c r="BP76" s="505"/>
      <c r="BQ76" s="505"/>
      <c r="CH76" s="506"/>
      <c r="CI76" s="506"/>
      <c r="CJ76" s="506"/>
      <c r="CK76" s="506"/>
      <c r="CL76" s="506"/>
      <c r="CM76" s="506"/>
      <c r="CN76" s="506"/>
      <c r="CO76" s="506"/>
      <c r="CP76" s="506"/>
      <c r="CQ76" s="506"/>
      <c r="CR76" s="506"/>
      <c r="CS76" s="506"/>
      <c r="CT76" s="506"/>
      <c r="CU76" s="506"/>
    </row>
    <row r="77" spans="1:151" ht="14.25" customHeight="1">
      <c r="A77" s="503" t="s">
        <v>299</v>
      </c>
      <c r="B77" s="503" t="s">
        <v>358</v>
      </c>
      <c r="C77" s="503"/>
      <c r="D77" s="503"/>
      <c r="E77" s="490">
        <v>341</v>
      </c>
      <c r="F77" s="490">
        <v>269</v>
      </c>
      <c r="G77" s="490">
        <v>108</v>
      </c>
      <c r="H77" s="490">
        <v>100</v>
      </c>
      <c r="I77" s="490">
        <v>72</v>
      </c>
      <c r="J77" s="490">
        <v>56</v>
      </c>
      <c r="K77" s="490">
        <v>89</v>
      </c>
      <c r="L77" s="490">
        <v>72</v>
      </c>
      <c r="M77" s="490">
        <v>768</v>
      </c>
      <c r="N77" s="490">
        <v>8</v>
      </c>
      <c r="O77" s="490">
        <v>28</v>
      </c>
      <c r="P77" s="490">
        <v>28</v>
      </c>
      <c r="Q77" s="490">
        <v>40</v>
      </c>
      <c r="R77" s="490">
        <v>41</v>
      </c>
      <c r="S77" s="490">
        <v>58</v>
      </c>
      <c r="T77" s="490">
        <v>60</v>
      </c>
      <c r="U77" s="490">
        <v>67</v>
      </c>
      <c r="V77" s="490">
        <v>66</v>
      </c>
      <c r="W77" s="490">
        <v>76</v>
      </c>
      <c r="X77" s="490">
        <v>79</v>
      </c>
      <c r="Y77" s="490">
        <v>78</v>
      </c>
      <c r="Z77" s="490">
        <v>59</v>
      </c>
      <c r="AA77" s="490">
        <v>53</v>
      </c>
      <c r="AB77" s="490">
        <v>27</v>
      </c>
      <c r="AC77" s="491">
        <v>56.8</v>
      </c>
      <c r="AD77" s="491">
        <v>55.4</v>
      </c>
      <c r="AE77" s="491">
        <v>58.5</v>
      </c>
      <c r="AF77" s="490">
        <v>583</v>
      </c>
      <c r="AG77" s="490">
        <v>4</v>
      </c>
      <c r="AH77" s="490">
        <v>12</v>
      </c>
      <c r="AI77" s="490">
        <v>13</v>
      </c>
      <c r="AJ77" s="490">
        <v>26</v>
      </c>
      <c r="AK77" s="490">
        <v>29</v>
      </c>
      <c r="AL77" s="490">
        <v>43</v>
      </c>
      <c r="AM77" s="490">
        <v>43</v>
      </c>
      <c r="AN77" s="490">
        <v>53</v>
      </c>
      <c r="AO77" s="490">
        <v>42</v>
      </c>
      <c r="AP77" s="490">
        <v>64</v>
      </c>
      <c r="AQ77" s="490">
        <v>60</v>
      </c>
      <c r="AR77" s="490">
        <v>67</v>
      </c>
      <c r="AS77" s="490">
        <v>57</v>
      </c>
      <c r="AT77" s="490">
        <v>47</v>
      </c>
      <c r="AU77" s="490">
        <v>23</v>
      </c>
      <c r="AV77" s="504">
        <v>59.3</v>
      </c>
      <c r="AW77" s="504">
        <v>58.3</v>
      </c>
      <c r="AX77" s="504">
        <v>60.5</v>
      </c>
      <c r="AY77" s="490">
        <v>494</v>
      </c>
      <c r="AZ77" s="490" t="s">
        <v>1</v>
      </c>
      <c r="BA77" s="490">
        <v>4</v>
      </c>
      <c r="BB77" s="490">
        <v>12</v>
      </c>
      <c r="BC77" s="490">
        <v>23</v>
      </c>
      <c r="BD77" s="490">
        <v>25</v>
      </c>
      <c r="BE77" s="490">
        <v>29</v>
      </c>
      <c r="BF77" s="490">
        <v>38</v>
      </c>
      <c r="BG77" s="490">
        <v>46</v>
      </c>
      <c r="BH77" s="490">
        <v>33</v>
      </c>
      <c r="BI77" s="490">
        <v>57</v>
      </c>
      <c r="BJ77" s="490">
        <v>57</v>
      </c>
      <c r="BK77" s="490">
        <v>62</v>
      </c>
      <c r="BL77" s="490">
        <v>46</v>
      </c>
      <c r="BM77" s="490">
        <v>44</v>
      </c>
      <c r="BN77" s="490">
        <v>18</v>
      </c>
      <c r="BO77" s="505">
        <v>60.4</v>
      </c>
      <c r="BP77" s="505">
        <v>59.3</v>
      </c>
      <c r="BQ77" s="505">
        <v>62.3</v>
      </c>
      <c r="BR77" s="492">
        <v>269</v>
      </c>
      <c r="BS77" s="492" t="s">
        <v>1</v>
      </c>
      <c r="BT77" s="492" t="s">
        <v>1</v>
      </c>
      <c r="BU77" s="492">
        <v>1</v>
      </c>
      <c r="BV77" s="492">
        <v>2</v>
      </c>
      <c r="BW77" s="492">
        <v>1</v>
      </c>
      <c r="BX77" s="492">
        <v>5</v>
      </c>
      <c r="BY77" s="492">
        <v>15</v>
      </c>
      <c r="BZ77" s="492">
        <v>26</v>
      </c>
      <c r="CA77" s="492">
        <v>21</v>
      </c>
      <c r="CB77" s="492">
        <v>39</v>
      </c>
      <c r="CC77" s="492">
        <v>39</v>
      </c>
      <c r="CD77" s="492">
        <v>37</v>
      </c>
      <c r="CE77" s="492">
        <v>35</v>
      </c>
      <c r="CF77" s="492">
        <v>30</v>
      </c>
      <c r="CG77" s="492">
        <v>18</v>
      </c>
      <c r="CH77" s="506">
        <v>161</v>
      </c>
      <c r="CI77" s="506">
        <v>1</v>
      </c>
      <c r="CJ77" s="506" t="s">
        <v>1</v>
      </c>
      <c r="CK77" s="506" t="s">
        <v>1</v>
      </c>
      <c r="CL77" s="506">
        <v>1</v>
      </c>
      <c r="CM77" s="506">
        <v>4</v>
      </c>
      <c r="CN77" s="506">
        <v>13</v>
      </c>
      <c r="CO77" s="506">
        <v>10</v>
      </c>
      <c r="CP77" s="506">
        <v>27</v>
      </c>
      <c r="CQ77" s="506">
        <v>23</v>
      </c>
      <c r="CR77" s="506">
        <v>25</v>
      </c>
      <c r="CS77" s="506">
        <v>26</v>
      </c>
      <c r="CT77" s="506">
        <v>17</v>
      </c>
      <c r="CU77" s="506">
        <v>14</v>
      </c>
      <c r="DC77" s="492">
        <v>1050</v>
      </c>
      <c r="DD77" s="492">
        <v>723</v>
      </c>
      <c r="DE77" s="492">
        <v>495</v>
      </c>
      <c r="DF77" s="492">
        <v>171</v>
      </c>
      <c r="DG77" s="492">
        <v>57</v>
      </c>
      <c r="DH77" s="492">
        <v>135</v>
      </c>
      <c r="DI77" s="492">
        <v>98</v>
      </c>
      <c r="DJ77" s="492">
        <v>94</v>
      </c>
      <c r="DK77" s="492">
        <v>233</v>
      </c>
      <c r="DL77" s="492" t="s">
        <v>1</v>
      </c>
      <c r="DM77" s="492">
        <v>1</v>
      </c>
      <c r="DN77" s="492">
        <v>8</v>
      </c>
      <c r="DO77" s="492">
        <v>1</v>
      </c>
      <c r="DP77" s="492">
        <v>133</v>
      </c>
      <c r="DQ77" s="492">
        <v>9</v>
      </c>
      <c r="DR77" s="492">
        <v>22</v>
      </c>
      <c r="DS77" s="492">
        <v>38</v>
      </c>
      <c r="DT77" s="492">
        <v>13</v>
      </c>
      <c r="DU77" s="492">
        <v>3</v>
      </c>
      <c r="DV77" s="492">
        <v>1</v>
      </c>
      <c r="DW77" s="492">
        <v>2</v>
      </c>
      <c r="DX77" s="492">
        <v>1</v>
      </c>
      <c r="EA77" s="492">
        <v>268</v>
      </c>
      <c r="EB77" s="492">
        <v>25840</v>
      </c>
      <c r="EC77" s="492">
        <v>115</v>
      </c>
      <c r="ED77" s="492">
        <v>18727</v>
      </c>
      <c r="EE77" s="492">
        <v>6998</v>
      </c>
      <c r="EF77" s="492">
        <v>519</v>
      </c>
      <c r="EG77" s="492">
        <v>436</v>
      </c>
      <c r="EH77" s="492">
        <v>309</v>
      </c>
      <c r="EI77" s="492">
        <v>97</v>
      </c>
      <c r="EJ77" s="492">
        <v>30</v>
      </c>
      <c r="EK77" s="492" t="s">
        <v>1</v>
      </c>
      <c r="EL77" s="492">
        <v>57</v>
      </c>
      <c r="EM77" s="492">
        <v>26</v>
      </c>
      <c r="EN77" s="492">
        <v>531</v>
      </c>
      <c r="EO77" s="492">
        <v>287</v>
      </c>
      <c r="EP77" s="492">
        <v>186</v>
      </c>
      <c r="EQ77" s="492">
        <v>74</v>
      </c>
      <c r="ER77" s="492">
        <v>27</v>
      </c>
      <c r="ES77" s="492">
        <v>135</v>
      </c>
      <c r="ET77" s="492">
        <v>41</v>
      </c>
      <c r="EU77" s="492">
        <v>68</v>
      </c>
    </row>
    <row r="78" spans="1:151" ht="14.25" customHeight="1">
      <c r="A78" s="503" t="s">
        <v>299</v>
      </c>
      <c r="B78" s="503" t="s">
        <v>358</v>
      </c>
      <c r="C78" s="503" t="s">
        <v>358</v>
      </c>
      <c r="D78" s="503"/>
      <c r="E78" s="490">
        <v>13</v>
      </c>
      <c r="F78" s="490">
        <v>5</v>
      </c>
      <c r="G78" s="490">
        <v>2</v>
      </c>
      <c r="H78" s="490">
        <v>2</v>
      </c>
      <c r="I78" s="490">
        <v>2</v>
      </c>
      <c r="J78" s="490">
        <v>1</v>
      </c>
      <c r="K78" s="490">
        <v>1</v>
      </c>
      <c r="L78" s="490">
        <v>8</v>
      </c>
      <c r="M78" s="490">
        <v>16</v>
      </c>
      <c r="N78" s="490" t="s">
        <v>1</v>
      </c>
      <c r="O78" s="490" t="s">
        <v>1</v>
      </c>
      <c r="P78" s="490" t="s">
        <v>1</v>
      </c>
      <c r="Q78" s="490">
        <v>2</v>
      </c>
      <c r="R78" s="490">
        <v>1</v>
      </c>
      <c r="S78" s="490" t="s">
        <v>1</v>
      </c>
      <c r="T78" s="490" t="s">
        <v>1</v>
      </c>
      <c r="U78" s="490" t="s">
        <v>1</v>
      </c>
      <c r="V78" s="490">
        <v>7</v>
      </c>
      <c r="W78" s="490">
        <v>3</v>
      </c>
      <c r="X78" s="490" t="s">
        <v>1</v>
      </c>
      <c r="Y78" s="490" t="s">
        <v>1</v>
      </c>
      <c r="Z78" s="490" t="s">
        <v>1</v>
      </c>
      <c r="AA78" s="490" t="s">
        <v>1</v>
      </c>
      <c r="AB78" s="490">
        <v>3</v>
      </c>
      <c r="AC78" s="491">
        <v>59.1</v>
      </c>
      <c r="AD78" s="491">
        <v>56.4</v>
      </c>
      <c r="AE78" s="491">
        <v>61.2</v>
      </c>
      <c r="AF78" s="490">
        <v>14</v>
      </c>
      <c r="AG78" s="490" t="s">
        <v>1</v>
      </c>
      <c r="AH78" s="490" t="s">
        <v>1</v>
      </c>
      <c r="AI78" s="490" t="s">
        <v>1</v>
      </c>
      <c r="AJ78" s="490">
        <v>2</v>
      </c>
      <c r="AK78" s="490">
        <v>1</v>
      </c>
      <c r="AL78" s="490" t="s">
        <v>1</v>
      </c>
      <c r="AM78" s="490" t="s">
        <v>1</v>
      </c>
      <c r="AN78" s="490" t="s">
        <v>1</v>
      </c>
      <c r="AO78" s="490">
        <v>5</v>
      </c>
      <c r="AP78" s="490">
        <v>3</v>
      </c>
      <c r="AQ78" s="490" t="s">
        <v>1</v>
      </c>
      <c r="AR78" s="490" t="s">
        <v>1</v>
      </c>
      <c r="AS78" s="490" t="s">
        <v>1</v>
      </c>
      <c r="AT78" s="490" t="s">
        <v>1</v>
      </c>
      <c r="AU78" s="490">
        <v>3</v>
      </c>
      <c r="AV78" s="504">
        <v>59.6</v>
      </c>
      <c r="AW78" s="504">
        <v>56.5</v>
      </c>
      <c r="AX78" s="504">
        <v>61.9</v>
      </c>
      <c r="AY78" s="490">
        <v>10</v>
      </c>
      <c r="AZ78" s="490" t="s">
        <v>1</v>
      </c>
      <c r="BA78" s="490" t="s">
        <v>1</v>
      </c>
      <c r="BB78" s="490" t="s">
        <v>1</v>
      </c>
      <c r="BC78" s="490">
        <v>2</v>
      </c>
      <c r="BD78" s="490">
        <v>1</v>
      </c>
      <c r="BE78" s="490" t="s">
        <v>1</v>
      </c>
      <c r="BF78" s="490" t="s">
        <v>1</v>
      </c>
      <c r="BG78" s="490" t="s">
        <v>1</v>
      </c>
      <c r="BH78" s="490">
        <v>2</v>
      </c>
      <c r="BI78" s="490">
        <v>3</v>
      </c>
      <c r="BJ78" s="490" t="s">
        <v>1</v>
      </c>
      <c r="BK78" s="490" t="s">
        <v>1</v>
      </c>
      <c r="BL78" s="490" t="s">
        <v>1</v>
      </c>
      <c r="BM78" s="490" t="s">
        <v>1</v>
      </c>
      <c r="BN78" s="490">
        <v>2</v>
      </c>
      <c r="BO78" s="505">
        <v>57.9</v>
      </c>
      <c r="BP78" s="505">
        <v>56.5</v>
      </c>
      <c r="BQ78" s="505">
        <v>60</v>
      </c>
      <c r="BR78" s="492">
        <v>5</v>
      </c>
      <c r="BS78" s="492" t="s">
        <v>1</v>
      </c>
      <c r="BT78" s="492" t="s">
        <v>1</v>
      </c>
      <c r="BU78" s="492" t="s">
        <v>1</v>
      </c>
      <c r="BV78" s="492" t="s">
        <v>1</v>
      </c>
      <c r="BW78" s="492" t="s">
        <v>1</v>
      </c>
      <c r="BX78" s="492" t="s">
        <v>1</v>
      </c>
      <c r="BY78" s="492" t="s">
        <v>1</v>
      </c>
      <c r="BZ78" s="492" t="s">
        <v>1</v>
      </c>
      <c r="CA78" s="492">
        <v>1</v>
      </c>
      <c r="CB78" s="492">
        <v>1</v>
      </c>
      <c r="CC78" s="492" t="s">
        <v>1</v>
      </c>
      <c r="CD78" s="492" t="s">
        <v>1</v>
      </c>
      <c r="CE78" s="492" t="s">
        <v>1</v>
      </c>
      <c r="CF78" s="492" t="s">
        <v>1</v>
      </c>
      <c r="CG78" s="492">
        <v>3</v>
      </c>
      <c r="CH78" s="506">
        <v>5</v>
      </c>
      <c r="CI78" s="506" t="s">
        <v>1</v>
      </c>
      <c r="CJ78" s="506" t="s">
        <v>1</v>
      </c>
      <c r="CK78" s="506" t="s">
        <v>1</v>
      </c>
      <c r="CL78" s="506" t="s">
        <v>1</v>
      </c>
      <c r="CM78" s="506" t="s">
        <v>1</v>
      </c>
      <c r="CN78" s="506" t="s">
        <v>1</v>
      </c>
      <c r="CO78" s="506">
        <v>1</v>
      </c>
      <c r="CP78" s="506">
        <v>1</v>
      </c>
      <c r="CQ78" s="506" t="s">
        <v>1</v>
      </c>
      <c r="CR78" s="506" t="s">
        <v>1</v>
      </c>
      <c r="CS78" s="506" t="s">
        <v>1</v>
      </c>
      <c r="CT78" s="506" t="s">
        <v>1</v>
      </c>
      <c r="CU78" s="506">
        <v>3</v>
      </c>
      <c r="DC78" s="492">
        <v>22</v>
      </c>
      <c r="DD78" s="492">
        <v>12</v>
      </c>
      <c r="DE78" s="492">
        <v>10</v>
      </c>
      <c r="DF78" s="492">
        <v>2</v>
      </c>
      <c r="DG78" s="492" t="s">
        <v>1</v>
      </c>
      <c r="DH78" s="492">
        <v>4</v>
      </c>
      <c r="DI78" s="492">
        <v>1</v>
      </c>
      <c r="DJ78" s="492">
        <v>5</v>
      </c>
      <c r="DK78" s="492">
        <v>4</v>
      </c>
      <c r="DL78" s="492" t="s">
        <v>1</v>
      </c>
      <c r="DM78" s="492" t="s">
        <v>1</v>
      </c>
      <c r="DN78" s="492">
        <v>1</v>
      </c>
      <c r="DO78" s="492" t="s">
        <v>1</v>
      </c>
      <c r="DP78" s="492">
        <v>3</v>
      </c>
      <c r="DQ78" s="492" t="s">
        <v>1</v>
      </c>
      <c r="DR78" s="492" t="s">
        <v>1</v>
      </c>
      <c r="DS78" s="492" t="s">
        <v>1</v>
      </c>
      <c r="DT78" s="492" t="s">
        <v>1</v>
      </c>
      <c r="DU78" s="492" t="s">
        <v>1</v>
      </c>
      <c r="DV78" s="492" t="s">
        <v>1</v>
      </c>
      <c r="DW78" s="492" t="s">
        <v>1</v>
      </c>
      <c r="DX78" s="492" t="s">
        <v>1</v>
      </c>
      <c r="EA78" s="492">
        <v>5</v>
      </c>
      <c r="EB78" s="492">
        <v>400</v>
      </c>
      <c r="EC78" s="492">
        <v>39</v>
      </c>
      <c r="ED78" s="492">
        <v>351</v>
      </c>
      <c r="EE78" s="492">
        <v>10</v>
      </c>
      <c r="EF78" s="492">
        <v>8</v>
      </c>
      <c r="EG78" s="492">
        <v>7</v>
      </c>
      <c r="EH78" s="492">
        <v>6</v>
      </c>
      <c r="EI78" s="492">
        <v>1</v>
      </c>
      <c r="EJ78" s="492" t="s">
        <v>1</v>
      </c>
      <c r="EK78" s="492" t="s">
        <v>1</v>
      </c>
      <c r="EL78" s="492" t="s">
        <v>1</v>
      </c>
      <c r="EM78" s="492">
        <v>1</v>
      </c>
      <c r="EN78" s="492">
        <v>14</v>
      </c>
      <c r="EO78" s="492">
        <v>5</v>
      </c>
      <c r="EP78" s="492">
        <v>4</v>
      </c>
      <c r="EQ78" s="492">
        <v>1</v>
      </c>
      <c r="ER78" s="492" t="s">
        <v>1</v>
      </c>
      <c r="ES78" s="492">
        <v>4</v>
      </c>
      <c r="ET78" s="492">
        <v>1</v>
      </c>
      <c r="EU78" s="492">
        <v>4</v>
      </c>
    </row>
    <row r="79" spans="1:151" ht="14.25" customHeight="1">
      <c r="A79" s="503" t="s">
        <v>299</v>
      </c>
      <c r="B79" s="503" t="s">
        <v>358</v>
      </c>
      <c r="C79" s="503" t="s">
        <v>358</v>
      </c>
      <c r="D79" s="503" t="s">
        <v>359</v>
      </c>
      <c r="AC79" s="491"/>
      <c r="AD79" s="491"/>
      <c r="AE79" s="491"/>
      <c r="AF79" s="490"/>
      <c r="AG79" s="490"/>
      <c r="AH79" s="490"/>
      <c r="AI79" s="490"/>
      <c r="AJ79" s="490"/>
      <c r="AK79" s="490"/>
      <c r="AL79" s="490"/>
      <c r="AM79" s="490"/>
      <c r="AN79" s="490"/>
      <c r="AO79" s="490"/>
      <c r="AP79" s="490"/>
      <c r="AQ79" s="490"/>
      <c r="AR79" s="490"/>
      <c r="AS79" s="490"/>
      <c r="AT79" s="490"/>
      <c r="AU79" s="490"/>
      <c r="AV79" s="504"/>
      <c r="AW79" s="504"/>
      <c r="AX79" s="504"/>
      <c r="AY79" s="490"/>
      <c r="AZ79" s="490"/>
      <c r="BA79" s="490"/>
      <c r="BB79" s="490"/>
      <c r="BC79" s="490"/>
      <c r="BD79" s="490"/>
      <c r="BE79" s="490"/>
      <c r="BF79" s="490"/>
      <c r="BG79" s="490"/>
      <c r="BH79" s="490"/>
      <c r="BI79" s="490"/>
      <c r="BJ79" s="490"/>
      <c r="BK79" s="490"/>
      <c r="BL79" s="490"/>
      <c r="BM79" s="490"/>
      <c r="BN79" s="490"/>
      <c r="BO79" s="505"/>
      <c r="BP79" s="505"/>
      <c r="BQ79" s="505"/>
      <c r="CH79" s="506"/>
      <c r="CI79" s="506"/>
      <c r="CJ79" s="506"/>
      <c r="CK79" s="506"/>
      <c r="CL79" s="506"/>
      <c r="CM79" s="506"/>
      <c r="CN79" s="506"/>
      <c r="CO79" s="506"/>
      <c r="CP79" s="506"/>
      <c r="CQ79" s="506"/>
      <c r="CR79" s="506"/>
      <c r="CS79" s="506"/>
      <c r="CT79" s="506"/>
      <c r="CU79" s="506"/>
    </row>
    <row r="80" spans="1:151" ht="14.25" customHeight="1">
      <c r="A80" s="503" t="s">
        <v>299</v>
      </c>
      <c r="B80" s="503" t="s">
        <v>358</v>
      </c>
      <c r="C80" s="503" t="s">
        <v>358</v>
      </c>
      <c r="D80" s="503" t="s">
        <v>360</v>
      </c>
      <c r="AC80" s="491"/>
      <c r="AD80" s="491"/>
      <c r="AE80" s="491"/>
      <c r="AF80" s="490"/>
      <c r="AG80" s="490"/>
      <c r="AH80" s="490"/>
      <c r="AI80" s="490"/>
      <c r="AJ80" s="490"/>
      <c r="AK80" s="490"/>
      <c r="AL80" s="490"/>
      <c r="AM80" s="490"/>
      <c r="AN80" s="490"/>
      <c r="AO80" s="490"/>
      <c r="AP80" s="490"/>
      <c r="AQ80" s="490"/>
      <c r="AR80" s="490"/>
      <c r="AS80" s="490"/>
      <c r="AT80" s="490"/>
      <c r="AU80" s="490"/>
      <c r="AV80" s="504"/>
      <c r="AW80" s="504"/>
      <c r="AX80" s="504"/>
      <c r="AY80" s="490"/>
      <c r="AZ80" s="490"/>
      <c r="BA80" s="490"/>
      <c r="BB80" s="490"/>
      <c r="BC80" s="490"/>
      <c r="BD80" s="490"/>
      <c r="BE80" s="490"/>
      <c r="BF80" s="490"/>
      <c r="BG80" s="490"/>
      <c r="BH80" s="490"/>
      <c r="BI80" s="490"/>
      <c r="BJ80" s="490"/>
      <c r="BK80" s="490"/>
      <c r="BL80" s="490"/>
      <c r="BM80" s="490"/>
      <c r="BN80" s="490"/>
      <c r="BO80" s="505"/>
      <c r="BP80" s="505"/>
      <c r="BQ80" s="505"/>
      <c r="CH80" s="506"/>
      <c r="CI80" s="506"/>
      <c r="CJ80" s="506"/>
      <c r="CK80" s="506"/>
      <c r="CL80" s="506"/>
      <c r="CM80" s="506"/>
      <c r="CN80" s="506"/>
      <c r="CO80" s="506"/>
      <c r="CP80" s="506"/>
      <c r="CQ80" s="506"/>
      <c r="CR80" s="506"/>
      <c r="CS80" s="506"/>
      <c r="CT80" s="506"/>
      <c r="CU80" s="506"/>
    </row>
    <row r="81" spans="1:151" ht="14.25" customHeight="1">
      <c r="A81" s="503" t="s">
        <v>299</v>
      </c>
      <c r="B81" s="503" t="s">
        <v>358</v>
      </c>
      <c r="C81" s="503" t="s">
        <v>358</v>
      </c>
      <c r="D81" s="503" t="s">
        <v>361</v>
      </c>
      <c r="AC81" s="491"/>
      <c r="AD81" s="491"/>
      <c r="AE81" s="491"/>
      <c r="AF81" s="490"/>
      <c r="AG81" s="490"/>
      <c r="AH81" s="490"/>
      <c r="AI81" s="490"/>
      <c r="AJ81" s="490"/>
      <c r="AK81" s="490"/>
      <c r="AL81" s="490"/>
      <c r="AM81" s="490"/>
      <c r="AN81" s="490"/>
      <c r="AO81" s="490"/>
      <c r="AP81" s="490"/>
      <c r="AQ81" s="490"/>
      <c r="AR81" s="490"/>
      <c r="AS81" s="490"/>
      <c r="AT81" s="490"/>
      <c r="AU81" s="490"/>
      <c r="AV81" s="504"/>
      <c r="AW81" s="504"/>
      <c r="AX81" s="504"/>
      <c r="AY81" s="490"/>
      <c r="AZ81" s="490"/>
      <c r="BA81" s="490"/>
      <c r="BB81" s="490"/>
      <c r="BC81" s="490"/>
      <c r="BD81" s="490"/>
      <c r="BE81" s="490"/>
      <c r="BF81" s="490"/>
      <c r="BG81" s="490"/>
      <c r="BH81" s="490"/>
      <c r="BI81" s="490"/>
      <c r="BJ81" s="490"/>
      <c r="BK81" s="490"/>
      <c r="BL81" s="490"/>
      <c r="BM81" s="490"/>
      <c r="BN81" s="490"/>
      <c r="BO81" s="505"/>
      <c r="BP81" s="505"/>
      <c r="BQ81" s="505"/>
      <c r="CH81" s="506"/>
      <c r="CI81" s="506"/>
      <c r="CJ81" s="506"/>
      <c r="CK81" s="506"/>
      <c r="CL81" s="506"/>
      <c r="CM81" s="506"/>
      <c r="CN81" s="506"/>
      <c r="CO81" s="506"/>
      <c r="CP81" s="506"/>
      <c r="CQ81" s="506"/>
      <c r="CR81" s="506"/>
      <c r="CS81" s="506"/>
      <c r="CT81" s="506"/>
      <c r="CU81" s="506"/>
    </row>
    <row r="82" spans="1:151" ht="14.25" customHeight="1">
      <c r="A82" s="503" t="s">
        <v>299</v>
      </c>
      <c r="B82" s="503" t="s">
        <v>358</v>
      </c>
      <c r="C82" s="503" t="s">
        <v>358</v>
      </c>
      <c r="D82" s="503" t="s">
        <v>362</v>
      </c>
      <c r="AC82" s="491"/>
      <c r="AD82" s="491"/>
      <c r="AE82" s="491"/>
      <c r="AF82" s="490"/>
      <c r="AG82" s="490"/>
      <c r="AH82" s="490"/>
      <c r="AI82" s="490"/>
      <c r="AJ82" s="490"/>
      <c r="AK82" s="490"/>
      <c r="AL82" s="490"/>
      <c r="AM82" s="490"/>
      <c r="AN82" s="490"/>
      <c r="AO82" s="490"/>
      <c r="AP82" s="490"/>
      <c r="AQ82" s="490"/>
      <c r="AR82" s="490"/>
      <c r="AS82" s="490"/>
      <c r="AT82" s="490"/>
      <c r="AU82" s="490"/>
      <c r="AV82" s="504"/>
      <c r="AW82" s="504"/>
      <c r="AX82" s="504"/>
      <c r="AY82" s="490"/>
      <c r="AZ82" s="490"/>
      <c r="BA82" s="490"/>
      <c r="BB82" s="490"/>
      <c r="BC82" s="490"/>
      <c r="BD82" s="490"/>
      <c r="BE82" s="490"/>
      <c r="BF82" s="490"/>
      <c r="BG82" s="490"/>
      <c r="BH82" s="490"/>
      <c r="BI82" s="490"/>
      <c r="BJ82" s="490"/>
      <c r="BK82" s="490"/>
      <c r="BL82" s="490"/>
      <c r="BM82" s="490"/>
      <c r="BN82" s="490"/>
      <c r="BO82" s="505"/>
      <c r="BP82" s="505"/>
      <c r="BQ82" s="505"/>
      <c r="CH82" s="506"/>
      <c r="CI82" s="506"/>
      <c r="CJ82" s="506"/>
      <c r="CK82" s="506"/>
      <c r="CL82" s="506"/>
      <c r="CM82" s="506"/>
      <c r="CN82" s="506"/>
      <c r="CO82" s="506"/>
      <c r="CP82" s="506"/>
      <c r="CQ82" s="506"/>
      <c r="CR82" s="506"/>
      <c r="CS82" s="506"/>
      <c r="CT82" s="506"/>
      <c r="CU82" s="506"/>
    </row>
    <row r="83" spans="1:151" ht="14.25" customHeight="1">
      <c r="A83" s="503" t="s">
        <v>299</v>
      </c>
      <c r="B83" s="503" t="s">
        <v>358</v>
      </c>
      <c r="C83" s="503" t="s">
        <v>358</v>
      </c>
      <c r="D83" s="503" t="s">
        <v>363</v>
      </c>
      <c r="AC83" s="491"/>
      <c r="AD83" s="491"/>
      <c r="AE83" s="491"/>
      <c r="AF83" s="490"/>
      <c r="AG83" s="490"/>
      <c r="AH83" s="490"/>
      <c r="AI83" s="490"/>
      <c r="AJ83" s="490"/>
      <c r="AK83" s="490"/>
      <c r="AL83" s="490"/>
      <c r="AM83" s="490"/>
      <c r="AN83" s="490"/>
      <c r="AO83" s="490"/>
      <c r="AP83" s="490"/>
      <c r="AQ83" s="490"/>
      <c r="AR83" s="490"/>
      <c r="AS83" s="490"/>
      <c r="AT83" s="490"/>
      <c r="AU83" s="490"/>
      <c r="AV83" s="504"/>
      <c r="AW83" s="504"/>
      <c r="AX83" s="504"/>
      <c r="AY83" s="490"/>
      <c r="AZ83" s="490"/>
      <c r="BA83" s="490"/>
      <c r="BB83" s="490"/>
      <c r="BC83" s="490"/>
      <c r="BD83" s="490"/>
      <c r="BE83" s="490"/>
      <c r="BF83" s="490"/>
      <c r="BG83" s="490"/>
      <c r="BH83" s="490"/>
      <c r="BI83" s="490"/>
      <c r="BJ83" s="490"/>
      <c r="BK83" s="490"/>
      <c r="BL83" s="490"/>
      <c r="BM83" s="490"/>
      <c r="BN83" s="490"/>
      <c r="BO83" s="505"/>
      <c r="BP83" s="505"/>
      <c r="BQ83" s="505"/>
      <c r="CH83" s="506"/>
      <c r="CI83" s="506"/>
      <c r="CJ83" s="506"/>
      <c r="CK83" s="506"/>
      <c r="CL83" s="506"/>
      <c r="CM83" s="506"/>
      <c r="CN83" s="506"/>
      <c r="CO83" s="506"/>
      <c r="CP83" s="506"/>
      <c r="CQ83" s="506"/>
      <c r="CR83" s="506"/>
      <c r="CS83" s="506"/>
      <c r="CT83" s="506"/>
      <c r="CU83" s="506"/>
    </row>
    <row r="84" spans="1:151" ht="14.25" customHeight="1">
      <c r="A84" s="503" t="s">
        <v>299</v>
      </c>
      <c r="B84" s="503" t="s">
        <v>358</v>
      </c>
      <c r="C84" s="503" t="s">
        <v>358</v>
      </c>
      <c r="D84" s="503" t="s">
        <v>364</v>
      </c>
      <c r="AC84" s="491"/>
      <c r="AD84" s="491"/>
      <c r="AE84" s="491"/>
      <c r="AF84" s="490"/>
      <c r="AG84" s="490"/>
      <c r="AH84" s="490"/>
      <c r="AI84" s="490"/>
      <c r="AJ84" s="490"/>
      <c r="AK84" s="490"/>
      <c r="AL84" s="490"/>
      <c r="AM84" s="490"/>
      <c r="AN84" s="490"/>
      <c r="AO84" s="490"/>
      <c r="AP84" s="490"/>
      <c r="AQ84" s="490"/>
      <c r="AR84" s="490"/>
      <c r="AS84" s="490"/>
      <c r="AT84" s="490"/>
      <c r="AU84" s="490"/>
      <c r="AV84" s="504"/>
      <c r="AW84" s="504"/>
      <c r="AX84" s="504"/>
      <c r="AY84" s="490"/>
      <c r="AZ84" s="490"/>
      <c r="BA84" s="490"/>
      <c r="BB84" s="490"/>
      <c r="BC84" s="490"/>
      <c r="BD84" s="490"/>
      <c r="BE84" s="490"/>
      <c r="BF84" s="490"/>
      <c r="BG84" s="490"/>
      <c r="BH84" s="490"/>
      <c r="BI84" s="490"/>
      <c r="BJ84" s="490"/>
      <c r="BK84" s="490"/>
      <c r="BL84" s="490"/>
      <c r="BM84" s="490"/>
      <c r="BN84" s="490"/>
      <c r="BO84" s="505"/>
      <c r="BP84" s="505"/>
      <c r="BQ84" s="505"/>
      <c r="CH84" s="506"/>
      <c r="CI84" s="506"/>
      <c r="CJ84" s="506"/>
      <c r="CK84" s="506"/>
      <c r="CL84" s="506"/>
      <c r="CM84" s="506"/>
      <c r="CN84" s="506"/>
      <c r="CO84" s="506"/>
      <c r="CP84" s="506"/>
      <c r="CQ84" s="506"/>
      <c r="CR84" s="506"/>
      <c r="CS84" s="506"/>
      <c r="CT84" s="506"/>
      <c r="CU84" s="506"/>
    </row>
    <row r="85" spans="1:151" ht="14.25" customHeight="1">
      <c r="A85" s="503" t="s">
        <v>299</v>
      </c>
      <c r="B85" s="503" t="s">
        <v>358</v>
      </c>
      <c r="C85" s="503" t="s">
        <v>358</v>
      </c>
      <c r="D85" s="503" t="s">
        <v>365</v>
      </c>
      <c r="AC85" s="491"/>
      <c r="AD85" s="491"/>
      <c r="AE85" s="491"/>
      <c r="AF85" s="490"/>
      <c r="AG85" s="490"/>
      <c r="AH85" s="490"/>
      <c r="AI85" s="490"/>
      <c r="AJ85" s="490"/>
      <c r="AK85" s="490"/>
      <c r="AL85" s="490"/>
      <c r="AM85" s="490"/>
      <c r="AN85" s="490"/>
      <c r="AO85" s="490"/>
      <c r="AP85" s="490"/>
      <c r="AQ85" s="490"/>
      <c r="AR85" s="490"/>
      <c r="AS85" s="490"/>
      <c r="AT85" s="490"/>
      <c r="AU85" s="490"/>
      <c r="AV85" s="504"/>
      <c r="AW85" s="504"/>
      <c r="AX85" s="504"/>
      <c r="AY85" s="490"/>
      <c r="AZ85" s="490"/>
      <c r="BA85" s="490"/>
      <c r="BB85" s="490"/>
      <c r="BC85" s="490"/>
      <c r="BD85" s="490"/>
      <c r="BE85" s="490"/>
      <c r="BF85" s="490"/>
      <c r="BG85" s="490"/>
      <c r="BH85" s="490"/>
      <c r="BI85" s="490"/>
      <c r="BJ85" s="490"/>
      <c r="BK85" s="490"/>
      <c r="BL85" s="490"/>
      <c r="BM85" s="490"/>
      <c r="BN85" s="490"/>
      <c r="BO85" s="505"/>
      <c r="BP85" s="505"/>
      <c r="BQ85" s="505"/>
      <c r="CH85" s="506"/>
      <c r="CI85" s="506"/>
      <c r="CJ85" s="506"/>
      <c r="CK85" s="506"/>
      <c r="CL85" s="506"/>
      <c r="CM85" s="506"/>
      <c r="CN85" s="506"/>
      <c r="CO85" s="506"/>
      <c r="CP85" s="506"/>
      <c r="CQ85" s="506"/>
      <c r="CR85" s="506"/>
      <c r="CS85" s="506"/>
      <c r="CT85" s="506"/>
      <c r="CU85" s="506"/>
    </row>
    <row r="86" spans="1:151" ht="14.25" customHeight="1">
      <c r="A86" s="503" t="s">
        <v>299</v>
      </c>
      <c r="B86" s="503" t="s">
        <v>358</v>
      </c>
      <c r="C86" s="503" t="s">
        <v>366</v>
      </c>
      <c r="D86" s="552"/>
      <c r="E86" s="490">
        <v>328</v>
      </c>
      <c r="F86" s="490">
        <v>264</v>
      </c>
      <c r="G86" s="490">
        <v>106</v>
      </c>
      <c r="H86" s="490">
        <v>98</v>
      </c>
      <c r="I86" s="490">
        <v>70</v>
      </c>
      <c r="J86" s="490">
        <v>55</v>
      </c>
      <c r="K86" s="490">
        <v>88</v>
      </c>
      <c r="L86" s="490">
        <v>64</v>
      </c>
      <c r="M86" s="490">
        <v>752</v>
      </c>
      <c r="N86" s="490">
        <v>8</v>
      </c>
      <c r="O86" s="490">
        <v>28</v>
      </c>
      <c r="P86" s="490">
        <v>28</v>
      </c>
      <c r="Q86" s="490">
        <v>38</v>
      </c>
      <c r="R86" s="490">
        <v>40</v>
      </c>
      <c r="S86" s="490">
        <v>58</v>
      </c>
      <c r="T86" s="490">
        <v>60</v>
      </c>
      <c r="U86" s="490">
        <v>67</v>
      </c>
      <c r="V86" s="490">
        <v>59</v>
      </c>
      <c r="W86" s="490">
        <v>73</v>
      </c>
      <c r="X86" s="490">
        <v>79</v>
      </c>
      <c r="Y86" s="490">
        <v>78</v>
      </c>
      <c r="Z86" s="490">
        <v>59</v>
      </c>
      <c r="AA86" s="490">
        <v>53</v>
      </c>
      <c r="AB86" s="490">
        <v>24</v>
      </c>
      <c r="AC86" s="491">
        <v>56.8</v>
      </c>
      <c r="AD86" s="491">
        <v>55.4</v>
      </c>
      <c r="AE86" s="491">
        <v>58.4</v>
      </c>
      <c r="AF86" s="490">
        <v>569</v>
      </c>
      <c r="AG86" s="490">
        <v>4</v>
      </c>
      <c r="AH86" s="490">
        <v>12</v>
      </c>
      <c r="AI86" s="490">
        <v>13</v>
      </c>
      <c r="AJ86" s="490">
        <v>24</v>
      </c>
      <c r="AK86" s="490">
        <v>28</v>
      </c>
      <c r="AL86" s="490">
        <v>43</v>
      </c>
      <c r="AM86" s="490">
        <v>43</v>
      </c>
      <c r="AN86" s="490">
        <v>53</v>
      </c>
      <c r="AO86" s="490">
        <v>37</v>
      </c>
      <c r="AP86" s="490">
        <v>61</v>
      </c>
      <c r="AQ86" s="490">
        <v>60</v>
      </c>
      <c r="AR86" s="490">
        <v>67</v>
      </c>
      <c r="AS86" s="490">
        <v>57</v>
      </c>
      <c r="AT86" s="490">
        <v>47</v>
      </c>
      <c r="AU86" s="490">
        <v>20</v>
      </c>
      <c r="AV86" s="504">
        <v>59.3</v>
      </c>
      <c r="AW86" s="504">
        <v>58.4</v>
      </c>
      <c r="AX86" s="504">
        <v>60.5</v>
      </c>
      <c r="AY86" s="490">
        <v>484</v>
      </c>
      <c r="AZ86" s="490" t="s">
        <v>1</v>
      </c>
      <c r="BA86" s="490">
        <v>4</v>
      </c>
      <c r="BB86" s="490">
        <v>12</v>
      </c>
      <c r="BC86" s="490">
        <v>21</v>
      </c>
      <c r="BD86" s="490">
        <v>24</v>
      </c>
      <c r="BE86" s="490">
        <v>29</v>
      </c>
      <c r="BF86" s="490">
        <v>38</v>
      </c>
      <c r="BG86" s="490">
        <v>46</v>
      </c>
      <c r="BH86" s="490">
        <v>31</v>
      </c>
      <c r="BI86" s="490">
        <v>54</v>
      </c>
      <c r="BJ86" s="490">
        <v>57</v>
      </c>
      <c r="BK86" s="490">
        <v>62</v>
      </c>
      <c r="BL86" s="490">
        <v>46</v>
      </c>
      <c r="BM86" s="490">
        <v>44</v>
      </c>
      <c r="BN86" s="490">
        <v>16</v>
      </c>
      <c r="BO86" s="505">
        <v>60.5</v>
      </c>
      <c r="BP86" s="505">
        <v>59.3</v>
      </c>
      <c r="BQ86" s="505">
        <v>62.3</v>
      </c>
      <c r="BR86" s="492">
        <v>264</v>
      </c>
      <c r="BS86" s="492" t="s">
        <v>1</v>
      </c>
      <c r="BT86" s="492" t="s">
        <v>1</v>
      </c>
      <c r="BU86" s="492">
        <v>1</v>
      </c>
      <c r="BV86" s="492">
        <v>2</v>
      </c>
      <c r="BW86" s="492">
        <v>1</v>
      </c>
      <c r="BX86" s="492">
        <v>5</v>
      </c>
      <c r="BY86" s="492">
        <v>15</v>
      </c>
      <c r="BZ86" s="492">
        <v>26</v>
      </c>
      <c r="CA86" s="492">
        <v>20</v>
      </c>
      <c r="CB86" s="492">
        <v>38</v>
      </c>
      <c r="CC86" s="492">
        <v>39</v>
      </c>
      <c r="CD86" s="492">
        <v>37</v>
      </c>
      <c r="CE86" s="492">
        <v>35</v>
      </c>
      <c r="CF86" s="492">
        <v>30</v>
      </c>
      <c r="CG86" s="492">
        <v>15</v>
      </c>
      <c r="CH86" s="506">
        <v>156</v>
      </c>
      <c r="CI86" s="506">
        <v>1</v>
      </c>
      <c r="CJ86" s="506" t="s">
        <v>1</v>
      </c>
      <c r="CK86" s="506" t="s">
        <v>1</v>
      </c>
      <c r="CL86" s="506">
        <v>1</v>
      </c>
      <c r="CM86" s="506">
        <v>4</v>
      </c>
      <c r="CN86" s="506">
        <v>13</v>
      </c>
      <c r="CO86" s="506">
        <v>9</v>
      </c>
      <c r="CP86" s="506">
        <v>26</v>
      </c>
      <c r="CQ86" s="506">
        <v>23</v>
      </c>
      <c r="CR86" s="506">
        <v>25</v>
      </c>
      <c r="CS86" s="506">
        <v>26</v>
      </c>
      <c r="CT86" s="506">
        <v>17</v>
      </c>
      <c r="CU86" s="506">
        <v>11</v>
      </c>
      <c r="DC86" s="492">
        <v>1028</v>
      </c>
      <c r="DD86" s="492">
        <v>711</v>
      </c>
      <c r="DE86" s="492">
        <v>485</v>
      </c>
      <c r="DF86" s="492">
        <v>169</v>
      </c>
      <c r="DG86" s="492">
        <v>57</v>
      </c>
      <c r="DH86" s="492">
        <v>131</v>
      </c>
      <c r="DI86" s="492">
        <v>97</v>
      </c>
      <c r="DJ86" s="492">
        <v>89</v>
      </c>
      <c r="DK86" s="492">
        <v>229</v>
      </c>
      <c r="DL86" s="492" t="s">
        <v>1</v>
      </c>
      <c r="DM86" s="492">
        <v>1</v>
      </c>
      <c r="DN86" s="492">
        <v>7</v>
      </c>
      <c r="DO86" s="492">
        <v>1</v>
      </c>
      <c r="DP86" s="492">
        <v>130</v>
      </c>
      <c r="DQ86" s="492">
        <v>9</v>
      </c>
      <c r="DR86" s="492">
        <v>22</v>
      </c>
      <c r="DS86" s="492">
        <v>38</v>
      </c>
      <c r="DT86" s="492">
        <v>13</v>
      </c>
      <c r="DU86" s="492">
        <v>3</v>
      </c>
      <c r="DV86" s="492">
        <v>1</v>
      </c>
      <c r="DW86" s="492">
        <v>2</v>
      </c>
      <c r="DX86" s="492">
        <v>1</v>
      </c>
      <c r="EA86" s="492">
        <v>263</v>
      </c>
      <c r="EB86" s="492">
        <v>25440</v>
      </c>
      <c r="EC86" s="492">
        <v>76</v>
      </c>
      <c r="ED86" s="492">
        <v>18376</v>
      </c>
      <c r="EE86" s="492">
        <v>6988</v>
      </c>
      <c r="EF86" s="492">
        <v>511</v>
      </c>
      <c r="EG86" s="492">
        <v>429</v>
      </c>
      <c r="EH86" s="492">
        <v>303</v>
      </c>
      <c r="EI86" s="492">
        <v>96</v>
      </c>
      <c r="EJ86" s="492">
        <v>30</v>
      </c>
      <c r="EK86" s="492" t="s">
        <v>1</v>
      </c>
      <c r="EL86" s="492">
        <v>57</v>
      </c>
      <c r="EM86" s="492">
        <v>25</v>
      </c>
      <c r="EN86" s="492">
        <v>517</v>
      </c>
      <c r="EO86" s="492">
        <v>282</v>
      </c>
      <c r="EP86" s="492">
        <v>182</v>
      </c>
      <c r="EQ86" s="492">
        <v>73</v>
      </c>
      <c r="ER86" s="492">
        <v>27</v>
      </c>
      <c r="ES86" s="492">
        <v>131</v>
      </c>
      <c r="ET86" s="492">
        <v>40</v>
      </c>
      <c r="EU86" s="492">
        <v>64</v>
      </c>
    </row>
    <row r="87" spans="1:151" ht="14.25" customHeight="1">
      <c r="A87" s="503" t="s">
        <v>299</v>
      </c>
      <c r="B87" s="503" t="s">
        <v>358</v>
      </c>
      <c r="C87" s="503" t="s">
        <v>366</v>
      </c>
      <c r="D87" s="552" t="s">
        <v>192</v>
      </c>
      <c r="AC87" s="491"/>
      <c r="AD87" s="491"/>
      <c r="AE87" s="491"/>
      <c r="AF87" s="490"/>
      <c r="AG87" s="490"/>
      <c r="AH87" s="490"/>
      <c r="AI87" s="490"/>
      <c r="AJ87" s="490"/>
      <c r="AK87" s="490"/>
      <c r="AL87" s="490"/>
      <c r="AM87" s="490"/>
      <c r="AN87" s="490"/>
      <c r="AO87" s="490"/>
      <c r="AP87" s="490"/>
      <c r="AQ87" s="490"/>
      <c r="AR87" s="490"/>
      <c r="AS87" s="490"/>
      <c r="AT87" s="490"/>
      <c r="AU87" s="490"/>
      <c r="AV87" s="504"/>
      <c r="AW87" s="504"/>
      <c r="AX87" s="504"/>
      <c r="AY87" s="490"/>
      <c r="AZ87" s="490"/>
      <c r="BA87" s="490"/>
      <c r="BB87" s="490"/>
      <c r="BC87" s="490"/>
      <c r="BD87" s="490"/>
      <c r="BE87" s="490"/>
      <c r="BF87" s="490"/>
      <c r="BG87" s="490"/>
      <c r="BH87" s="490"/>
      <c r="BI87" s="490"/>
      <c r="BJ87" s="490"/>
      <c r="BK87" s="490"/>
      <c r="BL87" s="490"/>
      <c r="BM87" s="490"/>
      <c r="BN87" s="490"/>
      <c r="BO87" s="505"/>
      <c r="BP87" s="505"/>
      <c r="BQ87" s="505"/>
      <c r="CH87" s="506"/>
      <c r="CI87" s="506"/>
      <c r="CJ87" s="506"/>
      <c r="CK87" s="506"/>
      <c r="CL87" s="506"/>
      <c r="CM87" s="506"/>
      <c r="CN87" s="506"/>
      <c r="CO87" s="506"/>
      <c r="CP87" s="506"/>
      <c r="CQ87" s="506"/>
      <c r="CR87" s="506"/>
      <c r="CS87" s="506"/>
      <c r="CT87" s="506"/>
      <c r="CU87" s="506"/>
    </row>
    <row r="88" spans="1:151" ht="14.25" customHeight="1">
      <c r="A88" s="503" t="s">
        <v>299</v>
      </c>
      <c r="B88" s="503" t="s">
        <v>358</v>
      </c>
      <c r="C88" s="503" t="s">
        <v>366</v>
      </c>
      <c r="D88" s="503" t="s">
        <v>200</v>
      </c>
      <c r="AC88" s="491"/>
      <c r="AD88" s="491"/>
      <c r="AE88" s="491"/>
      <c r="AF88" s="490"/>
      <c r="AG88" s="490"/>
      <c r="AH88" s="490"/>
      <c r="AI88" s="490"/>
      <c r="AJ88" s="490"/>
      <c r="AK88" s="490"/>
      <c r="AL88" s="490"/>
      <c r="AM88" s="490"/>
      <c r="AN88" s="490"/>
      <c r="AO88" s="490"/>
      <c r="AP88" s="490"/>
      <c r="AQ88" s="490"/>
      <c r="AR88" s="490"/>
      <c r="AS88" s="490"/>
      <c r="AT88" s="490"/>
      <c r="AU88" s="490"/>
      <c r="AV88" s="504"/>
      <c r="AW88" s="504"/>
      <c r="AX88" s="504"/>
      <c r="AY88" s="490"/>
      <c r="AZ88" s="490"/>
      <c r="BA88" s="490"/>
      <c r="BB88" s="490"/>
      <c r="BC88" s="490"/>
      <c r="BD88" s="490"/>
      <c r="BE88" s="490"/>
      <c r="BF88" s="490"/>
      <c r="BG88" s="490"/>
      <c r="BH88" s="490"/>
      <c r="BI88" s="490"/>
      <c r="BJ88" s="490"/>
      <c r="BK88" s="490"/>
      <c r="BL88" s="490"/>
      <c r="BM88" s="490"/>
      <c r="BN88" s="490"/>
      <c r="BO88" s="505"/>
      <c r="BP88" s="505"/>
      <c r="BQ88" s="505"/>
      <c r="CH88" s="506"/>
      <c r="CI88" s="506"/>
      <c r="CJ88" s="506"/>
      <c r="CK88" s="506"/>
      <c r="CL88" s="506"/>
      <c r="CM88" s="506"/>
      <c r="CN88" s="506"/>
      <c r="CO88" s="506"/>
      <c r="CP88" s="506"/>
      <c r="CQ88" s="506"/>
      <c r="CR88" s="506"/>
      <c r="CS88" s="506"/>
      <c r="CT88" s="506"/>
      <c r="CU88" s="506"/>
    </row>
    <row r="89" spans="1:151" ht="14.25" customHeight="1">
      <c r="A89" s="503" t="s">
        <v>299</v>
      </c>
      <c r="B89" s="503" t="s">
        <v>358</v>
      </c>
      <c r="C89" s="503" t="s">
        <v>366</v>
      </c>
      <c r="D89" s="503" t="s">
        <v>367</v>
      </c>
      <c r="AC89" s="491"/>
      <c r="AD89" s="491"/>
      <c r="AE89" s="491"/>
      <c r="AF89" s="490"/>
      <c r="AG89" s="490"/>
      <c r="AH89" s="490"/>
      <c r="AI89" s="490"/>
      <c r="AJ89" s="490"/>
      <c r="AK89" s="490"/>
      <c r="AL89" s="490"/>
      <c r="AM89" s="490"/>
      <c r="AN89" s="490"/>
      <c r="AO89" s="490"/>
      <c r="AP89" s="490"/>
      <c r="AQ89" s="490"/>
      <c r="AR89" s="490"/>
      <c r="AS89" s="490"/>
      <c r="AT89" s="490"/>
      <c r="AU89" s="490"/>
      <c r="AV89" s="504"/>
      <c r="AW89" s="504"/>
      <c r="AX89" s="504"/>
      <c r="AY89" s="490"/>
      <c r="AZ89" s="490"/>
      <c r="BA89" s="490"/>
      <c r="BB89" s="490"/>
      <c r="BC89" s="490"/>
      <c r="BD89" s="490"/>
      <c r="BE89" s="490"/>
      <c r="BF89" s="490"/>
      <c r="BG89" s="490"/>
      <c r="BH89" s="490"/>
      <c r="BI89" s="490"/>
      <c r="BJ89" s="490"/>
      <c r="BK89" s="490"/>
      <c r="BL89" s="490"/>
      <c r="BM89" s="490"/>
      <c r="BN89" s="490"/>
      <c r="BO89" s="505"/>
      <c r="BP89" s="505"/>
      <c r="BQ89" s="505"/>
      <c r="CH89" s="506"/>
      <c r="CI89" s="506"/>
      <c r="CJ89" s="506"/>
      <c r="CK89" s="506"/>
      <c r="CL89" s="506"/>
      <c r="CM89" s="506"/>
      <c r="CN89" s="506"/>
      <c r="CO89" s="506"/>
      <c r="CP89" s="506"/>
      <c r="CQ89" s="506"/>
      <c r="CR89" s="506"/>
      <c r="CS89" s="506"/>
      <c r="CT89" s="506"/>
      <c r="CU89" s="506"/>
    </row>
    <row r="90" spans="1:151" ht="14.25" customHeight="1">
      <c r="A90" s="503" t="s">
        <v>299</v>
      </c>
      <c r="B90" s="503" t="s">
        <v>358</v>
      </c>
      <c r="C90" s="503" t="s">
        <v>366</v>
      </c>
      <c r="D90" s="503" t="s">
        <v>368</v>
      </c>
      <c r="AC90" s="491"/>
      <c r="AD90" s="491"/>
      <c r="AE90" s="491"/>
      <c r="AF90" s="490"/>
      <c r="AG90" s="490"/>
      <c r="AH90" s="490"/>
      <c r="AI90" s="490"/>
      <c r="AJ90" s="490"/>
      <c r="AK90" s="490"/>
      <c r="AL90" s="490"/>
      <c r="AM90" s="490"/>
      <c r="AN90" s="490"/>
      <c r="AO90" s="490"/>
      <c r="AP90" s="490"/>
      <c r="AQ90" s="490"/>
      <c r="AR90" s="490"/>
      <c r="AS90" s="490"/>
      <c r="AT90" s="490"/>
      <c r="AU90" s="490"/>
      <c r="AV90" s="504"/>
      <c r="AW90" s="504"/>
      <c r="AX90" s="504"/>
      <c r="AY90" s="490"/>
      <c r="AZ90" s="490"/>
      <c r="BA90" s="490"/>
      <c r="BB90" s="490"/>
      <c r="BC90" s="490"/>
      <c r="BD90" s="490"/>
      <c r="BE90" s="490"/>
      <c r="BF90" s="490"/>
      <c r="BG90" s="490"/>
      <c r="BH90" s="490"/>
      <c r="BI90" s="490"/>
      <c r="BJ90" s="490"/>
      <c r="BK90" s="490"/>
      <c r="BL90" s="490"/>
      <c r="BM90" s="490"/>
      <c r="BN90" s="490"/>
      <c r="BO90" s="505"/>
      <c r="BP90" s="505"/>
      <c r="BQ90" s="505"/>
      <c r="CH90" s="506"/>
      <c r="CI90" s="506"/>
      <c r="CJ90" s="506"/>
      <c r="CK90" s="506"/>
      <c r="CL90" s="506"/>
      <c r="CM90" s="506"/>
      <c r="CN90" s="506"/>
      <c r="CO90" s="506"/>
      <c r="CP90" s="506"/>
      <c r="CQ90" s="506"/>
      <c r="CR90" s="506"/>
      <c r="CS90" s="506"/>
      <c r="CT90" s="506"/>
      <c r="CU90" s="506"/>
    </row>
    <row r="91" spans="1:151" ht="14.25" customHeight="1">
      <c r="A91" s="503" t="s">
        <v>299</v>
      </c>
      <c r="B91" s="503" t="s">
        <v>358</v>
      </c>
      <c r="C91" s="503" t="s">
        <v>366</v>
      </c>
      <c r="D91" s="503" t="s">
        <v>369</v>
      </c>
      <c r="AC91" s="491"/>
      <c r="AD91" s="491"/>
      <c r="AE91" s="491"/>
      <c r="AF91" s="490"/>
      <c r="AG91" s="490"/>
      <c r="AH91" s="490"/>
      <c r="AI91" s="490"/>
      <c r="AJ91" s="490"/>
      <c r="AK91" s="490"/>
      <c r="AL91" s="490"/>
      <c r="AM91" s="490"/>
      <c r="AN91" s="490"/>
      <c r="AO91" s="490"/>
      <c r="AP91" s="490"/>
      <c r="AQ91" s="490"/>
      <c r="AR91" s="490"/>
      <c r="AS91" s="490"/>
      <c r="AT91" s="490"/>
      <c r="AU91" s="490"/>
      <c r="AV91" s="504"/>
      <c r="AW91" s="504"/>
      <c r="AX91" s="504"/>
      <c r="AY91" s="490"/>
      <c r="AZ91" s="490"/>
      <c r="BA91" s="490"/>
      <c r="BB91" s="490"/>
      <c r="BC91" s="490"/>
      <c r="BD91" s="490"/>
      <c r="BE91" s="490"/>
      <c r="BF91" s="490"/>
      <c r="BG91" s="490"/>
      <c r="BH91" s="490"/>
      <c r="BI91" s="490"/>
      <c r="BJ91" s="490"/>
      <c r="BK91" s="490"/>
      <c r="BL91" s="490"/>
      <c r="BM91" s="490"/>
      <c r="BN91" s="490"/>
      <c r="BO91" s="505"/>
      <c r="BP91" s="505"/>
      <c r="BQ91" s="505"/>
      <c r="CH91" s="506"/>
      <c r="CI91" s="506"/>
      <c r="CJ91" s="506"/>
      <c r="CK91" s="506"/>
      <c r="CL91" s="506"/>
      <c r="CM91" s="506"/>
      <c r="CN91" s="506"/>
      <c r="CO91" s="506"/>
      <c r="CP91" s="506"/>
      <c r="CQ91" s="506"/>
      <c r="CR91" s="506"/>
      <c r="CS91" s="506"/>
      <c r="CT91" s="506"/>
      <c r="CU91" s="506"/>
    </row>
    <row r="92" spans="1:151" ht="14.25" customHeight="1">
      <c r="A92" s="503" t="s">
        <v>299</v>
      </c>
      <c r="B92" s="503" t="s">
        <v>358</v>
      </c>
      <c r="C92" s="503" t="s">
        <v>366</v>
      </c>
      <c r="D92" s="503" t="s">
        <v>370</v>
      </c>
      <c r="AC92" s="491"/>
      <c r="AD92" s="491"/>
      <c r="AE92" s="491"/>
      <c r="AF92" s="490"/>
      <c r="AG92" s="490"/>
      <c r="AH92" s="490"/>
      <c r="AI92" s="490"/>
      <c r="AJ92" s="490"/>
      <c r="AK92" s="490"/>
      <c r="AL92" s="490"/>
      <c r="AM92" s="490"/>
      <c r="AN92" s="490"/>
      <c r="AO92" s="490"/>
      <c r="AP92" s="490"/>
      <c r="AQ92" s="490"/>
      <c r="AR92" s="490"/>
      <c r="AS92" s="490"/>
      <c r="AT92" s="490"/>
      <c r="AU92" s="490"/>
      <c r="AV92" s="504"/>
      <c r="AW92" s="504"/>
      <c r="AX92" s="504"/>
      <c r="AY92" s="490"/>
      <c r="AZ92" s="490"/>
      <c r="BA92" s="490"/>
      <c r="BB92" s="490"/>
      <c r="BC92" s="490"/>
      <c r="BD92" s="490"/>
      <c r="BE92" s="490"/>
      <c r="BF92" s="490"/>
      <c r="BG92" s="490"/>
      <c r="BH92" s="490"/>
      <c r="BI92" s="490"/>
      <c r="BJ92" s="490"/>
      <c r="BK92" s="490"/>
      <c r="BL92" s="490"/>
      <c r="BM92" s="490"/>
      <c r="BN92" s="490"/>
      <c r="BO92" s="505"/>
      <c r="BP92" s="505"/>
      <c r="BQ92" s="505"/>
      <c r="CH92" s="506"/>
      <c r="CI92" s="506"/>
      <c r="CJ92" s="506"/>
      <c r="CK92" s="506"/>
      <c r="CL92" s="506"/>
      <c r="CM92" s="506"/>
      <c r="CN92" s="506"/>
      <c r="CO92" s="506"/>
      <c r="CP92" s="506"/>
      <c r="CQ92" s="506"/>
      <c r="CR92" s="506"/>
      <c r="CS92" s="506"/>
      <c r="CT92" s="506"/>
      <c r="CU92" s="506"/>
    </row>
    <row r="93" spans="1:151" ht="14.25" customHeight="1">
      <c r="A93" s="503" t="s">
        <v>299</v>
      </c>
      <c r="B93" s="503" t="s">
        <v>358</v>
      </c>
      <c r="C93" s="503" t="s">
        <v>366</v>
      </c>
      <c r="D93" s="503" t="s">
        <v>371</v>
      </c>
      <c r="AC93" s="491"/>
      <c r="AD93" s="491"/>
      <c r="AE93" s="491"/>
      <c r="AF93" s="490"/>
      <c r="AG93" s="490"/>
      <c r="AH93" s="490"/>
      <c r="AI93" s="490"/>
      <c r="AJ93" s="490"/>
      <c r="AK93" s="490"/>
      <c r="AL93" s="490"/>
      <c r="AM93" s="490"/>
      <c r="AN93" s="490"/>
      <c r="AO93" s="490"/>
      <c r="AP93" s="490"/>
      <c r="AQ93" s="490"/>
      <c r="AR93" s="490"/>
      <c r="AS93" s="490"/>
      <c r="AT93" s="490"/>
      <c r="AU93" s="490"/>
      <c r="AV93" s="504"/>
      <c r="AW93" s="504"/>
      <c r="AX93" s="504"/>
      <c r="AY93" s="490"/>
      <c r="AZ93" s="490"/>
      <c r="BA93" s="490"/>
      <c r="BB93" s="490"/>
      <c r="BC93" s="490"/>
      <c r="BD93" s="490"/>
      <c r="BE93" s="490"/>
      <c r="BF93" s="490"/>
      <c r="BG93" s="490"/>
      <c r="BH93" s="490"/>
      <c r="BI93" s="490"/>
      <c r="BJ93" s="490"/>
      <c r="BK93" s="490"/>
      <c r="BL93" s="490"/>
      <c r="BM93" s="490"/>
      <c r="BN93" s="490"/>
      <c r="BO93" s="505"/>
      <c r="BP93" s="505"/>
      <c r="BQ93" s="505"/>
      <c r="CH93" s="506"/>
      <c r="CI93" s="506"/>
      <c r="CJ93" s="506"/>
      <c r="CK93" s="506"/>
      <c r="CL93" s="506"/>
      <c r="CM93" s="506"/>
      <c r="CN93" s="506"/>
      <c r="CO93" s="506"/>
      <c r="CP93" s="506"/>
      <c r="CQ93" s="506"/>
      <c r="CR93" s="506"/>
      <c r="CS93" s="506"/>
      <c r="CT93" s="506"/>
      <c r="CU93" s="506"/>
    </row>
    <row r="94" spans="1:151" ht="14.25" customHeight="1">
      <c r="A94" s="503" t="s">
        <v>299</v>
      </c>
      <c r="B94" s="503" t="s">
        <v>358</v>
      </c>
      <c r="C94" s="503" t="s">
        <v>366</v>
      </c>
      <c r="D94" s="503" t="s">
        <v>372</v>
      </c>
      <c r="AC94" s="491"/>
      <c r="AD94" s="491"/>
      <c r="AE94" s="491"/>
      <c r="AF94" s="490"/>
      <c r="AG94" s="490"/>
      <c r="AH94" s="490"/>
      <c r="AI94" s="490"/>
      <c r="AJ94" s="490"/>
      <c r="AK94" s="490"/>
      <c r="AL94" s="490"/>
      <c r="AM94" s="490"/>
      <c r="AN94" s="490"/>
      <c r="AO94" s="490"/>
      <c r="AP94" s="490"/>
      <c r="AQ94" s="490"/>
      <c r="AR94" s="490"/>
      <c r="AS94" s="490"/>
      <c r="AT94" s="490"/>
      <c r="AU94" s="490"/>
      <c r="AV94" s="504"/>
      <c r="AW94" s="504"/>
      <c r="AX94" s="504"/>
      <c r="AY94" s="490"/>
      <c r="AZ94" s="490"/>
      <c r="BA94" s="490"/>
      <c r="BB94" s="490"/>
      <c r="BC94" s="490"/>
      <c r="BD94" s="490"/>
      <c r="BE94" s="490"/>
      <c r="BF94" s="490"/>
      <c r="BG94" s="490"/>
      <c r="BH94" s="490"/>
      <c r="BI94" s="490"/>
      <c r="BJ94" s="490"/>
      <c r="BK94" s="490"/>
      <c r="BL94" s="490"/>
      <c r="BM94" s="490"/>
      <c r="BN94" s="490"/>
      <c r="BO94" s="505"/>
      <c r="BP94" s="505"/>
      <c r="BQ94" s="505"/>
      <c r="CH94" s="506"/>
      <c r="CI94" s="506"/>
      <c r="CJ94" s="506"/>
      <c r="CK94" s="506"/>
      <c r="CL94" s="506"/>
      <c r="CM94" s="506"/>
      <c r="CN94" s="506"/>
      <c r="CO94" s="506"/>
      <c r="CP94" s="506"/>
      <c r="CQ94" s="506"/>
      <c r="CR94" s="506"/>
      <c r="CS94" s="506"/>
      <c r="CT94" s="506"/>
      <c r="CU94" s="506"/>
    </row>
    <row r="95" spans="1:151" ht="14.25" customHeight="1">
      <c r="A95" s="503" t="s">
        <v>299</v>
      </c>
      <c r="B95" s="503" t="s">
        <v>358</v>
      </c>
      <c r="C95" s="503" t="s">
        <v>366</v>
      </c>
      <c r="D95" s="503" t="s">
        <v>373</v>
      </c>
      <c r="AC95" s="491"/>
      <c r="AD95" s="491"/>
      <c r="AE95" s="491"/>
      <c r="AF95" s="490"/>
      <c r="AG95" s="490"/>
      <c r="AH95" s="490"/>
      <c r="AI95" s="490"/>
      <c r="AJ95" s="490"/>
      <c r="AK95" s="490"/>
      <c r="AL95" s="490"/>
      <c r="AM95" s="490"/>
      <c r="AN95" s="490"/>
      <c r="AO95" s="490"/>
      <c r="AP95" s="490"/>
      <c r="AQ95" s="490"/>
      <c r="AR95" s="490"/>
      <c r="AS95" s="490"/>
      <c r="AT95" s="490"/>
      <c r="AU95" s="490"/>
      <c r="AV95" s="504"/>
      <c r="AW95" s="504"/>
      <c r="AX95" s="504"/>
      <c r="AY95" s="490"/>
      <c r="AZ95" s="490"/>
      <c r="BA95" s="490"/>
      <c r="BB95" s="490"/>
      <c r="BC95" s="490"/>
      <c r="BD95" s="490"/>
      <c r="BE95" s="490"/>
      <c r="BF95" s="490"/>
      <c r="BG95" s="490"/>
      <c r="BH95" s="490"/>
      <c r="BI95" s="490"/>
      <c r="BJ95" s="490"/>
      <c r="BK95" s="490"/>
      <c r="BL95" s="490"/>
      <c r="BM95" s="490"/>
      <c r="BN95" s="490"/>
      <c r="BO95" s="505"/>
      <c r="BP95" s="505"/>
      <c r="BQ95" s="505"/>
      <c r="CH95" s="506"/>
      <c r="CI95" s="506"/>
      <c r="CJ95" s="506"/>
      <c r="CK95" s="506"/>
      <c r="CL95" s="506"/>
      <c r="CM95" s="506"/>
      <c r="CN95" s="506"/>
      <c r="CO95" s="506"/>
      <c r="CP95" s="506"/>
      <c r="CQ95" s="506"/>
      <c r="CR95" s="506"/>
      <c r="CS95" s="506"/>
      <c r="CT95" s="506"/>
      <c r="CU95" s="506"/>
    </row>
    <row r="96" spans="1:151" ht="14.25" customHeight="1">
      <c r="A96" s="503" t="s">
        <v>299</v>
      </c>
      <c r="B96" s="503" t="s">
        <v>358</v>
      </c>
      <c r="C96" s="503" t="s">
        <v>366</v>
      </c>
      <c r="D96" s="503" t="s">
        <v>374</v>
      </c>
      <c r="AC96" s="491"/>
      <c r="AD96" s="491"/>
      <c r="AE96" s="491"/>
      <c r="AF96" s="490"/>
      <c r="AG96" s="490"/>
      <c r="AH96" s="490"/>
      <c r="AI96" s="490"/>
      <c r="AJ96" s="490"/>
      <c r="AK96" s="490"/>
      <c r="AL96" s="490"/>
      <c r="AM96" s="490"/>
      <c r="AN96" s="490"/>
      <c r="AO96" s="490"/>
      <c r="AP96" s="490"/>
      <c r="AQ96" s="490"/>
      <c r="AR96" s="490"/>
      <c r="AS96" s="490"/>
      <c r="AT96" s="490"/>
      <c r="AU96" s="490"/>
      <c r="AV96" s="504"/>
      <c r="AW96" s="504"/>
      <c r="AX96" s="504"/>
      <c r="AY96" s="490"/>
      <c r="AZ96" s="490"/>
      <c r="BA96" s="490"/>
      <c r="BB96" s="490"/>
      <c r="BC96" s="490"/>
      <c r="BD96" s="490"/>
      <c r="BE96" s="490"/>
      <c r="BF96" s="490"/>
      <c r="BG96" s="490"/>
      <c r="BH96" s="490"/>
      <c r="BI96" s="490"/>
      <c r="BJ96" s="490"/>
      <c r="BK96" s="490"/>
      <c r="BL96" s="490"/>
      <c r="BM96" s="490"/>
      <c r="BN96" s="490"/>
      <c r="BO96" s="505"/>
      <c r="BP96" s="505"/>
      <c r="BQ96" s="505"/>
      <c r="CH96" s="506"/>
      <c r="CI96" s="506"/>
      <c r="CJ96" s="506"/>
      <c r="CK96" s="506"/>
      <c r="CL96" s="506"/>
      <c r="CM96" s="506"/>
      <c r="CN96" s="506"/>
      <c r="CO96" s="506"/>
      <c r="CP96" s="506"/>
      <c r="CQ96" s="506"/>
      <c r="CR96" s="506"/>
      <c r="CS96" s="506"/>
      <c r="CT96" s="506"/>
      <c r="CU96" s="506"/>
    </row>
    <row r="97" spans="1:151" ht="14.25" customHeight="1">
      <c r="A97" s="503" t="s">
        <v>299</v>
      </c>
      <c r="B97" s="503" t="s">
        <v>358</v>
      </c>
      <c r="C97" s="503" t="s">
        <v>366</v>
      </c>
      <c r="D97" s="503" t="s">
        <v>375</v>
      </c>
      <c r="AC97" s="491"/>
      <c r="AD97" s="491"/>
      <c r="AE97" s="491"/>
      <c r="AF97" s="490"/>
      <c r="AG97" s="490"/>
      <c r="AH97" s="490"/>
      <c r="AI97" s="490"/>
      <c r="AJ97" s="490"/>
      <c r="AK97" s="490"/>
      <c r="AL97" s="490"/>
      <c r="AM97" s="490"/>
      <c r="AN97" s="490"/>
      <c r="AO97" s="490"/>
      <c r="AP97" s="490"/>
      <c r="AQ97" s="490"/>
      <c r="AR97" s="490"/>
      <c r="AS97" s="490"/>
      <c r="AT97" s="490"/>
      <c r="AU97" s="490"/>
      <c r="AV97" s="504"/>
      <c r="AW97" s="504"/>
      <c r="AX97" s="504"/>
      <c r="AY97" s="490"/>
      <c r="AZ97" s="490"/>
      <c r="BA97" s="490"/>
      <c r="BB97" s="490"/>
      <c r="BC97" s="490"/>
      <c r="BD97" s="490"/>
      <c r="BE97" s="490"/>
      <c r="BF97" s="490"/>
      <c r="BG97" s="490"/>
      <c r="BH97" s="490"/>
      <c r="BI97" s="490"/>
      <c r="BJ97" s="490"/>
      <c r="BK97" s="490"/>
      <c r="BL97" s="490"/>
      <c r="BM97" s="490"/>
      <c r="BN97" s="490"/>
      <c r="BO97" s="505"/>
      <c r="BP97" s="505"/>
      <c r="BQ97" s="505"/>
      <c r="CH97" s="506"/>
      <c r="CI97" s="506"/>
      <c r="CJ97" s="506"/>
      <c r="CK97" s="506"/>
      <c r="CL97" s="506"/>
      <c r="CM97" s="506"/>
      <c r="CN97" s="506"/>
      <c r="CO97" s="506"/>
      <c r="CP97" s="506"/>
      <c r="CQ97" s="506"/>
      <c r="CR97" s="506"/>
      <c r="CS97" s="506"/>
      <c r="CT97" s="506"/>
      <c r="CU97" s="506"/>
    </row>
    <row r="98" spans="1:151" ht="14.25" customHeight="1">
      <c r="A98" s="503" t="s">
        <v>299</v>
      </c>
      <c r="B98" s="503" t="s">
        <v>358</v>
      </c>
      <c r="C98" s="503" t="s">
        <v>366</v>
      </c>
      <c r="D98" s="503" t="s">
        <v>376</v>
      </c>
      <c r="AC98" s="491"/>
      <c r="AD98" s="491"/>
      <c r="AE98" s="491"/>
      <c r="AF98" s="490"/>
      <c r="AG98" s="490"/>
      <c r="AH98" s="490"/>
      <c r="AI98" s="490"/>
      <c r="AJ98" s="490"/>
      <c r="AK98" s="490"/>
      <c r="AL98" s="490"/>
      <c r="AM98" s="490"/>
      <c r="AN98" s="490"/>
      <c r="AO98" s="490"/>
      <c r="AP98" s="490"/>
      <c r="AQ98" s="490"/>
      <c r="AR98" s="490"/>
      <c r="AS98" s="490"/>
      <c r="AT98" s="490"/>
      <c r="AU98" s="490"/>
      <c r="AV98" s="504"/>
      <c r="AW98" s="504"/>
      <c r="AX98" s="504"/>
      <c r="AY98" s="490"/>
      <c r="AZ98" s="490"/>
      <c r="BA98" s="490"/>
      <c r="BB98" s="490"/>
      <c r="BC98" s="490"/>
      <c r="BD98" s="490"/>
      <c r="BE98" s="490"/>
      <c r="BF98" s="490"/>
      <c r="BG98" s="490"/>
      <c r="BH98" s="490"/>
      <c r="BI98" s="490"/>
      <c r="BJ98" s="490"/>
      <c r="BK98" s="490"/>
      <c r="BL98" s="490"/>
      <c r="BM98" s="490"/>
      <c r="BN98" s="490"/>
      <c r="BO98" s="505"/>
      <c r="BP98" s="505"/>
      <c r="BQ98" s="505"/>
      <c r="CH98" s="506"/>
      <c r="CI98" s="506"/>
      <c r="CJ98" s="506"/>
      <c r="CK98" s="506"/>
      <c r="CL98" s="506"/>
      <c r="CM98" s="506"/>
      <c r="CN98" s="506"/>
      <c r="CO98" s="506"/>
      <c r="CP98" s="506"/>
      <c r="CQ98" s="506"/>
      <c r="CR98" s="506"/>
      <c r="CS98" s="506"/>
      <c r="CT98" s="506"/>
      <c r="CU98" s="506"/>
    </row>
    <row r="99" spans="1:151" ht="14.25" customHeight="1">
      <c r="A99" s="503" t="s">
        <v>299</v>
      </c>
      <c r="B99" s="503" t="s">
        <v>358</v>
      </c>
      <c r="C99" s="503" t="s">
        <v>366</v>
      </c>
      <c r="D99" s="503" t="s">
        <v>377</v>
      </c>
      <c r="AC99" s="491"/>
      <c r="AD99" s="491"/>
      <c r="AE99" s="491"/>
      <c r="AF99" s="490"/>
      <c r="AG99" s="490"/>
      <c r="AH99" s="490"/>
      <c r="AI99" s="490"/>
      <c r="AJ99" s="490"/>
      <c r="AK99" s="490"/>
      <c r="AL99" s="490"/>
      <c r="AM99" s="490"/>
      <c r="AN99" s="490"/>
      <c r="AO99" s="490"/>
      <c r="AP99" s="490"/>
      <c r="AQ99" s="490"/>
      <c r="AR99" s="490"/>
      <c r="AS99" s="490"/>
      <c r="AT99" s="490"/>
      <c r="AU99" s="490"/>
      <c r="AV99" s="504"/>
      <c r="AW99" s="504"/>
      <c r="AX99" s="504"/>
      <c r="AY99" s="490"/>
      <c r="AZ99" s="490"/>
      <c r="BA99" s="490"/>
      <c r="BB99" s="490"/>
      <c r="BC99" s="490"/>
      <c r="BD99" s="490"/>
      <c r="BE99" s="490"/>
      <c r="BF99" s="490"/>
      <c r="BG99" s="490"/>
      <c r="BH99" s="490"/>
      <c r="BI99" s="490"/>
      <c r="BJ99" s="490"/>
      <c r="BK99" s="490"/>
      <c r="BL99" s="490"/>
      <c r="BM99" s="490"/>
      <c r="BN99" s="490"/>
      <c r="BO99" s="505"/>
      <c r="BP99" s="505"/>
      <c r="BQ99" s="505"/>
      <c r="CH99" s="506"/>
      <c r="CI99" s="506"/>
      <c r="CJ99" s="506"/>
      <c r="CK99" s="506"/>
      <c r="CL99" s="506"/>
      <c r="CM99" s="506"/>
      <c r="CN99" s="506"/>
      <c r="CO99" s="506"/>
      <c r="CP99" s="506"/>
      <c r="CQ99" s="506"/>
      <c r="CR99" s="506"/>
      <c r="CS99" s="506"/>
      <c r="CT99" s="506"/>
      <c r="CU99" s="506"/>
    </row>
    <row r="100" spans="1:151" ht="14.25" customHeight="1">
      <c r="A100" s="503" t="s">
        <v>299</v>
      </c>
      <c r="B100" s="503" t="s">
        <v>358</v>
      </c>
      <c r="C100" s="503" t="s">
        <v>366</v>
      </c>
      <c r="D100" s="503" t="s">
        <v>378</v>
      </c>
      <c r="AC100" s="491"/>
      <c r="AD100" s="491"/>
      <c r="AE100" s="491"/>
      <c r="AF100" s="490"/>
      <c r="AG100" s="490"/>
      <c r="AH100" s="490"/>
      <c r="AI100" s="490"/>
      <c r="AJ100" s="490"/>
      <c r="AK100" s="490"/>
      <c r="AL100" s="490"/>
      <c r="AM100" s="490"/>
      <c r="AN100" s="490"/>
      <c r="AO100" s="490"/>
      <c r="AP100" s="490"/>
      <c r="AQ100" s="490"/>
      <c r="AR100" s="490"/>
      <c r="AS100" s="490"/>
      <c r="AT100" s="490"/>
      <c r="AU100" s="490"/>
      <c r="AV100" s="504"/>
      <c r="AW100" s="504"/>
      <c r="AX100" s="504"/>
      <c r="AY100" s="490"/>
      <c r="AZ100" s="490"/>
      <c r="BA100" s="490"/>
      <c r="BB100" s="490"/>
      <c r="BC100" s="490"/>
      <c r="BD100" s="490"/>
      <c r="BE100" s="490"/>
      <c r="BF100" s="490"/>
      <c r="BG100" s="490"/>
      <c r="BH100" s="490"/>
      <c r="BI100" s="490"/>
      <c r="BJ100" s="490"/>
      <c r="BK100" s="490"/>
      <c r="BL100" s="490"/>
      <c r="BM100" s="490"/>
      <c r="BN100" s="490"/>
      <c r="BO100" s="505"/>
      <c r="BP100" s="505"/>
      <c r="BQ100" s="505"/>
      <c r="CH100" s="506"/>
      <c r="CI100" s="506"/>
      <c r="CJ100" s="506"/>
      <c r="CK100" s="506"/>
      <c r="CL100" s="506"/>
      <c r="CM100" s="506"/>
      <c r="CN100" s="506"/>
      <c r="CO100" s="506"/>
      <c r="CP100" s="506"/>
      <c r="CQ100" s="506"/>
      <c r="CR100" s="506"/>
      <c r="CS100" s="506"/>
      <c r="CT100" s="506"/>
      <c r="CU100" s="506"/>
    </row>
    <row r="101" spans="1:151" ht="14.25" customHeight="1">
      <c r="A101" s="503" t="s">
        <v>299</v>
      </c>
      <c r="B101" s="503" t="s">
        <v>358</v>
      </c>
      <c r="C101" s="503" t="s">
        <v>366</v>
      </c>
      <c r="D101" s="503" t="s">
        <v>379</v>
      </c>
      <c r="AC101" s="491"/>
      <c r="AD101" s="491"/>
      <c r="AE101" s="491"/>
      <c r="AF101" s="490"/>
      <c r="AG101" s="490"/>
      <c r="AH101" s="490"/>
      <c r="AI101" s="490"/>
      <c r="AJ101" s="490"/>
      <c r="AK101" s="490"/>
      <c r="AL101" s="490"/>
      <c r="AM101" s="490"/>
      <c r="AN101" s="490"/>
      <c r="AO101" s="490"/>
      <c r="AP101" s="490"/>
      <c r="AQ101" s="490"/>
      <c r="AR101" s="490"/>
      <c r="AS101" s="490"/>
      <c r="AT101" s="490"/>
      <c r="AU101" s="490"/>
      <c r="AV101" s="504"/>
      <c r="AW101" s="504"/>
      <c r="AX101" s="504"/>
      <c r="AY101" s="490"/>
      <c r="AZ101" s="490"/>
      <c r="BA101" s="490"/>
      <c r="BB101" s="490"/>
      <c r="BC101" s="490"/>
      <c r="BD101" s="490"/>
      <c r="BE101" s="490"/>
      <c r="BF101" s="490"/>
      <c r="BG101" s="490"/>
      <c r="BH101" s="490"/>
      <c r="BI101" s="490"/>
      <c r="BJ101" s="490"/>
      <c r="BK101" s="490"/>
      <c r="BL101" s="490"/>
      <c r="BM101" s="490"/>
      <c r="BN101" s="490"/>
      <c r="BO101" s="505"/>
      <c r="BP101" s="505"/>
      <c r="BQ101" s="505"/>
      <c r="CH101" s="506"/>
      <c r="CI101" s="506"/>
      <c r="CJ101" s="506"/>
      <c r="CK101" s="506"/>
      <c r="CL101" s="506"/>
      <c r="CM101" s="506"/>
      <c r="CN101" s="506"/>
      <c r="CO101" s="506"/>
      <c r="CP101" s="506"/>
      <c r="CQ101" s="506"/>
      <c r="CR101" s="506"/>
      <c r="CS101" s="506"/>
      <c r="CT101" s="506"/>
      <c r="CU101" s="506"/>
    </row>
    <row r="102" spans="1:151" ht="14.25" customHeight="1">
      <c r="A102" s="503" t="s">
        <v>299</v>
      </c>
      <c r="B102" s="503" t="s">
        <v>358</v>
      </c>
      <c r="C102" s="503" t="s">
        <v>366</v>
      </c>
      <c r="D102" s="503"/>
      <c r="AC102" s="491"/>
      <c r="AD102" s="491"/>
      <c r="AE102" s="491"/>
      <c r="AF102" s="490"/>
      <c r="AG102" s="490"/>
      <c r="AH102" s="490"/>
      <c r="AI102" s="490"/>
      <c r="AJ102" s="490"/>
      <c r="AK102" s="490"/>
      <c r="AL102" s="490"/>
      <c r="AM102" s="490"/>
      <c r="AN102" s="490"/>
      <c r="AO102" s="490"/>
      <c r="AP102" s="490"/>
      <c r="AQ102" s="490"/>
      <c r="AR102" s="490"/>
      <c r="AS102" s="490"/>
      <c r="AT102" s="490"/>
      <c r="AU102" s="490"/>
      <c r="AV102" s="504"/>
      <c r="AW102" s="504"/>
      <c r="AX102" s="504"/>
      <c r="AY102" s="490"/>
      <c r="AZ102" s="490"/>
      <c r="BA102" s="490"/>
      <c r="BB102" s="490"/>
      <c r="BC102" s="490"/>
      <c r="BD102" s="490"/>
      <c r="BE102" s="490"/>
      <c r="BF102" s="490"/>
      <c r="BG102" s="490"/>
      <c r="BH102" s="490"/>
      <c r="BI102" s="490"/>
      <c r="BJ102" s="490"/>
      <c r="BK102" s="490"/>
      <c r="BL102" s="490"/>
      <c r="BM102" s="490"/>
      <c r="BN102" s="490"/>
      <c r="BO102" s="505"/>
      <c r="BP102" s="505"/>
      <c r="BQ102" s="505"/>
      <c r="CH102" s="506"/>
      <c r="CI102" s="506"/>
      <c r="CJ102" s="506"/>
      <c r="CK102" s="506"/>
      <c r="CL102" s="506"/>
      <c r="CM102" s="506"/>
      <c r="CN102" s="506"/>
      <c r="CO102" s="506"/>
      <c r="CP102" s="506"/>
      <c r="CQ102" s="506"/>
      <c r="CR102" s="506"/>
      <c r="CS102" s="506"/>
      <c r="CT102" s="506"/>
      <c r="CU102" s="506"/>
    </row>
    <row r="103" spans="1:151" ht="14.25" customHeight="1">
      <c r="A103" s="503" t="s">
        <v>299</v>
      </c>
      <c r="B103" s="503" t="s">
        <v>358</v>
      </c>
      <c r="C103" s="503" t="s">
        <v>366</v>
      </c>
      <c r="D103" s="503"/>
      <c r="AC103" s="491"/>
      <c r="AD103" s="491"/>
      <c r="AE103" s="491"/>
      <c r="AF103" s="490"/>
      <c r="AG103" s="490"/>
      <c r="AH103" s="490"/>
      <c r="AI103" s="490"/>
      <c r="AJ103" s="490"/>
      <c r="AK103" s="490"/>
      <c r="AL103" s="490"/>
      <c r="AM103" s="490"/>
      <c r="AN103" s="490"/>
      <c r="AO103" s="490"/>
      <c r="AP103" s="490"/>
      <c r="AQ103" s="490"/>
      <c r="AR103" s="490"/>
      <c r="AS103" s="490"/>
      <c r="AT103" s="490"/>
      <c r="AU103" s="490"/>
      <c r="AV103" s="504"/>
      <c r="AW103" s="504"/>
      <c r="AX103" s="504"/>
      <c r="AY103" s="490"/>
      <c r="AZ103" s="490"/>
      <c r="BA103" s="490"/>
      <c r="BB103" s="490"/>
      <c r="BC103" s="490"/>
      <c r="BD103" s="490"/>
      <c r="BE103" s="490"/>
      <c r="BF103" s="490"/>
      <c r="BG103" s="490"/>
      <c r="BH103" s="490"/>
      <c r="BI103" s="490"/>
      <c r="BJ103" s="490"/>
      <c r="BK103" s="490"/>
      <c r="BL103" s="490"/>
      <c r="BM103" s="490"/>
      <c r="BN103" s="490"/>
      <c r="BO103" s="505"/>
      <c r="BP103" s="505"/>
      <c r="BQ103" s="505"/>
      <c r="CH103" s="506"/>
      <c r="CI103" s="506"/>
      <c r="CJ103" s="506"/>
      <c r="CK103" s="506"/>
      <c r="CL103" s="506"/>
      <c r="CM103" s="506"/>
      <c r="CN103" s="506"/>
      <c r="CO103" s="506"/>
      <c r="CP103" s="506"/>
      <c r="CQ103" s="506"/>
      <c r="CR103" s="506"/>
      <c r="CS103" s="506"/>
      <c r="CT103" s="506"/>
      <c r="CU103" s="506"/>
    </row>
    <row r="104" spans="1:151" ht="14.25" customHeight="1">
      <c r="A104" s="503" t="s">
        <v>299</v>
      </c>
      <c r="B104" s="503" t="s">
        <v>358</v>
      </c>
      <c r="C104" s="503" t="s">
        <v>366</v>
      </c>
      <c r="D104" s="503"/>
      <c r="AC104" s="491"/>
      <c r="AD104" s="491"/>
      <c r="AE104" s="491"/>
      <c r="AF104" s="490"/>
      <c r="AG104" s="490"/>
      <c r="AH104" s="490"/>
      <c r="AI104" s="490"/>
      <c r="AJ104" s="490"/>
      <c r="AK104" s="490"/>
      <c r="AL104" s="490"/>
      <c r="AM104" s="490"/>
      <c r="AN104" s="490"/>
      <c r="AO104" s="490"/>
      <c r="AP104" s="490"/>
      <c r="AQ104" s="490"/>
      <c r="AR104" s="490"/>
      <c r="AS104" s="490"/>
      <c r="AT104" s="490"/>
      <c r="AU104" s="490"/>
      <c r="AV104" s="504"/>
      <c r="AW104" s="504"/>
      <c r="AX104" s="504"/>
      <c r="AY104" s="490"/>
      <c r="AZ104" s="490"/>
      <c r="BA104" s="490"/>
      <c r="BB104" s="490"/>
      <c r="BC104" s="490"/>
      <c r="BD104" s="490"/>
      <c r="BE104" s="490"/>
      <c r="BF104" s="490"/>
      <c r="BG104" s="490"/>
      <c r="BH104" s="490"/>
      <c r="BI104" s="490"/>
      <c r="BJ104" s="490"/>
      <c r="BK104" s="490"/>
      <c r="BL104" s="490"/>
      <c r="BM104" s="490"/>
      <c r="BN104" s="490"/>
      <c r="BO104" s="505"/>
      <c r="BP104" s="505"/>
      <c r="BQ104" s="505"/>
      <c r="CH104" s="506"/>
      <c r="CI104" s="506"/>
      <c r="CJ104" s="506"/>
      <c r="CK104" s="506"/>
      <c r="CL104" s="506"/>
      <c r="CM104" s="506"/>
      <c r="CN104" s="506"/>
      <c r="CO104" s="506"/>
      <c r="CP104" s="506"/>
      <c r="CQ104" s="506"/>
      <c r="CR104" s="506"/>
      <c r="CS104" s="506"/>
      <c r="CT104" s="506"/>
      <c r="CU104" s="506"/>
    </row>
    <row r="105" spans="1:151" ht="14.25" customHeight="1">
      <c r="A105" s="503" t="s">
        <v>299</v>
      </c>
      <c r="B105" s="503" t="s">
        <v>358</v>
      </c>
      <c r="C105" s="503" t="s">
        <v>366</v>
      </c>
      <c r="D105" s="503"/>
      <c r="AC105" s="491"/>
      <c r="AD105" s="491"/>
      <c r="AE105" s="491"/>
      <c r="AF105" s="490"/>
      <c r="AG105" s="490"/>
      <c r="AH105" s="490"/>
      <c r="AI105" s="490"/>
      <c r="AJ105" s="490"/>
      <c r="AK105" s="490"/>
      <c r="AL105" s="490"/>
      <c r="AM105" s="490"/>
      <c r="AN105" s="490"/>
      <c r="AO105" s="490"/>
      <c r="AP105" s="490"/>
      <c r="AQ105" s="490"/>
      <c r="AR105" s="490"/>
      <c r="AS105" s="490"/>
      <c r="AT105" s="490"/>
      <c r="AU105" s="490"/>
      <c r="AV105" s="504"/>
      <c r="AW105" s="504"/>
      <c r="AX105" s="504"/>
      <c r="AY105" s="490"/>
      <c r="AZ105" s="490"/>
      <c r="BA105" s="490"/>
      <c r="BB105" s="490"/>
      <c r="BC105" s="490"/>
      <c r="BD105" s="490"/>
      <c r="BE105" s="490"/>
      <c r="BF105" s="490"/>
      <c r="BG105" s="490"/>
      <c r="BH105" s="490"/>
      <c r="BI105" s="490"/>
      <c r="BJ105" s="490"/>
      <c r="BK105" s="490"/>
      <c r="BL105" s="490"/>
      <c r="BM105" s="490"/>
      <c r="BN105" s="490"/>
      <c r="BO105" s="505"/>
      <c r="BP105" s="505"/>
      <c r="BQ105" s="505"/>
      <c r="CH105" s="506"/>
      <c r="CI105" s="506"/>
      <c r="CJ105" s="506"/>
      <c r="CK105" s="506"/>
      <c r="CL105" s="506"/>
      <c r="CM105" s="506"/>
      <c r="CN105" s="506"/>
      <c r="CO105" s="506"/>
      <c r="CP105" s="506"/>
      <c r="CQ105" s="506"/>
      <c r="CR105" s="506"/>
      <c r="CS105" s="506"/>
      <c r="CT105" s="506"/>
      <c r="CU105" s="506"/>
    </row>
    <row r="106" spans="1:151" ht="14.25" customHeight="1">
      <c r="A106" s="503" t="s">
        <v>299</v>
      </c>
      <c r="B106" s="503" t="s">
        <v>358</v>
      </c>
      <c r="C106" s="503" t="s">
        <v>366</v>
      </c>
      <c r="D106" s="503"/>
      <c r="AC106" s="491"/>
      <c r="AD106" s="491"/>
      <c r="AE106" s="491"/>
      <c r="AF106" s="490"/>
      <c r="AG106" s="490"/>
      <c r="AH106" s="490"/>
      <c r="AI106" s="490"/>
      <c r="AJ106" s="490"/>
      <c r="AK106" s="490"/>
      <c r="AL106" s="490"/>
      <c r="AM106" s="490"/>
      <c r="AN106" s="490"/>
      <c r="AO106" s="490"/>
      <c r="AP106" s="490"/>
      <c r="AQ106" s="490"/>
      <c r="AR106" s="490"/>
      <c r="AS106" s="490"/>
      <c r="AT106" s="490"/>
      <c r="AU106" s="490"/>
      <c r="AV106" s="504"/>
      <c r="AW106" s="504"/>
      <c r="AX106" s="504"/>
      <c r="AY106" s="490"/>
      <c r="AZ106" s="490"/>
      <c r="BA106" s="490"/>
      <c r="BB106" s="490"/>
      <c r="BC106" s="490"/>
      <c r="BD106" s="490"/>
      <c r="BE106" s="490"/>
      <c r="BF106" s="490"/>
      <c r="BG106" s="490"/>
      <c r="BH106" s="490"/>
      <c r="BI106" s="490"/>
      <c r="BJ106" s="490"/>
      <c r="BK106" s="490"/>
      <c r="BL106" s="490"/>
      <c r="BM106" s="490"/>
      <c r="BN106" s="490"/>
      <c r="BO106" s="505"/>
      <c r="BP106" s="505"/>
      <c r="BQ106" s="505"/>
      <c r="CH106" s="506"/>
      <c r="CI106" s="506"/>
      <c r="CJ106" s="506"/>
      <c r="CK106" s="506"/>
      <c r="CL106" s="506"/>
      <c r="CM106" s="506"/>
      <c r="CN106" s="506"/>
      <c r="CO106" s="506"/>
      <c r="CP106" s="506"/>
      <c r="CQ106" s="506"/>
      <c r="CR106" s="506"/>
      <c r="CS106" s="506"/>
      <c r="CT106" s="506"/>
      <c r="CU106" s="506"/>
    </row>
    <row r="107" spans="1:151" ht="14.25" customHeight="1">
      <c r="A107" s="503" t="s">
        <v>299</v>
      </c>
      <c r="B107" s="503" t="s">
        <v>380</v>
      </c>
      <c r="C107" s="503" t="s">
        <v>380</v>
      </c>
      <c r="D107" s="503"/>
      <c r="E107" s="490">
        <v>68</v>
      </c>
      <c r="F107" s="490">
        <v>61</v>
      </c>
      <c r="G107" s="490">
        <v>23</v>
      </c>
      <c r="H107" s="490">
        <v>22</v>
      </c>
      <c r="I107" s="490">
        <v>28</v>
      </c>
      <c r="J107" s="490">
        <v>25</v>
      </c>
      <c r="K107" s="490">
        <v>10</v>
      </c>
      <c r="L107" s="490">
        <v>7</v>
      </c>
      <c r="M107" s="490">
        <v>176</v>
      </c>
      <c r="N107" s="490">
        <v>1</v>
      </c>
      <c r="O107" s="490">
        <v>7</v>
      </c>
      <c r="P107" s="490">
        <v>6</v>
      </c>
      <c r="Q107" s="490">
        <v>3</v>
      </c>
      <c r="R107" s="490">
        <v>11</v>
      </c>
      <c r="S107" s="490">
        <v>9</v>
      </c>
      <c r="T107" s="490">
        <v>8</v>
      </c>
      <c r="U107" s="490">
        <v>21</v>
      </c>
      <c r="V107" s="490">
        <v>20</v>
      </c>
      <c r="W107" s="490">
        <v>26</v>
      </c>
      <c r="X107" s="490">
        <v>14</v>
      </c>
      <c r="Y107" s="490">
        <v>10</v>
      </c>
      <c r="Z107" s="490">
        <v>18</v>
      </c>
      <c r="AA107" s="490">
        <v>17</v>
      </c>
      <c r="AB107" s="490">
        <v>5</v>
      </c>
      <c r="AC107" s="491">
        <v>58.4</v>
      </c>
      <c r="AD107" s="491">
        <v>56.4</v>
      </c>
      <c r="AE107" s="491">
        <v>60.5</v>
      </c>
      <c r="AF107" s="490">
        <v>133</v>
      </c>
      <c r="AG107" s="490" t="s">
        <v>1</v>
      </c>
      <c r="AH107" s="490">
        <v>2</v>
      </c>
      <c r="AI107" s="490">
        <v>4</v>
      </c>
      <c r="AJ107" s="490" t="s">
        <v>1</v>
      </c>
      <c r="AK107" s="490">
        <v>6</v>
      </c>
      <c r="AL107" s="490">
        <v>6</v>
      </c>
      <c r="AM107" s="490">
        <v>6</v>
      </c>
      <c r="AN107" s="490">
        <v>13</v>
      </c>
      <c r="AO107" s="490">
        <v>15</v>
      </c>
      <c r="AP107" s="490">
        <v>25</v>
      </c>
      <c r="AQ107" s="490">
        <v>10</v>
      </c>
      <c r="AR107" s="490">
        <v>9</v>
      </c>
      <c r="AS107" s="490">
        <v>16</v>
      </c>
      <c r="AT107" s="490">
        <v>16</v>
      </c>
      <c r="AU107" s="490">
        <v>5</v>
      </c>
      <c r="AV107" s="504">
        <v>62.1</v>
      </c>
      <c r="AW107" s="504">
        <v>59.2</v>
      </c>
      <c r="AX107" s="504">
        <v>66.5</v>
      </c>
      <c r="AY107" s="490">
        <v>123</v>
      </c>
      <c r="AZ107" s="490" t="s">
        <v>1</v>
      </c>
      <c r="BA107" s="490">
        <v>1</v>
      </c>
      <c r="BB107" s="490">
        <v>4</v>
      </c>
      <c r="BC107" s="490" t="s">
        <v>1</v>
      </c>
      <c r="BD107" s="490">
        <v>5</v>
      </c>
      <c r="BE107" s="490">
        <v>5</v>
      </c>
      <c r="BF107" s="490">
        <v>5</v>
      </c>
      <c r="BG107" s="490">
        <v>11</v>
      </c>
      <c r="BH107" s="490">
        <v>12</v>
      </c>
      <c r="BI107" s="490">
        <v>25</v>
      </c>
      <c r="BJ107" s="490">
        <v>9</v>
      </c>
      <c r="BK107" s="490">
        <v>9</v>
      </c>
      <c r="BL107" s="490">
        <v>16</v>
      </c>
      <c r="BM107" s="490">
        <v>16</v>
      </c>
      <c r="BN107" s="490">
        <v>5</v>
      </c>
      <c r="BO107" s="505">
        <v>63.2</v>
      </c>
      <c r="BP107" s="505">
        <v>59.6</v>
      </c>
      <c r="BQ107" s="505">
        <v>69.7</v>
      </c>
      <c r="BR107" s="492">
        <v>61</v>
      </c>
      <c r="BS107" s="492" t="s">
        <v>1</v>
      </c>
      <c r="BT107" s="492" t="s">
        <v>1</v>
      </c>
      <c r="BU107" s="492" t="s">
        <v>1</v>
      </c>
      <c r="BV107" s="492" t="s">
        <v>1</v>
      </c>
      <c r="BW107" s="492" t="s">
        <v>1</v>
      </c>
      <c r="BX107" s="492">
        <v>1</v>
      </c>
      <c r="BY107" s="492">
        <v>1</v>
      </c>
      <c r="BZ107" s="492">
        <v>5</v>
      </c>
      <c r="CA107" s="492">
        <v>7</v>
      </c>
      <c r="CB107" s="492">
        <v>13</v>
      </c>
      <c r="CC107" s="492">
        <v>7</v>
      </c>
      <c r="CD107" s="492">
        <v>7</v>
      </c>
      <c r="CE107" s="492">
        <v>8</v>
      </c>
      <c r="CF107" s="492">
        <v>7</v>
      </c>
      <c r="CG107" s="492">
        <v>5</v>
      </c>
      <c r="CH107" s="506">
        <v>43</v>
      </c>
      <c r="CI107" s="506" t="s">
        <v>1</v>
      </c>
      <c r="CJ107" s="506" t="s">
        <v>1</v>
      </c>
      <c r="CK107" s="506" t="s">
        <v>1</v>
      </c>
      <c r="CL107" s="506">
        <v>1</v>
      </c>
      <c r="CM107" s="506" t="s">
        <v>1</v>
      </c>
      <c r="CN107" s="506">
        <v>3</v>
      </c>
      <c r="CO107" s="506">
        <v>4</v>
      </c>
      <c r="CP107" s="506">
        <v>8</v>
      </c>
      <c r="CQ107" s="506">
        <v>4</v>
      </c>
      <c r="CR107" s="506">
        <v>6</v>
      </c>
      <c r="CS107" s="506">
        <v>7</v>
      </c>
      <c r="CT107" s="506">
        <v>6</v>
      </c>
      <c r="CU107" s="506">
        <v>4</v>
      </c>
      <c r="DC107" s="492">
        <v>243</v>
      </c>
      <c r="DD107" s="492">
        <v>164</v>
      </c>
      <c r="DE107" s="492">
        <v>123</v>
      </c>
      <c r="DF107" s="492">
        <v>35</v>
      </c>
      <c r="DG107" s="492">
        <v>6</v>
      </c>
      <c r="DH107" s="492">
        <v>34</v>
      </c>
      <c r="DI107" s="492">
        <v>28</v>
      </c>
      <c r="DJ107" s="492">
        <v>17</v>
      </c>
      <c r="DK107" s="492">
        <v>61</v>
      </c>
      <c r="DL107" s="492" t="s">
        <v>1</v>
      </c>
      <c r="DM107" s="492" t="s">
        <v>1</v>
      </c>
      <c r="DN107" s="492">
        <v>1</v>
      </c>
      <c r="DO107" s="492" t="s">
        <v>1</v>
      </c>
      <c r="DP107" s="492">
        <v>45</v>
      </c>
      <c r="DQ107" s="492" t="s">
        <v>1</v>
      </c>
      <c r="DR107" s="492">
        <v>11</v>
      </c>
      <c r="DS107" s="492">
        <v>3</v>
      </c>
      <c r="DT107" s="492">
        <v>1</v>
      </c>
      <c r="DU107" s="492" t="s">
        <v>1</v>
      </c>
      <c r="DV107" s="492" t="s">
        <v>1</v>
      </c>
      <c r="DW107" s="492" t="s">
        <v>1</v>
      </c>
      <c r="DX107" s="492" t="s">
        <v>1</v>
      </c>
      <c r="EA107" s="492">
        <v>61</v>
      </c>
      <c r="EB107" s="492">
        <v>3082</v>
      </c>
      <c r="EC107" s="492">
        <v>13</v>
      </c>
      <c r="ED107" s="492">
        <v>2182</v>
      </c>
      <c r="EE107" s="492">
        <v>887</v>
      </c>
      <c r="EF107" s="492">
        <v>112</v>
      </c>
      <c r="EG107" s="492">
        <v>92</v>
      </c>
      <c r="EH107" s="492">
        <v>79</v>
      </c>
      <c r="EI107" s="492">
        <v>10</v>
      </c>
      <c r="EJ107" s="492">
        <v>3</v>
      </c>
      <c r="EK107" s="492" t="s">
        <v>1</v>
      </c>
      <c r="EL107" s="492">
        <v>12</v>
      </c>
      <c r="EM107" s="492">
        <v>8</v>
      </c>
      <c r="EN107" s="492">
        <v>131</v>
      </c>
      <c r="EO107" s="492">
        <v>72</v>
      </c>
      <c r="EP107" s="492">
        <v>44</v>
      </c>
      <c r="EQ107" s="492">
        <v>25</v>
      </c>
      <c r="ER107" s="492">
        <v>3</v>
      </c>
      <c r="ES107" s="492">
        <v>34</v>
      </c>
      <c r="ET107" s="492">
        <v>16</v>
      </c>
      <c r="EU107" s="492">
        <v>9</v>
      </c>
    </row>
    <row r="108" spans="1:151" ht="14.25" customHeight="1">
      <c r="A108" s="503" t="s">
        <v>299</v>
      </c>
      <c r="B108" s="503" t="s">
        <v>380</v>
      </c>
      <c r="C108" s="503" t="s">
        <v>380</v>
      </c>
      <c r="D108" s="503" t="s">
        <v>199</v>
      </c>
      <c r="AC108" s="491"/>
      <c r="AD108" s="491"/>
      <c r="AE108" s="491"/>
      <c r="AF108" s="490"/>
      <c r="AG108" s="490"/>
      <c r="AH108" s="490"/>
      <c r="AI108" s="490"/>
      <c r="AJ108" s="490"/>
      <c r="AK108" s="490"/>
      <c r="AL108" s="490"/>
      <c r="AM108" s="490"/>
      <c r="AN108" s="490"/>
      <c r="AO108" s="490"/>
      <c r="AP108" s="490"/>
      <c r="AQ108" s="490"/>
      <c r="AR108" s="490"/>
      <c r="AS108" s="490"/>
      <c r="AT108" s="490"/>
      <c r="AU108" s="490"/>
      <c r="AV108" s="504"/>
      <c r="AW108" s="504"/>
      <c r="AX108" s="504"/>
      <c r="AY108" s="490"/>
      <c r="AZ108" s="490"/>
      <c r="BA108" s="490"/>
      <c r="BB108" s="490"/>
      <c r="BC108" s="490"/>
      <c r="BD108" s="490"/>
      <c r="BE108" s="490"/>
      <c r="BF108" s="490"/>
      <c r="BG108" s="490"/>
      <c r="BH108" s="490"/>
      <c r="BI108" s="490"/>
      <c r="BJ108" s="490"/>
      <c r="BK108" s="490"/>
      <c r="BL108" s="490"/>
      <c r="BM108" s="490"/>
      <c r="BN108" s="490"/>
      <c r="BO108" s="505"/>
      <c r="BP108" s="505"/>
      <c r="BQ108" s="505"/>
      <c r="CH108" s="506"/>
      <c r="CI108" s="506"/>
      <c r="CJ108" s="506"/>
      <c r="CK108" s="506"/>
      <c r="CL108" s="506"/>
      <c r="CM108" s="506"/>
      <c r="CN108" s="506"/>
      <c r="CO108" s="506"/>
      <c r="CP108" s="506"/>
      <c r="CQ108" s="506"/>
      <c r="CR108" s="506"/>
      <c r="CS108" s="506"/>
      <c r="CT108" s="506"/>
      <c r="CU108" s="506"/>
    </row>
    <row r="109" spans="1:151" ht="14.25" customHeight="1">
      <c r="A109" s="503" t="s">
        <v>299</v>
      </c>
      <c r="B109" s="503" t="s">
        <v>380</v>
      </c>
      <c r="C109" s="503" t="s">
        <v>380</v>
      </c>
      <c r="D109" s="503" t="s">
        <v>381</v>
      </c>
      <c r="AC109" s="491"/>
      <c r="AD109" s="491"/>
      <c r="AE109" s="491"/>
      <c r="AF109" s="490"/>
      <c r="AG109" s="490"/>
      <c r="AH109" s="490"/>
      <c r="AI109" s="490"/>
      <c r="AJ109" s="490"/>
      <c r="AK109" s="490"/>
      <c r="AL109" s="490"/>
      <c r="AM109" s="490"/>
      <c r="AN109" s="490"/>
      <c r="AO109" s="490"/>
      <c r="AP109" s="490"/>
      <c r="AQ109" s="490"/>
      <c r="AR109" s="490"/>
      <c r="AS109" s="490"/>
      <c r="AT109" s="490"/>
      <c r="AU109" s="490"/>
      <c r="AV109" s="504"/>
      <c r="AW109" s="504"/>
      <c r="AX109" s="504"/>
      <c r="AY109" s="490"/>
      <c r="AZ109" s="490"/>
      <c r="BA109" s="490"/>
      <c r="BB109" s="490"/>
      <c r="BC109" s="490"/>
      <c r="BD109" s="490"/>
      <c r="BE109" s="490"/>
      <c r="BF109" s="490"/>
      <c r="BG109" s="490"/>
      <c r="BH109" s="490"/>
      <c r="BI109" s="490"/>
      <c r="BJ109" s="490"/>
      <c r="BK109" s="490"/>
      <c r="BL109" s="490"/>
      <c r="BM109" s="490"/>
      <c r="BN109" s="490"/>
      <c r="BO109" s="505"/>
      <c r="BP109" s="505"/>
      <c r="BQ109" s="505"/>
      <c r="CH109" s="506"/>
      <c r="CI109" s="506"/>
      <c r="CJ109" s="506"/>
      <c r="CK109" s="506"/>
      <c r="CL109" s="506"/>
      <c r="CM109" s="506"/>
      <c r="CN109" s="506"/>
      <c r="CO109" s="506"/>
      <c r="CP109" s="506"/>
      <c r="CQ109" s="506"/>
      <c r="CR109" s="506"/>
      <c r="CS109" s="506"/>
      <c r="CT109" s="506"/>
      <c r="CU109" s="506"/>
    </row>
    <row r="110" spans="1:151" ht="14.25" customHeight="1">
      <c r="A110" s="503" t="s">
        <v>299</v>
      </c>
      <c r="B110" s="503" t="s">
        <v>380</v>
      </c>
      <c r="C110" s="503" t="s">
        <v>380</v>
      </c>
      <c r="D110" s="503" t="s">
        <v>382</v>
      </c>
      <c r="AC110" s="491"/>
      <c r="AD110" s="491"/>
      <c r="AE110" s="491"/>
      <c r="AF110" s="490"/>
      <c r="AG110" s="490"/>
      <c r="AH110" s="490"/>
      <c r="AI110" s="490"/>
      <c r="AJ110" s="490"/>
      <c r="AK110" s="490"/>
      <c r="AL110" s="490"/>
      <c r="AM110" s="490"/>
      <c r="AN110" s="490"/>
      <c r="AO110" s="490"/>
      <c r="AP110" s="490"/>
      <c r="AQ110" s="490"/>
      <c r="AR110" s="490"/>
      <c r="AS110" s="490"/>
      <c r="AT110" s="490"/>
      <c r="AU110" s="490"/>
      <c r="AV110" s="504"/>
      <c r="AW110" s="504"/>
      <c r="AX110" s="504"/>
      <c r="AY110" s="490"/>
      <c r="AZ110" s="490"/>
      <c r="BA110" s="490"/>
      <c r="BB110" s="490"/>
      <c r="BC110" s="490"/>
      <c r="BD110" s="490"/>
      <c r="BE110" s="490"/>
      <c r="BF110" s="490"/>
      <c r="BG110" s="490"/>
      <c r="BH110" s="490"/>
      <c r="BI110" s="490"/>
      <c r="BJ110" s="490"/>
      <c r="BK110" s="490"/>
      <c r="BL110" s="490"/>
      <c r="BM110" s="490"/>
      <c r="BN110" s="490"/>
      <c r="BO110" s="505"/>
      <c r="BP110" s="505"/>
      <c r="BQ110" s="505"/>
      <c r="CH110" s="506"/>
      <c r="CI110" s="506"/>
      <c r="CJ110" s="506"/>
      <c r="CK110" s="506"/>
      <c r="CL110" s="506"/>
      <c r="CM110" s="506"/>
      <c r="CN110" s="506"/>
      <c r="CO110" s="506"/>
      <c r="CP110" s="506"/>
      <c r="CQ110" s="506"/>
      <c r="CR110" s="506"/>
      <c r="CS110" s="506"/>
      <c r="CT110" s="506"/>
      <c r="CU110" s="506"/>
    </row>
    <row r="111" spans="1:151" ht="14.25" customHeight="1">
      <c r="A111" s="503" t="s">
        <v>299</v>
      </c>
      <c r="B111" s="503" t="s">
        <v>380</v>
      </c>
      <c r="C111" s="503" t="s">
        <v>380</v>
      </c>
      <c r="D111" s="503" t="s">
        <v>383</v>
      </c>
      <c r="AC111" s="491"/>
      <c r="AD111" s="491"/>
      <c r="AE111" s="491"/>
      <c r="AF111" s="490"/>
      <c r="AG111" s="490"/>
      <c r="AH111" s="490"/>
      <c r="AI111" s="490"/>
      <c r="AJ111" s="490"/>
      <c r="AK111" s="490"/>
      <c r="AL111" s="490"/>
      <c r="AM111" s="490"/>
      <c r="AN111" s="490"/>
      <c r="AO111" s="490"/>
      <c r="AP111" s="490"/>
      <c r="AQ111" s="490"/>
      <c r="AR111" s="490"/>
      <c r="AS111" s="490"/>
      <c r="AT111" s="490"/>
      <c r="AU111" s="490"/>
      <c r="AV111" s="504"/>
      <c r="AW111" s="504"/>
      <c r="AX111" s="504"/>
      <c r="AY111" s="490"/>
      <c r="AZ111" s="490"/>
      <c r="BA111" s="490"/>
      <c r="BB111" s="490"/>
      <c r="BC111" s="490"/>
      <c r="BD111" s="490"/>
      <c r="BE111" s="490"/>
      <c r="BF111" s="490"/>
      <c r="BG111" s="490"/>
      <c r="BH111" s="490"/>
      <c r="BI111" s="490"/>
      <c r="BJ111" s="490"/>
      <c r="BK111" s="490"/>
      <c r="BL111" s="490"/>
      <c r="BM111" s="490"/>
      <c r="BN111" s="490"/>
      <c r="BO111" s="505"/>
      <c r="BP111" s="505"/>
      <c r="BQ111" s="505"/>
      <c r="CH111" s="506"/>
      <c r="CI111" s="506"/>
      <c r="CJ111" s="506"/>
      <c r="CK111" s="506"/>
      <c r="CL111" s="506"/>
      <c r="CM111" s="506"/>
      <c r="CN111" s="506"/>
      <c r="CO111" s="506"/>
      <c r="CP111" s="506"/>
      <c r="CQ111" s="506"/>
      <c r="CR111" s="506"/>
      <c r="CS111" s="506"/>
      <c r="CT111" s="506"/>
      <c r="CU111" s="506"/>
    </row>
    <row r="112" spans="1:151" ht="14.25" customHeight="1">
      <c r="A112" s="503" t="s">
        <v>299</v>
      </c>
      <c r="B112" s="503" t="s">
        <v>380</v>
      </c>
      <c r="C112" s="503" t="s">
        <v>380</v>
      </c>
      <c r="D112" s="503" t="s">
        <v>384</v>
      </c>
      <c r="AC112" s="491"/>
      <c r="AD112" s="491"/>
      <c r="AE112" s="491"/>
      <c r="AF112" s="490"/>
      <c r="AG112" s="490"/>
      <c r="AH112" s="490"/>
      <c r="AI112" s="490"/>
      <c r="AJ112" s="490"/>
      <c r="AK112" s="490"/>
      <c r="AL112" s="490"/>
      <c r="AM112" s="490"/>
      <c r="AN112" s="490"/>
      <c r="AO112" s="490"/>
      <c r="AP112" s="490"/>
      <c r="AQ112" s="490"/>
      <c r="AR112" s="490"/>
      <c r="AS112" s="490"/>
      <c r="AT112" s="490"/>
      <c r="AU112" s="490"/>
      <c r="AV112" s="504"/>
      <c r="AW112" s="504"/>
      <c r="AX112" s="504"/>
      <c r="AY112" s="490"/>
      <c r="AZ112" s="490"/>
      <c r="BA112" s="490"/>
      <c r="BB112" s="490"/>
      <c r="BC112" s="490"/>
      <c r="BD112" s="490"/>
      <c r="BE112" s="490"/>
      <c r="BF112" s="490"/>
      <c r="BG112" s="490"/>
      <c r="BH112" s="490"/>
      <c r="BI112" s="490"/>
      <c r="BJ112" s="490"/>
      <c r="BK112" s="490"/>
      <c r="BL112" s="490"/>
      <c r="BM112" s="490"/>
      <c r="BN112" s="490"/>
      <c r="BO112" s="505"/>
      <c r="BP112" s="505"/>
      <c r="BQ112" s="505"/>
      <c r="CH112" s="506"/>
      <c r="CI112" s="506"/>
      <c r="CJ112" s="506"/>
      <c r="CK112" s="506"/>
      <c r="CL112" s="506"/>
      <c r="CM112" s="506"/>
      <c r="CN112" s="506"/>
      <c r="CO112" s="506"/>
      <c r="CP112" s="506"/>
      <c r="CQ112" s="506"/>
      <c r="CR112" s="506"/>
      <c r="CS112" s="506"/>
      <c r="CT112" s="506"/>
      <c r="CU112" s="506"/>
    </row>
    <row r="113" spans="1:151" ht="14.25" customHeight="1">
      <c r="A113" s="503" t="s">
        <v>299</v>
      </c>
      <c r="B113" s="503" t="s">
        <v>380</v>
      </c>
      <c r="C113" s="503" t="s">
        <v>380</v>
      </c>
      <c r="D113" s="503" t="s">
        <v>385</v>
      </c>
      <c r="AC113" s="491"/>
      <c r="AD113" s="491"/>
      <c r="AE113" s="491"/>
      <c r="AF113" s="490"/>
      <c r="AG113" s="490"/>
      <c r="AH113" s="490"/>
      <c r="AI113" s="490"/>
      <c r="AJ113" s="490"/>
      <c r="AK113" s="490"/>
      <c r="AL113" s="490"/>
      <c r="AM113" s="490"/>
      <c r="AN113" s="490"/>
      <c r="AO113" s="490"/>
      <c r="AP113" s="490"/>
      <c r="AQ113" s="490"/>
      <c r="AR113" s="490"/>
      <c r="AS113" s="490"/>
      <c r="AT113" s="490"/>
      <c r="AU113" s="490"/>
      <c r="AV113" s="504"/>
      <c r="AW113" s="504"/>
      <c r="AX113" s="504"/>
      <c r="AY113" s="490"/>
      <c r="AZ113" s="490"/>
      <c r="BA113" s="490"/>
      <c r="BB113" s="490"/>
      <c r="BC113" s="490"/>
      <c r="BD113" s="490"/>
      <c r="BE113" s="490"/>
      <c r="BF113" s="490"/>
      <c r="BG113" s="490"/>
      <c r="BH113" s="490"/>
      <c r="BI113" s="490"/>
      <c r="BJ113" s="490"/>
      <c r="BK113" s="490"/>
      <c r="BL113" s="490"/>
      <c r="BM113" s="490"/>
      <c r="BN113" s="490"/>
      <c r="BO113" s="505"/>
      <c r="BP113" s="505"/>
      <c r="BQ113" s="505"/>
      <c r="CH113" s="506"/>
      <c r="CI113" s="506"/>
      <c r="CJ113" s="506"/>
      <c r="CK113" s="506"/>
      <c r="CL113" s="506"/>
      <c r="CM113" s="506"/>
      <c r="CN113" s="506"/>
      <c r="CO113" s="506"/>
      <c r="CP113" s="506"/>
      <c r="CQ113" s="506"/>
      <c r="CR113" s="506"/>
      <c r="CS113" s="506"/>
      <c r="CT113" s="506"/>
      <c r="CU113" s="506"/>
    </row>
    <row r="114" spans="1:151" ht="14.25" customHeight="1">
      <c r="A114" s="503" t="s">
        <v>299</v>
      </c>
      <c r="B114" s="503" t="s">
        <v>380</v>
      </c>
      <c r="C114" s="503" t="s">
        <v>380</v>
      </c>
      <c r="D114" s="503" t="s">
        <v>386</v>
      </c>
      <c r="AC114" s="491"/>
      <c r="AD114" s="491"/>
      <c r="AE114" s="491"/>
      <c r="AF114" s="490"/>
      <c r="AG114" s="490"/>
      <c r="AH114" s="490"/>
      <c r="AI114" s="490"/>
      <c r="AJ114" s="490"/>
      <c r="AK114" s="490"/>
      <c r="AL114" s="490"/>
      <c r="AM114" s="490"/>
      <c r="AN114" s="490"/>
      <c r="AO114" s="490"/>
      <c r="AP114" s="490"/>
      <c r="AQ114" s="490"/>
      <c r="AR114" s="490"/>
      <c r="AS114" s="490"/>
      <c r="AT114" s="490"/>
      <c r="AU114" s="490"/>
      <c r="AV114" s="504"/>
      <c r="AW114" s="504"/>
      <c r="AX114" s="504"/>
      <c r="AY114" s="490"/>
      <c r="AZ114" s="490"/>
      <c r="BA114" s="490"/>
      <c r="BB114" s="490"/>
      <c r="BC114" s="490"/>
      <c r="BD114" s="490"/>
      <c r="BE114" s="490"/>
      <c r="BF114" s="490"/>
      <c r="BG114" s="490"/>
      <c r="BH114" s="490"/>
      <c r="BI114" s="490"/>
      <c r="BJ114" s="490"/>
      <c r="BK114" s="490"/>
      <c r="BL114" s="490"/>
      <c r="BM114" s="490"/>
      <c r="BN114" s="490"/>
      <c r="BO114" s="505"/>
      <c r="BP114" s="505"/>
      <c r="BQ114" s="505"/>
      <c r="CH114" s="506"/>
      <c r="CI114" s="506"/>
      <c r="CJ114" s="506"/>
      <c r="CK114" s="506"/>
      <c r="CL114" s="506"/>
      <c r="CM114" s="506"/>
      <c r="CN114" s="506"/>
      <c r="CO114" s="506"/>
      <c r="CP114" s="506"/>
      <c r="CQ114" s="506"/>
      <c r="CR114" s="506"/>
      <c r="CS114" s="506"/>
      <c r="CT114" s="506"/>
      <c r="CU114" s="506"/>
    </row>
    <row r="115" spans="1:151" ht="14.25" customHeight="1">
      <c r="A115" s="503" t="s">
        <v>299</v>
      </c>
      <c r="B115" s="503" t="s">
        <v>380</v>
      </c>
      <c r="C115" s="503" t="s">
        <v>380</v>
      </c>
      <c r="D115" s="503" t="s">
        <v>387</v>
      </c>
      <c r="AC115" s="491"/>
      <c r="AD115" s="491"/>
      <c r="AE115" s="491"/>
      <c r="AF115" s="490"/>
      <c r="AG115" s="490"/>
      <c r="AH115" s="490"/>
      <c r="AI115" s="490"/>
      <c r="AJ115" s="490"/>
      <c r="AK115" s="490"/>
      <c r="AL115" s="490"/>
      <c r="AM115" s="490"/>
      <c r="AN115" s="490"/>
      <c r="AO115" s="490"/>
      <c r="AP115" s="490"/>
      <c r="AQ115" s="490"/>
      <c r="AR115" s="490"/>
      <c r="AS115" s="490"/>
      <c r="AT115" s="490"/>
      <c r="AU115" s="490"/>
      <c r="AV115" s="504"/>
      <c r="AW115" s="504"/>
      <c r="AX115" s="504"/>
      <c r="AY115" s="490"/>
      <c r="AZ115" s="490"/>
      <c r="BA115" s="490"/>
      <c r="BB115" s="490"/>
      <c r="BC115" s="490"/>
      <c r="BD115" s="490"/>
      <c r="BE115" s="490"/>
      <c r="BF115" s="490"/>
      <c r="BG115" s="490"/>
      <c r="BH115" s="490"/>
      <c r="BI115" s="490"/>
      <c r="BJ115" s="490"/>
      <c r="BK115" s="490"/>
      <c r="BL115" s="490"/>
      <c r="BM115" s="490"/>
      <c r="BN115" s="490"/>
      <c r="BO115" s="505"/>
      <c r="BP115" s="505"/>
      <c r="BQ115" s="505"/>
      <c r="CH115" s="506"/>
      <c r="CI115" s="506"/>
      <c r="CJ115" s="506"/>
      <c r="CK115" s="506"/>
      <c r="CL115" s="506"/>
      <c r="CM115" s="506"/>
      <c r="CN115" s="506"/>
      <c r="CO115" s="506"/>
      <c r="CP115" s="506"/>
      <c r="CQ115" s="506"/>
      <c r="CR115" s="506"/>
      <c r="CS115" s="506"/>
      <c r="CT115" s="506"/>
      <c r="CU115" s="506"/>
    </row>
    <row r="116" spans="1:151" ht="14.25" customHeight="1">
      <c r="A116" s="503" t="s">
        <v>299</v>
      </c>
      <c r="B116" s="503" t="s">
        <v>380</v>
      </c>
      <c r="C116" s="503" t="s">
        <v>380</v>
      </c>
      <c r="D116" s="503" t="s">
        <v>388</v>
      </c>
      <c r="AC116" s="491"/>
      <c r="AD116" s="491"/>
      <c r="AE116" s="491"/>
      <c r="AF116" s="490"/>
      <c r="AG116" s="490"/>
      <c r="AH116" s="490"/>
      <c r="AI116" s="490"/>
      <c r="AJ116" s="490"/>
      <c r="AK116" s="490"/>
      <c r="AL116" s="490"/>
      <c r="AM116" s="490"/>
      <c r="AN116" s="490"/>
      <c r="AO116" s="490"/>
      <c r="AP116" s="490"/>
      <c r="AQ116" s="490"/>
      <c r="AR116" s="490"/>
      <c r="AS116" s="490"/>
      <c r="AT116" s="490"/>
      <c r="AU116" s="490"/>
      <c r="AV116" s="504"/>
      <c r="AW116" s="504"/>
      <c r="AX116" s="504"/>
      <c r="AY116" s="490"/>
      <c r="AZ116" s="490"/>
      <c r="BA116" s="490"/>
      <c r="BB116" s="490"/>
      <c r="BC116" s="490"/>
      <c r="BD116" s="490"/>
      <c r="BE116" s="490"/>
      <c r="BF116" s="490"/>
      <c r="BG116" s="490"/>
      <c r="BH116" s="490"/>
      <c r="BI116" s="490"/>
      <c r="BJ116" s="490"/>
      <c r="BK116" s="490"/>
      <c r="BL116" s="490"/>
      <c r="BM116" s="490"/>
      <c r="BN116" s="490"/>
      <c r="BO116" s="505"/>
      <c r="BP116" s="505"/>
      <c r="BQ116" s="505"/>
      <c r="CH116" s="506"/>
      <c r="CI116" s="506"/>
      <c r="CJ116" s="506"/>
      <c r="CK116" s="506"/>
      <c r="CL116" s="506"/>
      <c r="CM116" s="506"/>
      <c r="CN116" s="506"/>
      <c r="CO116" s="506"/>
      <c r="CP116" s="506"/>
      <c r="CQ116" s="506"/>
      <c r="CR116" s="506"/>
      <c r="CS116" s="506"/>
      <c r="CT116" s="506"/>
      <c r="CU116" s="506"/>
    </row>
    <row r="117" spans="1:151" ht="14.25" customHeight="1">
      <c r="A117" s="503" t="s">
        <v>299</v>
      </c>
      <c r="B117" s="503" t="s">
        <v>380</v>
      </c>
      <c r="C117" s="503" t="s">
        <v>380</v>
      </c>
      <c r="D117" s="503" t="s">
        <v>389</v>
      </c>
      <c r="AC117" s="491"/>
      <c r="AD117" s="491"/>
      <c r="AE117" s="491"/>
      <c r="AF117" s="490"/>
      <c r="AG117" s="490"/>
      <c r="AH117" s="490"/>
      <c r="AI117" s="490"/>
      <c r="AJ117" s="490"/>
      <c r="AK117" s="490"/>
      <c r="AL117" s="490"/>
      <c r="AM117" s="490"/>
      <c r="AN117" s="490"/>
      <c r="AO117" s="490"/>
      <c r="AP117" s="490"/>
      <c r="AQ117" s="490"/>
      <c r="AR117" s="490"/>
      <c r="AS117" s="490"/>
      <c r="AT117" s="490"/>
      <c r="AU117" s="490"/>
      <c r="AV117" s="504"/>
      <c r="AW117" s="504"/>
      <c r="AX117" s="504"/>
      <c r="AY117" s="490"/>
      <c r="AZ117" s="490"/>
      <c r="BA117" s="490"/>
      <c r="BB117" s="490"/>
      <c r="BC117" s="490"/>
      <c r="BD117" s="490"/>
      <c r="BE117" s="490"/>
      <c r="BF117" s="490"/>
      <c r="BG117" s="490"/>
      <c r="BH117" s="490"/>
      <c r="BI117" s="490"/>
      <c r="BJ117" s="490"/>
      <c r="BK117" s="490"/>
      <c r="BL117" s="490"/>
      <c r="BM117" s="490"/>
      <c r="BN117" s="490"/>
      <c r="BO117" s="505"/>
      <c r="BP117" s="505"/>
      <c r="BQ117" s="505"/>
      <c r="CH117" s="506"/>
      <c r="CI117" s="506"/>
      <c r="CJ117" s="506"/>
      <c r="CK117" s="506"/>
      <c r="CL117" s="506"/>
      <c r="CM117" s="506"/>
      <c r="CN117" s="506"/>
      <c r="CO117" s="506"/>
      <c r="CP117" s="506"/>
      <c r="CQ117" s="506"/>
      <c r="CR117" s="506"/>
      <c r="CS117" s="506"/>
      <c r="CT117" s="506"/>
      <c r="CU117" s="506"/>
    </row>
    <row r="118" spans="1:151" ht="14.25" customHeight="1">
      <c r="A118" s="503" t="s">
        <v>299</v>
      </c>
      <c r="B118" s="503" t="s">
        <v>390</v>
      </c>
      <c r="C118" s="503" t="s">
        <v>390</v>
      </c>
      <c r="D118" s="503"/>
      <c r="E118" s="490">
        <v>265</v>
      </c>
      <c r="F118" s="490">
        <v>204</v>
      </c>
      <c r="G118" s="490">
        <v>76</v>
      </c>
      <c r="H118" s="490">
        <v>72</v>
      </c>
      <c r="I118" s="490">
        <v>69</v>
      </c>
      <c r="J118" s="490">
        <v>56</v>
      </c>
      <c r="K118" s="490">
        <v>59</v>
      </c>
      <c r="L118" s="490">
        <v>61</v>
      </c>
      <c r="M118" s="490">
        <v>587</v>
      </c>
      <c r="N118" s="490">
        <v>9</v>
      </c>
      <c r="O118" s="490">
        <v>12</v>
      </c>
      <c r="P118" s="490">
        <v>25</v>
      </c>
      <c r="Q118" s="490">
        <v>25</v>
      </c>
      <c r="R118" s="490">
        <v>21</v>
      </c>
      <c r="S118" s="490">
        <v>51</v>
      </c>
      <c r="T118" s="490">
        <v>45</v>
      </c>
      <c r="U118" s="490">
        <v>57</v>
      </c>
      <c r="V118" s="490">
        <v>58</v>
      </c>
      <c r="W118" s="490">
        <v>52</v>
      </c>
      <c r="X118" s="490">
        <v>69</v>
      </c>
      <c r="Y118" s="490">
        <v>57</v>
      </c>
      <c r="Z118" s="490">
        <v>44</v>
      </c>
      <c r="AA118" s="490">
        <v>34</v>
      </c>
      <c r="AB118" s="490">
        <v>28</v>
      </c>
      <c r="AC118" s="491">
        <v>57.5</v>
      </c>
      <c r="AD118" s="491">
        <v>56.4</v>
      </c>
      <c r="AE118" s="491">
        <v>58.8</v>
      </c>
      <c r="AF118" s="490">
        <v>421</v>
      </c>
      <c r="AG118" s="490" t="s">
        <v>1</v>
      </c>
      <c r="AH118" s="490" t="s">
        <v>1</v>
      </c>
      <c r="AI118" s="490">
        <v>9</v>
      </c>
      <c r="AJ118" s="490">
        <v>14</v>
      </c>
      <c r="AK118" s="490">
        <v>12</v>
      </c>
      <c r="AL118" s="490">
        <v>32</v>
      </c>
      <c r="AM118" s="490">
        <v>31</v>
      </c>
      <c r="AN118" s="490">
        <v>40</v>
      </c>
      <c r="AO118" s="490">
        <v>41</v>
      </c>
      <c r="AP118" s="490">
        <v>46</v>
      </c>
      <c r="AQ118" s="490">
        <v>57</v>
      </c>
      <c r="AR118" s="490">
        <v>49</v>
      </c>
      <c r="AS118" s="490">
        <v>38</v>
      </c>
      <c r="AT118" s="490">
        <v>28</v>
      </c>
      <c r="AU118" s="490">
        <v>24</v>
      </c>
      <c r="AV118" s="504">
        <v>61.5</v>
      </c>
      <c r="AW118" s="504">
        <v>59.5</v>
      </c>
      <c r="AX118" s="504">
        <v>64.099999999999994</v>
      </c>
      <c r="AY118" s="490">
        <v>384</v>
      </c>
      <c r="AZ118" s="490" t="s">
        <v>1</v>
      </c>
      <c r="BA118" s="490" t="s">
        <v>1</v>
      </c>
      <c r="BB118" s="490">
        <v>9</v>
      </c>
      <c r="BC118" s="490">
        <v>13</v>
      </c>
      <c r="BD118" s="490">
        <v>11</v>
      </c>
      <c r="BE118" s="490">
        <v>25</v>
      </c>
      <c r="BF118" s="490">
        <v>28</v>
      </c>
      <c r="BG118" s="490">
        <v>39</v>
      </c>
      <c r="BH118" s="490">
        <v>35</v>
      </c>
      <c r="BI118" s="490">
        <v>41</v>
      </c>
      <c r="BJ118" s="490">
        <v>51</v>
      </c>
      <c r="BK118" s="490">
        <v>47</v>
      </c>
      <c r="BL118" s="490">
        <v>36</v>
      </c>
      <c r="BM118" s="490">
        <v>28</v>
      </c>
      <c r="BN118" s="490">
        <v>21</v>
      </c>
      <c r="BO118" s="505">
        <v>61.8</v>
      </c>
      <c r="BP118" s="505">
        <v>59.5</v>
      </c>
      <c r="BQ118" s="505">
        <v>65.599999999999994</v>
      </c>
      <c r="BR118" s="492">
        <v>204</v>
      </c>
      <c r="BS118" s="492" t="s">
        <v>1</v>
      </c>
      <c r="BT118" s="492" t="s">
        <v>1</v>
      </c>
      <c r="BU118" s="492" t="s">
        <v>1</v>
      </c>
      <c r="BV118" s="492" t="s">
        <v>1</v>
      </c>
      <c r="BW118" s="492" t="s">
        <v>1</v>
      </c>
      <c r="BX118" s="492">
        <v>4</v>
      </c>
      <c r="BY118" s="492">
        <v>7</v>
      </c>
      <c r="BZ118" s="492">
        <v>19</v>
      </c>
      <c r="CA118" s="492">
        <v>16</v>
      </c>
      <c r="CB118" s="492">
        <v>30</v>
      </c>
      <c r="CC118" s="492">
        <v>37</v>
      </c>
      <c r="CD118" s="492">
        <v>31</v>
      </c>
      <c r="CE118" s="492">
        <v>21</v>
      </c>
      <c r="CF118" s="492">
        <v>21</v>
      </c>
      <c r="CG118" s="492">
        <v>18</v>
      </c>
      <c r="CH118" s="506">
        <v>132</v>
      </c>
      <c r="CI118" s="506" t="s">
        <v>1</v>
      </c>
      <c r="CJ118" s="506" t="s">
        <v>1</v>
      </c>
      <c r="CK118" s="506" t="s">
        <v>1</v>
      </c>
      <c r="CL118" s="506">
        <v>3</v>
      </c>
      <c r="CM118" s="506">
        <v>2</v>
      </c>
      <c r="CN118" s="506">
        <v>5</v>
      </c>
      <c r="CO118" s="506">
        <v>12</v>
      </c>
      <c r="CP118" s="506">
        <v>19</v>
      </c>
      <c r="CQ118" s="506">
        <v>26</v>
      </c>
      <c r="CR118" s="506">
        <v>20</v>
      </c>
      <c r="CS118" s="506">
        <v>17</v>
      </c>
      <c r="CT118" s="506">
        <v>17</v>
      </c>
      <c r="CU118" s="506">
        <v>11</v>
      </c>
      <c r="DC118" s="492">
        <v>788</v>
      </c>
      <c r="DD118" s="492">
        <v>550</v>
      </c>
      <c r="DE118" s="492">
        <v>384</v>
      </c>
      <c r="DF118" s="492">
        <v>113</v>
      </c>
      <c r="DG118" s="492">
        <v>53</v>
      </c>
      <c r="DH118" s="492">
        <v>105</v>
      </c>
      <c r="DI118" s="492">
        <v>66</v>
      </c>
      <c r="DJ118" s="492">
        <v>67</v>
      </c>
      <c r="DK118" s="492">
        <v>192</v>
      </c>
      <c r="DL118" s="492" t="s">
        <v>1</v>
      </c>
      <c r="DM118" s="492">
        <v>1</v>
      </c>
      <c r="DN118" s="492">
        <v>6</v>
      </c>
      <c r="DO118" s="492" t="s">
        <v>1</v>
      </c>
      <c r="DP118" s="492">
        <v>101</v>
      </c>
      <c r="DQ118" s="492">
        <v>3</v>
      </c>
      <c r="DR118" s="492">
        <v>35</v>
      </c>
      <c r="DS118" s="492">
        <v>37</v>
      </c>
      <c r="DT118" s="492">
        <v>7</v>
      </c>
      <c r="DU118" s="492" t="s">
        <v>1</v>
      </c>
      <c r="DV118" s="492" t="s">
        <v>1</v>
      </c>
      <c r="DW118" s="492" t="s">
        <v>1</v>
      </c>
      <c r="DX118" s="492">
        <v>2</v>
      </c>
      <c r="EA118" s="492">
        <v>203</v>
      </c>
      <c r="EB118" s="492">
        <v>13791</v>
      </c>
      <c r="EC118" s="492">
        <v>40</v>
      </c>
      <c r="ED118" s="492">
        <v>9811</v>
      </c>
      <c r="EE118" s="492">
        <v>3940</v>
      </c>
      <c r="EF118" s="492">
        <v>395</v>
      </c>
      <c r="EG118" s="492">
        <v>335</v>
      </c>
      <c r="EH118" s="492">
        <v>239</v>
      </c>
      <c r="EI118" s="492">
        <v>64</v>
      </c>
      <c r="EJ118" s="492">
        <v>32</v>
      </c>
      <c r="EK118" s="492">
        <v>2</v>
      </c>
      <c r="EL118" s="492">
        <v>32</v>
      </c>
      <c r="EM118" s="492">
        <v>26</v>
      </c>
      <c r="EN118" s="492">
        <v>393</v>
      </c>
      <c r="EO118" s="492">
        <v>215</v>
      </c>
      <c r="EP118" s="492">
        <v>145</v>
      </c>
      <c r="EQ118" s="492">
        <v>49</v>
      </c>
      <c r="ER118" s="492">
        <v>21</v>
      </c>
      <c r="ES118" s="492">
        <v>103</v>
      </c>
      <c r="ET118" s="492">
        <v>34</v>
      </c>
      <c r="EU118" s="492">
        <v>41</v>
      </c>
    </row>
    <row r="119" spans="1:151" ht="14.25" customHeight="1">
      <c r="A119" s="503" t="s">
        <v>299</v>
      </c>
      <c r="B119" s="503" t="s">
        <v>390</v>
      </c>
      <c r="C119" s="503" t="s">
        <v>390</v>
      </c>
      <c r="D119" s="503" t="s">
        <v>391</v>
      </c>
      <c r="AC119" s="491"/>
      <c r="AD119" s="491"/>
      <c r="AE119" s="491"/>
      <c r="AF119" s="490"/>
      <c r="AG119" s="490"/>
      <c r="AH119" s="490"/>
      <c r="AI119" s="490"/>
      <c r="AJ119" s="490"/>
      <c r="AK119" s="490"/>
      <c r="AL119" s="490"/>
      <c r="AM119" s="490"/>
      <c r="AN119" s="490"/>
      <c r="AO119" s="490"/>
      <c r="AP119" s="490"/>
      <c r="AQ119" s="490"/>
      <c r="AR119" s="490"/>
      <c r="AS119" s="490"/>
      <c r="AT119" s="490"/>
      <c r="AU119" s="490"/>
      <c r="AV119" s="504"/>
      <c r="AW119" s="504"/>
      <c r="AX119" s="504"/>
      <c r="AY119" s="490"/>
      <c r="AZ119" s="490"/>
      <c r="BA119" s="490"/>
      <c r="BB119" s="490"/>
      <c r="BC119" s="490"/>
      <c r="BD119" s="490"/>
      <c r="BE119" s="490"/>
      <c r="BF119" s="490"/>
      <c r="BG119" s="490"/>
      <c r="BH119" s="490"/>
      <c r="BI119" s="490"/>
      <c r="BJ119" s="490"/>
      <c r="BK119" s="490"/>
      <c r="BL119" s="490"/>
      <c r="BM119" s="490"/>
      <c r="BN119" s="490"/>
      <c r="BO119" s="505"/>
      <c r="BP119" s="505"/>
      <c r="BQ119" s="505"/>
      <c r="CH119" s="506"/>
      <c r="CI119" s="506"/>
      <c r="CJ119" s="506"/>
      <c r="CK119" s="506"/>
      <c r="CL119" s="506"/>
      <c r="CM119" s="506"/>
      <c r="CN119" s="506"/>
      <c r="CO119" s="506"/>
      <c r="CP119" s="506"/>
      <c r="CQ119" s="506"/>
      <c r="CR119" s="506"/>
      <c r="CS119" s="506"/>
      <c r="CT119" s="506"/>
      <c r="CU119" s="506"/>
    </row>
    <row r="120" spans="1:151" ht="14.25" customHeight="1">
      <c r="A120" s="503" t="s">
        <v>299</v>
      </c>
      <c r="B120" s="503" t="s">
        <v>390</v>
      </c>
      <c r="C120" s="503" t="s">
        <v>390</v>
      </c>
      <c r="D120" s="503" t="s">
        <v>392</v>
      </c>
      <c r="AC120" s="491"/>
      <c r="AD120" s="491"/>
      <c r="AE120" s="491"/>
      <c r="AF120" s="490"/>
      <c r="AG120" s="490"/>
      <c r="AH120" s="490"/>
      <c r="AI120" s="490"/>
      <c r="AJ120" s="490"/>
      <c r="AK120" s="490"/>
      <c r="AL120" s="490"/>
      <c r="AM120" s="490"/>
      <c r="AN120" s="490"/>
      <c r="AO120" s="490"/>
      <c r="AP120" s="490"/>
      <c r="AQ120" s="490"/>
      <c r="AR120" s="490"/>
      <c r="AS120" s="490"/>
      <c r="AT120" s="490"/>
      <c r="AU120" s="490"/>
      <c r="AV120" s="504"/>
      <c r="AW120" s="504"/>
      <c r="AX120" s="504"/>
      <c r="AY120" s="490"/>
      <c r="AZ120" s="490"/>
      <c r="BA120" s="490"/>
      <c r="BB120" s="490"/>
      <c r="BC120" s="490"/>
      <c r="BD120" s="490"/>
      <c r="BE120" s="490"/>
      <c r="BF120" s="490"/>
      <c r="BG120" s="490"/>
      <c r="BH120" s="490"/>
      <c r="BI120" s="490"/>
      <c r="BJ120" s="490"/>
      <c r="BK120" s="490"/>
      <c r="BL120" s="490"/>
      <c r="BM120" s="490"/>
      <c r="BN120" s="490"/>
      <c r="BO120" s="505"/>
      <c r="BP120" s="505"/>
      <c r="BQ120" s="505"/>
      <c r="CH120" s="506"/>
      <c r="CI120" s="506"/>
      <c r="CJ120" s="506"/>
      <c r="CK120" s="506"/>
      <c r="CL120" s="506"/>
      <c r="CM120" s="506"/>
      <c r="CN120" s="506"/>
      <c r="CO120" s="506"/>
      <c r="CP120" s="506"/>
      <c r="CQ120" s="506"/>
      <c r="CR120" s="506"/>
      <c r="CS120" s="506"/>
      <c r="CT120" s="506"/>
      <c r="CU120" s="506"/>
    </row>
    <row r="121" spans="1:151" ht="14.25" customHeight="1">
      <c r="A121" s="503" t="s">
        <v>299</v>
      </c>
      <c r="B121" s="503" t="s">
        <v>390</v>
      </c>
      <c r="C121" s="503" t="s">
        <v>390</v>
      </c>
      <c r="D121" s="503" t="s">
        <v>393</v>
      </c>
      <c r="AC121" s="491"/>
      <c r="AD121" s="491"/>
      <c r="AE121" s="491"/>
      <c r="AF121" s="490"/>
      <c r="AG121" s="490"/>
      <c r="AH121" s="490"/>
      <c r="AI121" s="490"/>
      <c r="AJ121" s="490"/>
      <c r="AK121" s="490"/>
      <c r="AL121" s="490"/>
      <c r="AM121" s="490"/>
      <c r="AN121" s="490"/>
      <c r="AO121" s="490"/>
      <c r="AP121" s="490"/>
      <c r="AQ121" s="490"/>
      <c r="AR121" s="490"/>
      <c r="AS121" s="490"/>
      <c r="AT121" s="490"/>
      <c r="AU121" s="490"/>
      <c r="AV121" s="504"/>
      <c r="AW121" s="504"/>
      <c r="AX121" s="504"/>
      <c r="AY121" s="490"/>
      <c r="AZ121" s="490"/>
      <c r="BA121" s="490"/>
      <c r="BB121" s="490"/>
      <c r="BC121" s="490"/>
      <c r="BD121" s="490"/>
      <c r="BE121" s="490"/>
      <c r="BF121" s="490"/>
      <c r="BG121" s="490"/>
      <c r="BH121" s="490"/>
      <c r="BI121" s="490"/>
      <c r="BJ121" s="490"/>
      <c r="BK121" s="490"/>
      <c r="BL121" s="490"/>
      <c r="BM121" s="490"/>
      <c r="BN121" s="490"/>
      <c r="BO121" s="505"/>
      <c r="BP121" s="505"/>
      <c r="BQ121" s="505"/>
      <c r="CH121" s="506"/>
      <c r="CI121" s="506"/>
      <c r="CJ121" s="506"/>
      <c r="CK121" s="506"/>
      <c r="CL121" s="506"/>
      <c r="CM121" s="506"/>
      <c r="CN121" s="506"/>
      <c r="CO121" s="506"/>
      <c r="CP121" s="506"/>
      <c r="CQ121" s="506"/>
      <c r="CR121" s="506"/>
      <c r="CS121" s="506"/>
      <c r="CT121" s="506"/>
      <c r="CU121" s="506"/>
    </row>
    <row r="122" spans="1:151" ht="14.25" customHeight="1">
      <c r="A122" s="503" t="s">
        <v>299</v>
      </c>
      <c r="B122" s="503" t="s">
        <v>390</v>
      </c>
      <c r="C122" s="503" t="s">
        <v>390</v>
      </c>
      <c r="D122" s="503" t="s">
        <v>394</v>
      </c>
      <c r="AC122" s="491"/>
      <c r="AD122" s="491"/>
      <c r="AE122" s="491"/>
      <c r="AF122" s="490"/>
      <c r="AG122" s="490"/>
      <c r="AH122" s="490"/>
      <c r="AI122" s="490"/>
      <c r="AJ122" s="490"/>
      <c r="AK122" s="490"/>
      <c r="AL122" s="490"/>
      <c r="AM122" s="490"/>
      <c r="AN122" s="490"/>
      <c r="AO122" s="490"/>
      <c r="AP122" s="490"/>
      <c r="AQ122" s="490"/>
      <c r="AR122" s="490"/>
      <c r="AS122" s="490"/>
      <c r="AT122" s="490"/>
      <c r="AU122" s="490"/>
      <c r="AV122" s="504"/>
      <c r="AW122" s="504"/>
      <c r="AX122" s="504"/>
      <c r="AY122" s="490"/>
      <c r="AZ122" s="490"/>
      <c r="BA122" s="490"/>
      <c r="BB122" s="490"/>
      <c r="BC122" s="490"/>
      <c r="BD122" s="490"/>
      <c r="BE122" s="490"/>
      <c r="BF122" s="490"/>
      <c r="BG122" s="490"/>
      <c r="BH122" s="490"/>
      <c r="BI122" s="490"/>
      <c r="BJ122" s="490"/>
      <c r="BK122" s="490"/>
      <c r="BL122" s="490"/>
      <c r="BM122" s="490"/>
      <c r="BN122" s="490"/>
      <c r="BO122" s="505"/>
      <c r="BP122" s="505"/>
      <c r="BQ122" s="505"/>
      <c r="CH122" s="506"/>
      <c r="CI122" s="506"/>
      <c r="CJ122" s="506"/>
      <c r="CK122" s="506"/>
      <c r="CL122" s="506"/>
      <c r="CM122" s="506"/>
      <c r="CN122" s="506"/>
      <c r="CO122" s="506"/>
      <c r="CP122" s="506"/>
      <c r="CQ122" s="506"/>
      <c r="CR122" s="506"/>
      <c r="CS122" s="506"/>
      <c r="CT122" s="506"/>
      <c r="CU122" s="506"/>
    </row>
    <row r="123" spans="1:151" ht="14.25" customHeight="1">
      <c r="A123" s="503" t="s">
        <v>299</v>
      </c>
      <c r="B123" s="503" t="s">
        <v>390</v>
      </c>
      <c r="C123" s="503" t="s">
        <v>390</v>
      </c>
      <c r="D123" s="503" t="s">
        <v>395</v>
      </c>
      <c r="AC123" s="491"/>
      <c r="AD123" s="491"/>
      <c r="AE123" s="491"/>
      <c r="AF123" s="490"/>
      <c r="AG123" s="490"/>
      <c r="AH123" s="490"/>
      <c r="AI123" s="490"/>
      <c r="AJ123" s="490"/>
      <c r="AK123" s="490"/>
      <c r="AL123" s="490"/>
      <c r="AM123" s="490"/>
      <c r="AN123" s="490"/>
      <c r="AO123" s="490"/>
      <c r="AP123" s="490"/>
      <c r="AQ123" s="490"/>
      <c r="AR123" s="490"/>
      <c r="AS123" s="490"/>
      <c r="AT123" s="490"/>
      <c r="AU123" s="490"/>
      <c r="AV123" s="504"/>
      <c r="AW123" s="504"/>
      <c r="AX123" s="504"/>
      <c r="AY123" s="490"/>
      <c r="AZ123" s="490"/>
      <c r="BA123" s="490"/>
      <c r="BB123" s="490"/>
      <c r="BC123" s="490"/>
      <c r="BD123" s="490"/>
      <c r="BE123" s="490"/>
      <c r="BF123" s="490"/>
      <c r="BG123" s="490"/>
      <c r="BH123" s="490"/>
      <c r="BI123" s="490"/>
      <c r="BJ123" s="490"/>
      <c r="BK123" s="490"/>
      <c r="BL123" s="490"/>
      <c r="BM123" s="490"/>
      <c r="BN123" s="490"/>
      <c r="BO123" s="505"/>
      <c r="BP123" s="505"/>
      <c r="BQ123" s="505"/>
      <c r="CH123" s="506"/>
      <c r="CI123" s="506"/>
      <c r="CJ123" s="506"/>
      <c r="CK123" s="506"/>
      <c r="CL123" s="506"/>
      <c r="CM123" s="506"/>
      <c r="CN123" s="506"/>
      <c r="CO123" s="506"/>
      <c r="CP123" s="506"/>
      <c r="CQ123" s="506"/>
      <c r="CR123" s="506"/>
      <c r="CS123" s="506"/>
      <c r="CT123" s="506"/>
      <c r="CU123" s="506"/>
    </row>
    <row r="124" spans="1:151" ht="14.25" customHeight="1">
      <c r="A124" s="503" t="s">
        <v>299</v>
      </c>
      <c r="B124" s="503" t="s">
        <v>390</v>
      </c>
      <c r="C124" s="503" t="s">
        <v>390</v>
      </c>
      <c r="D124" s="503" t="s">
        <v>396</v>
      </c>
      <c r="AC124" s="491"/>
      <c r="AD124" s="491"/>
      <c r="AE124" s="491"/>
      <c r="AF124" s="490"/>
      <c r="AG124" s="490"/>
      <c r="AH124" s="490"/>
      <c r="AI124" s="490"/>
      <c r="AJ124" s="490"/>
      <c r="AK124" s="490"/>
      <c r="AL124" s="490"/>
      <c r="AM124" s="490"/>
      <c r="AN124" s="490"/>
      <c r="AO124" s="490"/>
      <c r="AP124" s="490"/>
      <c r="AQ124" s="490"/>
      <c r="AR124" s="490"/>
      <c r="AS124" s="490"/>
      <c r="AT124" s="490"/>
      <c r="AU124" s="490"/>
      <c r="AV124" s="504"/>
      <c r="AW124" s="504"/>
      <c r="AX124" s="504"/>
      <c r="AY124" s="490"/>
      <c r="AZ124" s="490"/>
      <c r="BA124" s="490"/>
      <c r="BB124" s="490"/>
      <c r="BC124" s="490"/>
      <c r="BD124" s="490"/>
      <c r="BE124" s="490"/>
      <c r="BF124" s="490"/>
      <c r="BG124" s="490"/>
      <c r="BH124" s="490"/>
      <c r="BI124" s="490"/>
      <c r="BJ124" s="490"/>
      <c r="BK124" s="490"/>
      <c r="BL124" s="490"/>
      <c r="BM124" s="490"/>
      <c r="BN124" s="490"/>
      <c r="BO124" s="505"/>
      <c r="BP124" s="505"/>
      <c r="BQ124" s="505"/>
      <c r="CH124" s="506"/>
      <c r="CI124" s="506"/>
      <c r="CJ124" s="506"/>
      <c r="CK124" s="506"/>
      <c r="CL124" s="506"/>
      <c r="CM124" s="506"/>
      <c r="CN124" s="506"/>
      <c r="CO124" s="506"/>
      <c r="CP124" s="506"/>
      <c r="CQ124" s="506"/>
      <c r="CR124" s="506"/>
      <c r="CS124" s="506"/>
      <c r="CT124" s="506"/>
      <c r="CU124" s="506"/>
    </row>
    <row r="125" spans="1:151" ht="14.25" customHeight="1">
      <c r="A125" s="503" t="s">
        <v>299</v>
      </c>
      <c r="B125" s="503" t="s">
        <v>390</v>
      </c>
      <c r="C125" s="503" t="s">
        <v>390</v>
      </c>
      <c r="D125" s="503" t="s">
        <v>397</v>
      </c>
      <c r="AC125" s="491"/>
      <c r="AD125" s="491"/>
      <c r="AE125" s="491"/>
      <c r="AF125" s="490"/>
      <c r="AG125" s="490"/>
      <c r="AH125" s="490"/>
      <c r="AI125" s="490"/>
      <c r="AJ125" s="490"/>
      <c r="AK125" s="490"/>
      <c r="AL125" s="490"/>
      <c r="AM125" s="490"/>
      <c r="AN125" s="490"/>
      <c r="AO125" s="490"/>
      <c r="AP125" s="490"/>
      <c r="AQ125" s="490"/>
      <c r="AR125" s="490"/>
      <c r="AS125" s="490"/>
      <c r="AT125" s="490"/>
      <c r="AU125" s="490"/>
      <c r="AV125" s="504"/>
      <c r="AW125" s="504"/>
      <c r="AX125" s="504"/>
      <c r="AY125" s="490"/>
      <c r="AZ125" s="490"/>
      <c r="BA125" s="490"/>
      <c r="BB125" s="490"/>
      <c r="BC125" s="490"/>
      <c r="BD125" s="490"/>
      <c r="BE125" s="490"/>
      <c r="BF125" s="490"/>
      <c r="BG125" s="490"/>
      <c r="BH125" s="490"/>
      <c r="BI125" s="490"/>
      <c r="BJ125" s="490"/>
      <c r="BK125" s="490"/>
      <c r="BL125" s="490"/>
      <c r="BM125" s="490"/>
      <c r="BN125" s="490"/>
      <c r="BO125" s="505"/>
      <c r="BP125" s="505"/>
      <c r="BQ125" s="505"/>
      <c r="CH125" s="506"/>
      <c r="CI125" s="506"/>
      <c r="CJ125" s="506"/>
      <c r="CK125" s="506"/>
      <c r="CL125" s="506"/>
      <c r="CM125" s="506"/>
      <c r="CN125" s="506"/>
      <c r="CO125" s="506"/>
      <c r="CP125" s="506"/>
      <c r="CQ125" s="506"/>
      <c r="CR125" s="506"/>
      <c r="CS125" s="506"/>
      <c r="CT125" s="506"/>
      <c r="CU125" s="506"/>
    </row>
    <row r="126" spans="1:151" ht="14.25" customHeight="1">
      <c r="A126" s="503" t="s">
        <v>299</v>
      </c>
      <c r="B126" s="503" t="s">
        <v>390</v>
      </c>
      <c r="C126" s="503" t="s">
        <v>390</v>
      </c>
      <c r="D126" s="503" t="s">
        <v>398</v>
      </c>
      <c r="AC126" s="491"/>
      <c r="AD126" s="491"/>
      <c r="AE126" s="491"/>
      <c r="AF126" s="490"/>
      <c r="AG126" s="490"/>
      <c r="AH126" s="490"/>
      <c r="AI126" s="490"/>
      <c r="AJ126" s="490"/>
      <c r="AK126" s="490"/>
      <c r="AL126" s="490"/>
      <c r="AM126" s="490"/>
      <c r="AN126" s="490"/>
      <c r="AO126" s="490"/>
      <c r="AP126" s="490"/>
      <c r="AQ126" s="490"/>
      <c r="AR126" s="490"/>
      <c r="AS126" s="490"/>
      <c r="AT126" s="490"/>
      <c r="AU126" s="490"/>
      <c r="AV126" s="504"/>
      <c r="AW126" s="504"/>
      <c r="AX126" s="504"/>
      <c r="AY126" s="490"/>
      <c r="AZ126" s="490"/>
      <c r="BA126" s="490"/>
      <c r="BB126" s="490"/>
      <c r="BC126" s="490"/>
      <c r="BD126" s="490"/>
      <c r="BE126" s="490"/>
      <c r="BF126" s="490"/>
      <c r="BG126" s="490"/>
      <c r="BH126" s="490"/>
      <c r="BI126" s="490"/>
      <c r="BJ126" s="490"/>
      <c r="BK126" s="490"/>
      <c r="BL126" s="490"/>
      <c r="BM126" s="490"/>
      <c r="BN126" s="490"/>
      <c r="BO126" s="505"/>
      <c r="BP126" s="505"/>
      <c r="BQ126" s="505"/>
      <c r="CH126" s="506"/>
      <c r="CI126" s="506"/>
      <c r="CJ126" s="506"/>
      <c r="CK126" s="506"/>
      <c r="CL126" s="506"/>
      <c r="CM126" s="506"/>
      <c r="CN126" s="506"/>
      <c r="CO126" s="506"/>
      <c r="CP126" s="506"/>
      <c r="CQ126" s="506"/>
      <c r="CR126" s="506"/>
      <c r="CS126" s="506"/>
      <c r="CT126" s="506"/>
      <c r="CU126" s="506"/>
    </row>
    <row r="127" spans="1:151" ht="14.25" customHeight="1">
      <c r="A127" s="503" t="s">
        <v>299</v>
      </c>
      <c r="B127" s="503" t="s">
        <v>390</v>
      </c>
      <c r="C127" s="503" t="s">
        <v>390</v>
      </c>
      <c r="D127" s="503" t="s">
        <v>399</v>
      </c>
      <c r="AC127" s="491"/>
      <c r="AD127" s="491"/>
      <c r="AE127" s="491"/>
      <c r="AF127" s="490"/>
      <c r="AG127" s="490"/>
      <c r="AH127" s="490"/>
      <c r="AI127" s="490"/>
      <c r="AJ127" s="490"/>
      <c r="AK127" s="490"/>
      <c r="AL127" s="490"/>
      <c r="AM127" s="490"/>
      <c r="AN127" s="490"/>
      <c r="AO127" s="490"/>
      <c r="AP127" s="490"/>
      <c r="AQ127" s="490"/>
      <c r="AR127" s="490"/>
      <c r="AS127" s="490"/>
      <c r="AT127" s="490"/>
      <c r="AU127" s="490"/>
      <c r="AV127" s="504"/>
      <c r="AW127" s="504"/>
      <c r="AX127" s="504"/>
      <c r="AY127" s="490"/>
      <c r="AZ127" s="490"/>
      <c r="BA127" s="490"/>
      <c r="BB127" s="490"/>
      <c r="BC127" s="490"/>
      <c r="BD127" s="490"/>
      <c r="BE127" s="490"/>
      <c r="BF127" s="490"/>
      <c r="BG127" s="490"/>
      <c r="BH127" s="490"/>
      <c r="BI127" s="490"/>
      <c r="BJ127" s="490"/>
      <c r="BK127" s="490"/>
      <c r="BL127" s="490"/>
      <c r="BM127" s="490"/>
      <c r="BN127" s="490"/>
      <c r="BO127" s="505"/>
      <c r="BP127" s="505"/>
      <c r="BQ127" s="505"/>
      <c r="CH127" s="506"/>
      <c r="CI127" s="506"/>
      <c r="CJ127" s="506"/>
      <c r="CK127" s="506"/>
      <c r="CL127" s="506"/>
      <c r="CM127" s="506"/>
      <c r="CN127" s="506"/>
      <c r="CO127" s="506"/>
      <c r="CP127" s="506"/>
      <c r="CQ127" s="506"/>
      <c r="CR127" s="506"/>
      <c r="CS127" s="506"/>
      <c r="CT127" s="506"/>
      <c r="CU127" s="506"/>
    </row>
    <row r="128" spans="1:151" ht="14.25" customHeight="1">
      <c r="A128" s="503" t="s">
        <v>299</v>
      </c>
      <c r="B128" s="503" t="s">
        <v>390</v>
      </c>
      <c r="C128" s="503" t="s">
        <v>390</v>
      </c>
      <c r="D128" s="503" t="s">
        <v>400</v>
      </c>
      <c r="AC128" s="491"/>
      <c r="AD128" s="491"/>
      <c r="AE128" s="491"/>
      <c r="AF128" s="490"/>
      <c r="AG128" s="490"/>
      <c r="AH128" s="490"/>
      <c r="AI128" s="490"/>
      <c r="AJ128" s="490"/>
      <c r="AK128" s="490"/>
      <c r="AL128" s="490"/>
      <c r="AM128" s="490"/>
      <c r="AN128" s="490"/>
      <c r="AO128" s="490"/>
      <c r="AP128" s="490"/>
      <c r="AQ128" s="490"/>
      <c r="AR128" s="490"/>
      <c r="AS128" s="490"/>
      <c r="AT128" s="490"/>
      <c r="AU128" s="490"/>
      <c r="AV128" s="504"/>
      <c r="AW128" s="504"/>
      <c r="AX128" s="504"/>
      <c r="AY128" s="490"/>
      <c r="AZ128" s="490"/>
      <c r="BA128" s="490"/>
      <c r="BB128" s="490"/>
      <c r="BC128" s="490"/>
      <c r="BD128" s="490"/>
      <c r="BE128" s="490"/>
      <c r="BF128" s="490"/>
      <c r="BG128" s="490"/>
      <c r="BH128" s="490"/>
      <c r="BI128" s="490"/>
      <c r="BJ128" s="490"/>
      <c r="BK128" s="490"/>
      <c r="BL128" s="490"/>
      <c r="BM128" s="490"/>
      <c r="BN128" s="490"/>
      <c r="BO128" s="505"/>
      <c r="BP128" s="505"/>
      <c r="BQ128" s="505"/>
      <c r="CH128" s="506"/>
      <c r="CI128" s="506"/>
      <c r="CJ128" s="506"/>
      <c r="CK128" s="506"/>
      <c r="CL128" s="506"/>
      <c r="CM128" s="506"/>
      <c r="CN128" s="506"/>
      <c r="CO128" s="506"/>
      <c r="CP128" s="506"/>
      <c r="CQ128" s="506"/>
      <c r="CR128" s="506"/>
      <c r="CS128" s="506"/>
      <c r="CT128" s="506"/>
      <c r="CU128" s="506"/>
    </row>
    <row r="129" spans="1:151" ht="14.25" customHeight="1">
      <c r="A129" s="503" t="s">
        <v>299</v>
      </c>
      <c r="B129" s="503" t="s">
        <v>390</v>
      </c>
      <c r="C129" s="503" t="s">
        <v>390</v>
      </c>
      <c r="D129" s="503" t="s">
        <v>401</v>
      </c>
      <c r="AC129" s="491"/>
      <c r="AD129" s="491"/>
      <c r="AE129" s="491"/>
      <c r="AF129" s="490"/>
      <c r="AG129" s="490"/>
      <c r="AH129" s="490"/>
      <c r="AI129" s="490"/>
      <c r="AJ129" s="490"/>
      <c r="AK129" s="490"/>
      <c r="AL129" s="490"/>
      <c r="AM129" s="490"/>
      <c r="AN129" s="490"/>
      <c r="AO129" s="490"/>
      <c r="AP129" s="490"/>
      <c r="AQ129" s="490"/>
      <c r="AR129" s="490"/>
      <c r="AS129" s="490"/>
      <c r="AT129" s="490"/>
      <c r="AU129" s="490"/>
      <c r="AV129" s="504"/>
      <c r="AW129" s="504"/>
      <c r="AX129" s="504"/>
      <c r="AY129" s="490"/>
      <c r="AZ129" s="490"/>
      <c r="BA129" s="490"/>
      <c r="BB129" s="490"/>
      <c r="BC129" s="490"/>
      <c r="BD129" s="490"/>
      <c r="BE129" s="490"/>
      <c r="BF129" s="490"/>
      <c r="BG129" s="490"/>
      <c r="BH129" s="490"/>
      <c r="BI129" s="490"/>
      <c r="BJ129" s="490"/>
      <c r="BK129" s="490"/>
      <c r="BL129" s="490"/>
      <c r="BM129" s="490"/>
      <c r="BN129" s="490"/>
      <c r="BO129" s="505"/>
      <c r="BP129" s="505"/>
      <c r="BQ129" s="505"/>
      <c r="CH129" s="506"/>
      <c r="CI129" s="506"/>
      <c r="CJ129" s="506"/>
      <c r="CK129" s="506"/>
      <c r="CL129" s="506"/>
      <c r="CM129" s="506"/>
      <c r="CN129" s="506"/>
      <c r="CO129" s="506"/>
      <c r="CP129" s="506"/>
      <c r="CQ129" s="506"/>
      <c r="CR129" s="506"/>
      <c r="CS129" s="506"/>
      <c r="CT129" s="506"/>
      <c r="CU129" s="506"/>
    </row>
    <row r="130" spans="1:151" ht="14.25" customHeight="1">
      <c r="A130" s="503" t="s">
        <v>299</v>
      </c>
      <c r="B130" s="503" t="s">
        <v>390</v>
      </c>
      <c r="C130" s="503" t="s">
        <v>390</v>
      </c>
      <c r="D130" s="503" t="s">
        <v>402</v>
      </c>
      <c r="AC130" s="491"/>
      <c r="AD130" s="491"/>
      <c r="AE130" s="491"/>
      <c r="AF130" s="490"/>
      <c r="AG130" s="490"/>
      <c r="AH130" s="490"/>
      <c r="AI130" s="490"/>
      <c r="AJ130" s="490"/>
      <c r="AK130" s="490"/>
      <c r="AL130" s="490"/>
      <c r="AM130" s="490"/>
      <c r="AN130" s="490"/>
      <c r="AO130" s="490"/>
      <c r="AP130" s="490"/>
      <c r="AQ130" s="490"/>
      <c r="AR130" s="490"/>
      <c r="AS130" s="490"/>
      <c r="AT130" s="490"/>
      <c r="AU130" s="490"/>
      <c r="AV130" s="504"/>
      <c r="AW130" s="504"/>
      <c r="AX130" s="504"/>
      <c r="AY130" s="490"/>
      <c r="AZ130" s="490"/>
      <c r="BA130" s="490"/>
      <c r="BB130" s="490"/>
      <c r="BC130" s="490"/>
      <c r="BD130" s="490"/>
      <c r="BE130" s="490"/>
      <c r="BF130" s="490"/>
      <c r="BG130" s="490"/>
      <c r="BH130" s="490"/>
      <c r="BI130" s="490"/>
      <c r="BJ130" s="490"/>
      <c r="BK130" s="490"/>
      <c r="BL130" s="490"/>
      <c r="BM130" s="490"/>
      <c r="BN130" s="490"/>
      <c r="BO130" s="505"/>
      <c r="BP130" s="505"/>
      <c r="BQ130" s="505"/>
      <c r="CH130" s="506"/>
      <c r="CI130" s="506"/>
      <c r="CJ130" s="506"/>
      <c r="CK130" s="506"/>
      <c r="CL130" s="506"/>
      <c r="CM130" s="506"/>
      <c r="CN130" s="506"/>
      <c r="CO130" s="506"/>
      <c r="CP130" s="506"/>
      <c r="CQ130" s="506"/>
      <c r="CR130" s="506"/>
      <c r="CS130" s="506"/>
      <c r="CT130" s="506"/>
      <c r="CU130" s="506"/>
    </row>
    <row r="131" spans="1:151" ht="14.25" customHeight="1">
      <c r="A131" s="503" t="s">
        <v>299</v>
      </c>
      <c r="B131" s="503" t="s">
        <v>390</v>
      </c>
      <c r="C131" s="503" t="s">
        <v>390</v>
      </c>
      <c r="D131" s="503" t="s">
        <v>403</v>
      </c>
      <c r="AC131" s="491"/>
      <c r="AD131" s="491"/>
      <c r="AE131" s="491"/>
      <c r="AF131" s="490"/>
      <c r="AG131" s="490"/>
      <c r="AH131" s="490"/>
      <c r="AI131" s="490"/>
      <c r="AJ131" s="490"/>
      <c r="AK131" s="490"/>
      <c r="AL131" s="490"/>
      <c r="AM131" s="490"/>
      <c r="AN131" s="490"/>
      <c r="AO131" s="490"/>
      <c r="AP131" s="490"/>
      <c r="AQ131" s="490"/>
      <c r="AR131" s="490"/>
      <c r="AS131" s="490"/>
      <c r="AT131" s="490"/>
      <c r="AU131" s="490"/>
      <c r="AV131" s="504"/>
      <c r="AW131" s="504"/>
      <c r="AX131" s="504"/>
      <c r="AY131" s="490"/>
      <c r="AZ131" s="490"/>
      <c r="BA131" s="490"/>
      <c r="BB131" s="490"/>
      <c r="BC131" s="490"/>
      <c r="BD131" s="490"/>
      <c r="BE131" s="490"/>
      <c r="BF131" s="490"/>
      <c r="BG131" s="490"/>
      <c r="BH131" s="490"/>
      <c r="BI131" s="490"/>
      <c r="BJ131" s="490"/>
      <c r="BK131" s="490"/>
      <c r="BL131" s="490"/>
      <c r="BM131" s="490"/>
      <c r="BN131" s="490"/>
      <c r="BO131" s="505"/>
      <c r="BP131" s="505"/>
      <c r="BQ131" s="505"/>
      <c r="CH131" s="506"/>
      <c r="CI131" s="506"/>
      <c r="CJ131" s="506"/>
      <c r="CK131" s="506"/>
      <c r="CL131" s="506"/>
      <c r="CM131" s="506"/>
      <c r="CN131" s="506"/>
      <c r="CO131" s="506"/>
      <c r="CP131" s="506"/>
      <c r="CQ131" s="506"/>
      <c r="CR131" s="506"/>
      <c r="CS131" s="506"/>
      <c r="CT131" s="506"/>
      <c r="CU131" s="506"/>
    </row>
    <row r="132" spans="1:151" ht="14.25" customHeight="1">
      <c r="A132" s="503" t="s">
        <v>299</v>
      </c>
      <c r="B132" s="503" t="s">
        <v>390</v>
      </c>
      <c r="C132" s="503" t="s">
        <v>390</v>
      </c>
      <c r="D132" s="503" t="s">
        <v>404</v>
      </c>
      <c r="AC132" s="491"/>
      <c r="AD132" s="491"/>
      <c r="AE132" s="491"/>
      <c r="AF132" s="490"/>
      <c r="AG132" s="490"/>
      <c r="AH132" s="490"/>
      <c r="AI132" s="490"/>
      <c r="AJ132" s="490"/>
      <c r="AK132" s="490"/>
      <c r="AL132" s="490"/>
      <c r="AM132" s="490"/>
      <c r="AN132" s="490"/>
      <c r="AO132" s="490"/>
      <c r="AP132" s="490"/>
      <c r="AQ132" s="490"/>
      <c r="AR132" s="490"/>
      <c r="AS132" s="490"/>
      <c r="AT132" s="490"/>
      <c r="AU132" s="490"/>
      <c r="AV132" s="504"/>
      <c r="AW132" s="504"/>
      <c r="AX132" s="504"/>
      <c r="AY132" s="490"/>
      <c r="AZ132" s="490"/>
      <c r="BA132" s="490"/>
      <c r="BB132" s="490"/>
      <c r="BC132" s="490"/>
      <c r="BD132" s="490"/>
      <c r="BE132" s="490"/>
      <c r="BF132" s="490"/>
      <c r="BG132" s="490"/>
      <c r="BH132" s="490"/>
      <c r="BI132" s="490"/>
      <c r="BJ132" s="490"/>
      <c r="BK132" s="490"/>
      <c r="BL132" s="490"/>
      <c r="BM132" s="490"/>
      <c r="BN132" s="490"/>
      <c r="BO132" s="505"/>
      <c r="BP132" s="505"/>
      <c r="BQ132" s="505"/>
      <c r="CH132" s="506"/>
      <c r="CI132" s="506"/>
      <c r="CJ132" s="506"/>
      <c r="CK132" s="506"/>
      <c r="CL132" s="506"/>
      <c r="CM132" s="506"/>
      <c r="CN132" s="506"/>
      <c r="CO132" s="506"/>
      <c r="CP132" s="506"/>
      <c r="CQ132" s="506"/>
      <c r="CR132" s="506"/>
      <c r="CS132" s="506"/>
      <c r="CT132" s="506"/>
      <c r="CU132" s="506"/>
    </row>
    <row r="133" spans="1:151" ht="14.25" customHeight="1">
      <c r="A133" s="503" t="s">
        <v>299</v>
      </c>
      <c r="B133" s="503" t="s">
        <v>390</v>
      </c>
      <c r="C133" s="503" t="s">
        <v>390</v>
      </c>
      <c r="D133" s="503" t="s">
        <v>405</v>
      </c>
      <c r="AC133" s="491"/>
      <c r="AD133" s="491"/>
      <c r="AE133" s="491"/>
      <c r="AF133" s="490"/>
      <c r="AG133" s="490"/>
      <c r="AH133" s="490"/>
      <c r="AI133" s="490"/>
      <c r="AJ133" s="490"/>
      <c r="AK133" s="490"/>
      <c r="AL133" s="490"/>
      <c r="AM133" s="490"/>
      <c r="AN133" s="490"/>
      <c r="AO133" s="490"/>
      <c r="AP133" s="490"/>
      <c r="AQ133" s="490"/>
      <c r="AR133" s="490"/>
      <c r="AS133" s="490"/>
      <c r="AT133" s="490"/>
      <c r="AU133" s="490"/>
      <c r="AV133" s="504"/>
      <c r="AW133" s="504"/>
      <c r="AX133" s="504"/>
      <c r="AY133" s="490"/>
      <c r="AZ133" s="490"/>
      <c r="BA133" s="490"/>
      <c r="BB133" s="490"/>
      <c r="BC133" s="490"/>
      <c r="BD133" s="490"/>
      <c r="BE133" s="490"/>
      <c r="BF133" s="490"/>
      <c r="BG133" s="490"/>
      <c r="BH133" s="490"/>
      <c r="BI133" s="490"/>
      <c r="BJ133" s="490"/>
      <c r="BK133" s="490"/>
      <c r="BL133" s="490"/>
      <c r="BM133" s="490"/>
      <c r="BN133" s="490"/>
      <c r="BO133" s="505"/>
      <c r="BP133" s="505"/>
      <c r="BQ133" s="505"/>
      <c r="CH133" s="506"/>
      <c r="CI133" s="506"/>
      <c r="CJ133" s="506"/>
      <c r="CK133" s="506"/>
      <c r="CL133" s="506"/>
      <c r="CM133" s="506"/>
      <c r="CN133" s="506"/>
      <c r="CO133" s="506"/>
      <c r="CP133" s="506"/>
      <c r="CQ133" s="506"/>
      <c r="CR133" s="506"/>
      <c r="CS133" s="506"/>
      <c r="CT133" s="506"/>
      <c r="CU133" s="506"/>
    </row>
    <row r="134" spans="1:151" ht="14.25" customHeight="1">
      <c r="A134" s="503" t="s">
        <v>299</v>
      </c>
      <c r="B134" s="503" t="s">
        <v>390</v>
      </c>
      <c r="C134" s="503" t="s">
        <v>390</v>
      </c>
      <c r="D134" s="503" t="s">
        <v>406</v>
      </c>
      <c r="AC134" s="491"/>
      <c r="AD134" s="491"/>
      <c r="AE134" s="491"/>
      <c r="AF134" s="490"/>
      <c r="AG134" s="490"/>
      <c r="AH134" s="490"/>
      <c r="AI134" s="490"/>
      <c r="AJ134" s="490"/>
      <c r="AK134" s="490"/>
      <c r="AL134" s="490"/>
      <c r="AM134" s="490"/>
      <c r="AN134" s="490"/>
      <c r="AO134" s="490"/>
      <c r="AP134" s="490"/>
      <c r="AQ134" s="490"/>
      <c r="AR134" s="490"/>
      <c r="AS134" s="490"/>
      <c r="AT134" s="490"/>
      <c r="AU134" s="490"/>
      <c r="AV134" s="504"/>
      <c r="AW134" s="504"/>
      <c r="AX134" s="504"/>
      <c r="AY134" s="490"/>
      <c r="AZ134" s="490"/>
      <c r="BA134" s="490"/>
      <c r="BB134" s="490"/>
      <c r="BC134" s="490"/>
      <c r="BD134" s="490"/>
      <c r="BE134" s="490"/>
      <c r="BF134" s="490"/>
      <c r="BG134" s="490"/>
      <c r="BH134" s="490"/>
      <c r="BI134" s="490"/>
      <c r="BJ134" s="490"/>
      <c r="BK134" s="490"/>
      <c r="BL134" s="490"/>
      <c r="BM134" s="490"/>
      <c r="BN134" s="490"/>
      <c r="BO134" s="505"/>
      <c r="BP134" s="505"/>
      <c r="BQ134" s="505"/>
      <c r="CH134" s="506"/>
      <c r="CI134" s="506"/>
      <c r="CJ134" s="506"/>
      <c r="CK134" s="506"/>
      <c r="CL134" s="506"/>
      <c r="CM134" s="506"/>
      <c r="CN134" s="506"/>
      <c r="CO134" s="506"/>
      <c r="CP134" s="506"/>
      <c r="CQ134" s="506"/>
      <c r="CR134" s="506"/>
      <c r="CS134" s="506"/>
      <c r="CT134" s="506"/>
      <c r="CU134" s="506"/>
    </row>
    <row r="135" spans="1:151" ht="14.25" customHeight="1">
      <c r="A135" s="503" t="s">
        <v>299</v>
      </c>
      <c r="B135" s="503" t="s">
        <v>390</v>
      </c>
      <c r="C135" s="503" t="s">
        <v>390</v>
      </c>
      <c r="D135" s="503" t="s">
        <v>407</v>
      </c>
      <c r="AC135" s="491"/>
      <c r="AD135" s="491"/>
      <c r="AE135" s="491"/>
      <c r="AF135" s="490"/>
      <c r="AG135" s="490"/>
      <c r="AH135" s="490"/>
      <c r="AI135" s="490"/>
      <c r="AJ135" s="490"/>
      <c r="AK135" s="490"/>
      <c r="AL135" s="490"/>
      <c r="AM135" s="490"/>
      <c r="AN135" s="490"/>
      <c r="AO135" s="490"/>
      <c r="AP135" s="490"/>
      <c r="AQ135" s="490"/>
      <c r="AR135" s="490"/>
      <c r="AS135" s="490"/>
      <c r="AT135" s="490"/>
      <c r="AU135" s="490"/>
      <c r="AV135" s="504"/>
      <c r="AW135" s="504"/>
      <c r="AX135" s="504"/>
      <c r="AY135" s="490"/>
      <c r="AZ135" s="490"/>
      <c r="BA135" s="490"/>
      <c r="BB135" s="490"/>
      <c r="BC135" s="490"/>
      <c r="BD135" s="490"/>
      <c r="BE135" s="490"/>
      <c r="BF135" s="490"/>
      <c r="BG135" s="490"/>
      <c r="BH135" s="490"/>
      <c r="BI135" s="490"/>
      <c r="BJ135" s="490"/>
      <c r="BK135" s="490"/>
      <c r="BL135" s="490"/>
      <c r="BM135" s="490"/>
      <c r="BN135" s="490"/>
      <c r="BO135" s="505"/>
      <c r="BP135" s="505"/>
      <c r="BQ135" s="505"/>
      <c r="CH135" s="506"/>
      <c r="CI135" s="506"/>
      <c r="CJ135" s="506"/>
      <c r="CK135" s="506"/>
      <c r="CL135" s="506"/>
      <c r="CM135" s="506"/>
      <c r="CN135" s="506"/>
      <c r="CO135" s="506"/>
      <c r="CP135" s="506"/>
      <c r="CQ135" s="506"/>
      <c r="CR135" s="506"/>
      <c r="CS135" s="506"/>
      <c r="CT135" s="506"/>
      <c r="CU135" s="506"/>
    </row>
    <row r="136" spans="1:151" ht="14.25" customHeight="1">
      <c r="A136" s="503" t="s">
        <v>299</v>
      </c>
      <c r="B136" s="503" t="s">
        <v>390</v>
      </c>
      <c r="C136" s="503" t="s">
        <v>390</v>
      </c>
      <c r="D136" s="503" t="s">
        <v>408</v>
      </c>
      <c r="AC136" s="491"/>
      <c r="AD136" s="491"/>
      <c r="AE136" s="491"/>
      <c r="AF136" s="490"/>
      <c r="AG136" s="490"/>
      <c r="AH136" s="490"/>
      <c r="AI136" s="490"/>
      <c r="AJ136" s="490"/>
      <c r="AK136" s="490"/>
      <c r="AL136" s="490"/>
      <c r="AM136" s="490"/>
      <c r="AN136" s="490"/>
      <c r="AO136" s="490"/>
      <c r="AP136" s="490"/>
      <c r="AQ136" s="490"/>
      <c r="AR136" s="490"/>
      <c r="AS136" s="490"/>
      <c r="AT136" s="490"/>
      <c r="AU136" s="490"/>
      <c r="AV136" s="504"/>
      <c r="AW136" s="504"/>
      <c r="AX136" s="504"/>
      <c r="AY136" s="490"/>
      <c r="AZ136" s="490"/>
      <c r="BA136" s="490"/>
      <c r="BB136" s="490"/>
      <c r="BC136" s="490"/>
      <c r="BD136" s="490"/>
      <c r="BE136" s="490"/>
      <c r="BF136" s="490"/>
      <c r="BG136" s="490"/>
      <c r="BH136" s="490"/>
      <c r="BI136" s="490"/>
      <c r="BJ136" s="490"/>
      <c r="BK136" s="490"/>
      <c r="BL136" s="490"/>
      <c r="BM136" s="490"/>
      <c r="BN136" s="490"/>
      <c r="BO136" s="505"/>
      <c r="BP136" s="505"/>
      <c r="BQ136" s="505"/>
      <c r="CH136" s="506"/>
      <c r="CI136" s="506"/>
      <c r="CJ136" s="506"/>
      <c r="CK136" s="506"/>
      <c r="CL136" s="506"/>
      <c r="CM136" s="506"/>
      <c r="CN136" s="506"/>
      <c r="CO136" s="506"/>
      <c r="CP136" s="506"/>
      <c r="CQ136" s="506"/>
      <c r="CR136" s="506"/>
      <c r="CS136" s="506"/>
      <c r="CT136" s="506"/>
      <c r="CU136" s="506"/>
    </row>
    <row r="137" spans="1:151" ht="14.25" customHeight="1">
      <c r="A137" s="503" t="s">
        <v>299</v>
      </c>
      <c r="B137" s="503" t="s">
        <v>390</v>
      </c>
      <c r="C137" s="503" t="s">
        <v>390</v>
      </c>
      <c r="D137" s="503" t="s">
        <v>409</v>
      </c>
      <c r="AC137" s="491"/>
      <c r="AD137" s="491"/>
      <c r="AE137" s="491"/>
      <c r="AF137" s="490"/>
      <c r="AG137" s="490"/>
      <c r="AH137" s="490"/>
      <c r="AI137" s="490"/>
      <c r="AJ137" s="490"/>
      <c r="AK137" s="490"/>
      <c r="AL137" s="490"/>
      <c r="AM137" s="490"/>
      <c r="AN137" s="490"/>
      <c r="AO137" s="490"/>
      <c r="AP137" s="490"/>
      <c r="AQ137" s="490"/>
      <c r="AR137" s="490"/>
      <c r="AS137" s="490"/>
      <c r="AT137" s="490"/>
      <c r="AU137" s="490"/>
      <c r="AV137" s="504"/>
      <c r="AW137" s="504"/>
      <c r="AX137" s="504"/>
      <c r="AY137" s="490"/>
      <c r="AZ137" s="490"/>
      <c r="BA137" s="490"/>
      <c r="BB137" s="490"/>
      <c r="BC137" s="490"/>
      <c r="BD137" s="490"/>
      <c r="BE137" s="490"/>
      <c r="BF137" s="490"/>
      <c r="BG137" s="490"/>
      <c r="BH137" s="490"/>
      <c r="BI137" s="490"/>
      <c r="BJ137" s="490"/>
      <c r="BK137" s="490"/>
      <c r="BL137" s="490"/>
      <c r="BM137" s="490"/>
      <c r="BN137" s="490"/>
      <c r="BO137" s="505"/>
      <c r="BP137" s="505"/>
      <c r="BQ137" s="505"/>
      <c r="CH137" s="506"/>
      <c r="CI137" s="506"/>
      <c r="CJ137" s="506"/>
      <c r="CK137" s="506"/>
      <c r="CL137" s="506"/>
      <c r="CM137" s="506"/>
      <c r="CN137" s="506"/>
      <c r="CO137" s="506"/>
      <c r="CP137" s="506"/>
      <c r="CQ137" s="506"/>
      <c r="CR137" s="506"/>
      <c r="CS137" s="506"/>
      <c r="CT137" s="506"/>
      <c r="CU137" s="506"/>
    </row>
    <row r="138" spans="1:151" ht="14.25" customHeight="1">
      <c r="A138" s="503" t="s">
        <v>299</v>
      </c>
      <c r="B138" s="503" t="s">
        <v>390</v>
      </c>
      <c r="C138" s="503" t="s">
        <v>390</v>
      </c>
      <c r="D138" s="503" t="s">
        <v>410</v>
      </c>
      <c r="AC138" s="491"/>
      <c r="AD138" s="491"/>
      <c r="AE138" s="491"/>
      <c r="AF138" s="490"/>
      <c r="AG138" s="490"/>
      <c r="AH138" s="490"/>
      <c r="AI138" s="490"/>
      <c r="AJ138" s="490"/>
      <c r="AK138" s="490"/>
      <c r="AL138" s="490"/>
      <c r="AM138" s="490"/>
      <c r="AN138" s="490"/>
      <c r="AO138" s="490"/>
      <c r="AP138" s="490"/>
      <c r="AQ138" s="490"/>
      <c r="AR138" s="490"/>
      <c r="AS138" s="490"/>
      <c r="AT138" s="490"/>
      <c r="AU138" s="490"/>
      <c r="AV138" s="504"/>
      <c r="AW138" s="504"/>
      <c r="AX138" s="504"/>
      <c r="AY138" s="490"/>
      <c r="AZ138" s="490"/>
      <c r="BA138" s="490"/>
      <c r="BB138" s="490"/>
      <c r="BC138" s="490"/>
      <c r="BD138" s="490"/>
      <c r="BE138" s="490"/>
      <c r="BF138" s="490"/>
      <c r="BG138" s="490"/>
      <c r="BH138" s="490"/>
      <c r="BI138" s="490"/>
      <c r="BJ138" s="490"/>
      <c r="BK138" s="490"/>
      <c r="BL138" s="490"/>
      <c r="BM138" s="490"/>
      <c r="BN138" s="490"/>
      <c r="BO138" s="505"/>
      <c r="BP138" s="505"/>
      <c r="BQ138" s="505"/>
      <c r="CH138" s="506"/>
      <c r="CI138" s="506"/>
      <c r="CJ138" s="506"/>
      <c r="CK138" s="506"/>
      <c r="CL138" s="506"/>
      <c r="CM138" s="506"/>
      <c r="CN138" s="506"/>
      <c r="CO138" s="506"/>
      <c r="CP138" s="506"/>
      <c r="CQ138" s="506"/>
      <c r="CR138" s="506"/>
      <c r="CS138" s="506"/>
      <c r="CT138" s="506"/>
      <c r="CU138" s="506"/>
    </row>
    <row r="139" spans="1:151" ht="14.25" customHeight="1">
      <c r="A139" s="503" t="s">
        <v>299</v>
      </c>
      <c r="B139" s="503" t="s">
        <v>390</v>
      </c>
      <c r="C139" s="503" t="s">
        <v>390</v>
      </c>
      <c r="D139" s="503" t="s">
        <v>411</v>
      </c>
      <c r="AC139" s="491"/>
      <c r="AD139" s="491"/>
      <c r="AE139" s="491"/>
      <c r="AF139" s="490"/>
      <c r="AG139" s="490"/>
      <c r="AH139" s="490"/>
      <c r="AI139" s="490"/>
      <c r="AJ139" s="490"/>
      <c r="AK139" s="490"/>
      <c r="AL139" s="490"/>
      <c r="AM139" s="490"/>
      <c r="AN139" s="490"/>
      <c r="AO139" s="490"/>
      <c r="AP139" s="490"/>
      <c r="AQ139" s="490"/>
      <c r="AR139" s="490"/>
      <c r="AS139" s="490"/>
      <c r="AT139" s="490"/>
      <c r="AU139" s="490"/>
      <c r="AV139" s="504"/>
      <c r="AW139" s="504"/>
      <c r="AX139" s="504"/>
      <c r="AY139" s="490"/>
      <c r="AZ139" s="490"/>
      <c r="BA139" s="490"/>
      <c r="BB139" s="490"/>
      <c r="BC139" s="490"/>
      <c r="BD139" s="490"/>
      <c r="BE139" s="490"/>
      <c r="BF139" s="490"/>
      <c r="BG139" s="490"/>
      <c r="BH139" s="490"/>
      <c r="BI139" s="490"/>
      <c r="BJ139" s="490"/>
      <c r="BK139" s="490"/>
      <c r="BL139" s="490"/>
      <c r="BM139" s="490"/>
      <c r="BN139" s="490"/>
      <c r="BO139" s="505"/>
      <c r="BP139" s="505"/>
      <c r="BQ139" s="505"/>
      <c r="CH139" s="506"/>
      <c r="CI139" s="506"/>
      <c r="CJ139" s="506"/>
      <c r="CK139" s="506"/>
      <c r="CL139" s="506"/>
      <c r="CM139" s="506"/>
      <c r="CN139" s="506"/>
      <c r="CO139" s="506"/>
      <c r="CP139" s="506"/>
      <c r="CQ139" s="506"/>
      <c r="CR139" s="506"/>
      <c r="CS139" s="506"/>
      <c r="CT139" s="506"/>
      <c r="CU139" s="506"/>
    </row>
    <row r="140" spans="1:151" ht="14.25" customHeight="1">
      <c r="A140" s="503" t="s">
        <v>299</v>
      </c>
      <c r="B140" s="503" t="s">
        <v>390</v>
      </c>
      <c r="C140" s="503" t="s">
        <v>390</v>
      </c>
      <c r="D140" s="503" t="s">
        <v>412</v>
      </c>
      <c r="AC140" s="491"/>
      <c r="AD140" s="491"/>
      <c r="AE140" s="491"/>
      <c r="AF140" s="490"/>
      <c r="AG140" s="490"/>
      <c r="AH140" s="490"/>
      <c r="AI140" s="490"/>
      <c r="AJ140" s="490"/>
      <c r="AK140" s="490"/>
      <c r="AL140" s="490"/>
      <c r="AM140" s="490"/>
      <c r="AN140" s="490"/>
      <c r="AO140" s="490"/>
      <c r="AP140" s="490"/>
      <c r="AQ140" s="490"/>
      <c r="AR140" s="490"/>
      <c r="AS140" s="490"/>
      <c r="AT140" s="490"/>
      <c r="AU140" s="490"/>
      <c r="AV140" s="504"/>
      <c r="AW140" s="504"/>
      <c r="AX140" s="504"/>
      <c r="AY140" s="490"/>
      <c r="AZ140" s="490"/>
      <c r="BA140" s="490"/>
      <c r="BB140" s="490"/>
      <c r="BC140" s="490"/>
      <c r="BD140" s="490"/>
      <c r="BE140" s="490"/>
      <c r="BF140" s="490"/>
      <c r="BG140" s="490"/>
      <c r="BH140" s="490"/>
      <c r="BI140" s="490"/>
      <c r="BJ140" s="490"/>
      <c r="BK140" s="490"/>
      <c r="BL140" s="490"/>
      <c r="BM140" s="490"/>
      <c r="BN140" s="490"/>
      <c r="BO140" s="505"/>
      <c r="BP140" s="505"/>
      <c r="BQ140" s="505"/>
      <c r="CH140" s="506"/>
      <c r="CI140" s="506"/>
      <c r="CJ140" s="506"/>
      <c r="CK140" s="506"/>
      <c r="CL140" s="506"/>
      <c r="CM140" s="506"/>
      <c r="CN140" s="506"/>
      <c r="CO140" s="506"/>
      <c r="CP140" s="506"/>
      <c r="CQ140" s="506"/>
      <c r="CR140" s="506"/>
      <c r="CS140" s="506"/>
      <c r="CT140" s="506"/>
      <c r="CU140" s="506"/>
    </row>
    <row r="141" spans="1:151" ht="14.25" customHeight="1">
      <c r="A141" s="503" t="s">
        <v>299</v>
      </c>
      <c r="B141" s="503" t="s">
        <v>390</v>
      </c>
      <c r="C141" s="503" t="s">
        <v>390</v>
      </c>
      <c r="D141" s="503" t="s">
        <v>413</v>
      </c>
      <c r="AC141" s="491"/>
      <c r="AD141" s="491"/>
      <c r="AE141" s="491"/>
      <c r="AF141" s="490"/>
      <c r="AG141" s="490"/>
      <c r="AH141" s="490"/>
      <c r="AI141" s="490"/>
      <c r="AJ141" s="490"/>
      <c r="AK141" s="490"/>
      <c r="AL141" s="490"/>
      <c r="AM141" s="490"/>
      <c r="AN141" s="490"/>
      <c r="AO141" s="490"/>
      <c r="AP141" s="490"/>
      <c r="AQ141" s="490"/>
      <c r="AR141" s="490"/>
      <c r="AS141" s="490"/>
      <c r="AT141" s="490"/>
      <c r="AU141" s="490"/>
      <c r="AV141" s="504"/>
      <c r="AW141" s="504"/>
      <c r="AX141" s="504"/>
      <c r="AY141" s="490"/>
      <c r="AZ141" s="490"/>
      <c r="BA141" s="490"/>
      <c r="BB141" s="490"/>
      <c r="BC141" s="490"/>
      <c r="BD141" s="490"/>
      <c r="BE141" s="490"/>
      <c r="BF141" s="490"/>
      <c r="BG141" s="490"/>
      <c r="BH141" s="490"/>
      <c r="BI141" s="490"/>
      <c r="BJ141" s="490"/>
      <c r="BK141" s="490"/>
      <c r="BL141" s="490"/>
      <c r="BM141" s="490"/>
      <c r="BN141" s="490"/>
      <c r="BO141" s="505"/>
      <c r="BP141" s="505"/>
      <c r="BQ141" s="505"/>
      <c r="CH141" s="506"/>
      <c r="CI141" s="506"/>
      <c r="CJ141" s="506"/>
      <c r="CK141" s="506"/>
      <c r="CL141" s="506"/>
      <c r="CM141" s="506"/>
      <c r="CN141" s="506"/>
      <c r="CO141" s="506"/>
      <c r="CP141" s="506"/>
      <c r="CQ141" s="506"/>
      <c r="CR141" s="506"/>
      <c r="CS141" s="506"/>
      <c r="CT141" s="506"/>
      <c r="CU141" s="506"/>
    </row>
    <row r="142" spans="1:151" ht="14.25" customHeight="1">
      <c r="A142" s="503" t="s">
        <v>299</v>
      </c>
      <c r="B142" s="503" t="s">
        <v>414</v>
      </c>
      <c r="C142" s="503"/>
      <c r="D142" s="503"/>
      <c r="E142" s="490">
        <v>697</v>
      </c>
      <c r="F142" s="490">
        <v>191</v>
      </c>
      <c r="G142" s="490">
        <v>37</v>
      </c>
      <c r="H142" s="490">
        <v>36</v>
      </c>
      <c r="I142" s="490">
        <v>27</v>
      </c>
      <c r="J142" s="490">
        <v>14</v>
      </c>
      <c r="K142" s="490">
        <v>127</v>
      </c>
      <c r="L142" s="490">
        <v>506</v>
      </c>
      <c r="M142" s="490">
        <v>432</v>
      </c>
      <c r="N142" s="490">
        <v>2</v>
      </c>
      <c r="O142" s="490">
        <v>10</v>
      </c>
      <c r="P142" s="490">
        <v>8</v>
      </c>
      <c r="Q142" s="490">
        <v>12</v>
      </c>
      <c r="R142" s="490">
        <v>8</v>
      </c>
      <c r="S142" s="490">
        <v>21</v>
      </c>
      <c r="T142" s="490">
        <v>20</v>
      </c>
      <c r="U142" s="490">
        <v>27</v>
      </c>
      <c r="V142" s="490">
        <v>42</v>
      </c>
      <c r="W142" s="490">
        <v>57</v>
      </c>
      <c r="X142" s="490">
        <v>54</v>
      </c>
      <c r="Y142" s="490">
        <v>57</v>
      </c>
      <c r="Z142" s="490">
        <v>38</v>
      </c>
      <c r="AA142" s="490">
        <v>41</v>
      </c>
      <c r="AB142" s="490">
        <v>35</v>
      </c>
      <c r="AC142" s="491">
        <v>63.3</v>
      </c>
      <c r="AD142" s="491">
        <v>62.3</v>
      </c>
      <c r="AE142" s="491">
        <v>64.599999999999994</v>
      </c>
      <c r="AF142" s="490">
        <v>276</v>
      </c>
      <c r="AG142" s="490" t="s">
        <v>1</v>
      </c>
      <c r="AH142" s="490">
        <v>2</v>
      </c>
      <c r="AI142" s="490">
        <v>2</v>
      </c>
      <c r="AJ142" s="490">
        <v>3</v>
      </c>
      <c r="AK142" s="490">
        <v>4</v>
      </c>
      <c r="AL142" s="490">
        <v>10</v>
      </c>
      <c r="AM142" s="490">
        <v>6</v>
      </c>
      <c r="AN142" s="490">
        <v>9</v>
      </c>
      <c r="AO142" s="490">
        <v>19</v>
      </c>
      <c r="AP142" s="490">
        <v>32</v>
      </c>
      <c r="AQ142" s="490">
        <v>41</v>
      </c>
      <c r="AR142" s="490">
        <v>44</v>
      </c>
      <c r="AS142" s="490">
        <v>34</v>
      </c>
      <c r="AT142" s="490">
        <v>41</v>
      </c>
      <c r="AU142" s="490">
        <v>29</v>
      </c>
      <c r="AV142" s="504">
        <v>68.8</v>
      </c>
      <c r="AW142" s="504">
        <v>68.2</v>
      </c>
      <c r="AX142" s="504">
        <v>69.599999999999994</v>
      </c>
      <c r="AY142" s="490">
        <v>240</v>
      </c>
      <c r="AZ142" s="490" t="s">
        <v>1</v>
      </c>
      <c r="BA142" s="490">
        <v>1</v>
      </c>
      <c r="BB142" s="490">
        <v>1</v>
      </c>
      <c r="BC142" s="490">
        <v>3</v>
      </c>
      <c r="BD142" s="490">
        <v>3</v>
      </c>
      <c r="BE142" s="490">
        <v>8</v>
      </c>
      <c r="BF142" s="490">
        <v>5</v>
      </c>
      <c r="BG142" s="490">
        <v>8</v>
      </c>
      <c r="BH142" s="490">
        <v>14</v>
      </c>
      <c r="BI142" s="490">
        <v>30</v>
      </c>
      <c r="BJ142" s="490">
        <v>37</v>
      </c>
      <c r="BK142" s="490">
        <v>39</v>
      </c>
      <c r="BL142" s="490">
        <v>32</v>
      </c>
      <c r="BM142" s="490">
        <v>36</v>
      </c>
      <c r="BN142" s="490">
        <v>23</v>
      </c>
      <c r="BO142" s="505">
        <v>69.099999999999994</v>
      </c>
      <c r="BP142" s="505">
        <v>68.400000000000006</v>
      </c>
      <c r="BQ142" s="505">
        <v>70.5</v>
      </c>
      <c r="BR142" s="492">
        <v>191</v>
      </c>
      <c r="BS142" s="492" t="s">
        <v>1</v>
      </c>
      <c r="BT142" s="492" t="s">
        <v>1</v>
      </c>
      <c r="BU142" s="492" t="s">
        <v>1</v>
      </c>
      <c r="BV142" s="492">
        <v>1</v>
      </c>
      <c r="BW142" s="492" t="s">
        <v>1</v>
      </c>
      <c r="BX142" s="492">
        <v>1</v>
      </c>
      <c r="BY142" s="492">
        <v>4</v>
      </c>
      <c r="BZ142" s="492">
        <v>6</v>
      </c>
      <c r="CA142" s="492">
        <v>11</v>
      </c>
      <c r="CB142" s="492">
        <v>36</v>
      </c>
      <c r="CC142" s="492">
        <v>32</v>
      </c>
      <c r="CD142" s="492">
        <v>23</v>
      </c>
      <c r="CE142" s="492">
        <v>28</v>
      </c>
      <c r="CF142" s="492">
        <v>29</v>
      </c>
      <c r="CG142" s="492">
        <v>20</v>
      </c>
      <c r="CH142" s="506">
        <v>97</v>
      </c>
      <c r="CI142" s="506" t="s">
        <v>1</v>
      </c>
      <c r="CJ142" s="506" t="s">
        <v>1</v>
      </c>
      <c r="CK142" s="506" t="s">
        <v>1</v>
      </c>
      <c r="CL142" s="506" t="s">
        <v>1</v>
      </c>
      <c r="CM142" s="506" t="s">
        <v>1</v>
      </c>
      <c r="CN142" s="506" t="s">
        <v>1</v>
      </c>
      <c r="CO142" s="506">
        <v>5</v>
      </c>
      <c r="CP142" s="506">
        <v>16</v>
      </c>
      <c r="CQ142" s="506">
        <v>13</v>
      </c>
      <c r="CR142" s="506">
        <v>11</v>
      </c>
      <c r="CS142" s="506">
        <v>20</v>
      </c>
      <c r="CT142" s="506">
        <v>18</v>
      </c>
      <c r="CU142" s="506">
        <v>14</v>
      </c>
      <c r="DC142" s="492">
        <v>610</v>
      </c>
      <c r="DD142" s="492">
        <v>428</v>
      </c>
      <c r="DE142" s="492">
        <v>240</v>
      </c>
      <c r="DF142" s="492">
        <v>146</v>
      </c>
      <c r="DG142" s="492">
        <v>42</v>
      </c>
      <c r="DH142" s="492">
        <v>89</v>
      </c>
      <c r="DI142" s="492">
        <v>44</v>
      </c>
      <c r="DJ142" s="492">
        <v>49</v>
      </c>
      <c r="DK142" s="492">
        <v>133</v>
      </c>
      <c r="DL142" s="492">
        <v>2</v>
      </c>
      <c r="DM142" s="492" t="s">
        <v>1</v>
      </c>
      <c r="DN142" s="492">
        <v>6</v>
      </c>
      <c r="DO142" s="492">
        <v>9</v>
      </c>
      <c r="DP142" s="492">
        <v>54</v>
      </c>
      <c r="DQ142" s="492">
        <v>6</v>
      </c>
      <c r="DR142" s="492">
        <v>21</v>
      </c>
      <c r="DS142" s="492">
        <v>21</v>
      </c>
      <c r="DT142" s="492">
        <v>7</v>
      </c>
      <c r="DU142" s="492">
        <v>2</v>
      </c>
      <c r="DV142" s="492">
        <v>2</v>
      </c>
      <c r="DW142" s="492">
        <v>3</v>
      </c>
      <c r="DX142" s="492" t="s">
        <v>1</v>
      </c>
      <c r="EA142" s="492">
        <v>191</v>
      </c>
      <c r="EB142" s="492">
        <v>15306</v>
      </c>
      <c r="EC142" s="492">
        <v>1213</v>
      </c>
      <c r="ED142" s="492">
        <v>11318</v>
      </c>
      <c r="EE142" s="492">
        <v>2775</v>
      </c>
      <c r="EF142" s="492">
        <v>316</v>
      </c>
      <c r="EG142" s="492">
        <v>271</v>
      </c>
      <c r="EH142" s="492">
        <v>158</v>
      </c>
      <c r="EI142" s="492">
        <v>86</v>
      </c>
      <c r="EJ142" s="492">
        <v>27</v>
      </c>
      <c r="EK142" s="492" t="s">
        <v>1</v>
      </c>
      <c r="EL142" s="492">
        <v>23</v>
      </c>
      <c r="EM142" s="492">
        <v>22</v>
      </c>
      <c r="EN142" s="492">
        <v>294</v>
      </c>
      <c r="EO142" s="492">
        <v>157</v>
      </c>
      <c r="EP142" s="492">
        <v>82</v>
      </c>
      <c r="EQ142" s="492">
        <v>60</v>
      </c>
      <c r="ER142" s="492">
        <v>15</v>
      </c>
      <c r="ES142" s="492">
        <v>89</v>
      </c>
      <c r="ET142" s="492">
        <v>21</v>
      </c>
      <c r="EU142" s="492">
        <v>27</v>
      </c>
    </row>
    <row r="143" spans="1:151" ht="14.25" customHeight="1">
      <c r="A143" s="503" t="s">
        <v>299</v>
      </c>
      <c r="B143" s="503" t="s">
        <v>414</v>
      </c>
      <c r="C143" s="503" t="s">
        <v>415</v>
      </c>
      <c r="D143" s="503"/>
      <c r="E143" s="490">
        <v>276</v>
      </c>
      <c r="F143" s="490">
        <v>113</v>
      </c>
      <c r="G143" s="490">
        <v>29</v>
      </c>
      <c r="H143" s="490">
        <v>28</v>
      </c>
      <c r="I143" s="490">
        <v>20</v>
      </c>
      <c r="J143" s="490">
        <v>12</v>
      </c>
      <c r="K143" s="490">
        <v>64</v>
      </c>
      <c r="L143" s="490">
        <v>163</v>
      </c>
      <c r="M143" s="490">
        <v>262</v>
      </c>
      <c r="N143" s="490">
        <v>2</v>
      </c>
      <c r="O143" s="490">
        <v>8</v>
      </c>
      <c r="P143" s="490">
        <v>4</v>
      </c>
      <c r="Q143" s="490">
        <v>7</v>
      </c>
      <c r="R143" s="490">
        <v>3</v>
      </c>
      <c r="S143" s="490">
        <v>15</v>
      </c>
      <c r="T143" s="490">
        <v>15</v>
      </c>
      <c r="U143" s="490">
        <v>16</v>
      </c>
      <c r="V143" s="490">
        <v>27</v>
      </c>
      <c r="W143" s="490">
        <v>29</v>
      </c>
      <c r="X143" s="490">
        <v>30</v>
      </c>
      <c r="Y143" s="490">
        <v>36</v>
      </c>
      <c r="Z143" s="490">
        <v>25</v>
      </c>
      <c r="AA143" s="490">
        <v>25</v>
      </c>
      <c r="AB143" s="490">
        <v>20</v>
      </c>
      <c r="AC143" s="491">
        <v>62.9</v>
      </c>
      <c r="AD143" s="491">
        <v>61.9</v>
      </c>
      <c r="AE143" s="491">
        <v>64.400000000000006</v>
      </c>
      <c r="AF143" s="490">
        <v>175</v>
      </c>
      <c r="AG143" s="490" t="s">
        <v>1</v>
      </c>
      <c r="AH143" s="490">
        <v>1</v>
      </c>
      <c r="AI143" s="490">
        <v>1</v>
      </c>
      <c r="AJ143" s="490">
        <v>2</v>
      </c>
      <c r="AK143" s="490">
        <v>1</v>
      </c>
      <c r="AL143" s="490">
        <v>9</v>
      </c>
      <c r="AM143" s="490">
        <v>6</v>
      </c>
      <c r="AN143" s="490">
        <v>7</v>
      </c>
      <c r="AO143" s="490">
        <v>14</v>
      </c>
      <c r="AP143" s="490">
        <v>20</v>
      </c>
      <c r="AQ143" s="490">
        <v>22</v>
      </c>
      <c r="AR143" s="490">
        <v>26</v>
      </c>
      <c r="AS143" s="490">
        <v>24</v>
      </c>
      <c r="AT143" s="490">
        <v>25</v>
      </c>
      <c r="AU143" s="490">
        <v>17</v>
      </c>
      <c r="AV143" s="504">
        <v>68.2</v>
      </c>
      <c r="AW143" s="504">
        <v>67</v>
      </c>
      <c r="AX143" s="504">
        <v>70</v>
      </c>
      <c r="AY143" s="490">
        <v>158</v>
      </c>
      <c r="AZ143" s="490" t="s">
        <v>1</v>
      </c>
      <c r="BA143" s="490">
        <v>1</v>
      </c>
      <c r="BB143" s="490" t="s">
        <v>1</v>
      </c>
      <c r="BC143" s="490">
        <v>2</v>
      </c>
      <c r="BD143" s="490">
        <v>1</v>
      </c>
      <c r="BE143" s="490">
        <v>8</v>
      </c>
      <c r="BF143" s="490">
        <v>5</v>
      </c>
      <c r="BG143" s="490">
        <v>6</v>
      </c>
      <c r="BH143" s="490">
        <v>11</v>
      </c>
      <c r="BI143" s="490">
        <v>19</v>
      </c>
      <c r="BJ143" s="490">
        <v>21</v>
      </c>
      <c r="BK143" s="490">
        <v>22</v>
      </c>
      <c r="BL143" s="490">
        <v>24</v>
      </c>
      <c r="BM143" s="490">
        <v>22</v>
      </c>
      <c r="BN143" s="490">
        <v>16</v>
      </c>
      <c r="BO143" s="505">
        <v>68.7</v>
      </c>
      <c r="BP143" s="505">
        <v>67.099999999999994</v>
      </c>
      <c r="BQ143" s="505">
        <v>71.7</v>
      </c>
      <c r="BR143" s="492">
        <v>113</v>
      </c>
      <c r="BS143" s="492" t="s">
        <v>1</v>
      </c>
      <c r="BT143" s="492" t="s">
        <v>1</v>
      </c>
      <c r="BU143" s="492" t="s">
        <v>1</v>
      </c>
      <c r="BV143" s="492">
        <v>1</v>
      </c>
      <c r="BW143" s="492" t="s">
        <v>1</v>
      </c>
      <c r="BX143" s="492">
        <v>1</v>
      </c>
      <c r="BY143" s="492">
        <v>3</v>
      </c>
      <c r="BZ143" s="492">
        <v>3</v>
      </c>
      <c r="CA143" s="492">
        <v>8</v>
      </c>
      <c r="CB143" s="492">
        <v>20</v>
      </c>
      <c r="CC143" s="492">
        <v>16</v>
      </c>
      <c r="CD143" s="492">
        <v>13</v>
      </c>
      <c r="CE143" s="492">
        <v>19</v>
      </c>
      <c r="CF143" s="492">
        <v>17</v>
      </c>
      <c r="CG143" s="492">
        <v>12</v>
      </c>
      <c r="CH143" s="506">
        <v>51</v>
      </c>
      <c r="CI143" s="506" t="s">
        <v>1</v>
      </c>
      <c r="CJ143" s="506" t="s">
        <v>1</v>
      </c>
      <c r="CK143" s="506" t="s">
        <v>1</v>
      </c>
      <c r="CL143" s="506" t="s">
        <v>1</v>
      </c>
      <c r="CM143" s="506" t="s">
        <v>1</v>
      </c>
      <c r="CN143" s="506" t="s">
        <v>1</v>
      </c>
      <c r="CO143" s="506">
        <v>3</v>
      </c>
      <c r="CP143" s="506">
        <v>5</v>
      </c>
      <c r="CQ143" s="506">
        <v>4</v>
      </c>
      <c r="CR143" s="506">
        <v>6</v>
      </c>
      <c r="CS143" s="506">
        <v>15</v>
      </c>
      <c r="CT143" s="506">
        <v>10</v>
      </c>
      <c r="CU143" s="506">
        <v>8</v>
      </c>
      <c r="DC143" s="492">
        <v>371</v>
      </c>
      <c r="DD143" s="492">
        <v>255</v>
      </c>
      <c r="DE143" s="492">
        <v>158</v>
      </c>
      <c r="DF143" s="492">
        <v>67</v>
      </c>
      <c r="DG143" s="492">
        <v>30</v>
      </c>
      <c r="DH143" s="492">
        <v>54</v>
      </c>
      <c r="DI143" s="492">
        <v>37</v>
      </c>
      <c r="DJ143" s="492">
        <v>25</v>
      </c>
      <c r="DK143" s="492">
        <v>84</v>
      </c>
      <c r="DL143" s="492">
        <v>2</v>
      </c>
      <c r="DM143" s="492" t="s">
        <v>1</v>
      </c>
      <c r="DN143" s="492">
        <v>1</v>
      </c>
      <c r="DO143" s="492">
        <v>8</v>
      </c>
      <c r="DP143" s="492">
        <v>39</v>
      </c>
      <c r="DQ143" s="492">
        <v>3</v>
      </c>
      <c r="DR143" s="492">
        <v>6</v>
      </c>
      <c r="DS143" s="492">
        <v>17</v>
      </c>
      <c r="DT143" s="492">
        <v>4</v>
      </c>
      <c r="DU143" s="492">
        <v>2</v>
      </c>
      <c r="DV143" s="492">
        <v>2</v>
      </c>
      <c r="DW143" s="492" t="s">
        <v>1</v>
      </c>
      <c r="DX143" s="492" t="s">
        <v>1</v>
      </c>
      <c r="EA143" s="492">
        <v>113</v>
      </c>
      <c r="EB143" s="492">
        <v>11229</v>
      </c>
      <c r="EC143" s="492">
        <v>973</v>
      </c>
      <c r="ED143" s="492">
        <v>8387</v>
      </c>
      <c r="EE143" s="492">
        <v>1869</v>
      </c>
      <c r="EF143" s="492">
        <v>192</v>
      </c>
      <c r="EG143" s="492">
        <v>163</v>
      </c>
      <c r="EH143" s="492">
        <v>103</v>
      </c>
      <c r="EI143" s="492">
        <v>40</v>
      </c>
      <c r="EJ143" s="492">
        <v>20</v>
      </c>
      <c r="EK143" s="492" t="s">
        <v>1</v>
      </c>
      <c r="EL143" s="492">
        <v>20</v>
      </c>
      <c r="EM143" s="492">
        <v>9</v>
      </c>
      <c r="EN143" s="492">
        <v>179</v>
      </c>
      <c r="EO143" s="492">
        <v>92</v>
      </c>
      <c r="EP143" s="492">
        <v>55</v>
      </c>
      <c r="EQ143" s="492">
        <v>27</v>
      </c>
      <c r="ER143" s="492">
        <v>10</v>
      </c>
      <c r="ES143" s="492">
        <v>54</v>
      </c>
      <c r="ET143" s="492">
        <v>17</v>
      </c>
      <c r="EU143" s="492">
        <v>16</v>
      </c>
    </row>
    <row r="144" spans="1:151" ht="14.25" customHeight="1">
      <c r="A144" s="503" t="s">
        <v>299</v>
      </c>
      <c r="B144" s="503" t="s">
        <v>414</v>
      </c>
      <c r="C144" s="503" t="s">
        <v>415</v>
      </c>
      <c r="D144" s="503" t="s">
        <v>415</v>
      </c>
      <c r="AC144" s="491"/>
      <c r="AD144" s="491"/>
      <c r="AE144" s="491"/>
      <c r="AF144" s="490"/>
      <c r="AG144" s="490"/>
      <c r="AH144" s="490"/>
      <c r="AI144" s="490"/>
      <c r="AJ144" s="490"/>
      <c r="AK144" s="490"/>
      <c r="AL144" s="490"/>
      <c r="AM144" s="490"/>
      <c r="AN144" s="490"/>
      <c r="AO144" s="490"/>
      <c r="AP144" s="490"/>
      <c r="AQ144" s="490"/>
      <c r="AR144" s="490"/>
      <c r="AS144" s="490"/>
      <c r="AT144" s="490"/>
      <c r="AU144" s="490"/>
      <c r="AV144" s="504"/>
      <c r="AW144" s="504"/>
      <c r="AX144" s="504"/>
      <c r="AY144" s="490"/>
      <c r="AZ144" s="490"/>
      <c r="BA144" s="490"/>
      <c r="BB144" s="490"/>
      <c r="BC144" s="490"/>
      <c r="BD144" s="490"/>
      <c r="BE144" s="490"/>
      <c r="BF144" s="490"/>
      <c r="BG144" s="490"/>
      <c r="BH144" s="490"/>
      <c r="BI144" s="490"/>
      <c r="BJ144" s="490"/>
      <c r="BK144" s="490"/>
      <c r="BL144" s="490"/>
      <c r="BM144" s="490"/>
      <c r="BN144" s="490"/>
      <c r="BO144" s="505"/>
      <c r="BP144" s="505"/>
      <c r="BQ144" s="505"/>
      <c r="CH144" s="506"/>
      <c r="CI144" s="506"/>
      <c r="CJ144" s="506"/>
      <c r="CK144" s="506"/>
      <c r="CL144" s="506"/>
      <c r="CM144" s="506"/>
      <c r="CN144" s="506"/>
      <c r="CO144" s="506"/>
      <c r="CP144" s="506"/>
      <c r="CQ144" s="506"/>
      <c r="CR144" s="506"/>
      <c r="CS144" s="506"/>
      <c r="CT144" s="506"/>
      <c r="CU144" s="506"/>
    </row>
    <row r="145" spans="1:151" ht="14.25" customHeight="1">
      <c r="A145" s="503" t="s">
        <v>299</v>
      </c>
      <c r="B145" s="503" t="s">
        <v>414</v>
      </c>
      <c r="C145" s="503" t="s">
        <v>416</v>
      </c>
      <c r="D145" s="503"/>
      <c r="E145" s="490">
        <v>86</v>
      </c>
      <c r="F145" s="490">
        <v>11</v>
      </c>
      <c r="G145" s="490">
        <v>2</v>
      </c>
      <c r="H145" s="490">
        <v>2</v>
      </c>
      <c r="I145" s="490">
        <v>2</v>
      </c>
      <c r="J145" s="490">
        <v>1</v>
      </c>
      <c r="K145" s="490">
        <v>7</v>
      </c>
      <c r="L145" s="490">
        <v>75</v>
      </c>
      <c r="M145" s="490">
        <v>23</v>
      </c>
      <c r="N145" s="490" t="s">
        <v>1</v>
      </c>
      <c r="O145" s="490" t="s">
        <v>1</v>
      </c>
      <c r="P145" s="490">
        <v>2</v>
      </c>
      <c r="Q145" s="490" t="s">
        <v>1</v>
      </c>
      <c r="R145" s="490" t="s">
        <v>1</v>
      </c>
      <c r="S145" s="490">
        <v>1</v>
      </c>
      <c r="T145" s="490" t="s">
        <v>1</v>
      </c>
      <c r="U145" s="490">
        <v>1</v>
      </c>
      <c r="V145" s="490">
        <v>3</v>
      </c>
      <c r="W145" s="490">
        <v>7</v>
      </c>
      <c r="X145" s="490">
        <v>1</v>
      </c>
      <c r="Y145" s="490">
        <v>3</v>
      </c>
      <c r="Z145" s="490">
        <v>1</v>
      </c>
      <c r="AA145" s="490">
        <v>2</v>
      </c>
      <c r="AB145" s="490">
        <v>2</v>
      </c>
      <c r="AC145" s="491">
        <v>63</v>
      </c>
      <c r="AD145" s="491">
        <v>63.4</v>
      </c>
      <c r="AE145" s="491">
        <v>62.4</v>
      </c>
      <c r="AF145" s="490">
        <v>13</v>
      </c>
      <c r="AG145" s="490" t="s">
        <v>1</v>
      </c>
      <c r="AH145" s="490" t="s">
        <v>1</v>
      </c>
      <c r="AI145" s="490" t="s">
        <v>1</v>
      </c>
      <c r="AJ145" s="490" t="s">
        <v>1</v>
      </c>
      <c r="AK145" s="490" t="s">
        <v>1</v>
      </c>
      <c r="AL145" s="490" t="s">
        <v>1</v>
      </c>
      <c r="AM145" s="490" t="s">
        <v>1</v>
      </c>
      <c r="AN145" s="490" t="s">
        <v>1</v>
      </c>
      <c r="AO145" s="490">
        <v>2</v>
      </c>
      <c r="AP145" s="490">
        <v>3</v>
      </c>
      <c r="AQ145" s="490">
        <v>1</v>
      </c>
      <c r="AR145" s="490">
        <v>3</v>
      </c>
      <c r="AS145" s="490">
        <v>1</v>
      </c>
      <c r="AT145" s="490">
        <v>2</v>
      </c>
      <c r="AU145" s="490">
        <v>1</v>
      </c>
      <c r="AV145" s="504">
        <v>69.7</v>
      </c>
      <c r="AW145" s="504">
        <v>73.900000000000006</v>
      </c>
      <c r="AX145" s="504">
        <v>64.8</v>
      </c>
      <c r="AY145" s="490">
        <v>10</v>
      </c>
      <c r="AZ145" s="490" t="s">
        <v>1</v>
      </c>
      <c r="BA145" s="490" t="s">
        <v>1</v>
      </c>
      <c r="BB145" s="490" t="s">
        <v>1</v>
      </c>
      <c r="BC145" s="490" t="s">
        <v>1</v>
      </c>
      <c r="BD145" s="490" t="s">
        <v>1</v>
      </c>
      <c r="BE145" s="490" t="s">
        <v>1</v>
      </c>
      <c r="BF145" s="490" t="s">
        <v>1</v>
      </c>
      <c r="BG145" s="490" t="s">
        <v>1</v>
      </c>
      <c r="BH145" s="490">
        <v>1</v>
      </c>
      <c r="BI145" s="490">
        <v>3</v>
      </c>
      <c r="BJ145" s="490">
        <v>1</v>
      </c>
      <c r="BK145" s="490">
        <v>2</v>
      </c>
      <c r="BL145" s="490">
        <v>1</v>
      </c>
      <c r="BM145" s="490">
        <v>1</v>
      </c>
      <c r="BN145" s="490">
        <v>1</v>
      </c>
      <c r="BO145" s="505">
        <v>69.5</v>
      </c>
      <c r="BP145" s="505">
        <v>73.900000000000006</v>
      </c>
      <c r="BQ145" s="505">
        <v>59.3</v>
      </c>
      <c r="BR145" s="492">
        <v>11</v>
      </c>
      <c r="BS145" s="492" t="s">
        <v>1</v>
      </c>
      <c r="BT145" s="492" t="s">
        <v>1</v>
      </c>
      <c r="BU145" s="492" t="s">
        <v>1</v>
      </c>
      <c r="BV145" s="492" t="s">
        <v>1</v>
      </c>
      <c r="BW145" s="492" t="s">
        <v>1</v>
      </c>
      <c r="BX145" s="492" t="s">
        <v>1</v>
      </c>
      <c r="BY145" s="492" t="s">
        <v>1</v>
      </c>
      <c r="BZ145" s="492" t="s">
        <v>1</v>
      </c>
      <c r="CA145" s="492" t="s">
        <v>1</v>
      </c>
      <c r="CB145" s="492">
        <v>5</v>
      </c>
      <c r="CC145" s="492">
        <v>1</v>
      </c>
      <c r="CD145" s="492">
        <v>2</v>
      </c>
      <c r="CE145" s="492">
        <v>1</v>
      </c>
      <c r="CF145" s="492">
        <v>1</v>
      </c>
      <c r="CG145" s="492">
        <v>1</v>
      </c>
      <c r="CH145" s="506">
        <v>6</v>
      </c>
      <c r="CI145" s="506" t="s">
        <v>1</v>
      </c>
      <c r="CJ145" s="506" t="s">
        <v>1</v>
      </c>
      <c r="CK145" s="506" t="s">
        <v>1</v>
      </c>
      <c r="CL145" s="506" t="s">
        <v>1</v>
      </c>
      <c r="CM145" s="506" t="s">
        <v>1</v>
      </c>
      <c r="CN145" s="506" t="s">
        <v>1</v>
      </c>
      <c r="CO145" s="506" t="s">
        <v>1</v>
      </c>
      <c r="CP145" s="506">
        <v>4</v>
      </c>
      <c r="CQ145" s="506" t="s">
        <v>1</v>
      </c>
      <c r="CR145" s="506" t="s">
        <v>1</v>
      </c>
      <c r="CS145" s="506">
        <v>1</v>
      </c>
      <c r="CT145" s="506" t="s">
        <v>1</v>
      </c>
      <c r="CU145" s="506">
        <v>1</v>
      </c>
      <c r="DC145" s="492">
        <v>38</v>
      </c>
      <c r="DD145" s="492">
        <v>28</v>
      </c>
      <c r="DE145" s="492">
        <v>10</v>
      </c>
      <c r="DF145" s="492">
        <v>14</v>
      </c>
      <c r="DG145" s="492">
        <v>4</v>
      </c>
      <c r="DH145" s="492">
        <v>6</v>
      </c>
      <c r="DI145" s="492">
        <v>3</v>
      </c>
      <c r="DJ145" s="492">
        <v>1</v>
      </c>
      <c r="DK145" s="492">
        <v>7</v>
      </c>
      <c r="DL145" s="492" t="s">
        <v>1</v>
      </c>
      <c r="DM145" s="492" t="s">
        <v>1</v>
      </c>
      <c r="DN145" s="492">
        <v>1</v>
      </c>
      <c r="DO145" s="492">
        <v>1</v>
      </c>
      <c r="DP145" s="492">
        <v>2</v>
      </c>
      <c r="DQ145" s="492">
        <v>1</v>
      </c>
      <c r="DR145" s="492">
        <v>2</v>
      </c>
      <c r="DS145" s="492" t="s">
        <v>1</v>
      </c>
      <c r="DT145" s="492" t="s">
        <v>1</v>
      </c>
      <c r="DU145" s="492" t="s">
        <v>1</v>
      </c>
      <c r="DV145" s="492" t="s">
        <v>1</v>
      </c>
      <c r="DW145" s="492" t="s">
        <v>1</v>
      </c>
      <c r="DX145" s="492" t="s">
        <v>1</v>
      </c>
      <c r="EA145" s="492">
        <v>11</v>
      </c>
      <c r="EB145" s="492">
        <v>841</v>
      </c>
      <c r="EC145" s="492">
        <v>169</v>
      </c>
      <c r="ED145" s="492">
        <v>560</v>
      </c>
      <c r="EE145" s="492">
        <v>112</v>
      </c>
      <c r="EF145" s="492">
        <v>19</v>
      </c>
      <c r="EG145" s="492">
        <v>17</v>
      </c>
      <c r="EH145" s="492">
        <v>7</v>
      </c>
      <c r="EI145" s="492">
        <v>7</v>
      </c>
      <c r="EJ145" s="492">
        <v>3</v>
      </c>
      <c r="EK145" s="492" t="s">
        <v>1</v>
      </c>
      <c r="EL145" s="492">
        <v>1</v>
      </c>
      <c r="EM145" s="492">
        <v>1</v>
      </c>
      <c r="EN145" s="492">
        <v>19</v>
      </c>
      <c r="EO145" s="492">
        <v>11</v>
      </c>
      <c r="EP145" s="492">
        <v>3</v>
      </c>
      <c r="EQ145" s="492">
        <v>7</v>
      </c>
      <c r="ER145" s="492">
        <v>1</v>
      </c>
      <c r="ES145" s="492">
        <v>6</v>
      </c>
      <c r="ET145" s="492">
        <v>2</v>
      </c>
      <c r="EU145" s="492" t="s">
        <v>1</v>
      </c>
    </row>
    <row r="146" spans="1:151" ht="14.25" customHeight="1">
      <c r="A146" s="503" t="s">
        <v>299</v>
      </c>
      <c r="B146" s="503" t="s">
        <v>414</v>
      </c>
      <c r="C146" s="503" t="s">
        <v>416</v>
      </c>
      <c r="D146" s="503" t="s">
        <v>416</v>
      </c>
      <c r="AC146" s="491"/>
      <c r="AD146" s="491"/>
      <c r="AE146" s="491"/>
      <c r="AF146" s="490"/>
      <c r="AG146" s="490"/>
      <c r="AH146" s="490"/>
      <c r="AI146" s="490"/>
      <c r="AJ146" s="490"/>
      <c r="AK146" s="490"/>
      <c r="AL146" s="490"/>
      <c r="AM146" s="490"/>
      <c r="AN146" s="490"/>
      <c r="AO146" s="490"/>
      <c r="AP146" s="490"/>
      <c r="AQ146" s="490"/>
      <c r="AR146" s="490"/>
      <c r="AS146" s="490"/>
      <c r="AT146" s="490"/>
      <c r="AU146" s="490"/>
      <c r="AV146" s="504"/>
      <c r="AW146" s="504"/>
      <c r="AX146" s="504"/>
      <c r="AY146" s="490"/>
      <c r="AZ146" s="490"/>
      <c r="BA146" s="490"/>
      <c r="BB146" s="490"/>
      <c r="BC146" s="490"/>
      <c r="BD146" s="490"/>
      <c r="BE146" s="490"/>
      <c r="BF146" s="490"/>
      <c r="BG146" s="490"/>
      <c r="BH146" s="490"/>
      <c r="BI146" s="490"/>
      <c r="BJ146" s="490"/>
      <c r="BK146" s="490"/>
      <c r="BL146" s="490"/>
      <c r="BM146" s="490"/>
      <c r="BN146" s="490"/>
      <c r="BO146" s="505"/>
      <c r="BP146" s="505"/>
      <c r="BQ146" s="505"/>
      <c r="CH146" s="506"/>
      <c r="CI146" s="506"/>
      <c r="CJ146" s="506"/>
      <c r="CK146" s="506"/>
      <c r="CL146" s="506"/>
      <c r="CM146" s="506"/>
      <c r="CN146" s="506"/>
      <c r="CO146" s="506"/>
      <c r="CP146" s="506"/>
      <c r="CQ146" s="506"/>
      <c r="CR146" s="506"/>
      <c r="CS146" s="506"/>
      <c r="CT146" s="506"/>
      <c r="CU146" s="506"/>
    </row>
    <row r="147" spans="1:151" ht="14.25" customHeight="1">
      <c r="A147" s="503" t="s">
        <v>299</v>
      </c>
      <c r="B147" s="503" t="s">
        <v>414</v>
      </c>
      <c r="C147" s="503" t="s">
        <v>417</v>
      </c>
      <c r="D147" s="503"/>
      <c r="E147" s="490">
        <v>95</v>
      </c>
      <c r="F147" s="490">
        <v>20</v>
      </c>
      <c r="G147" s="490">
        <v>2</v>
      </c>
      <c r="H147" s="490">
        <v>2</v>
      </c>
      <c r="I147" s="490">
        <v>2</v>
      </c>
      <c r="J147" s="490">
        <v>1</v>
      </c>
      <c r="K147" s="490">
        <v>16</v>
      </c>
      <c r="L147" s="490">
        <v>75</v>
      </c>
      <c r="M147" s="490">
        <v>42</v>
      </c>
      <c r="N147" s="490" t="s">
        <v>1</v>
      </c>
      <c r="O147" s="490">
        <v>1</v>
      </c>
      <c r="P147" s="490">
        <v>1</v>
      </c>
      <c r="Q147" s="490">
        <v>1</v>
      </c>
      <c r="R147" s="490">
        <v>2</v>
      </c>
      <c r="S147" s="490" t="s">
        <v>1</v>
      </c>
      <c r="T147" s="490">
        <v>2</v>
      </c>
      <c r="U147" s="490">
        <v>1</v>
      </c>
      <c r="V147" s="490">
        <v>5</v>
      </c>
      <c r="W147" s="490">
        <v>8</v>
      </c>
      <c r="X147" s="490">
        <v>2</v>
      </c>
      <c r="Y147" s="490">
        <v>5</v>
      </c>
      <c r="Z147" s="490">
        <v>5</v>
      </c>
      <c r="AA147" s="490">
        <v>4</v>
      </c>
      <c r="AB147" s="490">
        <v>5</v>
      </c>
      <c r="AC147" s="491">
        <v>64.400000000000006</v>
      </c>
      <c r="AD147" s="491">
        <v>66.3</v>
      </c>
      <c r="AE147" s="491">
        <v>62.2</v>
      </c>
      <c r="AF147" s="490">
        <v>29</v>
      </c>
      <c r="AG147" s="490" t="s">
        <v>1</v>
      </c>
      <c r="AH147" s="490" t="s">
        <v>1</v>
      </c>
      <c r="AI147" s="490" t="s">
        <v>1</v>
      </c>
      <c r="AJ147" s="490">
        <v>1</v>
      </c>
      <c r="AK147" s="490">
        <v>1</v>
      </c>
      <c r="AL147" s="490" t="s">
        <v>1</v>
      </c>
      <c r="AM147" s="490" t="s">
        <v>1</v>
      </c>
      <c r="AN147" s="490">
        <v>1</v>
      </c>
      <c r="AO147" s="490">
        <v>1</v>
      </c>
      <c r="AP147" s="490">
        <v>5</v>
      </c>
      <c r="AQ147" s="490">
        <v>2</v>
      </c>
      <c r="AR147" s="490">
        <v>5</v>
      </c>
      <c r="AS147" s="490">
        <v>4</v>
      </c>
      <c r="AT147" s="490">
        <v>4</v>
      </c>
      <c r="AU147" s="490">
        <v>5</v>
      </c>
      <c r="AV147" s="504">
        <v>70.2</v>
      </c>
      <c r="AW147" s="504">
        <v>73.5</v>
      </c>
      <c r="AX147" s="504">
        <v>66.2</v>
      </c>
      <c r="AY147" s="490">
        <v>25</v>
      </c>
      <c r="AZ147" s="490" t="s">
        <v>1</v>
      </c>
      <c r="BA147" s="490" t="s">
        <v>1</v>
      </c>
      <c r="BB147" s="490" t="s">
        <v>1</v>
      </c>
      <c r="BC147" s="490">
        <v>1</v>
      </c>
      <c r="BD147" s="490" t="s">
        <v>1</v>
      </c>
      <c r="BE147" s="490" t="s">
        <v>1</v>
      </c>
      <c r="BF147" s="490" t="s">
        <v>1</v>
      </c>
      <c r="BG147" s="490">
        <v>1</v>
      </c>
      <c r="BH147" s="490">
        <v>1</v>
      </c>
      <c r="BI147" s="490">
        <v>4</v>
      </c>
      <c r="BJ147" s="490">
        <v>2</v>
      </c>
      <c r="BK147" s="490">
        <v>5</v>
      </c>
      <c r="BL147" s="490">
        <v>3</v>
      </c>
      <c r="BM147" s="490">
        <v>4</v>
      </c>
      <c r="BN147" s="490">
        <v>4</v>
      </c>
      <c r="BO147" s="505">
        <v>71</v>
      </c>
      <c r="BP147" s="505">
        <v>73.5</v>
      </c>
      <c r="BQ147" s="505">
        <v>66.400000000000006</v>
      </c>
      <c r="BR147" s="492">
        <v>20</v>
      </c>
      <c r="BS147" s="492" t="s">
        <v>1</v>
      </c>
      <c r="BT147" s="492" t="s">
        <v>1</v>
      </c>
      <c r="BU147" s="492" t="s">
        <v>1</v>
      </c>
      <c r="BV147" s="492" t="s">
        <v>1</v>
      </c>
      <c r="BW147" s="492" t="s">
        <v>1</v>
      </c>
      <c r="BX147" s="492" t="s">
        <v>1</v>
      </c>
      <c r="BY147" s="492" t="s">
        <v>1</v>
      </c>
      <c r="BZ147" s="492">
        <v>1</v>
      </c>
      <c r="CA147" s="492">
        <v>1</v>
      </c>
      <c r="CB147" s="492">
        <v>5</v>
      </c>
      <c r="CC147" s="492">
        <v>2</v>
      </c>
      <c r="CD147" s="492">
        <v>1</v>
      </c>
      <c r="CE147" s="492">
        <v>3</v>
      </c>
      <c r="CF147" s="492">
        <v>3</v>
      </c>
      <c r="CG147" s="492">
        <v>4</v>
      </c>
      <c r="CH147" s="506">
        <v>11</v>
      </c>
      <c r="CI147" s="506" t="s">
        <v>1</v>
      </c>
      <c r="CJ147" s="506" t="s">
        <v>1</v>
      </c>
      <c r="CK147" s="506" t="s">
        <v>1</v>
      </c>
      <c r="CL147" s="506" t="s">
        <v>1</v>
      </c>
      <c r="CM147" s="506" t="s">
        <v>1</v>
      </c>
      <c r="CN147" s="506" t="s">
        <v>1</v>
      </c>
      <c r="CO147" s="506" t="s">
        <v>1</v>
      </c>
      <c r="CP147" s="506">
        <v>2</v>
      </c>
      <c r="CQ147" s="506">
        <v>1</v>
      </c>
      <c r="CR147" s="506">
        <v>1</v>
      </c>
      <c r="CS147" s="506">
        <v>2</v>
      </c>
      <c r="CT147" s="506">
        <v>3</v>
      </c>
      <c r="CU147" s="506">
        <v>2</v>
      </c>
      <c r="DC147" s="492">
        <v>58</v>
      </c>
      <c r="DD147" s="492">
        <v>43</v>
      </c>
      <c r="DE147" s="492">
        <v>25</v>
      </c>
      <c r="DF147" s="492">
        <v>15</v>
      </c>
      <c r="DG147" s="492">
        <v>3</v>
      </c>
      <c r="DH147" s="492">
        <v>5</v>
      </c>
      <c r="DI147" s="492" t="s">
        <v>1</v>
      </c>
      <c r="DJ147" s="492">
        <v>10</v>
      </c>
      <c r="DK147" s="492">
        <v>13</v>
      </c>
      <c r="DL147" s="492" t="s">
        <v>1</v>
      </c>
      <c r="DM147" s="492" t="s">
        <v>1</v>
      </c>
      <c r="DN147" s="492">
        <v>1</v>
      </c>
      <c r="DO147" s="492" t="s">
        <v>1</v>
      </c>
      <c r="DP147" s="492">
        <v>7</v>
      </c>
      <c r="DQ147" s="492">
        <v>1</v>
      </c>
      <c r="DR147" s="492" t="s">
        <v>1</v>
      </c>
      <c r="DS147" s="492" t="s">
        <v>1</v>
      </c>
      <c r="DT147" s="492">
        <v>2</v>
      </c>
      <c r="DU147" s="492" t="s">
        <v>1</v>
      </c>
      <c r="DV147" s="492" t="s">
        <v>1</v>
      </c>
      <c r="DW147" s="492">
        <v>2</v>
      </c>
      <c r="DX147" s="492" t="s">
        <v>1</v>
      </c>
      <c r="EA147" s="492">
        <v>20</v>
      </c>
      <c r="EB147" s="492">
        <v>1269</v>
      </c>
      <c r="EC147" s="492">
        <v>59</v>
      </c>
      <c r="ED147" s="492">
        <v>1003</v>
      </c>
      <c r="EE147" s="492">
        <v>207</v>
      </c>
      <c r="EF147" s="492">
        <v>29</v>
      </c>
      <c r="EG147" s="492">
        <v>24</v>
      </c>
      <c r="EH147" s="492">
        <v>16</v>
      </c>
      <c r="EI147" s="492">
        <v>7</v>
      </c>
      <c r="EJ147" s="492">
        <v>1</v>
      </c>
      <c r="EK147" s="492" t="s">
        <v>1</v>
      </c>
      <c r="EL147" s="492" t="s">
        <v>1</v>
      </c>
      <c r="EM147" s="492">
        <v>5</v>
      </c>
      <c r="EN147" s="492">
        <v>29</v>
      </c>
      <c r="EO147" s="492">
        <v>19</v>
      </c>
      <c r="EP147" s="492">
        <v>9</v>
      </c>
      <c r="EQ147" s="492">
        <v>8</v>
      </c>
      <c r="ER147" s="492">
        <v>2</v>
      </c>
      <c r="ES147" s="492">
        <v>5</v>
      </c>
      <c r="ET147" s="492" t="s">
        <v>1</v>
      </c>
      <c r="EU147" s="492">
        <v>5</v>
      </c>
    </row>
    <row r="148" spans="1:151" ht="14.25" customHeight="1">
      <c r="A148" s="503" t="s">
        <v>299</v>
      </c>
      <c r="B148" s="503" t="s">
        <v>414</v>
      </c>
      <c r="C148" s="503" t="s">
        <v>417</v>
      </c>
      <c r="D148" s="503" t="s">
        <v>417</v>
      </c>
      <c r="AC148" s="491"/>
      <c r="AD148" s="491"/>
      <c r="AE148" s="491"/>
      <c r="AF148" s="490"/>
      <c r="AG148" s="490"/>
      <c r="AH148" s="490"/>
      <c r="AI148" s="490"/>
      <c r="AJ148" s="490"/>
      <c r="AK148" s="490"/>
      <c r="AL148" s="490"/>
      <c r="AM148" s="490"/>
      <c r="AN148" s="490"/>
      <c r="AO148" s="490"/>
      <c r="AP148" s="490"/>
      <c r="AQ148" s="490"/>
      <c r="AR148" s="490"/>
      <c r="AS148" s="490"/>
      <c r="AT148" s="490"/>
      <c r="AU148" s="490"/>
      <c r="AV148" s="504"/>
      <c r="AW148" s="504"/>
      <c r="AX148" s="504"/>
      <c r="AY148" s="490"/>
      <c r="AZ148" s="490"/>
      <c r="BA148" s="490"/>
      <c r="BB148" s="490"/>
      <c r="BC148" s="490"/>
      <c r="BD148" s="490"/>
      <c r="BE148" s="490"/>
      <c r="BF148" s="490"/>
      <c r="BG148" s="490"/>
      <c r="BH148" s="490"/>
      <c r="BI148" s="490"/>
      <c r="BJ148" s="490"/>
      <c r="BK148" s="490"/>
      <c r="BL148" s="490"/>
      <c r="BM148" s="490"/>
      <c r="BN148" s="490"/>
      <c r="BO148" s="505"/>
      <c r="BP148" s="505"/>
      <c r="BQ148" s="505"/>
      <c r="CH148" s="506"/>
      <c r="CI148" s="506"/>
      <c r="CJ148" s="506"/>
      <c r="CK148" s="506"/>
      <c r="CL148" s="506"/>
      <c r="CM148" s="506"/>
      <c r="CN148" s="506"/>
      <c r="CO148" s="506"/>
      <c r="CP148" s="506"/>
      <c r="CQ148" s="506"/>
      <c r="CR148" s="506"/>
      <c r="CS148" s="506"/>
      <c r="CT148" s="506"/>
      <c r="CU148" s="506"/>
    </row>
    <row r="149" spans="1:151" ht="14.25" customHeight="1">
      <c r="A149" s="503" t="s">
        <v>299</v>
      </c>
      <c r="B149" s="503" t="s">
        <v>414</v>
      </c>
      <c r="C149" s="503" t="s">
        <v>418</v>
      </c>
      <c r="D149" s="503"/>
      <c r="E149" s="490">
        <v>6</v>
      </c>
      <c r="F149" s="490" t="s">
        <v>1</v>
      </c>
      <c r="G149" s="490" t="s">
        <v>1</v>
      </c>
      <c r="H149" s="490" t="s">
        <v>1</v>
      </c>
      <c r="I149" s="490" t="s">
        <v>1</v>
      </c>
      <c r="J149" s="490" t="s">
        <v>1</v>
      </c>
      <c r="K149" s="490" t="s">
        <v>1</v>
      </c>
      <c r="L149" s="490">
        <v>6</v>
      </c>
      <c r="M149" s="490" t="s">
        <v>1</v>
      </c>
      <c r="N149" s="490" t="s">
        <v>1</v>
      </c>
      <c r="O149" s="490" t="s">
        <v>1</v>
      </c>
      <c r="P149" s="490" t="s">
        <v>1</v>
      </c>
      <c r="Q149" s="490" t="s">
        <v>1</v>
      </c>
      <c r="R149" s="490" t="s">
        <v>1</v>
      </c>
      <c r="S149" s="490" t="s">
        <v>1</v>
      </c>
      <c r="T149" s="490" t="s">
        <v>1</v>
      </c>
      <c r="U149" s="490" t="s">
        <v>1</v>
      </c>
      <c r="V149" s="490" t="s">
        <v>1</v>
      </c>
      <c r="W149" s="490" t="s">
        <v>1</v>
      </c>
      <c r="X149" s="490" t="s">
        <v>1</v>
      </c>
      <c r="Y149" s="490" t="s">
        <v>1</v>
      </c>
      <c r="Z149" s="490" t="s">
        <v>1</v>
      </c>
      <c r="AA149" s="490" t="s">
        <v>1</v>
      </c>
      <c r="AB149" s="490" t="s">
        <v>1</v>
      </c>
      <c r="AC149" s="491" t="s">
        <v>1</v>
      </c>
      <c r="AD149" s="491" t="s">
        <v>1</v>
      </c>
      <c r="AE149" s="491" t="s">
        <v>1</v>
      </c>
      <c r="AF149" s="490" t="s">
        <v>1</v>
      </c>
      <c r="AG149" s="490" t="s">
        <v>1</v>
      </c>
      <c r="AH149" s="490" t="s">
        <v>1</v>
      </c>
      <c r="AI149" s="490" t="s">
        <v>1</v>
      </c>
      <c r="AJ149" s="490" t="s">
        <v>1</v>
      </c>
      <c r="AK149" s="490" t="s">
        <v>1</v>
      </c>
      <c r="AL149" s="490" t="s">
        <v>1</v>
      </c>
      <c r="AM149" s="490" t="s">
        <v>1</v>
      </c>
      <c r="AN149" s="490" t="s">
        <v>1</v>
      </c>
      <c r="AO149" s="490" t="s">
        <v>1</v>
      </c>
      <c r="AP149" s="490" t="s">
        <v>1</v>
      </c>
      <c r="AQ149" s="490" t="s">
        <v>1</v>
      </c>
      <c r="AR149" s="490" t="s">
        <v>1</v>
      </c>
      <c r="AS149" s="490" t="s">
        <v>1</v>
      </c>
      <c r="AT149" s="490" t="s">
        <v>1</v>
      </c>
      <c r="AU149" s="490" t="s">
        <v>1</v>
      </c>
      <c r="AV149" s="504" t="s">
        <v>1</v>
      </c>
      <c r="AW149" s="504" t="s">
        <v>1</v>
      </c>
      <c r="AX149" s="504" t="s">
        <v>1</v>
      </c>
      <c r="AY149" s="490" t="s">
        <v>1</v>
      </c>
      <c r="AZ149" s="490" t="s">
        <v>1</v>
      </c>
      <c r="BA149" s="490" t="s">
        <v>1</v>
      </c>
      <c r="BB149" s="490" t="s">
        <v>1</v>
      </c>
      <c r="BC149" s="490" t="s">
        <v>1</v>
      </c>
      <c r="BD149" s="490" t="s">
        <v>1</v>
      </c>
      <c r="BE149" s="490" t="s">
        <v>1</v>
      </c>
      <c r="BF149" s="490" t="s">
        <v>1</v>
      </c>
      <c r="BG149" s="490" t="s">
        <v>1</v>
      </c>
      <c r="BH149" s="490" t="s">
        <v>1</v>
      </c>
      <c r="BI149" s="490" t="s">
        <v>1</v>
      </c>
      <c r="BJ149" s="490" t="s">
        <v>1</v>
      </c>
      <c r="BK149" s="490" t="s">
        <v>1</v>
      </c>
      <c r="BL149" s="490" t="s">
        <v>1</v>
      </c>
      <c r="BM149" s="490" t="s">
        <v>1</v>
      </c>
      <c r="BN149" s="490" t="s">
        <v>1</v>
      </c>
      <c r="BO149" s="505" t="s">
        <v>1</v>
      </c>
      <c r="BP149" s="505" t="s">
        <v>1</v>
      </c>
      <c r="BQ149" s="505" t="s">
        <v>1</v>
      </c>
      <c r="BR149" s="492" t="s">
        <v>1</v>
      </c>
      <c r="BS149" s="492" t="s">
        <v>1</v>
      </c>
      <c r="BT149" s="492" t="s">
        <v>1</v>
      </c>
      <c r="BU149" s="492" t="s">
        <v>1</v>
      </c>
      <c r="BV149" s="492" t="s">
        <v>1</v>
      </c>
      <c r="BW149" s="492" t="s">
        <v>1</v>
      </c>
      <c r="BX149" s="492" t="s">
        <v>1</v>
      </c>
      <c r="BY149" s="492" t="s">
        <v>1</v>
      </c>
      <c r="BZ149" s="492" t="s">
        <v>1</v>
      </c>
      <c r="CA149" s="492" t="s">
        <v>1</v>
      </c>
      <c r="CB149" s="492" t="s">
        <v>1</v>
      </c>
      <c r="CC149" s="492" t="s">
        <v>1</v>
      </c>
      <c r="CD149" s="492" t="s">
        <v>1</v>
      </c>
      <c r="CE149" s="492" t="s">
        <v>1</v>
      </c>
      <c r="CF149" s="492" t="s">
        <v>1</v>
      </c>
      <c r="CG149" s="492" t="s">
        <v>1</v>
      </c>
      <c r="CH149" s="506" t="s">
        <v>1</v>
      </c>
      <c r="CI149" s="506" t="s">
        <v>1</v>
      </c>
      <c r="CJ149" s="506" t="s">
        <v>1</v>
      </c>
      <c r="CK149" s="506" t="s">
        <v>1</v>
      </c>
      <c r="CL149" s="506" t="s">
        <v>1</v>
      </c>
      <c r="CM149" s="506" t="s">
        <v>1</v>
      </c>
      <c r="CN149" s="506" t="s">
        <v>1</v>
      </c>
      <c r="CO149" s="506" t="s">
        <v>1</v>
      </c>
      <c r="CP149" s="506" t="s">
        <v>1</v>
      </c>
      <c r="CQ149" s="506" t="s">
        <v>1</v>
      </c>
      <c r="CR149" s="506" t="s">
        <v>1</v>
      </c>
      <c r="CS149" s="506" t="s">
        <v>1</v>
      </c>
      <c r="CT149" s="506" t="s">
        <v>1</v>
      </c>
      <c r="CU149" s="506" t="s">
        <v>1</v>
      </c>
      <c r="DC149" s="492" t="s">
        <v>1</v>
      </c>
      <c r="DD149" s="492" t="s">
        <v>1</v>
      </c>
      <c r="DE149" s="492" t="s">
        <v>1</v>
      </c>
      <c r="DF149" s="492" t="s">
        <v>1</v>
      </c>
      <c r="DG149" s="492" t="s">
        <v>1</v>
      </c>
      <c r="DH149" s="492" t="s">
        <v>1</v>
      </c>
      <c r="DI149" s="492" t="s">
        <v>1</v>
      </c>
      <c r="DJ149" s="492" t="s">
        <v>1</v>
      </c>
      <c r="DK149" s="492" t="s">
        <v>1</v>
      </c>
      <c r="DL149" s="492" t="s">
        <v>1</v>
      </c>
      <c r="DM149" s="492" t="s">
        <v>1</v>
      </c>
      <c r="DN149" s="492" t="s">
        <v>1</v>
      </c>
      <c r="DO149" s="492" t="s">
        <v>1</v>
      </c>
      <c r="DP149" s="492" t="s">
        <v>1</v>
      </c>
      <c r="DQ149" s="492" t="s">
        <v>1</v>
      </c>
      <c r="DR149" s="492" t="s">
        <v>1</v>
      </c>
      <c r="DS149" s="492" t="s">
        <v>1</v>
      </c>
      <c r="DT149" s="492" t="s">
        <v>1</v>
      </c>
      <c r="DU149" s="492" t="s">
        <v>1</v>
      </c>
      <c r="DV149" s="492" t="s">
        <v>1</v>
      </c>
      <c r="DW149" s="492" t="s">
        <v>1</v>
      </c>
      <c r="DX149" s="492" t="s">
        <v>1</v>
      </c>
      <c r="EA149" s="492" t="s">
        <v>1</v>
      </c>
      <c r="EB149" s="492" t="s">
        <v>1</v>
      </c>
      <c r="EC149" s="492" t="s">
        <v>1</v>
      </c>
      <c r="ED149" s="492" t="s">
        <v>1</v>
      </c>
      <c r="EE149" s="492" t="s">
        <v>1</v>
      </c>
      <c r="EF149" s="492" t="s">
        <v>1</v>
      </c>
      <c r="EG149" s="492" t="s">
        <v>1</v>
      </c>
      <c r="EH149" s="492" t="s">
        <v>1</v>
      </c>
      <c r="EI149" s="492" t="s">
        <v>1</v>
      </c>
      <c r="EJ149" s="492" t="s">
        <v>1</v>
      </c>
      <c r="EK149" s="492" t="s">
        <v>1</v>
      </c>
      <c r="EL149" s="492" t="s">
        <v>1</v>
      </c>
      <c r="EM149" s="492" t="s">
        <v>1</v>
      </c>
      <c r="EN149" s="492" t="s">
        <v>1</v>
      </c>
      <c r="EO149" s="492" t="s">
        <v>1</v>
      </c>
      <c r="EP149" s="492" t="s">
        <v>1</v>
      </c>
      <c r="EQ149" s="492" t="s">
        <v>1</v>
      </c>
      <c r="ER149" s="492" t="s">
        <v>1</v>
      </c>
      <c r="ES149" s="492" t="s">
        <v>1</v>
      </c>
      <c r="ET149" s="492" t="s">
        <v>1</v>
      </c>
      <c r="EU149" s="492" t="s">
        <v>1</v>
      </c>
    </row>
    <row r="150" spans="1:151" ht="14.25" customHeight="1">
      <c r="A150" s="503" t="s">
        <v>299</v>
      </c>
      <c r="B150" s="503" t="s">
        <v>414</v>
      </c>
      <c r="C150" s="503" t="s">
        <v>418</v>
      </c>
      <c r="D150" s="503" t="s">
        <v>418</v>
      </c>
      <c r="AC150" s="491"/>
      <c r="AD150" s="491"/>
      <c r="AE150" s="491"/>
      <c r="AF150" s="490"/>
      <c r="AG150" s="490"/>
      <c r="AH150" s="490"/>
      <c r="AI150" s="490"/>
      <c r="AJ150" s="490"/>
      <c r="AK150" s="490"/>
      <c r="AL150" s="490"/>
      <c r="AM150" s="490"/>
      <c r="AN150" s="490"/>
      <c r="AO150" s="490"/>
      <c r="AP150" s="490"/>
      <c r="AQ150" s="490"/>
      <c r="AR150" s="490"/>
      <c r="AS150" s="490"/>
      <c r="AT150" s="490"/>
      <c r="AU150" s="490"/>
      <c r="AV150" s="504"/>
      <c r="AW150" s="504"/>
      <c r="AX150" s="504"/>
      <c r="AY150" s="490"/>
      <c r="AZ150" s="490"/>
      <c r="BA150" s="490"/>
      <c r="BB150" s="490"/>
      <c r="BC150" s="490"/>
      <c r="BD150" s="490"/>
      <c r="BE150" s="490"/>
      <c r="BF150" s="490"/>
      <c r="BG150" s="490"/>
      <c r="BH150" s="490"/>
      <c r="BI150" s="490"/>
      <c r="BJ150" s="490"/>
      <c r="BK150" s="490"/>
      <c r="BL150" s="490"/>
      <c r="BM150" s="490"/>
      <c r="BN150" s="490"/>
      <c r="BO150" s="505"/>
      <c r="BP150" s="505"/>
      <c r="BQ150" s="505"/>
      <c r="CH150" s="506"/>
      <c r="CI150" s="506"/>
      <c r="CJ150" s="506"/>
      <c r="CK150" s="506"/>
      <c r="CL150" s="506"/>
      <c r="CM150" s="506"/>
      <c r="CN150" s="506"/>
      <c r="CO150" s="506"/>
      <c r="CP150" s="506"/>
      <c r="CQ150" s="506"/>
      <c r="CR150" s="506"/>
      <c r="CS150" s="506"/>
      <c r="CT150" s="506"/>
      <c r="CU150" s="506"/>
    </row>
    <row r="151" spans="1:151" ht="14.25" customHeight="1">
      <c r="A151" s="503" t="s">
        <v>299</v>
      </c>
      <c r="B151" s="503" t="s">
        <v>414</v>
      </c>
      <c r="C151" s="503" t="s">
        <v>419</v>
      </c>
      <c r="D151" s="503"/>
      <c r="E151" s="490">
        <v>46</v>
      </c>
      <c r="F151" s="490">
        <v>8</v>
      </c>
      <c r="G151" s="490">
        <v>3</v>
      </c>
      <c r="H151" s="490">
        <v>3</v>
      </c>
      <c r="I151" s="490">
        <v>1</v>
      </c>
      <c r="J151" s="490" t="s">
        <v>1</v>
      </c>
      <c r="K151" s="490">
        <v>4</v>
      </c>
      <c r="L151" s="490">
        <v>38</v>
      </c>
      <c r="M151" s="490">
        <v>22</v>
      </c>
      <c r="N151" s="490" t="s">
        <v>1</v>
      </c>
      <c r="O151" s="490" t="s">
        <v>1</v>
      </c>
      <c r="P151" s="490">
        <v>1</v>
      </c>
      <c r="Q151" s="490" t="s">
        <v>1</v>
      </c>
      <c r="R151" s="490">
        <v>1</v>
      </c>
      <c r="S151" s="490" t="s">
        <v>1</v>
      </c>
      <c r="T151" s="490">
        <v>1</v>
      </c>
      <c r="U151" s="490">
        <v>5</v>
      </c>
      <c r="V151" s="490">
        <v>3</v>
      </c>
      <c r="W151" s="490">
        <v>2</v>
      </c>
      <c r="X151" s="490">
        <v>1</v>
      </c>
      <c r="Y151" s="490" t="s">
        <v>1</v>
      </c>
      <c r="Z151" s="490">
        <v>1</v>
      </c>
      <c r="AA151" s="490">
        <v>4</v>
      </c>
      <c r="AB151" s="490">
        <v>3</v>
      </c>
      <c r="AC151" s="491">
        <v>63.8</v>
      </c>
      <c r="AD151" s="491">
        <v>58.5</v>
      </c>
      <c r="AE151" s="491">
        <v>71.599999999999994</v>
      </c>
      <c r="AF151" s="490">
        <v>14</v>
      </c>
      <c r="AG151" s="490" t="s">
        <v>1</v>
      </c>
      <c r="AH151" s="490" t="s">
        <v>1</v>
      </c>
      <c r="AI151" s="490">
        <v>1</v>
      </c>
      <c r="AJ151" s="490" t="s">
        <v>1</v>
      </c>
      <c r="AK151" s="490">
        <v>1</v>
      </c>
      <c r="AL151" s="490" t="s">
        <v>1</v>
      </c>
      <c r="AM151" s="490" t="s">
        <v>1</v>
      </c>
      <c r="AN151" s="490">
        <v>1</v>
      </c>
      <c r="AO151" s="490">
        <v>2</v>
      </c>
      <c r="AP151" s="490">
        <v>2</v>
      </c>
      <c r="AQ151" s="490">
        <v>1</v>
      </c>
      <c r="AR151" s="490" t="s">
        <v>1</v>
      </c>
      <c r="AS151" s="490" t="s">
        <v>1</v>
      </c>
      <c r="AT151" s="490">
        <v>4</v>
      </c>
      <c r="AU151" s="490">
        <v>2</v>
      </c>
      <c r="AV151" s="504">
        <v>66.099999999999994</v>
      </c>
      <c r="AW151" s="504">
        <v>62.8</v>
      </c>
      <c r="AX151" s="504">
        <v>70.5</v>
      </c>
      <c r="AY151" s="490">
        <v>11</v>
      </c>
      <c r="AZ151" s="490" t="s">
        <v>1</v>
      </c>
      <c r="BA151" s="490" t="s">
        <v>1</v>
      </c>
      <c r="BB151" s="490">
        <v>1</v>
      </c>
      <c r="BC151" s="490" t="s">
        <v>1</v>
      </c>
      <c r="BD151" s="490">
        <v>1</v>
      </c>
      <c r="BE151" s="490" t="s">
        <v>1</v>
      </c>
      <c r="BF151" s="490" t="s">
        <v>1</v>
      </c>
      <c r="BG151" s="490">
        <v>1</v>
      </c>
      <c r="BH151" s="490">
        <v>1</v>
      </c>
      <c r="BI151" s="490">
        <v>2</v>
      </c>
      <c r="BJ151" s="490">
        <v>1</v>
      </c>
      <c r="BK151" s="490" t="s">
        <v>1</v>
      </c>
      <c r="BL151" s="490" t="s">
        <v>1</v>
      </c>
      <c r="BM151" s="490">
        <v>4</v>
      </c>
      <c r="BN151" s="490" t="s">
        <v>1</v>
      </c>
      <c r="BO151" s="505">
        <v>63</v>
      </c>
      <c r="BP151" s="505">
        <v>59.1</v>
      </c>
      <c r="BQ151" s="505">
        <v>69.8</v>
      </c>
      <c r="BR151" s="492">
        <v>8</v>
      </c>
      <c r="BS151" s="492" t="s">
        <v>1</v>
      </c>
      <c r="BT151" s="492" t="s">
        <v>1</v>
      </c>
      <c r="BU151" s="492" t="s">
        <v>1</v>
      </c>
      <c r="BV151" s="492" t="s">
        <v>1</v>
      </c>
      <c r="BW151" s="492" t="s">
        <v>1</v>
      </c>
      <c r="BX151" s="492" t="s">
        <v>1</v>
      </c>
      <c r="BY151" s="492" t="s">
        <v>1</v>
      </c>
      <c r="BZ151" s="492">
        <v>2</v>
      </c>
      <c r="CA151" s="492">
        <v>1</v>
      </c>
      <c r="CB151" s="492">
        <v>1</v>
      </c>
      <c r="CC151" s="492">
        <v>1</v>
      </c>
      <c r="CD151" s="492" t="s">
        <v>1</v>
      </c>
      <c r="CE151" s="492" t="s">
        <v>1</v>
      </c>
      <c r="CF151" s="492">
        <v>2</v>
      </c>
      <c r="CG151" s="492">
        <v>1</v>
      </c>
      <c r="CH151" s="506">
        <v>6</v>
      </c>
      <c r="CI151" s="506" t="s">
        <v>1</v>
      </c>
      <c r="CJ151" s="506" t="s">
        <v>1</v>
      </c>
      <c r="CK151" s="506" t="s">
        <v>1</v>
      </c>
      <c r="CL151" s="506" t="s">
        <v>1</v>
      </c>
      <c r="CM151" s="506" t="s">
        <v>1</v>
      </c>
      <c r="CN151" s="506" t="s">
        <v>1</v>
      </c>
      <c r="CO151" s="506">
        <v>1</v>
      </c>
      <c r="CP151" s="506">
        <v>1</v>
      </c>
      <c r="CQ151" s="506">
        <v>1</v>
      </c>
      <c r="CR151" s="506" t="s">
        <v>1</v>
      </c>
      <c r="CS151" s="506" t="s">
        <v>1</v>
      </c>
      <c r="CT151" s="506">
        <v>2</v>
      </c>
      <c r="CU151" s="506">
        <v>1</v>
      </c>
      <c r="DC151" s="492">
        <v>25</v>
      </c>
      <c r="DD151" s="492">
        <v>18</v>
      </c>
      <c r="DE151" s="492">
        <v>11</v>
      </c>
      <c r="DF151" s="492">
        <v>6</v>
      </c>
      <c r="DG151" s="492">
        <v>1</v>
      </c>
      <c r="DH151" s="492">
        <v>4</v>
      </c>
      <c r="DI151" s="492">
        <v>1</v>
      </c>
      <c r="DJ151" s="492">
        <v>2</v>
      </c>
      <c r="DK151" s="492">
        <v>5</v>
      </c>
      <c r="DL151" s="492" t="s">
        <v>1</v>
      </c>
      <c r="DM151" s="492" t="s">
        <v>1</v>
      </c>
      <c r="DN151" s="492">
        <v>1</v>
      </c>
      <c r="DO151" s="492" t="s">
        <v>1</v>
      </c>
      <c r="DP151" s="492" t="s">
        <v>1</v>
      </c>
      <c r="DQ151" s="492">
        <v>1</v>
      </c>
      <c r="DR151" s="492">
        <v>2</v>
      </c>
      <c r="DS151" s="492" t="s">
        <v>1</v>
      </c>
      <c r="DT151" s="492" t="s">
        <v>1</v>
      </c>
      <c r="DU151" s="492" t="s">
        <v>1</v>
      </c>
      <c r="DV151" s="492" t="s">
        <v>1</v>
      </c>
      <c r="DW151" s="492">
        <v>1</v>
      </c>
      <c r="DX151" s="492" t="s">
        <v>1</v>
      </c>
      <c r="EA151" s="492">
        <v>8</v>
      </c>
      <c r="EB151" s="492">
        <v>359</v>
      </c>
      <c r="EC151" s="492">
        <v>9</v>
      </c>
      <c r="ED151" s="492">
        <v>299</v>
      </c>
      <c r="EE151" s="492">
        <v>51</v>
      </c>
      <c r="EF151" s="492">
        <v>15</v>
      </c>
      <c r="EG151" s="492">
        <v>13</v>
      </c>
      <c r="EH151" s="492">
        <v>7</v>
      </c>
      <c r="EI151" s="492">
        <v>5</v>
      </c>
      <c r="EJ151" s="492">
        <v>1</v>
      </c>
      <c r="EK151" s="492" t="s">
        <v>1</v>
      </c>
      <c r="EL151" s="492">
        <v>1</v>
      </c>
      <c r="EM151" s="492">
        <v>1</v>
      </c>
      <c r="EN151" s="492">
        <v>10</v>
      </c>
      <c r="EO151" s="492">
        <v>5</v>
      </c>
      <c r="EP151" s="492">
        <v>4</v>
      </c>
      <c r="EQ151" s="492">
        <v>1</v>
      </c>
      <c r="ER151" s="492" t="s">
        <v>1</v>
      </c>
      <c r="ES151" s="492">
        <v>4</v>
      </c>
      <c r="ET151" s="492" t="s">
        <v>1</v>
      </c>
      <c r="EU151" s="492">
        <v>1</v>
      </c>
    </row>
    <row r="152" spans="1:151" ht="14.25" customHeight="1">
      <c r="A152" s="503" t="s">
        <v>299</v>
      </c>
      <c r="B152" s="503" t="s">
        <v>414</v>
      </c>
      <c r="C152" s="503" t="s">
        <v>419</v>
      </c>
      <c r="D152" s="503" t="s">
        <v>419</v>
      </c>
      <c r="AC152" s="491"/>
      <c r="AD152" s="491"/>
      <c r="AE152" s="491"/>
      <c r="AF152" s="490"/>
      <c r="AG152" s="490"/>
      <c r="AH152" s="490"/>
      <c r="AI152" s="490"/>
      <c r="AJ152" s="490"/>
      <c r="AK152" s="490"/>
      <c r="AL152" s="490"/>
      <c r="AM152" s="490"/>
      <c r="AN152" s="490"/>
      <c r="AO152" s="490"/>
      <c r="AP152" s="490"/>
      <c r="AQ152" s="490"/>
      <c r="AR152" s="490"/>
      <c r="AS152" s="490"/>
      <c r="AT152" s="490"/>
      <c r="AU152" s="490"/>
      <c r="AV152" s="504"/>
      <c r="AW152" s="504"/>
      <c r="AX152" s="504"/>
      <c r="AY152" s="490"/>
      <c r="AZ152" s="490"/>
      <c r="BA152" s="490"/>
      <c r="BB152" s="490"/>
      <c r="BC152" s="490"/>
      <c r="BD152" s="490"/>
      <c r="BE152" s="490"/>
      <c r="BF152" s="490"/>
      <c r="BG152" s="490"/>
      <c r="BH152" s="490"/>
      <c r="BI152" s="490"/>
      <c r="BJ152" s="490"/>
      <c r="BK152" s="490"/>
      <c r="BL152" s="490"/>
      <c r="BM152" s="490"/>
      <c r="BN152" s="490"/>
      <c r="BO152" s="505"/>
      <c r="BP152" s="505"/>
      <c r="BQ152" s="505"/>
      <c r="CH152" s="506"/>
      <c r="CI152" s="506"/>
      <c r="CJ152" s="506"/>
      <c r="CK152" s="506"/>
      <c r="CL152" s="506"/>
      <c r="CM152" s="506"/>
      <c r="CN152" s="506"/>
      <c r="CO152" s="506"/>
      <c r="CP152" s="506"/>
      <c r="CQ152" s="506"/>
      <c r="CR152" s="506"/>
      <c r="CS152" s="506"/>
      <c r="CT152" s="506"/>
      <c r="CU152" s="506"/>
    </row>
    <row r="153" spans="1:151" ht="14.25" customHeight="1">
      <c r="A153" s="503" t="s">
        <v>299</v>
      </c>
      <c r="B153" s="503" t="s">
        <v>414</v>
      </c>
      <c r="C153" s="503" t="s">
        <v>420</v>
      </c>
      <c r="D153" s="503"/>
      <c r="E153" s="490">
        <v>106</v>
      </c>
      <c r="F153" s="490">
        <v>20</v>
      </c>
      <c r="G153" s="490">
        <v>1</v>
      </c>
      <c r="H153" s="490">
        <v>1</v>
      </c>
      <c r="I153" s="490">
        <v>2</v>
      </c>
      <c r="J153" s="490" t="s">
        <v>1</v>
      </c>
      <c r="K153" s="490">
        <v>17</v>
      </c>
      <c r="L153" s="490">
        <v>86</v>
      </c>
      <c r="M153" s="490">
        <v>44</v>
      </c>
      <c r="N153" s="490" t="s">
        <v>1</v>
      </c>
      <c r="O153" s="490">
        <v>1</v>
      </c>
      <c r="P153" s="490" t="s">
        <v>1</v>
      </c>
      <c r="Q153" s="490">
        <v>3</v>
      </c>
      <c r="R153" s="490">
        <v>2</v>
      </c>
      <c r="S153" s="490">
        <v>1</v>
      </c>
      <c r="T153" s="490">
        <v>1</v>
      </c>
      <c r="U153" s="490">
        <v>2</v>
      </c>
      <c r="V153" s="490">
        <v>3</v>
      </c>
      <c r="W153" s="490">
        <v>3</v>
      </c>
      <c r="X153" s="490">
        <v>13</v>
      </c>
      <c r="Y153" s="490">
        <v>8</v>
      </c>
      <c r="Z153" s="490">
        <v>3</v>
      </c>
      <c r="AA153" s="490">
        <v>2</v>
      </c>
      <c r="AB153" s="490">
        <v>2</v>
      </c>
      <c r="AC153" s="491">
        <v>62.5</v>
      </c>
      <c r="AD153" s="491">
        <v>62</v>
      </c>
      <c r="AE153" s="491">
        <v>63</v>
      </c>
      <c r="AF153" s="490">
        <v>25</v>
      </c>
      <c r="AG153" s="490" t="s">
        <v>1</v>
      </c>
      <c r="AH153" s="490">
        <v>1</v>
      </c>
      <c r="AI153" s="490" t="s">
        <v>1</v>
      </c>
      <c r="AJ153" s="490" t="s">
        <v>1</v>
      </c>
      <c r="AK153" s="490">
        <v>1</v>
      </c>
      <c r="AL153" s="490" t="s">
        <v>1</v>
      </c>
      <c r="AM153" s="490" t="s">
        <v>1</v>
      </c>
      <c r="AN153" s="490" t="s">
        <v>1</v>
      </c>
      <c r="AO153" s="490" t="s">
        <v>1</v>
      </c>
      <c r="AP153" s="490" t="s">
        <v>1</v>
      </c>
      <c r="AQ153" s="490">
        <v>9</v>
      </c>
      <c r="AR153" s="490">
        <v>7</v>
      </c>
      <c r="AS153" s="490">
        <v>3</v>
      </c>
      <c r="AT153" s="490">
        <v>2</v>
      </c>
      <c r="AU153" s="490">
        <v>2</v>
      </c>
      <c r="AV153" s="504">
        <v>69.400000000000006</v>
      </c>
      <c r="AW153" s="504">
        <v>66.3</v>
      </c>
      <c r="AX153" s="504">
        <v>75</v>
      </c>
      <c r="AY153" s="490">
        <v>21</v>
      </c>
      <c r="AZ153" s="490" t="s">
        <v>1</v>
      </c>
      <c r="BA153" s="490" t="s">
        <v>1</v>
      </c>
      <c r="BB153" s="490" t="s">
        <v>1</v>
      </c>
      <c r="BC153" s="490" t="s">
        <v>1</v>
      </c>
      <c r="BD153" s="490">
        <v>1</v>
      </c>
      <c r="BE153" s="490" t="s">
        <v>1</v>
      </c>
      <c r="BF153" s="490" t="s">
        <v>1</v>
      </c>
      <c r="BG153" s="490" t="s">
        <v>1</v>
      </c>
      <c r="BH153" s="490" t="s">
        <v>1</v>
      </c>
      <c r="BI153" s="490" t="s">
        <v>1</v>
      </c>
      <c r="BJ153" s="490">
        <v>8</v>
      </c>
      <c r="BK153" s="490">
        <v>7</v>
      </c>
      <c r="BL153" s="490">
        <v>3</v>
      </c>
      <c r="BM153" s="490">
        <v>1</v>
      </c>
      <c r="BN153" s="490">
        <v>1</v>
      </c>
      <c r="BO153" s="505">
        <v>70.3</v>
      </c>
      <c r="BP153" s="505">
        <v>69.099999999999994</v>
      </c>
      <c r="BQ153" s="505">
        <v>73.2</v>
      </c>
      <c r="BR153" s="492">
        <v>20</v>
      </c>
      <c r="BS153" s="492" t="s">
        <v>1</v>
      </c>
      <c r="BT153" s="492" t="s">
        <v>1</v>
      </c>
      <c r="BU153" s="492" t="s">
        <v>1</v>
      </c>
      <c r="BV153" s="492" t="s">
        <v>1</v>
      </c>
      <c r="BW153" s="492" t="s">
        <v>1</v>
      </c>
      <c r="BX153" s="492" t="s">
        <v>1</v>
      </c>
      <c r="BY153" s="492" t="s">
        <v>1</v>
      </c>
      <c r="BZ153" s="492" t="s">
        <v>1</v>
      </c>
      <c r="CA153" s="492">
        <v>1</v>
      </c>
      <c r="CB153" s="492">
        <v>1</v>
      </c>
      <c r="CC153" s="492">
        <v>9</v>
      </c>
      <c r="CD153" s="492">
        <v>3</v>
      </c>
      <c r="CE153" s="492">
        <v>3</v>
      </c>
      <c r="CF153" s="492">
        <v>3</v>
      </c>
      <c r="CG153" s="492" t="s">
        <v>1</v>
      </c>
      <c r="CH153" s="506">
        <v>14</v>
      </c>
      <c r="CI153" s="506" t="s">
        <v>1</v>
      </c>
      <c r="CJ153" s="506" t="s">
        <v>1</v>
      </c>
      <c r="CK153" s="506" t="s">
        <v>1</v>
      </c>
      <c r="CL153" s="506" t="s">
        <v>1</v>
      </c>
      <c r="CM153" s="506" t="s">
        <v>1</v>
      </c>
      <c r="CN153" s="506" t="s">
        <v>1</v>
      </c>
      <c r="CO153" s="506">
        <v>1</v>
      </c>
      <c r="CP153" s="506">
        <v>1</v>
      </c>
      <c r="CQ153" s="506">
        <v>6</v>
      </c>
      <c r="CR153" s="506">
        <v>3</v>
      </c>
      <c r="CS153" s="506">
        <v>1</v>
      </c>
      <c r="CT153" s="506">
        <v>2</v>
      </c>
      <c r="CU153" s="506" t="s">
        <v>1</v>
      </c>
      <c r="DC153" s="492">
        <v>60</v>
      </c>
      <c r="DD153" s="492">
        <v>43</v>
      </c>
      <c r="DE153" s="492">
        <v>21</v>
      </c>
      <c r="DF153" s="492">
        <v>20</v>
      </c>
      <c r="DG153" s="492">
        <v>2</v>
      </c>
      <c r="DH153" s="492">
        <v>9</v>
      </c>
      <c r="DI153" s="492">
        <v>2</v>
      </c>
      <c r="DJ153" s="492">
        <v>6</v>
      </c>
      <c r="DK153" s="492">
        <v>14</v>
      </c>
      <c r="DL153" s="492" t="s">
        <v>1</v>
      </c>
      <c r="DM153" s="492" t="s">
        <v>1</v>
      </c>
      <c r="DN153" s="492">
        <v>2</v>
      </c>
      <c r="DO153" s="492" t="s">
        <v>1</v>
      </c>
      <c r="DP153" s="492">
        <v>4</v>
      </c>
      <c r="DQ153" s="492" t="s">
        <v>1</v>
      </c>
      <c r="DR153" s="492">
        <v>4</v>
      </c>
      <c r="DS153" s="492">
        <v>3</v>
      </c>
      <c r="DT153" s="492">
        <v>1</v>
      </c>
      <c r="DU153" s="492" t="s">
        <v>1</v>
      </c>
      <c r="DV153" s="492" t="s">
        <v>1</v>
      </c>
      <c r="DW153" s="492" t="s">
        <v>1</v>
      </c>
      <c r="DX153" s="492" t="s">
        <v>1</v>
      </c>
      <c r="EA153" s="492">
        <v>20</v>
      </c>
      <c r="EB153" s="492">
        <v>897</v>
      </c>
      <c r="EC153" s="492" t="s">
        <v>1</v>
      </c>
      <c r="ED153" s="492">
        <v>614</v>
      </c>
      <c r="EE153" s="492">
        <v>283</v>
      </c>
      <c r="EF153" s="492">
        <v>31</v>
      </c>
      <c r="EG153" s="492">
        <v>27</v>
      </c>
      <c r="EH153" s="492">
        <v>15</v>
      </c>
      <c r="EI153" s="492">
        <v>11</v>
      </c>
      <c r="EJ153" s="492">
        <v>1</v>
      </c>
      <c r="EK153" s="492" t="s">
        <v>1</v>
      </c>
      <c r="EL153" s="492">
        <v>1</v>
      </c>
      <c r="EM153" s="492">
        <v>3</v>
      </c>
      <c r="EN153" s="492">
        <v>29</v>
      </c>
      <c r="EO153" s="492">
        <v>16</v>
      </c>
      <c r="EP153" s="492">
        <v>6</v>
      </c>
      <c r="EQ153" s="492">
        <v>9</v>
      </c>
      <c r="ER153" s="492">
        <v>1</v>
      </c>
      <c r="ES153" s="492">
        <v>9</v>
      </c>
      <c r="ET153" s="492">
        <v>1</v>
      </c>
      <c r="EU153" s="492">
        <v>3</v>
      </c>
    </row>
    <row r="154" spans="1:151" ht="14.25" customHeight="1">
      <c r="A154" s="503" t="s">
        <v>299</v>
      </c>
      <c r="B154" s="503" t="s">
        <v>414</v>
      </c>
      <c r="C154" s="503" t="s">
        <v>420</v>
      </c>
      <c r="D154" s="503" t="s">
        <v>420</v>
      </c>
      <c r="AC154" s="491"/>
      <c r="AD154" s="491"/>
      <c r="AE154" s="491"/>
      <c r="AF154" s="490"/>
      <c r="AG154" s="490"/>
      <c r="AH154" s="490"/>
      <c r="AI154" s="490"/>
      <c r="AJ154" s="490"/>
      <c r="AK154" s="490"/>
      <c r="AL154" s="490"/>
      <c r="AM154" s="490"/>
      <c r="AN154" s="490"/>
      <c r="AO154" s="490"/>
      <c r="AP154" s="490"/>
      <c r="AQ154" s="490"/>
      <c r="AR154" s="490"/>
      <c r="AS154" s="490"/>
      <c r="AT154" s="490"/>
      <c r="AU154" s="490"/>
      <c r="AV154" s="504"/>
      <c r="AW154" s="504"/>
      <c r="AX154" s="504"/>
      <c r="AY154" s="490"/>
      <c r="AZ154" s="490"/>
      <c r="BA154" s="490"/>
      <c r="BB154" s="490"/>
      <c r="BC154" s="490"/>
      <c r="BD154" s="490"/>
      <c r="BE154" s="490"/>
      <c r="BF154" s="490"/>
      <c r="BG154" s="490"/>
      <c r="BH154" s="490"/>
      <c r="BI154" s="490"/>
      <c r="BJ154" s="490"/>
      <c r="BK154" s="490"/>
      <c r="BL154" s="490"/>
      <c r="BM154" s="490"/>
      <c r="BN154" s="490"/>
      <c r="BO154" s="505"/>
      <c r="BP154" s="505"/>
      <c r="BQ154" s="505"/>
      <c r="CH154" s="506"/>
      <c r="CI154" s="506"/>
      <c r="CJ154" s="506"/>
      <c r="CK154" s="506"/>
      <c r="CL154" s="506"/>
      <c r="CM154" s="506"/>
      <c r="CN154" s="506"/>
      <c r="CO154" s="506"/>
      <c r="CP154" s="506"/>
      <c r="CQ154" s="506"/>
      <c r="CR154" s="506"/>
      <c r="CS154" s="506"/>
      <c r="CT154" s="506"/>
      <c r="CU154" s="506"/>
    </row>
    <row r="155" spans="1:151" ht="14.25" customHeight="1">
      <c r="A155" s="503" t="s">
        <v>299</v>
      </c>
      <c r="B155" s="503" t="s">
        <v>414</v>
      </c>
      <c r="C155" s="503" t="s">
        <v>421</v>
      </c>
      <c r="D155" s="503"/>
      <c r="E155" s="490">
        <v>82</v>
      </c>
      <c r="F155" s="490">
        <v>19</v>
      </c>
      <c r="G155" s="490" t="s">
        <v>1</v>
      </c>
      <c r="H155" s="490" t="s">
        <v>1</v>
      </c>
      <c r="I155" s="490" t="s">
        <v>1</v>
      </c>
      <c r="J155" s="490" t="s">
        <v>1</v>
      </c>
      <c r="K155" s="490">
        <v>19</v>
      </c>
      <c r="L155" s="490">
        <v>63</v>
      </c>
      <c r="M155" s="490">
        <v>39</v>
      </c>
      <c r="N155" s="490" t="s">
        <v>1</v>
      </c>
      <c r="O155" s="490" t="s">
        <v>1</v>
      </c>
      <c r="P155" s="490" t="s">
        <v>1</v>
      </c>
      <c r="Q155" s="490">
        <v>1</v>
      </c>
      <c r="R155" s="490" t="s">
        <v>1</v>
      </c>
      <c r="S155" s="490">
        <v>4</v>
      </c>
      <c r="T155" s="490">
        <v>1</v>
      </c>
      <c r="U155" s="490">
        <v>2</v>
      </c>
      <c r="V155" s="490">
        <v>1</v>
      </c>
      <c r="W155" s="490">
        <v>8</v>
      </c>
      <c r="X155" s="490">
        <v>7</v>
      </c>
      <c r="Y155" s="490">
        <v>5</v>
      </c>
      <c r="Z155" s="490">
        <v>3</v>
      </c>
      <c r="AA155" s="490">
        <v>4</v>
      </c>
      <c r="AB155" s="490">
        <v>3</v>
      </c>
      <c r="AC155" s="491">
        <v>65.5</v>
      </c>
      <c r="AD155" s="491">
        <v>63.5</v>
      </c>
      <c r="AE155" s="491">
        <v>68.2</v>
      </c>
      <c r="AF155" s="490">
        <v>20</v>
      </c>
      <c r="AG155" s="490" t="s">
        <v>1</v>
      </c>
      <c r="AH155" s="490" t="s">
        <v>1</v>
      </c>
      <c r="AI155" s="490" t="s">
        <v>1</v>
      </c>
      <c r="AJ155" s="490" t="s">
        <v>1</v>
      </c>
      <c r="AK155" s="490" t="s">
        <v>1</v>
      </c>
      <c r="AL155" s="490">
        <v>1</v>
      </c>
      <c r="AM155" s="490" t="s">
        <v>1</v>
      </c>
      <c r="AN155" s="490" t="s">
        <v>1</v>
      </c>
      <c r="AO155" s="490" t="s">
        <v>1</v>
      </c>
      <c r="AP155" s="490">
        <v>2</v>
      </c>
      <c r="AQ155" s="490">
        <v>6</v>
      </c>
      <c r="AR155" s="490">
        <v>3</v>
      </c>
      <c r="AS155" s="490">
        <v>2</v>
      </c>
      <c r="AT155" s="490">
        <v>4</v>
      </c>
      <c r="AU155" s="490">
        <v>2</v>
      </c>
      <c r="AV155" s="504">
        <v>72.2</v>
      </c>
      <c r="AW155" s="504">
        <v>75.900000000000006</v>
      </c>
      <c r="AX155" s="504">
        <v>68.5</v>
      </c>
      <c r="AY155" s="490">
        <v>15</v>
      </c>
      <c r="AZ155" s="490" t="s">
        <v>1</v>
      </c>
      <c r="BA155" s="490" t="s">
        <v>1</v>
      </c>
      <c r="BB155" s="490" t="s">
        <v>1</v>
      </c>
      <c r="BC155" s="490" t="s">
        <v>1</v>
      </c>
      <c r="BD155" s="490" t="s">
        <v>1</v>
      </c>
      <c r="BE155" s="490" t="s">
        <v>1</v>
      </c>
      <c r="BF155" s="490" t="s">
        <v>1</v>
      </c>
      <c r="BG155" s="490" t="s">
        <v>1</v>
      </c>
      <c r="BH155" s="490" t="s">
        <v>1</v>
      </c>
      <c r="BI155" s="490">
        <v>2</v>
      </c>
      <c r="BJ155" s="490">
        <v>4</v>
      </c>
      <c r="BK155" s="490">
        <v>3</v>
      </c>
      <c r="BL155" s="490">
        <v>1</v>
      </c>
      <c r="BM155" s="490">
        <v>4</v>
      </c>
      <c r="BN155" s="490">
        <v>1</v>
      </c>
      <c r="BO155" s="505">
        <v>73.7</v>
      </c>
      <c r="BP155" s="505">
        <v>75.900000000000006</v>
      </c>
      <c r="BQ155" s="505">
        <v>69.2</v>
      </c>
      <c r="BR155" s="492">
        <v>19</v>
      </c>
      <c r="BS155" s="492" t="s">
        <v>1</v>
      </c>
      <c r="BT155" s="492" t="s">
        <v>1</v>
      </c>
      <c r="BU155" s="492" t="s">
        <v>1</v>
      </c>
      <c r="BV155" s="492" t="s">
        <v>1</v>
      </c>
      <c r="BW155" s="492" t="s">
        <v>1</v>
      </c>
      <c r="BX155" s="492" t="s">
        <v>1</v>
      </c>
      <c r="BY155" s="492">
        <v>1</v>
      </c>
      <c r="BZ155" s="492" t="s">
        <v>1</v>
      </c>
      <c r="CA155" s="492" t="s">
        <v>1</v>
      </c>
      <c r="CB155" s="492">
        <v>4</v>
      </c>
      <c r="CC155" s="492">
        <v>3</v>
      </c>
      <c r="CD155" s="492">
        <v>4</v>
      </c>
      <c r="CE155" s="492">
        <v>2</v>
      </c>
      <c r="CF155" s="492">
        <v>3</v>
      </c>
      <c r="CG155" s="492">
        <v>2</v>
      </c>
      <c r="CH155" s="506">
        <v>9</v>
      </c>
      <c r="CI155" s="506" t="s">
        <v>1</v>
      </c>
      <c r="CJ155" s="506" t="s">
        <v>1</v>
      </c>
      <c r="CK155" s="506" t="s">
        <v>1</v>
      </c>
      <c r="CL155" s="506" t="s">
        <v>1</v>
      </c>
      <c r="CM155" s="506" t="s">
        <v>1</v>
      </c>
      <c r="CN155" s="506" t="s">
        <v>1</v>
      </c>
      <c r="CO155" s="506" t="s">
        <v>1</v>
      </c>
      <c r="CP155" s="506">
        <v>3</v>
      </c>
      <c r="CQ155" s="506">
        <v>1</v>
      </c>
      <c r="CR155" s="506">
        <v>1</v>
      </c>
      <c r="CS155" s="506">
        <v>1</v>
      </c>
      <c r="CT155" s="506">
        <v>1</v>
      </c>
      <c r="CU155" s="506">
        <v>2</v>
      </c>
      <c r="DC155" s="492">
        <v>58</v>
      </c>
      <c r="DD155" s="492">
        <v>41</v>
      </c>
      <c r="DE155" s="492">
        <v>15</v>
      </c>
      <c r="DF155" s="492">
        <v>24</v>
      </c>
      <c r="DG155" s="492">
        <v>2</v>
      </c>
      <c r="DH155" s="492">
        <v>11</v>
      </c>
      <c r="DI155" s="492">
        <v>1</v>
      </c>
      <c r="DJ155" s="492">
        <v>5</v>
      </c>
      <c r="DK155" s="492">
        <v>10</v>
      </c>
      <c r="DL155" s="492" t="s">
        <v>1</v>
      </c>
      <c r="DM155" s="492" t="s">
        <v>1</v>
      </c>
      <c r="DN155" s="492" t="s">
        <v>1</v>
      </c>
      <c r="DO155" s="492" t="s">
        <v>1</v>
      </c>
      <c r="DP155" s="492">
        <v>2</v>
      </c>
      <c r="DQ155" s="492" t="s">
        <v>1</v>
      </c>
      <c r="DR155" s="492">
        <v>7</v>
      </c>
      <c r="DS155" s="492">
        <v>1</v>
      </c>
      <c r="DT155" s="492" t="s">
        <v>1</v>
      </c>
      <c r="DU155" s="492" t="s">
        <v>1</v>
      </c>
      <c r="DV155" s="492" t="s">
        <v>1</v>
      </c>
      <c r="DW155" s="492" t="s">
        <v>1</v>
      </c>
      <c r="DX155" s="492" t="s">
        <v>1</v>
      </c>
      <c r="EA155" s="492">
        <v>19</v>
      </c>
      <c r="EB155" s="492">
        <v>711</v>
      </c>
      <c r="EC155" s="492">
        <v>3</v>
      </c>
      <c r="ED155" s="492">
        <v>455</v>
      </c>
      <c r="EE155" s="492">
        <v>253</v>
      </c>
      <c r="EF155" s="492">
        <v>30</v>
      </c>
      <c r="EG155" s="492">
        <v>27</v>
      </c>
      <c r="EH155" s="492">
        <v>10</v>
      </c>
      <c r="EI155" s="492">
        <v>16</v>
      </c>
      <c r="EJ155" s="492">
        <v>1</v>
      </c>
      <c r="EK155" s="492" t="s">
        <v>1</v>
      </c>
      <c r="EL155" s="492" t="s">
        <v>1</v>
      </c>
      <c r="EM155" s="492">
        <v>3</v>
      </c>
      <c r="EN155" s="492">
        <v>28</v>
      </c>
      <c r="EO155" s="492">
        <v>14</v>
      </c>
      <c r="EP155" s="492">
        <v>5</v>
      </c>
      <c r="EQ155" s="492">
        <v>8</v>
      </c>
      <c r="ER155" s="492">
        <v>1</v>
      </c>
      <c r="ES155" s="492">
        <v>11</v>
      </c>
      <c r="ET155" s="492">
        <v>1</v>
      </c>
      <c r="EU155" s="492">
        <v>2</v>
      </c>
    </row>
    <row r="156" spans="1:151" ht="14.25" customHeight="1">
      <c r="A156" s="503" t="s">
        <v>299</v>
      </c>
      <c r="B156" s="503" t="s">
        <v>414</v>
      </c>
      <c r="C156" s="503" t="s">
        <v>421</v>
      </c>
      <c r="D156" s="503" t="s">
        <v>421</v>
      </c>
      <c r="AC156" s="491"/>
      <c r="AD156" s="491"/>
      <c r="AE156" s="491"/>
      <c r="AF156" s="490"/>
      <c r="AG156" s="490"/>
      <c r="AH156" s="490"/>
      <c r="AI156" s="490"/>
      <c r="AJ156" s="490"/>
      <c r="AK156" s="490"/>
      <c r="AL156" s="490"/>
      <c r="AM156" s="490"/>
      <c r="AN156" s="490"/>
      <c r="AO156" s="490"/>
      <c r="AP156" s="490"/>
      <c r="AQ156" s="490"/>
      <c r="AR156" s="490"/>
      <c r="AS156" s="490"/>
      <c r="AT156" s="490"/>
      <c r="AU156" s="490"/>
      <c r="AV156" s="504"/>
      <c r="AW156" s="504"/>
      <c r="AX156" s="504"/>
      <c r="AY156" s="490"/>
      <c r="AZ156" s="490"/>
      <c r="BA156" s="490"/>
      <c r="BB156" s="490"/>
      <c r="BC156" s="490"/>
      <c r="BD156" s="490"/>
      <c r="BE156" s="490"/>
      <c r="BF156" s="490"/>
      <c r="BG156" s="490"/>
      <c r="BH156" s="490"/>
      <c r="BI156" s="490"/>
      <c r="BJ156" s="490"/>
      <c r="BK156" s="490"/>
      <c r="BL156" s="490"/>
      <c r="BM156" s="490"/>
      <c r="BN156" s="490"/>
      <c r="BO156" s="505"/>
      <c r="BP156" s="505"/>
      <c r="BQ156" s="505"/>
      <c r="CH156" s="506"/>
      <c r="CI156" s="506"/>
      <c r="CJ156" s="506"/>
      <c r="CK156" s="506"/>
      <c r="CL156" s="506"/>
      <c r="CM156" s="506"/>
      <c r="CN156" s="506"/>
      <c r="CO156" s="506"/>
      <c r="CP156" s="506"/>
      <c r="CQ156" s="506"/>
      <c r="CR156" s="506"/>
      <c r="CS156" s="506"/>
      <c r="CT156" s="506"/>
      <c r="CU156" s="506"/>
    </row>
    <row r="157" spans="1:151" ht="14.25" customHeight="1">
      <c r="A157" s="503" t="s">
        <v>299</v>
      </c>
      <c r="B157" s="503" t="s">
        <v>422</v>
      </c>
      <c r="C157" s="503"/>
      <c r="D157" s="503"/>
      <c r="E157" s="490">
        <v>326</v>
      </c>
      <c r="F157" s="490">
        <v>162</v>
      </c>
      <c r="G157" s="490">
        <v>59</v>
      </c>
      <c r="H157" s="490">
        <v>54</v>
      </c>
      <c r="I157" s="490">
        <v>56</v>
      </c>
      <c r="J157" s="490">
        <v>39</v>
      </c>
      <c r="K157" s="490">
        <v>47</v>
      </c>
      <c r="L157" s="490">
        <v>164</v>
      </c>
      <c r="M157" s="490">
        <v>458</v>
      </c>
      <c r="N157" s="490">
        <v>8</v>
      </c>
      <c r="O157" s="490">
        <v>9</v>
      </c>
      <c r="P157" s="490">
        <v>18</v>
      </c>
      <c r="Q157" s="490">
        <v>20</v>
      </c>
      <c r="R157" s="490">
        <v>17</v>
      </c>
      <c r="S157" s="490">
        <v>31</v>
      </c>
      <c r="T157" s="490">
        <v>36</v>
      </c>
      <c r="U157" s="490">
        <v>40</v>
      </c>
      <c r="V157" s="490">
        <v>47</v>
      </c>
      <c r="W157" s="490">
        <v>39</v>
      </c>
      <c r="X157" s="490">
        <v>56</v>
      </c>
      <c r="Y157" s="490">
        <v>31</v>
      </c>
      <c r="Z157" s="490">
        <v>44</v>
      </c>
      <c r="AA157" s="490">
        <v>25</v>
      </c>
      <c r="AB157" s="490">
        <v>37</v>
      </c>
      <c r="AC157" s="491">
        <v>58.8</v>
      </c>
      <c r="AD157" s="491">
        <v>58.1</v>
      </c>
      <c r="AE157" s="491">
        <v>59.5</v>
      </c>
      <c r="AF157" s="490">
        <v>366</v>
      </c>
      <c r="AG157" s="490">
        <v>5</v>
      </c>
      <c r="AH157" s="490">
        <v>4</v>
      </c>
      <c r="AI157" s="490">
        <v>6</v>
      </c>
      <c r="AJ157" s="490">
        <v>11</v>
      </c>
      <c r="AK157" s="490">
        <v>13</v>
      </c>
      <c r="AL157" s="490">
        <v>19</v>
      </c>
      <c r="AM157" s="490">
        <v>25</v>
      </c>
      <c r="AN157" s="490">
        <v>29</v>
      </c>
      <c r="AO157" s="490">
        <v>38</v>
      </c>
      <c r="AP157" s="490">
        <v>35</v>
      </c>
      <c r="AQ157" s="490">
        <v>48</v>
      </c>
      <c r="AR157" s="490">
        <v>30</v>
      </c>
      <c r="AS157" s="490">
        <v>43</v>
      </c>
      <c r="AT157" s="490">
        <v>24</v>
      </c>
      <c r="AU157" s="490">
        <v>36</v>
      </c>
      <c r="AV157" s="504">
        <v>62.3</v>
      </c>
      <c r="AW157" s="504">
        <v>61.7</v>
      </c>
      <c r="AX157" s="504">
        <v>62.9</v>
      </c>
      <c r="AY157" s="490">
        <v>312</v>
      </c>
      <c r="AZ157" s="490" t="s">
        <v>1</v>
      </c>
      <c r="BA157" s="490">
        <v>3</v>
      </c>
      <c r="BB157" s="490">
        <v>5</v>
      </c>
      <c r="BC157" s="490">
        <v>10</v>
      </c>
      <c r="BD157" s="490">
        <v>10</v>
      </c>
      <c r="BE157" s="490">
        <v>14</v>
      </c>
      <c r="BF157" s="490">
        <v>20</v>
      </c>
      <c r="BG157" s="490">
        <v>24</v>
      </c>
      <c r="BH157" s="490">
        <v>33</v>
      </c>
      <c r="BI157" s="490">
        <v>32</v>
      </c>
      <c r="BJ157" s="490">
        <v>43</v>
      </c>
      <c r="BK157" s="490">
        <v>26</v>
      </c>
      <c r="BL157" s="490">
        <v>41</v>
      </c>
      <c r="BM157" s="490">
        <v>22</v>
      </c>
      <c r="BN157" s="490">
        <v>29</v>
      </c>
      <c r="BO157" s="505">
        <v>63.4</v>
      </c>
      <c r="BP157" s="505">
        <v>62.4</v>
      </c>
      <c r="BQ157" s="505">
        <v>64.8</v>
      </c>
      <c r="BR157" s="492">
        <v>162</v>
      </c>
      <c r="BS157" s="492" t="s">
        <v>1</v>
      </c>
      <c r="BT157" s="492" t="s">
        <v>1</v>
      </c>
      <c r="BU157" s="492" t="s">
        <v>1</v>
      </c>
      <c r="BV157" s="492">
        <v>1</v>
      </c>
      <c r="BW157" s="492" t="s">
        <v>1</v>
      </c>
      <c r="BX157" s="492">
        <v>4</v>
      </c>
      <c r="BY157" s="492">
        <v>4</v>
      </c>
      <c r="BZ157" s="492">
        <v>9</v>
      </c>
      <c r="CA157" s="492">
        <v>16</v>
      </c>
      <c r="CB157" s="492">
        <v>17</v>
      </c>
      <c r="CC157" s="492">
        <v>26</v>
      </c>
      <c r="CD157" s="492">
        <v>16</v>
      </c>
      <c r="CE157" s="492">
        <v>28</v>
      </c>
      <c r="CF157" s="492">
        <v>14</v>
      </c>
      <c r="CG157" s="492">
        <v>27</v>
      </c>
      <c r="CH157" s="506">
        <v>107</v>
      </c>
      <c r="CI157" s="506" t="s">
        <v>1</v>
      </c>
      <c r="CJ157" s="506">
        <v>1</v>
      </c>
      <c r="CK157" s="506" t="s">
        <v>1</v>
      </c>
      <c r="CL157" s="506">
        <v>1</v>
      </c>
      <c r="CM157" s="506">
        <v>2</v>
      </c>
      <c r="CN157" s="506">
        <v>5</v>
      </c>
      <c r="CO157" s="506">
        <v>11</v>
      </c>
      <c r="CP157" s="506">
        <v>6</v>
      </c>
      <c r="CQ157" s="506">
        <v>17</v>
      </c>
      <c r="CR157" s="506">
        <v>10</v>
      </c>
      <c r="CS157" s="506">
        <v>20</v>
      </c>
      <c r="CT157" s="506">
        <v>12</v>
      </c>
      <c r="CU157" s="506">
        <v>22</v>
      </c>
      <c r="DC157" s="492">
        <v>602</v>
      </c>
      <c r="DD157" s="492">
        <v>428</v>
      </c>
      <c r="DE157" s="492">
        <v>312</v>
      </c>
      <c r="DF157" s="492">
        <v>90</v>
      </c>
      <c r="DG157" s="492">
        <v>26</v>
      </c>
      <c r="DH157" s="492">
        <v>73</v>
      </c>
      <c r="DI157" s="492">
        <v>46</v>
      </c>
      <c r="DJ157" s="492">
        <v>55</v>
      </c>
      <c r="DK157" s="492">
        <v>152</v>
      </c>
      <c r="DL157" s="492">
        <v>11</v>
      </c>
      <c r="DM157" s="492" t="s">
        <v>1</v>
      </c>
      <c r="DN157" s="492">
        <v>3</v>
      </c>
      <c r="DO157" s="492" t="s">
        <v>1</v>
      </c>
      <c r="DP157" s="492">
        <v>84</v>
      </c>
      <c r="DQ157" s="492">
        <v>12</v>
      </c>
      <c r="DR157" s="492">
        <v>23</v>
      </c>
      <c r="DS157" s="492">
        <v>15</v>
      </c>
      <c r="DT157" s="492">
        <v>3</v>
      </c>
      <c r="DU157" s="492" t="s">
        <v>1</v>
      </c>
      <c r="DV157" s="492" t="s">
        <v>1</v>
      </c>
      <c r="DW157" s="492" t="s">
        <v>1</v>
      </c>
      <c r="DX157" s="492">
        <v>1</v>
      </c>
      <c r="EA157" s="492">
        <v>161</v>
      </c>
      <c r="EB157" s="492">
        <v>9510</v>
      </c>
      <c r="EC157" s="492">
        <v>2198</v>
      </c>
      <c r="ED157" s="492">
        <v>6020</v>
      </c>
      <c r="EE157" s="492">
        <v>1292</v>
      </c>
      <c r="EF157" s="492">
        <v>287</v>
      </c>
      <c r="EG157" s="492">
        <v>243</v>
      </c>
      <c r="EH157" s="492">
        <v>182</v>
      </c>
      <c r="EI157" s="492">
        <v>45</v>
      </c>
      <c r="EJ157" s="492">
        <v>16</v>
      </c>
      <c r="EK157" s="492">
        <v>2</v>
      </c>
      <c r="EL157" s="492">
        <v>23</v>
      </c>
      <c r="EM157" s="492">
        <v>19</v>
      </c>
      <c r="EN157" s="492">
        <v>315</v>
      </c>
      <c r="EO157" s="492">
        <v>185</v>
      </c>
      <c r="EP157" s="492">
        <v>130</v>
      </c>
      <c r="EQ157" s="492">
        <v>45</v>
      </c>
      <c r="ER157" s="492">
        <v>10</v>
      </c>
      <c r="ES157" s="492">
        <v>71</v>
      </c>
      <c r="ET157" s="492">
        <v>23</v>
      </c>
      <c r="EU157" s="492">
        <v>36</v>
      </c>
    </row>
    <row r="158" spans="1:151" ht="14.25" customHeight="1">
      <c r="A158" s="503" t="s">
        <v>299</v>
      </c>
      <c r="B158" s="503" t="s">
        <v>422</v>
      </c>
      <c r="C158" s="503" t="s">
        <v>423</v>
      </c>
      <c r="D158" s="503"/>
      <c r="E158" s="490">
        <v>100</v>
      </c>
      <c r="F158" s="490">
        <v>57</v>
      </c>
      <c r="G158" s="490">
        <v>18</v>
      </c>
      <c r="H158" s="490">
        <v>17</v>
      </c>
      <c r="I158" s="490">
        <v>17</v>
      </c>
      <c r="J158" s="490">
        <v>10</v>
      </c>
      <c r="K158" s="490">
        <v>22</v>
      </c>
      <c r="L158" s="490">
        <v>43</v>
      </c>
      <c r="M158" s="490">
        <v>147</v>
      </c>
      <c r="N158" s="490">
        <v>3</v>
      </c>
      <c r="O158" s="490">
        <v>2</v>
      </c>
      <c r="P158" s="490">
        <v>4</v>
      </c>
      <c r="Q158" s="490">
        <v>6</v>
      </c>
      <c r="R158" s="490">
        <v>3</v>
      </c>
      <c r="S158" s="490">
        <v>9</v>
      </c>
      <c r="T158" s="490">
        <v>17</v>
      </c>
      <c r="U158" s="490">
        <v>10</v>
      </c>
      <c r="V158" s="490">
        <v>15</v>
      </c>
      <c r="W158" s="490">
        <v>15</v>
      </c>
      <c r="X158" s="490">
        <v>18</v>
      </c>
      <c r="Y158" s="490">
        <v>8</v>
      </c>
      <c r="Z158" s="490">
        <v>16</v>
      </c>
      <c r="AA158" s="490">
        <v>9</v>
      </c>
      <c r="AB158" s="490">
        <v>12</v>
      </c>
      <c r="AC158" s="491">
        <v>59.7</v>
      </c>
      <c r="AD158" s="491">
        <v>59.3</v>
      </c>
      <c r="AE158" s="491">
        <v>60.3</v>
      </c>
      <c r="AF158" s="490">
        <v>110</v>
      </c>
      <c r="AG158" s="490" t="s">
        <v>1</v>
      </c>
      <c r="AH158" s="490">
        <v>1</v>
      </c>
      <c r="AI158" s="490" t="s">
        <v>1</v>
      </c>
      <c r="AJ158" s="490">
        <v>2</v>
      </c>
      <c r="AK158" s="490">
        <v>1</v>
      </c>
      <c r="AL158" s="490">
        <v>4</v>
      </c>
      <c r="AM158" s="490">
        <v>10</v>
      </c>
      <c r="AN158" s="490">
        <v>6</v>
      </c>
      <c r="AO158" s="490">
        <v>12</v>
      </c>
      <c r="AP158" s="490">
        <v>13</v>
      </c>
      <c r="AQ158" s="490">
        <v>17</v>
      </c>
      <c r="AR158" s="490">
        <v>7</v>
      </c>
      <c r="AS158" s="490">
        <v>16</v>
      </c>
      <c r="AT158" s="490">
        <v>9</v>
      </c>
      <c r="AU158" s="490">
        <v>12</v>
      </c>
      <c r="AV158" s="504">
        <v>65.5</v>
      </c>
      <c r="AW158" s="504">
        <v>64.599999999999994</v>
      </c>
      <c r="AX158" s="504">
        <v>66.599999999999994</v>
      </c>
      <c r="AY158" s="490">
        <v>91</v>
      </c>
      <c r="AZ158" s="490" t="s">
        <v>1</v>
      </c>
      <c r="BA158" s="490" t="s">
        <v>1</v>
      </c>
      <c r="BB158" s="490" t="s">
        <v>1</v>
      </c>
      <c r="BC158" s="490">
        <v>2</v>
      </c>
      <c r="BD158" s="490">
        <v>1</v>
      </c>
      <c r="BE158" s="490">
        <v>2</v>
      </c>
      <c r="BF158" s="490">
        <v>7</v>
      </c>
      <c r="BG158" s="490">
        <v>5</v>
      </c>
      <c r="BH158" s="490">
        <v>8</v>
      </c>
      <c r="BI158" s="490">
        <v>11</v>
      </c>
      <c r="BJ158" s="490">
        <v>15</v>
      </c>
      <c r="BK158" s="490">
        <v>6</v>
      </c>
      <c r="BL158" s="490">
        <v>16</v>
      </c>
      <c r="BM158" s="490">
        <v>8</v>
      </c>
      <c r="BN158" s="490">
        <v>10</v>
      </c>
      <c r="BO158" s="505">
        <v>67</v>
      </c>
      <c r="BP158" s="505">
        <v>65.7</v>
      </c>
      <c r="BQ158" s="505">
        <v>69.3</v>
      </c>
      <c r="BR158" s="492">
        <v>57</v>
      </c>
      <c r="BS158" s="492" t="s">
        <v>1</v>
      </c>
      <c r="BT158" s="492" t="s">
        <v>1</v>
      </c>
      <c r="BU158" s="492" t="s">
        <v>1</v>
      </c>
      <c r="BV158" s="492">
        <v>1</v>
      </c>
      <c r="BW158" s="492" t="s">
        <v>1</v>
      </c>
      <c r="BX158" s="492">
        <v>1</v>
      </c>
      <c r="BY158" s="492">
        <v>2</v>
      </c>
      <c r="BZ158" s="492">
        <v>3</v>
      </c>
      <c r="CA158" s="492">
        <v>4</v>
      </c>
      <c r="CB158" s="492">
        <v>6</v>
      </c>
      <c r="CC158" s="492">
        <v>10</v>
      </c>
      <c r="CD158" s="492">
        <v>4</v>
      </c>
      <c r="CE158" s="492">
        <v>8</v>
      </c>
      <c r="CF158" s="492">
        <v>8</v>
      </c>
      <c r="CG158" s="492">
        <v>10</v>
      </c>
      <c r="CH158" s="506">
        <v>35</v>
      </c>
      <c r="CI158" s="506" t="s">
        <v>1</v>
      </c>
      <c r="CJ158" s="506">
        <v>1</v>
      </c>
      <c r="CK158" s="506" t="s">
        <v>1</v>
      </c>
      <c r="CL158" s="506" t="s">
        <v>1</v>
      </c>
      <c r="CM158" s="506" t="s">
        <v>1</v>
      </c>
      <c r="CN158" s="506">
        <v>2</v>
      </c>
      <c r="CO158" s="506">
        <v>2</v>
      </c>
      <c r="CP158" s="506">
        <v>2</v>
      </c>
      <c r="CQ158" s="506">
        <v>6</v>
      </c>
      <c r="CR158" s="506">
        <v>3</v>
      </c>
      <c r="CS158" s="506">
        <v>5</v>
      </c>
      <c r="CT158" s="506">
        <v>7</v>
      </c>
      <c r="CU158" s="506">
        <v>7</v>
      </c>
      <c r="DC158" s="492">
        <v>203</v>
      </c>
      <c r="DD158" s="492">
        <v>128</v>
      </c>
      <c r="DE158" s="492">
        <v>91</v>
      </c>
      <c r="DF158" s="492">
        <v>32</v>
      </c>
      <c r="DG158" s="492">
        <v>5</v>
      </c>
      <c r="DH158" s="492">
        <v>27</v>
      </c>
      <c r="DI158" s="492">
        <v>21</v>
      </c>
      <c r="DJ158" s="492">
        <v>27</v>
      </c>
      <c r="DK158" s="492">
        <v>49</v>
      </c>
      <c r="DL158" s="492">
        <v>8</v>
      </c>
      <c r="DM158" s="492" t="s">
        <v>1</v>
      </c>
      <c r="DN158" s="492" t="s">
        <v>1</v>
      </c>
      <c r="DO158" s="492" t="s">
        <v>1</v>
      </c>
      <c r="DP158" s="492">
        <v>22</v>
      </c>
      <c r="DQ158" s="492">
        <v>3</v>
      </c>
      <c r="DR158" s="492">
        <v>14</v>
      </c>
      <c r="DS158" s="492">
        <v>1</v>
      </c>
      <c r="DT158" s="492">
        <v>1</v>
      </c>
      <c r="DU158" s="492" t="s">
        <v>1</v>
      </c>
      <c r="DV158" s="492" t="s">
        <v>1</v>
      </c>
      <c r="DW158" s="492" t="s">
        <v>1</v>
      </c>
      <c r="DX158" s="492" t="s">
        <v>1</v>
      </c>
      <c r="EA158" s="492">
        <v>57</v>
      </c>
      <c r="EB158" s="492">
        <v>3981</v>
      </c>
      <c r="EC158" s="492">
        <v>1288</v>
      </c>
      <c r="ED158" s="492">
        <v>2109</v>
      </c>
      <c r="EE158" s="492">
        <v>584</v>
      </c>
      <c r="EF158" s="492">
        <v>105</v>
      </c>
      <c r="EG158" s="492">
        <v>82</v>
      </c>
      <c r="EH158" s="492">
        <v>57</v>
      </c>
      <c r="EI158" s="492">
        <v>21</v>
      </c>
      <c r="EJ158" s="492">
        <v>4</v>
      </c>
      <c r="EK158" s="492">
        <v>1</v>
      </c>
      <c r="EL158" s="492">
        <v>12</v>
      </c>
      <c r="EM158" s="492">
        <v>10</v>
      </c>
      <c r="EN158" s="492">
        <v>98</v>
      </c>
      <c r="EO158" s="492">
        <v>46</v>
      </c>
      <c r="EP158" s="492">
        <v>34</v>
      </c>
      <c r="EQ158" s="492">
        <v>11</v>
      </c>
      <c r="ER158" s="492">
        <v>1</v>
      </c>
      <c r="ES158" s="492">
        <v>26</v>
      </c>
      <c r="ET158" s="492">
        <v>9</v>
      </c>
      <c r="EU158" s="492">
        <v>17</v>
      </c>
    </row>
    <row r="159" spans="1:151" ht="14.25" customHeight="1">
      <c r="A159" s="503" t="s">
        <v>299</v>
      </c>
      <c r="B159" s="503" t="s">
        <v>422</v>
      </c>
      <c r="C159" s="503" t="s">
        <v>423</v>
      </c>
      <c r="D159" s="503" t="s">
        <v>423</v>
      </c>
      <c r="AC159" s="491"/>
      <c r="AD159" s="491"/>
      <c r="AE159" s="491"/>
      <c r="AF159" s="490"/>
      <c r="AG159" s="490"/>
      <c r="AH159" s="490"/>
      <c r="AI159" s="490"/>
      <c r="AJ159" s="490"/>
      <c r="AK159" s="490"/>
      <c r="AL159" s="490"/>
      <c r="AM159" s="490"/>
      <c r="AN159" s="490"/>
      <c r="AO159" s="490"/>
      <c r="AP159" s="490"/>
      <c r="AQ159" s="490"/>
      <c r="AR159" s="490"/>
      <c r="AS159" s="490"/>
      <c r="AT159" s="490"/>
      <c r="AU159" s="490"/>
      <c r="AV159" s="504"/>
      <c r="AW159" s="504"/>
      <c r="AX159" s="504"/>
      <c r="AY159" s="490"/>
      <c r="AZ159" s="490"/>
      <c r="BA159" s="490"/>
      <c r="BB159" s="490"/>
      <c r="BC159" s="490"/>
      <c r="BD159" s="490"/>
      <c r="BE159" s="490"/>
      <c r="BF159" s="490"/>
      <c r="BG159" s="490"/>
      <c r="BH159" s="490"/>
      <c r="BI159" s="490"/>
      <c r="BJ159" s="490"/>
      <c r="BK159" s="490"/>
      <c r="BL159" s="490"/>
      <c r="BM159" s="490"/>
      <c r="BN159" s="490"/>
      <c r="BO159" s="505"/>
      <c r="BP159" s="505"/>
      <c r="BQ159" s="505"/>
      <c r="CH159" s="506"/>
      <c r="CI159" s="506"/>
      <c r="CJ159" s="506"/>
      <c r="CK159" s="506"/>
      <c r="CL159" s="506"/>
      <c r="CM159" s="506"/>
      <c r="CN159" s="506"/>
      <c r="CO159" s="506"/>
      <c r="CP159" s="506"/>
      <c r="CQ159" s="506"/>
      <c r="CR159" s="506"/>
      <c r="CS159" s="506"/>
      <c r="CT159" s="506"/>
      <c r="CU159" s="506"/>
    </row>
    <row r="160" spans="1:151" ht="14.25" customHeight="1">
      <c r="A160" s="503" t="s">
        <v>299</v>
      </c>
      <c r="B160" s="503" t="s">
        <v>422</v>
      </c>
      <c r="C160" s="503" t="s">
        <v>424</v>
      </c>
      <c r="D160" s="503"/>
      <c r="E160" s="490">
        <v>57</v>
      </c>
      <c r="F160" s="490">
        <v>26</v>
      </c>
      <c r="G160" s="490">
        <v>13</v>
      </c>
      <c r="H160" s="490">
        <v>11</v>
      </c>
      <c r="I160" s="490">
        <v>6</v>
      </c>
      <c r="J160" s="490">
        <v>3</v>
      </c>
      <c r="K160" s="490">
        <v>7</v>
      </c>
      <c r="L160" s="490">
        <v>31</v>
      </c>
      <c r="M160" s="490">
        <v>72</v>
      </c>
      <c r="N160" s="490">
        <v>4</v>
      </c>
      <c r="O160" s="490" t="s">
        <v>1</v>
      </c>
      <c r="P160" s="490">
        <v>1</v>
      </c>
      <c r="Q160" s="490">
        <v>2</v>
      </c>
      <c r="R160" s="490">
        <v>4</v>
      </c>
      <c r="S160" s="490">
        <v>7</v>
      </c>
      <c r="T160" s="490">
        <v>6</v>
      </c>
      <c r="U160" s="490">
        <v>5</v>
      </c>
      <c r="V160" s="490">
        <v>5</v>
      </c>
      <c r="W160" s="490">
        <v>5</v>
      </c>
      <c r="X160" s="490">
        <v>11</v>
      </c>
      <c r="Y160" s="490">
        <v>5</v>
      </c>
      <c r="Z160" s="490">
        <v>8</v>
      </c>
      <c r="AA160" s="490">
        <v>3</v>
      </c>
      <c r="AB160" s="490">
        <v>6</v>
      </c>
      <c r="AC160" s="491">
        <v>58.6</v>
      </c>
      <c r="AD160" s="491">
        <v>58.8</v>
      </c>
      <c r="AE160" s="491">
        <v>58.5</v>
      </c>
      <c r="AF160" s="490">
        <v>64</v>
      </c>
      <c r="AG160" s="490">
        <v>4</v>
      </c>
      <c r="AH160" s="490" t="s">
        <v>1</v>
      </c>
      <c r="AI160" s="490" t="s">
        <v>1</v>
      </c>
      <c r="AJ160" s="490">
        <v>1</v>
      </c>
      <c r="AK160" s="490">
        <v>3</v>
      </c>
      <c r="AL160" s="490">
        <v>6</v>
      </c>
      <c r="AM160" s="490">
        <v>5</v>
      </c>
      <c r="AN160" s="490">
        <v>3</v>
      </c>
      <c r="AO160" s="490">
        <v>4</v>
      </c>
      <c r="AP160" s="490">
        <v>5</v>
      </c>
      <c r="AQ160" s="490">
        <v>11</v>
      </c>
      <c r="AR160" s="490">
        <v>5</v>
      </c>
      <c r="AS160" s="490">
        <v>8</v>
      </c>
      <c r="AT160" s="490">
        <v>3</v>
      </c>
      <c r="AU160" s="490">
        <v>6</v>
      </c>
      <c r="AV160" s="504">
        <v>60.5</v>
      </c>
      <c r="AW160" s="504">
        <v>62</v>
      </c>
      <c r="AX160" s="504">
        <v>59.1</v>
      </c>
      <c r="AY160" s="490">
        <v>55</v>
      </c>
      <c r="AZ160" s="490" t="s">
        <v>1</v>
      </c>
      <c r="BA160" s="490" t="s">
        <v>1</v>
      </c>
      <c r="BB160" s="490" t="s">
        <v>1</v>
      </c>
      <c r="BC160" s="490">
        <v>1</v>
      </c>
      <c r="BD160" s="490">
        <v>3</v>
      </c>
      <c r="BE160" s="490">
        <v>5</v>
      </c>
      <c r="BF160" s="490">
        <v>4</v>
      </c>
      <c r="BG160" s="490">
        <v>3</v>
      </c>
      <c r="BH160" s="490">
        <v>3</v>
      </c>
      <c r="BI160" s="490">
        <v>5</v>
      </c>
      <c r="BJ160" s="490">
        <v>11</v>
      </c>
      <c r="BK160" s="490">
        <v>4</v>
      </c>
      <c r="BL160" s="490">
        <v>8</v>
      </c>
      <c r="BM160" s="490">
        <v>3</v>
      </c>
      <c r="BN160" s="490">
        <v>5</v>
      </c>
      <c r="BO160" s="505">
        <v>63.6</v>
      </c>
      <c r="BP160" s="505">
        <v>63.5</v>
      </c>
      <c r="BQ160" s="505">
        <v>63.7</v>
      </c>
      <c r="BR160" s="492">
        <v>26</v>
      </c>
      <c r="BS160" s="492" t="s">
        <v>1</v>
      </c>
      <c r="BT160" s="492" t="s">
        <v>1</v>
      </c>
      <c r="BU160" s="492" t="s">
        <v>1</v>
      </c>
      <c r="BV160" s="492" t="s">
        <v>1</v>
      </c>
      <c r="BW160" s="492" t="s">
        <v>1</v>
      </c>
      <c r="BX160" s="492">
        <v>1</v>
      </c>
      <c r="BY160" s="492">
        <v>1</v>
      </c>
      <c r="BZ160" s="492">
        <v>2</v>
      </c>
      <c r="CA160" s="492">
        <v>2</v>
      </c>
      <c r="CB160" s="492">
        <v>2</v>
      </c>
      <c r="CC160" s="492">
        <v>6</v>
      </c>
      <c r="CD160" s="492">
        <v>1</v>
      </c>
      <c r="CE160" s="492">
        <v>7</v>
      </c>
      <c r="CF160" s="492">
        <v>1</v>
      </c>
      <c r="CG160" s="492">
        <v>3</v>
      </c>
      <c r="CH160" s="506">
        <v>18</v>
      </c>
      <c r="CI160" s="506" t="s">
        <v>1</v>
      </c>
      <c r="CJ160" s="506" t="s">
        <v>1</v>
      </c>
      <c r="CK160" s="506" t="s">
        <v>1</v>
      </c>
      <c r="CL160" s="506">
        <v>1</v>
      </c>
      <c r="CM160" s="506">
        <v>1</v>
      </c>
      <c r="CN160" s="506">
        <v>1</v>
      </c>
      <c r="CO160" s="506">
        <v>2</v>
      </c>
      <c r="CP160" s="506">
        <v>1</v>
      </c>
      <c r="CQ160" s="506">
        <v>5</v>
      </c>
      <c r="CR160" s="506" t="s">
        <v>1</v>
      </c>
      <c r="CS160" s="506">
        <v>5</v>
      </c>
      <c r="CT160" s="506">
        <v>1</v>
      </c>
      <c r="CU160" s="506">
        <v>1</v>
      </c>
      <c r="DC160" s="492">
        <v>90</v>
      </c>
      <c r="DD160" s="492">
        <v>68</v>
      </c>
      <c r="DE160" s="492">
        <v>55</v>
      </c>
      <c r="DF160" s="492">
        <v>12</v>
      </c>
      <c r="DG160" s="492">
        <v>1</v>
      </c>
      <c r="DH160" s="492">
        <v>8</v>
      </c>
      <c r="DI160" s="492">
        <v>6</v>
      </c>
      <c r="DJ160" s="492">
        <v>8</v>
      </c>
      <c r="DK160" s="492">
        <v>26</v>
      </c>
      <c r="DL160" s="492">
        <v>2</v>
      </c>
      <c r="DM160" s="492" t="s">
        <v>1</v>
      </c>
      <c r="DN160" s="492">
        <v>1</v>
      </c>
      <c r="DO160" s="492" t="s">
        <v>1</v>
      </c>
      <c r="DP160" s="492">
        <v>17</v>
      </c>
      <c r="DQ160" s="492">
        <v>1</v>
      </c>
      <c r="DR160" s="492">
        <v>3</v>
      </c>
      <c r="DS160" s="492">
        <v>1</v>
      </c>
      <c r="DT160" s="492" t="s">
        <v>1</v>
      </c>
      <c r="DU160" s="492" t="s">
        <v>1</v>
      </c>
      <c r="DV160" s="492" t="s">
        <v>1</v>
      </c>
      <c r="DW160" s="492" t="s">
        <v>1</v>
      </c>
      <c r="DX160" s="492">
        <v>1</v>
      </c>
      <c r="EA160" s="492">
        <v>25</v>
      </c>
      <c r="EB160" s="492">
        <v>1560</v>
      </c>
      <c r="EC160" s="492">
        <v>492</v>
      </c>
      <c r="ED160" s="492">
        <v>860</v>
      </c>
      <c r="EE160" s="492">
        <v>208</v>
      </c>
      <c r="EF160" s="492">
        <v>44</v>
      </c>
      <c r="EG160" s="492">
        <v>39</v>
      </c>
      <c r="EH160" s="492">
        <v>30</v>
      </c>
      <c r="EI160" s="492">
        <v>8</v>
      </c>
      <c r="EJ160" s="492">
        <v>1</v>
      </c>
      <c r="EK160" s="492">
        <v>1</v>
      </c>
      <c r="EL160" s="492">
        <v>1</v>
      </c>
      <c r="EM160" s="492">
        <v>3</v>
      </c>
      <c r="EN160" s="492">
        <v>46</v>
      </c>
      <c r="EO160" s="492">
        <v>29</v>
      </c>
      <c r="EP160" s="492">
        <v>25</v>
      </c>
      <c r="EQ160" s="492">
        <v>4</v>
      </c>
      <c r="ER160" s="492" t="s">
        <v>1</v>
      </c>
      <c r="ES160" s="492">
        <v>7</v>
      </c>
      <c r="ET160" s="492">
        <v>5</v>
      </c>
      <c r="EU160" s="492">
        <v>5</v>
      </c>
    </row>
    <row r="161" spans="1:151" ht="14.25" customHeight="1">
      <c r="A161" s="503" t="s">
        <v>299</v>
      </c>
      <c r="B161" s="503" t="s">
        <v>422</v>
      </c>
      <c r="C161" s="503" t="s">
        <v>424</v>
      </c>
      <c r="D161" s="503" t="s">
        <v>424</v>
      </c>
      <c r="AC161" s="491"/>
      <c r="AD161" s="491"/>
      <c r="AE161" s="491"/>
      <c r="AF161" s="490"/>
      <c r="AG161" s="490"/>
      <c r="AH161" s="490"/>
      <c r="AI161" s="490"/>
      <c r="AJ161" s="490"/>
      <c r="AK161" s="490"/>
      <c r="AL161" s="490"/>
      <c r="AM161" s="490"/>
      <c r="AN161" s="490"/>
      <c r="AO161" s="490"/>
      <c r="AP161" s="490"/>
      <c r="AQ161" s="490"/>
      <c r="AR161" s="490"/>
      <c r="AS161" s="490"/>
      <c r="AT161" s="490"/>
      <c r="AU161" s="490"/>
      <c r="AV161" s="504"/>
      <c r="AW161" s="504"/>
      <c r="AX161" s="504"/>
      <c r="AY161" s="490"/>
      <c r="AZ161" s="490"/>
      <c r="BA161" s="490"/>
      <c r="BB161" s="490"/>
      <c r="BC161" s="490"/>
      <c r="BD161" s="490"/>
      <c r="BE161" s="490"/>
      <c r="BF161" s="490"/>
      <c r="BG161" s="490"/>
      <c r="BH161" s="490"/>
      <c r="BI161" s="490"/>
      <c r="BJ161" s="490"/>
      <c r="BK161" s="490"/>
      <c r="BL161" s="490"/>
      <c r="BM161" s="490"/>
      <c r="BN161" s="490"/>
      <c r="BO161" s="505"/>
      <c r="BP161" s="505"/>
      <c r="BQ161" s="505"/>
      <c r="CH161" s="506"/>
      <c r="CI161" s="506"/>
      <c r="CJ161" s="506"/>
      <c r="CK161" s="506"/>
      <c r="CL161" s="506"/>
      <c r="CM161" s="506"/>
      <c r="CN161" s="506"/>
      <c r="CO161" s="506"/>
      <c r="CP161" s="506"/>
      <c r="CQ161" s="506"/>
      <c r="CR161" s="506"/>
      <c r="CS161" s="506"/>
      <c r="CT161" s="506"/>
      <c r="CU161" s="506"/>
    </row>
    <row r="162" spans="1:151" ht="14.25" customHeight="1">
      <c r="A162" s="503" t="s">
        <v>299</v>
      </c>
      <c r="B162" s="503" t="s">
        <v>422</v>
      </c>
      <c r="C162" s="503" t="s">
        <v>424</v>
      </c>
      <c r="D162" s="503"/>
      <c r="AC162" s="491"/>
      <c r="AD162" s="491"/>
      <c r="AE162" s="491"/>
      <c r="AF162" s="490"/>
      <c r="AG162" s="490"/>
      <c r="AH162" s="490"/>
      <c r="AI162" s="490"/>
      <c r="AJ162" s="490"/>
      <c r="AK162" s="490"/>
      <c r="AL162" s="490"/>
      <c r="AM162" s="490"/>
      <c r="AN162" s="490"/>
      <c r="AO162" s="490"/>
      <c r="AP162" s="490"/>
      <c r="AQ162" s="490"/>
      <c r="AR162" s="490"/>
      <c r="AS162" s="490"/>
      <c r="AT162" s="490"/>
      <c r="AU162" s="490"/>
      <c r="AV162" s="504"/>
      <c r="AW162" s="504"/>
      <c r="AX162" s="504"/>
      <c r="AY162" s="490"/>
      <c r="AZ162" s="490"/>
      <c r="BA162" s="490"/>
      <c r="BB162" s="490"/>
      <c r="BC162" s="490"/>
      <c r="BD162" s="490"/>
      <c r="BE162" s="490"/>
      <c r="BF162" s="490"/>
      <c r="BG162" s="490"/>
      <c r="BH162" s="490"/>
      <c r="BI162" s="490"/>
      <c r="BJ162" s="490"/>
      <c r="BK162" s="490"/>
      <c r="BL162" s="490"/>
      <c r="BM162" s="490"/>
      <c r="BN162" s="490"/>
      <c r="BO162" s="505"/>
      <c r="BP162" s="505"/>
      <c r="BQ162" s="505"/>
      <c r="CH162" s="506"/>
      <c r="CI162" s="506"/>
      <c r="CJ162" s="506"/>
      <c r="CK162" s="506"/>
      <c r="CL162" s="506"/>
      <c r="CM162" s="506"/>
      <c r="CN162" s="506"/>
      <c r="CO162" s="506"/>
      <c r="CP162" s="506"/>
      <c r="CQ162" s="506"/>
      <c r="CR162" s="506"/>
      <c r="CS162" s="506"/>
      <c r="CT162" s="506"/>
      <c r="CU162" s="506"/>
    </row>
    <row r="163" spans="1:151" ht="14.25" customHeight="1">
      <c r="A163" s="503" t="s">
        <v>299</v>
      </c>
      <c r="B163" s="503" t="s">
        <v>422</v>
      </c>
      <c r="C163" s="503" t="s">
        <v>425</v>
      </c>
      <c r="D163" s="503"/>
      <c r="E163" s="490">
        <v>169</v>
      </c>
      <c r="F163" s="490">
        <v>79</v>
      </c>
      <c r="G163" s="490">
        <v>28</v>
      </c>
      <c r="H163" s="490">
        <v>26</v>
      </c>
      <c r="I163" s="490">
        <v>33</v>
      </c>
      <c r="J163" s="490">
        <v>26</v>
      </c>
      <c r="K163" s="490">
        <v>18</v>
      </c>
      <c r="L163" s="490">
        <v>90</v>
      </c>
      <c r="M163" s="490">
        <v>239</v>
      </c>
      <c r="N163" s="490">
        <v>1</v>
      </c>
      <c r="O163" s="490">
        <v>7</v>
      </c>
      <c r="P163" s="490">
        <v>13</v>
      </c>
      <c r="Q163" s="490">
        <v>12</v>
      </c>
      <c r="R163" s="490">
        <v>10</v>
      </c>
      <c r="S163" s="490">
        <v>15</v>
      </c>
      <c r="T163" s="490">
        <v>13</v>
      </c>
      <c r="U163" s="490">
        <v>25</v>
      </c>
      <c r="V163" s="490">
        <v>27</v>
      </c>
      <c r="W163" s="490">
        <v>19</v>
      </c>
      <c r="X163" s="490">
        <v>27</v>
      </c>
      <c r="Y163" s="490">
        <v>18</v>
      </c>
      <c r="Z163" s="490">
        <v>20</v>
      </c>
      <c r="AA163" s="490">
        <v>13</v>
      </c>
      <c r="AB163" s="490">
        <v>19</v>
      </c>
      <c r="AC163" s="491">
        <v>58.3</v>
      </c>
      <c r="AD163" s="491">
        <v>57</v>
      </c>
      <c r="AE163" s="491">
        <v>59.4</v>
      </c>
      <c r="AF163" s="490">
        <v>192</v>
      </c>
      <c r="AG163" s="490">
        <v>1</v>
      </c>
      <c r="AH163" s="490">
        <v>3</v>
      </c>
      <c r="AI163" s="490">
        <v>6</v>
      </c>
      <c r="AJ163" s="490">
        <v>8</v>
      </c>
      <c r="AK163" s="490">
        <v>9</v>
      </c>
      <c r="AL163" s="490">
        <v>9</v>
      </c>
      <c r="AM163" s="490">
        <v>10</v>
      </c>
      <c r="AN163" s="490">
        <v>20</v>
      </c>
      <c r="AO163" s="490">
        <v>22</v>
      </c>
      <c r="AP163" s="490">
        <v>17</v>
      </c>
      <c r="AQ163" s="490">
        <v>20</v>
      </c>
      <c r="AR163" s="490">
        <v>18</v>
      </c>
      <c r="AS163" s="490">
        <v>19</v>
      </c>
      <c r="AT163" s="490">
        <v>12</v>
      </c>
      <c r="AU163" s="490">
        <v>18</v>
      </c>
      <c r="AV163" s="504">
        <v>61</v>
      </c>
      <c r="AW163" s="504">
        <v>59.8</v>
      </c>
      <c r="AX163" s="504">
        <v>62.2</v>
      </c>
      <c r="AY163" s="490">
        <v>166</v>
      </c>
      <c r="AZ163" s="490" t="s">
        <v>1</v>
      </c>
      <c r="BA163" s="490">
        <v>3</v>
      </c>
      <c r="BB163" s="490">
        <v>5</v>
      </c>
      <c r="BC163" s="490">
        <v>7</v>
      </c>
      <c r="BD163" s="490">
        <v>6</v>
      </c>
      <c r="BE163" s="490">
        <v>7</v>
      </c>
      <c r="BF163" s="490">
        <v>9</v>
      </c>
      <c r="BG163" s="490">
        <v>16</v>
      </c>
      <c r="BH163" s="490">
        <v>22</v>
      </c>
      <c r="BI163" s="490">
        <v>16</v>
      </c>
      <c r="BJ163" s="490">
        <v>17</v>
      </c>
      <c r="BK163" s="490">
        <v>16</v>
      </c>
      <c r="BL163" s="490">
        <v>17</v>
      </c>
      <c r="BM163" s="490">
        <v>11</v>
      </c>
      <c r="BN163" s="490">
        <v>14</v>
      </c>
      <c r="BO163" s="505">
        <v>61.4</v>
      </c>
      <c r="BP163" s="505">
        <v>60.1</v>
      </c>
      <c r="BQ163" s="505">
        <v>63.1</v>
      </c>
      <c r="BR163" s="492">
        <v>79</v>
      </c>
      <c r="BS163" s="492" t="s">
        <v>1</v>
      </c>
      <c r="BT163" s="492" t="s">
        <v>1</v>
      </c>
      <c r="BU163" s="492" t="s">
        <v>1</v>
      </c>
      <c r="BV163" s="492" t="s">
        <v>1</v>
      </c>
      <c r="BW163" s="492" t="s">
        <v>1</v>
      </c>
      <c r="BX163" s="492">
        <v>2</v>
      </c>
      <c r="BY163" s="492">
        <v>1</v>
      </c>
      <c r="BZ163" s="492">
        <v>4</v>
      </c>
      <c r="CA163" s="492">
        <v>10</v>
      </c>
      <c r="CB163" s="492">
        <v>9</v>
      </c>
      <c r="CC163" s="492">
        <v>10</v>
      </c>
      <c r="CD163" s="492">
        <v>11</v>
      </c>
      <c r="CE163" s="492">
        <v>13</v>
      </c>
      <c r="CF163" s="492">
        <v>5</v>
      </c>
      <c r="CG163" s="492">
        <v>14</v>
      </c>
      <c r="CH163" s="506">
        <v>54</v>
      </c>
      <c r="CI163" s="506" t="s">
        <v>1</v>
      </c>
      <c r="CJ163" s="506" t="s">
        <v>1</v>
      </c>
      <c r="CK163" s="506" t="s">
        <v>1</v>
      </c>
      <c r="CL163" s="506" t="s">
        <v>1</v>
      </c>
      <c r="CM163" s="506">
        <v>1</v>
      </c>
      <c r="CN163" s="506">
        <v>2</v>
      </c>
      <c r="CO163" s="506">
        <v>7</v>
      </c>
      <c r="CP163" s="506">
        <v>3</v>
      </c>
      <c r="CQ163" s="506">
        <v>6</v>
      </c>
      <c r="CR163" s="506">
        <v>7</v>
      </c>
      <c r="CS163" s="506">
        <v>10</v>
      </c>
      <c r="CT163" s="506">
        <v>4</v>
      </c>
      <c r="CU163" s="506">
        <v>14</v>
      </c>
      <c r="DC163" s="492">
        <v>309</v>
      </c>
      <c r="DD163" s="492">
        <v>232</v>
      </c>
      <c r="DE163" s="492">
        <v>166</v>
      </c>
      <c r="DF163" s="492">
        <v>46</v>
      </c>
      <c r="DG163" s="492">
        <v>20</v>
      </c>
      <c r="DH163" s="492">
        <v>38</v>
      </c>
      <c r="DI163" s="492">
        <v>19</v>
      </c>
      <c r="DJ163" s="492">
        <v>20</v>
      </c>
      <c r="DK163" s="492">
        <v>77</v>
      </c>
      <c r="DL163" s="492">
        <v>1</v>
      </c>
      <c r="DM163" s="492" t="s">
        <v>1</v>
      </c>
      <c r="DN163" s="492">
        <v>2</v>
      </c>
      <c r="DO163" s="492" t="s">
        <v>1</v>
      </c>
      <c r="DP163" s="492">
        <v>45</v>
      </c>
      <c r="DQ163" s="492">
        <v>8</v>
      </c>
      <c r="DR163" s="492">
        <v>6</v>
      </c>
      <c r="DS163" s="492">
        <v>13</v>
      </c>
      <c r="DT163" s="492">
        <v>2</v>
      </c>
      <c r="DU163" s="492" t="s">
        <v>1</v>
      </c>
      <c r="DV163" s="492" t="s">
        <v>1</v>
      </c>
      <c r="DW163" s="492" t="s">
        <v>1</v>
      </c>
      <c r="DX163" s="492" t="s">
        <v>1</v>
      </c>
      <c r="EA163" s="492">
        <v>79</v>
      </c>
      <c r="EB163" s="492">
        <v>3969</v>
      </c>
      <c r="EC163" s="492">
        <v>418</v>
      </c>
      <c r="ED163" s="492">
        <v>3051</v>
      </c>
      <c r="EE163" s="492">
        <v>500</v>
      </c>
      <c r="EF163" s="492">
        <v>138</v>
      </c>
      <c r="EG163" s="492">
        <v>122</v>
      </c>
      <c r="EH163" s="492">
        <v>95</v>
      </c>
      <c r="EI163" s="492">
        <v>16</v>
      </c>
      <c r="EJ163" s="492">
        <v>11</v>
      </c>
      <c r="EK163" s="492" t="s">
        <v>1</v>
      </c>
      <c r="EL163" s="492">
        <v>10</v>
      </c>
      <c r="EM163" s="492">
        <v>6</v>
      </c>
      <c r="EN163" s="492">
        <v>171</v>
      </c>
      <c r="EO163" s="492">
        <v>110</v>
      </c>
      <c r="EP163" s="492">
        <v>71</v>
      </c>
      <c r="EQ163" s="492">
        <v>30</v>
      </c>
      <c r="ER163" s="492">
        <v>9</v>
      </c>
      <c r="ES163" s="492">
        <v>38</v>
      </c>
      <c r="ET163" s="492">
        <v>9</v>
      </c>
      <c r="EU163" s="492">
        <v>14</v>
      </c>
    </row>
    <row r="164" spans="1:151" ht="14.25" customHeight="1">
      <c r="A164" s="503" t="s">
        <v>299</v>
      </c>
      <c r="B164" s="503" t="s">
        <v>422</v>
      </c>
      <c r="C164" s="503" t="s">
        <v>425</v>
      </c>
      <c r="D164" s="503" t="s">
        <v>425</v>
      </c>
      <c r="AC164" s="491"/>
      <c r="AD164" s="491"/>
      <c r="AE164" s="491"/>
      <c r="AF164" s="490"/>
      <c r="AG164" s="490"/>
      <c r="AH164" s="490"/>
      <c r="AI164" s="490"/>
      <c r="AJ164" s="490"/>
      <c r="AK164" s="490"/>
      <c r="AL164" s="490"/>
      <c r="AM164" s="490"/>
      <c r="AN164" s="490"/>
      <c r="AO164" s="490"/>
      <c r="AP164" s="490"/>
      <c r="AQ164" s="490"/>
      <c r="AR164" s="490"/>
      <c r="AS164" s="490"/>
      <c r="AT164" s="490"/>
      <c r="AU164" s="490"/>
      <c r="AV164" s="504"/>
      <c r="AW164" s="504"/>
      <c r="AX164" s="504"/>
      <c r="AY164" s="490"/>
      <c r="AZ164" s="490"/>
      <c r="BA164" s="490"/>
      <c r="BB164" s="490"/>
      <c r="BC164" s="490"/>
      <c r="BD164" s="490"/>
      <c r="BE164" s="490"/>
      <c r="BF164" s="490"/>
      <c r="BG164" s="490"/>
      <c r="BH164" s="490"/>
      <c r="BI164" s="490"/>
      <c r="BJ164" s="490"/>
      <c r="BK164" s="490"/>
      <c r="BL164" s="490"/>
      <c r="BM164" s="490"/>
      <c r="BN164" s="490"/>
      <c r="BO164" s="505"/>
      <c r="BP164" s="505"/>
      <c r="BQ164" s="505"/>
      <c r="CH164" s="506"/>
      <c r="CI164" s="506"/>
      <c r="CJ164" s="506"/>
      <c r="CK164" s="506"/>
      <c r="CL164" s="506"/>
      <c r="CM164" s="506"/>
      <c r="CN164" s="506"/>
      <c r="CO164" s="506"/>
      <c r="CP164" s="506"/>
      <c r="CQ164" s="506"/>
      <c r="CR164" s="506"/>
      <c r="CS164" s="506"/>
      <c r="CT164" s="506"/>
      <c r="CU164" s="506"/>
    </row>
    <row r="165" spans="1:151" ht="14.25" customHeight="1">
      <c r="A165" s="503" t="s">
        <v>299</v>
      </c>
      <c r="B165" s="503" t="s">
        <v>426</v>
      </c>
      <c r="C165" s="503"/>
      <c r="D165" s="503"/>
      <c r="E165" s="490">
        <v>142</v>
      </c>
      <c r="F165" s="490">
        <v>63</v>
      </c>
      <c r="G165" s="490">
        <v>17</v>
      </c>
      <c r="H165" s="490">
        <v>15</v>
      </c>
      <c r="I165" s="490">
        <v>21</v>
      </c>
      <c r="J165" s="490">
        <v>18</v>
      </c>
      <c r="K165" s="490">
        <v>25</v>
      </c>
      <c r="L165" s="490">
        <v>79</v>
      </c>
      <c r="M165" s="490">
        <v>150</v>
      </c>
      <c r="N165" s="490">
        <v>1</v>
      </c>
      <c r="O165" s="490">
        <v>6</v>
      </c>
      <c r="P165" s="490">
        <v>2</v>
      </c>
      <c r="Q165" s="490">
        <v>7</v>
      </c>
      <c r="R165" s="490">
        <v>4</v>
      </c>
      <c r="S165" s="490">
        <v>9</v>
      </c>
      <c r="T165" s="490">
        <v>9</v>
      </c>
      <c r="U165" s="490">
        <v>6</v>
      </c>
      <c r="V165" s="490">
        <v>11</v>
      </c>
      <c r="W165" s="490">
        <v>24</v>
      </c>
      <c r="X165" s="490">
        <v>18</v>
      </c>
      <c r="Y165" s="490">
        <v>14</v>
      </c>
      <c r="Z165" s="490">
        <v>19</v>
      </c>
      <c r="AA165" s="490">
        <v>12</v>
      </c>
      <c r="AB165" s="490">
        <v>8</v>
      </c>
      <c r="AC165" s="491">
        <v>61.1</v>
      </c>
      <c r="AD165" s="491">
        <v>59.2</v>
      </c>
      <c r="AE165" s="491">
        <v>63.8</v>
      </c>
      <c r="AF165" s="490">
        <v>109</v>
      </c>
      <c r="AG165" s="490" t="s">
        <v>1</v>
      </c>
      <c r="AH165" s="490" t="s">
        <v>1</v>
      </c>
      <c r="AI165" s="490" t="s">
        <v>1</v>
      </c>
      <c r="AJ165" s="490">
        <v>5</v>
      </c>
      <c r="AK165" s="490">
        <v>4</v>
      </c>
      <c r="AL165" s="490">
        <v>8</v>
      </c>
      <c r="AM165" s="490">
        <v>5</v>
      </c>
      <c r="AN165" s="490">
        <v>3</v>
      </c>
      <c r="AO165" s="490">
        <v>7</v>
      </c>
      <c r="AP165" s="490">
        <v>16</v>
      </c>
      <c r="AQ165" s="490">
        <v>12</v>
      </c>
      <c r="AR165" s="490">
        <v>13</v>
      </c>
      <c r="AS165" s="490">
        <v>16</v>
      </c>
      <c r="AT165" s="490">
        <v>12</v>
      </c>
      <c r="AU165" s="490">
        <v>8</v>
      </c>
      <c r="AV165" s="504">
        <v>65</v>
      </c>
      <c r="AW165" s="504">
        <v>63.3</v>
      </c>
      <c r="AX165" s="504">
        <v>68</v>
      </c>
      <c r="AY165" s="490">
        <v>101</v>
      </c>
      <c r="AZ165" s="490" t="s">
        <v>1</v>
      </c>
      <c r="BA165" s="490" t="s">
        <v>1</v>
      </c>
      <c r="BB165" s="490" t="s">
        <v>1</v>
      </c>
      <c r="BC165" s="490">
        <v>5</v>
      </c>
      <c r="BD165" s="490">
        <v>3</v>
      </c>
      <c r="BE165" s="490">
        <v>8</v>
      </c>
      <c r="BF165" s="490">
        <v>5</v>
      </c>
      <c r="BG165" s="490">
        <v>3</v>
      </c>
      <c r="BH165" s="490">
        <v>7</v>
      </c>
      <c r="BI165" s="490">
        <v>16</v>
      </c>
      <c r="BJ165" s="490">
        <v>9</v>
      </c>
      <c r="BK165" s="490">
        <v>11</v>
      </c>
      <c r="BL165" s="490">
        <v>15</v>
      </c>
      <c r="BM165" s="490">
        <v>12</v>
      </c>
      <c r="BN165" s="490">
        <v>7</v>
      </c>
      <c r="BO165" s="505">
        <v>64.7</v>
      </c>
      <c r="BP165" s="505">
        <v>63.3</v>
      </c>
      <c r="BQ165" s="505">
        <v>67.8</v>
      </c>
      <c r="BR165" s="492">
        <v>63</v>
      </c>
      <c r="BS165" s="492" t="s">
        <v>1</v>
      </c>
      <c r="BT165" s="492" t="s">
        <v>1</v>
      </c>
      <c r="BU165" s="492" t="s">
        <v>1</v>
      </c>
      <c r="BV165" s="492" t="s">
        <v>1</v>
      </c>
      <c r="BW165" s="492" t="s">
        <v>1</v>
      </c>
      <c r="BX165" s="492" t="s">
        <v>1</v>
      </c>
      <c r="BY165" s="492">
        <v>2</v>
      </c>
      <c r="BZ165" s="492">
        <v>2</v>
      </c>
      <c r="CA165" s="492">
        <v>3</v>
      </c>
      <c r="CB165" s="492">
        <v>11</v>
      </c>
      <c r="CC165" s="492">
        <v>14</v>
      </c>
      <c r="CD165" s="492">
        <v>8</v>
      </c>
      <c r="CE165" s="492">
        <v>10</v>
      </c>
      <c r="CF165" s="492">
        <v>7</v>
      </c>
      <c r="CG165" s="492">
        <v>6</v>
      </c>
      <c r="CH165" s="506">
        <v>35</v>
      </c>
      <c r="CI165" s="506" t="s">
        <v>1</v>
      </c>
      <c r="CJ165" s="506" t="s">
        <v>1</v>
      </c>
      <c r="CK165" s="506" t="s">
        <v>1</v>
      </c>
      <c r="CL165" s="506" t="s">
        <v>1</v>
      </c>
      <c r="CM165" s="506" t="s">
        <v>1</v>
      </c>
      <c r="CN165" s="506">
        <v>1</v>
      </c>
      <c r="CO165" s="506" t="s">
        <v>1</v>
      </c>
      <c r="CP165" s="506">
        <v>4</v>
      </c>
      <c r="CQ165" s="506">
        <v>8</v>
      </c>
      <c r="CR165" s="506">
        <v>7</v>
      </c>
      <c r="CS165" s="506">
        <v>6</v>
      </c>
      <c r="CT165" s="506">
        <v>5</v>
      </c>
      <c r="CU165" s="506">
        <v>4</v>
      </c>
      <c r="DC165" s="492">
        <v>220</v>
      </c>
      <c r="DD165" s="492">
        <v>162</v>
      </c>
      <c r="DE165" s="492">
        <v>101</v>
      </c>
      <c r="DF165" s="492">
        <v>54</v>
      </c>
      <c r="DG165" s="492">
        <v>7</v>
      </c>
      <c r="DH165" s="492">
        <v>32</v>
      </c>
      <c r="DI165" s="492">
        <v>17</v>
      </c>
      <c r="DJ165" s="492">
        <v>9</v>
      </c>
      <c r="DK165" s="492">
        <v>53</v>
      </c>
      <c r="DL165" s="492">
        <v>5</v>
      </c>
      <c r="DM165" s="492" t="s">
        <v>1</v>
      </c>
      <c r="DN165" s="492">
        <v>1</v>
      </c>
      <c r="DO165" s="492">
        <v>2</v>
      </c>
      <c r="DP165" s="492">
        <v>24</v>
      </c>
      <c r="DQ165" s="492">
        <v>1</v>
      </c>
      <c r="DR165" s="492">
        <v>12</v>
      </c>
      <c r="DS165" s="492">
        <v>6</v>
      </c>
      <c r="DT165" s="492" t="s">
        <v>1</v>
      </c>
      <c r="DU165" s="492" t="s">
        <v>1</v>
      </c>
      <c r="DV165" s="492" t="s">
        <v>1</v>
      </c>
      <c r="DW165" s="492" t="s">
        <v>1</v>
      </c>
      <c r="DX165" s="492">
        <v>2</v>
      </c>
      <c r="EA165" s="492">
        <v>62</v>
      </c>
      <c r="EB165" s="492">
        <v>3611</v>
      </c>
      <c r="EC165" s="492">
        <v>542</v>
      </c>
      <c r="ED165" s="492">
        <v>2398</v>
      </c>
      <c r="EE165" s="492">
        <v>671</v>
      </c>
      <c r="EF165" s="492">
        <v>111</v>
      </c>
      <c r="EG165" s="492">
        <v>99</v>
      </c>
      <c r="EH165" s="492">
        <v>69</v>
      </c>
      <c r="EI165" s="492">
        <v>27</v>
      </c>
      <c r="EJ165" s="492">
        <v>3</v>
      </c>
      <c r="EK165" s="492">
        <v>1</v>
      </c>
      <c r="EL165" s="492">
        <v>9</v>
      </c>
      <c r="EM165" s="492">
        <v>2</v>
      </c>
      <c r="EN165" s="492">
        <v>109</v>
      </c>
      <c r="EO165" s="492">
        <v>63</v>
      </c>
      <c r="EP165" s="492">
        <v>32</v>
      </c>
      <c r="EQ165" s="492">
        <v>27</v>
      </c>
      <c r="ER165" s="492">
        <v>4</v>
      </c>
      <c r="ES165" s="492">
        <v>31</v>
      </c>
      <c r="ET165" s="492">
        <v>8</v>
      </c>
      <c r="EU165" s="492">
        <v>7</v>
      </c>
    </row>
    <row r="166" spans="1:151" ht="14.25" customHeight="1">
      <c r="A166" s="503" t="s">
        <v>299</v>
      </c>
      <c r="B166" s="503" t="s">
        <v>426</v>
      </c>
      <c r="C166" s="503" t="s">
        <v>427</v>
      </c>
      <c r="D166" s="503"/>
      <c r="E166" s="490">
        <v>110</v>
      </c>
      <c r="F166" s="490">
        <v>57</v>
      </c>
      <c r="G166" s="490">
        <v>17</v>
      </c>
      <c r="H166" s="490">
        <v>15</v>
      </c>
      <c r="I166" s="490">
        <v>17</v>
      </c>
      <c r="J166" s="490">
        <v>14</v>
      </c>
      <c r="K166" s="490">
        <v>23</v>
      </c>
      <c r="L166" s="490">
        <v>53</v>
      </c>
      <c r="M166" s="490">
        <v>138</v>
      </c>
      <c r="N166" s="490">
        <v>1</v>
      </c>
      <c r="O166" s="490">
        <v>5</v>
      </c>
      <c r="P166" s="490">
        <v>2</v>
      </c>
      <c r="Q166" s="490">
        <v>6</v>
      </c>
      <c r="R166" s="490">
        <v>4</v>
      </c>
      <c r="S166" s="490">
        <v>9</v>
      </c>
      <c r="T166" s="490">
        <v>9</v>
      </c>
      <c r="U166" s="490">
        <v>5</v>
      </c>
      <c r="V166" s="490">
        <v>10</v>
      </c>
      <c r="W166" s="490">
        <v>21</v>
      </c>
      <c r="X166" s="490">
        <v>16</v>
      </c>
      <c r="Y166" s="490">
        <v>13</v>
      </c>
      <c r="Z166" s="490">
        <v>19</v>
      </c>
      <c r="AA166" s="490">
        <v>12</v>
      </c>
      <c r="AB166" s="490">
        <v>6</v>
      </c>
      <c r="AC166" s="491">
        <v>61.1</v>
      </c>
      <c r="AD166" s="491">
        <v>59.3</v>
      </c>
      <c r="AE166" s="491">
        <v>63.6</v>
      </c>
      <c r="AF166" s="490">
        <v>101</v>
      </c>
      <c r="AG166" s="490" t="s">
        <v>1</v>
      </c>
      <c r="AH166" s="490" t="s">
        <v>1</v>
      </c>
      <c r="AI166" s="490" t="s">
        <v>1</v>
      </c>
      <c r="AJ166" s="490">
        <v>4</v>
      </c>
      <c r="AK166" s="490">
        <v>4</v>
      </c>
      <c r="AL166" s="490">
        <v>8</v>
      </c>
      <c r="AM166" s="490">
        <v>5</v>
      </c>
      <c r="AN166" s="490">
        <v>2</v>
      </c>
      <c r="AO166" s="490">
        <v>7</v>
      </c>
      <c r="AP166" s="490">
        <v>13</v>
      </c>
      <c r="AQ166" s="490">
        <v>12</v>
      </c>
      <c r="AR166" s="490">
        <v>12</v>
      </c>
      <c r="AS166" s="490">
        <v>16</v>
      </c>
      <c r="AT166" s="490">
        <v>12</v>
      </c>
      <c r="AU166" s="490">
        <v>6</v>
      </c>
      <c r="AV166" s="504">
        <v>65</v>
      </c>
      <c r="AW166" s="504">
        <v>63.3</v>
      </c>
      <c r="AX166" s="504">
        <v>67.8</v>
      </c>
      <c r="AY166" s="490">
        <v>93</v>
      </c>
      <c r="AZ166" s="490" t="s">
        <v>1</v>
      </c>
      <c r="BA166" s="490" t="s">
        <v>1</v>
      </c>
      <c r="BB166" s="490" t="s">
        <v>1</v>
      </c>
      <c r="BC166" s="490">
        <v>4</v>
      </c>
      <c r="BD166" s="490">
        <v>3</v>
      </c>
      <c r="BE166" s="490">
        <v>8</v>
      </c>
      <c r="BF166" s="490">
        <v>5</v>
      </c>
      <c r="BG166" s="490">
        <v>2</v>
      </c>
      <c r="BH166" s="490">
        <v>7</v>
      </c>
      <c r="BI166" s="490">
        <v>13</v>
      </c>
      <c r="BJ166" s="490">
        <v>9</v>
      </c>
      <c r="BK166" s="490">
        <v>10</v>
      </c>
      <c r="BL166" s="490">
        <v>15</v>
      </c>
      <c r="BM166" s="490">
        <v>12</v>
      </c>
      <c r="BN166" s="490">
        <v>5</v>
      </c>
      <c r="BO166" s="505">
        <v>64.7</v>
      </c>
      <c r="BP166" s="505">
        <v>63.3</v>
      </c>
      <c r="BQ166" s="505">
        <v>67.599999999999994</v>
      </c>
      <c r="BR166" s="492">
        <v>57</v>
      </c>
      <c r="BS166" s="492" t="s">
        <v>1</v>
      </c>
      <c r="BT166" s="492" t="s">
        <v>1</v>
      </c>
      <c r="BU166" s="492" t="s">
        <v>1</v>
      </c>
      <c r="BV166" s="492" t="s">
        <v>1</v>
      </c>
      <c r="BW166" s="492" t="s">
        <v>1</v>
      </c>
      <c r="BX166" s="492" t="s">
        <v>1</v>
      </c>
      <c r="BY166" s="492">
        <v>2</v>
      </c>
      <c r="BZ166" s="492">
        <v>2</v>
      </c>
      <c r="CA166" s="492">
        <v>3</v>
      </c>
      <c r="CB166" s="492">
        <v>9</v>
      </c>
      <c r="CC166" s="492">
        <v>12</v>
      </c>
      <c r="CD166" s="492">
        <v>7</v>
      </c>
      <c r="CE166" s="492">
        <v>10</v>
      </c>
      <c r="CF166" s="492">
        <v>7</v>
      </c>
      <c r="CG166" s="492">
        <v>5</v>
      </c>
      <c r="CH166" s="506">
        <v>31</v>
      </c>
      <c r="CI166" s="506" t="s">
        <v>1</v>
      </c>
      <c r="CJ166" s="506" t="s">
        <v>1</v>
      </c>
      <c r="CK166" s="506" t="s">
        <v>1</v>
      </c>
      <c r="CL166" s="506" t="s">
        <v>1</v>
      </c>
      <c r="CM166" s="506" t="s">
        <v>1</v>
      </c>
      <c r="CN166" s="506">
        <v>1</v>
      </c>
      <c r="CO166" s="506" t="s">
        <v>1</v>
      </c>
      <c r="CP166" s="506">
        <v>3</v>
      </c>
      <c r="CQ166" s="506">
        <v>7</v>
      </c>
      <c r="CR166" s="506">
        <v>6</v>
      </c>
      <c r="CS166" s="506">
        <v>6</v>
      </c>
      <c r="CT166" s="506">
        <v>5</v>
      </c>
      <c r="CU166" s="506">
        <v>3</v>
      </c>
      <c r="DC166" s="492">
        <v>201</v>
      </c>
      <c r="DD166" s="492">
        <v>149</v>
      </c>
      <c r="DE166" s="492">
        <v>93</v>
      </c>
      <c r="DF166" s="492">
        <v>49</v>
      </c>
      <c r="DG166" s="492">
        <v>7</v>
      </c>
      <c r="DH166" s="492">
        <v>28</v>
      </c>
      <c r="DI166" s="492">
        <v>15</v>
      </c>
      <c r="DJ166" s="492">
        <v>9</v>
      </c>
      <c r="DK166" s="492">
        <v>48</v>
      </c>
      <c r="DL166" s="492">
        <v>3</v>
      </c>
      <c r="DM166" s="492" t="s">
        <v>1</v>
      </c>
      <c r="DN166" s="492" t="s">
        <v>1</v>
      </c>
      <c r="DO166" s="492">
        <v>2</v>
      </c>
      <c r="DP166" s="492">
        <v>23</v>
      </c>
      <c r="DQ166" s="492">
        <v>1</v>
      </c>
      <c r="DR166" s="492">
        <v>12</v>
      </c>
      <c r="DS166" s="492">
        <v>5</v>
      </c>
      <c r="DT166" s="492" t="s">
        <v>1</v>
      </c>
      <c r="DU166" s="492" t="s">
        <v>1</v>
      </c>
      <c r="DV166" s="492" t="s">
        <v>1</v>
      </c>
      <c r="DW166" s="492" t="s">
        <v>1</v>
      </c>
      <c r="DX166" s="492">
        <v>2</v>
      </c>
      <c r="EA166" s="492">
        <v>56</v>
      </c>
      <c r="EB166" s="492">
        <v>3234</v>
      </c>
      <c r="EC166" s="492">
        <v>496</v>
      </c>
      <c r="ED166" s="492">
        <v>2067</v>
      </c>
      <c r="EE166" s="492">
        <v>671</v>
      </c>
      <c r="EF166" s="492">
        <v>102</v>
      </c>
      <c r="EG166" s="492">
        <v>91</v>
      </c>
      <c r="EH166" s="492">
        <v>63</v>
      </c>
      <c r="EI166" s="492">
        <v>25</v>
      </c>
      <c r="EJ166" s="492">
        <v>3</v>
      </c>
      <c r="EK166" s="492">
        <v>1</v>
      </c>
      <c r="EL166" s="492">
        <v>8</v>
      </c>
      <c r="EM166" s="492">
        <v>2</v>
      </c>
      <c r="EN166" s="492">
        <v>99</v>
      </c>
      <c r="EO166" s="492">
        <v>58</v>
      </c>
      <c r="EP166" s="492">
        <v>30</v>
      </c>
      <c r="EQ166" s="492">
        <v>24</v>
      </c>
      <c r="ER166" s="492">
        <v>4</v>
      </c>
      <c r="ES166" s="492">
        <v>27</v>
      </c>
      <c r="ET166" s="492">
        <v>7</v>
      </c>
      <c r="EU166" s="492">
        <v>7</v>
      </c>
    </row>
    <row r="167" spans="1:151" ht="14.25" customHeight="1">
      <c r="A167" s="503" t="s">
        <v>299</v>
      </c>
      <c r="B167" s="503" t="s">
        <v>426</v>
      </c>
      <c r="C167" s="503" t="s">
        <v>427</v>
      </c>
      <c r="D167" s="503" t="s">
        <v>428</v>
      </c>
      <c r="AC167" s="491"/>
      <c r="AD167" s="491"/>
      <c r="AE167" s="491"/>
      <c r="AF167" s="490"/>
      <c r="AG167" s="490"/>
      <c r="AH167" s="490"/>
      <c r="AI167" s="490"/>
      <c r="AJ167" s="490"/>
      <c r="AK167" s="490"/>
      <c r="AL167" s="490"/>
      <c r="AM167" s="490"/>
      <c r="AN167" s="490"/>
      <c r="AO167" s="490"/>
      <c r="AP167" s="490"/>
      <c r="AQ167" s="490"/>
      <c r="AR167" s="490"/>
      <c r="AS167" s="490"/>
      <c r="AT167" s="490"/>
      <c r="AU167" s="490"/>
      <c r="AV167" s="504"/>
      <c r="AW167" s="504"/>
      <c r="AX167" s="504"/>
      <c r="AY167" s="490"/>
      <c r="AZ167" s="490"/>
      <c r="BA167" s="490"/>
      <c r="BB167" s="490"/>
      <c r="BC167" s="490"/>
      <c r="BD167" s="490"/>
      <c r="BE167" s="490"/>
      <c r="BF167" s="490"/>
      <c r="BG167" s="490"/>
      <c r="BH167" s="490"/>
      <c r="BI167" s="490"/>
      <c r="BJ167" s="490"/>
      <c r="BK167" s="490"/>
      <c r="BL167" s="490"/>
      <c r="BM167" s="490"/>
      <c r="BN167" s="490"/>
      <c r="BO167" s="505"/>
      <c r="BP167" s="505"/>
      <c r="BQ167" s="505"/>
      <c r="CH167" s="506"/>
      <c r="CI167" s="506"/>
      <c r="CJ167" s="506"/>
      <c r="CK167" s="506"/>
      <c r="CL167" s="506"/>
      <c r="CM167" s="506"/>
      <c r="CN167" s="506"/>
      <c r="CO167" s="506"/>
      <c r="CP167" s="506"/>
      <c r="CQ167" s="506"/>
      <c r="CR167" s="506"/>
      <c r="CS167" s="506"/>
      <c r="CT167" s="506"/>
      <c r="CU167" s="506"/>
    </row>
    <row r="168" spans="1:151" ht="14.25" customHeight="1">
      <c r="A168" s="503" t="s">
        <v>299</v>
      </c>
      <c r="B168" s="503" t="s">
        <v>426</v>
      </c>
      <c r="C168" s="503" t="s">
        <v>427</v>
      </c>
      <c r="D168" s="503" t="s">
        <v>429</v>
      </c>
      <c r="AC168" s="491"/>
      <c r="AD168" s="491"/>
      <c r="AE168" s="491"/>
      <c r="AF168" s="490"/>
      <c r="AG168" s="490"/>
      <c r="AH168" s="490"/>
      <c r="AI168" s="490"/>
      <c r="AJ168" s="490"/>
      <c r="AK168" s="490"/>
      <c r="AL168" s="490"/>
      <c r="AM168" s="490"/>
      <c r="AN168" s="490"/>
      <c r="AO168" s="490"/>
      <c r="AP168" s="490"/>
      <c r="AQ168" s="490"/>
      <c r="AR168" s="490"/>
      <c r="AS168" s="490"/>
      <c r="AT168" s="490"/>
      <c r="AU168" s="490"/>
      <c r="AV168" s="504"/>
      <c r="AW168" s="504"/>
      <c r="AX168" s="504"/>
      <c r="AY168" s="490"/>
      <c r="AZ168" s="490"/>
      <c r="BA168" s="490"/>
      <c r="BB168" s="490"/>
      <c r="BC168" s="490"/>
      <c r="BD168" s="490"/>
      <c r="BE168" s="490"/>
      <c r="BF168" s="490"/>
      <c r="BG168" s="490"/>
      <c r="BH168" s="490"/>
      <c r="BI168" s="490"/>
      <c r="BJ168" s="490"/>
      <c r="BK168" s="490"/>
      <c r="BL168" s="490"/>
      <c r="BM168" s="490"/>
      <c r="BN168" s="490"/>
      <c r="BO168" s="505"/>
      <c r="BP168" s="505"/>
      <c r="BQ168" s="505"/>
      <c r="CH168" s="506"/>
      <c r="CI168" s="506"/>
      <c r="CJ168" s="506"/>
      <c r="CK168" s="506"/>
      <c r="CL168" s="506"/>
      <c r="CM168" s="506"/>
      <c r="CN168" s="506"/>
      <c r="CO168" s="506"/>
      <c r="CP168" s="506"/>
      <c r="CQ168" s="506"/>
      <c r="CR168" s="506"/>
      <c r="CS168" s="506"/>
      <c r="CT168" s="506"/>
      <c r="CU168" s="506"/>
    </row>
    <row r="169" spans="1:151" ht="14.25" customHeight="1">
      <c r="A169" s="503" t="s">
        <v>299</v>
      </c>
      <c r="B169" s="503" t="s">
        <v>426</v>
      </c>
      <c r="C169" s="503" t="s">
        <v>427</v>
      </c>
      <c r="D169" s="503" t="s">
        <v>430</v>
      </c>
      <c r="AC169" s="491"/>
      <c r="AD169" s="491"/>
      <c r="AE169" s="491"/>
      <c r="AF169" s="490"/>
      <c r="AG169" s="490"/>
      <c r="AH169" s="490"/>
      <c r="AI169" s="490"/>
      <c r="AJ169" s="490"/>
      <c r="AK169" s="490"/>
      <c r="AL169" s="490"/>
      <c r="AM169" s="490"/>
      <c r="AN169" s="490"/>
      <c r="AO169" s="490"/>
      <c r="AP169" s="490"/>
      <c r="AQ169" s="490"/>
      <c r="AR169" s="490"/>
      <c r="AS169" s="490"/>
      <c r="AT169" s="490"/>
      <c r="AU169" s="490"/>
      <c r="AV169" s="504"/>
      <c r="AW169" s="504"/>
      <c r="AX169" s="504"/>
      <c r="AY169" s="490"/>
      <c r="AZ169" s="490"/>
      <c r="BA169" s="490"/>
      <c r="BB169" s="490"/>
      <c r="BC169" s="490"/>
      <c r="BD169" s="490"/>
      <c r="BE169" s="490"/>
      <c r="BF169" s="490"/>
      <c r="BG169" s="490"/>
      <c r="BH169" s="490"/>
      <c r="BI169" s="490"/>
      <c r="BJ169" s="490"/>
      <c r="BK169" s="490"/>
      <c r="BL169" s="490"/>
      <c r="BM169" s="490"/>
      <c r="BN169" s="490"/>
      <c r="BO169" s="505"/>
      <c r="BP169" s="505"/>
      <c r="BQ169" s="505"/>
      <c r="CH169" s="506"/>
      <c r="CI169" s="506"/>
      <c r="CJ169" s="506"/>
      <c r="CK169" s="506"/>
      <c r="CL169" s="506"/>
      <c r="CM169" s="506"/>
      <c r="CN169" s="506"/>
      <c r="CO169" s="506"/>
      <c r="CP169" s="506"/>
      <c r="CQ169" s="506"/>
      <c r="CR169" s="506"/>
      <c r="CS169" s="506"/>
      <c r="CT169" s="506"/>
      <c r="CU169" s="506"/>
    </row>
    <row r="170" spans="1:151" ht="14.25" customHeight="1">
      <c r="A170" s="503" t="s">
        <v>299</v>
      </c>
      <c r="B170" s="503" t="s">
        <v>426</v>
      </c>
      <c r="C170" s="503" t="s">
        <v>427</v>
      </c>
      <c r="D170" s="503" t="s">
        <v>431</v>
      </c>
      <c r="AC170" s="491"/>
      <c r="AD170" s="491"/>
      <c r="AE170" s="491"/>
      <c r="AF170" s="490"/>
      <c r="AG170" s="490"/>
      <c r="AH170" s="490"/>
      <c r="AI170" s="490"/>
      <c r="AJ170" s="490"/>
      <c r="AK170" s="490"/>
      <c r="AL170" s="490"/>
      <c r="AM170" s="490"/>
      <c r="AN170" s="490"/>
      <c r="AO170" s="490"/>
      <c r="AP170" s="490"/>
      <c r="AQ170" s="490"/>
      <c r="AR170" s="490"/>
      <c r="AS170" s="490"/>
      <c r="AT170" s="490"/>
      <c r="AU170" s="490"/>
      <c r="AV170" s="504"/>
      <c r="AW170" s="504"/>
      <c r="AX170" s="504"/>
      <c r="AY170" s="490"/>
      <c r="AZ170" s="490"/>
      <c r="BA170" s="490"/>
      <c r="BB170" s="490"/>
      <c r="BC170" s="490"/>
      <c r="BD170" s="490"/>
      <c r="BE170" s="490"/>
      <c r="BF170" s="490"/>
      <c r="BG170" s="490"/>
      <c r="BH170" s="490"/>
      <c r="BI170" s="490"/>
      <c r="BJ170" s="490"/>
      <c r="BK170" s="490"/>
      <c r="BL170" s="490"/>
      <c r="BM170" s="490"/>
      <c r="BN170" s="490"/>
      <c r="BO170" s="505"/>
      <c r="BP170" s="505"/>
      <c r="BQ170" s="505"/>
      <c r="CH170" s="506"/>
      <c r="CI170" s="506"/>
      <c r="CJ170" s="506"/>
      <c r="CK170" s="506"/>
      <c r="CL170" s="506"/>
      <c r="CM170" s="506"/>
      <c r="CN170" s="506"/>
      <c r="CO170" s="506"/>
      <c r="CP170" s="506"/>
      <c r="CQ170" s="506"/>
      <c r="CR170" s="506"/>
      <c r="CS170" s="506"/>
      <c r="CT170" s="506"/>
      <c r="CU170" s="506"/>
    </row>
    <row r="171" spans="1:151" ht="14.25" customHeight="1">
      <c r="A171" s="503" t="s">
        <v>299</v>
      </c>
      <c r="B171" s="503" t="s">
        <v>426</v>
      </c>
      <c r="C171" s="503" t="s">
        <v>427</v>
      </c>
      <c r="D171" s="503" t="s">
        <v>200</v>
      </c>
      <c r="AC171" s="491"/>
      <c r="AD171" s="491"/>
      <c r="AE171" s="491"/>
      <c r="AF171" s="490"/>
      <c r="AG171" s="490"/>
      <c r="AH171" s="490"/>
      <c r="AI171" s="490"/>
      <c r="AJ171" s="490"/>
      <c r="AK171" s="490"/>
      <c r="AL171" s="490"/>
      <c r="AM171" s="490"/>
      <c r="AN171" s="490"/>
      <c r="AO171" s="490"/>
      <c r="AP171" s="490"/>
      <c r="AQ171" s="490"/>
      <c r="AR171" s="490"/>
      <c r="AS171" s="490"/>
      <c r="AT171" s="490"/>
      <c r="AU171" s="490"/>
      <c r="AV171" s="504"/>
      <c r="AW171" s="504"/>
      <c r="AX171" s="504"/>
      <c r="AY171" s="490"/>
      <c r="AZ171" s="490"/>
      <c r="BA171" s="490"/>
      <c r="BB171" s="490"/>
      <c r="BC171" s="490"/>
      <c r="BD171" s="490"/>
      <c r="BE171" s="490"/>
      <c r="BF171" s="490"/>
      <c r="BG171" s="490"/>
      <c r="BH171" s="490"/>
      <c r="BI171" s="490"/>
      <c r="BJ171" s="490"/>
      <c r="BK171" s="490"/>
      <c r="BL171" s="490"/>
      <c r="BM171" s="490"/>
      <c r="BN171" s="490"/>
      <c r="BO171" s="505"/>
      <c r="BP171" s="505"/>
      <c r="BQ171" s="505"/>
      <c r="CH171" s="506"/>
      <c r="CI171" s="506"/>
      <c r="CJ171" s="506"/>
      <c r="CK171" s="506"/>
      <c r="CL171" s="506"/>
      <c r="CM171" s="506"/>
      <c r="CN171" s="506"/>
      <c r="CO171" s="506"/>
      <c r="CP171" s="506"/>
      <c r="CQ171" s="506"/>
      <c r="CR171" s="506"/>
      <c r="CS171" s="506"/>
      <c r="CT171" s="506"/>
      <c r="CU171" s="506"/>
    </row>
    <row r="172" spans="1:151" ht="14.25" customHeight="1">
      <c r="A172" s="503" t="s">
        <v>299</v>
      </c>
      <c r="B172" s="503" t="s">
        <v>426</v>
      </c>
      <c r="C172" s="503" t="s">
        <v>427</v>
      </c>
      <c r="D172" s="503" t="s">
        <v>432</v>
      </c>
      <c r="AC172" s="491"/>
      <c r="AD172" s="491"/>
      <c r="AE172" s="491"/>
      <c r="AF172" s="490"/>
      <c r="AG172" s="490"/>
      <c r="AH172" s="490"/>
      <c r="AI172" s="490"/>
      <c r="AJ172" s="490"/>
      <c r="AK172" s="490"/>
      <c r="AL172" s="490"/>
      <c r="AM172" s="490"/>
      <c r="AN172" s="490"/>
      <c r="AO172" s="490"/>
      <c r="AP172" s="490"/>
      <c r="AQ172" s="490"/>
      <c r="AR172" s="490"/>
      <c r="AS172" s="490"/>
      <c r="AT172" s="490"/>
      <c r="AU172" s="490"/>
      <c r="AV172" s="504"/>
      <c r="AW172" s="504"/>
      <c r="AX172" s="504"/>
      <c r="AY172" s="490"/>
      <c r="AZ172" s="490"/>
      <c r="BA172" s="490"/>
      <c r="BB172" s="490"/>
      <c r="BC172" s="490"/>
      <c r="BD172" s="490"/>
      <c r="BE172" s="490"/>
      <c r="BF172" s="490"/>
      <c r="BG172" s="490"/>
      <c r="BH172" s="490"/>
      <c r="BI172" s="490"/>
      <c r="BJ172" s="490"/>
      <c r="BK172" s="490"/>
      <c r="BL172" s="490"/>
      <c r="BM172" s="490"/>
      <c r="BN172" s="490"/>
      <c r="BO172" s="505"/>
      <c r="BP172" s="505"/>
      <c r="BQ172" s="505"/>
      <c r="CH172" s="506"/>
      <c r="CI172" s="506"/>
      <c r="CJ172" s="506"/>
      <c r="CK172" s="506"/>
      <c r="CL172" s="506"/>
      <c r="CM172" s="506"/>
      <c r="CN172" s="506"/>
      <c r="CO172" s="506"/>
      <c r="CP172" s="506"/>
      <c r="CQ172" s="506"/>
      <c r="CR172" s="506"/>
      <c r="CS172" s="506"/>
      <c r="CT172" s="506"/>
      <c r="CU172" s="506"/>
    </row>
    <row r="173" spans="1:151" ht="14.25" customHeight="1">
      <c r="A173" s="503" t="s">
        <v>299</v>
      </c>
      <c r="B173" s="503" t="s">
        <v>426</v>
      </c>
      <c r="C173" s="503" t="s">
        <v>427</v>
      </c>
      <c r="D173" s="503" t="s">
        <v>433</v>
      </c>
      <c r="AC173" s="491"/>
      <c r="AD173" s="491"/>
      <c r="AE173" s="491"/>
      <c r="AF173" s="490"/>
      <c r="AG173" s="490"/>
      <c r="AH173" s="490"/>
      <c r="AI173" s="490"/>
      <c r="AJ173" s="490"/>
      <c r="AK173" s="490"/>
      <c r="AL173" s="490"/>
      <c r="AM173" s="490"/>
      <c r="AN173" s="490"/>
      <c r="AO173" s="490"/>
      <c r="AP173" s="490"/>
      <c r="AQ173" s="490"/>
      <c r="AR173" s="490"/>
      <c r="AS173" s="490"/>
      <c r="AT173" s="490"/>
      <c r="AU173" s="490"/>
      <c r="AV173" s="504"/>
      <c r="AW173" s="504"/>
      <c r="AX173" s="504"/>
      <c r="AY173" s="490"/>
      <c r="AZ173" s="490"/>
      <c r="BA173" s="490"/>
      <c r="BB173" s="490"/>
      <c r="BC173" s="490"/>
      <c r="BD173" s="490"/>
      <c r="BE173" s="490"/>
      <c r="BF173" s="490"/>
      <c r="BG173" s="490"/>
      <c r="BH173" s="490"/>
      <c r="BI173" s="490"/>
      <c r="BJ173" s="490"/>
      <c r="BK173" s="490"/>
      <c r="BL173" s="490"/>
      <c r="BM173" s="490"/>
      <c r="BN173" s="490"/>
      <c r="BO173" s="505"/>
      <c r="BP173" s="505"/>
      <c r="BQ173" s="505"/>
      <c r="CH173" s="506"/>
      <c r="CI173" s="506"/>
      <c r="CJ173" s="506"/>
      <c r="CK173" s="506"/>
      <c r="CL173" s="506"/>
      <c r="CM173" s="506"/>
      <c r="CN173" s="506"/>
      <c r="CO173" s="506"/>
      <c r="CP173" s="506"/>
      <c r="CQ173" s="506"/>
      <c r="CR173" s="506"/>
      <c r="CS173" s="506"/>
      <c r="CT173" s="506"/>
      <c r="CU173" s="506"/>
    </row>
    <row r="174" spans="1:151" ht="14.25" customHeight="1">
      <c r="A174" s="503" t="s">
        <v>299</v>
      </c>
      <c r="B174" s="503" t="s">
        <v>426</v>
      </c>
      <c r="C174" s="503" t="s">
        <v>427</v>
      </c>
      <c r="D174" s="503" t="s">
        <v>196</v>
      </c>
      <c r="AC174" s="491"/>
      <c r="AD174" s="491"/>
      <c r="AE174" s="491"/>
      <c r="AF174" s="490"/>
      <c r="AG174" s="490"/>
      <c r="AH174" s="490"/>
      <c r="AI174" s="490"/>
      <c r="AJ174" s="490"/>
      <c r="AK174" s="490"/>
      <c r="AL174" s="490"/>
      <c r="AM174" s="490"/>
      <c r="AN174" s="490"/>
      <c r="AO174" s="490"/>
      <c r="AP174" s="490"/>
      <c r="AQ174" s="490"/>
      <c r="AR174" s="490"/>
      <c r="AS174" s="490"/>
      <c r="AT174" s="490"/>
      <c r="AU174" s="490"/>
      <c r="AV174" s="504"/>
      <c r="AW174" s="504"/>
      <c r="AX174" s="504"/>
      <c r="AY174" s="490"/>
      <c r="AZ174" s="490"/>
      <c r="BA174" s="490"/>
      <c r="BB174" s="490"/>
      <c r="BC174" s="490"/>
      <c r="BD174" s="490"/>
      <c r="BE174" s="490"/>
      <c r="BF174" s="490"/>
      <c r="BG174" s="490"/>
      <c r="BH174" s="490"/>
      <c r="BI174" s="490"/>
      <c r="BJ174" s="490"/>
      <c r="BK174" s="490"/>
      <c r="BL174" s="490"/>
      <c r="BM174" s="490"/>
      <c r="BN174" s="490"/>
      <c r="BO174" s="505"/>
      <c r="BP174" s="505"/>
      <c r="BQ174" s="505"/>
      <c r="CH174" s="506"/>
      <c r="CI174" s="506"/>
      <c r="CJ174" s="506"/>
      <c r="CK174" s="506"/>
      <c r="CL174" s="506"/>
      <c r="CM174" s="506"/>
      <c r="CN174" s="506"/>
      <c r="CO174" s="506"/>
      <c r="CP174" s="506"/>
      <c r="CQ174" s="506"/>
      <c r="CR174" s="506"/>
      <c r="CS174" s="506"/>
      <c r="CT174" s="506"/>
      <c r="CU174" s="506"/>
    </row>
    <row r="175" spans="1:151" ht="14.25" customHeight="1">
      <c r="A175" s="503" t="s">
        <v>299</v>
      </c>
      <c r="B175" s="503" t="s">
        <v>426</v>
      </c>
      <c r="C175" s="503" t="s">
        <v>434</v>
      </c>
      <c r="D175" s="503"/>
      <c r="E175" s="490">
        <v>32</v>
      </c>
      <c r="F175" s="490">
        <v>6</v>
      </c>
      <c r="G175" s="490" t="s">
        <v>1</v>
      </c>
      <c r="H175" s="490" t="s">
        <v>1</v>
      </c>
      <c r="I175" s="490">
        <v>4</v>
      </c>
      <c r="J175" s="490">
        <v>4</v>
      </c>
      <c r="K175" s="490">
        <v>2</v>
      </c>
      <c r="L175" s="490">
        <v>26</v>
      </c>
      <c r="M175" s="490">
        <v>12</v>
      </c>
      <c r="N175" s="490" t="s">
        <v>1</v>
      </c>
      <c r="O175" s="490">
        <v>1</v>
      </c>
      <c r="P175" s="490" t="s">
        <v>1</v>
      </c>
      <c r="Q175" s="490">
        <v>1</v>
      </c>
      <c r="R175" s="490" t="s">
        <v>1</v>
      </c>
      <c r="S175" s="490" t="s">
        <v>1</v>
      </c>
      <c r="T175" s="490" t="s">
        <v>1</v>
      </c>
      <c r="U175" s="490">
        <v>1</v>
      </c>
      <c r="V175" s="490">
        <v>1</v>
      </c>
      <c r="W175" s="490">
        <v>3</v>
      </c>
      <c r="X175" s="490">
        <v>2</v>
      </c>
      <c r="Y175" s="490">
        <v>1</v>
      </c>
      <c r="Z175" s="490" t="s">
        <v>1</v>
      </c>
      <c r="AA175" s="490" t="s">
        <v>1</v>
      </c>
      <c r="AB175" s="490">
        <v>2</v>
      </c>
      <c r="AC175" s="491">
        <v>61.3</v>
      </c>
      <c r="AD175" s="491">
        <v>58.6</v>
      </c>
      <c r="AE175" s="491">
        <v>66.5</v>
      </c>
      <c r="AF175" s="490">
        <v>8</v>
      </c>
      <c r="AG175" s="490" t="s">
        <v>1</v>
      </c>
      <c r="AH175" s="490" t="s">
        <v>1</v>
      </c>
      <c r="AI175" s="490" t="s">
        <v>1</v>
      </c>
      <c r="AJ175" s="490">
        <v>1</v>
      </c>
      <c r="AK175" s="490" t="s">
        <v>1</v>
      </c>
      <c r="AL175" s="490" t="s">
        <v>1</v>
      </c>
      <c r="AM175" s="490" t="s">
        <v>1</v>
      </c>
      <c r="AN175" s="490">
        <v>1</v>
      </c>
      <c r="AO175" s="490" t="s">
        <v>1</v>
      </c>
      <c r="AP175" s="490">
        <v>3</v>
      </c>
      <c r="AQ175" s="490" t="s">
        <v>1</v>
      </c>
      <c r="AR175" s="490">
        <v>1</v>
      </c>
      <c r="AS175" s="490" t="s">
        <v>1</v>
      </c>
      <c r="AT175" s="490" t="s">
        <v>1</v>
      </c>
      <c r="AU175" s="490">
        <v>2</v>
      </c>
      <c r="AV175" s="504">
        <v>65.3</v>
      </c>
      <c r="AW175" s="504">
        <v>63.3</v>
      </c>
      <c r="AX175" s="504">
        <v>71</v>
      </c>
      <c r="AY175" s="490">
        <v>8</v>
      </c>
      <c r="AZ175" s="490" t="s">
        <v>1</v>
      </c>
      <c r="BA175" s="490" t="s">
        <v>1</v>
      </c>
      <c r="BB175" s="490" t="s">
        <v>1</v>
      </c>
      <c r="BC175" s="490">
        <v>1</v>
      </c>
      <c r="BD175" s="490" t="s">
        <v>1</v>
      </c>
      <c r="BE175" s="490" t="s">
        <v>1</v>
      </c>
      <c r="BF175" s="490" t="s">
        <v>1</v>
      </c>
      <c r="BG175" s="490">
        <v>1</v>
      </c>
      <c r="BH175" s="490" t="s">
        <v>1</v>
      </c>
      <c r="BI175" s="490">
        <v>3</v>
      </c>
      <c r="BJ175" s="490" t="s">
        <v>1</v>
      </c>
      <c r="BK175" s="490">
        <v>1</v>
      </c>
      <c r="BL175" s="490" t="s">
        <v>1</v>
      </c>
      <c r="BM175" s="490" t="s">
        <v>1</v>
      </c>
      <c r="BN175" s="490">
        <v>2</v>
      </c>
      <c r="BO175" s="505">
        <v>65.3</v>
      </c>
      <c r="BP175" s="505">
        <v>63.3</v>
      </c>
      <c r="BQ175" s="505">
        <v>71</v>
      </c>
      <c r="BR175" s="492">
        <v>6</v>
      </c>
      <c r="BS175" s="492" t="s">
        <v>1</v>
      </c>
      <c r="BT175" s="492" t="s">
        <v>1</v>
      </c>
      <c r="BU175" s="492" t="s">
        <v>1</v>
      </c>
      <c r="BV175" s="492" t="s">
        <v>1</v>
      </c>
      <c r="BW175" s="492" t="s">
        <v>1</v>
      </c>
      <c r="BX175" s="492" t="s">
        <v>1</v>
      </c>
      <c r="BY175" s="492" t="s">
        <v>1</v>
      </c>
      <c r="BZ175" s="492" t="s">
        <v>1</v>
      </c>
      <c r="CA175" s="492" t="s">
        <v>1</v>
      </c>
      <c r="CB175" s="492">
        <v>2</v>
      </c>
      <c r="CC175" s="492">
        <v>2</v>
      </c>
      <c r="CD175" s="492">
        <v>1</v>
      </c>
      <c r="CE175" s="492" t="s">
        <v>1</v>
      </c>
      <c r="CF175" s="492" t="s">
        <v>1</v>
      </c>
      <c r="CG175" s="492">
        <v>1</v>
      </c>
      <c r="CH175" s="506">
        <v>4</v>
      </c>
      <c r="CI175" s="506" t="s">
        <v>1</v>
      </c>
      <c r="CJ175" s="506" t="s">
        <v>1</v>
      </c>
      <c r="CK175" s="506" t="s">
        <v>1</v>
      </c>
      <c r="CL175" s="506" t="s">
        <v>1</v>
      </c>
      <c r="CM175" s="506" t="s">
        <v>1</v>
      </c>
      <c r="CN175" s="506" t="s">
        <v>1</v>
      </c>
      <c r="CO175" s="506" t="s">
        <v>1</v>
      </c>
      <c r="CP175" s="506">
        <v>1</v>
      </c>
      <c r="CQ175" s="506">
        <v>1</v>
      </c>
      <c r="CR175" s="506">
        <v>1</v>
      </c>
      <c r="CS175" s="506" t="s">
        <v>1</v>
      </c>
      <c r="CT175" s="506" t="s">
        <v>1</v>
      </c>
      <c r="CU175" s="506">
        <v>1</v>
      </c>
      <c r="DC175" s="492">
        <v>19</v>
      </c>
      <c r="DD175" s="492">
        <v>13</v>
      </c>
      <c r="DE175" s="492">
        <v>8</v>
      </c>
      <c r="DF175" s="492">
        <v>5</v>
      </c>
      <c r="DG175" s="492" t="s">
        <v>1</v>
      </c>
      <c r="DH175" s="492">
        <v>4</v>
      </c>
      <c r="DI175" s="492">
        <v>2</v>
      </c>
      <c r="DJ175" s="492" t="s">
        <v>1</v>
      </c>
      <c r="DK175" s="492">
        <v>5</v>
      </c>
      <c r="DL175" s="492">
        <v>2</v>
      </c>
      <c r="DM175" s="492" t="s">
        <v>1</v>
      </c>
      <c r="DN175" s="492">
        <v>1</v>
      </c>
      <c r="DO175" s="492" t="s">
        <v>1</v>
      </c>
      <c r="DP175" s="492">
        <v>1</v>
      </c>
      <c r="DQ175" s="492" t="s">
        <v>1</v>
      </c>
      <c r="DR175" s="492" t="s">
        <v>1</v>
      </c>
      <c r="DS175" s="492">
        <v>1</v>
      </c>
      <c r="DT175" s="492" t="s">
        <v>1</v>
      </c>
      <c r="DU175" s="492" t="s">
        <v>1</v>
      </c>
      <c r="DV175" s="492" t="s">
        <v>1</v>
      </c>
      <c r="DW175" s="492" t="s">
        <v>1</v>
      </c>
      <c r="DX175" s="492" t="s">
        <v>1</v>
      </c>
      <c r="EA175" s="492">
        <v>6</v>
      </c>
      <c r="EB175" s="492">
        <v>377</v>
      </c>
      <c r="EC175" s="492">
        <v>46</v>
      </c>
      <c r="ED175" s="492">
        <v>331</v>
      </c>
      <c r="EE175" s="492" t="s">
        <v>1</v>
      </c>
      <c r="EF175" s="492">
        <v>9</v>
      </c>
      <c r="EG175" s="492">
        <v>8</v>
      </c>
      <c r="EH175" s="492">
        <v>6</v>
      </c>
      <c r="EI175" s="492">
        <v>2</v>
      </c>
      <c r="EJ175" s="492" t="s">
        <v>1</v>
      </c>
      <c r="EK175" s="492" t="s">
        <v>1</v>
      </c>
      <c r="EL175" s="492">
        <v>1</v>
      </c>
      <c r="EM175" s="492" t="s">
        <v>1</v>
      </c>
      <c r="EN175" s="492">
        <v>10</v>
      </c>
      <c r="EO175" s="492">
        <v>5</v>
      </c>
      <c r="EP175" s="492">
        <v>2</v>
      </c>
      <c r="EQ175" s="492">
        <v>3</v>
      </c>
      <c r="ER175" s="492" t="s">
        <v>1</v>
      </c>
      <c r="ES175" s="492">
        <v>4</v>
      </c>
      <c r="ET175" s="492">
        <v>1</v>
      </c>
      <c r="EU175" s="492" t="s">
        <v>1</v>
      </c>
    </row>
    <row r="176" spans="1:151" ht="14.25" customHeight="1">
      <c r="A176" s="503" t="s">
        <v>299</v>
      </c>
      <c r="B176" s="503" t="s">
        <v>426</v>
      </c>
      <c r="C176" s="503" t="s">
        <v>434</v>
      </c>
      <c r="D176" s="503" t="s">
        <v>217</v>
      </c>
      <c r="AC176" s="491"/>
      <c r="AD176" s="491"/>
      <c r="AE176" s="491"/>
      <c r="AF176" s="490"/>
      <c r="AG176" s="490"/>
      <c r="AH176" s="490"/>
      <c r="AI176" s="490"/>
      <c r="AJ176" s="490"/>
      <c r="AK176" s="490"/>
      <c r="AL176" s="490"/>
      <c r="AM176" s="490"/>
      <c r="AN176" s="490"/>
      <c r="AO176" s="490"/>
      <c r="AP176" s="490"/>
      <c r="AQ176" s="490"/>
      <c r="AR176" s="490"/>
      <c r="AS176" s="490"/>
      <c r="AT176" s="490"/>
      <c r="AU176" s="490"/>
      <c r="AV176" s="504"/>
      <c r="AW176" s="504"/>
      <c r="AX176" s="504"/>
      <c r="AY176" s="490"/>
      <c r="AZ176" s="490"/>
      <c r="BA176" s="490"/>
      <c r="BB176" s="490"/>
      <c r="BC176" s="490"/>
      <c r="BD176" s="490"/>
      <c r="BE176" s="490"/>
      <c r="BF176" s="490"/>
      <c r="BG176" s="490"/>
      <c r="BH176" s="490"/>
      <c r="BI176" s="490"/>
      <c r="BJ176" s="490"/>
      <c r="BK176" s="490"/>
      <c r="BL176" s="490"/>
      <c r="BM176" s="490"/>
      <c r="BN176" s="490"/>
      <c r="BO176" s="505"/>
      <c r="BP176" s="505"/>
      <c r="BQ176" s="505"/>
      <c r="CH176" s="506"/>
      <c r="CI176" s="506"/>
      <c r="CJ176" s="506"/>
      <c r="CK176" s="506"/>
      <c r="CL176" s="506"/>
      <c r="CM176" s="506"/>
      <c r="CN176" s="506"/>
      <c r="CO176" s="506"/>
      <c r="CP176" s="506"/>
      <c r="CQ176" s="506"/>
      <c r="CR176" s="506"/>
      <c r="CS176" s="506"/>
      <c r="CT176" s="506"/>
      <c r="CU176" s="506"/>
    </row>
    <row r="177" spans="1:151" ht="14.25" customHeight="1">
      <c r="A177" s="503" t="s">
        <v>299</v>
      </c>
      <c r="B177" s="503" t="s">
        <v>426</v>
      </c>
      <c r="C177" s="503" t="s">
        <v>434</v>
      </c>
      <c r="D177" s="503" t="s">
        <v>202</v>
      </c>
      <c r="AC177" s="491"/>
      <c r="AD177" s="491"/>
      <c r="AE177" s="491"/>
      <c r="AF177" s="490"/>
      <c r="AG177" s="490"/>
      <c r="AH177" s="490"/>
      <c r="AI177" s="490"/>
      <c r="AJ177" s="490"/>
      <c r="AK177" s="490"/>
      <c r="AL177" s="490"/>
      <c r="AM177" s="490"/>
      <c r="AN177" s="490"/>
      <c r="AO177" s="490"/>
      <c r="AP177" s="490"/>
      <c r="AQ177" s="490"/>
      <c r="AR177" s="490"/>
      <c r="AS177" s="490"/>
      <c r="AT177" s="490"/>
      <c r="AU177" s="490"/>
      <c r="AV177" s="504"/>
      <c r="AW177" s="504"/>
      <c r="AX177" s="504"/>
      <c r="AY177" s="490"/>
      <c r="AZ177" s="490"/>
      <c r="BA177" s="490"/>
      <c r="BB177" s="490"/>
      <c r="BC177" s="490"/>
      <c r="BD177" s="490"/>
      <c r="BE177" s="490"/>
      <c r="BF177" s="490"/>
      <c r="BG177" s="490"/>
      <c r="BH177" s="490"/>
      <c r="BI177" s="490"/>
      <c r="BJ177" s="490"/>
      <c r="BK177" s="490"/>
      <c r="BL177" s="490"/>
      <c r="BM177" s="490"/>
      <c r="BN177" s="490"/>
      <c r="BO177" s="505"/>
      <c r="BP177" s="505"/>
      <c r="BQ177" s="505"/>
      <c r="CH177" s="506"/>
      <c r="CI177" s="506"/>
      <c r="CJ177" s="506"/>
      <c r="CK177" s="506"/>
      <c r="CL177" s="506"/>
      <c r="CM177" s="506"/>
      <c r="CN177" s="506"/>
      <c r="CO177" s="506"/>
      <c r="CP177" s="506"/>
      <c r="CQ177" s="506"/>
      <c r="CR177" s="506"/>
      <c r="CS177" s="506"/>
      <c r="CT177" s="506"/>
      <c r="CU177" s="506"/>
    </row>
    <row r="178" spans="1:151" ht="14.25" customHeight="1">
      <c r="A178" s="503" t="s">
        <v>299</v>
      </c>
      <c r="B178" s="503" t="s">
        <v>426</v>
      </c>
      <c r="C178" s="503" t="s">
        <v>434</v>
      </c>
      <c r="D178" s="503" t="s">
        <v>222</v>
      </c>
      <c r="AC178" s="491"/>
      <c r="AD178" s="491"/>
      <c r="AE178" s="491"/>
      <c r="AF178" s="490"/>
      <c r="AG178" s="490"/>
      <c r="AH178" s="490"/>
      <c r="AI178" s="490"/>
      <c r="AJ178" s="490"/>
      <c r="AK178" s="490"/>
      <c r="AL178" s="490"/>
      <c r="AM178" s="490"/>
      <c r="AN178" s="490"/>
      <c r="AO178" s="490"/>
      <c r="AP178" s="490"/>
      <c r="AQ178" s="490"/>
      <c r="AR178" s="490"/>
      <c r="AS178" s="490"/>
      <c r="AT178" s="490"/>
      <c r="AU178" s="490"/>
      <c r="AV178" s="504"/>
      <c r="AW178" s="504"/>
      <c r="AX178" s="504"/>
      <c r="AY178" s="490"/>
      <c r="AZ178" s="490"/>
      <c r="BA178" s="490"/>
      <c r="BB178" s="490"/>
      <c r="BC178" s="490"/>
      <c r="BD178" s="490"/>
      <c r="BE178" s="490"/>
      <c r="BF178" s="490"/>
      <c r="BG178" s="490"/>
      <c r="BH178" s="490"/>
      <c r="BI178" s="490"/>
      <c r="BJ178" s="490"/>
      <c r="BK178" s="490"/>
      <c r="BL178" s="490"/>
      <c r="BM178" s="490"/>
      <c r="BN178" s="490"/>
      <c r="BO178" s="505"/>
      <c r="BP178" s="505"/>
      <c r="BQ178" s="505"/>
      <c r="CH178" s="506"/>
      <c r="CI178" s="506"/>
      <c r="CJ178" s="506"/>
      <c r="CK178" s="506"/>
      <c r="CL178" s="506"/>
      <c r="CM178" s="506"/>
      <c r="CN178" s="506"/>
      <c r="CO178" s="506"/>
      <c r="CP178" s="506"/>
      <c r="CQ178" s="506"/>
      <c r="CR178" s="506"/>
      <c r="CS178" s="506"/>
      <c r="CT178" s="506"/>
      <c r="CU178" s="506"/>
    </row>
    <row r="179" spans="1:151" ht="14.25" customHeight="1">
      <c r="A179" s="503" t="s">
        <v>299</v>
      </c>
      <c r="B179" s="503" t="s">
        <v>426</v>
      </c>
      <c r="C179" s="503" t="s">
        <v>434</v>
      </c>
      <c r="D179" s="503" t="s">
        <v>218</v>
      </c>
      <c r="AC179" s="491"/>
      <c r="AD179" s="491"/>
      <c r="AE179" s="491"/>
      <c r="AF179" s="490"/>
      <c r="AG179" s="490"/>
      <c r="AH179" s="490"/>
      <c r="AI179" s="490"/>
      <c r="AJ179" s="490"/>
      <c r="AK179" s="490"/>
      <c r="AL179" s="490"/>
      <c r="AM179" s="490"/>
      <c r="AN179" s="490"/>
      <c r="AO179" s="490"/>
      <c r="AP179" s="490"/>
      <c r="AQ179" s="490"/>
      <c r="AR179" s="490"/>
      <c r="AS179" s="490"/>
      <c r="AT179" s="490"/>
      <c r="AU179" s="490"/>
      <c r="AV179" s="504"/>
      <c r="AW179" s="504"/>
      <c r="AX179" s="504"/>
      <c r="AY179" s="490"/>
      <c r="AZ179" s="490"/>
      <c r="BA179" s="490"/>
      <c r="BB179" s="490"/>
      <c r="BC179" s="490"/>
      <c r="BD179" s="490"/>
      <c r="BE179" s="490"/>
      <c r="BF179" s="490"/>
      <c r="BG179" s="490"/>
      <c r="BH179" s="490"/>
      <c r="BI179" s="490"/>
      <c r="BJ179" s="490"/>
      <c r="BK179" s="490"/>
      <c r="BL179" s="490"/>
      <c r="BM179" s="490"/>
      <c r="BN179" s="490"/>
      <c r="BO179" s="505"/>
      <c r="BP179" s="505"/>
      <c r="BQ179" s="505"/>
      <c r="CH179" s="506"/>
      <c r="CI179" s="506"/>
      <c r="CJ179" s="506"/>
      <c r="CK179" s="506"/>
      <c r="CL179" s="506"/>
      <c r="CM179" s="506"/>
      <c r="CN179" s="506"/>
      <c r="CO179" s="506"/>
      <c r="CP179" s="506"/>
      <c r="CQ179" s="506"/>
      <c r="CR179" s="506"/>
      <c r="CS179" s="506"/>
      <c r="CT179" s="506"/>
      <c r="CU179" s="506"/>
    </row>
    <row r="180" spans="1:151" ht="14.25" customHeight="1">
      <c r="A180" s="503" t="s">
        <v>299</v>
      </c>
      <c r="B180" s="503" t="s">
        <v>426</v>
      </c>
      <c r="C180" s="503" t="s">
        <v>434</v>
      </c>
      <c r="D180" s="503" t="s">
        <v>435</v>
      </c>
      <c r="AC180" s="491"/>
      <c r="AD180" s="491"/>
      <c r="AE180" s="491"/>
      <c r="AF180" s="490"/>
      <c r="AG180" s="490"/>
      <c r="AH180" s="490"/>
      <c r="AI180" s="490"/>
      <c r="AJ180" s="490"/>
      <c r="AK180" s="490"/>
      <c r="AL180" s="490"/>
      <c r="AM180" s="490"/>
      <c r="AN180" s="490"/>
      <c r="AO180" s="490"/>
      <c r="AP180" s="490"/>
      <c r="AQ180" s="490"/>
      <c r="AR180" s="490"/>
      <c r="AS180" s="490"/>
      <c r="AT180" s="490"/>
      <c r="AU180" s="490"/>
      <c r="AV180" s="504"/>
      <c r="AW180" s="504"/>
      <c r="AX180" s="504"/>
      <c r="AY180" s="490"/>
      <c r="AZ180" s="490"/>
      <c r="BA180" s="490"/>
      <c r="BB180" s="490"/>
      <c r="BC180" s="490"/>
      <c r="BD180" s="490"/>
      <c r="BE180" s="490"/>
      <c r="BF180" s="490"/>
      <c r="BG180" s="490"/>
      <c r="BH180" s="490"/>
      <c r="BI180" s="490"/>
      <c r="BJ180" s="490"/>
      <c r="BK180" s="490"/>
      <c r="BL180" s="490"/>
      <c r="BM180" s="490"/>
      <c r="BN180" s="490"/>
      <c r="BO180" s="505"/>
      <c r="BP180" s="505"/>
      <c r="BQ180" s="505"/>
      <c r="CH180" s="506"/>
      <c r="CI180" s="506"/>
      <c r="CJ180" s="506"/>
      <c r="CK180" s="506"/>
      <c r="CL180" s="506"/>
      <c r="CM180" s="506"/>
      <c r="CN180" s="506"/>
      <c r="CO180" s="506"/>
      <c r="CP180" s="506"/>
      <c r="CQ180" s="506"/>
      <c r="CR180" s="506"/>
      <c r="CS180" s="506"/>
      <c r="CT180" s="506"/>
      <c r="CU180" s="506"/>
    </row>
    <row r="181" spans="1:151" ht="14.25" customHeight="1">
      <c r="A181" s="503" t="s">
        <v>299</v>
      </c>
      <c r="B181" s="503" t="s">
        <v>426</v>
      </c>
      <c r="C181" s="503" t="s">
        <v>434</v>
      </c>
      <c r="D181" s="503" t="s">
        <v>436</v>
      </c>
      <c r="AC181" s="491"/>
      <c r="AD181" s="491"/>
      <c r="AE181" s="491"/>
      <c r="AF181" s="490"/>
      <c r="AG181" s="490"/>
      <c r="AH181" s="490"/>
      <c r="AI181" s="490"/>
      <c r="AJ181" s="490"/>
      <c r="AK181" s="490"/>
      <c r="AL181" s="490"/>
      <c r="AM181" s="490"/>
      <c r="AN181" s="490"/>
      <c r="AO181" s="490"/>
      <c r="AP181" s="490"/>
      <c r="AQ181" s="490"/>
      <c r="AR181" s="490"/>
      <c r="AS181" s="490"/>
      <c r="AT181" s="490"/>
      <c r="AU181" s="490"/>
      <c r="AV181" s="504"/>
      <c r="AW181" s="504"/>
      <c r="AX181" s="504"/>
      <c r="AY181" s="490"/>
      <c r="AZ181" s="490"/>
      <c r="BA181" s="490"/>
      <c r="BB181" s="490"/>
      <c r="BC181" s="490"/>
      <c r="BD181" s="490"/>
      <c r="BE181" s="490"/>
      <c r="BF181" s="490"/>
      <c r="BG181" s="490"/>
      <c r="BH181" s="490"/>
      <c r="BI181" s="490"/>
      <c r="BJ181" s="490"/>
      <c r="BK181" s="490"/>
      <c r="BL181" s="490"/>
      <c r="BM181" s="490"/>
      <c r="BN181" s="490"/>
      <c r="BO181" s="505"/>
      <c r="BP181" s="505"/>
      <c r="BQ181" s="505"/>
      <c r="CH181" s="506"/>
      <c r="CI181" s="506"/>
      <c r="CJ181" s="506"/>
      <c r="CK181" s="506"/>
      <c r="CL181" s="506"/>
      <c r="CM181" s="506"/>
      <c r="CN181" s="506"/>
      <c r="CO181" s="506"/>
      <c r="CP181" s="506"/>
      <c r="CQ181" s="506"/>
      <c r="CR181" s="506"/>
      <c r="CS181" s="506"/>
      <c r="CT181" s="506"/>
      <c r="CU181" s="506"/>
    </row>
    <row r="182" spans="1:151" ht="14.25" customHeight="1">
      <c r="A182" s="503" t="s">
        <v>299</v>
      </c>
      <c r="B182" s="503" t="s">
        <v>426</v>
      </c>
      <c r="C182" s="503" t="s">
        <v>434</v>
      </c>
      <c r="D182" s="503" t="s">
        <v>437</v>
      </c>
      <c r="AC182" s="491"/>
      <c r="AD182" s="491"/>
      <c r="AE182" s="491"/>
      <c r="AF182" s="490"/>
      <c r="AG182" s="490"/>
      <c r="AH182" s="490"/>
      <c r="AI182" s="490"/>
      <c r="AJ182" s="490"/>
      <c r="AK182" s="490"/>
      <c r="AL182" s="490"/>
      <c r="AM182" s="490"/>
      <c r="AN182" s="490"/>
      <c r="AO182" s="490"/>
      <c r="AP182" s="490"/>
      <c r="AQ182" s="490"/>
      <c r="AR182" s="490"/>
      <c r="AS182" s="490"/>
      <c r="AT182" s="490"/>
      <c r="AU182" s="490"/>
      <c r="AV182" s="504"/>
      <c r="AW182" s="504"/>
      <c r="AX182" s="504"/>
      <c r="AY182" s="490"/>
      <c r="AZ182" s="490"/>
      <c r="BA182" s="490"/>
      <c r="BB182" s="490"/>
      <c r="BC182" s="490"/>
      <c r="BD182" s="490"/>
      <c r="BE182" s="490"/>
      <c r="BF182" s="490"/>
      <c r="BG182" s="490"/>
      <c r="BH182" s="490"/>
      <c r="BI182" s="490"/>
      <c r="BJ182" s="490"/>
      <c r="BK182" s="490"/>
      <c r="BL182" s="490"/>
      <c r="BM182" s="490"/>
      <c r="BN182" s="490"/>
      <c r="BO182" s="505"/>
      <c r="BP182" s="505"/>
      <c r="BQ182" s="505"/>
      <c r="CH182" s="506"/>
      <c r="CI182" s="506"/>
      <c r="CJ182" s="506"/>
      <c r="CK182" s="506"/>
      <c r="CL182" s="506"/>
      <c r="CM182" s="506"/>
      <c r="CN182" s="506"/>
      <c r="CO182" s="506"/>
      <c r="CP182" s="506"/>
      <c r="CQ182" s="506"/>
      <c r="CR182" s="506"/>
      <c r="CS182" s="506"/>
      <c r="CT182" s="506"/>
      <c r="CU182" s="506"/>
    </row>
    <row r="183" spans="1:151" ht="14.25" customHeight="1">
      <c r="A183" s="503" t="s">
        <v>299</v>
      </c>
      <c r="B183" s="503" t="s">
        <v>426</v>
      </c>
      <c r="C183" s="503" t="s">
        <v>434</v>
      </c>
      <c r="D183" s="503" t="s">
        <v>438</v>
      </c>
      <c r="AC183" s="491"/>
      <c r="AD183" s="491"/>
      <c r="AE183" s="491"/>
      <c r="AF183" s="490"/>
      <c r="AG183" s="490"/>
      <c r="AH183" s="490"/>
      <c r="AI183" s="490"/>
      <c r="AJ183" s="490"/>
      <c r="AK183" s="490"/>
      <c r="AL183" s="490"/>
      <c r="AM183" s="490"/>
      <c r="AN183" s="490"/>
      <c r="AO183" s="490"/>
      <c r="AP183" s="490"/>
      <c r="AQ183" s="490"/>
      <c r="AR183" s="490"/>
      <c r="AS183" s="490"/>
      <c r="AT183" s="490"/>
      <c r="AU183" s="490"/>
      <c r="AV183" s="504"/>
      <c r="AW183" s="504"/>
      <c r="AX183" s="504"/>
      <c r="AY183" s="490"/>
      <c r="AZ183" s="490"/>
      <c r="BA183" s="490"/>
      <c r="BB183" s="490"/>
      <c r="BC183" s="490"/>
      <c r="BD183" s="490"/>
      <c r="BE183" s="490"/>
      <c r="BF183" s="490"/>
      <c r="BG183" s="490"/>
      <c r="BH183" s="490"/>
      <c r="BI183" s="490"/>
      <c r="BJ183" s="490"/>
      <c r="BK183" s="490"/>
      <c r="BL183" s="490"/>
      <c r="BM183" s="490"/>
      <c r="BN183" s="490"/>
      <c r="BO183" s="505"/>
      <c r="BP183" s="505"/>
      <c r="BQ183" s="505"/>
      <c r="CH183" s="506"/>
      <c r="CI183" s="506"/>
      <c r="CJ183" s="506"/>
      <c r="CK183" s="506"/>
      <c r="CL183" s="506"/>
      <c r="CM183" s="506"/>
      <c r="CN183" s="506"/>
      <c r="CO183" s="506"/>
      <c r="CP183" s="506"/>
      <c r="CQ183" s="506"/>
      <c r="CR183" s="506"/>
      <c r="CS183" s="506"/>
      <c r="CT183" s="506"/>
      <c r="CU183" s="506"/>
    </row>
    <row r="184" spans="1:151" ht="14.25" customHeight="1">
      <c r="A184" s="503" t="s">
        <v>299</v>
      </c>
      <c r="B184" s="503" t="s">
        <v>426</v>
      </c>
      <c r="C184" s="503" t="s">
        <v>434</v>
      </c>
      <c r="D184" s="503" t="s">
        <v>439</v>
      </c>
      <c r="AC184" s="491"/>
      <c r="AD184" s="491"/>
      <c r="AE184" s="491"/>
      <c r="AF184" s="490"/>
      <c r="AG184" s="490"/>
      <c r="AH184" s="490"/>
      <c r="AI184" s="490"/>
      <c r="AJ184" s="490"/>
      <c r="AK184" s="490"/>
      <c r="AL184" s="490"/>
      <c r="AM184" s="490"/>
      <c r="AN184" s="490"/>
      <c r="AO184" s="490"/>
      <c r="AP184" s="490"/>
      <c r="AQ184" s="490"/>
      <c r="AR184" s="490"/>
      <c r="AS184" s="490"/>
      <c r="AT184" s="490"/>
      <c r="AU184" s="490"/>
      <c r="AV184" s="504"/>
      <c r="AW184" s="504"/>
      <c r="AX184" s="504"/>
      <c r="AY184" s="490"/>
      <c r="AZ184" s="490"/>
      <c r="BA184" s="490"/>
      <c r="BB184" s="490"/>
      <c r="BC184" s="490"/>
      <c r="BD184" s="490"/>
      <c r="BE184" s="490"/>
      <c r="BF184" s="490"/>
      <c r="BG184" s="490"/>
      <c r="BH184" s="490"/>
      <c r="BI184" s="490"/>
      <c r="BJ184" s="490"/>
      <c r="BK184" s="490"/>
      <c r="BL184" s="490"/>
      <c r="BM184" s="490"/>
      <c r="BN184" s="490"/>
      <c r="BO184" s="505"/>
      <c r="BP184" s="505"/>
      <c r="BQ184" s="505"/>
      <c r="CH184" s="506"/>
      <c r="CI184" s="506"/>
      <c r="CJ184" s="506"/>
      <c r="CK184" s="506"/>
      <c r="CL184" s="506"/>
      <c r="CM184" s="506"/>
      <c r="CN184" s="506"/>
      <c r="CO184" s="506"/>
      <c r="CP184" s="506"/>
      <c r="CQ184" s="506"/>
      <c r="CR184" s="506"/>
      <c r="CS184" s="506"/>
      <c r="CT184" s="506"/>
      <c r="CU184" s="506"/>
    </row>
    <row r="185" spans="1:151" ht="14.25" customHeight="1">
      <c r="A185" s="503" t="s">
        <v>299</v>
      </c>
      <c r="B185" s="503" t="s">
        <v>440</v>
      </c>
      <c r="C185" s="503"/>
      <c r="D185" s="503"/>
      <c r="E185" s="490">
        <v>231</v>
      </c>
      <c r="F185" s="490">
        <v>153</v>
      </c>
      <c r="G185" s="490">
        <v>72</v>
      </c>
      <c r="H185" s="490">
        <v>65</v>
      </c>
      <c r="I185" s="490">
        <v>38</v>
      </c>
      <c r="J185" s="490">
        <v>30</v>
      </c>
      <c r="K185" s="490">
        <v>43</v>
      </c>
      <c r="L185" s="490">
        <v>78</v>
      </c>
      <c r="M185" s="490">
        <v>416</v>
      </c>
      <c r="N185" s="490">
        <v>2</v>
      </c>
      <c r="O185" s="490">
        <v>7</v>
      </c>
      <c r="P185" s="490">
        <v>11</v>
      </c>
      <c r="Q185" s="490">
        <v>15</v>
      </c>
      <c r="R185" s="490">
        <v>25</v>
      </c>
      <c r="S185" s="490">
        <v>24</v>
      </c>
      <c r="T185" s="490">
        <v>25</v>
      </c>
      <c r="U185" s="490">
        <v>41</v>
      </c>
      <c r="V185" s="490">
        <v>39</v>
      </c>
      <c r="W185" s="490">
        <v>51</v>
      </c>
      <c r="X185" s="490">
        <v>51</v>
      </c>
      <c r="Y185" s="490">
        <v>40</v>
      </c>
      <c r="Z185" s="490">
        <v>43</v>
      </c>
      <c r="AA185" s="490">
        <v>24</v>
      </c>
      <c r="AB185" s="490">
        <v>18</v>
      </c>
      <c r="AC185" s="491">
        <v>59.5</v>
      </c>
      <c r="AD185" s="491">
        <v>57.7</v>
      </c>
      <c r="AE185" s="491">
        <v>61.9</v>
      </c>
      <c r="AF185" s="490">
        <v>348</v>
      </c>
      <c r="AG185" s="490">
        <v>2</v>
      </c>
      <c r="AH185" s="490">
        <v>4</v>
      </c>
      <c r="AI185" s="490">
        <v>5</v>
      </c>
      <c r="AJ185" s="490">
        <v>8</v>
      </c>
      <c r="AK185" s="490">
        <v>15</v>
      </c>
      <c r="AL185" s="490">
        <v>20</v>
      </c>
      <c r="AM185" s="490">
        <v>21</v>
      </c>
      <c r="AN185" s="490">
        <v>36</v>
      </c>
      <c r="AO185" s="490">
        <v>32</v>
      </c>
      <c r="AP185" s="490">
        <v>45</v>
      </c>
      <c r="AQ185" s="490">
        <v>43</v>
      </c>
      <c r="AR185" s="490">
        <v>37</v>
      </c>
      <c r="AS185" s="490">
        <v>40</v>
      </c>
      <c r="AT185" s="490">
        <v>23</v>
      </c>
      <c r="AU185" s="490">
        <v>17</v>
      </c>
      <c r="AV185" s="504">
        <v>61.4</v>
      </c>
      <c r="AW185" s="504">
        <v>60.1</v>
      </c>
      <c r="AX185" s="504">
        <v>63.2</v>
      </c>
      <c r="AY185" s="490">
        <v>283</v>
      </c>
      <c r="AZ185" s="490" t="s">
        <v>1</v>
      </c>
      <c r="BA185" s="490">
        <v>2</v>
      </c>
      <c r="BB185" s="490">
        <v>5</v>
      </c>
      <c r="BC185" s="490">
        <v>7</v>
      </c>
      <c r="BD185" s="490">
        <v>8</v>
      </c>
      <c r="BE185" s="490">
        <v>15</v>
      </c>
      <c r="BF185" s="490">
        <v>13</v>
      </c>
      <c r="BG185" s="490">
        <v>28</v>
      </c>
      <c r="BH185" s="490">
        <v>27</v>
      </c>
      <c r="BI185" s="490">
        <v>40</v>
      </c>
      <c r="BJ185" s="490">
        <v>37</v>
      </c>
      <c r="BK185" s="490">
        <v>32</v>
      </c>
      <c r="BL185" s="490">
        <v>32</v>
      </c>
      <c r="BM185" s="490">
        <v>22</v>
      </c>
      <c r="BN185" s="490">
        <v>15</v>
      </c>
      <c r="BO185" s="505">
        <v>62.9</v>
      </c>
      <c r="BP185" s="505">
        <v>61</v>
      </c>
      <c r="BQ185" s="505">
        <v>66.900000000000006</v>
      </c>
      <c r="BR185" s="492">
        <v>153</v>
      </c>
      <c r="BS185" s="492" t="s">
        <v>1</v>
      </c>
      <c r="BT185" s="492" t="s">
        <v>1</v>
      </c>
      <c r="BU185" s="492" t="s">
        <v>1</v>
      </c>
      <c r="BV185" s="492" t="s">
        <v>1</v>
      </c>
      <c r="BW185" s="492">
        <v>1</v>
      </c>
      <c r="BX185" s="492">
        <v>3</v>
      </c>
      <c r="BY185" s="492">
        <v>2</v>
      </c>
      <c r="BZ185" s="492">
        <v>13</v>
      </c>
      <c r="CA185" s="492">
        <v>12</v>
      </c>
      <c r="CB185" s="492">
        <v>26</v>
      </c>
      <c r="CC185" s="492">
        <v>24</v>
      </c>
      <c r="CD185" s="492">
        <v>19</v>
      </c>
      <c r="CE185" s="492">
        <v>22</v>
      </c>
      <c r="CF185" s="492">
        <v>17</v>
      </c>
      <c r="CG185" s="492">
        <v>14</v>
      </c>
      <c r="CH185" s="506">
        <v>115</v>
      </c>
      <c r="CI185" s="506" t="s">
        <v>1</v>
      </c>
      <c r="CJ185" s="506" t="s">
        <v>1</v>
      </c>
      <c r="CK185" s="506" t="s">
        <v>1</v>
      </c>
      <c r="CL185" s="506">
        <v>1</v>
      </c>
      <c r="CM185" s="506">
        <v>2</v>
      </c>
      <c r="CN185" s="506">
        <v>4</v>
      </c>
      <c r="CO185" s="506">
        <v>11</v>
      </c>
      <c r="CP185" s="506">
        <v>20</v>
      </c>
      <c r="CQ185" s="506">
        <v>18</v>
      </c>
      <c r="CR185" s="506">
        <v>18</v>
      </c>
      <c r="CS185" s="506">
        <v>16</v>
      </c>
      <c r="CT185" s="506">
        <v>14</v>
      </c>
      <c r="CU185" s="506">
        <v>11</v>
      </c>
      <c r="DC185" s="492">
        <v>576</v>
      </c>
      <c r="DD185" s="492">
        <v>398</v>
      </c>
      <c r="DE185" s="492">
        <v>283</v>
      </c>
      <c r="DF185" s="492">
        <v>84</v>
      </c>
      <c r="DG185" s="492">
        <v>31</v>
      </c>
      <c r="DH185" s="492">
        <v>90</v>
      </c>
      <c r="DI185" s="492">
        <v>47</v>
      </c>
      <c r="DJ185" s="492">
        <v>41</v>
      </c>
      <c r="DK185" s="492">
        <v>152</v>
      </c>
      <c r="DL185" s="492" t="s">
        <v>1</v>
      </c>
      <c r="DM185" s="492" t="s">
        <v>1</v>
      </c>
      <c r="DN185" s="492">
        <v>3</v>
      </c>
      <c r="DO185" s="492" t="s">
        <v>1</v>
      </c>
      <c r="DP185" s="492">
        <v>85</v>
      </c>
      <c r="DQ185" s="492">
        <v>20</v>
      </c>
      <c r="DR185" s="492">
        <v>14</v>
      </c>
      <c r="DS185" s="492">
        <v>17</v>
      </c>
      <c r="DT185" s="492">
        <v>12</v>
      </c>
      <c r="DU185" s="492">
        <v>1</v>
      </c>
      <c r="DV185" s="492" t="s">
        <v>1</v>
      </c>
      <c r="DW185" s="492" t="s">
        <v>1</v>
      </c>
      <c r="DX185" s="492" t="s">
        <v>1</v>
      </c>
      <c r="EA185" s="492">
        <v>152</v>
      </c>
      <c r="EB185" s="492">
        <v>9625</v>
      </c>
      <c r="EC185" s="492">
        <v>346</v>
      </c>
      <c r="ED185" s="492">
        <v>7592</v>
      </c>
      <c r="EE185" s="492">
        <v>1687</v>
      </c>
      <c r="EF185" s="492">
        <v>295</v>
      </c>
      <c r="EG185" s="492">
        <v>247</v>
      </c>
      <c r="EH185" s="492">
        <v>194</v>
      </c>
      <c r="EI185" s="492">
        <v>39</v>
      </c>
      <c r="EJ185" s="492">
        <v>14</v>
      </c>
      <c r="EK185" s="492">
        <v>1</v>
      </c>
      <c r="EL185" s="492">
        <v>32</v>
      </c>
      <c r="EM185" s="492">
        <v>15</v>
      </c>
      <c r="EN185" s="492">
        <v>281</v>
      </c>
      <c r="EO185" s="492">
        <v>151</v>
      </c>
      <c r="EP185" s="492">
        <v>89</v>
      </c>
      <c r="EQ185" s="492">
        <v>45</v>
      </c>
      <c r="ER185" s="492">
        <v>17</v>
      </c>
      <c r="ES185" s="492">
        <v>89</v>
      </c>
      <c r="ET185" s="492">
        <v>15</v>
      </c>
      <c r="EU185" s="492">
        <v>26</v>
      </c>
    </row>
    <row r="186" spans="1:151" ht="14.25" customHeight="1">
      <c r="A186" s="503" t="s">
        <v>299</v>
      </c>
      <c r="B186" s="503" t="s">
        <v>440</v>
      </c>
      <c r="C186" s="503" t="s">
        <v>441</v>
      </c>
      <c r="D186" s="503"/>
      <c r="E186" s="490">
        <v>76</v>
      </c>
      <c r="F186" s="490">
        <v>55</v>
      </c>
      <c r="G186" s="490">
        <v>26</v>
      </c>
      <c r="H186" s="490">
        <v>23</v>
      </c>
      <c r="I186" s="490">
        <v>13</v>
      </c>
      <c r="J186" s="490">
        <v>13</v>
      </c>
      <c r="K186" s="490">
        <v>16</v>
      </c>
      <c r="L186" s="490">
        <v>21</v>
      </c>
      <c r="M186" s="490">
        <v>135</v>
      </c>
      <c r="N186" s="490" t="s">
        <v>1</v>
      </c>
      <c r="O186" s="490">
        <v>2</v>
      </c>
      <c r="P186" s="490">
        <v>3</v>
      </c>
      <c r="Q186" s="490">
        <v>5</v>
      </c>
      <c r="R186" s="490">
        <v>4</v>
      </c>
      <c r="S186" s="490">
        <v>9</v>
      </c>
      <c r="T186" s="490">
        <v>10</v>
      </c>
      <c r="U186" s="490">
        <v>10</v>
      </c>
      <c r="V186" s="490">
        <v>14</v>
      </c>
      <c r="W186" s="490">
        <v>23</v>
      </c>
      <c r="X186" s="490">
        <v>15</v>
      </c>
      <c r="Y186" s="490">
        <v>15</v>
      </c>
      <c r="Z186" s="490">
        <v>13</v>
      </c>
      <c r="AA186" s="490">
        <v>5</v>
      </c>
      <c r="AB186" s="490">
        <v>7</v>
      </c>
      <c r="AC186" s="491">
        <v>60.4</v>
      </c>
      <c r="AD186" s="491">
        <v>59.6</v>
      </c>
      <c r="AE186" s="491">
        <v>61.4</v>
      </c>
      <c r="AF186" s="490">
        <v>120</v>
      </c>
      <c r="AG186" s="490" t="s">
        <v>1</v>
      </c>
      <c r="AH186" s="490" t="s">
        <v>1</v>
      </c>
      <c r="AI186" s="490">
        <v>2</v>
      </c>
      <c r="AJ186" s="490">
        <v>3</v>
      </c>
      <c r="AK186" s="490">
        <v>4</v>
      </c>
      <c r="AL186" s="490">
        <v>9</v>
      </c>
      <c r="AM186" s="490">
        <v>10</v>
      </c>
      <c r="AN186" s="490">
        <v>10</v>
      </c>
      <c r="AO186" s="490">
        <v>12</v>
      </c>
      <c r="AP186" s="490">
        <v>19</v>
      </c>
      <c r="AQ186" s="490">
        <v>14</v>
      </c>
      <c r="AR186" s="490">
        <v>13</v>
      </c>
      <c r="AS186" s="490">
        <v>13</v>
      </c>
      <c r="AT186" s="490">
        <v>5</v>
      </c>
      <c r="AU186" s="490">
        <v>6</v>
      </c>
      <c r="AV186" s="504">
        <v>61.3</v>
      </c>
      <c r="AW186" s="504">
        <v>60.9</v>
      </c>
      <c r="AX186" s="504">
        <v>61.8</v>
      </c>
      <c r="AY186" s="490">
        <v>99</v>
      </c>
      <c r="AZ186" s="490" t="s">
        <v>1</v>
      </c>
      <c r="BA186" s="490" t="s">
        <v>1</v>
      </c>
      <c r="BB186" s="490">
        <v>2</v>
      </c>
      <c r="BC186" s="490">
        <v>3</v>
      </c>
      <c r="BD186" s="490">
        <v>3</v>
      </c>
      <c r="BE186" s="490">
        <v>7</v>
      </c>
      <c r="BF186" s="490">
        <v>6</v>
      </c>
      <c r="BG186" s="490">
        <v>7</v>
      </c>
      <c r="BH186" s="490">
        <v>9</v>
      </c>
      <c r="BI186" s="490">
        <v>17</v>
      </c>
      <c r="BJ186" s="490">
        <v>12</v>
      </c>
      <c r="BK186" s="490">
        <v>12</v>
      </c>
      <c r="BL186" s="490">
        <v>11</v>
      </c>
      <c r="BM186" s="490">
        <v>5</v>
      </c>
      <c r="BN186" s="490">
        <v>5</v>
      </c>
      <c r="BO186" s="505">
        <v>62.1</v>
      </c>
      <c r="BP186" s="505">
        <v>60.9</v>
      </c>
      <c r="BQ186" s="505">
        <v>65.599999999999994</v>
      </c>
      <c r="BR186" s="492">
        <v>55</v>
      </c>
      <c r="BS186" s="492" t="s">
        <v>1</v>
      </c>
      <c r="BT186" s="492" t="s">
        <v>1</v>
      </c>
      <c r="BU186" s="492" t="s">
        <v>1</v>
      </c>
      <c r="BV186" s="492" t="s">
        <v>1</v>
      </c>
      <c r="BW186" s="492">
        <v>1</v>
      </c>
      <c r="BX186" s="492">
        <v>2</v>
      </c>
      <c r="BY186" s="492">
        <v>1</v>
      </c>
      <c r="BZ186" s="492">
        <v>3</v>
      </c>
      <c r="CA186" s="492">
        <v>4</v>
      </c>
      <c r="CB186" s="492">
        <v>11</v>
      </c>
      <c r="CC186" s="492">
        <v>7</v>
      </c>
      <c r="CD186" s="492">
        <v>6</v>
      </c>
      <c r="CE186" s="492">
        <v>9</v>
      </c>
      <c r="CF186" s="492">
        <v>4</v>
      </c>
      <c r="CG186" s="492">
        <v>7</v>
      </c>
      <c r="CH186" s="506">
        <v>40</v>
      </c>
      <c r="CI186" s="506" t="s">
        <v>1</v>
      </c>
      <c r="CJ186" s="506" t="s">
        <v>1</v>
      </c>
      <c r="CK186" s="506" t="s">
        <v>1</v>
      </c>
      <c r="CL186" s="506" t="s">
        <v>1</v>
      </c>
      <c r="CM186" s="506">
        <v>1</v>
      </c>
      <c r="CN186" s="506">
        <v>1</v>
      </c>
      <c r="CO186" s="506">
        <v>4</v>
      </c>
      <c r="CP186" s="506">
        <v>8</v>
      </c>
      <c r="CQ186" s="506">
        <v>5</v>
      </c>
      <c r="CR186" s="506">
        <v>6</v>
      </c>
      <c r="CS186" s="506">
        <v>5</v>
      </c>
      <c r="CT186" s="506">
        <v>4</v>
      </c>
      <c r="CU186" s="506">
        <v>6</v>
      </c>
      <c r="DC186" s="492">
        <v>196</v>
      </c>
      <c r="DD186" s="492">
        <v>127</v>
      </c>
      <c r="DE186" s="492">
        <v>99</v>
      </c>
      <c r="DF186" s="492">
        <v>23</v>
      </c>
      <c r="DG186" s="492">
        <v>5</v>
      </c>
      <c r="DH186" s="492">
        <v>33</v>
      </c>
      <c r="DI186" s="492">
        <v>17</v>
      </c>
      <c r="DJ186" s="492">
        <v>19</v>
      </c>
      <c r="DK186" s="492">
        <v>55</v>
      </c>
      <c r="DL186" s="492" t="s">
        <v>1</v>
      </c>
      <c r="DM186" s="492" t="s">
        <v>1</v>
      </c>
      <c r="DN186" s="492">
        <v>1</v>
      </c>
      <c r="DO186" s="492" t="s">
        <v>1</v>
      </c>
      <c r="DP186" s="492">
        <v>32</v>
      </c>
      <c r="DQ186" s="492">
        <v>11</v>
      </c>
      <c r="DR186" s="492">
        <v>6</v>
      </c>
      <c r="DS186" s="492">
        <v>3</v>
      </c>
      <c r="DT186" s="492">
        <v>1</v>
      </c>
      <c r="DU186" s="492">
        <v>1</v>
      </c>
      <c r="DV186" s="492" t="s">
        <v>1</v>
      </c>
      <c r="DW186" s="492" t="s">
        <v>1</v>
      </c>
      <c r="DX186" s="492" t="s">
        <v>1</v>
      </c>
      <c r="EA186" s="492">
        <v>55</v>
      </c>
      <c r="EB186" s="492">
        <v>3062</v>
      </c>
      <c r="EC186" s="492">
        <v>261</v>
      </c>
      <c r="ED186" s="492">
        <v>2443</v>
      </c>
      <c r="EE186" s="492">
        <v>358</v>
      </c>
      <c r="EF186" s="492">
        <v>100</v>
      </c>
      <c r="EG186" s="492">
        <v>84</v>
      </c>
      <c r="EH186" s="492">
        <v>75</v>
      </c>
      <c r="EI186" s="492">
        <v>8</v>
      </c>
      <c r="EJ186" s="492">
        <v>1</v>
      </c>
      <c r="EK186" s="492" t="s">
        <v>1</v>
      </c>
      <c r="EL186" s="492">
        <v>10</v>
      </c>
      <c r="EM186" s="492">
        <v>6</v>
      </c>
      <c r="EN186" s="492">
        <v>96</v>
      </c>
      <c r="EO186" s="492">
        <v>43</v>
      </c>
      <c r="EP186" s="492">
        <v>24</v>
      </c>
      <c r="EQ186" s="492">
        <v>15</v>
      </c>
      <c r="ER186" s="492">
        <v>4</v>
      </c>
      <c r="ES186" s="492">
        <v>33</v>
      </c>
      <c r="ET186" s="492">
        <v>7</v>
      </c>
      <c r="EU186" s="492">
        <v>13</v>
      </c>
    </row>
    <row r="187" spans="1:151" ht="14.25" customHeight="1">
      <c r="A187" s="503" t="s">
        <v>299</v>
      </c>
      <c r="B187" s="503" t="s">
        <v>440</v>
      </c>
      <c r="C187" s="503" t="s">
        <v>441</v>
      </c>
      <c r="D187" s="503" t="s">
        <v>442</v>
      </c>
      <c r="AC187" s="491"/>
      <c r="AD187" s="491"/>
      <c r="AE187" s="491"/>
      <c r="AF187" s="490"/>
      <c r="AG187" s="490"/>
      <c r="AH187" s="490"/>
      <c r="AI187" s="490"/>
      <c r="AJ187" s="490"/>
      <c r="AK187" s="490"/>
      <c r="AL187" s="490"/>
      <c r="AM187" s="490"/>
      <c r="AN187" s="490"/>
      <c r="AO187" s="490"/>
      <c r="AP187" s="490"/>
      <c r="AQ187" s="490"/>
      <c r="AR187" s="490"/>
      <c r="AS187" s="490"/>
      <c r="AT187" s="490"/>
      <c r="AU187" s="490"/>
      <c r="AV187" s="504"/>
      <c r="AW187" s="504"/>
      <c r="AX187" s="504"/>
      <c r="AY187" s="490"/>
      <c r="AZ187" s="490"/>
      <c r="BA187" s="490"/>
      <c r="BB187" s="490"/>
      <c r="BC187" s="490"/>
      <c r="BD187" s="490"/>
      <c r="BE187" s="490"/>
      <c r="BF187" s="490"/>
      <c r="BG187" s="490"/>
      <c r="BH187" s="490"/>
      <c r="BI187" s="490"/>
      <c r="BJ187" s="490"/>
      <c r="BK187" s="490"/>
      <c r="BL187" s="490"/>
      <c r="BM187" s="490"/>
      <c r="BN187" s="490"/>
      <c r="BO187" s="505"/>
      <c r="BP187" s="505"/>
      <c r="BQ187" s="505"/>
      <c r="CH187" s="506"/>
      <c r="CI187" s="506"/>
      <c r="CJ187" s="506"/>
      <c r="CK187" s="506"/>
      <c r="CL187" s="506"/>
      <c r="CM187" s="506"/>
      <c r="CN187" s="506"/>
      <c r="CO187" s="506"/>
      <c r="CP187" s="506"/>
      <c r="CQ187" s="506"/>
      <c r="CR187" s="506"/>
      <c r="CS187" s="506"/>
      <c r="CT187" s="506"/>
      <c r="CU187" s="506"/>
    </row>
    <row r="188" spans="1:151" ht="14.25" customHeight="1">
      <c r="A188" s="503" t="s">
        <v>299</v>
      </c>
      <c r="B188" s="503" t="s">
        <v>440</v>
      </c>
      <c r="C188" s="503" t="s">
        <v>441</v>
      </c>
      <c r="D188" s="503" t="s">
        <v>443</v>
      </c>
      <c r="AC188" s="491"/>
      <c r="AD188" s="491"/>
      <c r="AE188" s="491"/>
      <c r="AF188" s="490"/>
      <c r="AG188" s="490"/>
      <c r="AH188" s="490"/>
      <c r="AI188" s="490"/>
      <c r="AJ188" s="490"/>
      <c r="AK188" s="490"/>
      <c r="AL188" s="490"/>
      <c r="AM188" s="490"/>
      <c r="AN188" s="490"/>
      <c r="AO188" s="490"/>
      <c r="AP188" s="490"/>
      <c r="AQ188" s="490"/>
      <c r="AR188" s="490"/>
      <c r="AS188" s="490"/>
      <c r="AT188" s="490"/>
      <c r="AU188" s="490"/>
      <c r="AV188" s="504"/>
      <c r="AW188" s="504"/>
      <c r="AX188" s="504"/>
      <c r="AY188" s="490"/>
      <c r="AZ188" s="490"/>
      <c r="BA188" s="490"/>
      <c r="BB188" s="490"/>
      <c r="BC188" s="490"/>
      <c r="BD188" s="490"/>
      <c r="BE188" s="490"/>
      <c r="BF188" s="490"/>
      <c r="BG188" s="490"/>
      <c r="BH188" s="490"/>
      <c r="BI188" s="490"/>
      <c r="BJ188" s="490"/>
      <c r="BK188" s="490"/>
      <c r="BL188" s="490"/>
      <c r="BM188" s="490"/>
      <c r="BN188" s="490"/>
      <c r="BO188" s="505"/>
      <c r="BP188" s="505"/>
      <c r="BQ188" s="505"/>
      <c r="CH188" s="506"/>
      <c r="CI188" s="506"/>
      <c r="CJ188" s="506"/>
      <c r="CK188" s="506"/>
      <c r="CL188" s="506"/>
      <c r="CM188" s="506"/>
      <c r="CN188" s="506"/>
      <c r="CO188" s="506"/>
      <c r="CP188" s="506"/>
      <c r="CQ188" s="506"/>
      <c r="CR188" s="506"/>
      <c r="CS188" s="506"/>
      <c r="CT188" s="506"/>
      <c r="CU188" s="506"/>
    </row>
    <row r="189" spans="1:151" ht="14.25" customHeight="1">
      <c r="A189" s="503" t="s">
        <v>299</v>
      </c>
      <c r="B189" s="503" t="s">
        <v>440</v>
      </c>
      <c r="C189" s="503" t="s">
        <v>441</v>
      </c>
      <c r="D189" s="503" t="s">
        <v>444</v>
      </c>
      <c r="AC189" s="491"/>
      <c r="AD189" s="491"/>
      <c r="AE189" s="491"/>
      <c r="AF189" s="490"/>
      <c r="AG189" s="490"/>
      <c r="AH189" s="490"/>
      <c r="AI189" s="490"/>
      <c r="AJ189" s="490"/>
      <c r="AK189" s="490"/>
      <c r="AL189" s="490"/>
      <c r="AM189" s="490"/>
      <c r="AN189" s="490"/>
      <c r="AO189" s="490"/>
      <c r="AP189" s="490"/>
      <c r="AQ189" s="490"/>
      <c r="AR189" s="490"/>
      <c r="AS189" s="490"/>
      <c r="AT189" s="490"/>
      <c r="AU189" s="490"/>
      <c r="AV189" s="504"/>
      <c r="AW189" s="504"/>
      <c r="AX189" s="504"/>
      <c r="AY189" s="490"/>
      <c r="AZ189" s="490"/>
      <c r="BA189" s="490"/>
      <c r="BB189" s="490"/>
      <c r="BC189" s="490"/>
      <c r="BD189" s="490"/>
      <c r="BE189" s="490"/>
      <c r="BF189" s="490"/>
      <c r="BG189" s="490"/>
      <c r="BH189" s="490"/>
      <c r="BI189" s="490"/>
      <c r="BJ189" s="490"/>
      <c r="BK189" s="490"/>
      <c r="BL189" s="490"/>
      <c r="BM189" s="490"/>
      <c r="BN189" s="490"/>
      <c r="BO189" s="505"/>
      <c r="BP189" s="505"/>
      <c r="BQ189" s="505"/>
      <c r="CH189" s="506"/>
      <c r="CI189" s="506"/>
      <c r="CJ189" s="506"/>
      <c r="CK189" s="506"/>
      <c r="CL189" s="506"/>
      <c r="CM189" s="506"/>
      <c r="CN189" s="506"/>
      <c r="CO189" s="506"/>
      <c r="CP189" s="506"/>
      <c r="CQ189" s="506"/>
      <c r="CR189" s="506"/>
      <c r="CS189" s="506"/>
      <c r="CT189" s="506"/>
      <c r="CU189" s="506"/>
    </row>
    <row r="190" spans="1:151" ht="14.25" customHeight="1">
      <c r="A190" s="503" t="s">
        <v>299</v>
      </c>
      <c r="B190" s="503" t="s">
        <v>440</v>
      </c>
      <c r="C190" s="503" t="s">
        <v>441</v>
      </c>
      <c r="D190" s="503" t="s">
        <v>445</v>
      </c>
      <c r="AC190" s="491"/>
      <c r="AD190" s="491"/>
      <c r="AE190" s="491"/>
      <c r="AF190" s="490"/>
      <c r="AG190" s="490"/>
      <c r="AH190" s="490"/>
      <c r="AI190" s="490"/>
      <c r="AJ190" s="490"/>
      <c r="AK190" s="490"/>
      <c r="AL190" s="490"/>
      <c r="AM190" s="490"/>
      <c r="AN190" s="490"/>
      <c r="AO190" s="490"/>
      <c r="AP190" s="490"/>
      <c r="AQ190" s="490"/>
      <c r="AR190" s="490"/>
      <c r="AS190" s="490"/>
      <c r="AT190" s="490"/>
      <c r="AU190" s="490"/>
      <c r="AV190" s="504"/>
      <c r="AW190" s="504"/>
      <c r="AX190" s="504"/>
      <c r="AY190" s="490"/>
      <c r="AZ190" s="490"/>
      <c r="BA190" s="490"/>
      <c r="BB190" s="490"/>
      <c r="BC190" s="490"/>
      <c r="BD190" s="490"/>
      <c r="BE190" s="490"/>
      <c r="BF190" s="490"/>
      <c r="BG190" s="490"/>
      <c r="BH190" s="490"/>
      <c r="BI190" s="490"/>
      <c r="BJ190" s="490"/>
      <c r="BK190" s="490"/>
      <c r="BL190" s="490"/>
      <c r="BM190" s="490"/>
      <c r="BN190" s="490"/>
      <c r="BO190" s="505"/>
      <c r="BP190" s="505"/>
      <c r="BQ190" s="505"/>
      <c r="CH190" s="506"/>
      <c r="CI190" s="506"/>
      <c r="CJ190" s="506"/>
      <c r="CK190" s="506"/>
      <c r="CL190" s="506"/>
      <c r="CM190" s="506"/>
      <c r="CN190" s="506"/>
      <c r="CO190" s="506"/>
      <c r="CP190" s="506"/>
      <c r="CQ190" s="506"/>
      <c r="CR190" s="506"/>
      <c r="CS190" s="506"/>
      <c r="CT190" s="506"/>
      <c r="CU190" s="506"/>
    </row>
    <row r="191" spans="1:151" ht="14.25" customHeight="1">
      <c r="A191" s="503" t="s">
        <v>299</v>
      </c>
      <c r="B191" s="503" t="s">
        <v>440</v>
      </c>
      <c r="C191" s="503" t="s">
        <v>441</v>
      </c>
      <c r="D191" s="503" t="s">
        <v>446</v>
      </c>
      <c r="AC191" s="491"/>
      <c r="AD191" s="491"/>
      <c r="AE191" s="491"/>
      <c r="AF191" s="490"/>
      <c r="AG191" s="490"/>
      <c r="AH191" s="490"/>
      <c r="AI191" s="490"/>
      <c r="AJ191" s="490"/>
      <c r="AK191" s="490"/>
      <c r="AL191" s="490"/>
      <c r="AM191" s="490"/>
      <c r="AN191" s="490"/>
      <c r="AO191" s="490"/>
      <c r="AP191" s="490"/>
      <c r="AQ191" s="490"/>
      <c r="AR191" s="490"/>
      <c r="AS191" s="490"/>
      <c r="AT191" s="490"/>
      <c r="AU191" s="490"/>
      <c r="AV191" s="504"/>
      <c r="AW191" s="504"/>
      <c r="AX191" s="504"/>
      <c r="AY191" s="490"/>
      <c r="AZ191" s="490"/>
      <c r="BA191" s="490"/>
      <c r="BB191" s="490"/>
      <c r="BC191" s="490"/>
      <c r="BD191" s="490"/>
      <c r="BE191" s="490"/>
      <c r="BF191" s="490"/>
      <c r="BG191" s="490"/>
      <c r="BH191" s="490"/>
      <c r="BI191" s="490"/>
      <c r="BJ191" s="490"/>
      <c r="BK191" s="490"/>
      <c r="BL191" s="490"/>
      <c r="BM191" s="490"/>
      <c r="BN191" s="490"/>
      <c r="BO191" s="505"/>
      <c r="BP191" s="505"/>
      <c r="BQ191" s="505"/>
      <c r="CH191" s="506"/>
      <c r="CI191" s="506"/>
      <c r="CJ191" s="506"/>
      <c r="CK191" s="506"/>
      <c r="CL191" s="506"/>
      <c r="CM191" s="506"/>
      <c r="CN191" s="506"/>
      <c r="CO191" s="506"/>
      <c r="CP191" s="506"/>
      <c r="CQ191" s="506"/>
      <c r="CR191" s="506"/>
      <c r="CS191" s="506"/>
      <c r="CT191" s="506"/>
      <c r="CU191" s="506"/>
    </row>
    <row r="192" spans="1:151" ht="14.25" customHeight="1">
      <c r="A192" s="503" t="s">
        <v>299</v>
      </c>
      <c r="B192" s="503" t="s">
        <v>440</v>
      </c>
      <c r="C192" s="503" t="s">
        <v>441</v>
      </c>
      <c r="D192" s="503" t="s">
        <v>447</v>
      </c>
      <c r="AC192" s="491"/>
      <c r="AD192" s="491"/>
      <c r="AE192" s="491"/>
      <c r="AF192" s="490"/>
      <c r="AG192" s="490"/>
      <c r="AH192" s="490"/>
      <c r="AI192" s="490"/>
      <c r="AJ192" s="490"/>
      <c r="AK192" s="490"/>
      <c r="AL192" s="490"/>
      <c r="AM192" s="490"/>
      <c r="AN192" s="490"/>
      <c r="AO192" s="490"/>
      <c r="AP192" s="490"/>
      <c r="AQ192" s="490"/>
      <c r="AR192" s="490"/>
      <c r="AS192" s="490"/>
      <c r="AT192" s="490"/>
      <c r="AU192" s="490"/>
      <c r="AV192" s="504"/>
      <c r="AW192" s="504"/>
      <c r="AX192" s="504"/>
      <c r="AY192" s="490"/>
      <c r="AZ192" s="490"/>
      <c r="BA192" s="490"/>
      <c r="BB192" s="490"/>
      <c r="BC192" s="490"/>
      <c r="BD192" s="490"/>
      <c r="BE192" s="490"/>
      <c r="BF192" s="490"/>
      <c r="BG192" s="490"/>
      <c r="BH192" s="490"/>
      <c r="BI192" s="490"/>
      <c r="BJ192" s="490"/>
      <c r="BK192" s="490"/>
      <c r="BL192" s="490"/>
      <c r="BM192" s="490"/>
      <c r="BN192" s="490"/>
      <c r="BO192" s="505"/>
      <c r="BP192" s="505"/>
      <c r="BQ192" s="505"/>
      <c r="CH192" s="506"/>
      <c r="CI192" s="506"/>
      <c r="CJ192" s="506"/>
      <c r="CK192" s="506"/>
      <c r="CL192" s="506"/>
      <c r="CM192" s="506"/>
      <c r="CN192" s="506"/>
      <c r="CO192" s="506"/>
      <c r="CP192" s="506"/>
      <c r="CQ192" s="506"/>
      <c r="CR192" s="506"/>
      <c r="CS192" s="506"/>
      <c r="CT192" s="506"/>
      <c r="CU192" s="506"/>
    </row>
    <row r="193" spans="1:151" ht="14.25" customHeight="1">
      <c r="A193" s="503" t="s">
        <v>299</v>
      </c>
      <c r="B193" s="503" t="s">
        <v>440</v>
      </c>
      <c r="C193" s="503" t="s">
        <v>441</v>
      </c>
      <c r="D193" s="503" t="s">
        <v>448</v>
      </c>
      <c r="AC193" s="491"/>
      <c r="AD193" s="491"/>
      <c r="AE193" s="491"/>
      <c r="AF193" s="490"/>
      <c r="AG193" s="490"/>
      <c r="AH193" s="490"/>
      <c r="AI193" s="490"/>
      <c r="AJ193" s="490"/>
      <c r="AK193" s="490"/>
      <c r="AL193" s="490"/>
      <c r="AM193" s="490"/>
      <c r="AN193" s="490"/>
      <c r="AO193" s="490"/>
      <c r="AP193" s="490"/>
      <c r="AQ193" s="490"/>
      <c r="AR193" s="490"/>
      <c r="AS193" s="490"/>
      <c r="AT193" s="490"/>
      <c r="AU193" s="490"/>
      <c r="AV193" s="504"/>
      <c r="AW193" s="504"/>
      <c r="AX193" s="504"/>
      <c r="AY193" s="490"/>
      <c r="AZ193" s="490"/>
      <c r="BA193" s="490"/>
      <c r="BB193" s="490"/>
      <c r="BC193" s="490"/>
      <c r="BD193" s="490"/>
      <c r="BE193" s="490"/>
      <c r="BF193" s="490"/>
      <c r="BG193" s="490"/>
      <c r="BH193" s="490"/>
      <c r="BI193" s="490"/>
      <c r="BJ193" s="490"/>
      <c r="BK193" s="490"/>
      <c r="BL193" s="490"/>
      <c r="BM193" s="490"/>
      <c r="BN193" s="490"/>
      <c r="BO193" s="505"/>
      <c r="BP193" s="505"/>
      <c r="BQ193" s="505"/>
      <c r="CH193" s="506"/>
      <c r="CI193" s="506"/>
      <c r="CJ193" s="506"/>
      <c r="CK193" s="506"/>
      <c r="CL193" s="506"/>
      <c r="CM193" s="506"/>
      <c r="CN193" s="506"/>
      <c r="CO193" s="506"/>
      <c r="CP193" s="506"/>
      <c r="CQ193" s="506"/>
      <c r="CR193" s="506"/>
      <c r="CS193" s="506"/>
      <c r="CT193" s="506"/>
      <c r="CU193" s="506"/>
    </row>
    <row r="194" spans="1:151" ht="14.25" customHeight="1">
      <c r="A194" s="503" t="s">
        <v>299</v>
      </c>
      <c r="B194" s="503" t="s">
        <v>440</v>
      </c>
      <c r="C194" s="503" t="s">
        <v>441</v>
      </c>
      <c r="D194" s="503" t="s">
        <v>449</v>
      </c>
      <c r="AC194" s="491"/>
      <c r="AD194" s="491"/>
      <c r="AE194" s="491"/>
      <c r="AF194" s="490"/>
      <c r="AG194" s="490"/>
      <c r="AH194" s="490"/>
      <c r="AI194" s="490"/>
      <c r="AJ194" s="490"/>
      <c r="AK194" s="490"/>
      <c r="AL194" s="490"/>
      <c r="AM194" s="490"/>
      <c r="AN194" s="490"/>
      <c r="AO194" s="490"/>
      <c r="AP194" s="490"/>
      <c r="AQ194" s="490"/>
      <c r="AR194" s="490"/>
      <c r="AS194" s="490"/>
      <c r="AT194" s="490"/>
      <c r="AU194" s="490"/>
      <c r="AV194" s="504"/>
      <c r="AW194" s="504"/>
      <c r="AX194" s="504"/>
      <c r="AY194" s="490"/>
      <c r="AZ194" s="490"/>
      <c r="BA194" s="490"/>
      <c r="BB194" s="490"/>
      <c r="BC194" s="490"/>
      <c r="BD194" s="490"/>
      <c r="BE194" s="490"/>
      <c r="BF194" s="490"/>
      <c r="BG194" s="490"/>
      <c r="BH194" s="490"/>
      <c r="BI194" s="490"/>
      <c r="BJ194" s="490"/>
      <c r="BK194" s="490"/>
      <c r="BL194" s="490"/>
      <c r="BM194" s="490"/>
      <c r="BN194" s="490"/>
      <c r="BO194" s="505"/>
      <c r="BP194" s="505"/>
      <c r="BQ194" s="505"/>
      <c r="CH194" s="506"/>
      <c r="CI194" s="506"/>
      <c r="CJ194" s="506"/>
      <c r="CK194" s="506"/>
      <c r="CL194" s="506"/>
      <c r="CM194" s="506"/>
      <c r="CN194" s="506"/>
      <c r="CO194" s="506"/>
      <c r="CP194" s="506"/>
      <c r="CQ194" s="506"/>
      <c r="CR194" s="506"/>
      <c r="CS194" s="506"/>
      <c r="CT194" s="506"/>
      <c r="CU194" s="506"/>
    </row>
    <row r="195" spans="1:151" ht="14.25" customHeight="1">
      <c r="A195" s="503" t="s">
        <v>299</v>
      </c>
      <c r="B195" s="503" t="s">
        <v>440</v>
      </c>
      <c r="C195" s="503" t="s">
        <v>441</v>
      </c>
      <c r="D195" s="503" t="s">
        <v>450</v>
      </c>
      <c r="AC195" s="491"/>
      <c r="AD195" s="491"/>
      <c r="AE195" s="491"/>
      <c r="AF195" s="490"/>
      <c r="AG195" s="490"/>
      <c r="AH195" s="490"/>
      <c r="AI195" s="490"/>
      <c r="AJ195" s="490"/>
      <c r="AK195" s="490"/>
      <c r="AL195" s="490"/>
      <c r="AM195" s="490"/>
      <c r="AN195" s="490"/>
      <c r="AO195" s="490"/>
      <c r="AP195" s="490"/>
      <c r="AQ195" s="490"/>
      <c r="AR195" s="490"/>
      <c r="AS195" s="490"/>
      <c r="AT195" s="490"/>
      <c r="AU195" s="490"/>
      <c r="AV195" s="504"/>
      <c r="AW195" s="504"/>
      <c r="AX195" s="504"/>
      <c r="AY195" s="490"/>
      <c r="AZ195" s="490"/>
      <c r="BA195" s="490"/>
      <c r="BB195" s="490"/>
      <c r="BC195" s="490"/>
      <c r="BD195" s="490"/>
      <c r="BE195" s="490"/>
      <c r="BF195" s="490"/>
      <c r="BG195" s="490"/>
      <c r="BH195" s="490"/>
      <c r="BI195" s="490"/>
      <c r="BJ195" s="490"/>
      <c r="BK195" s="490"/>
      <c r="BL195" s="490"/>
      <c r="BM195" s="490"/>
      <c r="BN195" s="490"/>
      <c r="BO195" s="505"/>
      <c r="BP195" s="505"/>
      <c r="BQ195" s="505"/>
      <c r="CH195" s="506"/>
      <c r="CI195" s="506"/>
      <c r="CJ195" s="506"/>
      <c r="CK195" s="506"/>
      <c r="CL195" s="506"/>
      <c r="CM195" s="506"/>
      <c r="CN195" s="506"/>
      <c r="CO195" s="506"/>
      <c r="CP195" s="506"/>
      <c r="CQ195" s="506"/>
      <c r="CR195" s="506"/>
      <c r="CS195" s="506"/>
      <c r="CT195" s="506"/>
      <c r="CU195" s="506"/>
    </row>
    <row r="196" spans="1:151" ht="14.25" customHeight="1">
      <c r="A196" s="503" t="s">
        <v>299</v>
      </c>
      <c r="B196" s="503" t="s">
        <v>440</v>
      </c>
      <c r="C196" s="503" t="s">
        <v>441</v>
      </c>
      <c r="D196" s="503" t="s">
        <v>451</v>
      </c>
      <c r="AC196" s="491"/>
      <c r="AD196" s="491"/>
      <c r="AE196" s="491"/>
      <c r="AF196" s="490"/>
      <c r="AG196" s="490"/>
      <c r="AH196" s="490"/>
      <c r="AI196" s="490"/>
      <c r="AJ196" s="490"/>
      <c r="AK196" s="490"/>
      <c r="AL196" s="490"/>
      <c r="AM196" s="490"/>
      <c r="AN196" s="490"/>
      <c r="AO196" s="490"/>
      <c r="AP196" s="490"/>
      <c r="AQ196" s="490"/>
      <c r="AR196" s="490"/>
      <c r="AS196" s="490"/>
      <c r="AT196" s="490"/>
      <c r="AU196" s="490"/>
      <c r="AV196" s="504"/>
      <c r="AW196" s="504"/>
      <c r="AX196" s="504"/>
      <c r="AY196" s="490"/>
      <c r="AZ196" s="490"/>
      <c r="BA196" s="490"/>
      <c r="BB196" s="490"/>
      <c r="BC196" s="490"/>
      <c r="BD196" s="490"/>
      <c r="BE196" s="490"/>
      <c r="BF196" s="490"/>
      <c r="BG196" s="490"/>
      <c r="BH196" s="490"/>
      <c r="BI196" s="490"/>
      <c r="BJ196" s="490"/>
      <c r="BK196" s="490"/>
      <c r="BL196" s="490"/>
      <c r="BM196" s="490"/>
      <c r="BN196" s="490"/>
      <c r="BO196" s="505"/>
      <c r="BP196" s="505"/>
      <c r="BQ196" s="505"/>
      <c r="CH196" s="506"/>
      <c r="CI196" s="506"/>
      <c r="CJ196" s="506"/>
      <c r="CK196" s="506"/>
      <c r="CL196" s="506"/>
      <c r="CM196" s="506"/>
      <c r="CN196" s="506"/>
      <c r="CO196" s="506"/>
      <c r="CP196" s="506"/>
      <c r="CQ196" s="506"/>
      <c r="CR196" s="506"/>
      <c r="CS196" s="506"/>
      <c r="CT196" s="506"/>
      <c r="CU196" s="506"/>
    </row>
    <row r="197" spans="1:151" ht="14.25" customHeight="1">
      <c r="A197" s="503" t="s">
        <v>299</v>
      </c>
      <c r="B197" s="503" t="s">
        <v>440</v>
      </c>
      <c r="C197" s="503" t="s">
        <v>452</v>
      </c>
      <c r="D197" s="503"/>
      <c r="E197" s="490">
        <v>155</v>
      </c>
      <c r="F197" s="490">
        <v>98</v>
      </c>
      <c r="G197" s="490">
        <v>46</v>
      </c>
      <c r="H197" s="490">
        <v>42</v>
      </c>
      <c r="I197" s="490">
        <v>25</v>
      </c>
      <c r="J197" s="490">
        <v>17</v>
      </c>
      <c r="K197" s="490">
        <v>27</v>
      </c>
      <c r="L197" s="490">
        <v>57</v>
      </c>
      <c r="M197" s="490">
        <v>281</v>
      </c>
      <c r="N197" s="490">
        <v>2</v>
      </c>
      <c r="O197" s="490">
        <v>5</v>
      </c>
      <c r="P197" s="490">
        <v>8</v>
      </c>
      <c r="Q197" s="490">
        <v>10</v>
      </c>
      <c r="R197" s="490">
        <v>21</v>
      </c>
      <c r="S197" s="490">
        <v>15</v>
      </c>
      <c r="T197" s="490">
        <v>15</v>
      </c>
      <c r="U197" s="490">
        <v>31</v>
      </c>
      <c r="V197" s="490">
        <v>25</v>
      </c>
      <c r="W197" s="490">
        <v>28</v>
      </c>
      <c r="X197" s="490">
        <v>36</v>
      </c>
      <c r="Y197" s="490">
        <v>25</v>
      </c>
      <c r="Z197" s="490">
        <v>30</v>
      </c>
      <c r="AA197" s="490">
        <v>19</v>
      </c>
      <c r="AB197" s="490">
        <v>11</v>
      </c>
      <c r="AC197" s="491">
        <v>59.1</v>
      </c>
      <c r="AD197" s="491">
        <v>56.7</v>
      </c>
      <c r="AE197" s="491">
        <v>62.1</v>
      </c>
      <c r="AF197" s="490">
        <v>228</v>
      </c>
      <c r="AG197" s="490">
        <v>2</v>
      </c>
      <c r="AH197" s="490">
        <v>4</v>
      </c>
      <c r="AI197" s="490">
        <v>3</v>
      </c>
      <c r="AJ197" s="490">
        <v>5</v>
      </c>
      <c r="AK197" s="490">
        <v>11</v>
      </c>
      <c r="AL197" s="490">
        <v>11</v>
      </c>
      <c r="AM197" s="490">
        <v>11</v>
      </c>
      <c r="AN197" s="490">
        <v>26</v>
      </c>
      <c r="AO197" s="490">
        <v>20</v>
      </c>
      <c r="AP197" s="490">
        <v>26</v>
      </c>
      <c r="AQ197" s="490">
        <v>29</v>
      </c>
      <c r="AR197" s="490">
        <v>24</v>
      </c>
      <c r="AS197" s="490">
        <v>27</v>
      </c>
      <c r="AT197" s="490">
        <v>18</v>
      </c>
      <c r="AU197" s="490">
        <v>11</v>
      </c>
      <c r="AV197" s="504">
        <v>61.5</v>
      </c>
      <c r="AW197" s="504">
        <v>59.6</v>
      </c>
      <c r="AX197" s="504">
        <v>63.8</v>
      </c>
      <c r="AY197" s="490">
        <v>184</v>
      </c>
      <c r="AZ197" s="490" t="s">
        <v>1</v>
      </c>
      <c r="BA197" s="490">
        <v>2</v>
      </c>
      <c r="BB197" s="490">
        <v>3</v>
      </c>
      <c r="BC197" s="490">
        <v>4</v>
      </c>
      <c r="BD197" s="490">
        <v>5</v>
      </c>
      <c r="BE197" s="490">
        <v>8</v>
      </c>
      <c r="BF197" s="490">
        <v>7</v>
      </c>
      <c r="BG197" s="490">
        <v>21</v>
      </c>
      <c r="BH197" s="490">
        <v>18</v>
      </c>
      <c r="BI197" s="490">
        <v>23</v>
      </c>
      <c r="BJ197" s="490">
        <v>25</v>
      </c>
      <c r="BK197" s="490">
        <v>20</v>
      </c>
      <c r="BL197" s="490">
        <v>21</v>
      </c>
      <c r="BM197" s="490">
        <v>17</v>
      </c>
      <c r="BN197" s="490">
        <v>10</v>
      </c>
      <c r="BO197" s="505">
        <v>63.3</v>
      </c>
      <c r="BP197" s="505">
        <v>61.1</v>
      </c>
      <c r="BQ197" s="505">
        <v>67.3</v>
      </c>
      <c r="BR197" s="492">
        <v>98</v>
      </c>
      <c r="BS197" s="492" t="s">
        <v>1</v>
      </c>
      <c r="BT197" s="492" t="s">
        <v>1</v>
      </c>
      <c r="BU197" s="492" t="s">
        <v>1</v>
      </c>
      <c r="BV197" s="492" t="s">
        <v>1</v>
      </c>
      <c r="BW197" s="492" t="s">
        <v>1</v>
      </c>
      <c r="BX197" s="492">
        <v>1</v>
      </c>
      <c r="BY197" s="492">
        <v>1</v>
      </c>
      <c r="BZ197" s="492">
        <v>10</v>
      </c>
      <c r="CA197" s="492">
        <v>8</v>
      </c>
      <c r="CB197" s="492">
        <v>15</v>
      </c>
      <c r="CC197" s="492">
        <v>17</v>
      </c>
      <c r="CD197" s="492">
        <v>13</v>
      </c>
      <c r="CE197" s="492">
        <v>13</v>
      </c>
      <c r="CF197" s="492">
        <v>13</v>
      </c>
      <c r="CG197" s="492">
        <v>7</v>
      </c>
      <c r="CH197" s="506">
        <v>75</v>
      </c>
      <c r="CI197" s="506" t="s">
        <v>1</v>
      </c>
      <c r="CJ197" s="506" t="s">
        <v>1</v>
      </c>
      <c r="CK197" s="506" t="s">
        <v>1</v>
      </c>
      <c r="CL197" s="506">
        <v>1</v>
      </c>
      <c r="CM197" s="506">
        <v>1</v>
      </c>
      <c r="CN197" s="506">
        <v>3</v>
      </c>
      <c r="CO197" s="506">
        <v>7</v>
      </c>
      <c r="CP197" s="506">
        <v>12</v>
      </c>
      <c r="CQ197" s="506">
        <v>13</v>
      </c>
      <c r="CR197" s="506">
        <v>12</v>
      </c>
      <c r="CS197" s="506">
        <v>11</v>
      </c>
      <c r="CT197" s="506">
        <v>10</v>
      </c>
      <c r="CU197" s="506">
        <v>5</v>
      </c>
      <c r="DC197" s="492">
        <v>380</v>
      </c>
      <c r="DD197" s="492">
        <v>271</v>
      </c>
      <c r="DE197" s="492">
        <v>184</v>
      </c>
      <c r="DF197" s="492">
        <v>61</v>
      </c>
      <c r="DG197" s="492">
        <v>26</v>
      </c>
      <c r="DH197" s="492">
        <v>57</v>
      </c>
      <c r="DI197" s="492">
        <v>30</v>
      </c>
      <c r="DJ197" s="492">
        <v>22</v>
      </c>
      <c r="DK197" s="492">
        <v>97</v>
      </c>
      <c r="DL197" s="492" t="s">
        <v>1</v>
      </c>
      <c r="DM197" s="492" t="s">
        <v>1</v>
      </c>
      <c r="DN197" s="492">
        <v>2</v>
      </c>
      <c r="DO197" s="492" t="s">
        <v>1</v>
      </c>
      <c r="DP197" s="492">
        <v>53</v>
      </c>
      <c r="DQ197" s="492">
        <v>9</v>
      </c>
      <c r="DR197" s="492">
        <v>8</v>
      </c>
      <c r="DS197" s="492">
        <v>14</v>
      </c>
      <c r="DT197" s="492">
        <v>11</v>
      </c>
      <c r="DU197" s="492" t="s">
        <v>1</v>
      </c>
      <c r="DV197" s="492" t="s">
        <v>1</v>
      </c>
      <c r="DW197" s="492" t="s">
        <v>1</v>
      </c>
      <c r="DX197" s="492" t="s">
        <v>1</v>
      </c>
      <c r="EA197" s="492">
        <v>97</v>
      </c>
      <c r="EB197" s="492">
        <v>6563</v>
      </c>
      <c r="EC197" s="492">
        <v>85</v>
      </c>
      <c r="ED197" s="492">
        <v>5149</v>
      </c>
      <c r="EE197" s="492">
        <v>1329</v>
      </c>
      <c r="EF197" s="492">
        <v>195</v>
      </c>
      <c r="EG197" s="492">
        <v>163</v>
      </c>
      <c r="EH197" s="492">
        <v>119</v>
      </c>
      <c r="EI197" s="492">
        <v>31</v>
      </c>
      <c r="EJ197" s="492">
        <v>13</v>
      </c>
      <c r="EK197" s="492">
        <v>1</v>
      </c>
      <c r="EL197" s="492">
        <v>22</v>
      </c>
      <c r="EM197" s="492">
        <v>9</v>
      </c>
      <c r="EN197" s="492">
        <v>185</v>
      </c>
      <c r="EO197" s="492">
        <v>108</v>
      </c>
      <c r="EP197" s="492">
        <v>65</v>
      </c>
      <c r="EQ197" s="492">
        <v>30</v>
      </c>
      <c r="ER197" s="492">
        <v>13</v>
      </c>
      <c r="ES197" s="492">
        <v>56</v>
      </c>
      <c r="ET197" s="492">
        <v>8</v>
      </c>
      <c r="EU197" s="492">
        <v>13</v>
      </c>
    </row>
    <row r="198" spans="1:151" ht="14.25" customHeight="1">
      <c r="A198" s="503" t="s">
        <v>299</v>
      </c>
      <c r="B198" s="503" t="s">
        <v>440</v>
      </c>
      <c r="C198" s="503" t="s">
        <v>452</v>
      </c>
      <c r="D198" s="503" t="s">
        <v>453</v>
      </c>
      <c r="AV198" s="497"/>
      <c r="AW198" s="497"/>
      <c r="AX198" s="497"/>
    </row>
    <row r="199" spans="1:151" ht="14.25" customHeight="1">
      <c r="A199" s="503" t="s">
        <v>299</v>
      </c>
      <c r="B199" s="503" t="s">
        <v>440</v>
      </c>
      <c r="C199" s="503" t="s">
        <v>452</v>
      </c>
      <c r="D199" s="503" t="s">
        <v>454</v>
      </c>
      <c r="AV199" s="497"/>
      <c r="AW199" s="497"/>
      <c r="AX199" s="497"/>
    </row>
    <row r="200" spans="1:151" ht="14.25" customHeight="1">
      <c r="A200" s="503" t="s">
        <v>299</v>
      </c>
      <c r="B200" s="503" t="s">
        <v>440</v>
      </c>
      <c r="C200" s="503" t="s">
        <v>452</v>
      </c>
      <c r="D200" s="503" t="s">
        <v>455</v>
      </c>
      <c r="AV200" s="497"/>
      <c r="AW200" s="497"/>
      <c r="AX200" s="497"/>
    </row>
    <row r="201" spans="1:151" ht="14.25" customHeight="1">
      <c r="A201" s="503" t="s">
        <v>299</v>
      </c>
      <c r="B201" s="503" t="s">
        <v>440</v>
      </c>
      <c r="C201" s="503" t="s">
        <v>452</v>
      </c>
      <c r="D201" s="503" t="s">
        <v>456</v>
      </c>
      <c r="AV201" s="497"/>
      <c r="AW201" s="497"/>
      <c r="AX201" s="497"/>
    </row>
    <row r="202" spans="1:151" ht="14.25" customHeight="1">
      <c r="A202" s="503" t="s">
        <v>299</v>
      </c>
      <c r="B202" s="503" t="s">
        <v>440</v>
      </c>
      <c r="C202" s="503" t="s">
        <v>452</v>
      </c>
      <c r="D202" s="503" t="s">
        <v>457</v>
      </c>
      <c r="AV202" s="497"/>
      <c r="AW202" s="497"/>
      <c r="AX202" s="497"/>
    </row>
    <row r="203" spans="1:151" ht="14.25" customHeight="1">
      <c r="A203" s="503" t="s">
        <v>299</v>
      </c>
      <c r="B203" s="503" t="s">
        <v>440</v>
      </c>
      <c r="C203" s="503" t="s">
        <v>452</v>
      </c>
      <c r="D203" s="503" t="s">
        <v>458</v>
      </c>
      <c r="AV203" s="497"/>
      <c r="AW203" s="497"/>
      <c r="AX203" s="497"/>
    </row>
    <row r="204" spans="1:151" ht="14.25" customHeight="1">
      <c r="A204" s="503" t="s">
        <v>299</v>
      </c>
      <c r="B204" s="503" t="s">
        <v>440</v>
      </c>
      <c r="C204" s="503" t="s">
        <v>452</v>
      </c>
      <c r="D204" s="503" t="s">
        <v>459</v>
      </c>
      <c r="AV204" s="497"/>
      <c r="AW204" s="497"/>
      <c r="AX204" s="497"/>
    </row>
    <row r="205" spans="1:151" ht="14.25" customHeight="1">
      <c r="A205" s="503" t="s">
        <v>299</v>
      </c>
      <c r="B205" s="503" t="s">
        <v>440</v>
      </c>
      <c r="C205" s="503" t="s">
        <v>452</v>
      </c>
      <c r="D205" s="503" t="s">
        <v>460</v>
      </c>
      <c r="AV205" s="497"/>
      <c r="AW205" s="497"/>
      <c r="AX205" s="497"/>
    </row>
    <row r="206" spans="1:151" ht="14.25" customHeight="1">
      <c r="A206" s="503" t="s">
        <v>299</v>
      </c>
      <c r="B206" s="503" t="s">
        <v>440</v>
      </c>
      <c r="C206" s="503" t="s">
        <v>452</v>
      </c>
      <c r="D206" s="503" t="s">
        <v>461</v>
      </c>
      <c r="AV206" s="497"/>
      <c r="AW206" s="497"/>
      <c r="AX206" s="497"/>
    </row>
    <row r="207" spans="1:151" ht="14.25" customHeight="1">
      <c r="A207" s="503" t="s">
        <v>299</v>
      </c>
      <c r="B207" s="503" t="s">
        <v>440</v>
      </c>
      <c r="C207" s="503" t="s">
        <v>452</v>
      </c>
      <c r="D207" s="503" t="s">
        <v>462</v>
      </c>
      <c r="AV207" s="497"/>
      <c r="AW207" s="497"/>
      <c r="AX207" s="497"/>
    </row>
    <row r="208" spans="1:151" ht="14.25" customHeight="1">
      <c r="A208" s="503" t="s">
        <v>299</v>
      </c>
      <c r="B208" s="503" t="s">
        <v>440</v>
      </c>
      <c r="C208" s="503" t="s">
        <v>452</v>
      </c>
      <c r="D208" s="503" t="s">
        <v>220</v>
      </c>
      <c r="AV208" s="497"/>
      <c r="AW208" s="497"/>
      <c r="AX208" s="497"/>
    </row>
    <row r="209" spans="1:151" ht="14.25" customHeight="1">
      <c r="A209" s="503" t="s">
        <v>299</v>
      </c>
      <c r="B209" s="503" t="s">
        <v>463</v>
      </c>
      <c r="C209" s="503"/>
      <c r="D209" s="503"/>
      <c r="E209" s="490">
        <v>849</v>
      </c>
      <c r="F209" s="490">
        <v>374</v>
      </c>
      <c r="G209" s="490">
        <v>92</v>
      </c>
      <c r="H209" s="490">
        <v>79</v>
      </c>
      <c r="I209" s="490">
        <v>91</v>
      </c>
      <c r="J209" s="490">
        <v>54</v>
      </c>
      <c r="K209" s="490">
        <v>191</v>
      </c>
      <c r="L209" s="490">
        <v>475</v>
      </c>
      <c r="M209" s="490">
        <v>932</v>
      </c>
      <c r="N209" s="490">
        <v>11</v>
      </c>
      <c r="O209" s="490">
        <v>23</v>
      </c>
      <c r="P209" s="490">
        <v>26</v>
      </c>
      <c r="Q209" s="490">
        <v>23</v>
      </c>
      <c r="R209" s="490">
        <v>25</v>
      </c>
      <c r="S209" s="490">
        <v>42</v>
      </c>
      <c r="T209" s="490">
        <v>48</v>
      </c>
      <c r="U209" s="490">
        <v>67</v>
      </c>
      <c r="V209" s="490">
        <v>109</v>
      </c>
      <c r="W209" s="490">
        <v>110</v>
      </c>
      <c r="X209" s="490">
        <v>110</v>
      </c>
      <c r="Y209" s="490">
        <v>86</v>
      </c>
      <c r="Z209" s="490">
        <v>96</v>
      </c>
      <c r="AA209" s="490">
        <v>88</v>
      </c>
      <c r="AB209" s="490">
        <v>68</v>
      </c>
      <c r="AC209" s="548">
        <v>62</v>
      </c>
      <c r="AD209" s="548">
        <v>61</v>
      </c>
      <c r="AE209" s="548">
        <v>63.2</v>
      </c>
      <c r="AF209" s="492">
        <v>671</v>
      </c>
      <c r="AG209" s="492">
        <v>7</v>
      </c>
      <c r="AH209" s="492">
        <v>9</v>
      </c>
      <c r="AI209" s="492">
        <v>3</v>
      </c>
      <c r="AJ209" s="492">
        <v>7</v>
      </c>
      <c r="AK209" s="492">
        <v>13</v>
      </c>
      <c r="AL209" s="492">
        <v>22</v>
      </c>
      <c r="AM209" s="492">
        <v>26</v>
      </c>
      <c r="AN209" s="492">
        <v>40</v>
      </c>
      <c r="AO209" s="492">
        <v>66</v>
      </c>
      <c r="AP209" s="492">
        <v>75</v>
      </c>
      <c r="AQ209" s="492">
        <v>89</v>
      </c>
      <c r="AR209" s="492">
        <v>78</v>
      </c>
      <c r="AS209" s="492">
        <v>89</v>
      </c>
      <c r="AT209" s="492">
        <v>83</v>
      </c>
      <c r="AU209" s="492">
        <v>64</v>
      </c>
      <c r="AV209" s="497">
        <v>66.5</v>
      </c>
      <c r="AW209" s="497">
        <v>65.900000000000006</v>
      </c>
      <c r="AX209" s="497">
        <v>67.2</v>
      </c>
      <c r="AY209" s="492">
        <v>576</v>
      </c>
      <c r="AZ209" s="492" t="s">
        <v>1</v>
      </c>
      <c r="BA209" s="492">
        <v>4</v>
      </c>
      <c r="BB209" s="492">
        <v>3</v>
      </c>
      <c r="BC209" s="492">
        <v>6</v>
      </c>
      <c r="BD209" s="492">
        <v>11</v>
      </c>
      <c r="BE209" s="492">
        <v>21</v>
      </c>
      <c r="BF209" s="492">
        <v>17</v>
      </c>
      <c r="BG209" s="492">
        <v>30</v>
      </c>
      <c r="BH209" s="492">
        <v>54</v>
      </c>
      <c r="BI209" s="492">
        <v>64</v>
      </c>
      <c r="BJ209" s="492">
        <v>82</v>
      </c>
      <c r="BK209" s="492">
        <v>73</v>
      </c>
      <c r="BL209" s="492">
        <v>84</v>
      </c>
      <c r="BM209" s="492">
        <v>72</v>
      </c>
      <c r="BN209" s="492">
        <v>55</v>
      </c>
      <c r="BO209" s="549">
        <v>67.8</v>
      </c>
      <c r="BP209" s="549">
        <v>66.400000000000006</v>
      </c>
      <c r="BQ209" s="549">
        <v>69.8</v>
      </c>
      <c r="BR209" s="492">
        <v>374</v>
      </c>
      <c r="BS209" s="492" t="s">
        <v>1</v>
      </c>
      <c r="BT209" s="492" t="s">
        <v>1</v>
      </c>
      <c r="BU209" s="492" t="s">
        <v>1</v>
      </c>
      <c r="BV209" s="492">
        <v>3</v>
      </c>
      <c r="BW209" s="492">
        <v>1</v>
      </c>
      <c r="BX209" s="492">
        <v>3</v>
      </c>
      <c r="BY209" s="492">
        <v>8</v>
      </c>
      <c r="BZ209" s="492">
        <v>16</v>
      </c>
      <c r="CA209" s="492">
        <v>39</v>
      </c>
      <c r="CB209" s="492">
        <v>45</v>
      </c>
      <c r="CC209" s="492">
        <v>55</v>
      </c>
      <c r="CD209" s="492">
        <v>46</v>
      </c>
      <c r="CE209" s="492">
        <v>51</v>
      </c>
      <c r="CF209" s="492">
        <v>59</v>
      </c>
      <c r="CG209" s="492">
        <v>48</v>
      </c>
      <c r="CH209" s="492">
        <v>194</v>
      </c>
      <c r="CI209" s="492" t="s">
        <v>1</v>
      </c>
      <c r="CJ209" s="492" t="s">
        <v>1</v>
      </c>
      <c r="CK209" s="492" t="s">
        <v>1</v>
      </c>
      <c r="CL209" s="492" t="s">
        <v>1</v>
      </c>
      <c r="CM209" s="492">
        <v>1</v>
      </c>
      <c r="CN209" s="492">
        <v>5</v>
      </c>
      <c r="CO209" s="492">
        <v>15</v>
      </c>
      <c r="CP209" s="492">
        <v>15</v>
      </c>
      <c r="CQ209" s="492">
        <v>30</v>
      </c>
      <c r="CR209" s="492">
        <v>27</v>
      </c>
      <c r="CS209" s="492">
        <v>27</v>
      </c>
      <c r="CT209" s="492">
        <v>38</v>
      </c>
      <c r="CU209" s="492">
        <v>36</v>
      </c>
      <c r="DC209" s="492">
        <v>1246</v>
      </c>
      <c r="DD209" s="492">
        <v>888</v>
      </c>
      <c r="DE209" s="492">
        <v>580</v>
      </c>
      <c r="DF209" s="492">
        <v>254</v>
      </c>
      <c r="DG209" s="492">
        <v>54</v>
      </c>
      <c r="DH209" s="492">
        <v>166</v>
      </c>
      <c r="DI209" s="492">
        <v>89</v>
      </c>
      <c r="DJ209" s="492">
        <v>103</v>
      </c>
      <c r="DK209" s="492">
        <v>284</v>
      </c>
      <c r="DL209" s="492">
        <v>11</v>
      </c>
      <c r="DM209" s="492" t="s">
        <v>1</v>
      </c>
      <c r="DN209" s="492">
        <v>10</v>
      </c>
      <c r="DO209" s="492" t="s">
        <v>1</v>
      </c>
      <c r="DP209" s="492">
        <v>189</v>
      </c>
      <c r="DQ209" s="492">
        <v>10</v>
      </c>
      <c r="DR209" s="492">
        <v>33</v>
      </c>
      <c r="DS209" s="492">
        <v>20</v>
      </c>
      <c r="DT209" s="492">
        <v>2</v>
      </c>
      <c r="DU209" s="492">
        <v>5</v>
      </c>
      <c r="DV209" s="492">
        <v>1</v>
      </c>
      <c r="DW209" s="492">
        <v>1</v>
      </c>
      <c r="DX209" s="492">
        <v>2</v>
      </c>
      <c r="EA209" s="492">
        <v>373</v>
      </c>
      <c r="EB209" s="492">
        <v>23982</v>
      </c>
      <c r="EC209" s="492">
        <v>1565</v>
      </c>
      <c r="ED209" s="492">
        <v>17812</v>
      </c>
      <c r="EE209" s="492">
        <v>4605</v>
      </c>
      <c r="EF209" s="492">
        <v>625</v>
      </c>
      <c r="EG209" s="492">
        <v>539</v>
      </c>
      <c r="EH209" s="492">
        <v>354</v>
      </c>
      <c r="EI209" s="492">
        <v>151</v>
      </c>
      <c r="EJ209" s="492">
        <v>34</v>
      </c>
      <c r="EK209" s="492">
        <v>2</v>
      </c>
      <c r="EL209" s="492">
        <v>49</v>
      </c>
      <c r="EM209" s="492">
        <v>35</v>
      </c>
      <c r="EN209" s="492">
        <v>621</v>
      </c>
      <c r="EO209" s="492">
        <v>349</v>
      </c>
      <c r="EP209" s="492">
        <v>226</v>
      </c>
      <c r="EQ209" s="492">
        <v>103</v>
      </c>
      <c r="ER209" s="492">
        <v>20</v>
      </c>
      <c r="ES209" s="492">
        <v>164</v>
      </c>
      <c r="ET209" s="492">
        <v>40</v>
      </c>
      <c r="EU209" s="492">
        <v>68</v>
      </c>
    </row>
    <row r="210" spans="1:151" ht="14.25" customHeight="1">
      <c r="A210" s="503" t="s">
        <v>299</v>
      </c>
      <c r="B210" s="503" t="s">
        <v>463</v>
      </c>
      <c r="C210" s="503" t="s">
        <v>464</v>
      </c>
      <c r="D210" s="503"/>
      <c r="E210" s="490">
        <v>258</v>
      </c>
      <c r="F210" s="490">
        <v>117</v>
      </c>
      <c r="G210" s="490">
        <v>28</v>
      </c>
      <c r="H210" s="490">
        <v>24</v>
      </c>
      <c r="I210" s="490">
        <v>31</v>
      </c>
      <c r="J210" s="490">
        <v>22</v>
      </c>
      <c r="K210" s="490">
        <v>58</v>
      </c>
      <c r="L210" s="490">
        <v>141</v>
      </c>
      <c r="M210" s="490">
        <v>282</v>
      </c>
      <c r="N210" s="490">
        <v>3</v>
      </c>
      <c r="O210" s="490">
        <v>7</v>
      </c>
      <c r="P210" s="490">
        <v>6</v>
      </c>
      <c r="Q210" s="490">
        <v>8</v>
      </c>
      <c r="R210" s="490">
        <v>6</v>
      </c>
      <c r="S210" s="490">
        <v>17</v>
      </c>
      <c r="T210" s="490">
        <v>14</v>
      </c>
      <c r="U210" s="490">
        <v>16</v>
      </c>
      <c r="V210" s="490">
        <v>32</v>
      </c>
      <c r="W210" s="490">
        <v>34</v>
      </c>
      <c r="X210" s="490">
        <v>31</v>
      </c>
      <c r="Y210" s="490">
        <v>35</v>
      </c>
      <c r="Z210" s="490">
        <v>27</v>
      </c>
      <c r="AA210" s="490">
        <v>26</v>
      </c>
      <c r="AB210" s="490">
        <v>20</v>
      </c>
      <c r="AC210" s="548">
        <v>62.3</v>
      </c>
      <c r="AD210" s="548">
        <v>60.4</v>
      </c>
      <c r="AE210" s="548">
        <v>64.8</v>
      </c>
      <c r="AF210" s="492">
        <v>206</v>
      </c>
      <c r="AG210" s="492">
        <v>2</v>
      </c>
      <c r="AH210" s="492">
        <v>2</v>
      </c>
      <c r="AI210" s="492">
        <v>1</v>
      </c>
      <c r="AJ210" s="492">
        <v>1</v>
      </c>
      <c r="AK210" s="492">
        <v>3</v>
      </c>
      <c r="AL210" s="492">
        <v>8</v>
      </c>
      <c r="AM210" s="492">
        <v>6</v>
      </c>
      <c r="AN210" s="492">
        <v>9</v>
      </c>
      <c r="AO210" s="492">
        <v>24</v>
      </c>
      <c r="AP210" s="492">
        <v>24</v>
      </c>
      <c r="AQ210" s="492">
        <v>27</v>
      </c>
      <c r="AR210" s="492">
        <v>32</v>
      </c>
      <c r="AS210" s="492">
        <v>24</v>
      </c>
      <c r="AT210" s="492">
        <v>25</v>
      </c>
      <c r="AU210" s="492">
        <v>18</v>
      </c>
      <c r="AV210" s="497">
        <v>67</v>
      </c>
      <c r="AW210" s="497">
        <v>65.7</v>
      </c>
      <c r="AX210" s="497">
        <v>68.599999999999994</v>
      </c>
      <c r="AY210" s="492">
        <v>181</v>
      </c>
      <c r="AZ210" s="492" t="s">
        <v>1</v>
      </c>
      <c r="BA210" s="492">
        <v>1</v>
      </c>
      <c r="BB210" s="492">
        <v>1</v>
      </c>
      <c r="BC210" s="492">
        <v>1</v>
      </c>
      <c r="BD210" s="492">
        <v>2</v>
      </c>
      <c r="BE210" s="492">
        <v>8</v>
      </c>
      <c r="BF210" s="492">
        <v>3</v>
      </c>
      <c r="BG210" s="492">
        <v>6</v>
      </c>
      <c r="BH210" s="492">
        <v>23</v>
      </c>
      <c r="BI210" s="492">
        <v>21</v>
      </c>
      <c r="BJ210" s="492">
        <v>24</v>
      </c>
      <c r="BK210" s="492">
        <v>30</v>
      </c>
      <c r="BL210" s="492">
        <v>23</v>
      </c>
      <c r="BM210" s="492">
        <v>23</v>
      </c>
      <c r="BN210" s="492">
        <v>15</v>
      </c>
      <c r="BO210" s="549">
        <v>68</v>
      </c>
      <c r="BP210" s="549">
        <v>66.599999999999994</v>
      </c>
      <c r="BQ210" s="549">
        <v>70.3</v>
      </c>
      <c r="BR210" s="492">
        <v>117</v>
      </c>
      <c r="BS210" s="492" t="s">
        <v>1</v>
      </c>
      <c r="BT210" s="492" t="s">
        <v>1</v>
      </c>
      <c r="BU210" s="492" t="s">
        <v>1</v>
      </c>
      <c r="BV210" s="492" t="s">
        <v>1</v>
      </c>
      <c r="BW210" s="492" t="s">
        <v>1</v>
      </c>
      <c r="BX210" s="492">
        <v>1</v>
      </c>
      <c r="BY210" s="492">
        <v>1</v>
      </c>
      <c r="BZ210" s="492">
        <v>3</v>
      </c>
      <c r="CA210" s="492">
        <v>12</v>
      </c>
      <c r="CB210" s="492">
        <v>12</v>
      </c>
      <c r="CC210" s="492">
        <v>18</v>
      </c>
      <c r="CD210" s="492">
        <v>19</v>
      </c>
      <c r="CE210" s="492">
        <v>16</v>
      </c>
      <c r="CF210" s="492">
        <v>19</v>
      </c>
      <c r="CG210" s="492">
        <v>16</v>
      </c>
      <c r="CH210" s="492">
        <v>56</v>
      </c>
      <c r="CI210" s="492" t="s">
        <v>1</v>
      </c>
      <c r="CJ210" s="492" t="s">
        <v>1</v>
      </c>
      <c r="CK210" s="492" t="s">
        <v>1</v>
      </c>
      <c r="CL210" s="492" t="s">
        <v>1</v>
      </c>
      <c r="CM210" s="492" t="s">
        <v>1</v>
      </c>
      <c r="CN210" s="492">
        <v>1</v>
      </c>
      <c r="CO210" s="492">
        <v>5</v>
      </c>
      <c r="CP210" s="492">
        <v>3</v>
      </c>
      <c r="CQ210" s="492">
        <v>7</v>
      </c>
      <c r="CR210" s="492">
        <v>10</v>
      </c>
      <c r="CS210" s="492">
        <v>7</v>
      </c>
      <c r="CT210" s="492">
        <v>11</v>
      </c>
      <c r="CU210" s="492">
        <v>12</v>
      </c>
      <c r="DC210" s="492">
        <v>384</v>
      </c>
      <c r="DD210" s="492">
        <v>278</v>
      </c>
      <c r="DE210" s="492">
        <v>183</v>
      </c>
      <c r="DF210" s="492">
        <v>79</v>
      </c>
      <c r="DG210" s="492">
        <v>16</v>
      </c>
      <c r="DH210" s="492">
        <v>48</v>
      </c>
      <c r="DI210" s="492">
        <v>22</v>
      </c>
      <c r="DJ210" s="492">
        <v>36</v>
      </c>
      <c r="DK210" s="492">
        <v>95</v>
      </c>
      <c r="DL210" s="492" t="s">
        <v>1</v>
      </c>
      <c r="DM210" s="492" t="s">
        <v>1</v>
      </c>
      <c r="DN210" s="492">
        <v>5</v>
      </c>
      <c r="DO210" s="492" t="s">
        <v>1</v>
      </c>
      <c r="DP210" s="492">
        <v>64</v>
      </c>
      <c r="DQ210" s="492">
        <v>3</v>
      </c>
      <c r="DR210" s="492">
        <v>9</v>
      </c>
      <c r="DS210" s="492">
        <v>11</v>
      </c>
      <c r="DT210" s="492">
        <v>1</v>
      </c>
      <c r="DU210" s="492" t="s">
        <v>1</v>
      </c>
      <c r="DV210" s="492">
        <v>1</v>
      </c>
      <c r="DW210" s="492" t="s">
        <v>1</v>
      </c>
      <c r="DX210" s="492">
        <v>1</v>
      </c>
      <c r="EA210" s="492">
        <v>117</v>
      </c>
      <c r="EB210" s="492">
        <v>6956</v>
      </c>
      <c r="EC210" s="492">
        <v>307</v>
      </c>
      <c r="ED210" s="492">
        <v>5214</v>
      </c>
      <c r="EE210" s="492">
        <v>1435</v>
      </c>
      <c r="EF210" s="492">
        <v>196</v>
      </c>
      <c r="EG210" s="492">
        <v>170</v>
      </c>
      <c r="EH210" s="492">
        <v>113</v>
      </c>
      <c r="EI210" s="492">
        <v>48</v>
      </c>
      <c r="EJ210" s="492">
        <v>9</v>
      </c>
      <c r="EK210" s="492">
        <v>1</v>
      </c>
      <c r="EL210" s="492">
        <v>15</v>
      </c>
      <c r="EM210" s="492">
        <v>10</v>
      </c>
      <c r="EN210" s="492">
        <v>188</v>
      </c>
      <c r="EO210" s="492">
        <v>108</v>
      </c>
      <c r="EP210" s="492">
        <v>70</v>
      </c>
      <c r="EQ210" s="492">
        <v>31</v>
      </c>
      <c r="ER210" s="492">
        <v>7</v>
      </c>
      <c r="ES210" s="492">
        <v>47</v>
      </c>
      <c r="ET210" s="492">
        <v>7</v>
      </c>
      <c r="EU210" s="492">
        <v>26</v>
      </c>
    </row>
    <row r="211" spans="1:151" ht="14.25" customHeight="1">
      <c r="A211" s="503" t="s">
        <v>299</v>
      </c>
      <c r="B211" s="503" t="s">
        <v>463</v>
      </c>
      <c r="C211" s="503" t="s">
        <v>464</v>
      </c>
      <c r="D211" s="503" t="s">
        <v>465</v>
      </c>
      <c r="AC211" s="548"/>
      <c r="AD211" s="548"/>
      <c r="AE211" s="548"/>
      <c r="AV211" s="497"/>
      <c r="AW211" s="497"/>
      <c r="AX211" s="497"/>
      <c r="BO211" s="549"/>
      <c r="BP211" s="549"/>
      <c r="BQ211" s="549"/>
    </row>
    <row r="212" spans="1:151" ht="14.25" customHeight="1">
      <c r="A212" s="503" t="s">
        <v>299</v>
      </c>
      <c r="B212" s="503" t="s">
        <v>463</v>
      </c>
      <c r="C212" s="503" t="s">
        <v>466</v>
      </c>
      <c r="D212" s="503"/>
      <c r="E212" s="490">
        <v>114</v>
      </c>
      <c r="F212" s="490">
        <v>63</v>
      </c>
      <c r="G212" s="490">
        <v>26</v>
      </c>
      <c r="H212" s="490">
        <v>24</v>
      </c>
      <c r="I212" s="490">
        <v>13</v>
      </c>
      <c r="J212" s="490">
        <v>7</v>
      </c>
      <c r="K212" s="490">
        <v>24</v>
      </c>
      <c r="L212" s="490">
        <v>51</v>
      </c>
      <c r="M212" s="490">
        <v>168</v>
      </c>
      <c r="N212" s="490" t="s">
        <v>1</v>
      </c>
      <c r="O212" s="490">
        <v>5</v>
      </c>
      <c r="P212" s="490">
        <v>3</v>
      </c>
      <c r="Q212" s="490">
        <v>5</v>
      </c>
      <c r="R212" s="490">
        <v>4</v>
      </c>
      <c r="S212" s="490">
        <v>8</v>
      </c>
      <c r="T212" s="490">
        <v>6</v>
      </c>
      <c r="U212" s="490">
        <v>20</v>
      </c>
      <c r="V212" s="490">
        <v>19</v>
      </c>
      <c r="W212" s="490">
        <v>18</v>
      </c>
      <c r="X212" s="490">
        <v>21</v>
      </c>
      <c r="Y212" s="490">
        <v>17</v>
      </c>
      <c r="Z212" s="490">
        <v>18</v>
      </c>
      <c r="AA212" s="490">
        <v>13</v>
      </c>
      <c r="AB212" s="490">
        <v>11</v>
      </c>
      <c r="AC212" s="548">
        <v>61.9</v>
      </c>
      <c r="AD212" s="548">
        <v>60.4</v>
      </c>
      <c r="AE212" s="548">
        <v>63.5</v>
      </c>
      <c r="AF212" s="492">
        <v>129</v>
      </c>
      <c r="AG212" s="492" t="s">
        <v>1</v>
      </c>
      <c r="AH212" s="492">
        <v>4</v>
      </c>
      <c r="AI212" s="492" t="s">
        <v>1</v>
      </c>
      <c r="AJ212" s="492">
        <v>2</v>
      </c>
      <c r="AK212" s="492">
        <v>1</v>
      </c>
      <c r="AL212" s="492">
        <v>4</v>
      </c>
      <c r="AM212" s="492">
        <v>6</v>
      </c>
      <c r="AN212" s="492">
        <v>15</v>
      </c>
      <c r="AO212" s="492">
        <v>14</v>
      </c>
      <c r="AP212" s="492">
        <v>11</v>
      </c>
      <c r="AQ212" s="492">
        <v>18</v>
      </c>
      <c r="AR212" s="492">
        <v>17</v>
      </c>
      <c r="AS212" s="492">
        <v>17</v>
      </c>
      <c r="AT212" s="492">
        <v>11</v>
      </c>
      <c r="AU212" s="492">
        <v>9</v>
      </c>
      <c r="AV212" s="497">
        <v>64.5</v>
      </c>
      <c r="AW212" s="497">
        <v>62.5</v>
      </c>
      <c r="AX212" s="497">
        <v>67</v>
      </c>
      <c r="AY212" s="492">
        <v>114</v>
      </c>
      <c r="AZ212" s="492" t="s">
        <v>1</v>
      </c>
      <c r="BA212" s="492">
        <v>3</v>
      </c>
      <c r="BB212" s="492" t="s">
        <v>1</v>
      </c>
      <c r="BC212" s="492">
        <v>1</v>
      </c>
      <c r="BD212" s="492">
        <v>1</v>
      </c>
      <c r="BE212" s="492">
        <v>3</v>
      </c>
      <c r="BF212" s="492">
        <v>5</v>
      </c>
      <c r="BG212" s="492">
        <v>14</v>
      </c>
      <c r="BH212" s="492">
        <v>13</v>
      </c>
      <c r="BI212" s="492">
        <v>9</v>
      </c>
      <c r="BJ212" s="492">
        <v>17</v>
      </c>
      <c r="BK212" s="492">
        <v>15</v>
      </c>
      <c r="BL212" s="492">
        <v>16</v>
      </c>
      <c r="BM212" s="492">
        <v>9</v>
      </c>
      <c r="BN212" s="492">
        <v>8</v>
      </c>
      <c r="BO212" s="549">
        <v>64.900000000000006</v>
      </c>
      <c r="BP212" s="549">
        <v>62.8</v>
      </c>
      <c r="BQ212" s="549">
        <v>68.3</v>
      </c>
      <c r="BR212" s="492">
        <v>63</v>
      </c>
      <c r="BS212" s="492" t="s">
        <v>1</v>
      </c>
      <c r="BT212" s="492" t="s">
        <v>1</v>
      </c>
      <c r="BU212" s="492" t="s">
        <v>1</v>
      </c>
      <c r="BV212" s="492">
        <v>1</v>
      </c>
      <c r="BW212" s="492" t="s">
        <v>1</v>
      </c>
      <c r="BX212" s="492">
        <v>1</v>
      </c>
      <c r="BY212" s="492">
        <v>1</v>
      </c>
      <c r="BZ212" s="492">
        <v>4</v>
      </c>
      <c r="CA212" s="492">
        <v>7</v>
      </c>
      <c r="CB212" s="492">
        <v>7</v>
      </c>
      <c r="CC212" s="492">
        <v>7</v>
      </c>
      <c r="CD212" s="492">
        <v>11</v>
      </c>
      <c r="CE212" s="492">
        <v>8</v>
      </c>
      <c r="CF212" s="492">
        <v>7</v>
      </c>
      <c r="CG212" s="492">
        <v>9</v>
      </c>
      <c r="CH212" s="492">
        <v>39</v>
      </c>
      <c r="CI212" s="492" t="s">
        <v>1</v>
      </c>
      <c r="CJ212" s="492" t="s">
        <v>1</v>
      </c>
      <c r="CK212" s="492" t="s">
        <v>1</v>
      </c>
      <c r="CL212" s="492" t="s">
        <v>1</v>
      </c>
      <c r="CM212" s="492" t="s">
        <v>1</v>
      </c>
      <c r="CN212" s="492">
        <v>3</v>
      </c>
      <c r="CO212" s="492">
        <v>2</v>
      </c>
      <c r="CP212" s="492">
        <v>3</v>
      </c>
      <c r="CQ212" s="492">
        <v>3</v>
      </c>
      <c r="CR212" s="492">
        <v>8</v>
      </c>
      <c r="CS212" s="492">
        <v>6</v>
      </c>
      <c r="CT212" s="492">
        <v>6</v>
      </c>
      <c r="CU212" s="492">
        <v>8</v>
      </c>
      <c r="DC212" s="492">
        <v>223</v>
      </c>
      <c r="DD212" s="492">
        <v>159</v>
      </c>
      <c r="DE212" s="492">
        <v>115</v>
      </c>
      <c r="DF212" s="492">
        <v>35</v>
      </c>
      <c r="DG212" s="492">
        <v>9</v>
      </c>
      <c r="DH212" s="492">
        <v>27</v>
      </c>
      <c r="DI212" s="492">
        <v>18</v>
      </c>
      <c r="DJ212" s="492">
        <v>19</v>
      </c>
      <c r="DK212" s="492">
        <v>53</v>
      </c>
      <c r="DL212" s="492" t="s">
        <v>1</v>
      </c>
      <c r="DM212" s="492" t="s">
        <v>1</v>
      </c>
      <c r="DN212" s="492" t="s">
        <v>1</v>
      </c>
      <c r="DO212" s="492" t="s">
        <v>1</v>
      </c>
      <c r="DP212" s="492">
        <v>40</v>
      </c>
      <c r="DQ212" s="492">
        <v>2</v>
      </c>
      <c r="DR212" s="492">
        <v>9</v>
      </c>
      <c r="DS212" s="492">
        <v>1</v>
      </c>
      <c r="DT212" s="492">
        <v>1</v>
      </c>
      <c r="DU212" s="492" t="s">
        <v>1</v>
      </c>
      <c r="DV212" s="492" t="s">
        <v>1</v>
      </c>
      <c r="DW212" s="492" t="s">
        <v>1</v>
      </c>
      <c r="DX212" s="492" t="s">
        <v>1</v>
      </c>
      <c r="EA212" s="492">
        <v>63</v>
      </c>
      <c r="EB212" s="492">
        <v>4017</v>
      </c>
      <c r="EC212" s="492">
        <v>20</v>
      </c>
      <c r="ED212" s="492">
        <v>2969</v>
      </c>
      <c r="EE212" s="492">
        <v>1028</v>
      </c>
      <c r="EF212" s="492">
        <v>110</v>
      </c>
      <c r="EG212" s="492">
        <v>91</v>
      </c>
      <c r="EH212" s="492">
        <v>70</v>
      </c>
      <c r="EI212" s="492">
        <v>16</v>
      </c>
      <c r="EJ212" s="492">
        <v>5</v>
      </c>
      <c r="EK212" s="492" t="s">
        <v>1</v>
      </c>
      <c r="EL212" s="492">
        <v>10</v>
      </c>
      <c r="EM212" s="492">
        <v>9</v>
      </c>
      <c r="EN212" s="492">
        <v>113</v>
      </c>
      <c r="EO212" s="492">
        <v>68</v>
      </c>
      <c r="EP212" s="492">
        <v>45</v>
      </c>
      <c r="EQ212" s="492">
        <v>19</v>
      </c>
      <c r="ER212" s="492">
        <v>4</v>
      </c>
      <c r="ES212" s="492">
        <v>27</v>
      </c>
      <c r="ET212" s="492">
        <v>8</v>
      </c>
      <c r="EU212" s="492">
        <v>10</v>
      </c>
    </row>
    <row r="213" spans="1:151" ht="14.25" customHeight="1">
      <c r="A213" s="503" t="s">
        <v>299</v>
      </c>
      <c r="B213" s="503" t="s">
        <v>463</v>
      </c>
      <c r="C213" s="503" t="s">
        <v>466</v>
      </c>
      <c r="D213" s="503" t="s">
        <v>466</v>
      </c>
      <c r="AC213" s="548"/>
      <c r="AD213" s="548"/>
      <c r="AE213" s="548"/>
      <c r="AV213" s="497"/>
      <c r="AW213" s="497"/>
      <c r="AX213" s="497"/>
      <c r="BO213" s="549"/>
      <c r="BP213" s="549"/>
      <c r="BQ213" s="549"/>
    </row>
    <row r="214" spans="1:151" ht="14.25" customHeight="1">
      <c r="A214" s="503" t="s">
        <v>299</v>
      </c>
      <c r="B214" s="503" t="s">
        <v>463</v>
      </c>
      <c r="C214" s="503" t="s">
        <v>467</v>
      </c>
      <c r="D214" s="503"/>
      <c r="E214" s="490">
        <v>70</v>
      </c>
      <c r="F214" s="490">
        <v>32</v>
      </c>
      <c r="G214" s="490">
        <v>9</v>
      </c>
      <c r="H214" s="490">
        <v>7</v>
      </c>
      <c r="I214" s="490">
        <v>8</v>
      </c>
      <c r="J214" s="490">
        <v>4</v>
      </c>
      <c r="K214" s="490">
        <v>15</v>
      </c>
      <c r="L214" s="490">
        <v>38</v>
      </c>
      <c r="M214" s="490">
        <v>74</v>
      </c>
      <c r="N214" s="490" t="s">
        <v>1</v>
      </c>
      <c r="O214" s="490">
        <v>2</v>
      </c>
      <c r="P214" s="490">
        <v>3</v>
      </c>
      <c r="Q214" s="490">
        <v>1</v>
      </c>
      <c r="R214" s="490">
        <v>2</v>
      </c>
      <c r="S214" s="490">
        <v>4</v>
      </c>
      <c r="T214" s="490">
        <v>2</v>
      </c>
      <c r="U214" s="490">
        <v>5</v>
      </c>
      <c r="V214" s="490">
        <v>8</v>
      </c>
      <c r="W214" s="490">
        <v>10</v>
      </c>
      <c r="X214" s="490">
        <v>9</v>
      </c>
      <c r="Y214" s="490">
        <v>4</v>
      </c>
      <c r="Z214" s="490">
        <v>7</v>
      </c>
      <c r="AA214" s="490">
        <v>9</v>
      </c>
      <c r="AB214" s="490">
        <v>8</v>
      </c>
      <c r="AC214" s="548">
        <v>63.8</v>
      </c>
      <c r="AD214" s="548">
        <v>65.7</v>
      </c>
      <c r="AE214" s="548">
        <v>61.6</v>
      </c>
      <c r="AF214" s="492">
        <v>54</v>
      </c>
      <c r="AG214" s="492" t="s">
        <v>1</v>
      </c>
      <c r="AH214" s="492">
        <v>1</v>
      </c>
      <c r="AI214" s="492" t="s">
        <v>1</v>
      </c>
      <c r="AJ214" s="492" t="s">
        <v>1</v>
      </c>
      <c r="AK214" s="492">
        <v>1</v>
      </c>
      <c r="AL214" s="492">
        <v>1</v>
      </c>
      <c r="AM214" s="492">
        <v>2</v>
      </c>
      <c r="AN214" s="492">
        <v>2</v>
      </c>
      <c r="AO214" s="492">
        <v>6</v>
      </c>
      <c r="AP214" s="492">
        <v>8</v>
      </c>
      <c r="AQ214" s="492">
        <v>6</v>
      </c>
      <c r="AR214" s="492">
        <v>3</v>
      </c>
      <c r="AS214" s="492">
        <v>7</v>
      </c>
      <c r="AT214" s="492">
        <v>9</v>
      </c>
      <c r="AU214" s="492">
        <v>8</v>
      </c>
      <c r="AV214" s="497">
        <v>69.5</v>
      </c>
      <c r="AW214" s="497">
        <v>71</v>
      </c>
      <c r="AX214" s="497">
        <v>67.599999999999994</v>
      </c>
      <c r="AY214" s="492">
        <v>47</v>
      </c>
      <c r="AZ214" s="492" t="s">
        <v>1</v>
      </c>
      <c r="BA214" s="492" t="s">
        <v>1</v>
      </c>
      <c r="BB214" s="492" t="s">
        <v>1</v>
      </c>
      <c r="BC214" s="492" t="s">
        <v>1</v>
      </c>
      <c r="BD214" s="492" t="s">
        <v>1</v>
      </c>
      <c r="BE214" s="492">
        <v>1</v>
      </c>
      <c r="BF214" s="492">
        <v>1</v>
      </c>
      <c r="BG214" s="492">
        <v>1</v>
      </c>
      <c r="BH214" s="492">
        <v>5</v>
      </c>
      <c r="BI214" s="492">
        <v>7</v>
      </c>
      <c r="BJ214" s="492">
        <v>6</v>
      </c>
      <c r="BK214" s="492">
        <v>3</v>
      </c>
      <c r="BL214" s="492">
        <v>7</v>
      </c>
      <c r="BM214" s="492">
        <v>9</v>
      </c>
      <c r="BN214" s="492">
        <v>7</v>
      </c>
      <c r="BO214" s="549">
        <v>72</v>
      </c>
      <c r="BP214" s="549">
        <v>71</v>
      </c>
      <c r="BQ214" s="549">
        <v>73.599999999999994</v>
      </c>
      <c r="BR214" s="492">
        <v>32</v>
      </c>
      <c r="BS214" s="492" t="s">
        <v>1</v>
      </c>
      <c r="BT214" s="492" t="s">
        <v>1</v>
      </c>
      <c r="BU214" s="492" t="s">
        <v>1</v>
      </c>
      <c r="BV214" s="492" t="s">
        <v>1</v>
      </c>
      <c r="BW214" s="492" t="s">
        <v>1</v>
      </c>
      <c r="BX214" s="492" t="s">
        <v>1</v>
      </c>
      <c r="BY214" s="492">
        <v>1</v>
      </c>
      <c r="BZ214" s="492">
        <v>2</v>
      </c>
      <c r="CA214" s="492">
        <v>1</v>
      </c>
      <c r="CB214" s="492">
        <v>3</v>
      </c>
      <c r="CC214" s="492">
        <v>4</v>
      </c>
      <c r="CD214" s="492">
        <v>2</v>
      </c>
      <c r="CE214" s="492">
        <v>4</v>
      </c>
      <c r="CF214" s="492">
        <v>9</v>
      </c>
      <c r="CG214" s="492">
        <v>6</v>
      </c>
      <c r="CH214" s="492">
        <v>17</v>
      </c>
      <c r="CI214" s="492" t="s">
        <v>1</v>
      </c>
      <c r="CJ214" s="492" t="s">
        <v>1</v>
      </c>
      <c r="CK214" s="492" t="s">
        <v>1</v>
      </c>
      <c r="CL214" s="492" t="s">
        <v>1</v>
      </c>
      <c r="CM214" s="492">
        <v>1</v>
      </c>
      <c r="CN214" s="492" t="s">
        <v>1</v>
      </c>
      <c r="CO214" s="492" t="s">
        <v>1</v>
      </c>
      <c r="CP214" s="492">
        <v>2</v>
      </c>
      <c r="CQ214" s="492">
        <v>3</v>
      </c>
      <c r="CR214" s="492">
        <v>2</v>
      </c>
      <c r="CS214" s="492">
        <v>1</v>
      </c>
      <c r="CT214" s="492">
        <v>4</v>
      </c>
      <c r="CU214" s="492">
        <v>4</v>
      </c>
      <c r="DC214" s="492">
        <v>98</v>
      </c>
      <c r="DD214" s="492">
        <v>67</v>
      </c>
      <c r="DE214" s="492">
        <v>48</v>
      </c>
      <c r="DF214" s="492">
        <v>9</v>
      </c>
      <c r="DG214" s="492">
        <v>10</v>
      </c>
      <c r="DH214" s="492">
        <v>14</v>
      </c>
      <c r="DI214" s="492">
        <v>4</v>
      </c>
      <c r="DJ214" s="492">
        <v>13</v>
      </c>
      <c r="DK214" s="492">
        <v>27</v>
      </c>
      <c r="DL214" s="492" t="s">
        <v>1</v>
      </c>
      <c r="DM214" s="492" t="s">
        <v>1</v>
      </c>
      <c r="DN214" s="492" t="s">
        <v>1</v>
      </c>
      <c r="DO214" s="492" t="s">
        <v>1</v>
      </c>
      <c r="DP214" s="492">
        <v>21</v>
      </c>
      <c r="DQ214" s="492">
        <v>2</v>
      </c>
      <c r="DR214" s="492">
        <v>3</v>
      </c>
      <c r="DS214" s="492">
        <v>1</v>
      </c>
      <c r="DT214" s="492" t="s">
        <v>1</v>
      </c>
      <c r="DU214" s="492" t="s">
        <v>1</v>
      </c>
      <c r="DV214" s="492" t="s">
        <v>1</v>
      </c>
      <c r="DW214" s="492" t="s">
        <v>1</v>
      </c>
      <c r="DX214" s="492" t="s">
        <v>1</v>
      </c>
      <c r="EA214" s="492">
        <v>32</v>
      </c>
      <c r="EB214" s="492">
        <v>1780</v>
      </c>
      <c r="EC214" s="492" t="s">
        <v>1</v>
      </c>
      <c r="ED214" s="492">
        <v>1487</v>
      </c>
      <c r="EE214" s="492">
        <v>293</v>
      </c>
      <c r="EF214" s="492">
        <v>50</v>
      </c>
      <c r="EG214" s="492">
        <v>43</v>
      </c>
      <c r="EH214" s="492">
        <v>31</v>
      </c>
      <c r="EI214" s="492">
        <v>5</v>
      </c>
      <c r="EJ214" s="492">
        <v>7</v>
      </c>
      <c r="EK214" s="492" t="s">
        <v>1</v>
      </c>
      <c r="EL214" s="492">
        <v>2</v>
      </c>
      <c r="EM214" s="492">
        <v>5</v>
      </c>
      <c r="EN214" s="492">
        <v>48</v>
      </c>
      <c r="EO214" s="492">
        <v>24</v>
      </c>
      <c r="EP214" s="492">
        <v>17</v>
      </c>
      <c r="EQ214" s="492">
        <v>4</v>
      </c>
      <c r="ER214" s="492">
        <v>3</v>
      </c>
      <c r="ES214" s="492">
        <v>14</v>
      </c>
      <c r="ET214" s="492">
        <v>2</v>
      </c>
      <c r="EU214" s="492">
        <v>8</v>
      </c>
    </row>
    <row r="215" spans="1:151" ht="14.25" customHeight="1">
      <c r="A215" s="503" t="s">
        <v>299</v>
      </c>
      <c r="B215" s="503" t="s">
        <v>463</v>
      </c>
      <c r="C215" s="503" t="s">
        <v>467</v>
      </c>
      <c r="D215" s="503" t="s">
        <v>467</v>
      </c>
      <c r="AC215" s="548"/>
      <c r="AD215" s="548"/>
      <c r="AE215" s="548"/>
      <c r="AV215" s="497"/>
      <c r="AW215" s="497"/>
      <c r="AX215" s="497"/>
      <c r="BO215" s="549"/>
      <c r="BP215" s="549"/>
      <c r="BQ215" s="549"/>
    </row>
    <row r="216" spans="1:151" ht="14.25" customHeight="1">
      <c r="A216" s="503" t="s">
        <v>299</v>
      </c>
      <c r="B216" s="503" t="s">
        <v>463</v>
      </c>
      <c r="C216" s="503" t="s">
        <v>468</v>
      </c>
      <c r="D216" s="503"/>
      <c r="E216" s="490">
        <v>286</v>
      </c>
      <c r="F216" s="490">
        <v>123</v>
      </c>
      <c r="G216" s="490">
        <v>13</v>
      </c>
      <c r="H216" s="490">
        <v>10</v>
      </c>
      <c r="I216" s="490">
        <v>33</v>
      </c>
      <c r="J216" s="490">
        <v>17</v>
      </c>
      <c r="K216" s="490">
        <v>77</v>
      </c>
      <c r="L216" s="490">
        <v>163</v>
      </c>
      <c r="M216" s="490">
        <v>311</v>
      </c>
      <c r="N216" s="490">
        <v>5</v>
      </c>
      <c r="O216" s="490">
        <v>8</v>
      </c>
      <c r="P216" s="490">
        <v>10</v>
      </c>
      <c r="Q216" s="490">
        <v>6</v>
      </c>
      <c r="R216" s="490">
        <v>9</v>
      </c>
      <c r="S216" s="490">
        <v>11</v>
      </c>
      <c r="T216" s="490">
        <v>15</v>
      </c>
      <c r="U216" s="490">
        <v>21</v>
      </c>
      <c r="V216" s="490">
        <v>38</v>
      </c>
      <c r="W216" s="490">
        <v>31</v>
      </c>
      <c r="X216" s="490">
        <v>43</v>
      </c>
      <c r="Y216" s="490">
        <v>24</v>
      </c>
      <c r="Z216" s="490">
        <v>34</v>
      </c>
      <c r="AA216" s="490">
        <v>33</v>
      </c>
      <c r="AB216" s="490">
        <v>23</v>
      </c>
      <c r="AC216" s="548">
        <v>62.2</v>
      </c>
      <c r="AD216" s="548">
        <v>61.4</v>
      </c>
      <c r="AE216" s="548">
        <v>63.2</v>
      </c>
      <c r="AF216" s="492">
        <v>219</v>
      </c>
      <c r="AG216" s="492">
        <v>4</v>
      </c>
      <c r="AH216" s="492">
        <v>1</v>
      </c>
      <c r="AI216" s="492">
        <v>1</v>
      </c>
      <c r="AJ216" s="492">
        <v>2</v>
      </c>
      <c r="AK216" s="492">
        <v>5</v>
      </c>
      <c r="AL216" s="492">
        <v>7</v>
      </c>
      <c r="AM216" s="492">
        <v>8</v>
      </c>
      <c r="AN216" s="492">
        <v>12</v>
      </c>
      <c r="AO216" s="492">
        <v>18</v>
      </c>
      <c r="AP216" s="492">
        <v>19</v>
      </c>
      <c r="AQ216" s="492">
        <v>35</v>
      </c>
      <c r="AR216" s="492">
        <v>21</v>
      </c>
      <c r="AS216" s="492">
        <v>32</v>
      </c>
      <c r="AT216" s="492">
        <v>31</v>
      </c>
      <c r="AU216" s="492">
        <v>23</v>
      </c>
      <c r="AV216" s="497">
        <v>67.3</v>
      </c>
      <c r="AW216" s="497">
        <v>67.599999999999994</v>
      </c>
      <c r="AX216" s="497">
        <v>67</v>
      </c>
      <c r="AY216" s="492">
        <v>178</v>
      </c>
      <c r="AZ216" s="492" t="s">
        <v>1</v>
      </c>
      <c r="BA216" s="492" t="s">
        <v>1</v>
      </c>
      <c r="BB216" s="492">
        <v>1</v>
      </c>
      <c r="BC216" s="492">
        <v>2</v>
      </c>
      <c r="BD216" s="492">
        <v>5</v>
      </c>
      <c r="BE216" s="492">
        <v>7</v>
      </c>
      <c r="BF216" s="492">
        <v>4</v>
      </c>
      <c r="BG216" s="492">
        <v>8</v>
      </c>
      <c r="BH216" s="492">
        <v>12</v>
      </c>
      <c r="BI216" s="492">
        <v>14</v>
      </c>
      <c r="BJ216" s="492">
        <v>32</v>
      </c>
      <c r="BK216" s="492">
        <v>20</v>
      </c>
      <c r="BL216" s="492">
        <v>30</v>
      </c>
      <c r="BM216" s="492">
        <v>24</v>
      </c>
      <c r="BN216" s="492">
        <v>19</v>
      </c>
      <c r="BO216" s="549">
        <v>68.8</v>
      </c>
      <c r="BP216" s="549">
        <v>68.400000000000006</v>
      </c>
      <c r="BQ216" s="549">
        <v>69.400000000000006</v>
      </c>
      <c r="BR216" s="492">
        <v>123</v>
      </c>
      <c r="BS216" s="492" t="s">
        <v>1</v>
      </c>
      <c r="BT216" s="492" t="s">
        <v>1</v>
      </c>
      <c r="BU216" s="492" t="s">
        <v>1</v>
      </c>
      <c r="BV216" s="492">
        <v>2</v>
      </c>
      <c r="BW216" s="492" t="s">
        <v>1</v>
      </c>
      <c r="BX216" s="492">
        <v>1</v>
      </c>
      <c r="BY216" s="492">
        <v>3</v>
      </c>
      <c r="BZ216" s="492">
        <v>5</v>
      </c>
      <c r="CA216" s="492">
        <v>15</v>
      </c>
      <c r="CB216" s="492">
        <v>13</v>
      </c>
      <c r="CC216" s="492">
        <v>23</v>
      </c>
      <c r="CD216" s="492">
        <v>11</v>
      </c>
      <c r="CE216" s="492">
        <v>18</v>
      </c>
      <c r="CF216" s="492">
        <v>20</v>
      </c>
      <c r="CG216" s="492">
        <v>12</v>
      </c>
      <c r="CH216" s="492">
        <v>61</v>
      </c>
      <c r="CI216" s="492" t="s">
        <v>1</v>
      </c>
      <c r="CJ216" s="492" t="s">
        <v>1</v>
      </c>
      <c r="CK216" s="492" t="s">
        <v>1</v>
      </c>
      <c r="CL216" s="492" t="s">
        <v>1</v>
      </c>
      <c r="CM216" s="492" t="s">
        <v>1</v>
      </c>
      <c r="CN216" s="492">
        <v>1</v>
      </c>
      <c r="CO216" s="492">
        <v>6</v>
      </c>
      <c r="CP216" s="492">
        <v>4</v>
      </c>
      <c r="CQ216" s="492">
        <v>14</v>
      </c>
      <c r="CR216" s="492">
        <v>5</v>
      </c>
      <c r="CS216" s="492">
        <v>9</v>
      </c>
      <c r="CT216" s="492">
        <v>14</v>
      </c>
      <c r="CU216" s="492">
        <v>8</v>
      </c>
      <c r="DC216" s="492">
        <v>420</v>
      </c>
      <c r="DD216" s="492">
        <v>296</v>
      </c>
      <c r="DE216" s="492">
        <v>178</v>
      </c>
      <c r="DF216" s="492">
        <v>102</v>
      </c>
      <c r="DG216" s="492">
        <v>16</v>
      </c>
      <c r="DH216" s="492">
        <v>61</v>
      </c>
      <c r="DI216" s="492">
        <v>36</v>
      </c>
      <c r="DJ216" s="492">
        <v>27</v>
      </c>
      <c r="DK216" s="492">
        <v>83</v>
      </c>
      <c r="DL216" s="492">
        <v>11</v>
      </c>
      <c r="DM216" s="492" t="s">
        <v>1</v>
      </c>
      <c r="DN216" s="492">
        <v>4</v>
      </c>
      <c r="DO216" s="492" t="s">
        <v>1</v>
      </c>
      <c r="DP216" s="492">
        <v>52</v>
      </c>
      <c r="DQ216" s="492">
        <v>2</v>
      </c>
      <c r="DR216" s="492">
        <v>11</v>
      </c>
      <c r="DS216" s="492">
        <v>3</v>
      </c>
      <c r="DT216" s="492" t="s">
        <v>1</v>
      </c>
      <c r="DU216" s="492" t="s">
        <v>1</v>
      </c>
      <c r="DV216" s="492" t="s">
        <v>1</v>
      </c>
      <c r="DW216" s="492" t="s">
        <v>1</v>
      </c>
      <c r="DX216" s="492" t="s">
        <v>1</v>
      </c>
      <c r="EA216" s="492">
        <v>123</v>
      </c>
      <c r="EB216" s="492">
        <v>9216</v>
      </c>
      <c r="EC216" s="492">
        <v>1136</v>
      </c>
      <c r="ED216" s="492">
        <v>6553</v>
      </c>
      <c r="EE216" s="492">
        <v>1527</v>
      </c>
      <c r="EF216" s="492">
        <v>209</v>
      </c>
      <c r="EG216" s="492">
        <v>179</v>
      </c>
      <c r="EH216" s="492">
        <v>101</v>
      </c>
      <c r="EI216" s="492">
        <v>66</v>
      </c>
      <c r="EJ216" s="492">
        <v>12</v>
      </c>
      <c r="EK216" s="492">
        <v>1</v>
      </c>
      <c r="EL216" s="492">
        <v>19</v>
      </c>
      <c r="EM216" s="492">
        <v>10</v>
      </c>
      <c r="EN216" s="492">
        <v>211</v>
      </c>
      <c r="EO216" s="492">
        <v>117</v>
      </c>
      <c r="EP216" s="492">
        <v>77</v>
      </c>
      <c r="EQ216" s="492">
        <v>36</v>
      </c>
      <c r="ER216" s="492">
        <v>4</v>
      </c>
      <c r="ES216" s="492">
        <v>60</v>
      </c>
      <c r="ET216" s="492">
        <v>17</v>
      </c>
      <c r="EU216" s="492">
        <v>17</v>
      </c>
    </row>
    <row r="217" spans="1:151" ht="14.25" customHeight="1">
      <c r="A217" s="503" t="s">
        <v>299</v>
      </c>
      <c r="B217" s="503" t="s">
        <v>463</v>
      </c>
      <c r="C217" s="503" t="s">
        <v>468</v>
      </c>
      <c r="D217" s="503" t="s">
        <v>468</v>
      </c>
      <c r="AC217" s="548"/>
      <c r="AD217" s="548"/>
      <c r="AE217" s="548"/>
      <c r="AV217" s="497"/>
      <c r="AW217" s="497"/>
      <c r="AX217" s="497"/>
      <c r="BO217" s="549"/>
      <c r="BP217" s="549"/>
      <c r="BQ217" s="549"/>
    </row>
    <row r="218" spans="1:151" ht="14.25" customHeight="1">
      <c r="A218" s="503" t="s">
        <v>299</v>
      </c>
      <c r="B218" s="503" t="s">
        <v>463</v>
      </c>
      <c r="C218" s="503" t="s">
        <v>469</v>
      </c>
      <c r="D218" s="503"/>
      <c r="E218" s="490">
        <v>121</v>
      </c>
      <c r="F218" s="490">
        <v>39</v>
      </c>
      <c r="G218" s="490">
        <v>16</v>
      </c>
      <c r="H218" s="490">
        <v>14</v>
      </c>
      <c r="I218" s="490">
        <v>6</v>
      </c>
      <c r="J218" s="490">
        <v>4</v>
      </c>
      <c r="K218" s="490">
        <v>17</v>
      </c>
      <c r="L218" s="490">
        <v>82</v>
      </c>
      <c r="M218" s="490">
        <v>97</v>
      </c>
      <c r="N218" s="490">
        <v>3</v>
      </c>
      <c r="O218" s="490">
        <v>1</v>
      </c>
      <c r="P218" s="490">
        <v>4</v>
      </c>
      <c r="Q218" s="490">
        <v>3</v>
      </c>
      <c r="R218" s="490">
        <v>4</v>
      </c>
      <c r="S218" s="490">
        <v>2</v>
      </c>
      <c r="T218" s="490">
        <v>11</v>
      </c>
      <c r="U218" s="490">
        <v>5</v>
      </c>
      <c r="V218" s="490">
        <v>12</v>
      </c>
      <c r="W218" s="490">
        <v>17</v>
      </c>
      <c r="X218" s="490">
        <v>6</v>
      </c>
      <c r="Y218" s="490">
        <v>6</v>
      </c>
      <c r="Z218" s="490">
        <v>10</v>
      </c>
      <c r="AA218" s="490">
        <v>7</v>
      </c>
      <c r="AB218" s="490">
        <v>6</v>
      </c>
      <c r="AC218" s="548">
        <v>59</v>
      </c>
      <c r="AD218" s="548">
        <v>58.9</v>
      </c>
      <c r="AE218" s="548">
        <v>59.2</v>
      </c>
      <c r="AF218" s="492">
        <v>63</v>
      </c>
      <c r="AG218" s="492">
        <v>1</v>
      </c>
      <c r="AH218" s="492">
        <v>1</v>
      </c>
      <c r="AI218" s="492">
        <v>1</v>
      </c>
      <c r="AJ218" s="492">
        <v>2</v>
      </c>
      <c r="AK218" s="492">
        <v>3</v>
      </c>
      <c r="AL218" s="492">
        <v>2</v>
      </c>
      <c r="AM218" s="492">
        <v>4</v>
      </c>
      <c r="AN218" s="492">
        <v>2</v>
      </c>
      <c r="AO218" s="492">
        <v>4</v>
      </c>
      <c r="AP218" s="492">
        <v>13</v>
      </c>
      <c r="AQ218" s="492">
        <v>3</v>
      </c>
      <c r="AR218" s="492">
        <v>5</v>
      </c>
      <c r="AS218" s="492">
        <v>9</v>
      </c>
      <c r="AT218" s="492">
        <v>7</v>
      </c>
      <c r="AU218" s="492">
        <v>6</v>
      </c>
      <c r="AV218" s="497">
        <v>63.5</v>
      </c>
      <c r="AW218" s="497">
        <v>63.7</v>
      </c>
      <c r="AX218" s="497">
        <v>63.3</v>
      </c>
      <c r="AY218" s="492">
        <v>56</v>
      </c>
      <c r="AZ218" s="492" t="s">
        <v>1</v>
      </c>
      <c r="BA218" s="492" t="s">
        <v>1</v>
      </c>
      <c r="BB218" s="492">
        <v>1</v>
      </c>
      <c r="BC218" s="492">
        <v>2</v>
      </c>
      <c r="BD218" s="492">
        <v>3</v>
      </c>
      <c r="BE218" s="492">
        <v>2</v>
      </c>
      <c r="BF218" s="492">
        <v>4</v>
      </c>
      <c r="BG218" s="492">
        <v>1</v>
      </c>
      <c r="BH218" s="492">
        <v>1</v>
      </c>
      <c r="BI218" s="492">
        <v>13</v>
      </c>
      <c r="BJ218" s="492">
        <v>3</v>
      </c>
      <c r="BK218" s="492">
        <v>5</v>
      </c>
      <c r="BL218" s="492">
        <v>8</v>
      </c>
      <c r="BM218" s="492">
        <v>7</v>
      </c>
      <c r="BN218" s="492">
        <v>6</v>
      </c>
      <c r="BO218" s="549">
        <v>65.599999999999994</v>
      </c>
      <c r="BP218" s="549">
        <v>63.7</v>
      </c>
      <c r="BQ218" s="549">
        <v>70</v>
      </c>
      <c r="BR218" s="492">
        <v>39</v>
      </c>
      <c r="BS218" s="492" t="s">
        <v>1</v>
      </c>
      <c r="BT218" s="492" t="s">
        <v>1</v>
      </c>
      <c r="BU218" s="492" t="s">
        <v>1</v>
      </c>
      <c r="BV218" s="492" t="s">
        <v>1</v>
      </c>
      <c r="BW218" s="492">
        <v>1</v>
      </c>
      <c r="BX218" s="492" t="s">
        <v>1</v>
      </c>
      <c r="BY218" s="492">
        <v>2</v>
      </c>
      <c r="BZ218" s="492">
        <v>2</v>
      </c>
      <c r="CA218" s="492">
        <v>4</v>
      </c>
      <c r="CB218" s="492">
        <v>10</v>
      </c>
      <c r="CC218" s="492">
        <v>3</v>
      </c>
      <c r="CD218" s="492">
        <v>3</v>
      </c>
      <c r="CE218" s="492">
        <v>5</v>
      </c>
      <c r="CF218" s="492">
        <v>4</v>
      </c>
      <c r="CG218" s="492">
        <v>5</v>
      </c>
      <c r="CH218" s="492">
        <v>21</v>
      </c>
      <c r="CI218" s="492" t="s">
        <v>1</v>
      </c>
      <c r="CJ218" s="492" t="s">
        <v>1</v>
      </c>
      <c r="CK218" s="492" t="s">
        <v>1</v>
      </c>
      <c r="CL218" s="492" t="s">
        <v>1</v>
      </c>
      <c r="CM218" s="492" t="s">
        <v>1</v>
      </c>
      <c r="CN218" s="492" t="s">
        <v>1</v>
      </c>
      <c r="CO218" s="492">
        <v>2</v>
      </c>
      <c r="CP218" s="492">
        <v>3</v>
      </c>
      <c r="CQ218" s="492">
        <v>3</v>
      </c>
      <c r="CR218" s="492">
        <v>2</v>
      </c>
      <c r="CS218" s="492">
        <v>4</v>
      </c>
      <c r="CT218" s="492">
        <v>3</v>
      </c>
      <c r="CU218" s="492">
        <v>4</v>
      </c>
      <c r="DC218" s="492">
        <v>121</v>
      </c>
      <c r="DD218" s="492">
        <v>88</v>
      </c>
      <c r="DE218" s="492">
        <v>56</v>
      </c>
      <c r="DF218" s="492">
        <v>29</v>
      </c>
      <c r="DG218" s="492">
        <v>3</v>
      </c>
      <c r="DH218" s="492">
        <v>16</v>
      </c>
      <c r="DI218" s="492">
        <v>9</v>
      </c>
      <c r="DJ218" s="492">
        <v>8</v>
      </c>
      <c r="DK218" s="492">
        <v>26</v>
      </c>
      <c r="DL218" s="492" t="s">
        <v>1</v>
      </c>
      <c r="DM218" s="492" t="s">
        <v>1</v>
      </c>
      <c r="DN218" s="492">
        <v>1</v>
      </c>
      <c r="DO218" s="492" t="s">
        <v>1</v>
      </c>
      <c r="DP218" s="492">
        <v>12</v>
      </c>
      <c r="DQ218" s="492">
        <v>1</v>
      </c>
      <c r="DR218" s="492">
        <v>1</v>
      </c>
      <c r="DS218" s="492">
        <v>4</v>
      </c>
      <c r="DT218" s="492" t="s">
        <v>1</v>
      </c>
      <c r="DU218" s="492">
        <v>5</v>
      </c>
      <c r="DV218" s="492" t="s">
        <v>1</v>
      </c>
      <c r="DW218" s="492">
        <v>1</v>
      </c>
      <c r="DX218" s="492">
        <v>1</v>
      </c>
      <c r="EA218" s="492">
        <v>38</v>
      </c>
      <c r="EB218" s="492">
        <v>2013</v>
      </c>
      <c r="EC218" s="492">
        <v>102</v>
      </c>
      <c r="ED218" s="492">
        <v>1589</v>
      </c>
      <c r="EE218" s="492">
        <v>322</v>
      </c>
      <c r="EF218" s="492">
        <v>60</v>
      </c>
      <c r="EG218" s="492">
        <v>56</v>
      </c>
      <c r="EH218" s="492">
        <v>39</v>
      </c>
      <c r="EI218" s="492">
        <v>16</v>
      </c>
      <c r="EJ218" s="492">
        <v>1</v>
      </c>
      <c r="EK218" s="492" t="s">
        <v>1</v>
      </c>
      <c r="EL218" s="492">
        <v>3</v>
      </c>
      <c r="EM218" s="492">
        <v>1</v>
      </c>
      <c r="EN218" s="492">
        <v>61</v>
      </c>
      <c r="EO218" s="492">
        <v>32</v>
      </c>
      <c r="EP218" s="492">
        <v>17</v>
      </c>
      <c r="EQ218" s="492">
        <v>13</v>
      </c>
      <c r="ER218" s="492">
        <v>2</v>
      </c>
      <c r="ES218" s="492">
        <v>16</v>
      </c>
      <c r="ET218" s="492">
        <v>6</v>
      </c>
      <c r="EU218" s="492">
        <v>7</v>
      </c>
    </row>
    <row r="219" spans="1:151" ht="14.25" customHeight="1">
      <c r="A219" s="503" t="s">
        <v>299</v>
      </c>
      <c r="B219" s="503" t="s">
        <v>463</v>
      </c>
      <c r="C219" s="503" t="s">
        <v>469</v>
      </c>
      <c r="D219" s="503" t="s">
        <v>469</v>
      </c>
      <c r="AC219" s="548"/>
      <c r="AD219" s="548"/>
      <c r="AE219" s="548"/>
      <c r="AV219" s="497"/>
      <c r="AW219" s="497"/>
      <c r="AX219" s="497"/>
      <c r="BO219" s="549"/>
      <c r="BP219" s="549"/>
      <c r="BQ219" s="549"/>
    </row>
    <row r="220" spans="1:151" ht="14.25" customHeight="1">
      <c r="A220" s="503" t="s">
        <v>299</v>
      </c>
      <c r="B220" s="503" t="s">
        <v>470</v>
      </c>
      <c r="C220" s="503" t="s">
        <v>470</v>
      </c>
      <c r="D220" s="503"/>
      <c r="E220" s="490">
        <v>149</v>
      </c>
      <c r="F220" s="490">
        <v>93</v>
      </c>
      <c r="G220" s="490">
        <v>28</v>
      </c>
      <c r="H220" s="490">
        <v>25</v>
      </c>
      <c r="I220" s="490">
        <v>34</v>
      </c>
      <c r="J220" s="490">
        <v>25</v>
      </c>
      <c r="K220" s="490">
        <v>31</v>
      </c>
      <c r="L220" s="490">
        <v>56</v>
      </c>
      <c r="M220" s="490">
        <v>246</v>
      </c>
      <c r="N220" s="490">
        <v>3</v>
      </c>
      <c r="O220" s="490">
        <v>4</v>
      </c>
      <c r="P220" s="490">
        <v>8</v>
      </c>
      <c r="Q220" s="490">
        <v>7</v>
      </c>
      <c r="R220" s="490">
        <v>12</v>
      </c>
      <c r="S220" s="490">
        <v>10</v>
      </c>
      <c r="T220" s="490">
        <v>21</v>
      </c>
      <c r="U220" s="490">
        <v>20</v>
      </c>
      <c r="V220" s="490">
        <v>25</v>
      </c>
      <c r="W220" s="490">
        <v>32</v>
      </c>
      <c r="X220" s="490">
        <v>22</v>
      </c>
      <c r="Y220" s="490">
        <v>17</v>
      </c>
      <c r="Z220" s="490">
        <v>22</v>
      </c>
      <c r="AA220" s="490">
        <v>25</v>
      </c>
      <c r="AB220" s="490">
        <v>18</v>
      </c>
      <c r="AC220" s="548">
        <v>60.7</v>
      </c>
      <c r="AD220" s="548">
        <v>59.7</v>
      </c>
      <c r="AE220" s="548">
        <v>61.8</v>
      </c>
      <c r="AF220" s="492">
        <v>177</v>
      </c>
      <c r="AG220" s="492" t="s">
        <v>1</v>
      </c>
      <c r="AH220" s="492" t="s">
        <v>1</v>
      </c>
      <c r="AI220" s="492">
        <v>4</v>
      </c>
      <c r="AJ220" s="492">
        <v>4</v>
      </c>
      <c r="AK220" s="492">
        <v>8</v>
      </c>
      <c r="AL220" s="492">
        <v>4</v>
      </c>
      <c r="AM220" s="492">
        <v>11</v>
      </c>
      <c r="AN220" s="492">
        <v>14</v>
      </c>
      <c r="AO220" s="492">
        <v>18</v>
      </c>
      <c r="AP220" s="492">
        <v>24</v>
      </c>
      <c r="AQ220" s="492">
        <v>20</v>
      </c>
      <c r="AR220" s="492">
        <v>13</v>
      </c>
      <c r="AS220" s="492">
        <v>20</v>
      </c>
      <c r="AT220" s="492">
        <v>23</v>
      </c>
      <c r="AU220" s="492">
        <v>14</v>
      </c>
      <c r="AV220" s="497">
        <v>64.400000000000006</v>
      </c>
      <c r="AW220" s="497">
        <v>62.9</v>
      </c>
      <c r="AX220" s="497">
        <v>66.599999999999994</v>
      </c>
      <c r="AY220" s="492">
        <v>159</v>
      </c>
      <c r="AZ220" s="492" t="s">
        <v>1</v>
      </c>
      <c r="BA220" s="492" t="s">
        <v>1</v>
      </c>
      <c r="BB220" s="492">
        <v>3</v>
      </c>
      <c r="BC220" s="492">
        <v>3</v>
      </c>
      <c r="BD220" s="492">
        <v>6</v>
      </c>
      <c r="BE220" s="492">
        <v>4</v>
      </c>
      <c r="BF220" s="492">
        <v>9</v>
      </c>
      <c r="BG220" s="492">
        <v>13</v>
      </c>
      <c r="BH220" s="492">
        <v>15</v>
      </c>
      <c r="BI220" s="492">
        <v>21</v>
      </c>
      <c r="BJ220" s="492">
        <v>17</v>
      </c>
      <c r="BK220" s="492">
        <v>13</v>
      </c>
      <c r="BL220" s="492">
        <v>20</v>
      </c>
      <c r="BM220" s="492">
        <v>21</v>
      </c>
      <c r="BN220" s="492">
        <v>14</v>
      </c>
      <c r="BO220" s="549">
        <v>65.400000000000006</v>
      </c>
      <c r="BP220" s="549">
        <v>62.9</v>
      </c>
      <c r="BQ220" s="549">
        <v>70.3</v>
      </c>
      <c r="BR220" s="492">
        <v>93</v>
      </c>
      <c r="BS220" s="492" t="s">
        <v>1</v>
      </c>
      <c r="BT220" s="492" t="s">
        <v>1</v>
      </c>
      <c r="BU220" s="492" t="s">
        <v>1</v>
      </c>
      <c r="BV220" s="492" t="s">
        <v>1</v>
      </c>
      <c r="BW220" s="492">
        <v>1</v>
      </c>
      <c r="BX220" s="492" t="s">
        <v>1</v>
      </c>
      <c r="BY220" s="492">
        <v>2</v>
      </c>
      <c r="BZ220" s="492">
        <v>5</v>
      </c>
      <c r="CA220" s="492">
        <v>8</v>
      </c>
      <c r="CB220" s="492">
        <v>16</v>
      </c>
      <c r="CC220" s="492">
        <v>10</v>
      </c>
      <c r="CD220" s="492">
        <v>9</v>
      </c>
      <c r="CE220" s="492">
        <v>12</v>
      </c>
      <c r="CF220" s="492">
        <v>17</v>
      </c>
      <c r="CG220" s="492">
        <v>13</v>
      </c>
      <c r="CH220" s="492">
        <v>67</v>
      </c>
      <c r="CI220" s="492" t="s">
        <v>1</v>
      </c>
      <c r="CJ220" s="492" t="s">
        <v>1</v>
      </c>
      <c r="CK220" s="492">
        <v>1</v>
      </c>
      <c r="CL220" s="492" t="s">
        <v>1</v>
      </c>
      <c r="CM220" s="492">
        <v>1</v>
      </c>
      <c r="CN220" s="492">
        <v>3</v>
      </c>
      <c r="CO220" s="492">
        <v>6</v>
      </c>
      <c r="CP220" s="492">
        <v>10</v>
      </c>
      <c r="CQ220" s="492">
        <v>8</v>
      </c>
      <c r="CR220" s="492">
        <v>6</v>
      </c>
      <c r="CS220" s="492">
        <v>9</v>
      </c>
      <c r="CT220" s="492">
        <v>12</v>
      </c>
      <c r="CU220" s="492">
        <v>11</v>
      </c>
      <c r="DC220" s="492">
        <v>330</v>
      </c>
      <c r="DD220" s="492">
        <v>224</v>
      </c>
      <c r="DE220" s="492">
        <v>159</v>
      </c>
      <c r="DF220" s="492">
        <v>49</v>
      </c>
      <c r="DG220" s="492">
        <v>16</v>
      </c>
      <c r="DH220" s="492">
        <v>56</v>
      </c>
      <c r="DI220" s="492">
        <v>28</v>
      </c>
      <c r="DJ220" s="492">
        <v>22</v>
      </c>
      <c r="DK220" s="492">
        <v>90</v>
      </c>
      <c r="DL220" s="492" t="s">
        <v>1</v>
      </c>
      <c r="DM220" s="492" t="s">
        <v>1</v>
      </c>
      <c r="DN220" s="492" t="s">
        <v>1</v>
      </c>
      <c r="DO220" s="492" t="s">
        <v>1</v>
      </c>
      <c r="DP220" s="492">
        <v>42</v>
      </c>
      <c r="DQ220" s="492">
        <v>7</v>
      </c>
      <c r="DR220" s="492">
        <v>16</v>
      </c>
      <c r="DS220" s="492">
        <v>23</v>
      </c>
      <c r="DT220" s="492">
        <v>1</v>
      </c>
      <c r="DU220" s="492" t="s">
        <v>1</v>
      </c>
      <c r="DV220" s="492" t="s">
        <v>1</v>
      </c>
      <c r="DW220" s="492" t="s">
        <v>1</v>
      </c>
      <c r="DX220" s="492" t="s">
        <v>1</v>
      </c>
      <c r="EA220" s="492">
        <v>93</v>
      </c>
      <c r="EB220" s="492">
        <v>6205</v>
      </c>
      <c r="EC220" s="492">
        <v>3</v>
      </c>
      <c r="ED220" s="492">
        <v>4911</v>
      </c>
      <c r="EE220" s="492">
        <v>1291</v>
      </c>
      <c r="EF220" s="492">
        <v>166</v>
      </c>
      <c r="EG220" s="492">
        <v>151</v>
      </c>
      <c r="EH220" s="492">
        <v>106</v>
      </c>
      <c r="EI220" s="492">
        <v>35</v>
      </c>
      <c r="EJ220" s="492">
        <v>10</v>
      </c>
      <c r="EK220" s="492" t="s">
        <v>1</v>
      </c>
      <c r="EL220" s="492">
        <v>11</v>
      </c>
      <c r="EM220" s="492">
        <v>4</v>
      </c>
      <c r="EN220" s="492">
        <v>164</v>
      </c>
      <c r="EO220" s="492">
        <v>73</v>
      </c>
      <c r="EP220" s="492">
        <v>53</v>
      </c>
      <c r="EQ220" s="492">
        <v>14</v>
      </c>
      <c r="ER220" s="492">
        <v>6</v>
      </c>
      <c r="ES220" s="492">
        <v>56</v>
      </c>
      <c r="ET220" s="492">
        <v>17</v>
      </c>
      <c r="EU220" s="492">
        <v>18</v>
      </c>
    </row>
    <row r="221" spans="1:151" ht="14.25" customHeight="1">
      <c r="A221" s="503" t="s">
        <v>299</v>
      </c>
      <c r="B221" s="503" t="s">
        <v>470</v>
      </c>
      <c r="C221" s="503" t="s">
        <v>470</v>
      </c>
      <c r="D221" s="503" t="s">
        <v>208</v>
      </c>
      <c r="AC221" s="548"/>
      <c r="AD221" s="548"/>
      <c r="AE221" s="548"/>
      <c r="AV221" s="497"/>
      <c r="AW221" s="497"/>
      <c r="AX221" s="497"/>
      <c r="BO221" s="549"/>
      <c r="BP221" s="549"/>
      <c r="BQ221" s="549"/>
    </row>
    <row r="222" spans="1:151" ht="14.25" customHeight="1">
      <c r="A222" s="503" t="s">
        <v>299</v>
      </c>
      <c r="B222" s="503" t="s">
        <v>470</v>
      </c>
      <c r="C222" s="503" t="s">
        <v>470</v>
      </c>
      <c r="D222" s="503" t="s">
        <v>471</v>
      </c>
      <c r="AC222" s="548"/>
      <c r="AD222" s="548"/>
      <c r="AE222" s="548"/>
      <c r="AV222" s="497"/>
      <c r="AW222" s="497"/>
      <c r="AX222" s="497"/>
      <c r="BO222" s="549"/>
      <c r="BP222" s="549"/>
      <c r="BQ222" s="549"/>
    </row>
    <row r="223" spans="1:151" ht="14.25" customHeight="1">
      <c r="A223" s="503" t="s">
        <v>299</v>
      </c>
      <c r="B223" s="503" t="s">
        <v>470</v>
      </c>
      <c r="C223" s="503" t="s">
        <v>470</v>
      </c>
      <c r="D223" s="503" t="s">
        <v>472</v>
      </c>
      <c r="AC223" s="548"/>
      <c r="AD223" s="548"/>
      <c r="AE223" s="548"/>
      <c r="AV223" s="497"/>
      <c r="AW223" s="497"/>
      <c r="AX223" s="497"/>
      <c r="BO223" s="549"/>
      <c r="BP223" s="549"/>
      <c r="BQ223" s="549"/>
    </row>
    <row r="224" spans="1:151" ht="14.25" customHeight="1">
      <c r="A224" s="503" t="s">
        <v>299</v>
      </c>
      <c r="B224" s="503" t="s">
        <v>470</v>
      </c>
      <c r="C224" s="503" t="s">
        <v>470</v>
      </c>
      <c r="D224" s="503" t="s">
        <v>473</v>
      </c>
      <c r="AC224" s="548"/>
      <c r="AD224" s="548"/>
      <c r="AE224" s="548"/>
      <c r="AV224" s="497"/>
      <c r="AW224" s="497"/>
      <c r="AX224" s="497"/>
      <c r="BO224" s="549"/>
      <c r="BP224" s="549"/>
      <c r="BQ224" s="549"/>
    </row>
    <row r="225" spans="1:151" ht="14.25" customHeight="1">
      <c r="A225" s="503" t="s">
        <v>299</v>
      </c>
      <c r="B225" s="503" t="s">
        <v>470</v>
      </c>
      <c r="C225" s="503" t="s">
        <v>470</v>
      </c>
      <c r="D225" s="503" t="s">
        <v>207</v>
      </c>
      <c r="AC225" s="548"/>
      <c r="AD225" s="548"/>
      <c r="AE225" s="548"/>
      <c r="AV225" s="497"/>
      <c r="AW225" s="497"/>
      <c r="AX225" s="497"/>
      <c r="BO225" s="549"/>
      <c r="BP225" s="549"/>
      <c r="BQ225" s="549"/>
    </row>
    <row r="226" spans="1:151" ht="14.25" customHeight="1">
      <c r="A226" s="503" t="s">
        <v>299</v>
      </c>
      <c r="B226" s="503" t="s">
        <v>470</v>
      </c>
      <c r="C226" s="503" t="s">
        <v>470</v>
      </c>
      <c r="D226" s="503" t="s">
        <v>474</v>
      </c>
      <c r="AC226" s="548"/>
      <c r="AD226" s="548"/>
      <c r="AE226" s="548"/>
      <c r="AV226" s="497"/>
      <c r="AW226" s="497"/>
      <c r="AX226" s="497"/>
      <c r="BO226" s="549"/>
      <c r="BP226" s="549"/>
      <c r="BQ226" s="549"/>
    </row>
    <row r="227" spans="1:151" ht="14.25" customHeight="1">
      <c r="A227" s="503" t="s">
        <v>299</v>
      </c>
      <c r="B227" s="503" t="s">
        <v>470</v>
      </c>
      <c r="C227" s="503" t="s">
        <v>470</v>
      </c>
      <c r="D227" s="503" t="s">
        <v>215</v>
      </c>
      <c r="AC227" s="548"/>
      <c r="AD227" s="548"/>
      <c r="AE227" s="548"/>
      <c r="BO227" s="549"/>
      <c r="BP227" s="549"/>
      <c r="BQ227" s="549"/>
    </row>
    <row r="228" spans="1:151" ht="14.25" customHeight="1">
      <c r="A228" s="503" t="s">
        <v>299</v>
      </c>
      <c r="B228" s="503" t="s">
        <v>470</v>
      </c>
      <c r="C228" s="503" t="s">
        <v>470</v>
      </c>
      <c r="D228" s="503" t="s">
        <v>475</v>
      </c>
      <c r="AC228" s="548"/>
      <c r="AD228" s="548"/>
      <c r="AE228" s="548"/>
      <c r="BO228" s="549"/>
      <c r="BP228" s="549"/>
      <c r="BQ228" s="549"/>
    </row>
    <row r="229" spans="1:151" ht="14.25" customHeight="1">
      <c r="A229" s="503" t="s">
        <v>299</v>
      </c>
      <c r="B229" s="503" t="s">
        <v>470</v>
      </c>
      <c r="C229" s="503" t="s">
        <v>470</v>
      </c>
      <c r="D229" s="503" t="s">
        <v>476</v>
      </c>
      <c r="AC229" s="548"/>
      <c r="AD229" s="548"/>
      <c r="AE229" s="548"/>
      <c r="BO229" s="549"/>
      <c r="BP229" s="549"/>
      <c r="BQ229" s="549"/>
    </row>
    <row r="230" spans="1:151" ht="14.25" customHeight="1">
      <c r="A230" s="503" t="s">
        <v>299</v>
      </c>
      <c r="B230" s="503" t="s">
        <v>470</v>
      </c>
      <c r="C230" s="503" t="s">
        <v>470</v>
      </c>
      <c r="D230" s="503" t="s">
        <v>477</v>
      </c>
      <c r="AC230" s="548"/>
      <c r="AD230" s="548"/>
      <c r="AE230" s="548"/>
      <c r="BO230" s="549"/>
      <c r="BP230" s="549"/>
      <c r="BQ230" s="549"/>
    </row>
    <row r="231" spans="1:151" ht="14.25" customHeight="1">
      <c r="A231" s="503" t="s">
        <v>299</v>
      </c>
      <c r="B231" s="503" t="s">
        <v>478</v>
      </c>
      <c r="C231" s="503" t="s">
        <v>478</v>
      </c>
      <c r="D231" s="503"/>
      <c r="E231" s="490">
        <v>312</v>
      </c>
      <c r="F231" s="490">
        <v>215</v>
      </c>
      <c r="G231" s="490">
        <v>77</v>
      </c>
      <c r="H231" s="490">
        <v>73</v>
      </c>
      <c r="I231" s="490">
        <v>65</v>
      </c>
      <c r="J231" s="490">
        <v>52</v>
      </c>
      <c r="K231" s="490">
        <v>73</v>
      </c>
      <c r="L231" s="490">
        <v>97</v>
      </c>
      <c r="M231" s="490">
        <v>526</v>
      </c>
      <c r="N231" s="490">
        <v>2</v>
      </c>
      <c r="O231" s="490">
        <v>10</v>
      </c>
      <c r="P231" s="490">
        <v>14</v>
      </c>
      <c r="Q231" s="490">
        <v>18</v>
      </c>
      <c r="R231" s="490">
        <v>16</v>
      </c>
      <c r="S231" s="490">
        <v>16</v>
      </c>
      <c r="T231" s="490">
        <v>30</v>
      </c>
      <c r="U231" s="490">
        <v>48</v>
      </c>
      <c r="V231" s="490">
        <v>61</v>
      </c>
      <c r="W231" s="490">
        <v>84</v>
      </c>
      <c r="X231" s="490">
        <v>50</v>
      </c>
      <c r="Y231" s="490">
        <v>55</v>
      </c>
      <c r="Z231" s="490">
        <v>38</v>
      </c>
      <c r="AA231" s="490">
        <v>43</v>
      </c>
      <c r="AB231" s="490">
        <v>41</v>
      </c>
      <c r="AC231" s="548">
        <v>61.6</v>
      </c>
      <c r="AD231" s="548">
        <v>59.7</v>
      </c>
      <c r="AE231" s="548">
        <v>64.2</v>
      </c>
      <c r="AF231" s="492">
        <v>440</v>
      </c>
      <c r="AG231" s="492">
        <v>2</v>
      </c>
      <c r="AH231" s="492">
        <v>6</v>
      </c>
      <c r="AI231" s="492">
        <v>6</v>
      </c>
      <c r="AJ231" s="492">
        <v>12</v>
      </c>
      <c r="AK231" s="492">
        <v>10</v>
      </c>
      <c r="AL231" s="492">
        <v>11</v>
      </c>
      <c r="AM231" s="492">
        <v>23</v>
      </c>
      <c r="AN231" s="492">
        <v>39</v>
      </c>
      <c r="AO231" s="492">
        <v>47</v>
      </c>
      <c r="AP231" s="492">
        <v>72</v>
      </c>
      <c r="AQ231" s="492">
        <v>43</v>
      </c>
      <c r="AR231" s="492">
        <v>54</v>
      </c>
      <c r="AS231" s="492">
        <v>33</v>
      </c>
      <c r="AT231" s="492">
        <v>42</v>
      </c>
      <c r="AU231" s="492">
        <v>40</v>
      </c>
      <c r="AV231" s="492">
        <v>63.7</v>
      </c>
      <c r="AW231" s="492">
        <v>62</v>
      </c>
      <c r="AX231" s="492">
        <v>65.900000000000006</v>
      </c>
      <c r="AY231" s="492">
        <v>379</v>
      </c>
      <c r="AZ231" s="492" t="s">
        <v>1</v>
      </c>
      <c r="BA231" s="492">
        <v>1</v>
      </c>
      <c r="BB231" s="492">
        <v>4</v>
      </c>
      <c r="BC231" s="492">
        <v>11</v>
      </c>
      <c r="BD231" s="492">
        <v>9</v>
      </c>
      <c r="BE231" s="492">
        <v>10</v>
      </c>
      <c r="BF231" s="492">
        <v>16</v>
      </c>
      <c r="BG231" s="492">
        <v>30</v>
      </c>
      <c r="BH231" s="492">
        <v>41</v>
      </c>
      <c r="BI231" s="492">
        <v>66</v>
      </c>
      <c r="BJ231" s="492">
        <v>36</v>
      </c>
      <c r="BK231" s="492">
        <v>52</v>
      </c>
      <c r="BL231" s="492">
        <v>31</v>
      </c>
      <c r="BM231" s="492">
        <v>38</v>
      </c>
      <c r="BN231" s="492">
        <v>34</v>
      </c>
      <c r="BO231" s="549">
        <v>64.900000000000006</v>
      </c>
      <c r="BP231" s="549">
        <v>62.9</v>
      </c>
      <c r="BQ231" s="549">
        <v>68</v>
      </c>
      <c r="BR231" s="492">
        <v>215</v>
      </c>
      <c r="BS231" s="492" t="s">
        <v>1</v>
      </c>
      <c r="BT231" s="492" t="s">
        <v>1</v>
      </c>
      <c r="BU231" s="492" t="s">
        <v>1</v>
      </c>
      <c r="BV231" s="492" t="s">
        <v>1</v>
      </c>
      <c r="BW231" s="492" t="s">
        <v>1</v>
      </c>
      <c r="BX231" s="492">
        <v>1</v>
      </c>
      <c r="BY231" s="492">
        <v>3</v>
      </c>
      <c r="BZ231" s="492">
        <v>8</v>
      </c>
      <c r="CA231" s="492">
        <v>22</v>
      </c>
      <c r="CB231" s="492">
        <v>39</v>
      </c>
      <c r="CC231" s="492">
        <v>23</v>
      </c>
      <c r="CD231" s="492">
        <v>38</v>
      </c>
      <c r="CE231" s="492">
        <v>24</v>
      </c>
      <c r="CF231" s="492">
        <v>27</v>
      </c>
      <c r="CG231" s="492">
        <v>30</v>
      </c>
      <c r="CH231" s="492">
        <v>137</v>
      </c>
      <c r="CI231" s="492" t="s">
        <v>1</v>
      </c>
      <c r="CJ231" s="492" t="s">
        <v>1</v>
      </c>
      <c r="CK231" s="492" t="s">
        <v>1</v>
      </c>
      <c r="CL231" s="492" t="s">
        <v>1</v>
      </c>
      <c r="CM231" s="492">
        <v>1</v>
      </c>
      <c r="CN231" s="492">
        <v>2</v>
      </c>
      <c r="CO231" s="492">
        <v>12</v>
      </c>
      <c r="CP231" s="492">
        <v>21</v>
      </c>
      <c r="CQ231" s="492">
        <v>16</v>
      </c>
      <c r="CR231" s="492">
        <v>25</v>
      </c>
      <c r="CS231" s="492">
        <v>17</v>
      </c>
      <c r="CT231" s="492">
        <v>21</v>
      </c>
      <c r="CU231" s="492">
        <v>22</v>
      </c>
      <c r="DC231" s="492">
        <v>773</v>
      </c>
      <c r="DD231" s="492">
        <v>560</v>
      </c>
      <c r="DE231" s="492">
        <v>379</v>
      </c>
      <c r="DF231" s="492">
        <v>141</v>
      </c>
      <c r="DG231" s="492">
        <v>40</v>
      </c>
      <c r="DH231" s="492">
        <v>84</v>
      </c>
      <c r="DI231" s="492">
        <v>63</v>
      </c>
      <c r="DJ231" s="492">
        <v>66</v>
      </c>
      <c r="DK231" s="492">
        <v>210</v>
      </c>
      <c r="DL231" s="492" t="s">
        <v>1</v>
      </c>
      <c r="DM231" s="492">
        <v>1</v>
      </c>
      <c r="DN231" s="492">
        <v>13</v>
      </c>
      <c r="DO231" s="492" t="s">
        <v>1</v>
      </c>
      <c r="DP231" s="492">
        <v>115</v>
      </c>
      <c r="DQ231" s="492">
        <v>5</v>
      </c>
      <c r="DR231" s="492">
        <v>48</v>
      </c>
      <c r="DS231" s="492">
        <v>22</v>
      </c>
      <c r="DT231" s="492">
        <v>5</v>
      </c>
      <c r="DU231" s="492" t="s">
        <v>1</v>
      </c>
      <c r="DV231" s="492" t="s">
        <v>1</v>
      </c>
      <c r="DW231" s="492" t="s">
        <v>1</v>
      </c>
      <c r="DX231" s="492">
        <v>1</v>
      </c>
      <c r="EA231" s="492">
        <v>215</v>
      </c>
      <c r="EB231" s="492">
        <v>14413</v>
      </c>
      <c r="EC231" s="492">
        <v>2</v>
      </c>
      <c r="ED231" s="492">
        <v>11028</v>
      </c>
      <c r="EE231" s="492">
        <v>3383</v>
      </c>
      <c r="EF231" s="492">
        <v>382</v>
      </c>
      <c r="EG231" s="492">
        <v>326</v>
      </c>
      <c r="EH231" s="492">
        <v>232</v>
      </c>
      <c r="EI231" s="492">
        <v>70</v>
      </c>
      <c r="EJ231" s="492">
        <v>24</v>
      </c>
      <c r="EK231" s="492" t="s">
        <v>1</v>
      </c>
      <c r="EL231" s="492">
        <v>33</v>
      </c>
      <c r="EM231" s="492">
        <v>23</v>
      </c>
      <c r="EN231" s="492">
        <v>391</v>
      </c>
      <c r="EO231" s="492">
        <v>234</v>
      </c>
      <c r="EP231" s="492">
        <v>147</v>
      </c>
      <c r="EQ231" s="492">
        <v>71</v>
      </c>
      <c r="ER231" s="492">
        <v>16</v>
      </c>
      <c r="ES231" s="492">
        <v>84</v>
      </c>
      <c r="ET231" s="492">
        <v>30</v>
      </c>
      <c r="EU231" s="492">
        <v>43</v>
      </c>
    </row>
    <row r="232" spans="1:151" ht="14.25" customHeight="1">
      <c r="A232" s="503" t="s">
        <v>299</v>
      </c>
      <c r="B232" s="503" t="s">
        <v>478</v>
      </c>
      <c r="C232" s="503" t="s">
        <v>478</v>
      </c>
      <c r="D232" s="503" t="s">
        <v>479</v>
      </c>
      <c r="AC232" s="548"/>
      <c r="AD232" s="548"/>
      <c r="AE232" s="548"/>
      <c r="BO232" s="549"/>
      <c r="BP232" s="549"/>
      <c r="BQ232" s="549"/>
    </row>
    <row r="233" spans="1:151" ht="14.25" customHeight="1">
      <c r="A233" s="503" t="s">
        <v>299</v>
      </c>
      <c r="B233" s="503" t="s">
        <v>478</v>
      </c>
      <c r="C233" s="503" t="s">
        <v>478</v>
      </c>
      <c r="D233" s="503" t="s">
        <v>480</v>
      </c>
      <c r="AC233" s="548"/>
      <c r="AD233" s="548"/>
      <c r="AE233" s="548"/>
      <c r="BO233" s="549"/>
      <c r="BP233" s="549"/>
      <c r="BQ233" s="549"/>
    </row>
    <row r="234" spans="1:151" ht="14.25" customHeight="1">
      <c r="A234" s="503" t="s">
        <v>299</v>
      </c>
      <c r="B234" s="503" t="s">
        <v>478</v>
      </c>
      <c r="C234" s="503" t="s">
        <v>478</v>
      </c>
      <c r="D234" s="503" t="s">
        <v>481</v>
      </c>
      <c r="AC234" s="548"/>
      <c r="AD234" s="548"/>
      <c r="AE234" s="548"/>
      <c r="AV234" s="549"/>
      <c r="AW234" s="549"/>
      <c r="AX234" s="549"/>
      <c r="BO234" s="549"/>
      <c r="BP234" s="549"/>
      <c r="BQ234" s="549"/>
    </row>
    <row r="235" spans="1:151" ht="14.25" customHeight="1">
      <c r="A235" s="503" t="s">
        <v>299</v>
      </c>
      <c r="B235" s="503" t="s">
        <v>478</v>
      </c>
      <c r="C235" s="503" t="s">
        <v>478</v>
      </c>
      <c r="D235" s="503" t="s">
        <v>482</v>
      </c>
      <c r="AC235" s="548"/>
      <c r="AD235" s="548"/>
      <c r="AE235" s="548"/>
      <c r="AV235" s="549"/>
      <c r="AW235" s="549"/>
      <c r="AX235" s="549"/>
      <c r="BO235" s="549"/>
      <c r="BP235" s="549"/>
      <c r="BQ235" s="549"/>
    </row>
    <row r="236" spans="1:151" ht="14.25" customHeight="1">
      <c r="A236" s="503" t="s">
        <v>299</v>
      </c>
      <c r="B236" s="503" t="s">
        <v>478</v>
      </c>
      <c r="C236" s="503" t="s">
        <v>478</v>
      </c>
      <c r="D236" s="503" t="s">
        <v>483</v>
      </c>
      <c r="AC236" s="548"/>
      <c r="AD236" s="548"/>
      <c r="AE236" s="548"/>
      <c r="AV236" s="549"/>
      <c r="AW236" s="549"/>
      <c r="AX236" s="549"/>
      <c r="BO236" s="549"/>
      <c r="BP236" s="549"/>
      <c r="BQ236" s="549"/>
    </row>
    <row r="237" spans="1:151" ht="14.25" customHeight="1">
      <c r="A237" s="503" t="s">
        <v>299</v>
      </c>
      <c r="B237" s="503" t="s">
        <v>478</v>
      </c>
      <c r="C237" s="503" t="s">
        <v>478</v>
      </c>
      <c r="D237" s="503" t="s">
        <v>484</v>
      </c>
      <c r="AC237" s="548"/>
      <c r="AD237" s="548"/>
      <c r="AE237" s="548"/>
      <c r="AV237" s="549"/>
      <c r="AW237" s="549"/>
      <c r="AX237" s="549"/>
      <c r="BO237" s="549"/>
      <c r="BP237" s="549"/>
      <c r="BQ237" s="549"/>
    </row>
    <row r="238" spans="1:151" ht="14.25" customHeight="1">
      <c r="A238" s="503" t="s">
        <v>299</v>
      </c>
      <c r="B238" s="503" t="s">
        <v>478</v>
      </c>
      <c r="C238" s="503" t="s">
        <v>478</v>
      </c>
      <c r="D238" s="503" t="s">
        <v>485</v>
      </c>
      <c r="AC238" s="548"/>
      <c r="AD238" s="548"/>
      <c r="AE238" s="548"/>
      <c r="AV238" s="549"/>
      <c r="AW238" s="549"/>
      <c r="AX238" s="549"/>
      <c r="BO238" s="549"/>
      <c r="BP238" s="549"/>
      <c r="BQ238" s="549"/>
    </row>
    <row r="239" spans="1:151" ht="14.25" customHeight="1">
      <c r="A239" s="503" t="s">
        <v>299</v>
      </c>
      <c r="B239" s="503" t="s">
        <v>478</v>
      </c>
      <c r="C239" s="503" t="s">
        <v>478</v>
      </c>
      <c r="D239" s="503" t="s">
        <v>486</v>
      </c>
      <c r="AC239" s="548"/>
      <c r="AD239" s="548"/>
      <c r="AE239" s="548"/>
      <c r="AV239" s="549"/>
      <c r="AW239" s="549"/>
      <c r="AX239" s="549"/>
      <c r="BO239" s="549"/>
      <c r="BP239" s="549"/>
      <c r="BQ239" s="549"/>
    </row>
    <row r="240" spans="1:151" ht="14.25" customHeight="1">
      <c r="A240" s="503" t="s">
        <v>299</v>
      </c>
      <c r="B240" s="503" t="s">
        <v>478</v>
      </c>
      <c r="C240" s="503" t="s">
        <v>478</v>
      </c>
      <c r="D240" s="503" t="s">
        <v>487</v>
      </c>
      <c r="AC240" s="548"/>
      <c r="AD240" s="548"/>
      <c r="AE240" s="548"/>
      <c r="AV240" s="549"/>
      <c r="AW240" s="549"/>
      <c r="AX240" s="549"/>
      <c r="BO240" s="549"/>
      <c r="BP240" s="549"/>
      <c r="BQ240" s="549"/>
    </row>
    <row r="241" spans="1:69" ht="14.25" customHeight="1">
      <c r="A241" s="503" t="s">
        <v>299</v>
      </c>
      <c r="B241" s="503" t="s">
        <v>478</v>
      </c>
      <c r="C241" s="503" t="s">
        <v>478</v>
      </c>
      <c r="D241" s="503" t="s">
        <v>488</v>
      </c>
      <c r="AC241" s="548"/>
      <c r="AD241" s="548"/>
      <c r="AE241" s="548"/>
      <c r="AV241" s="549"/>
      <c r="AW241" s="549"/>
      <c r="AX241" s="549"/>
      <c r="BO241" s="549"/>
      <c r="BP241" s="549"/>
      <c r="BQ241" s="549"/>
    </row>
    <row r="242" spans="1:69" ht="14.25" customHeight="1">
      <c r="A242" s="503" t="s">
        <v>299</v>
      </c>
      <c r="B242" s="503" t="s">
        <v>478</v>
      </c>
      <c r="C242" s="503" t="s">
        <v>478</v>
      </c>
      <c r="D242" s="503" t="s">
        <v>489</v>
      </c>
      <c r="AC242" s="548"/>
      <c r="AD242" s="548"/>
      <c r="AE242" s="548"/>
      <c r="AV242" s="549"/>
      <c r="AW242" s="549"/>
      <c r="AX242" s="549"/>
      <c r="BO242" s="549"/>
      <c r="BP242" s="549"/>
      <c r="BQ242" s="549"/>
    </row>
    <row r="243" spans="1:69" ht="14.25" customHeight="1">
      <c r="A243" s="503" t="s">
        <v>299</v>
      </c>
      <c r="B243" s="503" t="s">
        <v>478</v>
      </c>
      <c r="C243" s="503" t="s">
        <v>478</v>
      </c>
      <c r="D243" s="503" t="s">
        <v>490</v>
      </c>
      <c r="AC243" s="548"/>
      <c r="AD243" s="548"/>
      <c r="AE243" s="548"/>
      <c r="AV243" s="549"/>
      <c r="AW243" s="549"/>
      <c r="AX243" s="549"/>
      <c r="BO243" s="549"/>
      <c r="BP243" s="549"/>
      <c r="BQ243" s="549"/>
    </row>
    <row r="244" spans="1:69" ht="14.25" customHeight="1">
      <c r="A244" s="503" t="s">
        <v>299</v>
      </c>
      <c r="B244" s="503" t="s">
        <v>478</v>
      </c>
      <c r="C244" s="503" t="s">
        <v>478</v>
      </c>
      <c r="D244" s="503" t="s">
        <v>491</v>
      </c>
      <c r="AC244" s="548"/>
      <c r="AD244" s="548"/>
      <c r="AE244" s="548"/>
      <c r="AV244" s="549"/>
      <c r="AW244" s="549"/>
      <c r="AX244" s="549"/>
      <c r="BO244" s="549"/>
      <c r="BP244" s="549"/>
      <c r="BQ244" s="549"/>
    </row>
    <row r="245" spans="1:69" ht="14.25" customHeight="1">
      <c r="A245" s="503" t="s">
        <v>299</v>
      </c>
      <c r="B245" s="503" t="s">
        <v>478</v>
      </c>
      <c r="C245" s="503" t="s">
        <v>478</v>
      </c>
      <c r="D245" s="503" t="s">
        <v>492</v>
      </c>
      <c r="AC245" s="548"/>
      <c r="AD245" s="548"/>
      <c r="AE245" s="548"/>
      <c r="AV245" s="549"/>
      <c r="AW245" s="549"/>
      <c r="AX245" s="549"/>
      <c r="BO245" s="549"/>
      <c r="BP245" s="549"/>
      <c r="BQ245" s="549"/>
    </row>
    <row r="246" spans="1:69" ht="14.25" customHeight="1">
      <c r="A246" s="503" t="s">
        <v>299</v>
      </c>
      <c r="B246" s="503" t="s">
        <v>478</v>
      </c>
      <c r="C246" s="503" t="s">
        <v>478</v>
      </c>
      <c r="D246" s="503" t="s">
        <v>493</v>
      </c>
      <c r="AC246" s="548"/>
      <c r="AD246" s="548"/>
      <c r="AE246" s="548"/>
      <c r="AV246" s="549"/>
      <c r="AW246" s="549"/>
      <c r="AX246" s="549"/>
      <c r="BO246" s="549"/>
      <c r="BP246" s="549"/>
      <c r="BQ246" s="549"/>
    </row>
    <row r="247" spans="1:69" ht="14.25" customHeight="1">
      <c r="A247" s="503" t="s">
        <v>299</v>
      </c>
      <c r="B247" s="503" t="s">
        <v>478</v>
      </c>
      <c r="C247" s="503" t="s">
        <v>478</v>
      </c>
      <c r="D247" s="503" t="s">
        <v>494</v>
      </c>
      <c r="AC247" s="548"/>
      <c r="AD247" s="548"/>
      <c r="AE247" s="548"/>
      <c r="AV247" s="549"/>
      <c r="AW247" s="549"/>
      <c r="AX247" s="549"/>
      <c r="BO247" s="549"/>
      <c r="BP247" s="549"/>
      <c r="BQ247" s="549"/>
    </row>
    <row r="248" spans="1:69" ht="14.25" customHeight="1">
      <c r="A248" s="503" t="s">
        <v>299</v>
      </c>
      <c r="B248" s="503" t="s">
        <v>478</v>
      </c>
      <c r="C248" s="503" t="s">
        <v>478</v>
      </c>
      <c r="D248" s="503" t="s">
        <v>495</v>
      </c>
      <c r="AC248" s="548"/>
      <c r="AD248" s="548"/>
      <c r="AE248" s="548"/>
      <c r="AV248" s="549"/>
      <c r="AW248" s="549"/>
      <c r="AX248" s="549"/>
      <c r="BO248" s="549"/>
      <c r="BP248" s="549"/>
      <c r="BQ248" s="549"/>
    </row>
    <row r="249" spans="1:69" ht="14.25" customHeight="1">
      <c r="A249" s="503" t="s">
        <v>299</v>
      </c>
      <c r="B249" s="503" t="s">
        <v>478</v>
      </c>
      <c r="C249" s="503" t="s">
        <v>478</v>
      </c>
      <c r="D249" s="503" t="s">
        <v>496</v>
      </c>
      <c r="AC249" s="548"/>
      <c r="AD249" s="548"/>
      <c r="AE249" s="548"/>
      <c r="AV249" s="549"/>
      <c r="AW249" s="549"/>
      <c r="AX249" s="549"/>
      <c r="BO249" s="549"/>
      <c r="BP249" s="549"/>
      <c r="BQ249" s="549"/>
    </row>
    <row r="250" spans="1:69" ht="14.25" customHeight="1">
      <c r="A250" s="503" t="s">
        <v>299</v>
      </c>
      <c r="B250" s="503" t="s">
        <v>478</v>
      </c>
      <c r="C250" s="503" t="s">
        <v>478</v>
      </c>
      <c r="D250" s="503" t="s">
        <v>497</v>
      </c>
      <c r="AC250" s="548"/>
      <c r="AD250" s="548"/>
      <c r="AE250" s="548"/>
      <c r="AV250" s="549"/>
      <c r="AW250" s="549"/>
      <c r="AX250" s="549"/>
      <c r="BO250" s="549"/>
      <c r="BP250" s="549"/>
      <c r="BQ250" s="549"/>
    </row>
    <row r="251" spans="1:69" ht="14.25" customHeight="1">
      <c r="A251" s="503" t="s">
        <v>299</v>
      </c>
      <c r="B251" s="503" t="s">
        <v>478</v>
      </c>
      <c r="C251" s="503" t="s">
        <v>478</v>
      </c>
      <c r="D251" s="503" t="s">
        <v>498</v>
      </c>
      <c r="AC251" s="548"/>
      <c r="AD251" s="548"/>
      <c r="AE251" s="548"/>
      <c r="AV251" s="549"/>
      <c r="AW251" s="549"/>
      <c r="AX251" s="549"/>
      <c r="BO251" s="549"/>
      <c r="BP251" s="549"/>
      <c r="BQ251" s="549"/>
    </row>
    <row r="252" spans="1:69" ht="14.25" customHeight="1">
      <c r="A252" s="503" t="s">
        <v>299</v>
      </c>
      <c r="B252" s="503" t="s">
        <v>478</v>
      </c>
      <c r="C252" s="503" t="s">
        <v>478</v>
      </c>
      <c r="D252" s="503" t="s">
        <v>499</v>
      </c>
      <c r="AC252" s="548"/>
      <c r="AD252" s="548"/>
      <c r="AE252" s="548"/>
      <c r="AV252" s="549"/>
      <c r="AW252" s="549"/>
      <c r="AX252" s="549"/>
      <c r="BO252" s="549"/>
      <c r="BP252" s="549"/>
      <c r="BQ252" s="549"/>
    </row>
    <row r="253" spans="1:69" ht="14.25" customHeight="1">
      <c r="A253" s="503" t="s">
        <v>299</v>
      </c>
      <c r="B253" s="503" t="s">
        <v>478</v>
      </c>
      <c r="C253" s="503" t="s">
        <v>478</v>
      </c>
      <c r="D253" s="503" t="s">
        <v>500</v>
      </c>
      <c r="AC253" s="548"/>
      <c r="AD253" s="548"/>
      <c r="AE253" s="548"/>
      <c r="AV253" s="549"/>
      <c r="AW253" s="549"/>
      <c r="AX253" s="549"/>
      <c r="BO253" s="549"/>
      <c r="BP253" s="549"/>
      <c r="BQ253" s="549"/>
    </row>
    <row r="254" spans="1:69" ht="14.25" customHeight="1">
      <c r="A254" s="503" t="s">
        <v>299</v>
      </c>
      <c r="B254" s="503" t="s">
        <v>478</v>
      </c>
      <c r="C254" s="503" t="s">
        <v>478</v>
      </c>
      <c r="D254" s="503" t="s">
        <v>501</v>
      </c>
      <c r="AC254" s="548"/>
      <c r="AD254" s="548"/>
      <c r="AE254" s="548"/>
      <c r="AV254" s="549"/>
      <c r="AW254" s="549"/>
      <c r="AX254" s="549"/>
      <c r="BO254" s="549"/>
      <c r="BP254" s="549"/>
      <c r="BQ254" s="549"/>
    </row>
    <row r="255" spans="1:69" ht="14.25" customHeight="1">
      <c r="A255" s="503" t="s">
        <v>299</v>
      </c>
      <c r="B255" s="503" t="s">
        <v>478</v>
      </c>
      <c r="C255" s="503" t="s">
        <v>478</v>
      </c>
      <c r="D255" s="503" t="s">
        <v>502</v>
      </c>
      <c r="AC255" s="548"/>
      <c r="AD255" s="548"/>
      <c r="AE255" s="548"/>
      <c r="AV255" s="549"/>
      <c r="AW255" s="549"/>
      <c r="AX255" s="549"/>
      <c r="BO255" s="549"/>
      <c r="BP255" s="549"/>
      <c r="BQ255" s="549"/>
    </row>
    <row r="256" spans="1:69" ht="14.25" customHeight="1">
      <c r="A256" s="503" t="s">
        <v>299</v>
      </c>
      <c r="B256" s="503" t="s">
        <v>478</v>
      </c>
      <c r="C256" s="503" t="s">
        <v>478</v>
      </c>
      <c r="D256" s="503" t="s">
        <v>503</v>
      </c>
      <c r="AC256" s="548"/>
      <c r="AD256" s="548"/>
      <c r="AE256" s="548"/>
      <c r="AV256" s="549"/>
      <c r="AW256" s="549"/>
      <c r="AX256" s="549"/>
      <c r="BO256" s="549"/>
      <c r="BP256" s="549"/>
      <c r="BQ256" s="549"/>
    </row>
    <row r="257" spans="1:151" ht="14.25" customHeight="1">
      <c r="A257" s="503" t="s">
        <v>299</v>
      </c>
      <c r="B257" s="503" t="s">
        <v>478</v>
      </c>
      <c r="C257" s="503" t="s">
        <v>478</v>
      </c>
      <c r="D257" s="503" t="s">
        <v>504</v>
      </c>
      <c r="AC257" s="548"/>
      <c r="AD257" s="548"/>
      <c r="AE257" s="548"/>
      <c r="AV257" s="549"/>
      <c r="AW257" s="549"/>
      <c r="AX257" s="549"/>
      <c r="BO257" s="549"/>
      <c r="BP257" s="549"/>
      <c r="BQ257" s="549"/>
    </row>
    <row r="258" spans="1:151" ht="14.25" customHeight="1">
      <c r="A258" s="503" t="s">
        <v>299</v>
      </c>
      <c r="B258" s="503" t="s">
        <v>505</v>
      </c>
      <c r="C258" s="503"/>
      <c r="D258" s="503"/>
      <c r="E258" s="490">
        <v>301</v>
      </c>
      <c r="F258" s="490">
        <v>150</v>
      </c>
      <c r="G258" s="490">
        <v>39</v>
      </c>
      <c r="H258" s="490">
        <v>32</v>
      </c>
      <c r="I258" s="490">
        <v>41</v>
      </c>
      <c r="J258" s="490">
        <v>30</v>
      </c>
      <c r="K258" s="490">
        <v>70</v>
      </c>
      <c r="L258" s="490">
        <v>151</v>
      </c>
      <c r="M258" s="490">
        <v>361</v>
      </c>
      <c r="N258" s="490">
        <v>5</v>
      </c>
      <c r="O258" s="490">
        <v>4</v>
      </c>
      <c r="P258" s="490">
        <v>16</v>
      </c>
      <c r="Q258" s="490">
        <v>9</v>
      </c>
      <c r="R258" s="490">
        <v>13</v>
      </c>
      <c r="S258" s="490">
        <v>14</v>
      </c>
      <c r="T258" s="490">
        <v>14</v>
      </c>
      <c r="U258" s="490">
        <v>34</v>
      </c>
      <c r="V258" s="490">
        <v>38</v>
      </c>
      <c r="W258" s="490">
        <v>39</v>
      </c>
      <c r="X258" s="490">
        <v>45</v>
      </c>
      <c r="Y258" s="490">
        <v>35</v>
      </c>
      <c r="Z258" s="490">
        <v>34</v>
      </c>
      <c r="AA258" s="490">
        <v>36</v>
      </c>
      <c r="AB258" s="490">
        <v>25</v>
      </c>
      <c r="AC258" s="548">
        <v>61.7</v>
      </c>
      <c r="AD258" s="548">
        <v>61.2</v>
      </c>
      <c r="AE258" s="548">
        <v>62.3</v>
      </c>
      <c r="AF258" s="492">
        <v>285</v>
      </c>
      <c r="AG258" s="492">
        <v>4</v>
      </c>
      <c r="AH258" s="492">
        <v>2</v>
      </c>
      <c r="AI258" s="492">
        <v>4</v>
      </c>
      <c r="AJ258" s="492">
        <v>2</v>
      </c>
      <c r="AK258" s="492">
        <v>8</v>
      </c>
      <c r="AL258" s="492">
        <v>9</v>
      </c>
      <c r="AM258" s="492">
        <v>7</v>
      </c>
      <c r="AN258" s="492">
        <v>20</v>
      </c>
      <c r="AO258" s="492">
        <v>29</v>
      </c>
      <c r="AP258" s="492">
        <v>33</v>
      </c>
      <c r="AQ258" s="492">
        <v>41</v>
      </c>
      <c r="AR258" s="492">
        <v>34</v>
      </c>
      <c r="AS258" s="492">
        <v>34</v>
      </c>
      <c r="AT258" s="492">
        <v>34</v>
      </c>
      <c r="AU258" s="492">
        <v>24</v>
      </c>
      <c r="AV258" s="549">
        <v>65.7</v>
      </c>
      <c r="AW258" s="549">
        <v>65.400000000000006</v>
      </c>
      <c r="AX258" s="549">
        <v>66.2</v>
      </c>
      <c r="AY258" s="492">
        <v>239</v>
      </c>
      <c r="AZ258" s="492">
        <v>1</v>
      </c>
      <c r="BA258" s="492" t="s">
        <v>1</v>
      </c>
      <c r="BB258" s="492">
        <v>4</v>
      </c>
      <c r="BC258" s="492">
        <v>2</v>
      </c>
      <c r="BD258" s="492">
        <v>5</v>
      </c>
      <c r="BE258" s="492">
        <v>5</v>
      </c>
      <c r="BF258" s="492">
        <v>6</v>
      </c>
      <c r="BG258" s="492">
        <v>17</v>
      </c>
      <c r="BH258" s="492">
        <v>25</v>
      </c>
      <c r="BI258" s="492">
        <v>28</v>
      </c>
      <c r="BJ258" s="492">
        <v>40</v>
      </c>
      <c r="BK258" s="492">
        <v>32</v>
      </c>
      <c r="BL258" s="492">
        <v>28</v>
      </c>
      <c r="BM258" s="492">
        <v>31</v>
      </c>
      <c r="BN258" s="492">
        <v>15</v>
      </c>
      <c r="BO258" s="549">
        <v>66.5</v>
      </c>
      <c r="BP258" s="549">
        <v>65.7</v>
      </c>
      <c r="BQ258" s="549">
        <v>67.900000000000006</v>
      </c>
      <c r="BR258" s="492">
        <v>150</v>
      </c>
      <c r="BS258" s="492" t="s">
        <v>1</v>
      </c>
      <c r="BT258" s="492" t="s">
        <v>1</v>
      </c>
      <c r="BU258" s="492" t="s">
        <v>1</v>
      </c>
      <c r="BV258" s="492" t="s">
        <v>1</v>
      </c>
      <c r="BW258" s="492">
        <v>1</v>
      </c>
      <c r="BX258" s="492">
        <v>2</v>
      </c>
      <c r="BY258" s="492">
        <v>2</v>
      </c>
      <c r="BZ258" s="492">
        <v>6</v>
      </c>
      <c r="CA258" s="492">
        <v>16</v>
      </c>
      <c r="CB258" s="492">
        <v>16</v>
      </c>
      <c r="CC258" s="492">
        <v>31</v>
      </c>
      <c r="CD258" s="492">
        <v>18</v>
      </c>
      <c r="CE258" s="492">
        <v>17</v>
      </c>
      <c r="CF258" s="492">
        <v>24</v>
      </c>
      <c r="CG258" s="492">
        <v>17</v>
      </c>
      <c r="CH258" s="492">
        <v>86</v>
      </c>
      <c r="CI258" s="492" t="s">
        <v>1</v>
      </c>
      <c r="CJ258" s="492" t="s">
        <v>1</v>
      </c>
      <c r="CK258" s="492" t="s">
        <v>1</v>
      </c>
      <c r="CL258" s="492" t="s">
        <v>1</v>
      </c>
      <c r="CM258" s="492" t="s">
        <v>1</v>
      </c>
      <c r="CN258" s="492">
        <v>4</v>
      </c>
      <c r="CO258" s="492">
        <v>7</v>
      </c>
      <c r="CP258" s="492">
        <v>10</v>
      </c>
      <c r="CQ258" s="492">
        <v>15</v>
      </c>
      <c r="CR258" s="492">
        <v>11</v>
      </c>
      <c r="CS258" s="492">
        <v>9</v>
      </c>
      <c r="CT258" s="492">
        <v>14</v>
      </c>
      <c r="CU258" s="492">
        <v>16</v>
      </c>
      <c r="DC258" s="492">
        <v>496</v>
      </c>
      <c r="DD258" s="492">
        <v>350</v>
      </c>
      <c r="DE258" s="492">
        <v>239</v>
      </c>
      <c r="DF258" s="492">
        <v>85</v>
      </c>
      <c r="DG258" s="492">
        <v>26</v>
      </c>
      <c r="DH258" s="492">
        <v>58</v>
      </c>
      <c r="DI258" s="492">
        <v>38</v>
      </c>
      <c r="DJ258" s="492">
        <v>50</v>
      </c>
      <c r="DK258" s="492">
        <v>132</v>
      </c>
      <c r="DL258" s="492">
        <v>8</v>
      </c>
      <c r="DM258" s="492" t="s">
        <v>1</v>
      </c>
      <c r="DN258" s="492">
        <v>2</v>
      </c>
      <c r="DO258" s="492" t="s">
        <v>1</v>
      </c>
      <c r="DP258" s="492">
        <v>59</v>
      </c>
      <c r="DQ258" s="492">
        <v>23</v>
      </c>
      <c r="DR258" s="492">
        <v>33</v>
      </c>
      <c r="DS258" s="492">
        <v>4</v>
      </c>
      <c r="DT258" s="492">
        <v>1</v>
      </c>
      <c r="DU258" s="492">
        <v>1</v>
      </c>
      <c r="DV258" s="492" t="s">
        <v>1</v>
      </c>
      <c r="DW258" s="492" t="s">
        <v>1</v>
      </c>
      <c r="DX258" s="492">
        <v>1</v>
      </c>
      <c r="EA258" s="492">
        <v>149</v>
      </c>
      <c r="EB258" s="492">
        <v>7643</v>
      </c>
      <c r="EC258" s="492">
        <v>969</v>
      </c>
      <c r="ED258" s="492">
        <v>4772</v>
      </c>
      <c r="EE258" s="492">
        <v>1902</v>
      </c>
      <c r="EF258" s="492">
        <v>245</v>
      </c>
      <c r="EG258" s="492">
        <v>207</v>
      </c>
      <c r="EH258" s="492">
        <v>148</v>
      </c>
      <c r="EI258" s="492">
        <v>44</v>
      </c>
      <c r="EJ258" s="492">
        <v>15</v>
      </c>
      <c r="EK258" s="492" t="s">
        <v>1</v>
      </c>
      <c r="EL258" s="492">
        <v>22</v>
      </c>
      <c r="EM258" s="492">
        <v>16</v>
      </c>
      <c r="EN258" s="492">
        <v>251</v>
      </c>
      <c r="EO258" s="492">
        <v>143</v>
      </c>
      <c r="EP258" s="492">
        <v>91</v>
      </c>
      <c r="EQ258" s="492">
        <v>41</v>
      </c>
      <c r="ER258" s="492">
        <v>11</v>
      </c>
      <c r="ES258" s="492">
        <v>58</v>
      </c>
      <c r="ET258" s="492">
        <v>16</v>
      </c>
      <c r="EU258" s="492">
        <v>34</v>
      </c>
    </row>
    <row r="259" spans="1:151" ht="14.25" customHeight="1">
      <c r="A259" s="503" t="s">
        <v>299</v>
      </c>
      <c r="B259" s="503" t="s">
        <v>505</v>
      </c>
      <c r="C259" s="503" t="s">
        <v>172</v>
      </c>
      <c r="D259" s="503"/>
      <c r="E259" s="490">
        <v>172</v>
      </c>
      <c r="F259" s="490">
        <v>94</v>
      </c>
      <c r="G259" s="490">
        <v>27</v>
      </c>
      <c r="H259" s="490">
        <v>24</v>
      </c>
      <c r="I259" s="490">
        <v>24</v>
      </c>
      <c r="J259" s="490">
        <v>19</v>
      </c>
      <c r="K259" s="490">
        <v>43</v>
      </c>
      <c r="L259" s="490">
        <v>78</v>
      </c>
      <c r="M259" s="490">
        <v>234</v>
      </c>
      <c r="N259" s="490">
        <v>4</v>
      </c>
      <c r="O259" s="490">
        <v>4</v>
      </c>
      <c r="P259" s="490">
        <v>10</v>
      </c>
      <c r="Q259" s="490">
        <v>7</v>
      </c>
      <c r="R259" s="490">
        <v>8</v>
      </c>
      <c r="S259" s="490">
        <v>11</v>
      </c>
      <c r="T259" s="490">
        <v>12</v>
      </c>
      <c r="U259" s="490">
        <v>18</v>
      </c>
      <c r="V259" s="490">
        <v>27</v>
      </c>
      <c r="W259" s="490">
        <v>23</v>
      </c>
      <c r="X259" s="490">
        <v>22</v>
      </c>
      <c r="Y259" s="490">
        <v>28</v>
      </c>
      <c r="Z259" s="490">
        <v>26</v>
      </c>
      <c r="AA259" s="490">
        <v>22</v>
      </c>
      <c r="AB259" s="490">
        <v>12</v>
      </c>
      <c r="AC259" s="548">
        <v>60.8</v>
      </c>
      <c r="AD259" s="548">
        <v>59.9</v>
      </c>
      <c r="AE259" s="548">
        <v>61.8</v>
      </c>
      <c r="AF259" s="492">
        <v>191</v>
      </c>
      <c r="AG259" s="492">
        <v>4</v>
      </c>
      <c r="AH259" s="492">
        <v>2</v>
      </c>
      <c r="AI259" s="492">
        <v>3</v>
      </c>
      <c r="AJ259" s="492">
        <v>2</v>
      </c>
      <c r="AK259" s="492">
        <v>7</v>
      </c>
      <c r="AL259" s="492">
        <v>9</v>
      </c>
      <c r="AM259" s="492">
        <v>7</v>
      </c>
      <c r="AN259" s="492">
        <v>11</v>
      </c>
      <c r="AO259" s="492">
        <v>22</v>
      </c>
      <c r="AP259" s="492">
        <v>21</v>
      </c>
      <c r="AQ259" s="492">
        <v>18</v>
      </c>
      <c r="AR259" s="492">
        <v>27</v>
      </c>
      <c r="AS259" s="492">
        <v>26</v>
      </c>
      <c r="AT259" s="492">
        <v>20</v>
      </c>
      <c r="AU259" s="492">
        <v>12</v>
      </c>
      <c r="AV259" s="549">
        <v>63.9</v>
      </c>
      <c r="AW259" s="549">
        <v>63.1</v>
      </c>
      <c r="AX259" s="549">
        <v>64.8</v>
      </c>
      <c r="AY259" s="492">
        <v>151</v>
      </c>
      <c r="AZ259" s="492">
        <v>1</v>
      </c>
      <c r="BA259" s="492" t="s">
        <v>1</v>
      </c>
      <c r="BB259" s="492">
        <v>3</v>
      </c>
      <c r="BC259" s="492">
        <v>2</v>
      </c>
      <c r="BD259" s="492">
        <v>4</v>
      </c>
      <c r="BE259" s="492">
        <v>5</v>
      </c>
      <c r="BF259" s="492">
        <v>6</v>
      </c>
      <c r="BG259" s="492">
        <v>8</v>
      </c>
      <c r="BH259" s="492">
        <v>18</v>
      </c>
      <c r="BI259" s="492">
        <v>18</v>
      </c>
      <c r="BJ259" s="492">
        <v>17</v>
      </c>
      <c r="BK259" s="492">
        <v>25</v>
      </c>
      <c r="BL259" s="492">
        <v>22</v>
      </c>
      <c r="BM259" s="492">
        <v>17</v>
      </c>
      <c r="BN259" s="492">
        <v>5</v>
      </c>
      <c r="BO259" s="549">
        <v>65.099999999999994</v>
      </c>
      <c r="BP259" s="549">
        <v>63.6</v>
      </c>
      <c r="BQ259" s="549">
        <v>67.400000000000006</v>
      </c>
      <c r="BR259" s="492">
        <v>94</v>
      </c>
      <c r="BS259" s="492" t="s">
        <v>1</v>
      </c>
      <c r="BT259" s="492" t="s">
        <v>1</v>
      </c>
      <c r="BU259" s="492" t="s">
        <v>1</v>
      </c>
      <c r="BV259" s="492" t="s">
        <v>1</v>
      </c>
      <c r="BW259" s="492">
        <v>1</v>
      </c>
      <c r="BX259" s="492">
        <v>2</v>
      </c>
      <c r="BY259" s="492">
        <v>2</v>
      </c>
      <c r="BZ259" s="492">
        <v>3</v>
      </c>
      <c r="CA259" s="492">
        <v>13</v>
      </c>
      <c r="CB259" s="492">
        <v>11</v>
      </c>
      <c r="CC259" s="492">
        <v>14</v>
      </c>
      <c r="CD259" s="492">
        <v>15</v>
      </c>
      <c r="CE259" s="492">
        <v>13</v>
      </c>
      <c r="CF259" s="492">
        <v>13</v>
      </c>
      <c r="CG259" s="492">
        <v>7</v>
      </c>
      <c r="CH259" s="492">
        <v>53</v>
      </c>
      <c r="CI259" s="492" t="s">
        <v>1</v>
      </c>
      <c r="CJ259" s="492" t="s">
        <v>1</v>
      </c>
      <c r="CK259" s="492" t="s">
        <v>1</v>
      </c>
      <c r="CL259" s="492" t="s">
        <v>1</v>
      </c>
      <c r="CM259" s="492" t="s">
        <v>1</v>
      </c>
      <c r="CN259" s="492">
        <v>2</v>
      </c>
      <c r="CO259" s="492">
        <v>6</v>
      </c>
      <c r="CP259" s="492">
        <v>7</v>
      </c>
      <c r="CQ259" s="492">
        <v>7</v>
      </c>
      <c r="CR259" s="492">
        <v>9</v>
      </c>
      <c r="CS259" s="492">
        <v>7</v>
      </c>
      <c r="CT259" s="492">
        <v>8</v>
      </c>
      <c r="CU259" s="492">
        <v>7</v>
      </c>
      <c r="DC259" s="492">
        <v>314</v>
      </c>
      <c r="DD259" s="492">
        <v>218</v>
      </c>
      <c r="DE259" s="492">
        <v>151</v>
      </c>
      <c r="DF259" s="492">
        <v>52</v>
      </c>
      <c r="DG259" s="492">
        <v>15</v>
      </c>
      <c r="DH259" s="492">
        <v>39</v>
      </c>
      <c r="DI259" s="492">
        <v>20</v>
      </c>
      <c r="DJ259" s="492">
        <v>37</v>
      </c>
      <c r="DK259" s="492">
        <v>83</v>
      </c>
      <c r="DL259" s="492">
        <v>7</v>
      </c>
      <c r="DM259" s="492" t="s">
        <v>1</v>
      </c>
      <c r="DN259" s="492">
        <v>2</v>
      </c>
      <c r="DO259" s="492" t="s">
        <v>1</v>
      </c>
      <c r="DP259" s="492">
        <v>37</v>
      </c>
      <c r="DQ259" s="492">
        <v>12</v>
      </c>
      <c r="DR259" s="492">
        <v>22</v>
      </c>
      <c r="DS259" s="492">
        <v>3</v>
      </c>
      <c r="DT259" s="492" t="s">
        <v>1</v>
      </c>
      <c r="DU259" s="492" t="s">
        <v>1</v>
      </c>
      <c r="DV259" s="492" t="s">
        <v>1</v>
      </c>
      <c r="DW259" s="492" t="s">
        <v>1</v>
      </c>
      <c r="DX259" s="492" t="s">
        <v>1</v>
      </c>
      <c r="EA259" s="492">
        <v>93</v>
      </c>
      <c r="EB259" s="492">
        <v>4496</v>
      </c>
      <c r="EC259" s="492">
        <v>788</v>
      </c>
      <c r="ED259" s="492">
        <v>2641</v>
      </c>
      <c r="EE259" s="492">
        <v>1067</v>
      </c>
      <c r="EF259" s="492">
        <v>150</v>
      </c>
      <c r="EG259" s="492">
        <v>127</v>
      </c>
      <c r="EH259" s="492">
        <v>94</v>
      </c>
      <c r="EI259" s="492">
        <v>26</v>
      </c>
      <c r="EJ259" s="492">
        <v>7</v>
      </c>
      <c r="EK259" s="492" t="s">
        <v>1</v>
      </c>
      <c r="EL259" s="492">
        <v>10</v>
      </c>
      <c r="EM259" s="492">
        <v>13</v>
      </c>
      <c r="EN259" s="492">
        <v>164</v>
      </c>
      <c r="EO259" s="492">
        <v>91</v>
      </c>
      <c r="EP259" s="492">
        <v>57</v>
      </c>
      <c r="EQ259" s="492">
        <v>26</v>
      </c>
      <c r="ER259" s="492">
        <v>8</v>
      </c>
      <c r="ES259" s="492">
        <v>39</v>
      </c>
      <c r="ET259" s="492">
        <v>10</v>
      </c>
      <c r="EU259" s="492">
        <v>24</v>
      </c>
    </row>
    <row r="260" spans="1:151" ht="14.25" customHeight="1">
      <c r="A260" s="503" t="s">
        <v>299</v>
      </c>
      <c r="B260" s="503" t="s">
        <v>505</v>
      </c>
      <c r="C260" s="503" t="s">
        <v>172</v>
      </c>
      <c r="D260" s="503" t="s">
        <v>172</v>
      </c>
      <c r="AC260" s="548"/>
      <c r="AD260" s="548"/>
      <c r="AE260" s="548"/>
      <c r="AV260" s="549"/>
      <c r="AW260" s="549"/>
      <c r="AX260" s="549"/>
      <c r="BO260" s="549"/>
      <c r="BP260" s="549"/>
      <c r="BQ260" s="549"/>
    </row>
    <row r="261" spans="1:151" ht="14.25" customHeight="1">
      <c r="A261" s="503" t="s">
        <v>299</v>
      </c>
      <c r="B261" s="503" t="s">
        <v>505</v>
      </c>
      <c r="C261" s="503" t="s">
        <v>506</v>
      </c>
      <c r="D261" s="503"/>
      <c r="E261" s="490">
        <v>129</v>
      </c>
      <c r="F261" s="490">
        <v>56</v>
      </c>
      <c r="G261" s="490">
        <v>12</v>
      </c>
      <c r="H261" s="490">
        <v>8</v>
      </c>
      <c r="I261" s="490">
        <v>17</v>
      </c>
      <c r="J261" s="490">
        <v>11</v>
      </c>
      <c r="K261" s="490">
        <v>27</v>
      </c>
      <c r="L261" s="490">
        <v>73</v>
      </c>
      <c r="M261" s="490">
        <v>127</v>
      </c>
      <c r="N261" s="490">
        <v>1</v>
      </c>
      <c r="O261" s="490" t="s">
        <v>1</v>
      </c>
      <c r="P261" s="490">
        <v>6</v>
      </c>
      <c r="Q261" s="490">
        <v>2</v>
      </c>
      <c r="R261" s="490">
        <v>5</v>
      </c>
      <c r="S261" s="490">
        <v>3</v>
      </c>
      <c r="T261" s="490">
        <v>2</v>
      </c>
      <c r="U261" s="490">
        <v>16</v>
      </c>
      <c r="V261" s="490">
        <v>11</v>
      </c>
      <c r="W261" s="490">
        <v>16</v>
      </c>
      <c r="X261" s="490">
        <v>23</v>
      </c>
      <c r="Y261" s="490">
        <v>7</v>
      </c>
      <c r="Z261" s="490">
        <v>8</v>
      </c>
      <c r="AA261" s="490">
        <v>14</v>
      </c>
      <c r="AB261" s="490">
        <v>13</v>
      </c>
      <c r="AC261" s="548">
        <v>63.4</v>
      </c>
      <c r="AD261" s="548">
        <v>63.5</v>
      </c>
      <c r="AE261" s="548">
        <v>63.3</v>
      </c>
      <c r="AF261" s="492">
        <v>94</v>
      </c>
      <c r="AG261" s="492" t="s">
        <v>1</v>
      </c>
      <c r="AH261" s="492" t="s">
        <v>1</v>
      </c>
      <c r="AI261" s="492">
        <v>1</v>
      </c>
      <c r="AJ261" s="492" t="s">
        <v>1</v>
      </c>
      <c r="AK261" s="492">
        <v>1</v>
      </c>
      <c r="AL261" s="492" t="s">
        <v>1</v>
      </c>
      <c r="AM261" s="492" t="s">
        <v>1</v>
      </c>
      <c r="AN261" s="492">
        <v>9</v>
      </c>
      <c r="AO261" s="492">
        <v>7</v>
      </c>
      <c r="AP261" s="492">
        <v>12</v>
      </c>
      <c r="AQ261" s="492">
        <v>23</v>
      </c>
      <c r="AR261" s="492">
        <v>7</v>
      </c>
      <c r="AS261" s="492">
        <v>8</v>
      </c>
      <c r="AT261" s="492">
        <v>14</v>
      </c>
      <c r="AU261" s="492">
        <v>12</v>
      </c>
      <c r="AV261" s="549">
        <v>69.5</v>
      </c>
      <c r="AW261" s="549">
        <v>69.5</v>
      </c>
      <c r="AX261" s="549">
        <v>69.5</v>
      </c>
      <c r="AY261" s="492">
        <v>88</v>
      </c>
      <c r="AZ261" s="492" t="s">
        <v>1</v>
      </c>
      <c r="BA261" s="492" t="s">
        <v>1</v>
      </c>
      <c r="BB261" s="492">
        <v>1</v>
      </c>
      <c r="BC261" s="492" t="s">
        <v>1</v>
      </c>
      <c r="BD261" s="492">
        <v>1</v>
      </c>
      <c r="BE261" s="492" t="s">
        <v>1</v>
      </c>
      <c r="BF261" s="492" t="s">
        <v>1</v>
      </c>
      <c r="BG261" s="492">
        <v>9</v>
      </c>
      <c r="BH261" s="492">
        <v>7</v>
      </c>
      <c r="BI261" s="492">
        <v>10</v>
      </c>
      <c r="BJ261" s="492">
        <v>23</v>
      </c>
      <c r="BK261" s="492">
        <v>7</v>
      </c>
      <c r="BL261" s="492">
        <v>6</v>
      </c>
      <c r="BM261" s="492">
        <v>14</v>
      </c>
      <c r="BN261" s="492">
        <v>10</v>
      </c>
      <c r="BO261" s="549">
        <v>69</v>
      </c>
      <c r="BP261" s="549">
        <v>69.2</v>
      </c>
      <c r="BQ261" s="549">
        <v>68.8</v>
      </c>
      <c r="BR261" s="492">
        <v>56</v>
      </c>
      <c r="BS261" s="492" t="s">
        <v>1</v>
      </c>
      <c r="BT261" s="492" t="s">
        <v>1</v>
      </c>
      <c r="BU261" s="492" t="s">
        <v>1</v>
      </c>
      <c r="BV261" s="492" t="s">
        <v>1</v>
      </c>
      <c r="BW261" s="492" t="s">
        <v>1</v>
      </c>
      <c r="BX261" s="492" t="s">
        <v>1</v>
      </c>
      <c r="BY261" s="492" t="s">
        <v>1</v>
      </c>
      <c r="BZ261" s="492">
        <v>3</v>
      </c>
      <c r="CA261" s="492">
        <v>3</v>
      </c>
      <c r="CB261" s="492">
        <v>5</v>
      </c>
      <c r="CC261" s="492">
        <v>17</v>
      </c>
      <c r="CD261" s="492">
        <v>3</v>
      </c>
      <c r="CE261" s="492">
        <v>4</v>
      </c>
      <c r="CF261" s="492">
        <v>11</v>
      </c>
      <c r="CG261" s="492">
        <v>10</v>
      </c>
      <c r="CH261" s="492">
        <v>33</v>
      </c>
      <c r="CI261" s="492" t="s">
        <v>1</v>
      </c>
      <c r="CJ261" s="492" t="s">
        <v>1</v>
      </c>
      <c r="CK261" s="492" t="s">
        <v>1</v>
      </c>
      <c r="CL261" s="492" t="s">
        <v>1</v>
      </c>
      <c r="CM261" s="492" t="s">
        <v>1</v>
      </c>
      <c r="CN261" s="492">
        <v>2</v>
      </c>
      <c r="CO261" s="492">
        <v>1</v>
      </c>
      <c r="CP261" s="492">
        <v>3</v>
      </c>
      <c r="CQ261" s="492">
        <v>8</v>
      </c>
      <c r="CR261" s="492">
        <v>2</v>
      </c>
      <c r="CS261" s="492">
        <v>2</v>
      </c>
      <c r="CT261" s="492">
        <v>6</v>
      </c>
      <c r="CU261" s="492">
        <v>9</v>
      </c>
      <c r="DC261" s="492">
        <v>182</v>
      </c>
      <c r="DD261" s="492">
        <v>132</v>
      </c>
      <c r="DE261" s="492">
        <v>88</v>
      </c>
      <c r="DF261" s="492">
        <v>33</v>
      </c>
      <c r="DG261" s="492">
        <v>11</v>
      </c>
      <c r="DH261" s="492">
        <v>19</v>
      </c>
      <c r="DI261" s="492">
        <v>18</v>
      </c>
      <c r="DJ261" s="492">
        <v>13</v>
      </c>
      <c r="DK261" s="492">
        <v>49</v>
      </c>
      <c r="DL261" s="492">
        <v>1</v>
      </c>
      <c r="DM261" s="492" t="s">
        <v>1</v>
      </c>
      <c r="DN261" s="492" t="s">
        <v>1</v>
      </c>
      <c r="DO261" s="492" t="s">
        <v>1</v>
      </c>
      <c r="DP261" s="492">
        <v>22</v>
      </c>
      <c r="DQ261" s="492">
        <v>11</v>
      </c>
      <c r="DR261" s="492">
        <v>11</v>
      </c>
      <c r="DS261" s="492">
        <v>1</v>
      </c>
      <c r="DT261" s="492">
        <v>1</v>
      </c>
      <c r="DU261" s="492">
        <v>1</v>
      </c>
      <c r="DV261" s="492" t="s">
        <v>1</v>
      </c>
      <c r="DW261" s="492" t="s">
        <v>1</v>
      </c>
      <c r="DX261" s="492">
        <v>1</v>
      </c>
      <c r="EA261" s="492">
        <v>56</v>
      </c>
      <c r="EB261" s="492">
        <v>3147</v>
      </c>
      <c r="EC261" s="492">
        <v>181</v>
      </c>
      <c r="ED261" s="492">
        <v>2131</v>
      </c>
      <c r="EE261" s="492">
        <v>835</v>
      </c>
      <c r="EF261" s="492">
        <v>95</v>
      </c>
      <c r="EG261" s="492">
        <v>80</v>
      </c>
      <c r="EH261" s="492">
        <v>54</v>
      </c>
      <c r="EI261" s="492">
        <v>18</v>
      </c>
      <c r="EJ261" s="492">
        <v>8</v>
      </c>
      <c r="EK261" s="492" t="s">
        <v>1</v>
      </c>
      <c r="EL261" s="492">
        <v>12</v>
      </c>
      <c r="EM261" s="492">
        <v>3</v>
      </c>
      <c r="EN261" s="492">
        <v>87</v>
      </c>
      <c r="EO261" s="492">
        <v>52</v>
      </c>
      <c r="EP261" s="492">
        <v>34</v>
      </c>
      <c r="EQ261" s="492">
        <v>15</v>
      </c>
      <c r="ER261" s="492">
        <v>3</v>
      </c>
      <c r="ES261" s="492">
        <v>19</v>
      </c>
      <c r="ET261" s="492">
        <v>6</v>
      </c>
      <c r="EU261" s="492">
        <v>10</v>
      </c>
    </row>
    <row r="262" spans="1:151" ht="14.25" customHeight="1">
      <c r="A262" s="503" t="s">
        <v>299</v>
      </c>
      <c r="B262" s="503" t="s">
        <v>505</v>
      </c>
      <c r="C262" s="503" t="s">
        <v>506</v>
      </c>
      <c r="D262" s="503" t="s">
        <v>506</v>
      </c>
      <c r="AC262" s="548"/>
      <c r="AD262" s="548"/>
      <c r="AE262" s="548"/>
      <c r="AV262" s="549"/>
      <c r="AW262" s="549"/>
      <c r="AX262" s="549"/>
      <c r="BO262" s="549"/>
      <c r="BP262" s="549"/>
      <c r="BQ262" s="549"/>
    </row>
    <row r="263" spans="1:151" ht="14.25" customHeight="1">
      <c r="A263" s="503" t="s">
        <v>299</v>
      </c>
      <c r="B263" s="503" t="s">
        <v>507</v>
      </c>
      <c r="C263" s="503" t="s">
        <v>507</v>
      </c>
      <c r="D263" s="503"/>
      <c r="E263" s="490">
        <v>284</v>
      </c>
      <c r="F263" s="490">
        <v>177</v>
      </c>
      <c r="G263" s="490">
        <v>68</v>
      </c>
      <c r="H263" s="490">
        <v>63</v>
      </c>
      <c r="I263" s="490">
        <v>61</v>
      </c>
      <c r="J263" s="490">
        <v>47</v>
      </c>
      <c r="K263" s="490">
        <v>48</v>
      </c>
      <c r="L263" s="490">
        <v>107</v>
      </c>
      <c r="M263" s="490">
        <v>489</v>
      </c>
      <c r="N263" s="490">
        <v>1</v>
      </c>
      <c r="O263" s="490">
        <v>5</v>
      </c>
      <c r="P263" s="490">
        <v>13</v>
      </c>
      <c r="Q263" s="490">
        <v>17</v>
      </c>
      <c r="R263" s="490">
        <v>24</v>
      </c>
      <c r="S263" s="490">
        <v>33</v>
      </c>
      <c r="T263" s="490">
        <v>41</v>
      </c>
      <c r="U263" s="490">
        <v>39</v>
      </c>
      <c r="V263" s="490">
        <v>51</v>
      </c>
      <c r="W263" s="490">
        <v>67</v>
      </c>
      <c r="X263" s="490">
        <v>47</v>
      </c>
      <c r="Y263" s="490">
        <v>38</v>
      </c>
      <c r="Z263" s="490">
        <v>47</v>
      </c>
      <c r="AA263" s="490">
        <v>41</v>
      </c>
      <c r="AB263" s="490">
        <v>25</v>
      </c>
      <c r="AC263" s="548">
        <v>60.2</v>
      </c>
      <c r="AD263" s="548">
        <v>58.6</v>
      </c>
      <c r="AE263" s="548">
        <v>62.2</v>
      </c>
      <c r="AF263" s="492">
        <v>380</v>
      </c>
      <c r="AG263" s="492" t="s">
        <v>1</v>
      </c>
      <c r="AH263" s="492">
        <v>1</v>
      </c>
      <c r="AI263" s="492">
        <v>5</v>
      </c>
      <c r="AJ263" s="492">
        <v>13</v>
      </c>
      <c r="AK263" s="492">
        <v>16</v>
      </c>
      <c r="AL263" s="492">
        <v>25</v>
      </c>
      <c r="AM263" s="492">
        <v>27</v>
      </c>
      <c r="AN263" s="492">
        <v>22</v>
      </c>
      <c r="AO263" s="492">
        <v>36</v>
      </c>
      <c r="AP263" s="492">
        <v>53</v>
      </c>
      <c r="AQ263" s="492">
        <v>41</v>
      </c>
      <c r="AR263" s="492">
        <v>35</v>
      </c>
      <c r="AS263" s="492">
        <v>43</v>
      </c>
      <c r="AT263" s="492">
        <v>40</v>
      </c>
      <c r="AU263" s="492">
        <v>23</v>
      </c>
      <c r="AV263" s="549">
        <v>62.8</v>
      </c>
      <c r="AW263" s="549">
        <v>61.3</v>
      </c>
      <c r="AX263" s="549">
        <v>64.8</v>
      </c>
      <c r="AY263" s="492">
        <v>350</v>
      </c>
      <c r="AZ263" s="492" t="s">
        <v>1</v>
      </c>
      <c r="BA263" s="492" t="s">
        <v>1</v>
      </c>
      <c r="BB263" s="492">
        <v>5</v>
      </c>
      <c r="BC263" s="492">
        <v>13</v>
      </c>
      <c r="BD263" s="492">
        <v>16</v>
      </c>
      <c r="BE263" s="492">
        <v>20</v>
      </c>
      <c r="BF263" s="492">
        <v>23</v>
      </c>
      <c r="BG263" s="492">
        <v>19</v>
      </c>
      <c r="BH263" s="492">
        <v>34</v>
      </c>
      <c r="BI263" s="492">
        <v>52</v>
      </c>
      <c r="BJ263" s="492">
        <v>39</v>
      </c>
      <c r="BK263" s="492">
        <v>33</v>
      </c>
      <c r="BL263" s="492">
        <v>40</v>
      </c>
      <c r="BM263" s="492">
        <v>36</v>
      </c>
      <c r="BN263" s="492">
        <v>20</v>
      </c>
      <c r="BO263" s="549">
        <v>62.9</v>
      </c>
      <c r="BP263" s="549">
        <v>61.4</v>
      </c>
      <c r="BQ263" s="549">
        <v>65.2</v>
      </c>
      <c r="BR263" s="492">
        <v>177</v>
      </c>
      <c r="BS263" s="492" t="s">
        <v>1</v>
      </c>
      <c r="BT263" s="492" t="s">
        <v>1</v>
      </c>
      <c r="BU263" s="492" t="s">
        <v>1</v>
      </c>
      <c r="BV263" s="492" t="s">
        <v>1</v>
      </c>
      <c r="BW263" s="492">
        <v>1</v>
      </c>
      <c r="BX263" s="492">
        <v>2</v>
      </c>
      <c r="BY263" s="492">
        <v>4</v>
      </c>
      <c r="BZ263" s="492">
        <v>13</v>
      </c>
      <c r="CA263" s="492">
        <v>14</v>
      </c>
      <c r="CB263" s="492">
        <v>30</v>
      </c>
      <c r="CC263" s="492">
        <v>29</v>
      </c>
      <c r="CD263" s="492">
        <v>18</v>
      </c>
      <c r="CE263" s="492">
        <v>23</v>
      </c>
      <c r="CF263" s="492">
        <v>28</v>
      </c>
      <c r="CG263" s="492">
        <v>15</v>
      </c>
      <c r="CH263" s="492">
        <v>93</v>
      </c>
      <c r="CI263" s="492" t="s">
        <v>1</v>
      </c>
      <c r="CJ263" s="492" t="s">
        <v>1</v>
      </c>
      <c r="CK263" s="492" t="s">
        <v>1</v>
      </c>
      <c r="CL263" s="492" t="s">
        <v>1</v>
      </c>
      <c r="CM263" s="492">
        <v>1</v>
      </c>
      <c r="CN263" s="492">
        <v>2</v>
      </c>
      <c r="CO263" s="492">
        <v>6</v>
      </c>
      <c r="CP263" s="492">
        <v>16</v>
      </c>
      <c r="CQ263" s="492">
        <v>16</v>
      </c>
      <c r="CR263" s="492">
        <v>8</v>
      </c>
      <c r="CS263" s="492">
        <v>15</v>
      </c>
      <c r="CT263" s="492">
        <v>18</v>
      </c>
      <c r="CU263" s="492">
        <v>11</v>
      </c>
      <c r="DC263" s="492">
        <v>715</v>
      </c>
      <c r="DD263" s="492">
        <v>509</v>
      </c>
      <c r="DE263" s="492">
        <v>350</v>
      </c>
      <c r="DF263" s="492">
        <v>125</v>
      </c>
      <c r="DG263" s="492">
        <v>34</v>
      </c>
      <c r="DH263" s="492">
        <v>77</v>
      </c>
      <c r="DI263" s="492">
        <v>64</v>
      </c>
      <c r="DJ263" s="492">
        <v>65</v>
      </c>
      <c r="DK263" s="492">
        <v>170</v>
      </c>
      <c r="DL263" s="492" t="s">
        <v>1</v>
      </c>
      <c r="DM263" s="492" t="s">
        <v>1</v>
      </c>
      <c r="DN263" s="492">
        <v>15</v>
      </c>
      <c r="DO263" s="492" t="s">
        <v>1</v>
      </c>
      <c r="DP263" s="492">
        <v>72</v>
      </c>
      <c r="DQ263" s="492">
        <v>10</v>
      </c>
      <c r="DR263" s="492">
        <v>52</v>
      </c>
      <c r="DS263" s="492">
        <v>18</v>
      </c>
      <c r="DT263" s="492">
        <v>1</v>
      </c>
      <c r="DU263" s="492" t="s">
        <v>1</v>
      </c>
      <c r="DV263" s="492" t="s">
        <v>1</v>
      </c>
      <c r="DW263" s="492" t="s">
        <v>1</v>
      </c>
      <c r="DX263" s="492">
        <v>1</v>
      </c>
      <c r="EA263" s="492">
        <v>177</v>
      </c>
      <c r="EB263" s="492">
        <v>12609</v>
      </c>
      <c r="EC263" s="492">
        <v>56</v>
      </c>
      <c r="ED263" s="492">
        <v>8683</v>
      </c>
      <c r="EE263" s="492">
        <v>3870</v>
      </c>
      <c r="EF263" s="492">
        <v>349</v>
      </c>
      <c r="EG263" s="492">
        <v>291</v>
      </c>
      <c r="EH263" s="492">
        <v>208</v>
      </c>
      <c r="EI263" s="492">
        <v>61</v>
      </c>
      <c r="EJ263" s="492">
        <v>22</v>
      </c>
      <c r="EK263" s="492">
        <v>1</v>
      </c>
      <c r="EL263" s="492">
        <v>32</v>
      </c>
      <c r="EM263" s="492">
        <v>25</v>
      </c>
      <c r="EN263" s="492">
        <v>366</v>
      </c>
      <c r="EO263" s="492">
        <v>218</v>
      </c>
      <c r="EP263" s="492">
        <v>142</v>
      </c>
      <c r="EQ263" s="492">
        <v>64</v>
      </c>
      <c r="ER263" s="492">
        <v>12</v>
      </c>
      <c r="ES263" s="492">
        <v>76</v>
      </c>
      <c r="ET263" s="492">
        <v>32</v>
      </c>
      <c r="EU263" s="492">
        <v>40</v>
      </c>
    </row>
    <row r="264" spans="1:151" ht="14.25" customHeight="1">
      <c r="A264" s="503" t="s">
        <v>299</v>
      </c>
      <c r="B264" s="503" t="s">
        <v>507</v>
      </c>
      <c r="C264" s="503" t="s">
        <v>507</v>
      </c>
      <c r="D264" s="503" t="s">
        <v>508</v>
      </c>
      <c r="AC264" s="548"/>
      <c r="AD264" s="548"/>
      <c r="AE264" s="548"/>
      <c r="AV264" s="549"/>
      <c r="AW264" s="549"/>
      <c r="AX264" s="549"/>
      <c r="BO264" s="549"/>
      <c r="BP264" s="549"/>
      <c r="BQ264" s="549"/>
    </row>
    <row r="265" spans="1:151" ht="14.25" customHeight="1">
      <c r="A265" s="503" t="s">
        <v>299</v>
      </c>
      <c r="B265" s="503" t="s">
        <v>507</v>
      </c>
      <c r="C265" s="503" t="s">
        <v>507</v>
      </c>
      <c r="D265" s="503" t="s">
        <v>509</v>
      </c>
      <c r="AC265" s="548"/>
      <c r="AD265" s="548"/>
      <c r="AE265" s="548"/>
      <c r="AV265" s="549"/>
      <c r="AW265" s="549"/>
      <c r="AX265" s="549"/>
      <c r="BO265" s="549"/>
      <c r="BP265" s="549"/>
      <c r="BQ265" s="549"/>
    </row>
    <row r="266" spans="1:151" ht="14.25" customHeight="1">
      <c r="A266" s="503" t="s">
        <v>299</v>
      </c>
      <c r="B266" s="503" t="s">
        <v>507</v>
      </c>
      <c r="C266" s="503" t="s">
        <v>507</v>
      </c>
      <c r="D266" s="503" t="s">
        <v>510</v>
      </c>
      <c r="AC266" s="548"/>
      <c r="AD266" s="548"/>
      <c r="AE266" s="548"/>
      <c r="AV266" s="549"/>
      <c r="AW266" s="549"/>
      <c r="AX266" s="549"/>
      <c r="BO266" s="549"/>
      <c r="BP266" s="549"/>
      <c r="BQ266" s="549"/>
    </row>
    <row r="267" spans="1:151" ht="14.25" customHeight="1">
      <c r="A267" s="503" t="s">
        <v>299</v>
      </c>
      <c r="B267" s="503" t="s">
        <v>507</v>
      </c>
      <c r="C267" s="503" t="s">
        <v>507</v>
      </c>
      <c r="D267" s="503" t="s">
        <v>204</v>
      </c>
      <c r="AC267" s="548"/>
      <c r="AD267" s="548"/>
      <c r="AE267" s="548"/>
      <c r="AV267" s="549"/>
      <c r="AW267" s="549"/>
      <c r="AX267" s="549"/>
      <c r="BO267" s="549"/>
      <c r="BP267" s="549"/>
      <c r="BQ267" s="549"/>
    </row>
    <row r="268" spans="1:151" ht="14.25" customHeight="1">
      <c r="A268" s="503" t="s">
        <v>299</v>
      </c>
      <c r="B268" s="503" t="s">
        <v>507</v>
      </c>
      <c r="C268" s="503" t="s">
        <v>507</v>
      </c>
      <c r="D268" s="503" t="s">
        <v>511</v>
      </c>
      <c r="AC268" s="548"/>
      <c r="AD268" s="548"/>
      <c r="AE268" s="548"/>
      <c r="AV268" s="549"/>
      <c r="AW268" s="549"/>
      <c r="AX268" s="549"/>
      <c r="BO268" s="549"/>
      <c r="BP268" s="549"/>
      <c r="BQ268" s="549"/>
    </row>
    <row r="269" spans="1:151" ht="14.25" customHeight="1">
      <c r="A269" s="503" t="s">
        <v>299</v>
      </c>
      <c r="B269" s="503" t="s">
        <v>507</v>
      </c>
      <c r="C269" s="503" t="s">
        <v>507</v>
      </c>
      <c r="D269" s="503" t="s">
        <v>512</v>
      </c>
      <c r="AC269" s="548"/>
      <c r="AD269" s="548"/>
      <c r="AE269" s="548"/>
      <c r="AV269" s="549"/>
      <c r="AW269" s="549"/>
      <c r="AX269" s="549"/>
      <c r="BO269" s="549"/>
      <c r="BP269" s="549"/>
      <c r="BQ269" s="549"/>
    </row>
    <row r="270" spans="1:151" ht="14.25" customHeight="1">
      <c r="A270" s="503" t="s">
        <v>299</v>
      </c>
      <c r="B270" s="503" t="s">
        <v>507</v>
      </c>
      <c r="C270" s="503" t="s">
        <v>507</v>
      </c>
      <c r="D270" s="503" t="s">
        <v>513</v>
      </c>
      <c r="AC270" s="548"/>
      <c r="AD270" s="548"/>
      <c r="AE270" s="548"/>
      <c r="AV270" s="549"/>
      <c r="AW270" s="549"/>
      <c r="AX270" s="549"/>
      <c r="BO270" s="549"/>
      <c r="BP270" s="549"/>
      <c r="BQ270" s="549"/>
    </row>
    <row r="271" spans="1:151" ht="14.25" customHeight="1">
      <c r="A271" s="503" t="s">
        <v>299</v>
      </c>
      <c r="B271" s="503" t="s">
        <v>507</v>
      </c>
      <c r="C271" s="503" t="s">
        <v>507</v>
      </c>
      <c r="D271" s="503" t="s">
        <v>514</v>
      </c>
      <c r="AC271" s="548"/>
      <c r="AD271" s="548"/>
      <c r="AE271" s="548"/>
      <c r="AV271" s="549"/>
      <c r="AW271" s="549"/>
      <c r="AX271" s="549"/>
      <c r="BO271" s="549"/>
      <c r="BP271" s="549"/>
      <c r="BQ271" s="549"/>
    </row>
    <row r="272" spans="1:151" ht="14.25" customHeight="1">
      <c r="A272" s="503" t="s">
        <v>299</v>
      </c>
      <c r="B272" s="503" t="s">
        <v>515</v>
      </c>
      <c r="C272" s="503" t="s">
        <v>515</v>
      </c>
      <c r="D272" s="503"/>
      <c r="E272" s="490">
        <v>205</v>
      </c>
      <c r="F272" s="490">
        <v>158</v>
      </c>
      <c r="G272" s="490">
        <v>67</v>
      </c>
      <c r="H272" s="490">
        <v>62</v>
      </c>
      <c r="I272" s="490">
        <v>59</v>
      </c>
      <c r="J272" s="490">
        <v>42</v>
      </c>
      <c r="K272" s="490">
        <v>32</v>
      </c>
      <c r="L272" s="490">
        <v>47</v>
      </c>
      <c r="M272" s="490">
        <v>461</v>
      </c>
      <c r="N272" s="490" t="s">
        <v>1</v>
      </c>
      <c r="O272" s="490">
        <v>9</v>
      </c>
      <c r="P272" s="490">
        <v>18</v>
      </c>
      <c r="Q272" s="490">
        <v>14</v>
      </c>
      <c r="R272" s="490">
        <v>19</v>
      </c>
      <c r="S272" s="490">
        <v>26</v>
      </c>
      <c r="T272" s="490">
        <v>32</v>
      </c>
      <c r="U272" s="490">
        <v>48</v>
      </c>
      <c r="V272" s="490">
        <v>62</v>
      </c>
      <c r="W272" s="490">
        <v>57</v>
      </c>
      <c r="X272" s="490">
        <v>41</v>
      </c>
      <c r="Y272" s="490">
        <v>36</v>
      </c>
      <c r="Z272" s="490">
        <v>34</v>
      </c>
      <c r="AA272" s="490">
        <v>35</v>
      </c>
      <c r="AB272" s="490">
        <v>30</v>
      </c>
      <c r="AC272" s="548">
        <v>59.6</v>
      </c>
      <c r="AD272" s="548">
        <v>57.3</v>
      </c>
      <c r="AE272" s="548">
        <v>62.2</v>
      </c>
      <c r="AF272" s="492">
        <v>377</v>
      </c>
      <c r="AG272" s="492" t="s">
        <v>1</v>
      </c>
      <c r="AH272" s="492">
        <v>3</v>
      </c>
      <c r="AI272" s="492">
        <v>9</v>
      </c>
      <c r="AJ272" s="492">
        <v>11</v>
      </c>
      <c r="AK272" s="492">
        <v>13</v>
      </c>
      <c r="AL272" s="492">
        <v>20</v>
      </c>
      <c r="AM272" s="492">
        <v>27</v>
      </c>
      <c r="AN272" s="492">
        <v>32</v>
      </c>
      <c r="AO272" s="492">
        <v>48</v>
      </c>
      <c r="AP272" s="492">
        <v>49</v>
      </c>
      <c r="AQ272" s="492">
        <v>35</v>
      </c>
      <c r="AR272" s="492">
        <v>34</v>
      </c>
      <c r="AS272" s="492">
        <v>33</v>
      </c>
      <c r="AT272" s="492">
        <v>34</v>
      </c>
      <c r="AU272" s="492">
        <v>29</v>
      </c>
      <c r="AV272" s="549">
        <v>62</v>
      </c>
      <c r="AW272" s="549">
        <v>60</v>
      </c>
      <c r="AX272" s="549">
        <v>64.400000000000006</v>
      </c>
      <c r="AY272" s="492">
        <v>326</v>
      </c>
      <c r="AZ272" s="492" t="s">
        <v>1</v>
      </c>
      <c r="BA272" s="492">
        <v>2</v>
      </c>
      <c r="BB272" s="492">
        <v>9</v>
      </c>
      <c r="BC272" s="492">
        <v>8</v>
      </c>
      <c r="BD272" s="492">
        <v>9</v>
      </c>
      <c r="BE272" s="492">
        <v>17</v>
      </c>
      <c r="BF272" s="492">
        <v>18</v>
      </c>
      <c r="BG272" s="492">
        <v>29</v>
      </c>
      <c r="BH272" s="492">
        <v>40</v>
      </c>
      <c r="BI272" s="492">
        <v>45</v>
      </c>
      <c r="BJ272" s="492">
        <v>32</v>
      </c>
      <c r="BK272" s="492">
        <v>30</v>
      </c>
      <c r="BL272" s="492">
        <v>31</v>
      </c>
      <c r="BM272" s="492">
        <v>29</v>
      </c>
      <c r="BN272" s="492">
        <v>27</v>
      </c>
      <c r="BO272" s="549">
        <v>62.8</v>
      </c>
      <c r="BP272" s="549">
        <v>60</v>
      </c>
      <c r="BQ272" s="549">
        <v>67.5</v>
      </c>
      <c r="BR272" s="492">
        <v>158</v>
      </c>
      <c r="BS272" s="492" t="s">
        <v>1</v>
      </c>
      <c r="BT272" s="492" t="s">
        <v>1</v>
      </c>
      <c r="BU272" s="492" t="s">
        <v>1</v>
      </c>
      <c r="BV272" s="492">
        <v>2</v>
      </c>
      <c r="BW272" s="492">
        <v>1</v>
      </c>
      <c r="BX272" s="492">
        <v>6</v>
      </c>
      <c r="BY272" s="492">
        <v>4</v>
      </c>
      <c r="BZ272" s="492">
        <v>9</v>
      </c>
      <c r="CA272" s="492">
        <v>21</v>
      </c>
      <c r="CB272" s="492">
        <v>23</v>
      </c>
      <c r="CC272" s="492">
        <v>18</v>
      </c>
      <c r="CD272" s="492">
        <v>19</v>
      </c>
      <c r="CE272" s="492">
        <v>19</v>
      </c>
      <c r="CF272" s="492">
        <v>20</v>
      </c>
      <c r="CG272" s="492">
        <v>16</v>
      </c>
      <c r="CH272" s="492">
        <v>106</v>
      </c>
      <c r="CI272" s="492" t="s">
        <v>1</v>
      </c>
      <c r="CJ272" s="492" t="s">
        <v>1</v>
      </c>
      <c r="CK272" s="492" t="s">
        <v>1</v>
      </c>
      <c r="CL272" s="492" t="s">
        <v>1</v>
      </c>
      <c r="CM272" s="492">
        <v>1</v>
      </c>
      <c r="CN272" s="492">
        <v>3</v>
      </c>
      <c r="CO272" s="492">
        <v>12</v>
      </c>
      <c r="CP272" s="492">
        <v>19</v>
      </c>
      <c r="CQ272" s="492">
        <v>16</v>
      </c>
      <c r="CR272" s="492">
        <v>15</v>
      </c>
      <c r="CS272" s="492">
        <v>14</v>
      </c>
      <c r="CT272" s="492">
        <v>18</v>
      </c>
      <c r="CU272" s="492">
        <v>8</v>
      </c>
      <c r="DC272" s="492">
        <v>617</v>
      </c>
      <c r="DD272" s="492">
        <v>444</v>
      </c>
      <c r="DE272" s="492">
        <v>326</v>
      </c>
      <c r="DF272" s="492">
        <v>93</v>
      </c>
      <c r="DG272" s="492">
        <v>25</v>
      </c>
      <c r="DH272" s="492">
        <v>79</v>
      </c>
      <c r="DI272" s="492">
        <v>48</v>
      </c>
      <c r="DJ272" s="492">
        <v>46</v>
      </c>
      <c r="DK272" s="492">
        <v>145</v>
      </c>
      <c r="DL272" s="492" t="s">
        <v>1</v>
      </c>
      <c r="DM272" s="492" t="s">
        <v>1</v>
      </c>
      <c r="DN272" s="492">
        <v>2</v>
      </c>
      <c r="DO272" s="492">
        <v>1</v>
      </c>
      <c r="DP272" s="492">
        <v>70</v>
      </c>
      <c r="DQ272" s="492">
        <v>4</v>
      </c>
      <c r="DR272" s="492">
        <v>20</v>
      </c>
      <c r="DS272" s="492">
        <v>42</v>
      </c>
      <c r="DT272" s="492">
        <v>6</v>
      </c>
      <c r="DU272" s="492" t="s">
        <v>1</v>
      </c>
      <c r="DV272" s="492" t="s">
        <v>1</v>
      </c>
      <c r="DW272" s="492" t="s">
        <v>1</v>
      </c>
      <c r="DX272" s="492" t="s">
        <v>1</v>
      </c>
      <c r="EA272" s="492">
        <v>157</v>
      </c>
      <c r="EB272" s="492">
        <v>14652</v>
      </c>
      <c r="EC272" s="492">
        <v>25</v>
      </c>
      <c r="ED272" s="492">
        <v>12337</v>
      </c>
      <c r="EE272" s="492">
        <v>2290</v>
      </c>
      <c r="EF272" s="492">
        <v>309</v>
      </c>
      <c r="EG272" s="492">
        <v>267</v>
      </c>
      <c r="EH272" s="492">
        <v>205</v>
      </c>
      <c r="EI272" s="492">
        <v>47</v>
      </c>
      <c r="EJ272" s="492">
        <v>15</v>
      </c>
      <c r="EK272" s="492">
        <v>2</v>
      </c>
      <c r="EL272" s="492">
        <v>26</v>
      </c>
      <c r="EM272" s="492">
        <v>14</v>
      </c>
      <c r="EN272" s="492">
        <v>308</v>
      </c>
      <c r="EO272" s="492">
        <v>177</v>
      </c>
      <c r="EP272" s="492">
        <v>121</v>
      </c>
      <c r="EQ272" s="492">
        <v>46</v>
      </c>
      <c r="ER272" s="492">
        <v>10</v>
      </c>
      <c r="ES272" s="492">
        <v>77</v>
      </c>
      <c r="ET272" s="492">
        <v>22</v>
      </c>
      <c r="EU272" s="492">
        <v>32</v>
      </c>
    </row>
    <row r="273" spans="1:151" ht="14.25" customHeight="1">
      <c r="A273" s="503" t="s">
        <v>299</v>
      </c>
      <c r="B273" s="503" t="s">
        <v>515</v>
      </c>
      <c r="C273" s="503" t="s">
        <v>515</v>
      </c>
      <c r="D273" s="503" t="s">
        <v>516</v>
      </c>
      <c r="AC273" s="548"/>
      <c r="AD273" s="548"/>
      <c r="AE273" s="548"/>
      <c r="AV273" s="549"/>
      <c r="AW273" s="549"/>
      <c r="AX273" s="549"/>
      <c r="BO273" s="549"/>
      <c r="BP273" s="549"/>
      <c r="BQ273" s="549"/>
    </row>
    <row r="274" spans="1:151" ht="14.25" customHeight="1">
      <c r="A274" s="503" t="s">
        <v>299</v>
      </c>
      <c r="B274" s="503" t="s">
        <v>515</v>
      </c>
      <c r="C274" s="503" t="s">
        <v>515</v>
      </c>
      <c r="D274" s="503" t="s">
        <v>517</v>
      </c>
      <c r="AC274" s="548"/>
      <c r="AD274" s="548"/>
      <c r="AE274" s="548"/>
      <c r="AV274" s="549"/>
      <c r="AW274" s="549"/>
      <c r="AX274" s="549"/>
      <c r="BO274" s="549"/>
      <c r="BP274" s="549"/>
      <c r="BQ274" s="549"/>
    </row>
    <row r="275" spans="1:151" ht="14.25" customHeight="1">
      <c r="A275" s="503" t="s">
        <v>299</v>
      </c>
      <c r="B275" s="503" t="s">
        <v>515</v>
      </c>
      <c r="C275" s="503" t="s">
        <v>515</v>
      </c>
      <c r="D275" s="503" t="s">
        <v>518</v>
      </c>
      <c r="AC275" s="548"/>
      <c r="AD275" s="548"/>
      <c r="AE275" s="548"/>
      <c r="AV275" s="549"/>
      <c r="AW275" s="549"/>
      <c r="AX275" s="549"/>
      <c r="BO275" s="549"/>
      <c r="BP275" s="549"/>
      <c r="BQ275" s="549"/>
    </row>
    <row r="276" spans="1:151" ht="14.25" customHeight="1">
      <c r="A276" s="503" t="s">
        <v>299</v>
      </c>
      <c r="B276" s="503" t="s">
        <v>515</v>
      </c>
      <c r="C276" s="503" t="s">
        <v>515</v>
      </c>
      <c r="D276" s="503" t="s">
        <v>519</v>
      </c>
      <c r="AC276" s="548"/>
      <c r="AD276" s="548"/>
      <c r="AE276" s="548"/>
      <c r="AV276" s="549"/>
      <c r="AW276" s="549"/>
      <c r="AX276" s="549"/>
      <c r="BO276" s="549"/>
      <c r="BP276" s="549"/>
      <c r="BQ276" s="549"/>
    </row>
    <row r="277" spans="1:151" ht="14.25" customHeight="1">
      <c r="A277" s="503" t="s">
        <v>299</v>
      </c>
      <c r="B277" s="503" t="s">
        <v>515</v>
      </c>
      <c r="C277" s="503" t="s">
        <v>515</v>
      </c>
      <c r="D277" s="503" t="s">
        <v>520</v>
      </c>
      <c r="AC277" s="548"/>
      <c r="AD277" s="548"/>
      <c r="AE277" s="548"/>
      <c r="AV277" s="549"/>
      <c r="AW277" s="549"/>
      <c r="AX277" s="549"/>
      <c r="BO277" s="549"/>
      <c r="BP277" s="549"/>
      <c r="BQ277" s="549"/>
    </row>
    <row r="278" spans="1:151" ht="14.25" customHeight="1">
      <c r="A278" s="503" t="s">
        <v>299</v>
      </c>
      <c r="B278" s="503" t="s">
        <v>515</v>
      </c>
      <c r="C278" s="503" t="s">
        <v>515</v>
      </c>
      <c r="D278" s="503" t="s">
        <v>521</v>
      </c>
      <c r="AC278" s="548"/>
      <c r="AD278" s="548"/>
      <c r="AE278" s="548"/>
      <c r="AV278" s="549"/>
      <c r="AW278" s="549"/>
      <c r="AX278" s="549"/>
      <c r="BO278" s="549"/>
      <c r="BP278" s="549"/>
      <c r="BQ278" s="549"/>
    </row>
    <row r="279" spans="1:151" ht="14.25" customHeight="1">
      <c r="A279" s="503" t="s">
        <v>299</v>
      </c>
      <c r="B279" s="503" t="s">
        <v>515</v>
      </c>
      <c r="C279" s="503" t="s">
        <v>515</v>
      </c>
      <c r="D279" s="503" t="s">
        <v>522</v>
      </c>
      <c r="AC279" s="548"/>
      <c r="AD279" s="548"/>
      <c r="AE279" s="548"/>
      <c r="AV279" s="549"/>
      <c r="AW279" s="549"/>
      <c r="AX279" s="549"/>
      <c r="BO279" s="549"/>
      <c r="BP279" s="549"/>
      <c r="BQ279" s="549"/>
    </row>
    <row r="280" spans="1:151" ht="14.25" customHeight="1">
      <c r="A280" s="503" t="s">
        <v>299</v>
      </c>
      <c r="B280" s="503" t="s">
        <v>515</v>
      </c>
      <c r="C280" s="503" t="s">
        <v>515</v>
      </c>
      <c r="D280" s="503" t="s">
        <v>523</v>
      </c>
      <c r="AC280" s="548"/>
      <c r="AD280" s="548"/>
      <c r="AE280" s="548"/>
      <c r="AV280" s="549"/>
      <c r="AW280" s="549"/>
      <c r="AX280" s="549"/>
      <c r="BO280" s="549"/>
      <c r="BP280" s="549"/>
      <c r="BQ280" s="549"/>
    </row>
    <row r="281" spans="1:151" ht="14.25" customHeight="1">
      <c r="A281" s="503" t="s">
        <v>299</v>
      </c>
      <c r="B281" s="503" t="s">
        <v>515</v>
      </c>
      <c r="C281" s="503" t="s">
        <v>515</v>
      </c>
      <c r="D281" s="503" t="s">
        <v>524</v>
      </c>
      <c r="AC281" s="548"/>
      <c r="AD281" s="548"/>
      <c r="AE281" s="548"/>
      <c r="AV281" s="549"/>
      <c r="AW281" s="549"/>
      <c r="AX281" s="549"/>
      <c r="BO281" s="549"/>
      <c r="BP281" s="549"/>
      <c r="BQ281" s="549"/>
    </row>
    <row r="282" spans="1:151" ht="14.25" customHeight="1">
      <c r="A282" s="503" t="s">
        <v>299</v>
      </c>
      <c r="B282" s="503" t="s">
        <v>515</v>
      </c>
      <c r="C282" s="503" t="s">
        <v>515</v>
      </c>
      <c r="D282" s="503" t="s">
        <v>525</v>
      </c>
      <c r="AC282" s="548"/>
      <c r="AD282" s="548"/>
      <c r="AE282" s="548"/>
      <c r="AV282" s="549"/>
      <c r="AW282" s="549"/>
      <c r="AX282" s="549"/>
      <c r="BO282" s="549"/>
      <c r="BP282" s="549"/>
      <c r="BQ282" s="549"/>
    </row>
    <row r="283" spans="1:151" ht="14.25" customHeight="1">
      <c r="A283" s="503" t="s">
        <v>299</v>
      </c>
      <c r="B283" s="503" t="s">
        <v>515</v>
      </c>
      <c r="C283" s="503" t="s">
        <v>515</v>
      </c>
      <c r="D283" s="503" t="s">
        <v>526</v>
      </c>
      <c r="AC283" s="548"/>
      <c r="AD283" s="548"/>
      <c r="AE283" s="548"/>
      <c r="AV283" s="549"/>
      <c r="AW283" s="549"/>
      <c r="AX283" s="549"/>
      <c r="BO283" s="549"/>
      <c r="BP283" s="549"/>
      <c r="BQ283" s="549"/>
    </row>
    <row r="284" spans="1:151" ht="14.25" customHeight="1">
      <c r="A284" s="503" t="s">
        <v>299</v>
      </c>
      <c r="B284" s="503" t="s">
        <v>515</v>
      </c>
      <c r="C284" s="503" t="s">
        <v>515</v>
      </c>
      <c r="D284" s="503" t="s">
        <v>527</v>
      </c>
      <c r="AC284" s="548"/>
      <c r="AD284" s="548"/>
      <c r="AE284" s="548"/>
      <c r="AV284" s="549"/>
      <c r="AW284" s="549"/>
      <c r="AX284" s="549"/>
      <c r="BO284" s="549"/>
      <c r="BP284" s="549"/>
      <c r="BQ284" s="549"/>
    </row>
    <row r="285" spans="1:151" ht="14.25" customHeight="1">
      <c r="A285" s="503" t="s">
        <v>299</v>
      </c>
      <c r="B285" s="503" t="s">
        <v>515</v>
      </c>
      <c r="C285" s="503" t="s">
        <v>515</v>
      </c>
      <c r="D285" s="503" t="s">
        <v>528</v>
      </c>
      <c r="AC285" s="548"/>
      <c r="AD285" s="548"/>
      <c r="AE285" s="548"/>
      <c r="AV285" s="549"/>
      <c r="AW285" s="549"/>
      <c r="AX285" s="549"/>
      <c r="BO285" s="549"/>
      <c r="BP285" s="549"/>
      <c r="BQ285" s="549"/>
    </row>
    <row r="286" spans="1:151" ht="14.25" customHeight="1">
      <c r="A286" s="503" t="s">
        <v>299</v>
      </c>
      <c r="B286" s="503" t="s">
        <v>529</v>
      </c>
      <c r="C286" s="503" t="s">
        <v>529</v>
      </c>
      <c r="D286" s="503"/>
      <c r="E286" s="490">
        <v>109</v>
      </c>
      <c r="F286" s="490">
        <v>54</v>
      </c>
      <c r="G286" s="490">
        <v>21</v>
      </c>
      <c r="H286" s="490">
        <v>17</v>
      </c>
      <c r="I286" s="490">
        <v>12</v>
      </c>
      <c r="J286" s="490">
        <v>9</v>
      </c>
      <c r="K286" s="490">
        <v>21</v>
      </c>
      <c r="L286" s="490">
        <v>55</v>
      </c>
      <c r="M286" s="490">
        <v>136</v>
      </c>
      <c r="N286" s="490" t="s">
        <v>1</v>
      </c>
      <c r="O286" s="490">
        <v>4</v>
      </c>
      <c r="P286" s="490">
        <v>3</v>
      </c>
      <c r="Q286" s="490">
        <v>10</v>
      </c>
      <c r="R286" s="490">
        <v>6</v>
      </c>
      <c r="S286" s="490">
        <v>4</v>
      </c>
      <c r="T286" s="490">
        <v>6</v>
      </c>
      <c r="U286" s="490">
        <v>15</v>
      </c>
      <c r="V286" s="490">
        <v>5</v>
      </c>
      <c r="W286" s="490">
        <v>15</v>
      </c>
      <c r="X286" s="490">
        <v>17</v>
      </c>
      <c r="Y286" s="490">
        <v>17</v>
      </c>
      <c r="Z286" s="490">
        <v>13</v>
      </c>
      <c r="AA286" s="490">
        <v>14</v>
      </c>
      <c r="AB286" s="490">
        <v>7</v>
      </c>
      <c r="AC286" s="548">
        <v>60.7</v>
      </c>
      <c r="AD286" s="548">
        <v>59.4</v>
      </c>
      <c r="AE286" s="548">
        <v>62.3</v>
      </c>
      <c r="AF286" s="492">
        <v>118</v>
      </c>
      <c r="AG286" s="492" t="s">
        <v>1</v>
      </c>
      <c r="AH286" s="492">
        <v>2</v>
      </c>
      <c r="AI286" s="492">
        <v>3</v>
      </c>
      <c r="AJ286" s="492">
        <v>8</v>
      </c>
      <c r="AK286" s="492">
        <v>4</v>
      </c>
      <c r="AL286" s="492">
        <v>3</v>
      </c>
      <c r="AM286" s="492">
        <v>5</v>
      </c>
      <c r="AN286" s="492">
        <v>13</v>
      </c>
      <c r="AO286" s="492">
        <v>4</v>
      </c>
      <c r="AP286" s="492">
        <v>12</v>
      </c>
      <c r="AQ286" s="492">
        <v>17</v>
      </c>
      <c r="AR286" s="492">
        <v>16</v>
      </c>
      <c r="AS286" s="492">
        <v>11</v>
      </c>
      <c r="AT286" s="492">
        <v>13</v>
      </c>
      <c r="AU286" s="492">
        <v>7</v>
      </c>
      <c r="AV286" s="549">
        <v>62.1</v>
      </c>
      <c r="AW286" s="549">
        <v>60.5</v>
      </c>
      <c r="AX286" s="549">
        <v>64.3</v>
      </c>
      <c r="AY286" s="492">
        <v>92</v>
      </c>
      <c r="AZ286" s="492" t="s">
        <v>1</v>
      </c>
      <c r="BA286" s="492">
        <v>1</v>
      </c>
      <c r="BB286" s="492">
        <v>3</v>
      </c>
      <c r="BC286" s="492">
        <v>4</v>
      </c>
      <c r="BD286" s="492">
        <v>4</v>
      </c>
      <c r="BE286" s="492">
        <v>1</v>
      </c>
      <c r="BF286" s="492">
        <v>2</v>
      </c>
      <c r="BG286" s="492">
        <v>10</v>
      </c>
      <c r="BH286" s="492">
        <v>4</v>
      </c>
      <c r="BI286" s="492">
        <v>8</v>
      </c>
      <c r="BJ286" s="492">
        <v>14</v>
      </c>
      <c r="BK286" s="492">
        <v>13</v>
      </c>
      <c r="BL286" s="492">
        <v>11</v>
      </c>
      <c r="BM286" s="492">
        <v>11</v>
      </c>
      <c r="BN286" s="492">
        <v>6</v>
      </c>
      <c r="BO286" s="549">
        <v>63.9</v>
      </c>
      <c r="BP286" s="549">
        <v>61.4</v>
      </c>
      <c r="BQ286" s="549">
        <v>69.599999999999994</v>
      </c>
      <c r="BR286" s="492">
        <v>54</v>
      </c>
      <c r="BS286" s="492" t="s">
        <v>1</v>
      </c>
      <c r="BT286" s="492" t="s">
        <v>1</v>
      </c>
      <c r="BU286" s="492" t="s">
        <v>1</v>
      </c>
      <c r="BV286" s="492">
        <v>1</v>
      </c>
      <c r="BW286" s="492" t="s">
        <v>1</v>
      </c>
      <c r="BX286" s="492" t="s">
        <v>1</v>
      </c>
      <c r="BY286" s="492" t="s">
        <v>1</v>
      </c>
      <c r="BZ286" s="492">
        <v>3</v>
      </c>
      <c r="CA286" s="492">
        <v>2</v>
      </c>
      <c r="CB286" s="492">
        <v>4</v>
      </c>
      <c r="CC286" s="492">
        <v>10</v>
      </c>
      <c r="CD286" s="492">
        <v>10</v>
      </c>
      <c r="CE286" s="492">
        <v>6</v>
      </c>
      <c r="CF286" s="492">
        <v>10</v>
      </c>
      <c r="CG286" s="492">
        <v>8</v>
      </c>
      <c r="CH286" s="492">
        <v>31</v>
      </c>
      <c r="CI286" s="492" t="s">
        <v>1</v>
      </c>
      <c r="CJ286" s="492" t="s">
        <v>1</v>
      </c>
      <c r="CK286" s="492" t="s">
        <v>1</v>
      </c>
      <c r="CL286" s="492" t="s">
        <v>1</v>
      </c>
      <c r="CM286" s="492" t="s">
        <v>1</v>
      </c>
      <c r="CN286" s="492">
        <v>1</v>
      </c>
      <c r="CO286" s="492">
        <v>2</v>
      </c>
      <c r="CP286" s="492">
        <v>2</v>
      </c>
      <c r="CQ286" s="492">
        <v>7</v>
      </c>
      <c r="CR286" s="492">
        <v>4</v>
      </c>
      <c r="CS286" s="492">
        <v>3</v>
      </c>
      <c r="CT286" s="492">
        <v>7</v>
      </c>
      <c r="CU286" s="492">
        <v>5</v>
      </c>
      <c r="DC286" s="492">
        <v>182</v>
      </c>
      <c r="DD286" s="492">
        <v>119</v>
      </c>
      <c r="DE286" s="492">
        <v>92</v>
      </c>
      <c r="DF286" s="492">
        <v>17</v>
      </c>
      <c r="DG286" s="492">
        <v>10</v>
      </c>
      <c r="DH286" s="492">
        <v>26</v>
      </c>
      <c r="DI286" s="492">
        <v>16</v>
      </c>
      <c r="DJ286" s="492">
        <v>21</v>
      </c>
      <c r="DK286" s="492">
        <v>50</v>
      </c>
      <c r="DL286" s="492">
        <v>4</v>
      </c>
      <c r="DM286" s="492" t="s">
        <v>1</v>
      </c>
      <c r="DN286" s="492" t="s">
        <v>1</v>
      </c>
      <c r="DO286" s="492" t="s">
        <v>1</v>
      </c>
      <c r="DP286" s="492">
        <v>34</v>
      </c>
      <c r="DQ286" s="492">
        <v>1</v>
      </c>
      <c r="DR286" s="492">
        <v>8</v>
      </c>
      <c r="DS286" s="492">
        <v>2</v>
      </c>
      <c r="DT286" s="492">
        <v>1</v>
      </c>
      <c r="DU286" s="492" t="s">
        <v>1</v>
      </c>
      <c r="DV286" s="492" t="s">
        <v>1</v>
      </c>
      <c r="DW286" s="492" t="s">
        <v>1</v>
      </c>
      <c r="DX286" s="492" t="s">
        <v>1</v>
      </c>
      <c r="EA286" s="492">
        <v>54</v>
      </c>
      <c r="EB286" s="492">
        <v>3411</v>
      </c>
      <c r="EC286" s="492">
        <v>694</v>
      </c>
      <c r="ED286" s="492">
        <v>2362</v>
      </c>
      <c r="EE286" s="492">
        <v>355</v>
      </c>
      <c r="EF286" s="492">
        <v>95</v>
      </c>
      <c r="EG286" s="492">
        <v>79</v>
      </c>
      <c r="EH286" s="492">
        <v>64</v>
      </c>
      <c r="EI286" s="492">
        <v>11</v>
      </c>
      <c r="EJ286" s="492">
        <v>4</v>
      </c>
      <c r="EK286" s="492" t="s">
        <v>1</v>
      </c>
      <c r="EL286" s="492">
        <v>10</v>
      </c>
      <c r="EM286" s="492">
        <v>6</v>
      </c>
      <c r="EN286" s="492">
        <v>87</v>
      </c>
      <c r="EO286" s="492">
        <v>40</v>
      </c>
      <c r="EP286" s="492">
        <v>28</v>
      </c>
      <c r="EQ286" s="492">
        <v>6</v>
      </c>
      <c r="ER286" s="492">
        <v>6</v>
      </c>
      <c r="ES286" s="492">
        <v>26</v>
      </c>
      <c r="ET286" s="492">
        <v>6</v>
      </c>
      <c r="EU286" s="492">
        <v>15</v>
      </c>
    </row>
    <row r="287" spans="1:151" ht="14.25" customHeight="1">
      <c r="A287" s="503" t="s">
        <v>299</v>
      </c>
      <c r="B287" s="503" t="s">
        <v>529</v>
      </c>
      <c r="C287" s="503" t="s">
        <v>529</v>
      </c>
      <c r="D287" s="503" t="s">
        <v>219</v>
      </c>
      <c r="AC287" s="548"/>
      <c r="AD287" s="548"/>
      <c r="AE287" s="548"/>
      <c r="AV287" s="549"/>
      <c r="AW287" s="549"/>
      <c r="AX287" s="549"/>
      <c r="BO287" s="549"/>
      <c r="BP287" s="549"/>
      <c r="BQ287" s="549"/>
    </row>
    <row r="288" spans="1:151" ht="14.25" customHeight="1">
      <c r="A288" s="503" t="s">
        <v>299</v>
      </c>
      <c r="B288" s="503" t="s">
        <v>529</v>
      </c>
      <c r="C288" s="503" t="s">
        <v>529</v>
      </c>
      <c r="D288" s="503" t="s">
        <v>530</v>
      </c>
      <c r="AC288" s="548"/>
      <c r="AD288" s="548"/>
      <c r="AE288" s="548"/>
      <c r="AV288" s="549"/>
      <c r="AW288" s="549"/>
      <c r="AX288" s="549"/>
      <c r="BO288" s="549"/>
      <c r="BP288" s="549"/>
      <c r="BQ288" s="549"/>
    </row>
    <row r="289" spans="1:151" ht="14.25" customHeight="1">
      <c r="A289" s="503" t="s">
        <v>299</v>
      </c>
      <c r="B289" s="503" t="s">
        <v>529</v>
      </c>
      <c r="C289" s="503" t="s">
        <v>529</v>
      </c>
      <c r="D289" s="503" t="s">
        <v>216</v>
      </c>
      <c r="AC289" s="548"/>
      <c r="AD289" s="548"/>
      <c r="AE289" s="548"/>
      <c r="AV289" s="549"/>
      <c r="AW289" s="549"/>
      <c r="AX289" s="549"/>
      <c r="BO289" s="549"/>
      <c r="BP289" s="549"/>
      <c r="BQ289" s="549"/>
    </row>
    <row r="290" spans="1:151" ht="14.25" customHeight="1">
      <c r="A290" s="503" t="s">
        <v>299</v>
      </c>
      <c r="B290" s="503" t="s">
        <v>529</v>
      </c>
      <c r="C290" s="503" t="s">
        <v>529</v>
      </c>
      <c r="D290" s="503" t="s">
        <v>212</v>
      </c>
      <c r="AC290" s="548"/>
      <c r="AD290" s="548"/>
      <c r="AE290" s="548"/>
      <c r="AV290" s="549"/>
      <c r="AW290" s="549"/>
      <c r="AX290" s="549"/>
      <c r="BO290" s="549"/>
      <c r="BP290" s="549"/>
      <c r="BQ290" s="549"/>
    </row>
    <row r="291" spans="1:151" ht="14.25" customHeight="1">
      <c r="A291" s="503" t="s">
        <v>299</v>
      </c>
      <c r="B291" s="503" t="s">
        <v>529</v>
      </c>
      <c r="C291" s="503" t="s">
        <v>529</v>
      </c>
      <c r="D291" s="503" t="s">
        <v>209</v>
      </c>
      <c r="AC291" s="548"/>
      <c r="AD291" s="548"/>
      <c r="AE291" s="548"/>
      <c r="AV291" s="549"/>
      <c r="AW291" s="549"/>
      <c r="AX291" s="549"/>
      <c r="BO291" s="549"/>
      <c r="BP291" s="549"/>
      <c r="BQ291" s="549"/>
    </row>
    <row r="292" spans="1:151" ht="14.25" customHeight="1">
      <c r="A292" s="503" t="s">
        <v>299</v>
      </c>
      <c r="B292" s="503" t="s">
        <v>529</v>
      </c>
      <c r="C292" s="503" t="s">
        <v>529</v>
      </c>
      <c r="D292" s="503" t="s">
        <v>531</v>
      </c>
      <c r="AC292" s="548"/>
      <c r="AD292" s="548"/>
      <c r="AE292" s="548"/>
      <c r="AV292" s="549"/>
      <c r="AW292" s="549"/>
      <c r="AX292" s="549"/>
      <c r="BO292" s="549"/>
      <c r="BP292" s="549"/>
      <c r="BQ292" s="549"/>
    </row>
    <row r="293" spans="1:151" ht="14.25" customHeight="1">
      <c r="A293" s="503" t="s">
        <v>299</v>
      </c>
      <c r="B293" s="503" t="s">
        <v>529</v>
      </c>
      <c r="C293" s="503" t="s">
        <v>529</v>
      </c>
      <c r="D293" s="503" t="s">
        <v>202</v>
      </c>
      <c r="AC293" s="548"/>
      <c r="AD293" s="548"/>
      <c r="AE293" s="548"/>
      <c r="AV293" s="549"/>
      <c r="AW293" s="549"/>
      <c r="AX293" s="549"/>
      <c r="BO293" s="549"/>
      <c r="BP293" s="549"/>
      <c r="BQ293" s="549"/>
    </row>
    <row r="294" spans="1:151" ht="14.25" customHeight="1">
      <c r="A294" s="503" t="s">
        <v>299</v>
      </c>
      <c r="B294" s="503" t="s">
        <v>529</v>
      </c>
      <c r="C294" s="503" t="s">
        <v>529</v>
      </c>
      <c r="D294" s="503" t="s">
        <v>532</v>
      </c>
      <c r="AC294" s="548"/>
      <c r="AD294" s="548"/>
      <c r="AE294" s="548"/>
      <c r="AV294" s="549"/>
      <c r="AW294" s="549"/>
      <c r="AX294" s="549"/>
      <c r="BO294" s="549"/>
      <c r="BP294" s="549"/>
      <c r="BQ294" s="549"/>
    </row>
    <row r="295" spans="1:151" ht="14.25" customHeight="1">
      <c r="A295" s="503" t="s">
        <v>299</v>
      </c>
      <c r="B295" s="503" t="s">
        <v>529</v>
      </c>
      <c r="C295" s="503" t="s">
        <v>529</v>
      </c>
      <c r="D295" s="503" t="s">
        <v>533</v>
      </c>
      <c r="AC295" s="548"/>
      <c r="AD295" s="548"/>
      <c r="AE295" s="548"/>
      <c r="AV295" s="549"/>
      <c r="AW295" s="549"/>
      <c r="AX295" s="549"/>
      <c r="BO295" s="549"/>
      <c r="BP295" s="549"/>
      <c r="BQ295" s="549"/>
    </row>
    <row r="296" spans="1:151" ht="14.25" customHeight="1">
      <c r="A296" s="503" t="s">
        <v>299</v>
      </c>
      <c r="B296" s="503" t="s">
        <v>534</v>
      </c>
      <c r="C296" s="503" t="s">
        <v>534</v>
      </c>
      <c r="D296" s="503"/>
      <c r="E296" s="490">
        <v>45</v>
      </c>
      <c r="F296" s="490">
        <v>17</v>
      </c>
      <c r="G296" s="490">
        <v>5</v>
      </c>
      <c r="H296" s="490">
        <v>4</v>
      </c>
      <c r="I296" s="490">
        <v>5</v>
      </c>
      <c r="J296" s="490">
        <v>3</v>
      </c>
      <c r="K296" s="490">
        <v>7</v>
      </c>
      <c r="L296" s="490">
        <v>28</v>
      </c>
      <c r="M296" s="490">
        <v>33</v>
      </c>
      <c r="N296" s="490" t="s">
        <v>1</v>
      </c>
      <c r="O296" s="490" t="s">
        <v>1</v>
      </c>
      <c r="P296" s="490" t="s">
        <v>1</v>
      </c>
      <c r="Q296" s="490">
        <v>1</v>
      </c>
      <c r="R296" s="490">
        <v>1</v>
      </c>
      <c r="S296" s="490" t="s">
        <v>1</v>
      </c>
      <c r="T296" s="490">
        <v>2</v>
      </c>
      <c r="U296" s="490">
        <v>4</v>
      </c>
      <c r="V296" s="490">
        <v>5</v>
      </c>
      <c r="W296" s="490">
        <v>6</v>
      </c>
      <c r="X296" s="490">
        <v>4</v>
      </c>
      <c r="Y296" s="490">
        <v>3</v>
      </c>
      <c r="Z296" s="490" t="s">
        <v>1</v>
      </c>
      <c r="AA296" s="490">
        <v>5</v>
      </c>
      <c r="AB296" s="490">
        <v>2</v>
      </c>
      <c r="AC296" s="548">
        <v>63.6</v>
      </c>
      <c r="AD296" s="548">
        <v>63.5</v>
      </c>
      <c r="AE296" s="548">
        <v>63.8</v>
      </c>
      <c r="AF296" s="492">
        <v>26</v>
      </c>
      <c r="AG296" s="492" t="s">
        <v>1</v>
      </c>
      <c r="AH296" s="492" t="s">
        <v>1</v>
      </c>
      <c r="AI296" s="492" t="s">
        <v>1</v>
      </c>
      <c r="AJ296" s="492" t="s">
        <v>1</v>
      </c>
      <c r="AK296" s="492">
        <v>1</v>
      </c>
      <c r="AL296" s="492" t="s">
        <v>1</v>
      </c>
      <c r="AM296" s="492">
        <v>1</v>
      </c>
      <c r="AN296" s="492">
        <v>3</v>
      </c>
      <c r="AO296" s="492">
        <v>3</v>
      </c>
      <c r="AP296" s="492">
        <v>4</v>
      </c>
      <c r="AQ296" s="492">
        <v>4</v>
      </c>
      <c r="AR296" s="492">
        <v>3</v>
      </c>
      <c r="AS296" s="492" t="s">
        <v>1</v>
      </c>
      <c r="AT296" s="492">
        <v>5</v>
      </c>
      <c r="AU296" s="492">
        <v>2</v>
      </c>
      <c r="AV296" s="549">
        <v>66.5</v>
      </c>
      <c r="AW296" s="549">
        <v>66.2</v>
      </c>
      <c r="AX296" s="549">
        <v>67.099999999999994</v>
      </c>
      <c r="AY296" s="492">
        <v>23</v>
      </c>
      <c r="AZ296" s="492" t="s">
        <v>1</v>
      </c>
      <c r="BA296" s="492" t="s">
        <v>1</v>
      </c>
      <c r="BB296" s="492" t="s">
        <v>1</v>
      </c>
      <c r="BC296" s="492" t="s">
        <v>1</v>
      </c>
      <c r="BD296" s="492">
        <v>1</v>
      </c>
      <c r="BE296" s="492" t="s">
        <v>1</v>
      </c>
      <c r="BF296" s="492">
        <v>1</v>
      </c>
      <c r="BG296" s="492">
        <v>2</v>
      </c>
      <c r="BH296" s="492">
        <v>3</v>
      </c>
      <c r="BI296" s="492">
        <v>3</v>
      </c>
      <c r="BJ296" s="492">
        <v>4</v>
      </c>
      <c r="BK296" s="492">
        <v>3</v>
      </c>
      <c r="BL296" s="492" t="s">
        <v>1</v>
      </c>
      <c r="BM296" s="492">
        <v>4</v>
      </c>
      <c r="BN296" s="492">
        <v>2</v>
      </c>
      <c r="BO296" s="549">
        <v>66.5</v>
      </c>
      <c r="BP296" s="549">
        <v>66.2</v>
      </c>
      <c r="BQ296" s="549">
        <v>67.400000000000006</v>
      </c>
      <c r="BR296" s="492">
        <v>17</v>
      </c>
      <c r="BS296" s="492" t="s">
        <v>1</v>
      </c>
      <c r="BT296" s="492" t="s">
        <v>1</v>
      </c>
      <c r="BU296" s="492" t="s">
        <v>1</v>
      </c>
      <c r="BV296" s="492" t="s">
        <v>1</v>
      </c>
      <c r="BW296" s="492">
        <v>1</v>
      </c>
      <c r="BX296" s="492" t="s">
        <v>1</v>
      </c>
      <c r="BY296" s="492" t="s">
        <v>1</v>
      </c>
      <c r="BZ296" s="492">
        <v>2</v>
      </c>
      <c r="CA296" s="492">
        <v>1</v>
      </c>
      <c r="CB296" s="492">
        <v>2</v>
      </c>
      <c r="CC296" s="492">
        <v>1</v>
      </c>
      <c r="CD296" s="492">
        <v>3</v>
      </c>
      <c r="CE296" s="492" t="s">
        <v>1</v>
      </c>
      <c r="CF296" s="492">
        <v>2</v>
      </c>
      <c r="CG296" s="492">
        <v>5</v>
      </c>
      <c r="CH296" s="492">
        <v>7</v>
      </c>
      <c r="CI296" s="492" t="s">
        <v>1</v>
      </c>
      <c r="CJ296" s="492" t="s">
        <v>1</v>
      </c>
      <c r="CK296" s="492" t="s">
        <v>1</v>
      </c>
      <c r="CL296" s="492" t="s">
        <v>1</v>
      </c>
      <c r="CM296" s="492" t="s">
        <v>1</v>
      </c>
      <c r="CN296" s="492" t="s">
        <v>1</v>
      </c>
      <c r="CO296" s="492" t="s">
        <v>1</v>
      </c>
      <c r="CP296" s="492" t="s">
        <v>1</v>
      </c>
      <c r="CQ296" s="492">
        <v>1</v>
      </c>
      <c r="CR296" s="492" t="s">
        <v>1</v>
      </c>
      <c r="CS296" s="492" t="s">
        <v>1</v>
      </c>
      <c r="CT296" s="492">
        <v>1</v>
      </c>
      <c r="CU296" s="492">
        <v>5</v>
      </c>
      <c r="DC296" s="492">
        <v>48</v>
      </c>
      <c r="DD296" s="492">
        <v>34</v>
      </c>
      <c r="DE296" s="492">
        <v>23</v>
      </c>
      <c r="DF296" s="492">
        <v>8</v>
      </c>
      <c r="DG296" s="492">
        <v>3</v>
      </c>
      <c r="DH296" s="492">
        <v>8</v>
      </c>
      <c r="DI296" s="492">
        <v>1</v>
      </c>
      <c r="DJ296" s="492">
        <v>5</v>
      </c>
      <c r="DK296" s="492">
        <v>16</v>
      </c>
      <c r="DL296" s="492" t="s">
        <v>1</v>
      </c>
      <c r="DM296" s="492" t="s">
        <v>1</v>
      </c>
      <c r="DN296" s="492">
        <v>2</v>
      </c>
      <c r="DO296" s="492" t="s">
        <v>1</v>
      </c>
      <c r="DP296" s="492">
        <v>8</v>
      </c>
      <c r="DQ296" s="492">
        <v>1</v>
      </c>
      <c r="DR296" s="492">
        <v>1</v>
      </c>
      <c r="DS296" s="492">
        <v>4</v>
      </c>
      <c r="DT296" s="492" t="s">
        <v>1</v>
      </c>
      <c r="DU296" s="492" t="s">
        <v>1</v>
      </c>
      <c r="DV296" s="492" t="s">
        <v>1</v>
      </c>
      <c r="DW296" s="492" t="s">
        <v>1</v>
      </c>
      <c r="DX296" s="492" t="s">
        <v>1</v>
      </c>
      <c r="EA296" s="492">
        <v>16</v>
      </c>
      <c r="EB296" s="492">
        <v>748</v>
      </c>
      <c r="EC296" s="492">
        <v>20</v>
      </c>
      <c r="ED296" s="492">
        <v>592</v>
      </c>
      <c r="EE296" s="492">
        <v>136</v>
      </c>
      <c r="EF296" s="492">
        <v>26</v>
      </c>
      <c r="EG296" s="492">
        <v>24</v>
      </c>
      <c r="EH296" s="492">
        <v>18</v>
      </c>
      <c r="EI296" s="492">
        <v>4</v>
      </c>
      <c r="EJ296" s="492">
        <v>2</v>
      </c>
      <c r="EK296" s="492" t="s">
        <v>1</v>
      </c>
      <c r="EL296" s="492" t="s">
        <v>1</v>
      </c>
      <c r="EM296" s="492">
        <v>2</v>
      </c>
      <c r="EN296" s="492">
        <v>22</v>
      </c>
      <c r="EO296" s="492">
        <v>10</v>
      </c>
      <c r="EP296" s="492">
        <v>5</v>
      </c>
      <c r="EQ296" s="492">
        <v>4</v>
      </c>
      <c r="ER296" s="492">
        <v>1</v>
      </c>
      <c r="ES296" s="492">
        <v>8</v>
      </c>
      <c r="ET296" s="492">
        <v>1</v>
      </c>
      <c r="EU296" s="492">
        <v>3</v>
      </c>
    </row>
    <row r="297" spans="1:151" ht="14.25" customHeight="1">
      <c r="A297" s="503" t="s">
        <v>299</v>
      </c>
      <c r="B297" s="503" t="s">
        <v>534</v>
      </c>
      <c r="C297" s="503" t="s">
        <v>534</v>
      </c>
      <c r="D297" s="503" t="s">
        <v>228</v>
      </c>
      <c r="AC297" s="548"/>
      <c r="AD297" s="548"/>
      <c r="AE297" s="548"/>
      <c r="AV297" s="549"/>
      <c r="AW297" s="549"/>
      <c r="AX297" s="549"/>
      <c r="BO297" s="549"/>
      <c r="BP297" s="549"/>
      <c r="BQ297" s="549"/>
    </row>
    <row r="298" spans="1:151" ht="14.25" customHeight="1">
      <c r="A298" s="503" t="s">
        <v>299</v>
      </c>
      <c r="B298" s="503" t="s">
        <v>534</v>
      </c>
      <c r="C298" s="503" t="s">
        <v>534</v>
      </c>
      <c r="D298" s="503" t="s">
        <v>535</v>
      </c>
      <c r="AC298" s="548"/>
      <c r="AD298" s="548"/>
      <c r="AE298" s="548"/>
      <c r="AV298" s="549"/>
      <c r="AW298" s="549"/>
      <c r="AX298" s="549"/>
      <c r="BO298" s="549"/>
      <c r="BP298" s="549"/>
      <c r="BQ298" s="549"/>
    </row>
    <row r="299" spans="1:151" ht="14.25" customHeight="1">
      <c r="A299" s="503" t="s">
        <v>299</v>
      </c>
      <c r="B299" s="503" t="s">
        <v>534</v>
      </c>
      <c r="C299" s="503" t="s">
        <v>534</v>
      </c>
      <c r="D299" s="503" t="s">
        <v>536</v>
      </c>
      <c r="AC299" s="548"/>
      <c r="AD299" s="548"/>
      <c r="AE299" s="548"/>
      <c r="AV299" s="549"/>
      <c r="AW299" s="549"/>
      <c r="AX299" s="549"/>
      <c r="BO299" s="549"/>
      <c r="BP299" s="549"/>
      <c r="BQ299" s="549"/>
    </row>
    <row r="300" spans="1:151" ht="14.25" customHeight="1">
      <c r="A300" s="503" t="s">
        <v>299</v>
      </c>
      <c r="B300" s="503" t="s">
        <v>534</v>
      </c>
      <c r="C300" s="503" t="s">
        <v>534</v>
      </c>
      <c r="D300" s="503" t="s">
        <v>537</v>
      </c>
      <c r="AC300" s="548"/>
      <c r="AD300" s="548"/>
      <c r="AE300" s="548"/>
      <c r="AV300" s="549"/>
      <c r="AW300" s="549"/>
      <c r="AX300" s="549"/>
      <c r="BO300" s="549"/>
      <c r="BP300" s="549"/>
      <c r="BQ300" s="549"/>
    </row>
    <row r="301" spans="1:151" ht="14.25" customHeight="1">
      <c r="A301" s="503" t="s">
        <v>299</v>
      </c>
      <c r="B301" s="503" t="s">
        <v>534</v>
      </c>
      <c r="C301" s="503" t="s">
        <v>534</v>
      </c>
      <c r="D301" s="503" t="s">
        <v>538</v>
      </c>
      <c r="AC301" s="548"/>
      <c r="AD301" s="548"/>
      <c r="AE301" s="548"/>
      <c r="AV301" s="549"/>
      <c r="AW301" s="549"/>
      <c r="AX301" s="549"/>
      <c r="BO301" s="549"/>
      <c r="BP301" s="549"/>
      <c r="BQ301" s="549"/>
    </row>
    <row r="302" spans="1:151" ht="14.25" customHeight="1">
      <c r="A302" s="503" t="s">
        <v>299</v>
      </c>
      <c r="B302" s="503" t="s">
        <v>534</v>
      </c>
      <c r="C302" s="503" t="s">
        <v>534</v>
      </c>
      <c r="D302" s="503" t="s">
        <v>539</v>
      </c>
      <c r="AC302" s="548"/>
      <c r="AD302" s="548"/>
      <c r="AE302" s="548"/>
      <c r="AV302" s="549"/>
      <c r="AW302" s="549"/>
      <c r="AX302" s="549"/>
      <c r="BO302" s="549"/>
      <c r="BP302" s="549"/>
      <c r="BQ302" s="549"/>
    </row>
    <row r="303" spans="1:151" ht="14.25" customHeight="1">
      <c r="A303" s="503" t="s">
        <v>299</v>
      </c>
      <c r="B303" s="503" t="s">
        <v>534</v>
      </c>
      <c r="C303" s="503" t="s">
        <v>534</v>
      </c>
      <c r="D303" s="503" t="s">
        <v>540</v>
      </c>
      <c r="AC303" s="548"/>
      <c r="AD303" s="548"/>
      <c r="AE303" s="548"/>
      <c r="AV303" s="549"/>
      <c r="AW303" s="549"/>
      <c r="AX303" s="549"/>
      <c r="BO303" s="549"/>
      <c r="BP303" s="549"/>
      <c r="BQ303" s="549"/>
    </row>
    <row r="304" spans="1:151" ht="14.25" customHeight="1">
      <c r="A304" s="503" t="s">
        <v>299</v>
      </c>
      <c r="B304" s="503" t="s">
        <v>534</v>
      </c>
      <c r="C304" s="503" t="s">
        <v>534</v>
      </c>
      <c r="D304" s="503" t="s">
        <v>541</v>
      </c>
      <c r="AC304" s="548"/>
      <c r="AD304" s="548"/>
      <c r="AE304" s="548"/>
      <c r="AV304" s="549"/>
      <c r="AW304" s="549"/>
      <c r="AX304" s="549"/>
      <c r="BO304" s="549"/>
      <c r="BP304" s="549"/>
      <c r="BQ304" s="549"/>
    </row>
    <row r="305" spans="1:151" ht="14.25" customHeight="1">
      <c r="A305" s="503" t="s">
        <v>299</v>
      </c>
      <c r="B305" s="503" t="s">
        <v>534</v>
      </c>
      <c r="C305" s="503" t="s">
        <v>534</v>
      </c>
      <c r="D305" s="503" t="s">
        <v>542</v>
      </c>
      <c r="AC305" s="548"/>
      <c r="AD305" s="548"/>
      <c r="AE305" s="548"/>
      <c r="AV305" s="549"/>
      <c r="AW305" s="549"/>
      <c r="AX305" s="549"/>
      <c r="BO305" s="549"/>
      <c r="BP305" s="549"/>
      <c r="BQ305" s="549"/>
    </row>
    <row r="306" spans="1:151" ht="14.25" customHeight="1">
      <c r="A306" s="503" t="s">
        <v>299</v>
      </c>
      <c r="B306" s="503" t="s">
        <v>534</v>
      </c>
      <c r="C306" s="503" t="s">
        <v>534</v>
      </c>
      <c r="D306" s="503" t="s">
        <v>205</v>
      </c>
      <c r="AC306" s="548"/>
      <c r="AD306" s="548"/>
      <c r="AE306" s="548"/>
      <c r="AV306" s="549"/>
      <c r="AW306" s="549"/>
      <c r="AX306" s="549"/>
      <c r="BO306" s="549"/>
      <c r="BP306" s="549"/>
      <c r="BQ306" s="549"/>
    </row>
    <row r="307" spans="1:151" ht="14.25" customHeight="1">
      <c r="A307" s="503" t="s">
        <v>299</v>
      </c>
      <c r="B307" s="503" t="s">
        <v>534</v>
      </c>
      <c r="C307" s="503" t="s">
        <v>534</v>
      </c>
      <c r="D307" s="503" t="s">
        <v>543</v>
      </c>
      <c r="AC307" s="548"/>
      <c r="AD307" s="548"/>
      <c r="AE307" s="548"/>
      <c r="AV307" s="549"/>
      <c r="AW307" s="549"/>
      <c r="AX307" s="549"/>
      <c r="BO307" s="549"/>
      <c r="BP307" s="549"/>
      <c r="BQ307" s="549"/>
    </row>
    <row r="308" spans="1:151" ht="14.25" customHeight="1">
      <c r="A308" s="503" t="s">
        <v>299</v>
      </c>
      <c r="B308" s="503" t="s">
        <v>534</v>
      </c>
      <c r="C308" s="503" t="s">
        <v>534</v>
      </c>
      <c r="D308" s="503" t="s">
        <v>215</v>
      </c>
      <c r="AC308" s="548"/>
      <c r="AD308" s="548"/>
      <c r="AE308" s="548"/>
      <c r="AV308" s="549"/>
      <c r="AW308" s="549"/>
      <c r="AX308" s="549"/>
      <c r="BO308" s="549"/>
      <c r="BP308" s="549"/>
      <c r="BQ308" s="549"/>
    </row>
    <row r="309" spans="1:151" ht="14.25" customHeight="1">
      <c r="A309" s="503" t="s">
        <v>299</v>
      </c>
      <c r="B309" s="503" t="s">
        <v>534</v>
      </c>
      <c r="C309" s="503" t="s">
        <v>534</v>
      </c>
      <c r="D309" s="503"/>
      <c r="AC309" s="548"/>
      <c r="AD309" s="548"/>
      <c r="AE309" s="548"/>
      <c r="AV309" s="549"/>
      <c r="AW309" s="549"/>
      <c r="AX309" s="549"/>
      <c r="BO309" s="549"/>
      <c r="BP309" s="549"/>
      <c r="BQ309" s="549"/>
    </row>
    <row r="310" spans="1:151" ht="14.25" customHeight="1">
      <c r="A310" s="503" t="s">
        <v>299</v>
      </c>
      <c r="B310" s="503" t="s">
        <v>534</v>
      </c>
      <c r="C310" s="503" t="s">
        <v>534</v>
      </c>
      <c r="D310" s="503"/>
      <c r="AC310" s="548"/>
      <c r="AD310" s="548"/>
      <c r="AE310" s="548"/>
      <c r="AV310" s="549"/>
      <c r="AW310" s="549"/>
      <c r="AX310" s="549"/>
      <c r="BO310" s="549"/>
      <c r="BP310" s="549"/>
      <c r="BQ310" s="549"/>
    </row>
    <row r="311" spans="1:151" ht="14.25" customHeight="1">
      <c r="A311" s="503" t="s">
        <v>299</v>
      </c>
      <c r="B311" s="503" t="s">
        <v>544</v>
      </c>
      <c r="C311" s="503" t="s">
        <v>544</v>
      </c>
      <c r="D311" s="503"/>
      <c r="E311" s="490">
        <v>118</v>
      </c>
      <c r="F311" s="490">
        <v>63</v>
      </c>
      <c r="G311" s="490">
        <v>26</v>
      </c>
      <c r="H311" s="490">
        <v>25</v>
      </c>
      <c r="I311" s="490">
        <v>21</v>
      </c>
      <c r="J311" s="490">
        <v>14</v>
      </c>
      <c r="K311" s="490">
        <v>16</v>
      </c>
      <c r="L311" s="490">
        <v>55</v>
      </c>
      <c r="M311" s="490">
        <v>184</v>
      </c>
      <c r="N311" s="490">
        <v>2</v>
      </c>
      <c r="O311" s="490">
        <v>1</v>
      </c>
      <c r="P311" s="490">
        <v>9</v>
      </c>
      <c r="Q311" s="490">
        <v>9</v>
      </c>
      <c r="R311" s="490">
        <v>10</v>
      </c>
      <c r="S311" s="490">
        <v>10</v>
      </c>
      <c r="T311" s="490">
        <v>7</v>
      </c>
      <c r="U311" s="490">
        <v>16</v>
      </c>
      <c r="V311" s="490">
        <v>20</v>
      </c>
      <c r="W311" s="490">
        <v>20</v>
      </c>
      <c r="X311" s="490">
        <v>23</v>
      </c>
      <c r="Y311" s="490">
        <v>13</v>
      </c>
      <c r="Z311" s="490">
        <v>12</v>
      </c>
      <c r="AA311" s="490">
        <v>16</v>
      </c>
      <c r="AB311" s="490">
        <v>16</v>
      </c>
      <c r="AC311" s="548">
        <v>60</v>
      </c>
      <c r="AD311" s="548">
        <v>56.1</v>
      </c>
      <c r="AE311" s="548">
        <v>64.8</v>
      </c>
      <c r="AF311" s="492">
        <v>151</v>
      </c>
      <c r="AG311" s="492">
        <v>2</v>
      </c>
      <c r="AH311" s="492">
        <v>1</v>
      </c>
      <c r="AI311" s="492">
        <v>4</v>
      </c>
      <c r="AJ311" s="492">
        <v>6</v>
      </c>
      <c r="AK311" s="492">
        <v>7</v>
      </c>
      <c r="AL311" s="492">
        <v>8</v>
      </c>
      <c r="AM311" s="492">
        <v>6</v>
      </c>
      <c r="AN311" s="492">
        <v>13</v>
      </c>
      <c r="AO311" s="492">
        <v>15</v>
      </c>
      <c r="AP311" s="492">
        <v>18</v>
      </c>
      <c r="AQ311" s="492">
        <v>19</v>
      </c>
      <c r="AR311" s="492">
        <v>12</v>
      </c>
      <c r="AS311" s="492">
        <v>12</v>
      </c>
      <c r="AT311" s="492">
        <v>13</v>
      </c>
      <c r="AU311" s="492">
        <v>15</v>
      </c>
      <c r="AV311" s="549">
        <v>61.8</v>
      </c>
      <c r="AW311" s="549">
        <v>58.3</v>
      </c>
      <c r="AX311" s="549">
        <v>66.3</v>
      </c>
      <c r="AY311" s="492">
        <v>126</v>
      </c>
      <c r="AZ311" s="492" t="s">
        <v>1</v>
      </c>
      <c r="BA311" s="492">
        <v>1</v>
      </c>
      <c r="BB311" s="492">
        <v>4</v>
      </c>
      <c r="BC311" s="492">
        <v>5</v>
      </c>
      <c r="BD311" s="492">
        <v>5</v>
      </c>
      <c r="BE311" s="492">
        <v>8</v>
      </c>
      <c r="BF311" s="492">
        <v>4</v>
      </c>
      <c r="BG311" s="492">
        <v>10</v>
      </c>
      <c r="BH311" s="492">
        <v>12</v>
      </c>
      <c r="BI311" s="492">
        <v>13</v>
      </c>
      <c r="BJ311" s="492">
        <v>18</v>
      </c>
      <c r="BK311" s="492">
        <v>12</v>
      </c>
      <c r="BL311" s="492">
        <v>10</v>
      </c>
      <c r="BM311" s="492">
        <v>10</v>
      </c>
      <c r="BN311" s="492">
        <v>14</v>
      </c>
      <c r="BO311" s="549">
        <v>62.7</v>
      </c>
      <c r="BP311" s="549">
        <v>58.8</v>
      </c>
      <c r="BQ311" s="549">
        <v>70</v>
      </c>
      <c r="BR311" s="492">
        <v>63</v>
      </c>
      <c r="BS311" s="492" t="s">
        <v>1</v>
      </c>
      <c r="BT311" s="492" t="s">
        <v>1</v>
      </c>
      <c r="BU311" s="492" t="s">
        <v>1</v>
      </c>
      <c r="BV311" s="492">
        <v>1</v>
      </c>
      <c r="BW311" s="492" t="s">
        <v>1</v>
      </c>
      <c r="BX311" s="492">
        <v>1</v>
      </c>
      <c r="BY311" s="492">
        <v>1</v>
      </c>
      <c r="BZ311" s="492">
        <v>7</v>
      </c>
      <c r="CA311" s="492">
        <v>3</v>
      </c>
      <c r="CB311" s="492">
        <v>8</v>
      </c>
      <c r="CC311" s="492">
        <v>12</v>
      </c>
      <c r="CD311" s="492">
        <v>6</v>
      </c>
      <c r="CE311" s="492">
        <v>5</v>
      </c>
      <c r="CF311" s="492">
        <v>10</v>
      </c>
      <c r="CG311" s="492">
        <v>9</v>
      </c>
      <c r="CH311" s="492">
        <v>44</v>
      </c>
      <c r="CI311" s="492" t="s">
        <v>1</v>
      </c>
      <c r="CJ311" s="492" t="s">
        <v>1</v>
      </c>
      <c r="CK311" s="492" t="s">
        <v>1</v>
      </c>
      <c r="CL311" s="492" t="s">
        <v>1</v>
      </c>
      <c r="CM311" s="492">
        <v>1</v>
      </c>
      <c r="CN311" s="492">
        <v>4</v>
      </c>
      <c r="CO311" s="492">
        <v>1</v>
      </c>
      <c r="CP311" s="492">
        <v>6</v>
      </c>
      <c r="CQ311" s="492">
        <v>8</v>
      </c>
      <c r="CR311" s="492">
        <v>6</v>
      </c>
      <c r="CS311" s="492">
        <v>4</v>
      </c>
      <c r="CT311" s="492">
        <v>9</v>
      </c>
      <c r="CU311" s="492">
        <v>5</v>
      </c>
      <c r="DC311" s="492">
        <v>237</v>
      </c>
      <c r="DD311" s="492">
        <v>164</v>
      </c>
      <c r="DE311" s="492">
        <v>126</v>
      </c>
      <c r="DF311" s="492">
        <v>23</v>
      </c>
      <c r="DG311" s="492">
        <v>15</v>
      </c>
      <c r="DH311" s="492">
        <v>39</v>
      </c>
      <c r="DI311" s="492">
        <v>14</v>
      </c>
      <c r="DJ311" s="492">
        <v>20</v>
      </c>
      <c r="DK311" s="492">
        <v>62</v>
      </c>
      <c r="DL311" s="492" t="s">
        <v>1</v>
      </c>
      <c r="DM311" s="492" t="s">
        <v>1</v>
      </c>
      <c r="DN311" s="492">
        <v>2</v>
      </c>
      <c r="DO311" s="492" t="s">
        <v>1</v>
      </c>
      <c r="DP311" s="492">
        <v>45</v>
      </c>
      <c r="DQ311" s="492">
        <v>1</v>
      </c>
      <c r="DR311" s="492">
        <v>6</v>
      </c>
      <c r="DS311" s="492">
        <v>7</v>
      </c>
      <c r="DT311" s="492">
        <v>1</v>
      </c>
      <c r="DU311" s="492" t="s">
        <v>1</v>
      </c>
      <c r="DV311" s="492" t="s">
        <v>1</v>
      </c>
      <c r="DW311" s="492" t="s">
        <v>1</v>
      </c>
      <c r="DX311" s="492" t="s">
        <v>1</v>
      </c>
      <c r="EA311" s="492">
        <v>62</v>
      </c>
      <c r="EB311" s="492">
        <v>2864</v>
      </c>
      <c r="EC311" s="492" t="s">
        <v>1</v>
      </c>
      <c r="ED311" s="492">
        <v>2241</v>
      </c>
      <c r="EE311" s="492">
        <v>623</v>
      </c>
      <c r="EF311" s="492">
        <v>116</v>
      </c>
      <c r="EG311" s="492">
        <v>101</v>
      </c>
      <c r="EH311" s="492">
        <v>82</v>
      </c>
      <c r="EI311" s="492">
        <v>11</v>
      </c>
      <c r="EJ311" s="492">
        <v>8</v>
      </c>
      <c r="EK311" s="492" t="s">
        <v>1</v>
      </c>
      <c r="EL311" s="492">
        <v>9</v>
      </c>
      <c r="EM311" s="492">
        <v>6</v>
      </c>
      <c r="EN311" s="492">
        <v>121</v>
      </c>
      <c r="EO311" s="492">
        <v>63</v>
      </c>
      <c r="EP311" s="492">
        <v>44</v>
      </c>
      <c r="EQ311" s="492">
        <v>12</v>
      </c>
      <c r="ER311" s="492">
        <v>7</v>
      </c>
      <c r="ES311" s="492">
        <v>39</v>
      </c>
      <c r="ET311" s="492">
        <v>5</v>
      </c>
      <c r="EU311" s="492">
        <v>14</v>
      </c>
    </row>
    <row r="312" spans="1:151" ht="14.25" customHeight="1">
      <c r="A312" s="503" t="s">
        <v>299</v>
      </c>
      <c r="B312" s="503" t="s">
        <v>544</v>
      </c>
      <c r="C312" s="503" t="s">
        <v>544</v>
      </c>
      <c r="D312" s="503" t="s">
        <v>544</v>
      </c>
      <c r="AC312" s="548"/>
      <c r="AD312" s="548"/>
      <c r="AE312" s="548"/>
      <c r="AV312" s="549"/>
      <c r="AW312" s="549"/>
      <c r="AX312" s="549"/>
      <c r="BO312" s="549"/>
      <c r="BP312" s="549"/>
      <c r="BQ312" s="549"/>
    </row>
    <row r="313" spans="1:151" ht="14.25" customHeight="1">
      <c r="A313" s="503" t="s">
        <v>299</v>
      </c>
      <c r="B313" s="503" t="s">
        <v>545</v>
      </c>
      <c r="C313" s="503" t="s">
        <v>545</v>
      </c>
      <c r="D313" s="503"/>
      <c r="E313" s="490">
        <v>170</v>
      </c>
      <c r="F313" s="490">
        <v>87</v>
      </c>
      <c r="G313" s="490">
        <v>29</v>
      </c>
      <c r="H313" s="490">
        <v>21</v>
      </c>
      <c r="I313" s="490">
        <v>27</v>
      </c>
      <c r="J313" s="490">
        <v>17</v>
      </c>
      <c r="K313" s="490">
        <v>31</v>
      </c>
      <c r="L313" s="490">
        <v>83</v>
      </c>
      <c r="M313" s="490">
        <v>221</v>
      </c>
      <c r="N313" s="490">
        <v>1</v>
      </c>
      <c r="O313" s="490">
        <v>3</v>
      </c>
      <c r="P313" s="490">
        <v>10</v>
      </c>
      <c r="Q313" s="490">
        <v>4</v>
      </c>
      <c r="R313" s="490">
        <v>8</v>
      </c>
      <c r="S313" s="490">
        <v>14</v>
      </c>
      <c r="T313" s="490">
        <v>19</v>
      </c>
      <c r="U313" s="490">
        <v>21</v>
      </c>
      <c r="V313" s="490">
        <v>26</v>
      </c>
      <c r="W313" s="490">
        <v>24</v>
      </c>
      <c r="X313" s="490">
        <v>19</v>
      </c>
      <c r="Y313" s="490">
        <v>24</v>
      </c>
      <c r="Z313" s="490">
        <v>15</v>
      </c>
      <c r="AA313" s="490">
        <v>15</v>
      </c>
      <c r="AB313" s="490">
        <v>18</v>
      </c>
      <c r="AC313" s="548">
        <v>60.1</v>
      </c>
      <c r="AD313" s="548">
        <v>58.5</v>
      </c>
      <c r="AE313" s="548">
        <v>62.1</v>
      </c>
      <c r="AF313" s="492">
        <v>171</v>
      </c>
      <c r="AG313" s="492" t="s">
        <v>1</v>
      </c>
      <c r="AH313" s="492" t="s">
        <v>1</v>
      </c>
      <c r="AI313" s="492">
        <v>4</v>
      </c>
      <c r="AJ313" s="492">
        <v>1</v>
      </c>
      <c r="AK313" s="492">
        <v>6</v>
      </c>
      <c r="AL313" s="492">
        <v>6</v>
      </c>
      <c r="AM313" s="492">
        <v>18</v>
      </c>
      <c r="AN313" s="492">
        <v>15</v>
      </c>
      <c r="AO313" s="492">
        <v>16</v>
      </c>
      <c r="AP313" s="492">
        <v>19</v>
      </c>
      <c r="AQ313" s="492">
        <v>17</v>
      </c>
      <c r="AR313" s="492">
        <v>23</v>
      </c>
      <c r="AS313" s="492">
        <v>14</v>
      </c>
      <c r="AT313" s="492">
        <v>15</v>
      </c>
      <c r="AU313" s="492">
        <v>17</v>
      </c>
      <c r="AV313" s="549">
        <v>63.9</v>
      </c>
      <c r="AW313" s="549">
        <v>63.2</v>
      </c>
      <c r="AX313" s="549">
        <v>64.599999999999994</v>
      </c>
      <c r="AY313" s="492">
        <v>149</v>
      </c>
      <c r="AZ313" s="492" t="s">
        <v>1</v>
      </c>
      <c r="BA313" s="492" t="s">
        <v>1</v>
      </c>
      <c r="BB313" s="492">
        <v>4</v>
      </c>
      <c r="BC313" s="492">
        <v>1</v>
      </c>
      <c r="BD313" s="492">
        <v>5</v>
      </c>
      <c r="BE313" s="492">
        <v>4</v>
      </c>
      <c r="BF313" s="492">
        <v>12</v>
      </c>
      <c r="BG313" s="492">
        <v>13</v>
      </c>
      <c r="BH313" s="492">
        <v>15</v>
      </c>
      <c r="BI313" s="492">
        <v>15</v>
      </c>
      <c r="BJ313" s="492">
        <v>17</v>
      </c>
      <c r="BK313" s="492">
        <v>21</v>
      </c>
      <c r="BL313" s="492">
        <v>14</v>
      </c>
      <c r="BM313" s="492">
        <v>13</v>
      </c>
      <c r="BN313" s="492">
        <v>15</v>
      </c>
      <c r="BO313" s="549">
        <v>64.599999999999994</v>
      </c>
      <c r="BP313" s="549">
        <v>63.2</v>
      </c>
      <c r="BQ313" s="549">
        <v>66.900000000000006</v>
      </c>
      <c r="BR313" s="492">
        <v>87</v>
      </c>
      <c r="BS313" s="492" t="s">
        <v>1</v>
      </c>
      <c r="BT313" s="492" t="s">
        <v>1</v>
      </c>
      <c r="BU313" s="492" t="s">
        <v>1</v>
      </c>
      <c r="BV313" s="492" t="s">
        <v>1</v>
      </c>
      <c r="BW313" s="492" t="s">
        <v>1</v>
      </c>
      <c r="BX313" s="492">
        <v>1</v>
      </c>
      <c r="BY313" s="492">
        <v>3</v>
      </c>
      <c r="BZ313" s="492">
        <v>7</v>
      </c>
      <c r="CA313" s="492">
        <v>12</v>
      </c>
      <c r="CB313" s="492">
        <v>7</v>
      </c>
      <c r="CC313" s="492">
        <v>13</v>
      </c>
      <c r="CD313" s="492">
        <v>12</v>
      </c>
      <c r="CE313" s="492">
        <v>11</v>
      </c>
      <c r="CF313" s="492">
        <v>8</v>
      </c>
      <c r="CG313" s="492">
        <v>13</v>
      </c>
      <c r="CH313" s="492">
        <v>46</v>
      </c>
      <c r="CI313" s="492" t="s">
        <v>1</v>
      </c>
      <c r="CJ313" s="492" t="s">
        <v>1</v>
      </c>
      <c r="CK313" s="492" t="s">
        <v>1</v>
      </c>
      <c r="CL313" s="492" t="s">
        <v>1</v>
      </c>
      <c r="CM313" s="492">
        <v>2</v>
      </c>
      <c r="CN313" s="492">
        <v>3</v>
      </c>
      <c r="CO313" s="492">
        <v>5</v>
      </c>
      <c r="CP313" s="492">
        <v>3</v>
      </c>
      <c r="CQ313" s="492">
        <v>7</v>
      </c>
      <c r="CR313" s="492">
        <v>7</v>
      </c>
      <c r="CS313" s="492">
        <v>4</v>
      </c>
      <c r="CT313" s="492">
        <v>4</v>
      </c>
      <c r="CU313" s="492">
        <v>11</v>
      </c>
      <c r="DC313" s="492">
        <v>315</v>
      </c>
      <c r="DD313" s="492">
        <v>214</v>
      </c>
      <c r="DE313" s="492">
        <v>149</v>
      </c>
      <c r="DF313" s="492">
        <v>48</v>
      </c>
      <c r="DG313" s="492">
        <v>17</v>
      </c>
      <c r="DH313" s="492">
        <v>37</v>
      </c>
      <c r="DI313" s="492">
        <v>40</v>
      </c>
      <c r="DJ313" s="492">
        <v>24</v>
      </c>
      <c r="DK313" s="492">
        <v>75</v>
      </c>
      <c r="DL313" s="492" t="s">
        <v>1</v>
      </c>
      <c r="DM313" s="492" t="s">
        <v>1</v>
      </c>
      <c r="DN313" s="492">
        <v>2</v>
      </c>
      <c r="DO313" s="492">
        <v>6</v>
      </c>
      <c r="DP313" s="492">
        <v>43</v>
      </c>
      <c r="DQ313" s="492">
        <v>3</v>
      </c>
      <c r="DR313" s="492">
        <v>14</v>
      </c>
      <c r="DS313" s="492">
        <v>6</v>
      </c>
      <c r="DT313" s="492">
        <v>1</v>
      </c>
      <c r="DU313" s="492" t="s">
        <v>1</v>
      </c>
      <c r="DV313" s="492" t="s">
        <v>1</v>
      </c>
      <c r="DW313" s="492" t="s">
        <v>1</v>
      </c>
      <c r="DX313" s="492" t="s">
        <v>1</v>
      </c>
      <c r="EA313" s="492">
        <v>87</v>
      </c>
      <c r="EB313" s="492">
        <v>4538</v>
      </c>
      <c r="EC313" s="492" t="s">
        <v>1</v>
      </c>
      <c r="ED313" s="492">
        <v>3159</v>
      </c>
      <c r="EE313" s="492">
        <v>1379</v>
      </c>
      <c r="EF313" s="492">
        <v>157</v>
      </c>
      <c r="EG313" s="492">
        <v>136</v>
      </c>
      <c r="EH313" s="492">
        <v>93</v>
      </c>
      <c r="EI313" s="492">
        <v>37</v>
      </c>
      <c r="EJ313" s="492">
        <v>6</v>
      </c>
      <c r="EK313" s="492" t="s">
        <v>1</v>
      </c>
      <c r="EL313" s="492">
        <v>18</v>
      </c>
      <c r="EM313" s="492">
        <v>3</v>
      </c>
      <c r="EN313" s="492">
        <v>158</v>
      </c>
      <c r="EO313" s="492">
        <v>78</v>
      </c>
      <c r="EP313" s="492">
        <v>56</v>
      </c>
      <c r="EQ313" s="492">
        <v>11</v>
      </c>
      <c r="ER313" s="492">
        <v>11</v>
      </c>
      <c r="ES313" s="492">
        <v>37</v>
      </c>
      <c r="ET313" s="492">
        <v>22</v>
      </c>
      <c r="EU313" s="492">
        <v>21</v>
      </c>
    </row>
    <row r="314" spans="1:151" ht="14.25" customHeight="1">
      <c r="A314" s="503" t="s">
        <v>299</v>
      </c>
      <c r="B314" s="503" t="s">
        <v>545</v>
      </c>
      <c r="C314" s="503" t="s">
        <v>545</v>
      </c>
      <c r="D314" s="503" t="s">
        <v>546</v>
      </c>
      <c r="AC314" s="548"/>
      <c r="AD314" s="548"/>
      <c r="AE314" s="548"/>
      <c r="AV314" s="549"/>
      <c r="AW314" s="549"/>
      <c r="AX314" s="549"/>
      <c r="BO314" s="549"/>
      <c r="BP314" s="549"/>
      <c r="BQ314" s="549"/>
    </row>
    <row r="315" spans="1:151" ht="14.25" customHeight="1">
      <c r="A315" s="503" t="s">
        <v>299</v>
      </c>
      <c r="B315" s="503" t="s">
        <v>545</v>
      </c>
      <c r="C315" s="503" t="s">
        <v>545</v>
      </c>
      <c r="D315" s="503" t="s">
        <v>206</v>
      </c>
      <c r="AC315" s="548"/>
      <c r="AD315" s="548"/>
      <c r="AE315" s="548"/>
      <c r="AV315" s="549"/>
      <c r="AW315" s="549"/>
      <c r="AX315" s="549"/>
      <c r="BO315" s="549"/>
      <c r="BP315" s="549"/>
      <c r="BQ315" s="549"/>
    </row>
    <row r="316" spans="1:151" ht="14.25" customHeight="1">
      <c r="A316" s="503" t="s">
        <v>299</v>
      </c>
      <c r="B316" s="503" t="s">
        <v>545</v>
      </c>
      <c r="C316" s="503" t="s">
        <v>545</v>
      </c>
      <c r="D316" s="503" t="s">
        <v>547</v>
      </c>
      <c r="AC316" s="548"/>
      <c r="AD316" s="548"/>
      <c r="AE316" s="548"/>
      <c r="AV316" s="549"/>
      <c r="AW316" s="549"/>
      <c r="AX316" s="549"/>
      <c r="BO316" s="549"/>
      <c r="BP316" s="549"/>
      <c r="BQ316" s="549"/>
    </row>
    <row r="317" spans="1:151" ht="14.25" customHeight="1">
      <c r="A317" s="503" t="s">
        <v>299</v>
      </c>
      <c r="B317" s="503" t="s">
        <v>545</v>
      </c>
      <c r="C317" s="503" t="s">
        <v>545</v>
      </c>
      <c r="D317" s="503" t="s">
        <v>524</v>
      </c>
      <c r="AC317" s="548"/>
      <c r="AD317" s="548"/>
      <c r="AE317" s="548"/>
      <c r="AV317" s="549"/>
      <c r="AW317" s="549"/>
      <c r="AX317" s="549"/>
      <c r="BO317" s="549"/>
      <c r="BP317" s="549"/>
      <c r="BQ317" s="549"/>
    </row>
    <row r="318" spans="1:151" ht="14.25" customHeight="1">
      <c r="A318" s="503" t="s">
        <v>299</v>
      </c>
      <c r="B318" s="503" t="s">
        <v>545</v>
      </c>
      <c r="C318" s="503" t="s">
        <v>545</v>
      </c>
      <c r="D318" s="503" t="s">
        <v>548</v>
      </c>
      <c r="AC318" s="548"/>
      <c r="AD318" s="548"/>
      <c r="AE318" s="548"/>
      <c r="AV318" s="549"/>
      <c r="AW318" s="549"/>
      <c r="AX318" s="549"/>
      <c r="BO318" s="549"/>
      <c r="BP318" s="549"/>
      <c r="BQ318" s="549"/>
    </row>
    <row r="319" spans="1:151" ht="14.25" customHeight="1">
      <c r="A319" s="503" t="s">
        <v>299</v>
      </c>
      <c r="B319" s="503" t="s">
        <v>545</v>
      </c>
      <c r="C319" s="503" t="s">
        <v>545</v>
      </c>
      <c r="D319" s="503" t="s">
        <v>214</v>
      </c>
      <c r="AC319" s="548"/>
      <c r="AD319" s="548"/>
      <c r="AE319" s="548"/>
      <c r="AV319" s="549"/>
      <c r="AW319" s="549"/>
      <c r="AX319" s="549"/>
      <c r="BO319" s="549"/>
      <c r="BP319" s="549"/>
      <c r="BQ319" s="549"/>
    </row>
    <row r="320" spans="1:151" ht="14.25" customHeight="1">
      <c r="A320" s="503" t="s">
        <v>299</v>
      </c>
      <c r="B320" s="503" t="s">
        <v>545</v>
      </c>
      <c r="C320" s="503" t="s">
        <v>545</v>
      </c>
      <c r="D320" s="503"/>
      <c r="AC320" s="548"/>
      <c r="AD320" s="548"/>
      <c r="AE320" s="548"/>
      <c r="AV320" s="549"/>
      <c r="AW320" s="549"/>
      <c r="AX320" s="549"/>
      <c r="BO320" s="549"/>
      <c r="BP320" s="549"/>
      <c r="BQ320" s="549"/>
    </row>
    <row r="321" spans="1:151" ht="14.25" customHeight="1">
      <c r="A321" s="503" t="s">
        <v>299</v>
      </c>
      <c r="B321" s="503" t="s">
        <v>549</v>
      </c>
      <c r="C321" s="503" t="s">
        <v>549</v>
      </c>
      <c r="D321" s="503"/>
      <c r="E321" s="490">
        <v>225</v>
      </c>
      <c r="F321" s="490">
        <v>174</v>
      </c>
      <c r="G321" s="490">
        <v>98</v>
      </c>
      <c r="H321" s="490">
        <v>97</v>
      </c>
      <c r="I321" s="490">
        <v>42</v>
      </c>
      <c r="J321" s="490">
        <v>32</v>
      </c>
      <c r="K321" s="490">
        <v>34</v>
      </c>
      <c r="L321" s="490">
        <v>51</v>
      </c>
      <c r="M321" s="490">
        <v>498</v>
      </c>
      <c r="N321" s="490">
        <v>2</v>
      </c>
      <c r="O321" s="490">
        <v>12</v>
      </c>
      <c r="P321" s="490">
        <v>21</v>
      </c>
      <c r="Q321" s="490">
        <v>27</v>
      </c>
      <c r="R321" s="490">
        <v>24</v>
      </c>
      <c r="S321" s="490">
        <v>32</v>
      </c>
      <c r="T321" s="490">
        <v>31</v>
      </c>
      <c r="U321" s="490">
        <v>53</v>
      </c>
      <c r="V321" s="490">
        <v>67</v>
      </c>
      <c r="W321" s="490">
        <v>52</v>
      </c>
      <c r="X321" s="490">
        <v>46</v>
      </c>
      <c r="Y321" s="490">
        <v>46</v>
      </c>
      <c r="Z321" s="490">
        <v>31</v>
      </c>
      <c r="AA321" s="490">
        <v>33</v>
      </c>
      <c r="AB321" s="490">
        <v>21</v>
      </c>
      <c r="AC321" s="548">
        <v>57.4</v>
      </c>
      <c r="AD321" s="548">
        <v>55.9</v>
      </c>
      <c r="AE321" s="548">
        <v>59.1</v>
      </c>
      <c r="AF321" s="492">
        <v>443</v>
      </c>
      <c r="AG321" s="492">
        <v>2</v>
      </c>
      <c r="AH321" s="492">
        <v>9</v>
      </c>
      <c r="AI321" s="492">
        <v>14</v>
      </c>
      <c r="AJ321" s="492">
        <v>22</v>
      </c>
      <c r="AK321" s="492">
        <v>21</v>
      </c>
      <c r="AL321" s="492">
        <v>29</v>
      </c>
      <c r="AM321" s="492">
        <v>24</v>
      </c>
      <c r="AN321" s="492">
        <v>49</v>
      </c>
      <c r="AO321" s="492">
        <v>59</v>
      </c>
      <c r="AP321" s="492">
        <v>41</v>
      </c>
      <c r="AQ321" s="492">
        <v>46</v>
      </c>
      <c r="AR321" s="492">
        <v>43</v>
      </c>
      <c r="AS321" s="492">
        <v>31</v>
      </c>
      <c r="AT321" s="492">
        <v>33</v>
      </c>
      <c r="AU321" s="492">
        <v>20</v>
      </c>
      <c r="AV321" s="549">
        <v>58.6</v>
      </c>
      <c r="AW321" s="549">
        <v>57</v>
      </c>
      <c r="AX321" s="549">
        <v>60.2</v>
      </c>
      <c r="AY321" s="492">
        <v>388</v>
      </c>
      <c r="AZ321" s="492" t="s">
        <v>1</v>
      </c>
      <c r="BA321" s="492">
        <v>5</v>
      </c>
      <c r="BB321" s="492">
        <v>10</v>
      </c>
      <c r="BC321" s="492">
        <v>17</v>
      </c>
      <c r="BD321" s="492">
        <v>17</v>
      </c>
      <c r="BE321" s="492">
        <v>21</v>
      </c>
      <c r="BF321" s="492">
        <v>20</v>
      </c>
      <c r="BG321" s="492">
        <v>43</v>
      </c>
      <c r="BH321" s="492">
        <v>54</v>
      </c>
      <c r="BI321" s="492">
        <v>38</v>
      </c>
      <c r="BJ321" s="492">
        <v>44</v>
      </c>
      <c r="BK321" s="492">
        <v>42</v>
      </c>
      <c r="BL321" s="492">
        <v>31</v>
      </c>
      <c r="BM321" s="492">
        <v>29</v>
      </c>
      <c r="BN321" s="492">
        <v>17</v>
      </c>
      <c r="BO321" s="549">
        <v>60.1</v>
      </c>
      <c r="BP321" s="549">
        <v>57.8</v>
      </c>
      <c r="BQ321" s="549">
        <v>63</v>
      </c>
      <c r="BR321" s="492">
        <v>174</v>
      </c>
      <c r="BS321" s="492" t="s">
        <v>1</v>
      </c>
      <c r="BT321" s="492" t="s">
        <v>1</v>
      </c>
      <c r="BU321" s="492" t="s">
        <v>1</v>
      </c>
      <c r="BV321" s="492">
        <v>3</v>
      </c>
      <c r="BW321" s="492">
        <v>2</v>
      </c>
      <c r="BX321" s="492">
        <v>2</v>
      </c>
      <c r="BY321" s="492">
        <v>8</v>
      </c>
      <c r="BZ321" s="492">
        <v>15</v>
      </c>
      <c r="CA321" s="492">
        <v>31</v>
      </c>
      <c r="CB321" s="492">
        <v>25</v>
      </c>
      <c r="CC321" s="492">
        <v>24</v>
      </c>
      <c r="CD321" s="492">
        <v>24</v>
      </c>
      <c r="CE321" s="492">
        <v>13</v>
      </c>
      <c r="CF321" s="492">
        <v>17</v>
      </c>
      <c r="CG321" s="492">
        <v>10</v>
      </c>
      <c r="CH321" s="492">
        <v>113</v>
      </c>
      <c r="CI321" s="492" t="s">
        <v>1</v>
      </c>
      <c r="CJ321" s="492" t="s">
        <v>1</v>
      </c>
      <c r="CK321" s="492" t="s">
        <v>1</v>
      </c>
      <c r="CL321" s="492">
        <v>1</v>
      </c>
      <c r="CM321" s="492">
        <v>2</v>
      </c>
      <c r="CN321" s="492">
        <v>5</v>
      </c>
      <c r="CO321" s="492">
        <v>19</v>
      </c>
      <c r="CP321" s="492">
        <v>17</v>
      </c>
      <c r="CQ321" s="492">
        <v>17</v>
      </c>
      <c r="CR321" s="492">
        <v>20</v>
      </c>
      <c r="CS321" s="492">
        <v>10</v>
      </c>
      <c r="CT321" s="492">
        <v>16</v>
      </c>
      <c r="CU321" s="492">
        <v>6</v>
      </c>
      <c r="DC321" s="492">
        <v>688</v>
      </c>
      <c r="DD321" s="492">
        <v>507</v>
      </c>
      <c r="DE321" s="492">
        <v>388</v>
      </c>
      <c r="DF321" s="492">
        <v>94</v>
      </c>
      <c r="DG321" s="492">
        <v>25</v>
      </c>
      <c r="DH321" s="492">
        <v>55</v>
      </c>
      <c r="DI321" s="492">
        <v>71</v>
      </c>
      <c r="DJ321" s="492">
        <v>55</v>
      </c>
      <c r="DK321" s="492">
        <v>174</v>
      </c>
      <c r="DL321" s="492" t="s">
        <v>1</v>
      </c>
      <c r="DM321" s="492" t="s">
        <v>1</v>
      </c>
      <c r="DN321" s="492">
        <v>5</v>
      </c>
      <c r="DO321" s="492" t="s">
        <v>1</v>
      </c>
      <c r="DP321" s="492">
        <v>124</v>
      </c>
      <c r="DQ321" s="492">
        <v>15</v>
      </c>
      <c r="DR321" s="492">
        <v>8</v>
      </c>
      <c r="DS321" s="492">
        <v>14</v>
      </c>
      <c r="DT321" s="492">
        <v>2</v>
      </c>
      <c r="DU321" s="492">
        <v>6</v>
      </c>
      <c r="DV321" s="492" t="s">
        <v>1</v>
      </c>
      <c r="DW321" s="492" t="s">
        <v>1</v>
      </c>
      <c r="DX321" s="492" t="s">
        <v>1</v>
      </c>
      <c r="EA321" s="492">
        <v>174</v>
      </c>
      <c r="EB321" s="492">
        <v>16735</v>
      </c>
      <c r="EC321" s="492" t="s">
        <v>1</v>
      </c>
      <c r="ED321" s="492">
        <v>15620</v>
      </c>
      <c r="EE321" s="492">
        <v>1115</v>
      </c>
      <c r="EF321" s="492">
        <v>343</v>
      </c>
      <c r="EG321" s="492">
        <v>280</v>
      </c>
      <c r="EH321" s="492">
        <v>217</v>
      </c>
      <c r="EI321" s="492">
        <v>44</v>
      </c>
      <c r="EJ321" s="492">
        <v>19</v>
      </c>
      <c r="EK321" s="492" t="s">
        <v>1</v>
      </c>
      <c r="EL321" s="492">
        <v>40</v>
      </c>
      <c r="EM321" s="492">
        <v>23</v>
      </c>
      <c r="EN321" s="492">
        <v>345</v>
      </c>
      <c r="EO321" s="492">
        <v>227</v>
      </c>
      <c r="EP321" s="492">
        <v>171</v>
      </c>
      <c r="EQ321" s="492">
        <v>50</v>
      </c>
      <c r="ER321" s="492">
        <v>6</v>
      </c>
      <c r="ES321" s="492">
        <v>55</v>
      </c>
      <c r="ET321" s="492">
        <v>31</v>
      </c>
      <c r="EU321" s="492">
        <v>32</v>
      </c>
    </row>
    <row r="322" spans="1:151" ht="14.25" customHeight="1">
      <c r="A322" s="503" t="s">
        <v>299</v>
      </c>
      <c r="B322" s="503" t="s">
        <v>549</v>
      </c>
      <c r="C322" s="503" t="s">
        <v>549</v>
      </c>
      <c r="D322" s="503" t="s">
        <v>550</v>
      </c>
      <c r="AC322" s="548"/>
      <c r="AD322" s="548"/>
      <c r="AE322" s="548"/>
      <c r="AV322" s="549"/>
      <c r="AW322" s="549"/>
      <c r="AX322" s="549"/>
      <c r="BO322" s="549"/>
      <c r="BP322" s="549"/>
      <c r="BQ322" s="549"/>
    </row>
    <row r="323" spans="1:151" ht="14.25" customHeight="1">
      <c r="A323" s="503" t="s">
        <v>299</v>
      </c>
      <c r="B323" s="503" t="s">
        <v>549</v>
      </c>
      <c r="C323" s="503" t="s">
        <v>549</v>
      </c>
      <c r="D323" s="503" t="s">
        <v>551</v>
      </c>
      <c r="AC323" s="548"/>
      <c r="AD323" s="548"/>
      <c r="AE323" s="548"/>
      <c r="AV323" s="549"/>
      <c r="AW323" s="549"/>
      <c r="AX323" s="549"/>
      <c r="BO323" s="549"/>
      <c r="BP323" s="549"/>
      <c r="BQ323" s="549"/>
    </row>
    <row r="324" spans="1:151" ht="14.25" customHeight="1">
      <c r="A324" s="503" t="s">
        <v>299</v>
      </c>
      <c r="B324" s="503" t="s">
        <v>549</v>
      </c>
      <c r="C324" s="503" t="s">
        <v>549</v>
      </c>
      <c r="D324" s="503" t="s">
        <v>552</v>
      </c>
      <c r="AC324" s="548"/>
      <c r="AD324" s="548"/>
      <c r="AE324" s="548"/>
      <c r="AV324" s="549"/>
      <c r="AW324" s="549"/>
      <c r="AX324" s="549"/>
      <c r="BO324" s="549"/>
      <c r="BP324" s="549"/>
      <c r="BQ324" s="549"/>
    </row>
    <row r="325" spans="1:151" ht="14.25" customHeight="1">
      <c r="A325" s="503" t="s">
        <v>299</v>
      </c>
      <c r="B325" s="503" t="s">
        <v>549</v>
      </c>
      <c r="C325" s="503" t="s">
        <v>549</v>
      </c>
      <c r="D325" s="503" t="s">
        <v>213</v>
      </c>
      <c r="AC325" s="548"/>
      <c r="AD325" s="548"/>
      <c r="AE325" s="548"/>
      <c r="AV325" s="549"/>
      <c r="AW325" s="549"/>
      <c r="AX325" s="549"/>
      <c r="BO325" s="549"/>
      <c r="BP325" s="549"/>
      <c r="BQ325" s="549"/>
    </row>
    <row r="326" spans="1:151" ht="14.25" customHeight="1">
      <c r="A326" s="503" t="s">
        <v>299</v>
      </c>
      <c r="B326" s="503" t="s">
        <v>549</v>
      </c>
      <c r="C326" s="503" t="s">
        <v>549</v>
      </c>
      <c r="D326" s="503" t="s">
        <v>192</v>
      </c>
      <c r="AC326" s="548"/>
      <c r="AD326" s="548"/>
      <c r="AE326" s="548"/>
      <c r="AV326" s="549"/>
      <c r="AW326" s="549"/>
      <c r="AX326" s="549"/>
      <c r="BO326" s="549"/>
      <c r="BP326" s="549"/>
      <c r="BQ326" s="549"/>
    </row>
    <row r="327" spans="1:151" ht="14.25" customHeight="1">
      <c r="A327" s="503" t="s">
        <v>299</v>
      </c>
      <c r="B327" s="503" t="s">
        <v>549</v>
      </c>
      <c r="C327" s="503" t="s">
        <v>549</v>
      </c>
      <c r="D327" s="503" t="s">
        <v>553</v>
      </c>
      <c r="AC327" s="548"/>
      <c r="AD327" s="548"/>
      <c r="AE327" s="548"/>
      <c r="AV327" s="549"/>
      <c r="AW327" s="549"/>
      <c r="AX327" s="549"/>
      <c r="BO327" s="549"/>
      <c r="BP327" s="549"/>
      <c r="BQ327" s="549"/>
    </row>
    <row r="328" spans="1:151" ht="14.25" customHeight="1">
      <c r="A328" s="503" t="s">
        <v>299</v>
      </c>
      <c r="B328" s="503" t="s">
        <v>549</v>
      </c>
      <c r="C328" s="503" t="s">
        <v>549</v>
      </c>
      <c r="D328" s="503" t="s">
        <v>554</v>
      </c>
      <c r="AC328" s="548"/>
      <c r="AD328" s="548"/>
      <c r="AE328" s="548"/>
      <c r="AV328" s="549"/>
      <c r="AW328" s="549"/>
      <c r="AX328" s="549"/>
      <c r="BO328" s="549"/>
      <c r="BP328" s="549"/>
      <c r="BQ328" s="549"/>
    </row>
    <row r="329" spans="1:151" ht="14.25" customHeight="1">
      <c r="A329" s="503" t="s">
        <v>299</v>
      </c>
      <c r="B329" s="503" t="s">
        <v>555</v>
      </c>
      <c r="C329" s="503" t="s">
        <v>555</v>
      </c>
      <c r="D329" s="503"/>
      <c r="E329" s="490">
        <v>274</v>
      </c>
      <c r="F329" s="490">
        <v>186</v>
      </c>
      <c r="G329" s="490">
        <v>78</v>
      </c>
      <c r="H329" s="490">
        <v>74</v>
      </c>
      <c r="I329" s="490">
        <v>72</v>
      </c>
      <c r="J329" s="490">
        <v>49</v>
      </c>
      <c r="K329" s="490">
        <v>36</v>
      </c>
      <c r="L329" s="490">
        <v>88</v>
      </c>
      <c r="M329" s="490">
        <v>499</v>
      </c>
      <c r="N329" s="490">
        <v>3</v>
      </c>
      <c r="O329" s="490">
        <v>6</v>
      </c>
      <c r="P329" s="490">
        <v>18</v>
      </c>
      <c r="Q329" s="490">
        <v>19</v>
      </c>
      <c r="R329" s="490">
        <v>15</v>
      </c>
      <c r="S329" s="490">
        <v>20</v>
      </c>
      <c r="T329" s="490">
        <v>39</v>
      </c>
      <c r="U329" s="490">
        <v>52</v>
      </c>
      <c r="V329" s="490">
        <v>62</v>
      </c>
      <c r="W329" s="490">
        <v>75</v>
      </c>
      <c r="X329" s="490">
        <v>43</v>
      </c>
      <c r="Y329" s="490">
        <v>43</v>
      </c>
      <c r="Z329" s="490">
        <v>45</v>
      </c>
      <c r="AA329" s="490">
        <v>36</v>
      </c>
      <c r="AB329" s="490">
        <v>23</v>
      </c>
      <c r="AC329" s="548">
        <v>59.7</v>
      </c>
      <c r="AD329" s="548">
        <v>58.4</v>
      </c>
      <c r="AE329" s="548">
        <v>61.2</v>
      </c>
      <c r="AF329" s="492">
        <v>408</v>
      </c>
      <c r="AG329" s="492">
        <v>2</v>
      </c>
      <c r="AH329" s="492">
        <v>2</v>
      </c>
      <c r="AI329" s="492">
        <v>9</v>
      </c>
      <c r="AJ329" s="492">
        <v>15</v>
      </c>
      <c r="AK329" s="492">
        <v>9</v>
      </c>
      <c r="AL329" s="492">
        <v>17</v>
      </c>
      <c r="AM329" s="492">
        <v>31</v>
      </c>
      <c r="AN329" s="492">
        <v>39</v>
      </c>
      <c r="AO329" s="492">
        <v>51</v>
      </c>
      <c r="AP329" s="492">
        <v>63</v>
      </c>
      <c r="AQ329" s="492">
        <v>33</v>
      </c>
      <c r="AR329" s="492">
        <v>39</v>
      </c>
      <c r="AS329" s="492">
        <v>43</v>
      </c>
      <c r="AT329" s="492">
        <v>36</v>
      </c>
      <c r="AU329" s="492">
        <v>19</v>
      </c>
      <c r="AV329" s="549">
        <v>61.5</v>
      </c>
      <c r="AW329" s="549">
        <v>60.3</v>
      </c>
      <c r="AX329" s="549">
        <v>62.8</v>
      </c>
      <c r="AY329" s="492">
        <v>373</v>
      </c>
      <c r="AZ329" s="492" t="s">
        <v>1</v>
      </c>
      <c r="BA329" s="492">
        <v>1</v>
      </c>
      <c r="BB329" s="492">
        <v>8</v>
      </c>
      <c r="BC329" s="492">
        <v>14</v>
      </c>
      <c r="BD329" s="492">
        <v>7</v>
      </c>
      <c r="BE329" s="492">
        <v>16</v>
      </c>
      <c r="BF329" s="492">
        <v>25</v>
      </c>
      <c r="BG329" s="492">
        <v>36</v>
      </c>
      <c r="BH329" s="492">
        <v>47</v>
      </c>
      <c r="BI329" s="492">
        <v>59</v>
      </c>
      <c r="BJ329" s="492">
        <v>32</v>
      </c>
      <c r="BK329" s="492">
        <v>35</v>
      </c>
      <c r="BL329" s="492">
        <v>42</v>
      </c>
      <c r="BM329" s="492">
        <v>33</v>
      </c>
      <c r="BN329" s="492">
        <v>18</v>
      </c>
      <c r="BO329" s="549">
        <v>62.1</v>
      </c>
      <c r="BP329" s="549">
        <v>60.3</v>
      </c>
      <c r="BQ329" s="549">
        <v>64.5</v>
      </c>
      <c r="BR329" s="492">
        <v>186</v>
      </c>
      <c r="BS329" s="492" t="s">
        <v>1</v>
      </c>
      <c r="BT329" s="492" t="s">
        <v>1</v>
      </c>
      <c r="BU329" s="492">
        <v>1</v>
      </c>
      <c r="BV329" s="492" t="s">
        <v>1</v>
      </c>
      <c r="BW329" s="492">
        <v>1</v>
      </c>
      <c r="BX329" s="492">
        <v>6</v>
      </c>
      <c r="BY329" s="492">
        <v>7</v>
      </c>
      <c r="BZ329" s="492">
        <v>14</v>
      </c>
      <c r="CA329" s="492">
        <v>29</v>
      </c>
      <c r="CB329" s="492">
        <v>35</v>
      </c>
      <c r="CC329" s="492">
        <v>22</v>
      </c>
      <c r="CD329" s="492">
        <v>18</v>
      </c>
      <c r="CE329" s="492">
        <v>22</v>
      </c>
      <c r="CF329" s="492">
        <v>18</v>
      </c>
      <c r="CG329" s="492">
        <v>13</v>
      </c>
      <c r="CH329" s="492">
        <v>106</v>
      </c>
      <c r="CI329" s="492" t="s">
        <v>1</v>
      </c>
      <c r="CJ329" s="492" t="s">
        <v>1</v>
      </c>
      <c r="CK329" s="492" t="s">
        <v>1</v>
      </c>
      <c r="CL329" s="492" t="s">
        <v>1</v>
      </c>
      <c r="CM329" s="492">
        <v>2</v>
      </c>
      <c r="CN329" s="492">
        <v>3</v>
      </c>
      <c r="CO329" s="492">
        <v>17</v>
      </c>
      <c r="CP329" s="492">
        <v>19</v>
      </c>
      <c r="CQ329" s="492">
        <v>11</v>
      </c>
      <c r="CR329" s="492">
        <v>14</v>
      </c>
      <c r="CS329" s="492">
        <v>16</v>
      </c>
      <c r="CT329" s="492">
        <v>13</v>
      </c>
      <c r="CU329" s="492">
        <v>11</v>
      </c>
      <c r="DC329" s="492">
        <v>715</v>
      </c>
      <c r="DD329" s="492">
        <v>523</v>
      </c>
      <c r="DE329" s="492">
        <v>373</v>
      </c>
      <c r="DF329" s="492">
        <v>117</v>
      </c>
      <c r="DG329" s="492">
        <v>33</v>
      </c>
      <c r="DH329" s="492">
        <v>63</v>
      </c>
      <c r="DI329" s="492">
        <v>75</v>
      </c>
      <c r="DJ329" s="492">
        <v>54</v>
      </c>
      <c r="DK329" s="492">
        <v>178</v>
      </c>
      <c r="DL329" s="492" t="s">
        <v>1</v>
      </c>
      <c r="DM329" s="492">
        <v>1</v>
      </c>
      <c r="DN329" s="492">
        <v>6</v>
      </c>
      <c r="DO329" s="492" t="s">
        <v>1</v>
      </c>
      <c r="DP329" s="492">
        <v>115</v>
      </c>
      <c r="DQ329" s="492">
        <v>7</v>
      </c>
      <c r="DR329" s="492">
        <v>21</v>
      </c>
      <c r="DS329" s="492">
        <v>26</v>
      </c>
      <c r="DT329" s="492">
        <v>1</v>
      </c>
      <c r="DU329" s="492">
        <v>1</v>
      </c>
      <c r="DV329" s="492" t="s">
        <v>1</v>
      </c>
      <c r="DW329" s="492" t="s">
        <v>1</v>
      </c>
      <c r="DX329" s="492" t="s">
        <v>1</v>
      </c>
      <c r="EA329" s="492">
        <v>185</v>
      </c>
      <c r="EB329" s="492">
        <v>14045</v>
      </c>
      <c r="EC329" s="492">
        <v>33</v>
      </c>
      <c r="ED329" s="492">
        <v>11445</v>
      </c>
      <c r="EE329" s="492">
        <v>2567</v>
      </c>
      <c r="EF329" s="492">
        <v>357</v>
      </c>
      <c r="EG329" s="492">
        <v>302</v>
      </c>
      <c r="EH329" s="492">
        <v>217</v>
      </c>
      <c r="EI329" s="492">
        <v>62</v>
      </c>
      <c r="EJ329" s="492">
        <v>23</v>
      </c>
      <c r="EK329" s="492" t="s">
        <v>1</v>
      </c>
      <c r="EL329" s="492">
        <v>37</v>
      </c>
      <c r="EM329" s="492">
        <v>18</v>
      </c>
      <c r="EN329" s="492">
        <v>358</v>
      </c>
      <c r="EO329" s="492">
        <v>221</v>
      </c>
      <c r="EP329" s="492">
        <v>156</v>
      </c>
      <c r="EQ329" s="492">
        <v>55</v>
      </c>
      <c r="ER329" s="492">
        <v>10</v>
      </c>
      <c r="ES329" s="492">
        <v>63</v>
      </c>
      <c r="ET329" s="492">
        <v>38</v>
      </c>
      <c r="EU329" s="492">
        <v>36</v>
      </c>
    </row>
    <row r="330" spans="1:151" ht="14.25" customHeight="1">
      <c r="A330" s="503" t="s">
        <v>299</v>
      </c>
      <c r="B330" s="503" t="s">
        <v>555</v>
      </c>
      <c r="C330" s="503" t="s">
        <v>555</v>
      </c>
      <c r="D330" s="503" t="s">
        <v>555</v>
      </c>
      <c r="AC330" s="548"/>
      <c r="AD330" s="548"/>
      <c r="AE330" s="548"/>
      <c r="AV330" s="549"/>
      <c r="AW330" s="549"/>
      <c r="AX330" s="549"/>
      <c r="BO330" s="549"/>
      <c r="BP330" s="549"/>
      <c r="BQ330" s="549"/>
    </row>
    <row r="331" spans="1:151" ht="14.25" customHeight="1">
      <c r="A331" s="503" t="s">
        <v>299</v>
      </c>
      <c r="B331" s="503" t="s">
        <v>556</v>
      </c>
      <c r="C331" s="503" t="s">
        <v>556</v>
      </c>
      <c r="D331" s="503"/>
      <c r="E331" s="490">
        <v>327</v>
      </c>
      <c r="F331" s="490">
        <v>167</v>
      </c>
      <c r="G331" s="490">
        <v>45</v>
      </c>
      <c r="H331" s="490">
        <v>38</v>
      </c>
      <c r="I331" s="490">
        <v>36</v>
      </c>
      <c r="J331" s="490">
        <v>24</v>
      </c>
      <c r="K331" s="490">
        <v>86</v>
      </c>
      <c r="L331" s="490">
        <v>160</v>
      </c>
      <c r="M331" s="490">
        <v>394</v>
      </c>
      <c r="N331" s="490">
        <v>4</v>
      </c>
      <c r="O331" s="490">
        <v>1</v>
      </c>
      <c r="P331" s="490">
        <v>10</v>
      </c>
      <c r="Q331" s="490">
        <v>11</v>
      </c>
      <c r="R331" s="490">
        <v>9</v>
      </c>
      <c r="S331" s="490">
        <v>25</v>
      </c>
      <c r="T331" s="490">
        <v>29</v>
      </c>
      <c r="U331" s="490">
        <v>30</v>
      </c>
      <c r="V331" s="490">
        <v>40</v>
      </c>
      <c r="W331" s="490">
        <v>42</v>
      </c>
      <c r="X331" s="490">
        <v>38</v>
      </c>
      <c r="Y331" s="490">
        <v>46</v>
      </c>
      <c r="Z331" s="490">
        <v>49</v>
      </c>
      <c r="AA331" s="490">
        <v>40</v>
      </c>
      <c r="AB331" s="490">
        <v>20</v>
      </c>
      <c r="AC331" s="548">
        <v>62.4</v>
      </c>
      <c r="AD331" s="548">
        <v>61.4</v>
      </c>
      <c r="AE331" s="548">
        <v>63.6</v>
      </c>
      <c r="AF331" s="492">
        <v>291</v>
      </c>
      <c r="AG331" s="492">
        <v>1</v>
      </c>
      <c r="AH331" s="492" t="s">
        <v>1</v>
      </c>
      <c r="AI331" s="492">
        <v>5</v>
      </c>
      <c r="AJ331" s="492">
        <v>4</v>
      </c>
      <c r="AK331" s="492">
        <v>6</v>
      </c>
      <c r="AL331" s="492">
        <v>14</v>
      </c>
      <c r="AM331" s="492">
        <v>17</v>
      </c>
      <c r="AN331" s="492">
        <v>21</v>
      </c>
      <c r="AO331" s="492">
        <v>21</v>
      </c>
      <c r="AP331" s="492">
        <v>30</v>
      </c>
      <c r="AQ331" s="492">
        <v>28</v>
      </c>
      <c r="AR331" s="492">
        <v>42</v>
      </c>
      <c r="AS331" s="492">
        <v>48</v>
      </c>
      <c r="AT331" s="492">
        <v>40</v>
      </c>
      <c r="AU331" s="492">
        <v>14</v>
      </c>
      <c r="AV331" s="549">
        <v>65.8</v>
      </c>
      <c r="AW331" s="549">
        <v>65.3</v>
      </c>
      <c r="AX331" s="549">
        <v>66.599999999999994</v>
      </c>
      <c r="AY331" s="492">
        <v>253</v>
      </c>
      <c r="AZ331" s="492" t="s">
        <v>1</v>
      </c>
      <c r="BA331" s="492" t="s">
        <v>1</v>
      </c>
      <c r="BB331" s="492">
        <v>5</v>
      </c>
      <c r="BC331" s="492">
        <v>3</v>
      </c>
      <c r="BD331" s="492">
        <v>5</v>
      </c>
      <c r="BE331" s="492">
        <v>9</v>
      </c>
      <c r="BF331" s="492">
        <v>14</v>
      </c>
      <c r="BG331" s="492">
        <v>18</v>
      </c>
      <c r="BH331" s="492">
        <v>18</v>
      </c>
      <c r="BI331" s="492">
        <v>28</v>
      </c>
      <c r="BJ331" s="492">
        <v>26</v>
      </c>
      <c r="BK331" s="492">
        <v>39</v>
      </c>
      <c r="BL331" s="492">
        <v>42</v>
      </c>
      <c r="BM331" s="492">
        <v>34</v>
      </c>
      <c r="BN331" s="492">
        <v>12</v>
      </c>
      <c r="BO331" s="549">
        <v>66.400000000000006</v>
      </c>
      <c r="BP331" s="549">
        <v>65.099999999999994</v>
      </c>
      <c r="BQ331" s="549">
        <v>68.5</v>
      </c>
      <c r="BR331" s="492">
        <v>167</v>
      </c>
      <c r="BS331" s="492" t="s">
        <v>1</v>
      </c>
      <c r="BT331" s="492" t="s">
        <v>1</v>
      </c>
      <c r="BU331" s="492" t="s">
        <v>1</v>
      </c>
      <c r="BV331" s="492" t="s">
        <v>1</v>
      </c>
      <c r="BW331" s="492">
        <v>2</v>
      </c>
      <c r="BX331" s="492">
        <v>2</v>
      </c>
      <c r="BY331" s="492">
        <v>5</v>
      </c>
      <c r="BZ331" s="492">
        <v>7</v>
      </c>
      <c r="CA331" s="492">
        <v>13</v>
      </c>
      <c r="CB331" s="492">
        <v>24</v>
      </c>
      <c r="CC331" s="492">
        <v>15</v>
      </c>
      <c r="CD331" s="492">
        <v>23</v>
      </c>
      <c r="CE331" s="492">
        <v>31</v>
      </c>
      <c r="CF331" s="492">
        <v>27</v>
      </c>
      <c r="CG331" s="492">
        <v>18</v>
      </c>
      <c r="CH331" s="492">
        <v>90</v>
      </c>
      <c r="CI331" s="492" t="s">
        <v>1</v>
      </c>
      <c r="CJ331" s="492" t="s">
        <v>1</v>
      </c>
      <c r="CK331" s="492" t="s">
        <v>1</v>
      </c>
      <c r="CL331" s="492" t="s">
        <v>1</v>
      </c>
      <c r="CM331" s="492">
        <v>1</v>
      </c>
      <c r="CN331" s="492">
        <v>1</v>
      </c>
      <c r="CO331" s="492">
        <v>6</v>
      </c>
      <c r="CP331" s="492">
        <v>10</v>
      </c>
      <c r="CQ331" s="492">
        <v>8</v>
      </c>
      <c r="CR331" s="492">
        <v>14</v>
      </c>
      <c r="CS331" s="492">
        <v>23</v>
      </c>
      <c r="CT331" s="492">
        <v>14</v>
      </c>
      <c r="CU331" s="492">
        <v>13</v>
      </c>
      <c r="DC331" s="492">
        <v>559</v>
      </c>
      <c r="DD331" s="492">
        <v>401</v>
      </c>
      <c r="DE331" s="492">
        <v>253</v>
      </c>
      <c r="DF331" s="492">
        <v>115</v>
      </c>
      <c r="DG331" s="492">
        <v>33</v>
      </c>
      <c r="DH331" s="492">
        <v>68</v>
      </c>
      <c r="DI331" s="492">
        <v>38</v>
      </c>
      <c r="DJ331" s="492">
        <v>52</v>
      </c>
      <c r="DK331" s="492">
        <v>135</v>
      </c>
      <c r="DL331" s="492" t="s">
        <v>1</v>
      </c>
      <c r="DM331" s="492">
        <v>2</v>
      </c>
      <c r="DN331" s="492">
        <v>2</v>
      </c>
      <c r="DO331" s="492">
        <v>6</v>
      </c>
      <c r="DP331" s="492">
        <v>94</v>
      </c>
      <c r="DQ331" s="492">
        <v>7</v>
      </c>
      <c r="DR331" s="492">
        <v>13</v>
      </c>
      <c r="DS331" s="492">
        <v>6</v>
      </c>
      <c r="DT331" s="492">
        <v>3</v>
      </c>
      <c r="DU331" s="492">
        <v>2</v>
      </c>
      <c r="DV331" s="492" t="s">
        <v>1</v>
      </c>
      <c r="DW331" s="492" t="s">
        <v>1</v>
      </c>
      <c r="DX331" s="492" t="s">
        <v>1</v>
      </c>
      <c r="EA331" s="492">
        <v>167</v>
      </c>
      <c r="EB331" s="492">
        <v>12728</v>
      </c>
      <c r="EC331" s="492">
        <v>114</v>
      </c>
      <c r="ED331" s="492">
        <v>10198</v>
      </c>
      <c r="EE331" s="492">
        <v>2416</v>
      </c>
      <c r="EF331" s="492">
        <v>287</v>
      </c>
      <c r="EG331" s="492">
        <v>247</v>
      </c>
      <c r="EH331" s="492">
        <v>159</v>
      </c>
      <c r="EI331" s="492">
        <v>68</v>
      </c>
      <c r="EJ331" s="492">
        <v>20</v>
      </c>
      <c r="EK331" s="492">
        <v>3</v>
      </c>
      <c r="EL331" s="492">
        <v>17</v>
      </c>
      <c r="EM331" s="492">
        <v>20</v>
      </c>
      <c r="EN331" s="492">
        <v>272</v>
      </c>
      <c r="EO331" s="492">
        <v>154</v>
      </c>
      <c r="EP331" s="492">
        <v>94</v>
      </c>
      <c r="EQ331" s="492">
        <v>47</v>
      </c>
      <c r="ER331" s="492">
        <v>13</v>
      </c>
      <c r="ES331" s="492">
        <v>65</v>
      </c>
      <c r="ET331" s="492">
        <v>21</v>
      </c>
      <c r="EU331" s="492">
        <v>32</v>
      </c>
    </row>
    <row r="332" spans="1:151" ht="14.25" customHeight="1">
      <c r="A332" s="503" t="s">
        <v>299</v>
      </c>
      <c r="B332" s="503" t="s">
        <v>556</v>
      </c>
      <c r="C332" s="503" t="s">
        <v>556</v>
      </c>
      <c r="D332" s="503" t="s">
        <v>557</v>
      </c>
      <c r="AC332" s="548"/>
      <c r="AD332" s="548"/>
      <c r="AE332" s="548"/>
      <c r="AV332" s="549"/>
      <c r="AW332" s="549"/>
      <c r="AX332" s="549"/>
      <c r="BO332" s="549"/>
      <c r="BP332" s="549"/>
      <c r="BQ332" s="549"/>
    </row>
    <row r="333" spans="1:151" ht="14.25" customHeight="1">
      <c r="A333" s="503" t="s">
        <v>299</v>
      </c>
      <c r="B333" s="503" t="s">
        <v>556</v>
      </c>
      <c r="C333" s="503" t="s">
        <v>556</v>
      </c>
      <c r="D333" s="503" t="s">
        <v>558</v>
      </c>
      <c r="AC333" s="548"/>
      <c r="AD333" s="548"/>
      <c r="AE333" s="548"/>
      <c r="AV333" s="549"/>
      <c r="AW333" s="549"/>
      <c r="AX333" s="549"/>
      <c r="BO333" s="549"/>
      <c r="BP333" s="549"/>
      <c r="BQ333" s="549"/>
    </row>
    <row r="334" spans="1:151" ht="14.25" customHeight="1">
      <c r="A334" s="503" t="s">
        <v>299</v>
      </c>
      <c r="B334" s="503" t="s">
        <v>556</v>
      </c>
      <c r="C334" s="503" t="s">
        <v>556</v>
      </c>
      <c r="D334" s="503" t="s">
        <v>215</v>
      </c>
      <c r="AC334" s="548"/>
      <c r="AD334" s="548"/>
      <c r="AE334" s="548"/>
      <c r="AV334" s="549"/>
      <c r="AW334" s="549"/>
      <c r="AX334" s="549"/>
      <c r="BO334" s="549"/>
      <c r="BP334" s="549"/>
      <c r="BQ334" s="549"/>
    </row>
    <row r="335" spans="1:151" ht="14.25" customHeight="1">
      <c r="A335" s="503" t="s">
        <v>299</v>
      </c>
      <c r="B335" s="503" t="s">
        <v>556</v>
      </c>
      <c r="C335" s="503" t="s">
        <v>556</v>
      </c>
      <c r="D335" s="503" t="s">
        <v>226</v>
      </c>
      <c r="AC335" s="548"/>
      <c r="AD335" s="548"/>
      <c r="AE335" s="548"/>
      <c r="AV335" s="549"/>
      <c r="AW335" s="549"/>
      <c r="AX335" s="549"/>
      <c r="BO335" s="549"/>
      <c r="BP335" s="549"/>
      <c r="BQ335" s="549"/>
    </row>
    <row r="336" spans="1:151" ht="14.25" customHeight="1">
      <c r="A336" s="503" t="s">
        <v>299</v>
      </c>
      <c r="B336" s="503" t="s">
        <v>556</v>
      </c>
      <c r="C336" s="503" t="s">
        <v>556</v>
      </c>
      <c r="D336" s="503" t="s">
        <v>527</v>
      </c>
      <c r="AC336" s="548"/>
      <c r="AD336" s="548"/>
      <c r="AE336" s="548"/>
      <c r="AV336" s="549"/>
      <c r="AW336" s="549"/>
      <c r="AX336" s="549"/>
      <c r="BO336" s="549"/>
      <c r="BP336" s="549"/>
      <c r="BQ336" s="549"/>
    </row>
    <row r="337" spans="1:151" ht="14.25" customHeight="1">
      <c r="A337" s="503" t="s">
        <v>299</v>
      </c>
      <c r="B337" s="503" t="s">
        <v>556</v>
      </c>
      <c r="C337" s="503" t="s">
        <v>556</v>
      </c>
      <c r="D337" s="503" t="s">
        <v>201</v>
      </c>
      <c r="AC337" s="548"/>
      <c r="AD337" s="548"/>
      <c r="AE337" s="548"/>
      <c r="AV337" s="549"/>
      <c r="AW337" s="549"/>
      <c r="AX337" s="549"/>
      <c r="BO337" s="549"/>
      <c r="BP337" s="549"/>
      <c r="BQ337" s="549"/>
    </row>
    <row r="338" spans="1:151" ht="14.25" customHeight="1">
      <c r="A338" s="503" t="s">
        <v>299</v>
      </c>
      <c r="B338" s="503" t="s">
        <v>556</v>
      </c>
      <c r="C338" s="503" t="s">
        <v>556</v>
      </c>
      <c r="D338" s="503" t="s">
        <v>194</v>
      </c>
      <c r="AC338" s="548"/>
      <c r="AD338" s="548"/>
      <c r="AE338" s="548"/>
      <c r="AV338" s="549"/>
      <c r="AW338" s="549"/>
      <c r="AX338" s="549"/>
      <c r="BO338" s="549"/>
      <c r="BP338" s="549"/>
      <c r="BQ338" s="549"/>
    </row>
    <row r="339" spans="1:151" ht="14.25" customHeight="1">
      <c r="A339" s="503" t="s">
        <v>299</v>
      </c>
      <c r="B339" s="503" t="s">
        <v>556</v>
      </c>
      <c r="C339" s="503" t="s">
        <v>556</v>
      </c>
      <c r="D339" s="503" t="s">
        <v>559</v>
      </c>
      <c r="AC339" s="548"/>
      <c r="AD339" s="548"/>
      <c r="AE339" s="548"/>
      <c r="AV339" s="549"/>
      <c r="AW339" s="549"/>
      <c r="AX339" s="549"/>
      <c r="BO339" s="549"/>
      <c r="BP339" s="549"/>
      <c r="BQ339" s="549"/>
    </row>
    <row r="340" spans="1:151" ht="14.25" customHeight="1">
      <c r="A340" s="503" t="s">
        <v>299</v>
      </c>
      <c r="B340" s="503" t="s">
        <v>556</v>
      </c>
      <c r="C340" s="503" t="s">
        <v>556</v>
      </c>
      <c r="D340" s="503" t="s">
        <v>560</v>
      </c>
      <c r="AC340" s="548"/>
      <c r="AD340" s="548"/>
      <c r="AE340" s="548"/>
      <c r="AV340" s="549"/>
      <c r="AW340" s="549"/>
      <c r="AX340" s="549"/>
      <c r="BO340" s="549"/>
      <c r="BP340" s="549"/>
      <c r="BQ340" s="549"/>
    </row>
    <row r="341" spans="1:151" ht="14.25" customHeight="1">
      <c r="A341" s="503" t="s">
        <v>299</v>
      </c>
      <c r="B341" s="503" t="s">
        <v>556</v>
      </c>
      <c r="C341" s="503" t="s">
        <v>556</v>
      </c>
      <c r="D341" s="503" t="s">
        <v>561</v>
      </c>
      <c r="AC341" s="548"/>
      <c r="AD341" s="548"/>
      <c r="AE341" s="548"/>
      <c r="AV341" s="549"/>
      <c r="AW341" s="549"/>
      <c r="AX341" s="549"/>
      <c r="BO341" s="549"/>
      <c r="BP341" s="549"/>
      <c r="BQ341" s="549"/>
    </row>
    <row r="342" spans="1:151" ht="14.25" customHeight="1">
      <c r="A342" s="503" t="s">
        <v>299</v>
      </c>
      <c r="B342" s="503" t="s">
        <v>556</v>
      </c>
      <c r="C342" s="503" t="s">
        <v>556</v>
      </c>
      <c r="D342" s="503" t="s">
        <v>562</v>
      </c>
      <c r="AC342" s="548"/>
      <c r="AD342" s="548"/>
      <c r="AE342" s="548"/>
      <c r="AV342" s="549"/>
      <c r="AW342" s="549"/>
      <c r="AX342" s="549"/>
      <c r="BO342" s="549"/>
      <c r="BP342" s="549"/>
      <c r="BQ342" s="549"/>
    </row>
    <row r="343" spans="1:151" ht="14.25" customHeight="1">
      <c r="A343" s="503" t="s">
        <v>299</v>
      </c>
      <c r="B343" s="503" t="s">
        <v>556</v>
      </c>
      <c r="C343" s="503" t="s">
        <v>556</v>
      </c>
      <c r="D343" s="503" t="s">
        <v>563</v>
      </c>
      <c r="AC343" s="548"/>
      <c r="AD343" s="548"/>
      <c r="AE343" s="548"/>
      <c r="AV343" s="549"/>
      <c r="AW343" s="549"/>
      <c r="AX343" s="549"/>
      <c r="BO343" s="549"/>
      <c r="BP343" s="549"/>
      <c r="BQ343" s="549"/>
    </row>
    <row r="344" spans="1:151" ht="14.25" customHeight="1">
      <c r="A344" s="503" t="s">
        <v>299</v>
      </c>
      <c r="B344" s="503" t="s">
        <v>556</v>
      </c>
      <c r="C344" s="503" t="s">
        <v>556</v>
      </c>
      <c r="D344" s="503" t="s">
        <v>564</v>
      </c>
      <c r="AC344" s="548"/>
      <c r="AD344" s="548"/>
      <c r="AE344" s="548"/>
      <c r="AV344" s="549"/>
      <c r="AW344" s="549"/>
      <c r="AX344" s="549"/>
      <c r="BO344" s="549"/>
      <c r="BP344" s="549"/>
      <c r="BQ344" s="549"/>
    </row>
    <row r="345" spans="1:151" ht="14.25" customHeight="1">
      <c r="A345" s="503" t="s">
        <v>299</v>
      </c>
      <c r="B345" s="503" t="s">
        <v>556</v>
      </c>
      <c r="C345" s="503" t="s">
        <v>556</v>
      </c>
      <c r="D345" s="503" t="s">
        <v>565</v>
      </c>
      <c r="AC345" s="548"/>
      <c r="AD345" s="548"/>
      <c r="AE345" s="548"/>
      <c r="AV345" s="549"/>
      <c r="AW345" s="549"/>
      <c r="AX345" s="549"/>
      <c r="BO345" s="549"/>
      <c r="BP345" s="549"/>
      <c r="BQ345" s="549"/>
    </row>
    <row r="346" spans="1:151" ht="14.25" customHeight="1">
      <c r="A346" s="503" t="s">
        <v>299</v>
      </c>
      <c r="B346" s="503" t="s">
        <v>566</v>
      </c>
      <c r="C346" s="503"/>
      <c r="D346" s="503"/>
      <c r="E346" s="490">
        <v>83</v>
      </c>
      <c r="F346" s="490">
        <v>23</v>
      </c>
      <c r="G346" s="490">
        <v>4</v>
      </c>
      <c r="H346" s="490">
        <v>3</v>
      </c>
      <c r="I346" s="490">
        <v>9</v>
      </c>
      <c r="J346" s="490">
        <v>7</v>
      </c>
      <c r="K346" s="490">
        <v>10</v>
      </c>
      <c r="L346" s="490">
        <v>60</v>
      </c>
      <c r="M346" s="490">
        <v>64</v>
      </c>
      <c r="N346" s="490">
        <v>1</v>
      </c>
      <c r="O346" s="490">
        <v>1</v>
      </c>
      <c r="P346" s="490">
        <v>2</v>
      </c>
      <c r="Q346" s="490">
        <v>1</v>
      </c>
      <c r="R346" s="490">
        <v>4</v>
      </c>
      <c r="S346" s="490">
        <v>3</v>
      </c>
      <c r="T346" s="490">
        <v>4</v>
      </c>
      <c r="U346" s="490">
        <v>5</v>
      </c>
      <c r="V346" s="490">
        <v>5</v>
      </c>
      <c r="W346" s="490">
        <v>8</v>
      </c>
      <c r="X346" s="490">
        <v>8</v>
      </c>
      <c r="Y346" s="490">
        <v>5</v>
      </c>
      <c r="Z346" s="490">
        <v>7</v>
      </c>
      <c r="AA346" s="490">
        <v>4</v>
      </c>
      <c r="AB346" s="490">
        <v>6</v>
      </c>
      <c r="AC346" s="548">
        <v>61</v>
      </c>
      <c r="AD346" s="548">
        <v>58.1</v>
      </c>
      <c r="AE346" s="548">
        <v>66.2</v>
      </c>
      <c r="AF346" s="492">
        <v>50</v>
      </c>
      <c r="AG346" s="492" t="s">
        <v>1</v>
      </c>
      <c r="AH346" s="492" t="s">
        <v>1</v>
      </c>
      <c r="AI346" s="492" t="s">
        <v>1</v>
      </c>
      <c r="AJ346" s="492">
        <v>1</v>
      </c>
      <c r="AK346" s="492">
        <v>2</v>
      </c>
      <c r="AL346" s="492">
        <v>1</v>
      </c>
      <c r="AM346" s="492">
        <v>2</v>
      </c>
      <c r="AN346" s="492">
        <v>3</v>
      </c>
      <c r="AO346" s="492">
        <v>4</v>
      </c>
      <c r="AP346" s="492">
        <v>7</v>
      </c>
      <c r="AQ346" s="492">
        <v>8</v>
      </c>
      <c r="AR346" s="492">
        <v>5</v>
      </c>
      <c r="AS346" s="492">
        <v>7</v>
      </c>
      <c r="AT346" s="492">
        <v>4</v>
      </c>
      <c r="AU346" s="492">
        <v>6</v>
      </c>
      <c r="AV346" s="549">
        <v>66.8</v>
      </c>
      <c r="AW346" s="549">
        <v>66.099999999999994</v>
      </c>
      <c r="AX346" s="549">
        <v>68</v>
      </c>
      <c r="AY346" s="492">
        <v>47</v>
      </c>
      <c r="AZ346" s="492" t="s">
        <v>1</v>
      </c>
      <c r="BA346" s="492" t="s">
        <v>1</v>
      </c>
      <c r="BB346" s="492" t="s">
        <v>1</v>
      </c>
      <c r="BC346" s="492">
        <v>1</v>
      </c>
      <c r="BD346" s="492">
        <v>2</v>
      </c>
      <c r="BE346" s="492">
        <v>1</v>
      </c>
      <c r="BF346" s="492">
        <v>2</v>
      </c>
      <c r="BG346" s="492">
        <v>3</v>
      </c>
      <c r="BH346" s="492">
        <v>4</v>
      </c>
      <c r="BI346" s="492">
        <v>6</v>
      </c>
      <c r="BJ346" s="492">
        <v>8</v>
      </c>
      <c r="BK346" s="492">
        <v>4</v>
      </c>
      <c r="BL346" s="492">
        <v>6</v>
      </c>
      <c r="BM346" s="492">
        <v>4</v>
      </c>
      <c r="BN346" s="492">
        <v>6</v>
      </c>
      <c r="BO346" s="549">
        <v>66.599999999999994</v>
      </c>
      <c r="BP346" s="549">
        <v>66.099999999999994</v>
      </c>
      <c r="BQ346" s="549">
        <v>67.599999999999994</v>
      </c>
      <c r="BR346" s="492">
        <v>23</v>
      </c>
      <c r="BS346" s="492" t="s">
        <v>1</v>
      </c>
      <c r="BT346" s="492" t="s">
        <v>1</v>
      </c>
      <c r="BU346" s="492" t="s">
        <v>1</v>
      </c>
      <c r="BV346" s="492" t="s">
        <v>1</v>
      </c>
      <c r="BW346" s="492" t="s">
        <v>1</v>
      </c>
      <c r="BX346" s="492" t="s">
        <v>1</v>
      </c>
      <c r="BY346" s="492" t="s">
        <v>1</v>
      </c>
      <c r="BZ346" s="492">
        <v>2</v>
      </c>
      <c r="CA346" s="492">
        <v>1</v>
      </c>
      <c r="CB346" s="492">
        <v>3</v>
      </c>
      <c r="CC346" s="492">
        <v>6</v>
      </c>
      <c r="CD346" s="492">
        <v>1</v>
      </c>
      <c r="CE346" s="492">
        <v>4</v>
      </c>
      <c r="CF346" s="492">
        <v>1</v>
      </c>
      <c r="CG346" s="492">
        <v>5</v>
      </c>
      <c r="CH346" s="492">
        <v>17</v>
      </c>
      <c r="CI346" s="492" t="s">
        <v>1</v>
      </c>
      <c r="CJ346" s="492" t="s">
        <v>1</v>
      </c>
      <c r="CK346" s="492" t="s">
        <v>1</v>
      </c>
      <c r="CL346" s="492" t="s">
        <v>1</v>
      </c>
      <c r="CM346" s="492" t="s">
        <v>1</v>
      </c>
      <c r="CN346" s="492">
        <v>1</v>
      </c>
      <c r="CO346" s="492">
        <v>1</v>
      </c>
      <c r="CP346" s="492">
        <v>2</v>
      </c>
      <c r="CQ346" s="492">
        <v>4</v>
      </c>
      <c r="CR346" s="492">
        <v>1</v>
      </c>
      <c r="CS346" s="492">
        <v>3</v>
      </c>
      <c r="CT346" s="492">
        <v>1</v>
      </c>
      <c r="CU346" s="492">
        <v>4</v>
      </c>
      <c r="DC346" s="492">
        <v>82</v>
      </c>
      <c r="DD346" s="492">
        <v>65</v>
      </c>
      <c r="DE346" s="492">
        <v>47</v>
      </c>
      <c r="DF346" s="492">
        <v>17</v>
      </c>
      <c r="DG346" s="492">
        <v>1</v>
      </c>
      <c r="DH346" s="492">
        <v>5</v>
      </c>
      <c r="DI346" s="492">
        <v>5</v>
      </c>
      <c r="DJ346" s="492">
        <v>7</v>
      </c>
      <c r="DK346" s="492">
        <v>21</v>
      </c>
      <c r="DL346" s="492">
        <v>1</v>
      </c>
      <c r="DM346" s="492" t="s">
        <v>1</v>
      </c>
      <c r="DN346" s="492" t="s">
        <v>1</v>
      </c>
      <c r="DO346" s="492" t="s">
        <v>1</v>
      </c>
      <c r="DP346" s="492">
        <v>13</v>
      </c>
      <c r="DQ346" s="492">
        <v>2</v>
      </c>
      <c r="DR346" s="492">
        <v>5</v>
      </c>
      <c r="DS346" s="492" t="s">
        <v>1</v>
      </c>
      <c r="DT346" s="492" t="s">
        <v>1</v>
      </c>
      <c r="DU346" s="492" t="s">
        <v>1</v>
      </c>
      <c r="DV346" s="492" t="s">
        <v>1</v>
      </c>
      <c r="DW346" s="492" t="s">
        <v>1</v>
      </c>
      <c r="DX346" s="492" t="s">
        <v>1</v>
      </c>
      <c r="EA346" s="492">
        <v>23</v>
      </c>
      <c r="EB346" s="492">
        <v>2234</v>
      </c>
      <c r="EC346" s="492">
        <v>163</v>
      </c>
      <c r="ED346" s="492">
        <v>977</v>
      </c>
      <c r="EE346" s="492">
        <v>1094</v>
      </c>
      <c r="EF346" s="492">
        <v>45</v>
      </c>
      <c r="EG346" s="492">
        <v>40</v>
      </c>
      <c r="EH346" s="492">
        <v>30</v>
      </c>
      <c r="EI346" s="492">
        <v>9</v>
      </c>
      <c r="EJ346" s="492">
        <v>1</v>
      </c>
      <c r="EK346" s="492" t="s">
        <v>1</v>
      </c>
      <c r="EL346" s="492">
        <v>4</v>
      </c>
      <c r="EM346" s="492">
        <v>1</v>
      </c>
      <c r="EN346" s="492">
        <v>37</v>
      </c>
      <c r="EO346" s="492">
        <v>25</v>
      </c>
      <c r="EP346" s="492">
        <v>17</v>
      </c>
      <c r="EQ346" s="492">
        <v>8</v>
      </c>
      <c r="ER346" s="492" t="s">
        <v>1</v>
      </c>
      <c r="ES346" s="492">
        <v>5</v>
      </c>
      <c r="ET346" s="492">
        <v>1</v>
      </c>
      <c r="EU346" s="492">
        <v>6</v>
      </c>
    </row>
    <row r="347" spans="1:151" ht="14.25" customHeight="1">
      <c r="A347" s="503" t="s">
        <v>299</v>
      </c>
      <c r="B347" s="503" t="s">
        <v>566</v>
      </c>
      <c r="C347" s="503" t="s">
        <v>567</v>
      </c>
      <c r="D347" s="503"/>
      <c r="E347" s="490">
        <v>76</v>
      </c>
      <c r="F347" s="490">
        <v>23</v>
      </c>
      <c r="G347" s="490">
        <v>4</v>
      </c>
      <c r="H347" s="490">
        <v>3</v>
      </c>
      <c r="I347" s="490">
        <v>9</v>
      </c>
      <c r="J347" s="490">
        <v>7</v>
      </c>
      <c r="K347" s="490">
        <v>10</v>
      </c>
      <c r="L347" s="490">
        <v>53</v>
      </c>
      <c r="M347" s="490">
        <v>64</v>
      </c>
      <c r="N347" s="490">
        <v>1</v>
      </c>
      <c r="O347" s="490">
        <v>1</v>
      </c>
      <c r="P347" s="490">
        <v>2</v>
      </c>
      <c r="Q347" s="490">
        <v>1</v>
      </c>
      <c r="R347" s="490">
        <v>4</v>
      </c>
      <c r="S347" s="490">
        <v>3</v>
      </c>
      <c r="T347" s="490">
        <v>4</v>
      </c>
      <c r="U347" s="490">
        <v>5</v>
      </c>
      <c r="V347" s="490">
        <v>5</v>
      </c>
      <c r="W347" s="490">
        <v>8</v>
      </c>
      <c r="X347" s="490">
        <v>8</v>
      </c>
      <c r="Y347" s="490">
        <v>5</v>
      </c>
      <c r="Z347" s="490">
        <v>7</v>
      </c>
      <c r="AA347" s="490">
        <v>4</v>
      </c>
      <c r="AB347" s="490">
        <v>6</v>
      </c>
      <c r="AC347" s="548">
        <v>61</v>
      </c>
      <c r="AD347" s="548">
        <v>58.1</v>
      </c>
      <c r="AE347" s="548">
        <v>66.2</v>
      </c>
      <c r="AF347" s="492">
        <v>50</v>
      </c>
      <c r="AG347" s="492" t="s">
        <v>1</v>
      </c>
      <c r="AH347" s="492" t="s">
        <v>1</v>
      </c>
      <c r="AI347" s="492" t="s">
        <v>1</v>
      </c>
      <c r="AJ347" s="492">
        <v>1</v>
      </c>
      <c r="AK347" s="492">
        <v>2</v>
      </c>
      <c r="AL347" s="492">
        <v>1</v>
      </c>
      <c r="AM347" s="492">
        <v>2</v>
      </c>
      <c r="AN347" s="492">
        <v>3</v>
      </c>
      <c r="AO347" s="492">
        <v>4</v>
      </c>
      <c r="AP347" s="492">
        <v>7</v>
      </c>
      <c r="AQ347" s="492">
        <v>8</v>
      </c>
      <c r="AR347" s="492">
        <v>5</v>
      </c>
      <c r="AS347" s="492">
        <v>7</v>
      </c>
      <c r="AT347" s="492">
        <v>4</v>
      </c>
      <c r="AU347" s="492">
        <v>6</v>
      </c>
      <c r="AV347" s="549">
        <v>66.8</v>
      </c>
      <c r="AW347" s="549">
        <v>66.099999999999994</v>
      </c>
      <c r="AX347" s="549">
        <v>68</v>
      </c>
      <c r="AY347" s="492">
        <v>47</v>
      </c>
      <c r="AZ347" s="492" t="s">
        <v>1</v>
      </c>
      <c r="BA347" s="492" t="s">
        <v>1</v>
      </c>
      <c r="BB347" s="492" t="s">
        <v>1</v>
      </c>
      <c r="BC347" s="492">
        <v>1</v>
      </c>
      <c r="BD347" s="492">
        <v>2</v>
      </c>
      <c r="BE347" s="492">
        <v>1</v>
      </c>
      <c r="BF347" s="492">
        <v>2</v>
      </c>
      <c r="BG347" s="492">
        <v>3</v>
      </c>
      <c r="BH347" s="492">
        <v>4</v>
      </c>
      <c r="BI347" s="492">
        <v>6</v>
      </c>
      <c r="BJ347" s="492">
        <v>8</v>
      </c>
      <c r="BK347" s="492">
        <v>4</v>
      </c>
      <c r="BL347" s="492">
        <v>6</v>
      </c>
      <c r="BM347" s="492">
        <v>4</v>
      </c>
      <c r="BN347" s="492">
        <v>6</v>
      </c>
      <c r="BO347" s="549">
        <v>66.599999999999994</v>
      </c>
      <c r="BP347" s="549">
        <v>66.099999999999994</v>
      </c>
      <c r="BQ347" s="549">
        <v>67.599999999999994</v>
      </c>
      <c r="BR347" s="492">
        <v>23</v>
      </c>
      <c r="BS347" s="492" t="s">
        <v>1</v>
      </c>
      <c r="BT347" s="492" t="s">
        <v>1</v>
      </c>
      <c r="BU347" s="492" t="s">
        <v>1</v>
      </c>
      <c r="BV347" s="492" t="s">
        <v>1</v>
      </c>
      <c r="BW347" s="492" t="s">
        <v>1</v>
      </c>
      <c r="BX347" s="492" t="s">
        <v>1</v>
      </c>
      <c r="BY347" s="492" t="s">
        <v>1</v>
      </c>
      <c r="BZ347" s="492">
        <v>2</v>
      </c>
      <c r="CA347" s="492">
        <v>1</v>
      </c>
      <c r="CB347" s="492">
        <v>3</v>
      </c>
      <c r="CC347" s="492">
        <v>6</v>
      </c>
      <c r="CD347" s="492">
        <v>1</v>
      </c>
      <c r="CE347" s="492">
        <v>4</v>
      </c>
      <c r="CF347" s="492">
        <v>1</v>
      </c>
      <c r="CG347" s="492">
        <v>5</v>
      </c>
      <c r="CH347" s="492">
        <v>17</v>
      </c>
      <c r="CI347" s="492" t="s">
        <v>1</v>
      </c>
      <c r="CJ347" s="492" t="s">
        <v>1</v>
      </c>
      <c r="CK347" s="492" t="s">
        <v>1</v>
      </c>
      <c r="CL347" s="492" t="s">
        <v>1</v>
      </c>
      <c r="CM347" s="492" t="s">
        <v>1</v>
      </c>
      <c r="CN347" s="492">
        <v>1</v>
      </c>
      <c r="CO347" s="492">
        <v>1</v>
      </c>
      <c r="CP347" s="492">
        <v>2</v>
      </c>
      <c r="CQ347" s="492">
        <v>4</v>
      </c>
      <c r="CR347" s="492">
        <v>1</v>
      </c>
      <c r="CS347" s="492">
        <v>3</v>
      </c>
      <c r="CT347" s="492">
        <v>1</v>
      </c>
      <c r="CU347" s="492">
        <v>4</v>
      </c>
      <c r="DC347" s="492">
        <v>82</v>
      </c>
      <c r="DD347" s="492">
        <v>65</v>
      </c>
      <c r="DE347" s="492">
        <v>47</v>
      </c>
      <c r="DF347" s="492">
        <v>17</v>
      </c>
      <c r="DG347" s="492">
        <v>1</v>
      </c>
      <c r="DH347" s="492">
        <v>5</v>
      </c>
      <c r="DI347" s="492">
        <v>5</v>
      </c>
      <c r="DJ347" s="492">
        <v>7</v>
      </c>
      <c r="DK347" s="492">
        <v>21</v>
      </c>
      <c r="DL347" s="492">
        <v>1</v>
      </c>
      <c r="DM347" s="492" t="s">
        <v>1</v>
      </c>
      <c r="DN347" s="492" t="s">
        <v>1</v>
      </c>
      <c r="DO347" s="492" t="s">
        <v>1</v>
      </c>
      <c r="DP347" s="492">
        <v>13</v>
      </c>
      <c r="DQ347" s="492">
        <v>2</v>
      </c>
      <c r="DR347" s="492">
        <v>5</v>
      </c>
      <c r="DS347" s="492" t="s">
        <v>1</v>
      </c>
      <c r="DT347" s="492" t="s">
        <v>1</v>
      </c>
      <c r="DU347" s="492" t="s">
        <v>1</v>
      </c>
      <c r="DV347" s="492" t="s">
        <v>1</v>
      </c>
      <c r="DW347" s="492" t="s">
        <v>1</v>
      </c>
      <c r="DX347" s="492" t="s">
        <v>1</v>
      </c>
      <c r="EA347" s="492">
        <v>23</v>
      </c>
      <c r="EB347" s="492">
        <v>2234</v>
      </c>
      <c r="EC347" s="492">
        <v>163</v>
      </c>
      <c r="ED347" s="492">
        <v>977</v>
      </c>
      <c r="EE347" s="492">
        <v>1094</v>
      </c>
      <c r="EF347" s="492">
        <v>45</v>
      </c>
      <c r="EG347" s="492">
        <v>40</v>
      </c>
      <c r="EH347" s="492">
        <v>30</v>
      </c>
      <c r="EI347" s="492">
        <v>9</v>
      </c>
      <c r="EJ347" s="492">
        <v>1</v>
      </c>
      <c r="EK347" s="492" t="s">
        <v>1</v>
      </c>
      <c r="EL347" s="492">
        <v>4</v>
      </c>
      <c r="EM347" s="492">
        <v>1</v>
      </c>
      <c r="EN347" s="492">
        <v>37</v>
      </c>
      <c r="EO347" s="492">
        <v>25</v>
      </c>
      <c r="EP347" s="492">
        <v>17</v>
      </c>
      <c r="EQ347" s="492">
        <v>8</v>
      </c>
      <c r="ER347" s="492" t="s">
        <v>1</v>
      </c>
      <c r="ES347" s="492">
        <v>5</v>
      </c>
      <c r="ET347" s="492">
        <v>1</v>
      </c>
      <c r="EU347" s="492">
        <v>6</v>
      </c>
    </row>
    <row r="348" spans="1:151" ht="14.25" customHeight="1">
      <c r="A348" s="503" t="s">
        <v>299</v>
      </c>
      <c r="B348" s="503" t="s">
        <v>566</v>
      </c>
      <c r="C348" s="503" t="s">
        <v>567</v>
      </c>
      <c r="D348" s="503" t="s">
        <v>567</v>
      </c>
      <c r="AC348" s="548"/>
      <c r="AD348" s="548"/>
      <c r="AE348" s="548"/>
      <c r="AV348" s="549"/>
      <c r="AW348" s="549"/>
      <c r="AX348" s="549"/>
      <c r="BO348" s="549"/>
      <c r="BP348" s="549"/>
      <c r="BQ348" s="549"/>
    </row>
    <row r="349" spans="1:151" ht="14.25" customHeight="1">
      <c r="A349" s="503" t="s">
        <v>299</v>
      </c>
      <c r="B349" s="503" t="s">
        <v>566</v>
      </c>
      <c r="C349" s="503" t="s">
        <v>568</v>
      </c>
      <c r="D349" s="503"/>
      <c r="E349" s="490">
        <v>7</v>
      </c>
      <c r="F349" s="490" t="s">
        <v>1</v>
      </c>
      <c r="G349" s="490" t="s">
        <v>1</v>
      </c>
      <c r="H349" s="490" t="s">
        <v>1</v>
      </c>
      <c r="I349" s="490" t="s">
        <v>1</v>
      </c>
      <c r="J349" s="490" t="s">
        <v>1</v>
      </c>
      <c r="K349" s="490" t="s">
        <v>1</v>
      </c>
      <c r="L349" s="490">
        <v>7</v>
      </c>
      <c r="M349" s="490" t="s">
        <v>1</v>
      </c>
      <c r="N349" s="490" t="s">
        <v>1</v>
      </c>
      <c r="O349" s="490" t="s">
        <v>1</v>
      </c>
      <c r="P349" s="490" t="s">
        <v>1</v>
      </c>
      <c r="Q349" s="490" t="s">
        <v>1</v>
      </c>
      <c r="R349" s="490" t="s">
        <v>1</v>
      </c>
      <c r="S349" s="490" t="s">
        <v>1</v>
      </c>
      <c r="T349" s="490" t="s">
        <v>1</v>
      </c>
      <c r="U349" s="490" t="s">
        <v>1</v>
      </c>
      <c r="V349" s="490" t="s">
        <v>1</v>
      </c>
      <c r="W349" s="490" t="s">
        <v>1</v>
      </c>
      <c r="X349" s="490" t="s">
        <v>1</v>
      </c>
      <c r="Y349" s="490" t="s">
        <v>1</v>
      </c>
      <c r="Z349" s="490" t="s">
        <v>1</v>
      </c>
      <c r="AA349" s="490" t="s">
        <v>1</v>
      </c>
      <c r="AB349" s="490" t="s">
        <v>1</v>
      </c>
      <c r="AC349" s="548" t="s">
        <v>1</v>
      </c>
      <c r="AD349" s="548" t="s">
        <v>1</v>
      </c>
      <c r="AE349" s="548" t="s">
        <v>1</v>
      </c>
      <c r="AF349" s="492" t="s">
        <v>1</v>
      </c>
      <c r="AG349" s="492" t="s">
        <v>1</v>
      </c>
      <c r="AH349" s="492" t="s">
        <v>1</v>
      </c>
      <c r="AI349" s="492" t="s">
        <v>1</v>
      </c>
      <c r="AJ349" s="492" t="s">
        <v>1</v>
      </c>
      <c r="AK349" s="492" t="s">
        <v>1</v>
      </c>
      <c r="AL349" s="492" t="s">
        <v>1</v>
      </c>
      <c r="AM349" s="492" t="s">
        <v>1</v>
      </c>
      <c r="AN349" s="492" t="s">
        <v>1</v>
      </c>
      <c r="AO349" s="492" t="s">
        <v>1</v>
      </c>
      <c r="AP349" s="492" t="s">
        <v>1</v>
      </c>
      <c r="AQ349" s="492" t="s">
        <v>1</v>
      </c>
      <c r="AR349" s="492" t="s">
        <v>1</v>
      </c>
      <c r="AS349" s="492" t="s">
        <v>1</v>
      </c>
      <c r="AT349" s="492" t="s">
        <v>1</v>
      </c>
      <c r="AU349" s="492" t="s">
        <v>1</v>
      </c>
      <c r="AV349" s="549" t="s">
        <v>1</v>
      </c>
      <c r="AW349" s="549" t="s">
        <v>1</v>
      </c>
      <c r="AX349" s="549" t="s">
        <v>1</v>
      </c>
      <c r="AY349" s="492" t="s">
        <v>1</v>
      </c>
      <c r="AZ349" s="492" t="s">
        <v>1</v>
      </c>
      <c r="BA349" s="492" t="s">
        <v>1</v>
      </c>
      <c r="BB349" s="492" t="s">
        <v>1</v>
      </c>
      <c r="BC349" s="492" t="s">
        <v>1</v>
      </c>
      <c r="BD349" s="492" t="s">
        <v>1</v>
      </c>
      <c r="BE349" s="492" t="s">
        <v>1</v>
      </c>
      <c r="BF349" s="492" t="s">
        <v>1</v>
      </c>
      <c r="BG349" s="492" t="s">
        <v>1</v>
      </c>
      <c r="BH349" s="492" t="s">
        <v>1</v>
      </c>
      <c r="BI349" s="492" t="s">
        <v>1</v>
      </c>
      <c r="BJ349" s="492" t="s">
        <v>1</v>
      </c>
      <c r="BK349" s="492" t="s">
        <v>1</v>
      </c>
      <c r="BL349" s="492" t="s">
        <v>1</v>
      </c>
      <c r="BM349" s="492" t="s">
        <v>1</v>
      </c>
      <c r="BN349" s="492" t="s">
        <v>1</v>
      </c>
      <c r="BO349" s="549" t="s">
        <v>1</v>
      </c>
      <c r="BP349" s="549" t="s">
        <v>1</v>
      </c>
      <c r="BQ349" s="549" t="s">
        <v>1</v>
      </c>
      <c r="BR349" s="492" t="s">
        <v>1</v>
      </c>
      <c r="BS349" s="492" t="s">
        <v>1</v>
      </c>
      <c r="BT349" s="492" t="s">
        <v>1</v>
      </c>
      <c r="BU349" s="492" t="s">
        <v>1</v>
      </c>
      <c r="BV349" s="492" t="s">
        <v>1</v>
      </c>
      <c r="BW349" s="492" t="s">
        <v>1</v>
      </c>
      <c r="BX349" s="492" t="s">
        <v>1</v>
      </c>
      <c r="BY349" s="492" t="s">
        <v>1</v>
      </c>
      <c r="BZ349" s="492" t="s">
        <v>1</v>
      </c>
      <c r="CA349" s="492" t="s">
        <v>1</v>
      </c>
      <c r="CB349" s="492" t="s">
        <v>1</v>
      </c>
      <c r="CC349" s="492" t="s">
        <v>1</v>
      </c>
      <c r="CD349" s="492" t="s">
        <v>1</v>
      </c>
      <c r="CE349" s="492" t="s">
        <v>1</v>
      </c>
      <c r="CF349" s="492" t="s">
        <v>1</v>
      </c>
      <c r="CG349" s="492" t="s">
        <v>1</v>
      </c>
      <c r="CH349" s="492" t="s">
        <v>1</v>
      </c>
      <c r="CI349" s="492" t="s">
        <v>1</v>
      </c>
      <c r="CJ349" s="492" t="s">
        <v>1</v>
      </c>
      <c r="CK349" s="492" t="s">
        <v>1</v>
      </c>
      <c r="CL349" s="492" t="s">
        <v>1</v>
      </c>
      <c r="CM349" s="492" t="s">
        <v>1</v>
      </c>
      <c r="CN349" s="492" t="s">
        <v>1</v>
      </c>
      <c r="CO349" s="492" t="s">
        <v>1</v>
      </c>
      <c r="CP349" s="492" t="s">
        <v>1</v>
      </c>
      <c r="CQ349" s="492" t="s">
        <v>1</v>
      </c>
      <c r="CR349" s="492" t="s">
        <v>1</v>
      </c>
      <c r="CS349" s="492" t="s">
        <v>1</v>
      </c>
      <c r="CT349" s="492" t="s">
        <v>1</v>
      </c>
      <c r="CU349" s="492" t="s">
        <v>1</v>
      </c>
      <c r="DC349" s="492" t="s">
        <v>1</v>
      </c>
      <c r="DD349" s="492" t="s">
        <v>1</v>
      </c>
      <c r="DE349" s="492" t="s">
        <v>1</v>
      </c>
      <c r="DF349" s="492" t="s">
        <v>1</v>
      </c>
      <c r="DG349" s="492" t="s">
        <v>1</v>
      </c>
      <c r="DH349" s="492" t="s">
        <v>1</v>
      </c>
      <c r="DI349" s="492" t="s">
        <v>1</v>
      </c>
      <c r="DJ349" s="492" t="s">
        <v>1</v>
      </c>
      <c r="DK349" s="492" t="s">
        <v>1</v>
      </c>
      <c r="DL349" s="492" t="s">
        <v>1</v>
      </c>
      <c r="DM349" s="492" t="s">
        <v>1</v>
      </c>
      <c r="DN349" s="492" t="s">
        <v>1</v>
      </c>
      <c r="DO349" s="492" t="s">
        <v>1</v>
      </c>
      <c r="DP349" s="492" t="s">
        <v>1</v>
      </c>
      <c r="DQ349" s="492" t="s">
        <v>1</v>
      </c>
      <c r="DR349" s="492" t="s">
        <v>1</v>
      </c>
      <c r="DS349" s="492" t="s">
        <v>1</v>
      </c>
      <c r="DT349" s="492" t="s">
        <v>1</v>
      </c>
      <c r="DU349" s="492" t="s">
        <v>1</v>
      </c>
      <c r="DV349" s="492" t="s">
        <v>1</v>
      </c>
      <c r="DW349" s="492" t="s">
        <v>1</v>
      </c>
      <c r="DX349" s="492" t="s">
        <v>1</v>
      </c>
      <c r="EA349" s="492" t="s">
        <v>1</v>
      </c>
      <c r="EB349" s="492" t="s">
        <v>1</v>
      </c>
      <c r="EC349" s="492" t="s">
        <v>1</v>
      </c>
      <c r="ED349" s="492" t="s">
        <v>1</v>
      </c>
      <c r="EE349" s="492" t="s">
        <v>1</v>
      </c>
      <c r="EF349" s="492" t="s">
        <v>1</v>
      </c>
      <c r="EG349" s="492" t="s">
        <v>1</v>
      </c>
      <c r="EH349" s="492" t="s">
        <v>1</v>
      </c>
      <c r="EI349" s="492" t="s">
        <v>1</v>
      </c>
      <c r="EJ349" s="492" t="s">
        <v>1</v>
      </c>
      <c r="EK349" s="492" t="s">
        <v>1</v>
      </c>
      <c r="EL349" s="492" t="s">
        <v>1</v>
      </c>
      <c r="EM349" s="492" t="s">
        <v>1</v>
      </c>
      <c r="EN349" s="492" t="s">
        <v>1</v>
      </c>
      <c r="EO349" s="492" t="s">
        <v>1</v>
      </c>
      <c r="EP349" s="492" t="s">
        <v>1</v>
      </c>
      <c r="EQ349" s="492" t="s">
        <v>1</v>
      </c>
      <c r="ER349" s="492" t="s">
        <v>1</v>
      </c>
      <c r="ES349" s="492" t="s">
        <v>1</v>
      </c>
      <c r="ET349" s="492" t="s">
        <v>1</v>
      </c>
      <c r="EU349" s="492" t="s">
        <v>1</v>
      </c>
    </row>
    <row r="350" spans="1:151" ht="14.25" customHeight="1">
      <c r="A350" s="503" t="s">
        <v>299</v>
      </c>
      <c r="B350" s="503" t="s">
        <v>566</v>
      </c>
      <c r="C350" s="503" t="s">
        <v>568</v>
      </c>
      <c r="D350" s="503" t="s">
        <v>465</v>
      </c>
      <c r="AC350" s="548"/>
      <c r="AD350" s="548"/>
      <c r="AE350" s="548"/>
      <c r="AV350" s="549"/>
      <c r="AW350" s="549"/>
      <c r="AX350" s="549"/>
      <c r="BO350" s="549"/>
      <c r="BP350" s="549"/>
      <c r="BQ350" s="549"/>
    </row>
    <row r="351" spans="1:151" ht="14.25" customHeight="1">
      <c r="A351" s="503" t="s">
        <v>299</v>
      </c>
      <c r="B351" s="503" t="s">
        <v>569</v>
      </c>
      <c r="C351" s="503" t="s">
        <v>569</v>
      </c>
      <c r="D351" s="503"/>
      <c r="E351" s="490">
        <v>251</v>
      </c>
      <c r="F351" s="490">
        <v>175</v>
      </c>
      <c r="G351" s="490">
        <v>61</v>
      </c>
      <c r="H351" s="490">
        <v>55</v>
      </c>
      <c r="I351" s="490">
        <v>46</v>
      </c>
      <c r="J351" s="490">
        <v>36</v>
      </c>
      <c r="K351" s="490">
        <v>68</v>
      </c>
      <c r="L351" s="490">
        <v>76</v>
      </c>
      <c r="M351" s="490">
        <v>491</v>
      </c>
      <c r="N351" s="490">
        <v>9</v>
      </c>
      <c r="O351" s="490">
        <v>11</v>
      </c>
      <c r="P351" s="490">
        <v>22</v>
      </c>
      <c r="Q351" s="490">
        <v>12</v>
      </c>
      <c r="R351" s="490">
        <v>9</v>
      </c>
      <c r="S351" s="490">
        <v>32</v>
      </c>
      <c r="T351" s="490">
        <v>37</v>
      </c>
      <c r="U351" s="490">
        <v>40</v>
      </c>
      <c r="V351" s="490">
        <v>46</v>
      </c>
      <c r="W351" s="490">
        <v>44</v>
      </c>
      <c r="X351" s="490">
        <v>59</v>
      </c>
      <c r="Y351" s="490">
        <v>48</v>
      </c>
      <c r="Z351" s="490">
        <v>49</v>
      </c>
      <c r="AA351" s="490">
        <v>42</v>
      </c>
      <c r="AB351" s="490">
        <v>31</v>
      </c>
      <c r="AC351" s="548">
        <v>60.2</v>
      </c>
      <c r="AD351" s="548">
        <v>59</v>
      </c>
      <c r="AE351" s="548">
        <v>61.6</v>
      </c>
      <c r="AF351" s="492">
        <v>378</v>
      </c>
      <c r="AG351" s="492">
        <v>4</v>
      </c>
      <c r="AH351" s="492">
        <v>3</v>
      </c>
      <c r="AI351" s="492">
        <v>6</v>
      </c>
      <c r="AJ351" s="492">
        <v>6</v>
      </c>
      <c r="AK351" s="492">
        <v>5</v>
      </c>
      <c r="AL351" s="492">
        <v>19</v>
      </c>
      <c r="AM351" s="492">
        <v>28</v>
      </c>
      <c r="AN351" s="492">
        <v>25</v>
      </c>
      <c r="AO351" s="492">
        <v>39</v>
      </c>
      <c r="AP351" s="492">
        <v>34</v>
      </c>
      <c r="AQ351" s="492">
        <v>50</v>
      </c>
      <c r="AR351" s="492">
        <v>44</v>
      </c>
      <c r="AS351" s="492">
        <v>46</v>
      </c>
      <c r="AT351" s="492">
        <v>38</v>
      </c>
      <c r="AU351" s="492">
        <v>31</v>
      </c>
      <c r="AV351" s="549">
        <v>64.3</v>
      </c>
      <c r="AW351" s="549">
        <v>63.5</v>
      </c>
      <c r="AX351" s="549">
        <v>65.3</v>
      </c>
      <c r="AY351" s="492">
        <v>327</v>
      </c>
      <c r="AZ351" s="492" t="s">
        <v>1</v>
      </c>
      <c r="BA351" s="492" t="s">
        <v>1</v>
      </c>
      <c r="BB351" s="492">
        <v>5</v>
      </c>
      <c r="BC351" s="492">
        <v>6</v>
      </c>
      <c r="BD351" s="492">
        <v>3</v>
      </c>
      <c r="BE351" s="492">
        <v>13</v>
      </c>
      <c r="BF351" s="492">
        <v>22</v>
      </c>
      <c r="BG351" s="492">
        <v>21</v>
      </c>
      <c r="BH351" s="492">
        <v>36</v>
      </c>
      <c r="BI351" s="492">
        <v>31</v>
      </c>
      <c r="BJ351" s="492">
        <v>46</v>
      </c>
      <c r="BK351" s="492">
        <v>44</v>
      </c>
      <c r="BL351" s="492">
        <v>41</v>
      </c>
      <c r="BM351" s="492">
        <v>34</v>
      </c>
      <c r="BN351" s="492">
        <v>25</v>
      </c>
      <c r="BO351" s="549">
        <v>65.7</v>
      </c>
      <c r="BP351" s="549">
        <v>64.5</v>
      </c>
      <c r="BQ351" s="549">
        <v>67.5</v>
      </c>
      <c r="BR351" s="492">
        <v>175</v>
      </c>
      <c r="BS351" s="492" t="s">
        <v>1</v>
      </c>
      <c r="BT351" s="492" t="s">
        <v>1</v>
      </c>
      <c r="BU351" s="492" t="s">
        <v>1</v>
      </c>
      <c r="BV351" s="492" t="s">
        <v>1</v>
      </c>
      <c r="BW351" s="492" t="s">
        <v>1</v>
      </c>
      <c r="BX351" s="492">
        <v>5</v>
      </c>
      <c r="BY351" s="492">
        <v>5</v>
      </c>
      <c r="BZ351" s="492">
        <v>6</v>
      </c>
      <c r="CA351" s="492">
        <v>20</v>
      </c>
      <c r="CB351" s="492">
        <v>22</v>
      </c>
      <c r="CC351" s="492">
        <v>25</v>
      </c>
      <c r="CD351" s="492">
        <v>30</v>
      </c>
      <c r="CE351" s="492">
        <v>22</v>
      </c>
      <c r="CF351" s="492">
        <v>24</v>
      </c>
      <c r="CG351" s="492">
        <v>16</v>
      </c>
      <c r="CH351" s="492">
        <v>111</v>
      </c>
      <c r="CI351" s="492" t="s">
        <v>1</v>
      </c>
      <c r="CJ351" s="492" t="s">
        <v>1</v>
      </c>
      <c r="CK351" s="492" t="s">
        <v>1</v>
      </c>
      <c r="CL351" s="492" t="s">
        <v>1</v>
      </c>
      <c r="CM351" s="492">
        <v>1</v>
      </c>
      <c r="CN351" s="492">
        <v>2</v>
      </c>
      <c r="CO351" s="492">
        <v>14</v>
      </c>
      <c r="CP351" s="492">
        <v>13</v>
      </c>
      <c r="CQ351" s="492">
        <v>19</v>
      </c>
      <c r="CR351" s="492">
        <v>20</v>
      </c>
      <c r="CS351" s="492">
        <v>14</v>
      </c>
      <c r="CT351" s="492">
        <v>17</v>
      </c>
      <c r="CU351" s="492">
        <v>11</v>
      </c>
      <c r="DC351" s="492">
        <v>600</v>
      </c>
      <c r="DD351" s="492">
        <v>452</v>
      </c>
      <c r="DE351" s="492">
        <v>327</v>
      </c>
      <c r="DF351" s="492">
        <v>90</v>
      </c>
      <c r="DG351" s="492">
        <v>35</v>
      </c>
      <c r="DH351" s="492">
        <v>61</v>
      </c>
      <c r="DI351" s="492">
        <v>43</v>
      </c>
      <c r="DJ351" s="492">
        <v>44</v>
      </c>
      <c r="DK351" s="492">
        <v>166</v>
      </c>
      <c r="DL351" s="492">
        <v>1</v>
      </c>
      <c r="DM351" s="492" t="s">
        <v>1</v>
      </c>
      <c r="DN351" s="492">
        <v>3</v>
      </c>
      <c r="DO351" s="492" t="s">
        <v>1</v>
      </c>
      <c r="DP351" s="492">
        <v>44</v>
      </c>
      <c r="DQ351" s="492">
        <v>1</v>
      </c>
      <c r="DR351" s="492">
        <v>111</v>
      </c>
      <c r="DS351" s="492">
        <v>5</v>
      </c>
      <c r="DT351" s="492" t="s">
        <v>1</v>
      </c>
      <c r="DU351" s="492">
        <v>1</v>
      </c>
      <c r="DV351" s="492" t="s">
        <v>1</v>
      </c>
      <c r="DW351" s="492" t="s">
        <v>1</v>
      </c>
      <c r="DX351" s="492" t="s">
        <v>1</v>
      </c>
      <c r="EA351" s="492">
        <v>175</v>
      </c>
      <c r="EB351" s="492">
        <v>9477</v>
      </c>
      <c r="EC351" s="492">
        <v>603</v>
      </c>
      <c r="ED351" s="492">
        <v>3399</v>
      </c>
      <c r="EE351" s="492">
        <v>5475</v>
      </c>
      <c r="EF351" s="492">
        <v>305</v>
      </c>
      <c r="EG351" s="492">
        <v>264</v>
      </c>
      <c r="EH351" s="492">
        <v>196</v>
      </c>
      <c r="EI351" s="492">
        <v>48</v>
      </c>
      <c r="EJ351" s="492">
        <v>20</v>
      </c>
      <c r="EK351" s="492" t="s">
        <v>1</v>
      </c>
      <c r="EL351" s="492">
        <v>24</v>
      </c>
      <c r="EM351" s="492">
        <v>17</v>
      </c>
      <c r="EN351" s="492">
        <v>295</v>
      </c>
      <c r="EO351" s="492">
        <v>188</v>
      </c>
      <c r="EP351" s="492">
        <v>131</v>
      </c>
      <c r="EQ351" s="492">
        <v>42</v>
      </c>
      <c r="ER351" s="492">
        <v>15</v>
      </c>
      <c r="ES351" s="492">
        <v>61</v>
      </c>
      <c r="ET351" s="492">
        <v>19</v>
      </c>
      <c r="EU351" s="492">
        <v>27</v>
      </c>
    </row>
    <row r="352" spans="1:151" ht="14.25" customHeight="1">
      <c r="A352" s="503" t="s">
        <v>299</v>
      </c>
      <c r="B352" s="503" t="s">
        <v>569</v>
      </c>
      <c r="C352" s="503" t="s">
        <v>569</v>
      </c>
      <c r="D352" s="503" t="s">
        <v>569</v>
      </c>
      <c r="AC352" s="548"/>
      <c r="AD352" s="548"/>
      <c r="AE352" s="548"/>
      <c r="AV352" s="549"/>
      <c r="AW352" s="549"/>
      <c r="AX352" s="549"/>
      <c r="BO352" s="549"/>
      <c r="BP352" s="549"/>
      <c r="BQ352" s="549"/>
    </row>
    <row r="353" spans="1:151" ht="14.25" customHeight="1">
      <c r="A353" s="503" t="s">
        <v>299</v>
      </c>
      <c r="B353" s="503" t="s">
        <v>569</v>
      </c>
      <c r="C353" s="503" t="s">
        <v>569</v>
      </c>
      <c r="D353" s="503"/>
      <c r="AC353" s="548"/>
      <c r="AD353" s="548"/>
      <c r="AE353" s="548"/>
      <c r="AV353" s="549"/>
      <c r="AW353" s="549"/>
      <c r="AX353" s="549"/>
      <c r="BO353" s="549"/>
      <c r="BP353" s="549"/>
      <c r="BQ353" s="549"/>
    </row>
    <row r="354" spans="1:151" ht="14.25" customHeight="1">
      <c r="A354" s="503" t="s">
        <v>299</v>
      </c>
      <c r="B354" s="503" t="s">
        <v>569</v>
      </c>
      <c r="C354" s="503" t="s">
        <v>569</v>
      </c>
      <c r="D354" s="503"/>
      <c r="AC354" s="548"/>
      <c r="AD354" s="548"/>
      <c r="AE354" s="548"/>
      <c r="AV354" s="549"/>
      <c r="AW354" s="549"/>
      <c r="AX354" s="549"/>
      <c r="BO354" s="549"/>
      <c r="BP354" s="549"/>
      <c r="BQ354" s="549"/>
    </row>
    <row r="355" spans="1:151" ht="14.25" customHeight="1">
      <c r="A355" s="503" t="s">
        <v>299</v>
      </c>
      <c r="B355" s="503" t="s">
        <v>570</v>
      </c>
      <c r="C355" s="503" t="s">
        <v>570</v>
      </c>
      <c r="D355" s="503"/>
      <c r="E355" s="490">
        <v>104</v>
      </c>
      <c r="F355" s="490">
        <v>58</v>
      </c>
      <c r="G355" s="490">
        <v>15</v>
      </c>
      <c r="H355" s="490">
        <v>11</v>
      </c>
      <c r="I355" s="490">
        <v>14</v>
      </c>
      <c r="J355" s="490">
        <v>12</v>
      </c>
      <c r="K355" s="490">
        <v>29</v>
      </c>
      <c r="L355" s="490">
        <v>46</v>
      </c>
      <c r="M355" s="490">
        <v>142</v>
      </c>
      <c r="N355" s="490">
        <v>1</v>
      </c>
      <c r="O355" s="490">
        <v>2</v>
      </c>
      <c r="P355" s="490">
        <v>4</v>
      </c>
      <c r="Q355" s="490">
        <v>2</v>
      </c>
      <c r="R355" s="490">
        <v>3</v>
      </c>
      <c r="S355" s="490">
        <v>7</v>
      </c>
      <c r="T355" s="490">
        <v>12</v>
      </c>
      <c r="U355" s="490">
        <v>10</v>
      </c>
      <c r="V355" s="490">
        <v>11</v>
      </c>
      <c r="W355" s="490">
        <v>13</v>
      </c>
      <c r="X355" s="490">
        <v>13</v>
      </c>
      <c r="Y355" s="490">
        <v>11</v>
      </c>
      <c r="Z355" s="490">
        <v>19</v>
      </c>
      <c r="AA355" s="490">
        <v>19</v>
      </c>
      <c r="AB355" s="490">
        <v>15</v>
      </c>
      <c r="AC355" s="548">
        <v>64.5</v>
      </c>
      <c r="AD355" s="548">
        <v>63</v>
      </c>
      <c r="AE355" s="548">
        <v>66.5</v>
      </c>
      <c r="AF355" s="492">
        <v>107</v>
      </c>
      <c r="AG355" s="492" t="s">
        <v>1</v>
      </c>
      <c r="AH355" s="492" t="s">
        <v>1</v>
      </c>
      <c r="AI355" s="492">
        <v>1</v>
      </c>
      <c r="AJ355" s="492" t="s">
        <v>1</v>
      </c>
      <c r="AK355" s="492">
        <v>3</v>
      </c>
      <c r="AL355" s="492">
        <v>5</v>
      </c>
      <c r="AM355" s="492">
        <v>9</v>
      </c>
      <c r="AN355" s="492">
        <v>10</v>
      </c>
      <c r="AO355" s="492">
        <v>6</v>
      </c>
      <c r="AP355" s="492">
        <v>10</v>
      </c>
      <c r="AQ355" s="492">
        <v>10</v>
      </c>
      <c r="AR355" s="492">
        <v>9</v>
      </c>
      <c r="AS355" s="492">
        <v>17</v>
      </c>
      <c r="AT355" s="492">
        <v>15</v>
      </c>
      <c r="AU355" s="492">
        <v>12</v>
      </c>
      <c r="AV355" s="549">
        <v>67.099999999999994</v>
      </c>
      <c r="AW355" s="549">
        <v>66.2</v>
      </c>
      <c r="AX355" s="549">
        <v>68.5</v>
      </c>
      <c r="AY355" s="492">
        <v>97</v>
      </c>
      <c r="AZ355" s="492" t="s">
        <v>1</v>
      </c>
      <c r="BA355" s="492" t="s">
        <v>1</v>
      </c>
      <c r="BB355" s="492">
        <v>1</v>
      </c>
      <c r="BC355" s="492" t="s">
        <v>1</v>
      </c>
      <c r="BD355" s="492">
        <v>2</v>
      </c>
      <c r="BE355" s="492">
        <v>5</v>
      </c>
      <c r="BF355" s="492">
        <v>8</v>
      </c>
      <c r="BG355" s="492">
        <v>10</v>
      </c>
      <c r="BH355" s="492">
        <v>6</v>
      </c>
      <c r="BI355" s="492">
        <v>8</v>
      </c>
      <c r="BJ355" s="492">
        <v>9</v>
      </c>
      <c r="BK355" s="492">
        <v>8</v>
      </c>
      <c r="BL355" s="492">
        <v>15</v>
      </c>
      <c r="BM355" s="492">
        <v>14</v>
      </c>
      <c r="BN355" s="492">
        <v>11</v>
      </c>
      <c r="BO355" s="549">
        <v>67.2</v>
      </c>
      <c r="BP355" s="549">
        <v>66.2</v>
      </c>
      <c r="BQ355" s="549">
        <v>69</v>
      </c>
      <c r="BR355" s="492">
        <v>58</v>
      </c>
      <c r="BS355" s="492" t="s">
        <v>1</v>
      </c>
      <c r="BT355" s="492" t="s">
        <v>1</v>
      </c>
      <c r="BU355" s="492" t="s">
        <v>1</v>
      </c>
      <c r="BV355" s="492" t="s">
        <v>1</v>
      </c>
      <c r="BW355" s="492" t="s">
        <v>1</v>
      </c>
      <c r="BX355" s="492">
        <v>2</v>
      </c>
      <c r="BY355" s="492">
        <v>4</v>
      </c>
      <c r="BZ355" s="492">
        <v>4</v>
      </c>
      <c r="CA355" s="492">
        <v>2</v>
      </c>
      <c r="CB355" s="492">
        <v>6</v>
      </c>
      <c r="CC355" s="492">
        <v>6</v>
      </c>
      <c r="CD355" s="492">
        <v>4</v>
      </c>
      <c r="CE355" s="492">
        <v>7</v>
      </c>
      <c r="CF355" s="492">
        <v>13</v>
      </c>
      <c r="CG355" s="492">
        <v>10</v>
      </c>
      <c r="CH355" s="492">
        <v>34</v>
      </c>
      <c r="CI355" s="492" t="s">
        <v>1</v>
      </c>
      <c r="CJ355" s="492" t="s">
        <v>1</v>
      </c>
      <c r="CK355" s="492" t="s">
        <v>1</v>
      </c>
      <c r="CL355" s="492" t="s">
        <v>1</v>
      </c>
      <c r="CM355" s="492">
        <v>2</v>
      </c>
      <c r="CN355" s="492">
        <v>3</v>
      </c>
      <c r="CO355" s="492">
        <v>2</v>
      </c>
      <c r="CP355" s="492">
        <v>2</v>
      </c>
      <c r="CQ355" s="492">
        <v>2</v>
      </c>
      <c r="CR355" s="492">
        <v>3</v>
      </c>
      <c r="CS355" s="492">
        <v>3</v>
      </c>
      <c r="CT355" s="492">
        <v>9</v>
      </c>
      <c r="CU355" s="492">
        <v>8</v>
      </c>
      <c r="DC355" s="492">
        <v>203</v>
      </c>
      <c r="DD355" s="492">
        <v>142</v>
      </c>
      <c r="DE355" s="492">
        <v>97</v>
      </c>
      <c r="DF355" s="492">
        <v>31</v>
      </c>
      <c r="DG355" s="492">
        <v>14</v>
      </c>
      <c r="DH355" s="492">
        <v>25</v>
      </c>
      <c r="DI355" s="492">
        <v>20</v>
      </c>
      <c r="DJ355" s="492">
        <v>16</v>
      </c>
      <c r="DK355" s="492">
        <v>53</v>
      </c>
      <c r="DL355" s="492">
        <v>1</v>
      </c>
      <c r="DM355" s="492" t="s">
        <v>1</v>
      </c>
      <c r="DN355" s="492">
        <v>2</v>
      </c>
      <c r="DO355" s="492" t="s">
        <v>1</v>
      </c>
      <c r="DP355" s="492">
        <v>32</v>
      </c>
      <c r="DQ355" s="492">
        <v>3</v>
      </c>
      <c r="DR355" s="492">
        <v>3</v>
      </c>
      <c r="DS355" s="492">
        <v>12</v>
      </c>
      <c r="DT355" s="492" t="s">
        <v>1</v>
      </c>
      <c r="DU355" s="492" t="s">
        <v>1</v>
      </c>
      <c r="DV355" s="492" t="s">
        <v>1</v>
      </c>
      <c r="DW355" s="492" t="s">
        <v>1</v>
      </c>
      <c r="DX355" s="492" t="s">
        <v>1</v>
      </c>
      <c r="EA355" s="492">
        <v>58</v>
      </c>
      <c r="EB355" s="492">
        <v>3194</v>
      </c>
      <c r="EC355" s="492">
        <v>362</v>
      </c>
      <c r="ED355" s="492">
        <v>2576</v>
      </c>
      <c r="EE355" s="492">
        <v>256</v>
      </c>
      <c r="EF355" s="492">
        <v>103</v>
      </c>
      <c r="EG355" s="492">
        <v>85</v>
      </c>
      <c r="EH355" s="492">
        <v>64</v>
      </c>
      <c r="EI355" s="492">
        <v>14</v>
      </c>
      <c r="EJ355" s="492">
        <v>7</v>
      </c>
      <c r="EK355" s="492">
        <v>2</v>
      </c>
      <c r="EL355" s="492">
        <v>12</v>
      </c>
      <c r="EM355" s="492">
        <v>4</v>
      </c>
      <c r="EN355" s="492">
        <v>100</v>
      </c>
      <c r="EO355" s="492">
        <v>57</v>
      </c>
      <c r="EP355" s="492">
        <v>33</v>
      </c>
      <c r="EQ355" s="492">
        <v>17</v>
      </c>
      <c r="ER355" s="492">
        <v>7</v>
      </c>
      <c r="ES355" s="492">
        <v>23</v>
      </c>
      <c r="ET355" s="492">
        <v>8</v>
      </c>
      <c r="EU355" s="492">
        <v>12</v>
      </c>
    </row>
    <row r="356" spans="1:151" ht="14.25" customHeight="1">
      <c r="A356" s="503" t="s">
        <v>299</v>
      </c>
      <c r="B356" s="503" t="s">
        <v>570</v>
      </c>
      <c r="C356" s="503" t="s">
        <v>570</v>
      </c>
      <c r="D356" s="503" t="s">
        <v>571</v>
      </c>
      <c r="AC356" s="548"/>
      <c r="AD356" s="548"/>
      <c r="AE356" s="548"/>
      <c r="AV356" s="549"/>
      <c r="AW356" s="549"/>
      <c r="AX356" s="549"/>
      <c r="BO356" s="549"/>
      <c r="BP356" s="549"/>
      <c r="BQ356" s="549"/>
    </row>
    <row r="357" spans="1:151" ht="14.25" customHeight="1">
      <c r="A357" s="503" t="s">
        <v>299</v>
      </c>
      <c r="B357" s="503" t="s">
        <v>570</v>
      </c>
      <c r="C357" s="503" t="s">
        <v>570</v>
      </c>
      <c r="D357" s="503" t="s">
        <v>572</v>
      </c>
      <c r="AC357" s="548"/>
      <c r="AD357" s="548"/>
      <c r="AE357" s="548"/>
      <c r="AV357" s="549"/>
      <c r="AW357" s="549"/>
      <c r="AX357" s="549"/>
      <c r="BO357" s="549"/>
      <c r="BP357" s="549"/>
      <c r="BQ357" s="549"/>
    </row>
    <row r="358" spans="1:151" ht="14.25" customHeight="1">
      <c r="A358" s="503" t="s">
        <v>299</v>
      </c>
      <c r="B358" s="503" t="s">
        <v>570</v>
      </c>
      <c r="C358" s="503" t="s">
        <v>570</v>
      </c>
      <c r="D358" s="503" t="s">
        <v>573</v>
      </c>
      <c r="AC358" s="548"/>
      <c r="AD358" s="548"/>
      <c r="AE358" s="548"/>
      <c r="AV358" s="549"/>
      <c r="AW358" s="549"/>
      <c r="AX358" s="549"/>
      <c r="BO358" s="549"/>
      <c r="BP358" s="549"/>
      <c r="BQ358" s="549"/>
    </row>
    <row r="359" spans="1:151" ht="14.25" customHeight="1">
      <c r="A359" s="503" t="s">
        <v>299</v>
      </c>
      <c r="B359" s="503" t="s">
        <v>570</v>
      </c>
      <c r="C359" s="503" t="s">
        <v>570</v>
      </c>
      <c r="D359" s="503" t="s">
        <v>215</v>
      </c>
      <c r="AC359" s="548"/>
      <c r="AD359" s="548"/>
      <c r="AE359" s="548"/>
      <c r="AV359" s="549"/>
      <c r="AW359" s="549"/>
      <c r="AX359" s="549"/>
      <c r="BO359" s="549"/>
      <c r="BP359" s="549"/>
      <c r="BQ359" s="549"/>
    </row>
    <row r="360" spans="1:151" ht="14.25" customHeight="1">
      <c r="A360" s="503" t="s">
        <v>299</v>
      </c>
      <c r="B360" s="503" t="s">
        <v>570</v>
      </c>
      <c r="C360" s="503" t="s">
        <v>570</v>
      </c>
      <c r="D360" s="503" t="s">
        <v>574</v>
      </c>
      <c r="AC360" s="548"/>
      <c r="AD360" s="548"/>
      <c r="AE360" s="548"/>
      <c r="AV360" s="549"/>
      <c r="AW360" s="549"/>
      <c r="AX360" s="549"/>
      <c r="BO360" s="549"/>
      <c r="BP360" s="549"/>
      <c r="BQ360" s="549"/>
    </row>
    <row r="361" spans="1:151" ht="14.25" customHeight="1">
      <c r="A361" s="503" t="s">
        <v>299</v>
      </c>
      <c r="B361" s="503" t="s">
        <v>570</v>
      </c>
      <c r="C361" s="503" t="s">
        <v>570</v>
      </c>
      <c r="D361" s="503" t="s">
        <v>575</v>
      </c>
      <c r="AC361" s="548"/>
      <c r="AD361" s="548"/>
      <c r="AE361" s="548"/>
      <c r="AV361" s="549"/>
      <c r="AW361" s="549"/>
      <c r="AX361" s="549"/>
      <c r="BO361" s="549"/>
      <c r="BP361" s="549"/>
      <c r="BQ361" s="549"/>
    </row>
    <row r="362" spans="1:151" ht="14.25" customHeight="1">
      <c r="A362" s="503" t="s">
        <v>299</v>
      </c>
      <c r="B362" s="503" t="s">
        <v>570</v>
      </c>
      <c r="C362" s="503" t="s">
        <v>570</v>
      </c>
      <c r="D362" s="503" t="s">
        <v>576</v>
      </c>
      <c r="AC362" s="548"/>
      <c r="AD362" s="548"/>
      <c r="AE362" s="548"/>
      <c r="AV362" s="549"/>
      <c r="AW362" s="549"/>
      <c r="AX362" s="549"/>
      <c r="BO362" s="549"/>
      <c r="BP362" s="549"/>
      <c r="BQ362" s="549"/>
    </row>
    <row r="363" spans="1:151" ht="14.25" customHeight="1">
      <c r="A363" s="503" t="s">
        <v>299</v>
      </c>
      <c r="B363" s="503" t="s">
        <v>570</v>
      </c>
      <c r="C363" s="503" t="s">
        <v>570</v>
      </c>
      <c r="D363" s="503" t="s">
        <v>225</v>
      </c>
      <c r="AC363" s="548"/>
      <c r="AD363" s="548"/>
      <c r="AE363" s="548"/>
      <c r="AV363" s="549"/>
      <c r="AW363" s="549"/>
      <c r="AX363" s="549"/>
      <c r="BO363" s="549"/>
      <c r="BP363" s="549"/>
      <c r="BQ363" s="549"/>
    </row>
    <row r="364" spans="1:151" ht="14.25" customHeight="1">
      <c r="A364" s="503" t="s">
        <v>299</v>
      </c>
      <c r="B364" s="503" t="s">
        <v>570</v>
      </c>
      <c r="C364" s="503" t="s">
        <v>570</v>
      </c>
      <c r="D364" s="503" t="s">
        <v>577</v>
      </c>
      <c r="AC364" s="548"/>
      <c r="AD364" s="548"/>
      <c r="AE364" s="548"/>
      <c r="AV364" s="549"/>
      <c r="AW364" s="549"/>
      <c r="AX364" s="549"/>
      <c r="BO364" s="549"/>
      <c r="BP364" s="549"/>
      <c r="BQ364" s="549"/>
    </row>
    <row r="365" spans="1:151" ht="14.25" customHeight="1">
      <c r="A365" s="503" t="s">
        <v>299</v>
      </c>
      <c r="B365" s="503" t="s">
        <v>570</v>
      </c>
      <c r="C365" s="503" t="s">
        <v>570</v>
      </c>
      <c r="D365" s="503" t="s">
        <v>208</v>
      </c>
      <c r="AC365" s="548"/>
      <c r="AD365" s="548"/>
      <c r="AE365" s="548"/>
      <c r="AV365" s="549"/>
      <c r="AW365" s="549"/>
      <c r="AX365" s="549"/>
      <c r="BO365" s="549"/>
      <c r="BP365" s="549"/>
      <c r="BQ365" s="549"/>
    </row>
    <row r="366" spans="1:151" ht="14.25" customHeight="1">
      <c r="A366" s="503" t="s">
        <v>299</v>
      </c>
      <c r="B366" s="503" t="s">
        <v>570</v>
      </c>
      <c r="C366" s="503" t="s">
        <v>570</v>
      </c>
      <c r="D366" s="503" t="s">
        <v>578</v>
      </c>
      <c r="AC366" s="548"/>
      <c r="AD366" s="548"/>
      <c r="AE366" s="548"/>
      <c r="AV366" s="549"/>
      <c r="AW366" s="549"/>
      <c r="AX366" s="549"/>
      <c r="BO366" s="549"/>
      <c r="BP366" s="549"/>
      <c r="BQ366" s="549"/>
    </row>
    <row r="367" spans="1:151" ht="14.25" customHeight="1">
      <c r="A367" s="503" t="s">
        <v>299</v>
      </c>
      <c r="B367" s="503" t="s">
        <v>579</v>
      </c>
      <c r="C367" s="503"/>
      <c r="D367" s="503"/>
      <c r="E367" s="490">
        <v>711</v>
      </c>
      <c r="F367" s="490">
        <v>197</v>
      </c>
      <c r="G367" s="490">
        <v>38</v>
      </c>
      <c r="H367" s="490">
        <v>34</v>
      </c>
      <c r="I367" s="490">
        <v>32</v>
      </c>
      <c r="J367" s="490">
        <v>14</v>
      </c>
      <c r="K367" s="490">
        <v>127</v>
      </c>
      <c r="L367" s="490">
        <v>514</v>
      </c>
      <c r="M367" s="490">
        <v>458</v>
      </c>
      <c r="N367" s="490">
        <v>6</v>
      </c>
      <c r="O367" s="490">
        <v>4</v>
      </c>
      <c r="P367" s="490">
        <v>10</v>
      </c>
      <c r="Q367" s="490">
        <v>4</v>
      </c>
      <c r="R367" s="490">
        <v>9</v>
      </c>
      <c r="S367" s="490">
        <v>24</v>
      </c>
      <c r="T367" s="490">
        <v>29</v>
      </c>
      <c r="U367" s="490">
        <v>36</v>
      </c>
      <c r="V367" s="490">
        <v>33</v>
      </c>
      <c r="W367" s="490">
        <v>56</v>
      </c>
      <c r="X367" s="490">
        <v>45</v>
      </c>
      <c r="Y367" s="490">
        <v>56</v>
      </c>
      <c r="Z367" s="490">
        <v>72</v>
      </c>
      <c r="AA367" s="490">
        <v>43</v>
      </c>
      <c r="AB367" s="490">
        <v>31</v>
      </c>
      <c r="AC367" s="548">
        <v>64</v>
      </c>
      <c r="AD367" s="548">
        <v>63.6</v>
      </c>
      <c r="AE367" s="548">
        <v>64.5</v>
      </c>
      <c r="AF367" s="492">
        <v>337</v>
      </c>
      <c r="AG367" s="492">
        <v>4</v>
      </c>
      <c r="AH367" s="492">
        <v>3</v>
      </c>
      <c r="AI367" s="492">
        <v>4</v>
      </c>
      <c r="AJ367" s="492">
        <v>1</v>
      </c>
      <c r="AK367" s="492">
        <v>2</v>
      </c>
      <c r="AL367" s="492">
        <v>16</v>
      </c>
      <c r="AM367" s="492">
        <v>18</v>
      </c>
      <c r="AN367" s="492">
        <v>16</v>
      </c>
      <c r="AO367" s="492">
        <v>15</v>
      </c>
      <c r="AP367" s="492">
        <v>34</v>
      </c>
      <c r="AQ367" s="492">
        <v>36</v>
      </c>
      <c r="AR367" s="492">
        <v>53</v>
      </c>
      <c r="AS367" s="492">
        <v>66</v>
      </c>
      <c r="AT367" s="492">
        <v>39</v>
      </c>
      <c r="AU367" s="492">
        <v>30</v>
      </c>
      <c r="AV367" s="549">
        <v>67.599999999999994</v>
      </c>
      <c r="AW367" s="549">
        <v>68.400000000000006</v>
      </c>
      <c r="AX367" s="549">
        <v>66.8</v>
      </c>
      <c r="AY367" s="492">
        <v>265</v>
      </c>
      <c r="AZ367" s="492" t="s">
        <v>1</v>
      </c>
      <c r="BA367" s="492">
        <v>1</v>
      </c>
      <c r="BB367" s="492">
        <v>4</v>
      </c>
      <c r="BC367" s="492">
        <v>1</v>
      </c>
      <c r="BD367" s="492" t="s">
        <v>1</v>
      </c>
      <c r="BE367" s="492">
        <v>14</v>
      </c>
      <c r="BF367" s="492">
        <v>12</v>
      </c>
      <c r="BG367" s="492">
        <v>10</v>
      </c>
      <c r="BH367" s="492">
        <v>11</v>
      </c>
      <c r="BI367" s="492">
        <v>25</v>
      </c>
      <c r="BJ367" s="492">
        <v>30</v>
      </c>
      <c r="BK367" s="492">
        <v>44</v>
      </c>
      <c r="BL367" s="492">
        <v>58</v>
      </c>
      <c r="BM367" s="492">
        <v>32</v>
      </c>
      <c r="BN367" s="492">
        <v>23</v>
      </c>
      <c r="BO367" s="549">
        <v>69</v>
      </c>
      <c r="BP367" s="549">
        <v>69.2</v>
      </c>
      <c r="BQ367" s="549">
        <v>68.599999999999994</v>
      </c>
      <c r="BR367" s="492">
        <v>197</v>
      </c>
      <c r="BS367" s="492" t="s">
        <v>1</v>
      </c>
      <c r="BT367" s="492" t="s">
        <v>1</v>
      </c>
      <c r="BU367" s="492" t="s">
        <v>1</v>
      </c>
      <c r="BV367" s="492" t="s">
        <v>1</v>
      </c>
      <c r="BW367" s="492" t="s">
        <v>1</v>
      </c>
      <c r="BX367" s="492">
        <v>3</v>
      </c>
      <c r="BY367" s="492">
        <v>4</v>
      </c>
      <c r="BZ367" s="492">
        <v>11</v>
      </c>
      <c r="CA367" s="492">
        <v>9</v>
      </c>
      <c r="CB367" s="492">
        <v>24</v>
      </c>
      <c r="CC367" s="492">
        <v>24</v>
      </c>
      <c r="CD367" s="492">
        <v>25</v>
      </c>
      <c r="CE367" s="492">
        <v>43</v>
      </c>
      <c r="CF367" s="492">
        <v>27</v>
      </c>
      <c r="CG367" s="492">
        <v>27</v>
      </c>
      <c r="CH367" s="492">
        <v>98</v>
      </c>
      <c r="CI367" s="492" t="s">
        <v>1</v>
      </c>
      <c r="CJ367" s="492" t="s">
        <v>1</v>
      </c>
      <c r="CK367" s="492" t="s">
        <v>1</v>
      </c>
      <c r="CL367" s="492">
        <v>1</v>
      </c>
      <c r="CM367" s="492">
        <v>2</v>
      </c>
      <c r="CN367" s="492">
        <v>4</v>
      </c>
      <c r="CO367" s="492">
        <v>2</v>
      </c>
      <c r="CP367" s="492">
        <v>7</v>
      </c>
      <c r="CQ367" s="492">
        <v>13</v>
      </c>
      <c r="CR367" s="492">
        <v>14</v>
      </c>
      <c r="CS367" s="492">
        <v>20</v>
      </c>
      <c r="CT367" s="492">
        <v>15</v>
      </c>
      <c r="CU367" s="492">
        <v>20</v>
      </c>
      <c r="DC367" s="492">
        <v>648</v>
      </c>
      <c r="DD367" s="492">
        <v>437</v>
      </c>
      <c r="DE367" s="492">
        <v>265</v>
      </c>
      <c r="DF367" s="492">
        <v>134</v>
      </c>
      <c r="DG367" s="492">
        <v>38</v>
      </c>
      <c r="DH367" s="492">
        <v>100</v>
      </c>
      <c r="DI367" s="492">
        <v>54</v>
      </c>
      <c r="DJ367" s="492">
        <v>57</v>
      </c>
      <c r="DK367" s="492">
        <v>143</v>
      </c>
      <c r="DL367" s="492">
        <v>5</v>
      </c>
      <c r="DM367" s="492" t="s">
        <v>1</v>
      </c>
      <c r="DN367" s="492">
        <v>6</v>
      </c>
      <c r="DO367" s="492">
        <v>3</v>
      </c>
      <c r="DP367" s="492">
        <v>73</v>
      </c>
      <c r="DQ367" s="492">
        <v>15</v>
      </c>
      <c r="DR367" s="492">
        <v>23</v>
      </c>
      <c r="DS367" s="492">
        <v>12</v>
      </c>
      <c r="DT367" s="492">
        <v>2</v>
      </c>
      <c r="DU367" s="492">
        <v>3</v>
      </c>
      <c r="DV367" s="492" t="s">
        <v>1</v>
      </c>
      <c r="DW367" s="492" t="s">
        <v>1</v>
      </c>
      <c r="DX367" s="492" t="s">
        <v>1</v>
      </c>
      <c r="EA367" s="492">
        <v>196</v>
      </c>
      <c r="EB367" s="492">
        <v>13221</v>
      </c>
      <c r="EC367" s="492">
        <v>1740</v>
      </c>
      <c r="ED367" s="492">
        <v>8945</v>
      </c>
      <c r="EE367" s="492">
        <v>2536</v>
      </c>
      <c r="EF367" s="492">
        <v>318</v>
      </c>
      <c r="EG367" s="492">
        <v>274</v>
      </c>
      <c r="EH367" s="492">
        <v>168</v>
      </c>
      <c r="EI367" s="492">
        <v>82</v>
      </c>
      <c r="EJ367" s="492">
        <v>24</v>
      </c>
      <c r="EK367" s="492" t="s">
        <v>1</v>
      </c>
      <c r="EL367" s="492">
        <v>27</v>
      </c>
      <c r="EM367" s="492">
        <v>17</v>
      </c>
      <c r="EN367" s="492">
        <v>330</v>
      </c>
      <c r="EO367" s="492">
        <v>163</v>
      </c>
      <c r="EP367" s="492">
        <v>97</v>
      </c>
      <c r="EQ367" s="492">
        <v>52</v>
      </c>
      <c r="ER367" s="492">
        <v>14</v>
      </c>
      <c r="ES367" s="492">
        <v>100</v>
      </c>
      <c r="ET367" s="492">
        <v>27</v>
      </c>
      <c r="EU367" s="492">
        <v>40</v>
      </c>
    </row>
    <row r="368" spans="1:151" ht="14.25" customHeight="1">
      <c r="A368" s="503" t="s">
        <v>299</v>
      </c>
      <c r="B368" s="503" t="s">
        <v>579</v>
      </c>
      <c r="C368" s="503" t="s">
        <v>580</v>
      </c>
      <c r="D368" s="503"/>
      <c r="E368" s="490">
        <v>165</v>
      </c>
      <c r="F368" s="490">
        <v>48</v>
      </c>
      <c r="G368" s="490">
        <v>12</v>
      </c>
      <c r="H368" s="490">
        <v>9</v>
      </c>
      <c r="I368" s="490">
        <v>4</v>
      </c>
      <c r="J368" s="490">
        <v>3</v>
      </c>
      <c r="K368" s="490">
        <v>32</v>
      </c>
      <c r="L368" s="490">
        <v>117</v>
      </c>
      <c r="M368" s="490">
        <v>98</v>
      </c>
      <c r="N368" s="490">
        <v>3</v>
      </c>
      <c r="O368" s="490" t="s">
        <v>1</v>
      </c>
      <c r="P368" s="490">
        <v>3</v>
      </c>
      <c r="Q368" s="490" t="s">
        <v>1</v>
      </c>
      <c r="R368" s="490">
        <v>1</v>
      </c>
      <c r="S368" s="490">
        <v>4</v>
      </c>
      <c r="T368" s="490">
        <v>5</v>
      </c>
      <c r="U368" s="490">
        <v>6</v>
      </c>
      <c r="V368" s="490">
        <v>9</v>
      </c>
      <c r="W368" s="490">
        <v>15</v>
      </c>
      <c r="X368" s="490">
        <v>13</v>
      </c>
      <c r="Y368" s="490">
        <v>14</v>
      </c>
      <c r="Z368" s="490">
        <v>13</v>
      </c>
      <c r="AA368" s="490">
        <v>3</v>
      </c>
      <c r="AB368" s="490">
        <v>9</v>
      </c>
      <c r="AC368" s="548">
        <v>63.4</v>
      </c>
      <c r="AD368" s="548">
        <v>64.099999999999994</v>
      </c>
      <c r="AE368" s="548">
        <v>62.7</v>
      </c>
      <c r="AF368" s="492">
        <v>78</v>
      </c>
      <c r="AG368" s="492">
        <v>3</v>
      </c>
      <c r="AH368" s="492" t="s">
        <v>1</v>
      </c>
      <c r="AI368" s="492">
        <v>1</v>
      </c>
      <c r="AJ368" s="492" t="s">
        <v>1</v>
      </c>
      <c r="AK368" s="492" t="s">
        <v>1</v>
      </c>
      <c r="AL368" s="492">
        <v>4</v>
      </c>
      <c r="AM368" s="492">
        <v>5</v>
      </c>
      <c r="AN368" s="492">
        <v>2</v>
      </c>
      <c r="AO368" s="492">
        <v>3</v>
      </c>
      <c r="AP368" s="492">
        <v>12</v>
      </c>
      <c r="AQ368" s="492">
        <v>12</v>
      </c>
      <c r="AR368" s="492">
        <v>14</v>
      </c>
      <c r="AS368" s="492">
        <v>11</v>
      </c>
      <c r="AT368" s="492">
        <v>3</v>
      </c>
      <c r="AU368" s="492">
        <v>8</v>
      </c>
      <c r="AV368" s="549">
        <v>65.2</v>
      </c>
      <c r="AW368" s="549">
        <v>66.099999999999994</v>
      </c>
      <c r="AX368" s="549">
        <v>64.3</v>
      </c>
      <c r="AY368" s="492">
        <v>60</v>
      </c>
      <c r="AZ368" s="492" t="s">
        <v>1</v>
      </c>
      <c r="BA368" s="492" t="s">
        <v>1</v>
      </c>
      <c r="BB368" s="492">
        <v>1</v>
      </c>
      <c r="BC368" s="492" t="s">
        <v>1</v>
      </c>
      <c r="BD368" s="492" t="s">
        <v>1</v>
      </c>
      <c r="BE368" s="492">
        <v>2</v>
      </c>
      <c r="BF368" s="492">
        <v>4</v>
      </c>
      <c r="BG368" s="492">
        <v>1</v>
      </c>
      <c r="BH368" s="492">
        <v>2</v>
      </c>
      <c r="BI368" s="492">
        <v>10</v>
      </c>
      <c r="BJ368" s="492">
        <v>11</v>
      </c>
      <c r="BK368" s="492">
        <v>12</v>
      </c>
      <c r="BL368" s="492">
        <v>8</v>
      </c>
      <c r="BM368" s="492">
        <v>3</v>
      </c>
      <c r="BN368" s="492">
        <v>6</v>
      </c>
      <c r="BO368" s="549">
        <v>67.8</v>
      </c>
      <c r="BP368" s="549">
        <v>67.400000000000006</v>
      </c>
      <c r="BQ368" s="549">
        <v>68.599999999999994</v>
      </c>
      <c r="BR368" s="492">
        <v>48</v>
      </c>
      <c r="BS368" s="492" t="s">
        <v>1</v>
      </c>
      <c r="BT368" s="492" t="s">
        <v>1</v>
      </c>
      <c r="BU368" s="492" t="s">
        <v>1</v>
      </c>
      <c r="BV368" s="492" t="s">
        <v>1</v>
      </c>
      <c r="BW368" s="492" t="s">
        <v>1</v>
      </c>
      <c r="BX368" s="492" t="s">
        <v>1</v>
      </c>
      <c r="BY368" s="492">
        <v>2</v>
      </c>
      <c r="BZ368" s="492">
        <v>2</v>
      </c>
      <c r="CA368" s="492">
        <v>2</v>
      </c>
      <c r="CB368" s="492">
        <v>6</v>
      </c>
      <c r="CC368" s="492">
        <v>9</v>
      </c>
      <c r="CD368" s="492">
        <v>6</v>
      </c>
      <c r="CE368" s="492">
        <v>9</v>
      </c>
      <c r="CF368" s="492">
        <v>5</v>
      </c>
      <c r="CG368" s="492">
        <v>7</v>
      </c>
      <c r="CH368" s="492">
        <v>24</v>
      </c>
      <c r="CI368" s="492" t="s">
        <v>1</v>
      </c>
      <c r="CJ368" s="492" t="s">
        <v>1</v>
      </c>
      <c r="CK368" s="492" t="s">
        <v>1</v>
      </c>
      <c r="CL368" s="492" t="s">
        <v>1</v>
      </c>
      <c r="CM368" s="492">
        <v>1</v>
      </c>
      <c r="CN368" s="492">
        <v>1</v>
      </c>
      <c r="CO368" s="492" t="s">
        <v>1</v>
      </c>
      <c r="CP368" s="492">
        <v>2</v>
      </c>
      <c r="CQ368" s="492">
        <v>6</v>
      </c>
      <c r="CR368" s="492">
        <v>4</v>
      </c>
      <c r="CS368" s="492">
        <v>4</v>
      </c>
      <c r="CT368" s="492">
        <v>3</v>
      </c>
      <c r="CU368" s="492">
        <v>3</v>
      </c>
      <c r="DC368" s="492">
        <v>145</v>
      </c>
      <c r="DD368" s="492">
        <v>93</v>
      </c>
      <c r="DE368" s="492">
        <v>60</v>
      </c>
      <c r="DF368" s="492">
        <v>24</v>
      </c>
      <c r="DG368" s="492">
        <v>9</v>
      </c>
      <c r="DH368" s="492">
        <v>24</v>
      </c>
      <c r="DI368" s="492">
        <v>14</v>
      </c>
      <c r="DJ368" s="492">
        <v>14</v>
      </c>
      <c r="DK368" s="492">
        <v>27</v>
      </c>
      <c r="DL368" s="492" t="s">
        <v>1</v>
      </c>
      <c r="DM368" s="492" t="s">
        <v>1</v>
      </c>
      <c r="DN368" s="492" t="s">
        <v>1</v>
      </c>
      <c r="DO368" s="492" t="s">
        <v>1</v>
      </c>
      <c r="DP368" s="492">
        <v>16</v>
      </c>
      <c r="DQ368" s="492">
        <v>3</v>
      </c>
      <c r="DR368" s="492">
        <v>4</v>
      </c>
      <c r="DS368" s="492">
        <v>4</v>
      </c>
      <c r="DT368" s="492" t="s">
        <v>1</v>
      </c>
      <c r="DU368" s="492" t="s">
        <v>1</v>
      </c>
      <c r="DV368" s="492" t="s">
        <v>1</v>
      </c>
      <c r="DW368" s="492" t="s">
        <v>1</v>
      </c>
      <c r="DX368" s="492" t="s">
        <v>1</v>
      </c>
      <c r="EA368" s="492">
        <v>48</v>
      </c>
      <c r="EB368" s="492">
        <v>2973</v>
      </c>
      <c r="EC368" s="492">
        <v>416</v>
      </c>
      <c r="ED368" s="492">
        <v>2048</v>
      </c>
      <c r="EE368" s="492">
        <v>509</v>
      </c>
      <c r="EF368" s="492">
        <v>67</v>
      </c>
      <c r="EG368" s="492">
        <v>59</v>
      </c>
      <c r="EH368" s="492">
        <v>39</v>
      </c>
      <c r="EI368" s="492">
        <v>14</v>
      </c>
      <c r="EJ368" s="492">
        <v>6</v>
      </c>
      <c r="EK368" s="492" t="s">
        <v>1</v>
      </c>
      <c r="EL368" s="492">
        <v>5</v>
      </c>
      <c r="EM368" s="492">
        <v>3</v>
      </c>
      <c r="EN368" s="492">
        <v>78</v>
      </c>
      <c r="EO368" s="492">
        <v>34</v>
      </c>
      <c r="EP368" s="492">
        <v>21</v>
      </c>
      <c r="EQ368" s="492">
        <v>10</v>
      </c>
      <c r="ER368" s="492">
        <v>3</v>
      </c>
      <c r="ES368" s="492">
        <v>24</v>
      </c>
      <c r="ET368" s="492">
        <v>9</v>
      </c>
      <c r="EU368" s="492">
        <v>11</v>
      </c>
    </row>
    <row r="369" spans="1:151" ht="14.25" customHeight="1">
      <c r="A369" s="503" t="s">
        <v>299</v>
      </c>
      <c r="B369" s="503" t="s">
        <v>579</v>
      </c>
      <c r="C369" s="503" t="s">
        <v>580</v>
      </c>
      <c r="D369" s="503" t="s">
        <v>580</v>
      </c>
      <c r="AC369" s="548"/>
      <c r="AD369" s="548"/>
      <c r="AE369" s="548"/>
      <c r="AV369" s="549"/>
      <c r="AW369" s="549"/>
      <c r="AX369" s="549"/>
      <c r="BO369" s="549"/>
      <c r="BP369" s="549"/>
      <c r="BQ369" s="549"/>
    </row>
    <row r="370" spans="1:151" ht="14.25" customHeight="1">
      <c r="A370" s="503" t="s">
        <v>299</v>
      </c>
      <c r="B370" s="503" t="s">
        <v>579</v>
      </c>
      <c r="C370" s="503" t="s">
        <v>581</v>
      </c>
      <c r="D370" s="503"/>
      <c r="E370" s="490">
        <v>138</v>
      </c>
      <c r="F370" s="490">
        <v>56</v>
      </c>
      <c r="G370" s="490">
        <v>11</v>
      </c>
      <c r="H370" s="490">
        <v>11</v>
      </c>
      <c r="I370" s="490">
        <v>12</v>
      </c>
      <c r="J370" s="490">
        <v>5</v>
      </c>
      <c r="K370" s="490">
        <v>33</v>
      </c>
      <c r="L370" s="490">
        <v>82</v>
      </c>
      <c r="M370" s="490">
        <v>125</v>
      </c>
      <c r="N370" s="490">
        <v>1</v>
      </c>
      <c r="O370" s="490">
        <v>1</v>
      </c>
      <c r="P370" s="490">
        <v>2</v>
      </c>
      <c r="Q370" s="490">
        <v>1</v>
      </c>
      <c r="R370" s="490">
        <v>1</v>
      </c>
      <c r="S370" s="490">
        <v>4</v>
      </c>
      <c r="T370" s="490">
        <v>11</v>
      </c>
      <c r="U370" s="490">
        <v>12</v>
      </c>
      <c r="V370" s="490">
        <v>9</v>
      </c>
      <c r="W370" s="490">
        <v>14</v>
      </c>
      <c r="X370" s="490">
        <v>12</v>
      </c>
      <c r="Y370" s="490">
        <v>18</v>
      </c>
      <c r="Z370" s="490">
        <v>20</v>
      </c>
      <c r="AA370" s="490">
        <v>13</v>
      </c>
      <c r="AB370" s="490">
        <v>6</v>
      </c>
      <c r="AC370" s="548">
        <v>64.599999999999994</v>
      </c>
      <c r="AD370" s="548">
        <v>63.6</v>
      </c>
      <c r="AE370" s="548">
        <v>66</v>
      </c>
      <c r="AF370" s="492">
        <v>95</v>
      </c>
      <c r="AG370" s="492">
        <v>1</v>
      </c>
      <c r="AH370" s="492" t="s">
        <v>1</v>
      </c>
      <c r="AI370" s="492">
        <v>1</v>
      </c>
      <c r="AJ370" s="492">
        <v>1</v>
      </c>
      <c r="AK370" s="492" t="s">
        <v>1</v>
      </c>
      <c r="AL370" s="492">
        <v>3</v>
      </c>
      <c r="AM370" s="492">
        <v>5</v>
      </c>
      <c r="AN370" s="492">
        <v>5</v>
      </c>
      <c r="AO370" s="492">
        <v>4</v>
      </c>
      <c r="AP370" s="492">
        <v>10</v>
      </c>
      <c r="AQ370" s="492">
        <v>10</v>
      </c>
      <c r="AR370" s="492">
        <v>16</v>
      </c>
      <c r="AS370" s="492">
        <v>20</v>
      </c>
      <c r="AT370" s="492">
        <v>13</v>
      </c>
      <c r="AU370" s="492">
        <v>6</v>
      </c>
      <c r="AV370" s="549">
        <v>68.3</v>
      </c>
      <c r="AW370" s="549">
        <v>68.400000000000006</v>
      </c>
      <c r="AX370" s="549">
        <v>68.2</v>
      </c>
      <c r="AY370" s="492">
        <v>76</v>
      </c>
      <c r="AZ370" s="492" t="s">
        <v>1</v>
      </c>
      <c r="BA370" s="492" t="s">
        <v>1</v>
      </c>
      <c r="BB370" s="492">
        <v>1</v>
      </c>
      <c r="BC370" s="492">
        <v>1</v>
      </c>
      <c r="BD370" s="492" t="s">
        <v>1</v>
      </c>
      <c r="BE370" s="492">
        <v>3</v>
      </c>
      <c r="BF370" s="492">
        <v>2</v>
      </c>
      <c r="BG370" s="492">
        <v>4</v>
      </c>
      <c r="BH370" s="492">
        <v>3</v>
      </c>
      <c r="BI370" s="492">
        <v>7</v>
      </c>
      <c r="BJ370" s="492">
        <v>8</v>
      </c>
      <c r="BK370" s="492">
        <v>12</v>
      </c>
      <c r="BL370" s="492">
        <v>19</v>
      </c>
      <c r="BM370" s="492">
        <v>10</v>
      </c>
      <c r="BN370" s="492">
        <v>6</v>
      </c>
      <c r="BO370" s="549">
        <v>69.599999999999994</v>
      </c>
      <c r="BP370" s="549">
        <v>69.099999999999994</v>
      </c>
      <c r="BQ370" s="549">
        <v>70.7</v>
      </c>
      <c r="BR370" s="492">
        <v>56</v>
      </c>
      <c r="BS370" s="492" t="s">
        <v>1</v>
      </c>
      <c r="BT370" s="492" t="s">
        <v>1</v>
      </c>
      <c r="BU370" s="492" t="s">
        <v>1</v>
      </c>
      <c r="BV370" s="492" t="s">
        <v>1</v>
      </c>
      <c r="BW370" s="492" t="s">
        <v>1</v>
      </c>
      <c r="BX370" s="492">
        <v>2</v>
      </c>
      <c r="BY370" s="492">
        <v>1</v>
      </c>
      <c r="BZ370" s="492">
        <v>5</v>
      </c>
      <c r="CA370" s="492">
        <v>3</v>
      </c>
      <c r="CB370" s="492">
        <v>6</v>
      </c>
      <c r="CC370" s="492">
        <v>8</v>
      </c>
      <c r="CD370" s="492">
        <v>8</v>
      </c>
      <c r="CE370" s="492">
        <v>11</v>
      </c>
      <c r="CF370" s="492">
        <v>8</v>
      </c>
      <c r="CG370" s="492">
        <v>4</v>
      </c>
      <c r="CH370" s="492">
        <v>24</v>
      </c>
      <c r="CI370" s="492" t="s">
        <v>1</v>
      </c>
      <c r="CJ370" s="492" t="s">
        <v>1</v>
      </c>
      <c r="CK370" s="492" t="s">
        <v>1</v>
      </c>
      <c r="CL370" s="492" t="s">
        <v>1</v>
      </c>
      <c r="CM370" s="492" t="s">
        <v>1</v>
      </c>
      <c r="CN370" s="492">
        <v>2</v>
      </c>
      <c r="CO370" s="492" t="s">
        <v>1</v>
      </c>
      <c r="CP370" s="492">
        <v>1</v>
      </c>
      <c r="CQ370" s="492">
        <v>2</v>
      </c>
      <c r="CR370" s="492">
        <v>5</v>
      </c>
      <c r="CS370" s="492">
        <v>5</v>
      </c>
      <c r="CT370" s="492">
        <v>6</v>
      </c>
      <c r="CU370" s="492">
        <v>3</v>
      </c>
      <c r="DC370" s="492">
        <v>181</v>
      </c>
      <c r="DD370" s="492">
        <v>127</v>
      </c>
      <c r="DE370" s="492">
        <v>76</v>
      </c>
      <c r="DF370" s="492">
        <v>43</v>
      </c>
      <c r="DG370" s="492">
        <v>8</v>
      </c>
      <c r="DH370" s="492">
        <v>28</v>
      </c>
      <c r="DI370" s="492">
        <v>11</v>
      </c>
      <c r="DJ370" s="492">
        <v>15</v>
      </c>
      <c r="DK370" s="492">
        <v>50</v>
      </c>
      <c r="DL370" s="492">
        <v>5</v>
      </c>
      <c r="DM370" s="492" t="s">
        <v>1</v>
      </c>
      <c r="DN370" s="492">
        <v>2</v>
      </c>
      <c r="DO370" s="492">
        <v>2</v>
      </c>
      <c r="DP370" s="492">
        <v>27</v>
      </c>
      <c r="DQ370" s="492">
        <v>5</v>
      </c>
      <c r="DR370" s="492">
        <v>3</v>
      </c>
      <c r="DS370" s="492">
        <v>4</v>
      </c>
      <c r="DT370" s="492" t="s">
        <v>1</v>
      </c>
      <c r="DU370" s="492">
        <v>2</v>
      </c>
      <c r="DV370" s="492" t="s">
        <v>1</v>
      </c>
      <c r="DW370" s="492" t="s">
        <v>1</v>
      </c>
      <c r="DX370" s="492" t="s">
        <v>1</v>
      </c>
      <c r="EA370" s="492">
        <v>56</v>
      </c>
      <c r="EB370" s="492">
        <v>4352</v>
      </c>
      <c r="EC370" s="492">
        <v>835</v>
      </c>
      <c r="ED370" s="492">
        <v>2987</v>
      </c>
      <c r="EE370" s="492">
        <v>530</v>
      </c>
      <c r="EF370" s="492">
        <v>92</v>
      </c>
      <c r="EG370" s="492">
        <v>84</v>
      </c>
      <c r="EH370" s="492">
        <v>53</v>
      </c>
      <c r="EI370" s="492">
        <v>25</v>
      </c>
      <c r="EJ370" s="492">
        <v>6</v>
      </c>
      <c r="EK370" s="492" t="s">
        <v>1</v>
      </c>
      <c r="EL370" s="492">
        <v>4</v>
      </c>
      <c r="EM370" s="492">
        <v>4</v>
      </c>
      <c r="EN370" s="492">
        <v>89</v>
      </c>
      <c r="EO370" s="492">
        <v>43</v>
      </c>
      <c r="EP370" s="492">
        <v>23</v>
      </c>
      <c r="EQ370" s="492">
        <v>18</v>
      </c>
      <c r="ER370" s="492">
        <v>2</v>
      </c>
      <c r="ES370" s="492">
        <v>28</v>
      </c>
      <c r="ET370" s="492">
        <v>7</v>
      </c>
      <c r="EU370" s="492">
        <v>11</v>
      </c>
    </row>
    <row r="371" spans="1:151" ht="14.25" customHeight="1">
      <c r="A371" s="503" t="s">
        <v>299</v>
      </c>
      <c r="B371" s="503" t="s">
        <v>579</v>
      </c>
      <c r="C371" s="503" t="s">
        <v>581</v>
      </c>
      <c r="D371" s="503" t="s">
        <v>581</v>
      </c>
      <c r="AC371" s="548"/>
      <c r="AD371" s="548"/>
      <c r="AE371" s="548"/>
      <c r="AV371" s="549"/>
      <c r="AW371" s="549"/>
      <c r="AX371" s="549"/>
      <c r="BO371" s="549"/>
      <c r="BP371" s="549"/>
      <c r="BQ371" s="549"/>
    </row>
    <row r="372" spans="1:151" ht="14.25" customHeight="1">
      <c r="A372" s="503" t="s">
        <v>299</v>
      </c>
      <c r="B372" s="503" t="s">
        <v>579</v>
      </c>
      <c r="C372" s="503" t="s">
        <v>582</v>
      </c>
      <c r="D372" s="503"/>
      <c r="E372" s="490">
        <v>101</v>
      </c>
      <c r="F372" s="490">
        <v>34</v>
      </c>
      <c r="G372" s="490">
        <v>6</v>
      </c>
      <c r="H372" s="490">
        <v>5</v>
      </c>
      <c r="I372" s="490">
        <v>5</v>
      </c>
      <c r="J372" s="490">
        <v>1</v>
      </c>
      <c r="K372" s="490">
        <v>23</v>
      </c>
      <c r="L372" s="490">
        <v>67</v>
      </c>
      <c r="M372" s="490">
        <v>87</v>
      </c>
      <c r="N372" s="490" t="s">
        <v>1</v>
      </c>
      <c r="O372" s="490">
        <v>1</v>
      </c>
      <c r="P372" s="490">
        <v>2</v>
      </c>
      <c r="Q372" s="490">
        <v>3</v>
      </c>
      <c r="R372" s="490">
        <v>1</v>
      </c>
      <c r="S372" s="490">
        <v>3</v>
      </c>
      <c r="T372" s="490">
        <v>4</v>
      </c>
      <c r="U372" s="490">
        <v>8</v>
      </c>
      <c r="V372" s="490">
        <v>6</v>
      </c>
      <c r="W372" s="490">
        <v>12</v>
      </c>
      <c r="X372" s="490">
        <v>10</v>
      </c>
      <c r="Y372" s="490">
        <v>5</v>
      </c>
      <c r="Z372" s="490">
        <v>14</v>
      </c>
      <c r="AA372" s="490">
        <v>11</v>
      </c>
      <c r="AB372" s="490">
        <v>7</v>
      </c>
      <c r="AC372" s="548">
        <v>64.7</v>
      </c>
      <c r="AD372" s="548">
        <v>64.3</v>
      </c>
      <c r="AE372" s="548">
        <v>65.3</v>
      </c>
      <c r="AF372" s="492">
        <v>61</v>
      </c>
      <c r="AG372" s="492" t="s">
        <v>1</v>
      </c>
      <c r="AH372" s="492">
        <v>1</v>
      </c>
      <c r="AI372" s="492">
        <v>1</v>
      </c>
      <c r="AJ372" s="492" t="s">
        <v>1</v>
      </c>
      <c r="AK372" s="492" t="s">
        <v>1</v>
      </c>
      <c r="AL372" s="492">
        <v>2</v>
      </c>
      <c r="AM372" s="492">
        <v>4</v>
      </c>
      <c r="AN372" s="492">
        <v>4</v>
      </c>
      <c r="AO372" s="492">
        <v>3</v>
      </c>
      <c r="AP372" s="492">
        <v>6</v>
      </c>
      <c r="AQ372" s="492">
        <v>6</v>
      </c>
      <c r="AR372" s="492">
        <v>5</v>
      </c>
      <c r="AS372" s="492">
        <v>12</v>
      </c>
      <c r="AT372" s="492">
        <v>10</v>
      </c>
      <c r="AU372" s="492">
        <v>7</v>
      </c>
      <c r="AV372" s="549">
        <v>68.7</v>
      </c>
      <c r="AW372" s="549">
        <v>68.8</v>
      </c>
      <c r="AX372" s="549">
        <v>68.599999999999994</v>
      </c>
      <c r="AY372" s="492">
        <v>48</v>
      </c>
      <c r="AZ372" s="492" t="s">
        <v>1</v>
      </c>
      <c r="BA372" s="492" t="s">
        <v>1</v>
      </c>
      <c r="BB372" s="492">
        <v>1</v>
      </c>
      <c r="BC372" s="492" t="s">
        <v>1</v>
      </c>
      <c r="BD372" s="492" t="s">
        <v>1</v>
      </c>
      <c r="BE372" s="492">
        <v>2</v>
      </c>
      <c r="BF372" s="492">
        <v>3</v>
      </c>
      <c r="BG372" s="492">
        <v>2</v>
      </c>
      <c r="BH372" s="492">
        <v>3</v>
      </c>
      <c r="BI372" s="492">
        <v>5</v>
      </c>
      <c r="BJ372" s="492">
        <v>6</v>
      </c>
      <c r="BK372" s="492">
        <v>4</v>
      </c>
      <c r="BL372" s="492">
        <v>10</v>
      </c>
      <c r="BM372" s="492">
        <v>7</v>
      </c>
      <c r="BN372" s="492">
        <v>5</v>
      </c>
      <c r="BO372" s="549">
        <v>69</v>
      </c>
      <c r="BP372" s="549">
        <v>69.7</v>
      </c>
      <c r="BQ372" s="549">
        <v>67.8</v>
      </c>
      <c r="BR372" s="492">
        <v>34</v>
      </c>
      <c r="BS372" s="492" t="s">
        <v>1</v>
      </c>
      <c r="BT372" s="492" t="s">
        <v>1</v>
      </c>
      <c r="BU372" s="492" t="s">
        <v>1</v>
      </c>
      <c r="BV372" s="492" t="s">
        <v>1</v>
      </c>
      <c r="BW372" s="492" t="s">
        <v>1</v>
      </c>
      <c r="BX372" s="492" t="s">
        <v>1</v>
      </c>
      <c r="BY372" s="492" t="s">
        <v>1</v>
      </c>
      <c r="BZ372" s="492">
        <v>1</v>
      </c>
      <c r="CA372" s="492">
        <v>1</v>
      </c>
      <c r="CB372" s="492">
        <v>4</v>
      </c>
      <c r="CC372" s="492">
        <v>5</v>
      </c>
      <c r="CD372" s="492">
        <v>2</v>
      </c>
      <c r="CE372" s="492">
        <v>8</v>
      </c>
      <c r="CF372" s="492">
        <v>6</v>
      </c>
      <c r="CG372" s="492">
        <v>7</v>
      </c>
      <c r="CH372" s="492">
        <v>21</v>
      </c>
      <c r="CI372" s="492" t="s">
        <v>1</v>
      </c>
      <c r="CJ372" s="492" t="s">
        <v>1</v>
      </c>
      <c r="CK372" s="492" t="s">
        <v>1</v>
      </c>
      <c r="CL372" s="492" t="s">
        <v>1</v>
      </c>
      <c r="CM372" s="492" t="s">
        <v>1</v>
      </c>
      <c r="CN372" s="492">
        <v>1</v>
      </c>
      <c r="CO372" s="492">
        <v>1</v>
      </c>
      <c r="CP372" s="492">
        <v>1</v>
      </c>
      <c r="CQ372" s="492">
        <v>3</v>
      </c>
      <c r="CR372" s="492">
        <v>1</v>
      </c>
      <c r="CS372" s="492">
        <v>3</v>
      </c>
      <c r="CT372" s="492">
        <v>4</v>
      </c>
      <c r="CU372" s="492">
        <v>7</v>
      </c>
      <c r="DC372" s="492">
        <v>125</v>
      </c>
      <c r="DD372" s="492">
        <v>79</v>
      </c>
      <c r="DE372" s="492">
        <v>48</v>
      </c>
      <c r="DF372" s="492">
        <v>22</v>
      </c>
      <c r="DG372" s="492">
        <v>9</v>
      </c>
      <c r="DH372" s="492">
        <v>21</v>
      </c>
      <c r="DI372" s="492">
        <v>12</v>
      </c>
      <c r="DJ372" s="492">
        <v>13</v>
      </c>
      <c r="DK372" s="492">
        <v>23</v>
      </c>
      <c r="DL372" s="492" t="s">
        <v>1</v>
      </c>
      <c r="DM372" s="492" t="s">
        <v>1</v>
      </c>
      <c r="DN372" s="492">
        <v>1</v>
      </c>
      <c r="DO372" s="492">
        <v>1</v>
      </c>
      <c r="DP372" s="492">
        <v>11</v>
      </c>
      <c r="DQ372" s="492">
        <v>1</v>
      </c>
      <c r="DR372" s="492">
        <v>7</v>
      </c>
      <c r="DS372" s="492">
        <v>1</v>
      </c>
      <c r="DT372" s="492" t="s">
        <v>1</v>
      </c>
      <c r="DU372" s="492">
        <v>1</v>
      </c>
      <c r="DV372" s="492" t="s">
        <v>1</v>
      </c>
      <c r="DW372" s="492" t="s">
        <v>1</v>
      </c>
      <c r="DX372" s="492" t="s">
        <v>1</v>
      </c>
      <c r="EA372" s="492">
        <v>34</v>
      </c>
      <c r="EB372" s="492">
        <v>2474</v>
      </c>
      <c r="EC372" s="492">
        <v>324</v>
      </c>
      <c r="ED372" s="492">
        <v>1603</v>
      </c>
      <c r="EE372" s="492">
        <v>547</v>
      </c>
      <c r="EF372" s="492">
        <v>62</v>
      </c>
      <c r="EG372" s="492">
        <v>49</v>
      </c>
      <c r="EH372" s="492">
        <v>29</v>
      </c>
      <c r="EI372" s="492">
        <v>15</v>
      </c>
      <c r="EJ372" s="492">
        <v>5</v>
      </c>
      <c r="EK372" s="492" t="s">
        <v>1</v>
      </c>
      <c r="EL372" s="492">
        <v>8</v>
      </c>
      <c r="EM372" s="492">
        <v>5</v>
      </c>
      <c r="EN372" s="492">
        <v>63</v>
      </c>
      <c r="EO372" s="492">
        <v>30</v>
      </c>
      <c r="EP372" s="492">
        <v>19</v>
      </c>
      <c r="EQ372" s="492">
        <v>7</v>
      </c>
      <c r="ER372" s="492">
        <v>4</v>
      </c>
      <c r="ES372" s="492">
        <v>21</v>
      </c>
      <c r="ET372" s="492">
        <v>4</v>
      </c>
      <c r="EU372" s="492">
        <v>8</v>
      </c>
    </row>
    <row r="373" spans="1:151" ht="14.25" customHeight="1">
      <c r="A373" s="503" t="s">
        <v>299</v>
      </c>
      <c r="B373" s="503" t="s">
        <v>579</v>
      </c>
      <c r="C373" s="503" t="s">
        <v>582</v>
      </c>
      <c r="D373" s="503" t="s">
        <v>582</v>
      </c>
      <c r="AC373" s="548"/>
      <c r="AD373" s="548"/>
      <c r="AE373" s="548"/>
      <c r="AV373" s="549"/>
      <c r="AW373" s="549"/>
      <c r="AX373" s="549"/>
      <c r="BO373" s="549"/>
      <c r="BP373" s="549"/>
      <c r="BQ373" s="549"/>
    </row>
    <row r="374" spans="1:151" ht="14.25" customHeight="1">
      <c r="A374" s="503" t="s">
        <v>299</v>
      </c>
      <c r="B374" s="503" t="s">
        <v>579</v>
      </c>
      <c r="C374" s="503" t="s">
        <v>583</v>
      </c>
      <c r="D374" s="503"/>
      <c r="E374" s="490">
        <v>10</v>
      </c>
      <c r="F374" s="490">
        <v>3</v>
      </c>
      <c r="G374" s="490">
        <v>2</v>
      </c>
      <c r="H374" s="490">
        <v>2</v>
      </c>
      <c r="I374" s="490" t="s">
        <v>1</v>
      </c>
      <c r="J374" s="490" t="s">
        <v>1</v>
      </c>
      <c r="K374" s="490">
        <v>1</v>
      </c>
      <c r="L374" s="490">
        <v>7</v>
      </c>
      <c r="M374" s="490">
        <v>9</v>
      </c>
      <c r="N374" s="490" t="s">
        <v>1</v>
      </c>
      <c r="O374" s="490" t="s">
        <v>1</v>
      </c>
      <c r="P374" s="490" t="s">
        <v>1</v>
      </c>
      <c r="Q374" s="490" t="s">
        <v>1</v>
      </c>
      <c r="R374" s="490" t="s">
        <v>1</v>
      </c>
      <c r="S374" s="490">
        <v>2</v>
      </c>
      <c r="T374" s="490">
        <v>1</v>
      </c>
      <c r="U374" s="490" t="s">
        <v>1</v>
      </c>
      <c r="V374" s="490" t="s">
        <v>1</v>
      </c>
      <c r="W374" s="490" t="s">
        <v>1</v>
      </c>
      <c r="X374" s="490" t="s">
        <v>1</v>
      </c>
      <c r="Y374" s="490">
        <v>3</v>
      </c>
      <c r="Z374" s="490">
        <v>3</v>
      </c>
      <c r="AA374" s="490" t="s">
        <v>1</v>
      </c>
      <c r="AB374" s="490" t="s">
        <v>1</v>
      </c>
      <c r="AC374" s="548">
        <v>64.400000000000006</v>
      </c>
      <c r="AD374" s="548">
        <v>63</v>
      </c>
      <c r="AE374" s="548">
        <v>66.3</v>
      </c>
      <c r="AF374" s="492">
        <v>9</v>
      </c>
      <c r="AG374" s="492" t="s">
        <v>1</v>
      </c>
      <c r="AH374" s="492" t="s">
        <v>1</v>
      </c>
      <c r="AI374" s="492" t="s">
        <v>1</v>
      </c>
      <c r="AJ374" s="492" t="s">
        <v>1</v>
      </c>
      <c r="AK374" s="492" t="s">
        <v>1</v>
      </c>
      <c r="AL374" s="492">
        <v>2</v>
      </c>
      <c r="AM374" s="492">
        <v>1</v>
      </c>
      <c r="AN374" s="492" t="s">
        <v>1</v>
      </c>
      <c r="AO374" s="492" t="s">
        <v>1</v>
      </c>
      <c r="AP374" s="492" t="s">
        <v>1</v>
      </c>
      <c r="AQ374" s="492" t="s">
        <v>1</v>
      </c>
      <c r="AR374" s="492">
        <v>3</v>
      </c>
      <c r="AS374" s="492">
        <v>3</v>
      </c>
      <c r="AT374" s="492" t="s">
        <v>1</v>
      </c>
      <c r="AU374" s="492" t="s">
        <v>1</v>
      </c>
      <c r="AV374" s="549">
        <v>64.400000000000006</v>
      </c>
      <c r="AW374" s="549">
        <v>63</v>
      </c>
      <c r="AX374" s="549">
        <v>66.3</v>
      </c>
      <c r="AY374" s="492">
        <v>8</v>
      </c>
      <c r="AZ374" s="492" t="s">
        <v>1</v>
      </c>
      <c r="BA374" s="492" t="s">
        <v>1</v>
      </c>
      <c r="BB374" s="492" t="s">
        <v>1</v>
      </c>
      <c r="BC374" s="492" t="s">
        <v>1</v>
      </c>
      <c r="BD374" s="492" t="s">
        <v>1</v>
      </c>
      <c r="BE374" s="492">
        <v>2</v>
      </c>
      <c r="BF374" s="492">
        <v>1</v>
      </c>
      <c r="BG374" s="492" t="s">
        <v>1</v>
      </c>
      <c r="BH374" s="492" t="s">
        <v>1</v>
      </c>
      <c r="BI374" s="492" t="s">
        <v>1</v>
      </c>
      <c r="BJ374" s="492" t="s">
        <v>1</v>
      </c>
      <c r="BK374" s="492">
        <v>2</v>
      </c>
      <c r="BL374" s="492">
        <v>3</v>
      </c>
      <c r="BM374" s="492" t="s">
        <v>1</v>
      </c>
      <c r="BN374" s="492" t="s">
        <v>1</v>
      </c>
      <c r="BO374" s="549">
        <v>63.4</v>
      </c>
      <c r="BP374" s="549">
        <v>63</v>
      </c>
      <c r="BQ374" s="549">
        <v>64</v>
      </c>
      <c r="BR374" s="492">
        <v>3</v>
      </c>
      <c r="BS374" s="492" t="s">
        <v>1</v>
      </c>
      <c r="BT374" s="492" t="s">
        <v>1</v>
      </c>
      <c r="BU374" s="492" t="s">
        <v>1</v>
      </c>
      <c r="BV374" s="492" t="s">
        <v>1</v>
      </c>
      <c r="BW374" s="492" t="s">
        <v>1</v>
      </c>
      <c r="BX374" s="492" t="s">
        <v>1</v>
      </c>
      <c r="BY374" s="492">
        <v>1</v>
      </c>
      <c r="BZ374" s="492" t="s">
        <v>1</v>
      </c>
      <c r="CA374" s="492" t="s">
        <v>1</v>
      </c>
      <c r="CB374" s="492" t="s">
        <v>1</v>
      </c>
      <c r="CC374" s="492" t="s">
        <v>1</v>
      </c>
      <c r="CD374" s="492">
        <v>1</v>
      </c>
      <c r="CE374" s="492">
        <v>1</v>
      </c>
      <c r="CF374" s="492" t="s">
        <v>1</v>
      </c>
      <c r="CG374" s="492" t="s">
        <v>1</v>
      </c>
      <c r="CH374" s="492">
        <v>2</v>
      </c>
      <c r="CI374" s="492" t="s">
        <v>1</v>
      </c>
      <c r="CJ374" s="492" t="s">
        <v>1</v>
      </c>
      <c r="CK374" s="492" t="s">
        <v>1</v>
      </c>
      <c r="CL374" s="492" t="s">
        <v>1</v>
      </c>
      <c r="CM374" s="492">
        <v>1</v>
      </c>
      <c r="CN374" s="492" t="s">
        <v>1</v>
      </c>
      <c r="CO374" s="492" t="s">
        <v>1</v>
      </c>
      <c r="CP374" s="492" t="s">
        <v>1</v>
      </c>
      <c r="CQ374" s="492" t="s">
        <v>1</v>
      </c>
      <c r="CR374" s="492" t="s">
        <v>1</v>
      </c>
      <c r="CS374" s="492">
        <v>1</v>
      </c>
      <c r="CT374" s="492" t="s">
        <v>1</v>
      </c>
      <c r="CU374" s="492" t="s">
        <v>1</v>
      </c>
      <c r="DC374" s="492">
        <v>11</v>
      </c>
      <c r="DD374" s="492">
        <v>8</v>
      </c>
      <c r="DE374" s="492">
        <v>8</v>
      </c>
      <c r="DF374" s="492" t="s">
        <v>1</v>
      </c>
      <c r="DG374" s="492" t="s">
        <v>1</v>
      </c>
      <c r="DH374" s="492" t="s">
        <v>1</v>
      </c>
      <c r="DI374" s="492">
        <v>2</v>
      </c>
      <c r="DJ374" s="492">
        <v>1</v>
      </c>
      <c r="DK374" s="492">
        <v>3</v>
      </c>
      <c r="DL374" s="492" t="s">
        <v>1</v>
      </c>
      <c r="DM374" s="492" t="s">
        <v>1</v>
      </c>
      <c r="DN374" s="492" t="s">
        <v>1</v>
      </c>
      <c r="DO374" s="492" t="s">
        <v>1</v>
      </c>
      <c r="DP374" s="492">
        <v>1</v>
      </c>
      <c r="DQ374" s="492" t="s">
        <v>1</v>
      </c>
      <c r="DR374" s="492" t="s">
        <v>1</v>
      </c>
      <c r="DS374" s="492">
        <v>1</v>
      </c>
      <c r="DT374" s="492">
        <v>1</v>
      </c>
      <c r="DU374" s="492" t="s">
        <v>1</v>
      </c>
      <c r="DV374" s="492" t="s">
        <v>1</v>
      </c>
      <c r="DW374" s="492" t="s">
        <v>1</v>
      </c>
      <c r="DX374" s="492" t="s">
        <v>1</v>
      </c>
      <c r="EA374" s="492">
        <v>3</v>
      </c>
      <c r="EB374" s="492">
        <v>482</v>
      </c>
      <c r="EC374" s="492">
        <v>88</v>
      </c>
      <c r="ED374" s="492">
        <v>327</v>
      </c>
      <c r="EE374" s="492">
        <v>67</v>
      </c>
      <c r="EF374" s="492">
        <v>6</v>
      </c>
      <c r="EG374" s="492">
        <v>5</v>
      </c>
      <c r="EH374" s="492">
        <v>5</v>
      </c>
      <c r="EI374" s="492" t="s">
        <v>1</v>
      </c>
      <c r="EJ374" s="492" t="s">
        <v>1</v>
      </c>
      <c r="EK374" s="492" t="s">
        <v>1</v>
      </c>
      <c r="EL374" s="492">
        <v>1</v>
      </c>
      <c r="EM374" s="492" t="s">
        <v>1</v>
      </c>
      <c r="EN374" s="492">
        <v>5</v>
      </c>
      <c r="EO374" s="492">
        <v>3</v>
      </c>
      <c r="EP374" s="492">
        <v>3</v>
      </c>
      <c r="EQ374" s="492" t="s">
        <v>1</v>
      </c>
      <c r="ER374" s="492" t="s">
        <v>1</v>
      </c>
      <c r="ES374" s="492" t="s">
        <v>1</v>
      </c>
      <c r="ET374" s="492">
        <v>1</v>
      </c>
      <c r="EU374" s="492">
        <v>1</v>
      </c>
    </row>
    <row r="375" spans="1:151" ht="14.25" customHeight="1">
      <c r="A375" s="503" t="s">
        <v>299</v>
      </c>
      <c r="B375" s="503" t="s">
        <v>579</v>
      </c>
      <c r="C375" s="503" t="s">
        <v>583</v>
      </c>
      <c r="D375" s="503" t="s">
        <v>583</v>
      </c>
      <c r="AC375" s="548"/>
      <c r="AD375" s="548"/>
      <c r="AE375" s="548"/>
      <c r="AV375" s="549"/>
      <c r="AW375" s="549"/>
      <c r="AX375" s="549"/>
      <c r="BO375" s="549"/>
      <c r="BP375" s="549"/>
      <c r="BQ375" s="549"/>
    </row>
    <row r="376" spans="1:151" ht="14.25" customHeight="1">
      <c r="A376" s="503" t="s">
        <v>299</v>
      </c>
      <c r="B376" s="503" t="s">
        <v>579</v>
      </c>
      <c r="C376" s="503" t="s">
        <v>584</v>
      </c>
      <c r="D376" s="503"/>
      <c r="E376" s="490">
        <v>109</v>
      </c>
      <c r="F376" s="490">
        <v>29</v>
      </c>
      <c r="G376" s="490">
        <v>7</v>
      </c>
      <c r="H376" s="490">
        <v>7</v>
      </c>
      <c r="I376" s="490">
        <v>6</v>
      </c>
      <c r="J376" s="490">
        <v>3</v>
      </c>
      <c r="K376" s="490">
        <v>16</v>
      </c>
      <c r="L376" s="490">
        <v>80</v>
      </c>
      <c r="M376" s="490">
        <v>73</v>
      </c>
      <c r="N376" s="490">
        <v>1</v>
      </c>
      <c r="O376" s="490">
        <v>1</v>
      </c>
      <c r="P376" s="490">
        <v>1</v>
      </c>
      <c r="Q376" s="490" t="s">
        <v>1</v>
      </c>
      <c r="R376" s="490">
        <v>5</v>
      </c>
      <c r="S376" s="490">
        <v>4</v>
      </c>
      <c r="T376" s="490">
        <v>7</v>
      </c>
      <c r="U376" s="490">
        <v>5</v>
      </c>
      <c r="V376" s="490">
        <v>5</v>
      </c>
      <c r="W376" s="490">
        <v>10</v>
      </c>
      <c r="X376" s="490">
        <v>4</v>
      </c>
      <c r="Y376" s="490">
        <v>8</v>
      </c>
      <c r="Z376" s="490">
        <v>8</v>
      </c>
      <c r="AA376" s="490">
        <v>11</v>
      </c>
      <c r="AB376" s="490">
        <v>3</v>
      </c>
      <c r="AC376" s="548">
        <v>62.4</v>
      </c>
      <c r="AD376" s="548">
        <v>62.7</v>
      </c>
      <c r="AE376" s="548">
        <v>62</v>
      </c>
      <c r="AF376" s="492">
        <v>51</v>
      </c>
      <c r="AG376" s="492" t="s">
        <v>1</v>
      </c>
      <c r="AH376" s="492">
        <v>1</v>
      </c>
      <c r="AI376" s="492">
        <v>1</v>
      </c>
      <c r="AJ376" s="492" t="s">
        <v>1</v>
      </c>
      <c r="AK376" s="492">
        <v>2</v>
      </c>
      <c r="AL376" s="492">
        <v>3</v>
      </c>
      <c r="AM376" s="492">
        <v>3</v>
      </c>
      <c r="AN376" s="492">
        <v>3</v>
      </c>
      <c r="AO376" s="492">
        <v>3</v>
      </c>
      <c r="AP376" s="492">
        <v>5</v>
      </c>
      <c r="AQ376" s="492">
        <v>3</v>
      </c>
      <c r="AR376" s="492">
        <v>7</v>
      </c>
      <c r="AS376" s="492">
        <v>8</v>
      </c>
      <c r="AT376" s="492">
        <v>9</v>
      </c>
      <c r="AU376" s="492">
        <v>3</v>
      </c>
      <c r="AV376" s="549">
        <v>66</v>
      </c>
      <c r="AW376" s="549">
        <v>68.099999999999994</v>
      </c>
      <c r="AX376" s="549">
        <v>63.8</v>
      </c>
      <c r="AY376" s="492">
        <v>44</v>
      </c>
      <c r="AZ376" s="492" t="s">
        <v>1</v>
      </c>
      <c r="BA376" s="492">
        <v>1</v>
      </c>
      <c r="BB376" s="492">
        <v>1</v>
      </c>
      <c r="BC376" s="492" t="s">
        <v>1</v>
      </c>
      <c r="BD376" s="492" t="s">
        <v>1</v>
      </c>
      <c r="BE376" s="492">
        <v>3</v>
      </c>
      <c r="BF376" s="492">
        <v>2</v>
      </c>
      <c r="BG376" s="492">
        <v>3</v>
      </c>
      <c r="BH376" s="492">
        <v>3</v>
      </c>
      <c r="BI376" s="492">
        <v>3</v>
      </c>
      <c r="BJ376" s="492">
        <v>3</v>
      </c>
      <c r="BK376" s="492">
        <v>7</v>
      </c>
      <c r="BL376" s="492">
        <v>6</v>
      </c>
      <c r="BM376" s="492">
        <v>9</v>
      </c>
      <c r="BN376" s="492">
        <v>3</v>
      </c>
      <c r="BO376" s="549">
        <v>67.3</v>
      </c>
      <c r="BP376" s="549">
        <v>69</v>
      </c>
      <c r="BQ376" s="549">
        <v>65.099999999999994</v>
      </c>
      <c r="BR376" s="492">
        <v>29</v>
      </c>
      <c r="BS376" s="492" t="s">
        <v>1</v>
      </c>
      <c r="BT376" s="492" t="s">
        <v>1</v>
      </c>
      <c r="BU376" s="492" t="s">
        <v>1</v>
      </c>
      <c r="BV376" s="492" t="s">
        <v>1</v>
      </c>
      <c r="BW376" s="492" t="s">
        <v>1</v>
      </c>
      <c r="BX376" s="492" t="s">
        <v>1</v>
      </c>
      <c r="BY376" s="492" t="s">
        <v>1</v>
      </c>
      <c r="BZ376" s="492">
        <v>3</v>
      </c>
      <c r="CA376" s="492">
        <v>3</v>
      </c>
      <c r="CB376" s="492">
        <v>5</v>
      </c>
      <c r="CC376" s="492" t="s">
        <v>1</v>
      </c>
      <c r="CD376" s="492">
        <v>5</v>
      </c>
      <c r="CE376" s="492">
        <v>5</v>
      </c>
      <c r="CF376" s="492">
        <v>5</v>
      </c>
      <c r="CG376" s="492">
        <v>3</v>
      </c>
      <c r="CH376" s="492">
        <v>10</v>
      </c>
      <c r="CI376" s="492" t="s">
        <v>1</v>
      </c>
      <c r="CJ376" s="492" t="s">
        <v>1</v>
      </c>
      <c r="CK376" s="492" t="s">
        <v>1</v>
      </c>
      <c r="CL376" s="492" t="s">
        <v>1</v>
      </c>
      <c r="CM376" s="492" t="s">
        <v>1</v>
      </c>
      <c r="CN376" s="492" t="s">
        <v>1</v>
      </c>
      <c r="CO376" s="492">
        <v>1</v>
      </c>
      <c r="CP376" s="492">
        <v>1</v>
      </c>
      <c r="CQ376" s="492" t="s">
        <v>1</v>
      </c>
      <c r="CR376" s="492">
        <v>3</v>
      </c>
      <c r="CS376" s="492">
        <v>2</v>
      </c>
      <c r="CT376" s="492">
        <v>2</v>
      </c>
      <c r="CU376" s="492">
        <v>1</v>
      </c>
      <c r="DC376" s="492">
        <v>104</v>
      </c>
      <c r="DD376" s="492">
        <v>74</v>
      </c>
      <c r="DE376" s="492">
        <v>44</v>
      </c>
      <c r="DF376" s="492">
        <v>23</v>
      </c>
      <c r="DG376" s="492">
        <v>7</v>
      </c>
      <c r="DH376" s="492">
        <v>15</v>
      </c>
      <c r="DI376" s="492">
        <v>8</v>
      </c>
      <c r="DJ376" s="492">
        <v>7</v>
      </c>
      <c r="DK376" s="492">
        <v>23</v>
      </c>
      <c r="DL376" s="492" t="s">
        <v>1</v>
      </c>
      <c r="DM376" s="492" t="s">
        <v>1</v>
      </c>
      <c r="DN376" s="492">
        <v>1</v>
      </c>
      <c r="DO376" s="492" t="s">
        <v>1</v>
      </c>
      <c r="DP376" s="492">
        <v>11</v>
      </c>
      <c r="DQ376" s="492">
        <v>3</v>
      </c>
      <c r="DR376" s="492">
        <v>5</v>
      </c>
      <c r="DS376" s="492">
        <v>2</v>
      </c>
      <c r="DT376" s="492">
        <v>1</v>
      </c>
      <c r="DU376" s="492" t="s">
        <v>1</v>
      </c>
      <c r="DV376" s="492" t="s">
        <v>1</v>
      </c>
      <c r="DW376" s="492" t="s">
        <v>1</v>
      </c>
      <c r="DX376" s="492" t="s">
        <v>1</v>
      </c>
      <c r="EA376" s="492">
        <v>28</v>
      </c>
      <c r="EB376" s="492">
        <v>1524</v>
      </c>
      <c r="EC376" s="492">
        <v>16</v>
      </c>
      <c r="ED376" s="492">
        <v>1056</v>
      </c>
      <c r="EE376" s="492">
        <v>452</v>
      </c>
      <c r="EF376" s="492">
        <v>48</v>
      </c>
      <c r="EG376" s="492">
        <v>42</v>
      </c>
      <c r="EH376" s="492">
        <v>25</v>
      </c>
      <c r="EI376" s="492">
        <v>12</v>
      </c>
      <c r="EJ376" s="492">
        <v>5</v>
      </c>
      <c r="EK376" s="492" t="s">
        <v>1</v>
      </c>
      <c r="EL376" s="492">
        <v>4</v>
      </c>
      <c r="EM376" s="492">
        <v>2</v>
      </c>
      <c r="EN376" s="492">
        <v>56</v>
      </c>
      <c r="EO376" s="492">
        <v>32</v>
      </c>
      <c r="EP376" s="492">
        <v>19</v>
      </c>
      <c r="EQ376" s="492">
        <v>11</v>
      </c>
      <c r="ER376" s="492">
        <v>2</v>
      </c>
      <c r="ES376" s="492">
        <v>15</v>
      </c>
      <c r="ET376" s="492">
        <v>4</v>
      </c>
      <c r="EU376" s="492">
        <v>5</v>
      </c>
    </row>
    <row r="377" spans="1:151" ht="14.25" customHeight="1">
      <c r="A377" s="503" t="s">
        <v>299</v>
      </c>
      <c r="B377" s="503" t="s">
        <v>579</v>
      </c>
      <c r="C377" s="503" t="s">
        <v>584</v>
      </c>
      <c r="D377" s="503" t="s">
        <v>584</v>
      </c>
      <c r="AC377" s="548"/>
      <c r="AD377" s="548"/>
      <c r="AE377" s="548"/>
      <c r="AV377" s="549"/>
      <c r="AW377" s="549"/>
      <c r="AX377" s="549"/>
      <c r="BO377" s="549"/>
      <c r="BP377" s="549"/>
      <c r="BQ377" s="549"/>
    </row>
    <row r="378" spans="1:151" ht="14.25" customHeight="1">
      <c r="A378" s="503" t="s">
        <v>299</v>
      </c>
      <c r="B378" s="503" t="s">
        <v>579</v>
      </c>
      <c r="C378" s="503" t="s">
        <v>585</v>
      </c>
      <c r="D378" s="503"/>
      <c r="E378" s="490">
        <v>35</v>
      </c>
      <c r="F378" s="490">
        <v>4</v>
      </c>
      <c r="G378" s="490" t="s">
        <v>1</v>
      </c>
      <c r="H378" s="490" t="s">
        <v>1</v>
      </c>
      <c r="I378" s="490">
        <v>1</v>
      </c>
      <c r="J378" s="490">
        <v>1</v>
      </c>
      <c r="K378" s="490">
        <v>3</v>
      </c>
      <c r="L378" s="490">
        <v>31</v>
      </c>
      <c r="M378" s="490">
        <v>10</v>
      </c>
      <c r="N378" s="490" t="s">
        <v>1</v>
      </c>
      <c r="O378" s="490" t="s">
        <v>1</v>
      </c>
      <c r="P378" s="490" t="s">
        <v>1</v>
      </c>
      <c r="Q378" s="490" t="s">
        <v>1</v>
      </c>
      <c r="R378" s="490" t="s">
        <v>1</v>
      </c>
      <c r="S378" s="490" t="s">
        <v>1</v>
      </c>
      <c r="T378" s="490">
        <v>1</v>
      </c>
      <c r="U378" s="490" t="s">
        <v>1</v>
      </c>
      <c r="V378" s="490">
        <v>1</v>
      </c>
      <c r="W378" s="490">
        <v>1</v>
      </c>
      <c r="X378" s="490" t="s">
        <v>1</v>
      </c>
      <c r="Y378" s="490">
        <v>3</v>
      </c>
      <c r="Z378" s="490">
        <v>2</v>
      </c>
      <c r="AA378" s="490">
        <v>1</v>
      </c>
      <c r="AB378" s="490">
        <v>1</v>
      </c>
      <c r="AC378" s="548">
        <v>70.2</v>
      </c>
      <c r="AD378" s="548">
        <v>67.8</v>
      </c>
      <c r="AE378" s="548">
        <v>72.599999999999994</v>
      </c>
      <c r="AF378" s="492">
        <v>7</v>
      </c>
      <c r="AG378" s="492" t="s">
        <v>1</v>
      </c>
      <c r="AH378" s="492" t="s">
        <v>1</v>
      </c>
      <c r="AI378" s="492" t="s">
        <v>1</v>
      </c>
      <c r="AJ378" s="492" t="s">
        <v>1</v>
      </c>
      <c r="AK378" s="492" t="s">
        <v>1</v>
      </c>
      <c r="AL378" s="492" t="s">
        <v>1</v>
      </c>
      <c r="AM378" s="492" t="s">
        <v>1</v>
      </c>
      <c r="AN378" s="492" t="s">
        <v>1</v>
      </c>
      <c r="AO378" s="492">
        <v>1</v>
      </c>
      <c r="AP378" s="492" t="s">
        <v>1</v>
      </c>
      <c r="AQ378" s="492" t="s">
        <v>1</v>
      </c>
      <c r="AR378" s="492">
        <v>3</v>
      </c>
      <c r="AS378" s="492">
        <v>2</v>
      </c>
      <c r="AT378" s="492" t="s">
        <v>1</v>
      </c>
      <c r="AU378" s="492">
        <v>1</v>
      </c>
      <c r="AV378" s="549">
        <v>73.099999999999994</v>
      </c>
      <c r="AW378" s="549">
        <v>74.5</v>
      </c>
      <c r="AX378" s="549">
        <v>72.599999999999994</v>
      </c>
      <c r="AY378" s="492">
        <v>5</v>
      </c>
      <c r="AZ378" s="492" t="s">
        <v>1</v>
      </c>
      <c r="BA378" s="492" t="s">
        <v>1</v>
      </c>
      <c r="BB378" s="492" t="s">
        <v>1</v>
      </c>
      <c r="BC378" s="492" t="s">
        <v>1</v>
      </c>
      <c r="BD378" s="492" t="s">
        <v>1</v>
      </c>
      <c r="BE378" s="492" t="s">
        <v>1</v>
      </c>
      <c r="BF378" s="492" t="s">
        <v>1</v>
      </c>
      <c r="BG378" s="492" t="s">
        <v>1</v>
      </c>
      <c r="BH378" s="492" t="s">
        <v>1</v>
      </c>
      <c r="BI378" s="492" t="s">
        <v>1</v>
      </c>
      <c r="BJ378" s="492" t="s">
        <v>1</v>
      </c>
      <c r="BK378" s="492">
        <v>3</v>
      </c>
      <c r="BL378" s="492">
        <v>2</v>
      </c>
      <c r="BM378" s="492" t="s">
        <v>1</v>
      </c>
      <c r="BN378" s="492" t="s">
        <v>1</v>
      </c>
      <c r="BO378" s="549">
        <v>73.2</v>
      </c>
      <c r="BP378" s="549">
        <v>74.5</v>
      </c>
      <c r="BQ378" s="549">
        <v>72.3</v>
      </c>
      <c r="BR378" s="492">
        <v>4</v>
      </c>
      <c r="BS378" s="492" t="s">
        <v>1</v>
      </c>
      <c r="BT378" s="492" t="s">
        <v>1</v>
      </c>
      <c r="BU378" s="492" t="s">
        <v>1</v>
      </c>
      <c r="BV378" s="492" t="s">
        <v>1</v>
      </c>
      <c r="BW378" s="492" t="s">
        <v>1</v>
      </c>
      <c r="BX378" s="492" t="s">
        <v>1</v>
      </c>
      <c r="BY378" s="492" t="s">
        <v>1</v>
      </c>
      <c r="BZ378" s="492" t="s">
        <v>1</v>
      </c>
      <c r="CA378" s="492" t="s">
        <v>1</v>
      </c>
      <c r="CB378" s="492">
        <v>1</v>
      </c>
      <c r="CC378" s="492" t="s">
        <v>1</v>
      </c>
      <c r="CD378" s="492">
        <v>1</v>
      </c>
      <c r="CE378" s="492">
        <v>1</v>
      </c>
      <c r="CF378" s="492">
        <v>1</v>
      </c>
      <c r="CG378" s="492" t="s">
        <v>1</v>
      </c>
      <c r="CH378" s="492">
        <v>2</v>
      </c>
      <c r="CI378" s="492" t="s">
        <v>1</v>
      </c>
      <c r="CJ378" s="492" t="s">
        <v>1</v>
      </c>
      <c r="CK378" s="492" t="s">
        <v>1</v>
      </c>
      <c r="CL378" s="492" t="s">
        <v>1</v>
      </c>
      <c r="CM378" s="492" t="s">
        <v>1</v>
      </c>
      <c r="CN378" s="492" t="s">
        <v>1</v>
      </c>
      <c r="CO378" s="492" t="s">
        <v>1</v>
      </c>
      <c r="CP378" s="492">
        <v>1</v>
      </c>
      <c r="CQ378" s="492" t="s">
        <v>1</v>
      </c>
      <c r="CR378" s="492" t="s">
        <v>1</v>
      </c>
      <c r="CS378" s="492">
        <v>1</v>
      </c>
      <c r="CT378" s="492" t="s">
        <v>1</v>
      </c>
      <c r="CU378" s="492" t="s">
        <v>1</v>
      </c>
      <c r="DC378" s="492">
        <v>12</v>
      </c>
      <c r="DD378" s="492">
        <v>9</v>
      </c>
      <c r="DE378" s="492">
        <v>5</v>
      </c>
      <c r="DF378" s="492">
        <v>4</v>
      </c>
      <c r="DG378" s="492" t="s">
        <v>1</v>
      </c>
      <c r="DH378" s="492">
        <v>1</v>
      </c>
      <c r="DI378" s="492" t="s">
        <v>1</v>
      </c>
      <c r="DJ378" s="492">
        <v>2</v>
      </c>
      <c r="DK378" s="492">
        <v>4</v>
      </c>
      <c r="DL378" s="492" t="s">
        <v>1</v>
      </c>
      <c r="DM378" s="492" t="s">
        <v>1</v>
      </c>
      <c r="DN378" s="492" t="s">
        <v>1</v>
      </c>
      <c r="DO378" s="492" t="s">
        <v>1</v>
      </c>
      <c r="DP378" s="492">
        <v>2</v>
      </c>
      <c r="DQ378" s="492">
        <v>1</v>
      </c>
      <c r="DR378" s="492">
        <v>1</v>
      </c>
      <c r="DS378" s="492" t="s">
        <v>1</v>
      </c>
      <c r="DT378" s="492" t="s">
        <v>1</v>
      </c>
      <c r="DU378" s="492" t="s">
        <v>1</v>
      </c>
      <c r="DV378" s="492" t="s">
        <v>1</v>
      </c>
      <c r="DW378" s="492" t="s">
        <v>1</v>
      </c>
      <c r="DX378" s="492" t="s">
        <v>1</v>
      </c>
      <c r="EA378" s="492">
        <v>4</v>
      </c>
      <c r="EB378" s="492">
        <v>199</v>
      </c>
      <c r="EC378" s="492" t="s">
        <v>1</v>
      </c>
      <c r="ED378" s="492">
        <v>172</v>
      </c>
      <c r="EE378" s="492">
        <v>27</v>
      </c>
      <c r="EF378" s="492">
        <v>6</v>
      </c>
      <c r="EG378" s="492">
        <v>5</v>
      </c>
      <c r="EH378" s="492">
        <v>2</v>
      </c>
      <c r="EI378" s="492">
        <v>3</v>
      </c>
      <c r="EJ378" s="492" t="s">
        <v>1</v>
      </c>
      <c r="EK378" s="492" t="s">
        <v>1</v>
      </c>
      <c r="EL378" s="492" t="s">
        <v>1</v>
      </c>
      <c r="EM378" s="492">
        <v>1</v>
      </c>
      <c r="EN378" s="492">
        <v>6</v>
      </c>
      <c r="EO378" s="492">
        <v>4</v>
      </c>
      <c r="EP378" s="492">
        <v>3</v>
      </c>
      <c r="EQ378" s="492">
        <v>1</v>
      </c>
      <c r="ER378" s="492" t="s">
        <v>1</v>
      </c>
      <c r="ES378" s="492">
        <v>1</v>
      </c>
      <c r="ET378" s="492" t="s">
        <v>1</v>
      </c>
      <c r="EU378" s="492">
        <v>1</v>
      </c>
    </row>
    <row r="379" spans="1:151" ht="14.25" customHeight="1">
      <c r="A379" s="503" t="s">
        <v>299</v>
      </c>
      <c r="B379" s="503" t="s">
        <v>579</v>
      </c>
      <c r="C379" s="503" t="s">
        <v>585</v>
      </c>
      <c r="D379" s="503" t="s">
        <v>585</v>
      </c>
      <c r="AC379" s="548"/>
      <c r="AD379" s="548"/>
      <c r="AE379" s="548"/>
      <c r="AV379" s="549"/>
      <c r="AW379" s="549"/>
      <c r="AX379" s="549"/>
      <c r="BO379" s="549"/>
      <c r="BP379" s="549"/>
      <c r="BQ379" s="549"/>
    </row>
    <row r="380" spans="1:151" ht="14.25" customHeight="1">
      <c r="A380" s="503" t="s">
        <v>299</v>
      </c>
      <c r="B380" s="503" t="s">
        <v>579</v>
      </c>
      <c r="C380" s="503" t="s">
        <v>586</v>
      </c>
      <c r="D380" s="503"/>
      <c r="E380" s="490">
        <v>57</v>
      </c>
      <c r="F380" s="490">
        <v>7</v>
      </c>
      <c r="G380" s="490" t="s">
        <v>1</v>
      </c>
      <c r="H380" s="490" t="s">
        <v>1</v>
      </c>
      <c r="I380" s="490" t="s">
        <v>1</v>
      </c>
      <c r="J380" s="490" t="s">
        <v>1</v>
      </c>
      <c r="K380" s="490">
        <v>7</v>
      </c>
      <c r="L380" s="490">
        <v>50</v>
      </c>
      <c r="M380" s="490">
        <v>14</v>
      </c>
      <c r="N380" s="490" t="s">
        <v>1</v>
      </c>
      <c r="O380" s="490" t="s">
        <v>1</v>
      </c>
      <c r="P380" s="490">
        <v>2</v>
      </c>
      <c r="Q380" s="490" t="s">
        <v>1</v>
      </c>
      <c r="R380" s="490" t="s">
        <v>1</v>
      </c>
      <c r="S380" s="490" t="s">
        <v>1</v>
      </c>
      <c r="T380" s="490" t="s">
        <v>1</v>
      </c>
      <c r="U380" s="490" t="s">
        <v>1</v>
      </c>
      <c r="V380" s="490">
        <v>2</v>
      </c>
      <c r="W380" s="490">
        <v>1</v>
      </c>
      <c r="X380" s="490" t="s">
        <v>1</v>
      </c>
      <c r="Y380" s="490">
        <v>2</v>
      </c>
      <c r="Z380" s="490">
        <v>2</v>
      </c>
      <c r="AA380" s="490">
        <v>3</v>
      </c>
      <c r="AB380" s="490">
        <v>2</v>
      </c>
      <c r="AC380" s="548">
        <v>68.400000000000006</v>
      </c>
      <c r="AD380" s="548">
        <v>64.3</v>
      </c>
      <c r="AE380" s="548">
        <v>74</v>
      </c>
      <c r="AF380" s="492">
        <v>9</v>
      </c>
      <c r="AG380" s="492" t="s">
        <v>1</v>
      </c>
      <c r="AH380" s="492" t="s">
        <v>1</v>
      </c>
      <c r="AI380" s="492" t="s">
        <v>1</v>
      </c>
      <c r="AJ380" s="492" t="s">
        <v>1</v>
      </c>
      <c r="AK380" s="492" t="s">
        <v>1</v>
      </c>
      <c r="AL380" s="492" t="s">
        <v>1</v>
      </c>
      <c r="AM380" s="492" t="s">
        <v>1</v>
      </c>
      <c r="AN380" s="492" t="s">
        <v>1</v>
      </c>
      <c r="AO380" s="492" t="s">
        <v>1</v>
      </c>
      <c r="AP380" s="492" t="s">
        <v>1</v>
      </c>
      <c r="AQ380" s="492" t="s">
        <v>1</v>
      </c>
      <c r="AR380" s="492">
        <v>2</v>
      </c>
      <c r="AS380" s="492">
        <v>2</v>
      </c>
      <c r="AT380" s="492">
        <v>3</v>
      </c>
      <c r="AU380" s="492">
        <v>2</v>
      </c>
      <c r="AV380" s="549">
        <v>80.599999999999994</v>
      </c>
      <c r="AW380" s="549">
        <v>84.3</v>
      </c>
      <c r="AX380" s="549">
        <v>77.599999999999994</v>
      </c>
      <c r="AY380" s="492">
        <v>6</v>
      </c>
      <c r="AZ380" s="492" t="s">
        <v>1</v>
      </c>
      <c r="BA380" s="492" t="s">
        <v>1</v>
      </c>
      <c r="BB380" s="492" t="s">
        <v>1</v>
      </c>
      <c r="BC380" s="492" t="s">
        <v>1</v>
      </c>
      <c r="BD380" s="492" t="s">
        <v>1</v>
      </c>
      <c r="BE380" s="492" t="s">
        <v>1</v>
      </c>
      <c r="BF380" s="492" t="s">
        <v>1</v>
      </c>
      <c r="BG380" s="492" t="s">
        <v>1</v>
      </c>
      <c r="BH380" s="492" t="s">
        <v>1</v>
      </c>
      <c r="BI380" s="492" t="s">
        <v>1</v>
      </c>
      <c r="BJ380" s="492" t="s">
        <v>1</v>
      </c>
      <c r="BK380" s="492">
        <v>1</v>
      </c>
      <c r="BL380" s="492">
        <v>2</v>
      </c>
      <c r="BM380" s="492">
        <v>2</v>
      </c>
      <c r="BN380" s="492">
        <v>1</v>
      </c>
      <c r="BO380" s="549">
        <v>79.3</v>
      </c>
      <c r="BP380" s="549">
        <v>82</v>
      </c>
      <c r="BQ380" s="549">
        <v>76.7</v>
      </c>
      <c r="BR380" s="492">
        <v>7</v>
      </c>
      <c r="BS380" s="492" t="s">
        <v>1</v>
      </c>
      <c r="BT380" s="492" t="s">
        <v>1</v>
      </c>
      <c r="BU380" s="492" t="s">
        <v>1</v>
      </c>
      <c r="BV380" s="492" t="s">
        <v>1</v>
      </c>
      <c r="BW380" s="492" t="s">
        <v>1</v>
      </c>
      <c r="BX380" s="492" t="s">
        <v>1</v>
      </c>
      <c r="BY380" s="492" t="s">
        <v>1</v>
      </c>
      <c r="BZ380" s="492" t="s">
        <v>1</v>
      </c>
      <c r="CA380" s="492" t="s">
        <v>1</v>
      </c>
      <c r="CB380" s="492">
        <v>1</v>
      </c>
      <c r="CC380" s="492" t="s">
        <v>1</v>
      </c>
      <c r="CD380" s="492" t="s">
        <v>1</v>
      </c>
      <c r="CE380" s="492">
        <v>2</v>
      </c>
      <c r="CF380" s="492">
        <v>1</v>
      </c>
      <c r="CG380" s="492">
        <v>3</v>
      </c>
      <c r="CH380" s="492">
        <v>5</v>
      </c>
      <c r="CI380" s="492" t="s">
        <v>1</v>
      </c>
      <c r="CJ380" s="492" t="s">
        <v>1</v>
      </c>
      <c r="CK380" s="492" t="s">
        <v>1</v>
      </c>
      <c r="CL380" s="492" t="s">
        <v>1</v>
      </c>
      <c r="CM380" s="492" t="s">
        <v>1</v>
      </c>
      <c r="CN380" s="492" t="s">
        <v>1</v>
      </c>
      <c r="CO380" s="492" t="s">
        <v>1</v>
      </c>
      <c r="CP380" s="492">
        <v>1</v>
      </c>
      <c r="CQ380" s="492" t="s">
        <v>1</v>
      </c>
      <c r="CR380" s="492" t="s">
        <v>1</v>
      </c>
      <c r="CS380" s="492">
        <v>1</v>
      </c>
      <c r="CT380" s="492" t="s">
        <v>1</v>
      </c>
      <c r="CU380" s="492">
        <v>3</v>
      </c>
      <c r="DC380" s="492">
        <v>18</v>
      </c>
      <c r="DD380" s="492">
        <v>12</v>
      </c>
      <c r="DE380" s="492">
        <v>6</v>
      </c>
      <c r="DF380" s="492">
        <v>6</v>
      </c>
      <c r="DG380" s="492" t="s">
        <v>1</v>
      </c>
      <c r="DH380" s="492">
        <v>2</v>
      </c>
      <c r="DI380" s="492" t="s">
        <v>1</v>
      </c>
      <c r="DJ380" s="492">
        <v>4</v>
      </c>
      <c r="DK380" s="492">
        <v>1</v>
      </c>
      <c r="DL380" s="492" t="s">
        <v>1</v>
      </c>
      <c r="DM380" s="492" t="s">
        <v>1</v>
      </c>
      <c r="DN380" s="492" t="s">
        <v>1</v>
      </c>
      <c r="DO380" s="492" t="s">
        <v>1</v>
      </c>
      <c r="DP380" s="492">
        <v>1</v>
      </c>
      <c r="DQ380" s="492" t="s">
        <v>1</v>
      </c>
      <c r="DR380" s="492" t="s">
        <v>1</v>
      </c>
      <c r="DS380" s="492" t="s">
        <v>1</v>
      </c>
      <c r="DT380" s="492" t="s">
        <v>1</v>
      </c>
      <c r="DU380" s="492" t="s">
        <v>1</v>
      </c>
      <c r="DV380" s="492" t="s">
        <v>1</v>
      </c>
      <c r="DW380" s="492" t="s">
        <v>1</v>
      </c>
      <c r="DX380" s="492" t="s">
        <v>1</v>
      </c>
      <c r="EA380" s="492">
        <v>7</v>
      </c>
      <c r="EB380" s="492">
        <v>289</v>
      </c>
      <c r="EC380" s="492" t="s">
        <v>1</v>
      </c>
      <c r="ED380" s="492">
        <v>206</v>
      </c>
      <c r="EE380" s="492">
        <v>83</v>
      </c>
      <c r="EF380" s="492">
        <v>8</v>
      </c>
      <c r="EG380" s="492">
        <v>7</v>
      </c>
      <c r="EH380" s="492">
        <v>3</v>
      </c>
      <c r="EI380" s="492">
        <v>4</v>
      </c>
      <c r="EJ380" s="492" t="s">
        <v>1</v>
      </c>
      <c r="EK380" s="492" t="s">
        <v>1</v>
      </c>
      <c r="EL380" s="492" t="s">
        <v>1</v>
      </c>
      <c r="EM380" s="492">
        <v>1</v>
      </c>
      <c r="EN380" s="492">
        <v>10</v>
      </c>
      <c r="EO380" s="492">
        <v>5</v>
      </c>
      <c r="EP380" s="492">
        <v>3</v>
      </c>
      <c r="EQ380" s="492">
        <v>2</v>
      </c>
      <c r="ER380" s="492" t="s">
        <v>1</v>
      </c>
      <c r="ES380" s="492">
        <v>2</v>
      </c>
      <c r="ET380" s="492" t="s">
        <v>1</v>
      </c>
      <c r="EU380" s="492">
        <v>3</v>
      </c>
    </row>
    <row r="381" spans="1:151" ht="14.25" customHeight="1">
      <c r="A381" s="503" t="s">
        <v>299</v>
      </c>
      <c r="B381" s="503" t="s">
        <v>579</v>
      </c>
      <c r="C381" s="503" t="s">
        <v>586</v>
      </c>
      <c r="D381" s="503" t="s">
        <v>586</v>
      </c>
      <c r="AC381" s="548"/>
      <c r="AD381" s="548"/>
      <c r="AE381" s="548"/>
      <c r="AV381" s="549"/>
      <c r="AW381" s="549"/>
      <c r="AX381" s="549"/>
      <c r="BO381" s="549"/>
      <c r="BP381" s="549"/>
      <c r="BQ381" s="549"/>
    </row>
    <row r="382" spans="1:151" ht="14.25" customHeight="1">
      <c r="A382" s="503" t="s">
        <v>299</v>
      </c>
      <c r="B382" s="503" t="s">
        <v>579</v>
      </c>
      <c r="C382" s="503" t="s">
        <v>587</v>
      </c>
      <c r="D382" s="503"/>
      <c r="E382" s="490">
        <v>96</v>
      </c>
      <c r="F382" s="490">
        <v>16</v>
      </c>
      <c r="G382" s="490" t="s">
        <v>1</v>
      </c>
      <c r="H382" s="490" t="s">
        <v>1</v>
      </c>
      <c r="I382" s="490">
        <v>4</v>
      </c>
      <c r="J382" s="490">
        <v>1</v>
      </c>
      <c r="K382" s="490">
        <v>12</v>
      </c>
      <c r="L382" s="490">
        <v>80</v>
      </c>
      <c r="M382" s="490">
        <v>42</v>
      </c>
      <c r="N382" s="490">
        <v>1</v>
      </c>
      <c r="O382" s="490">
        <v>1</v>
      </c>
      <c r="P382" s="490" t="s">
        <v>1</v>
      </c>
      <c r="Q382" s="490" t="s">
        <v>1</v>
      </c>
      <c r="R382" s="490">
        <v>1</v>
      </c>
      <c r="S382" s="490">
        <v>7</v>
      </c>
      <c r="T382" s="490" t="s">
        <v>1</v>
      </c>
      <c r="U382" s="490">
        <v>5</v>
      </c>
      <c r="V382" s="490">
        <v>1</v>
      </c>
      <c r="W382" s="490">
        <v>3</v>
      </c>
      <c r="X382" s="490">
        <v>6</v>
      </c>
      <c r="Y382" s="490">
        <v>3</v>
      </c>
      <c r="Z382" s="490">
        <v>10</v>
      </c>
      <c r="AA382" s="490">
        <v>1</v>
      </c>
      <c r="AB382" s="490">
        <v>3</v>
      </c>
      <c r="AC382" s="548">
        <v>62</v>
      </c>
      <c r="AD382" s="548">
        <v>61.7</v>
      </c>
      <c r="AE382" s="548">
        <v>62.3</v>
      </c>
      <c r="AF382" s="492">
        <v>27</v>
      </c>
      <c r="AG382" s="492" t="s">
        <v>1</v>
      </c>
      <c r="AH382" s="492">
        <v>1</v>
      </c>
      <c r="AI382" s="492" t="s">
        <v>1</v>
      </c>
      <c r="AJ382" s="492" t="s">
        <v>1</v>
      </c>
      <c r="AK382" s="492" t="s">
        <v>1</v>
      </c>
      <c r="AL382" s="492">
        <v>2</v>
      </c>
      <c r="AM382" s="492" t="s">
        <v>1</v>
      </c>
      <c r="AN382" s="492">
        <v>2</v>
      </c>
      <c r="AO382" s="492">
        <v>1</v>
      </c>
      <c r="AP382" s="492">
        <v>1</v>
      </c>
      <c r="AQ382" s="492">
        <v>5</v>
      </c>
      <c r="AR382" s="492">
        <v>3</v>
      </c>
      <c r="AS382" s="492">
        <v>8</v>
      </c>
      <c r="AT382" s="492">
        <v>1</v>
      </c>
      <c r="AU382" s="492">
        <v>3</v>
      </c>
      <c r="AV382" s="549">
        <v>68.099999999999994</v>
      </c>
      <c r="AW382" s="549">
        <v>70.900000000000006</v>
      </c>
      <c r="AX382" s="549">
        <v>65.2</v>
      </c>
      <c r="AY382" s="492">
        <v>18</v>
      </c>
      <c r="AZ382" s="492" t="s">
        <v>1</v>
      </c>
      <c r="BA382" s="492" t="s">
        <v>1</v>
      </c>
      <c r="BB382" s="492" t="s">
        <v>1</v>
      </c>
      <c r="BC382" s="492" t="s">
        <v>1</v>
      </c>
      <c r="BD382" s="492" t="s">
        <v>1</v>
      </c>
      <c r="BE382" s="492">
        <v>2</v>
      </c>
      <c r="BF382" s="492" t="s">
        <v>1</v>
      </c>
      <c r="BG382" s="492" t="s">
        <v>1</v>
      </c>
      <c r="BH382" s="492" t="s">
        <v>1</v>
      </c>
      <c r="BI382" s="492" t="s">
        <v>1</v>
      </c>
      <c r="BJ382" s="492">
        <v>2</v>
      </c>
      <c r="BK382" s="492">
        <v>3</v>
      </c>
      <c r="BL382" s="492">
        <v>8</v>
      </c>
      <c r="BM382" s="492">
        <v>1</v>
      </c>
      <c r="BN382" s="492">
        <v>2</v>
      </c>
      <c r="BO382" s="549">
        <v>72.8</v>
      </c>
      <c r="BP382" s="549">
        <v>73.8</v>
      </c>
      <c r="BQ382" s="549">
        <v>70.8</v>
      </c>
      <c r="BR382" s="492">
        <v>16</v>
      </c>
      <c r="BS382" s="492" t="s">
        <v>1</v>
      </c>
      <c r="BT382" s="492" t="s">
        <v>1</v>
      </c>
      <c r="BU382" s="492" t="s">
        <v>1</v>
      </c>
      <c r="BV382" s="492" t="s">
        <v>1</v>
      </c>
      <c r="BW382" s="492" t="s">
        <v>1</v>
      </c>
      <c r="BX382" s="492">
        <v>1</v>
      </c>
      <c r="BY382" s="492" t="s">
        <v>1</v>
      </c>
      <c r="BZ382" s="492" t="s">
        <v>1</v>
      </c>
      <c r="CA382" s="492" t="s">
        <v>1</v>
      </c>
      <c r="CB382" s="492">
        <v>1</v>
      </c>
      <c r="CC382" s="492">
        <v>2</v>
      </c>
      <c r="CD382" s="492">
        <v>2</v>
      </c>
      <c r="CE382" s="492">
        <v>6</v>
      </c>
      <c r="CF382" s="492">
        <v>1</v>
      </c>
      <c r="CG382" s="492">
        <v>3</v>
      </c>
      <c r="CH382" s="492">
        <v>10</v>
      </c>
      <c r="CI382" s="492" t="s">
        <v>1</v>
      </c>
      <c r="CJ382" s="492" t="s">
        <v>1</v>
      </c>
      <c r="CK382" s="492" t="s">
        <v>1</v>
      </c>
      <c r="CL382" s="492">
        <v>1</v>
      </c>
      <c r="CM382" s="492" t="s">
        <v>1</v>
      </c>
      <c r="CN382" s="492" t="s">
        <v>1</v>
      </c>
      <c r="CO382" s="492" t="s">
        <v>1</v>
      </c>
      <c r="CP382" s="492" t="s">
        <v>1</v>
      </c>
      <c r="CQ382" s="492">
        <v>2</v>
      </c>
      <c r="CR382" s="492">
        <v>1</v>
      </c>
      <c r="CS382" s="492">
        <v>3</v>
      </c>
      <c r="CT382" s="492" t="s">
        <v>1</v>
      </c>
      <c r="CU382" s="492">
        <v>3</v>
      </c>
      <c r="DC382" s="492">
        <v>52</v>
      </c>
      <c r="DD382" s="492">
        <v>35</v>
      </c>
      <c r="DE382" s="492">
        <v>18</v>
      </c>
      <c r="DF382" s="492">
        <v>12</v>
      </c>
      <c r="DG382" s="492">
        <v>5</v>
      </c>
      <c r="DH382" s="492">
        <v>9</v>
      </c>
      <c r="DI382" s="492">
        <v>7</v>
      </c>
      <c r="DJ382" s="492">
        <v>1</v>
      </c>
      <c r="DK382" s="492">
        <v>12</v>
      </c>
      <c r="DL382" s="492" t="s">
        <v>1</v>
      </c>
      <c r="DM382" s="492" t="s">
        <v>1</v>
      </c>
      <c r="DN382" s="492">
        <v>2</v>
      </c>
      <c r="DO382" s="492" t="s">
        <v>1</v>
      </c>
      <c r="DP382" s="492">
        <v>4</v>
      </c>
      <c r="DQ382" s="492">
        <v>2</v>
      </c>
      <c r="DR382" s="492">
        <v>3</v>
      </c>
      <c r="DS382" s="492" t="s">
        <v>1</v>
      </c>
      <c r="DT382" s="492" t="s">
        <v>1</v>
      </c>
      <c r="DU382" s="492" t="s">
        <v>1</v>
      </c>
      <c r="DV382" s="492" t="s">
        <v>1</v>
      </c>
      <c r="DW382" s="492" t="s">
        <v>1</v>
      </c>
      <c r="DX382" s="492" t="s">
        <v>1</v>
      </c>
      <c r="EA382" s="492">
        <v>16</v>
      </c>
      <c r="EB382" s="492">
        <v>928</v>
      </c>
      <c r="EC382" s="492">
        <v>61</v>
      </c>
      <c r="ED382" s="492">
        <v>546</v>
      </c>
      <c r="EE382" s="492">
        <v>321</v>
      </c>
      <c r="EF382" s="492">
        <v>29</v>
      </c>
      <c r="EG382" s="492">
        <v>23</v>
      </c>
      <c r="EH382" s="492">
        <v>12</v>
      </c>
      <c r="EI382" s="492">
        <v>9</v>
      </c>
      <c r="EJ382" s="492">
        <v>2</v>
      </c>
      <c r="EK382" s="492" t="s">
        <v>1</v>
      </c>
      <c r="EL382" s="492">
        <v>5</v>
      </c>
      <c r="EM382" s="492">
        <v>1</v>
      </c>
      <c r="EN382" s="492">
        <v>23</v>
      </c>
      <c r="EO382" s="492">
        <v>12</v>
      </c>
      <c r="EP382" s="492">
        <v>6</v>
      </c>
      <c r="EQ382" s="492">
        <v>3</v>
      </c>
      <c r="ER382" s="492">
        <v>3</v>
      </c>
      <c r="ES382" s="492">
        <v>9</v>
      </c>
      <c r="ET382" s="492">
        <v>2</v>
      </c>
      <c r="EU382" s="492" t="s">
        <v>1</v>
      </c>
    </row>
    <row r="383" spans="1:151" ht="14.25" customHeight="1">
      <c r="A383" s="503" t="s">
        <v>299</v>
      </c>
      <c r="B383" s="503" t="s">
        <v>579</v>
      </c>
      <c r="C383" s="503" t="s">
        <v>587</v>
      </c>
      <c r="D383" s="503" t="s">
        <v>587</v>
      </c>
      <c r="AC383" s="548"/>
      <c r="AD383" s="548"/>
      <c r="AE383" s="548"/>
      <c r="AV383" s="549"/>
      <c r="AW383" s="549"/>
      <c r="AX383" s="549"/>
      <c r="BO383" s="549"/>
      <c r="BP383" s="549"/>
      <c r="BQ383" s="549"/>
    </row>
    <row r="384" spans="1:151" ht="14.25" customHeight="1">
      <c r="A384" s="503" t="s">
        <v>299</v>
      </c>
      <c r="B384" s="503" t="s">
        <v>588</v>
      </c>
      <c r="C384" s="503"/>
      <c r="D384" s="503"/>
      <c r="E384" s="490">
        <v>234</v>
      </c>
      <c r="F384" s="490">
        <v>163</v>
      </c>
      <c r="G384" s="490">
        <v>73</v>
      </c>
      <c r="H384" s="490">
        <v>65</v>
      </c>
      <c r="I384" s="490">
        <v>48</v>
      </c>
      <c r="J384" s="490">
        <v>34</v>
      </c>
      <c r="K384" s="490">
        <v>42</v>
      </c>
      <c r="L384" s="490">
        <v>71</v>
      </c>
      <c r="M384" s="490">
        <v>461</v>
      </c>
      <c r="N384" s="490">
        <v>2</v>
      </c>
      <c r="O384" s="490">
        <v>6</v>
      </c>
      <c r="P384" s="490">
        <v>13</v>
      </c>
      <c r="Q384" s="490">
        <v>9</v>
      </c>
      <c r="R384" s="490">
        <v>13</v>
      </c>
      <c r="S384" s="490">
        <v>28</v>
      </c>
      <c r="T384" s="490">
        <v>30</v>
      </c>
      <c r="U384" s="490">
        <v>55</v>
      </c>
      <c r="V384" s="490">
        <v>66</v>
      </c>
      <c r="W384" s="490">
        <v>44</v>
      </c>
      <c r="X384" s="490">
        <v>36</v>
      </c>
      <c r="Y384" s="490">
        <v>46</v>
      </c>
      <c r="Z384" s="490">
        <v>50</v>
      </c>
      <c r="AA384" s="490">
        <v>31</v>
      </c>
      <c r="AB384" s="490">
        <v>32</v>
      </c>
      <c r="AC384" s="548">
        <v>61.1</v>
      </c>
      <c r="AD384" s="548">
        <v>60</v>
      </c>
      <c r="AE384" s="548">
        <v>62.4</v>
      </c>
      <c r="AF384" s="492">
        <v>378</v>
      </c>
      <c r="AG384" s="492">
        <v>2</v>
      </c>
      <c r="AH384" s="492">
        <v>2</v>
      </c>
      <c r="AI384" s="492">
        <v>8</v>
      </c>
      <c r="AJ384" s="492">
        <v>6</v>
      </c>
      <c r="AK384" s="492">
        <v>8</v>
      </c>
      <c r="AL384" s="492">
        <v>15</v>
      </c>
      <c r="AM384" s="492">
        <v>24</v>
      </c>
      <c r="AN384" s="492">
        <v>38</v>
      </c>
      <c r="AO384" s="492">
        <v>53</v>
      </c>
      <c r="AP384" s="492">
        <v>40</v>
      </c>
      <c r="AQ384" s="492">
        <v>31</v>
      </c>
      <c r="AR384" s="492">
        <v>43</v>
      </c>
      <c r="AS384" s="492">
        <v>48</v>
      </c>
      <c r="AT384" s="492">
        <v>30</v>
      </c>
      <c r="AU384" s="492">
        <v>30</v>
      </c>
      <c r="AV384" s="549">
        <v>63.5</v>
      </c>
      <c r="AW384" s="549">
        <v>62.5</v>
      </c>
      <c r="AX384" s="549">
        <v>64.7</v>
      </c>
      <c r="AY384" s="492">
        <v>340</v>
      </c>
      <c r="AZ384" s="492" t="s">
        <v>1</v>
      </c>
      <c r="BA384" s="492" t="s">
        <v>1</v>
      </c>
      <c r="BB384" s="492">
        <v>8</v>
      </c>
      <c r="BC384" s="492">
        <v>6</v>
      </c>
      <c r="BD384" s="492">
        <v>7</v>
      </c>
      <c r="BE384" s="492">
        <v>13</v>
      </c>
      <c r="BF384" s="492">
        <v>19</v>
      </c>
      <c r="BG384" s="492">
        <v>33</v>
      </c>
      <c r="BH384" s="492">
        <v>49</v>
      </c>
      <c r="BI384" s="492">
        <v>38</v>
      </c>
      <c r="BJ384" s="492">
        <v>29</v>
      </c>
      <c r="BK384" s="492">
        <v>42</v>
      </c>
      <c r="BL384" s="492">
        <v>46</v>
      </c>
      <c r="BM384" s="492">
        <v>29</v>
      </c>
      <c r="BN384" s="492">
        <v>21</v>
      </c>
      <c r="BO384" s="549">
        <v>63.8</v>
      </c>
      <c r="BP384" s="549">
        <v>62.3</v>
      </c>
      <c r="BQ384" s="549">
        <v>66</v>
      </c>
      <c r="BR384" s="492">
        <v>163</v>
      </c>
      <c r="BS384" s="492" t="s">
        <v>1</v>
      </c>
      <c r="BT384" s="492" t="s">
        <v>1</v>
      </c>
      <c r="BU384" s="492" t="s">
        <v>1</v>
      </c>
      <c r="BV384" s="492" t="s">
        <v>1</v>
      </c>
      <c r="BW384" s="492" t="s">
        <v>1</v>
      </c>
      <c r="BX384" s="492">
        <v>1</v>
      </c>
      <c r="BY384" s="492">
        <v>1</v>
      </c>
      <c r="BZ384" s="492">
        <v>12</v>
      </c>
      <c r="CA384" s="492">
        <v>16</v>
      </c>
      <c r="CB384" s="492">
        <v>23</v>
      </c>
      <c r="CC384" s="492">
        <v>14</v>
      </c>
      <c r="CD384" s="492">
        <v>24</v>
      </c>
      <c r="CE384" s="492">
        <v>30</v>
      </c>
      <c r="CF384" s="492">
        <v>20</v>
      </c>
      <c r="CG384" s="492">
        <v>22</v>
      </c>
      <c r="CH384" s="492">
        <v>129</v>
      </c>
      <c r="CI384" s="492" t="s">
        <v>1</v>
      </c>
      <c r="CJ384" s="492" t="s">
        <v>1</v>
      </c>
      <c r="CK384" s="492" t="s">
        <v>1</v>
      </c>
      <c r="CL384" s="492" t="s">
        <v>1</v>
      </c>
      <c r="CM384" s="492" t="s">
        <v>1</v>
      </c>
      <c r="CN384" s="492">
        <v>6</v>
      </c>
      <c r="CO384" s="492">
        <v>13</v>
      </c>
      <c r="CP384" s="492">
        <v>13</v>
      </c>
      <c r="CQ384" s="492">
        <v>11</v>
      </c>
      <c r="CR384" s="492">
        <v>21</v>
      </c>
      <c r="CS384" s="492">
        <v>28</v>
      </c>
      <c r="CT384" s="492">
        <v>18</v>
      </c>
      <c r="CU384" s="492">
        <v>19</v>
      </c>
      <c r="DC384" s="492">
        <v>645</v>
      </c>
      <c r="DD384" s="492">
        <v>465</v>
      </c>
      <c r="DE384" s="492">
        <v>340</v>
      </c>
      <c r="DF384" s="492">
        <v>91</v>
      </c>
      <c r="DG384" s="492">
        <v>34</v>
      </c>
      <c r="DH384" s="492">
        <v>58</v>
      </c>
      <c r="DI384" s="492">
        <v>74</v>
      </c>
      <c r="DJ384" s="492">
        <v>48</v>
      </c>
      <c r="DK384" s="492">
        <v>153</v>
      </c>
      <c r="DL384" s="492" t="s">
        <v>1</v>
      </c>
      <c r="DM384" s="492" t="s">
        <v>1</v>
      </c>
      <c r="DN384" s="492">
        <v>3</v>
      </c>
      <c r="DO384" s="492" t="s">
        <v>1</v>
      </c>
      <c r="DP384" s="492">
        <v>83</v>
      </c>
      <c r="DQ384" s="492">
        <v>15</v>
      </c>
      <c r="DR384" s="492">
        <v>21</v>
      </c>
      <c r="DS384" s="492">
        <v>25</v>
      </c>
      <c r="DT384" s="492">
        <v>6</v>
      </c>
      <c r="DU384" s="492" t="s">
        <v>1</v>
      </c>
      <c r="DV384" s="492" t="s">
        <v>1</v>
      </c>
      <c r="DW384" s="492" t="s">
        <v>1</v>
      </c>
      <c r="DX384" s="492" t="s">
        <v>1</v>
      </c>
      <c r="EA384" s="492">
        <v>163</v>
      </c>
      <c r="EB384" s="492">
        <v>13255</v>
      </c>
      <c r="EC384" s="492" t="s">
        <v>1</v>
      </c>
      <c r="ED384" s="492">
        <v>11291</v>
      </c>
      <c r="EE384" s="492">
        <v>1964</v>
      </c>
      <c r="EF384" s="492">
        <v>308</v>
      </c>
      <c r="EG384" s="492">
        <v>263</v>
      </c>
      <c r="EH384" s="492">
        <v>196</v>
      </c>
      <c r="EI384" s="492">
        <v>47</v>
      </c>
      <c r="EJ384" s="492">
        <v>20</v>
      </c>
      <c r="EK384" s="492" t="s">
        <v>1</v>
      </c>
      <c r="EL384" s="492">
        <v>32</v>
      </c>
      <c r="EM384" s="492">
        <v>13</v>
      </c>
      <c r="EN384" s="492">
        <v>337</v>
      </c>
      <c r="EO384" s="492">
        <v>202</v>
      </c>
      <c r="EP384" s="492">
        <v>144</v>
      </c>
      <c r="EQ384" s="492">
        <v>44</v>
      </c>
      <c r="ER384" s="492">
        <v>14</v>
      </c>
      <c r="ES384" s="492">
        <v>58</v>
      </c>
      <c r="ET384" s="492">
        <v>42</v>
      </c>
      <c r="EU384" s="492">
        <v>35</v>
      </c>
    </row>
    <row r="385" spans="1:151" ht="14.25" customHeight="1">
      <c r="A385" s="503" t="s">
        <v>299</v>
      </c>
      <c r="B385" s="503" t="s">
        <v>588</v>
      </c>
      <c r="C385" s="503" t="s">
        <v>589</v>
      </c>
      <c r="D385" s="503"/>
      <c r="E385" s="490">
        <v>89</v>
      </c>
      <c r="F385" s="490">
        <v>65</v>
      </c>
      <c r="G385" s="490">
        <v>30</v>
      </c>
      <c r="H385" s="490">
        <v>27</v>
      </c>
      <c r="I385" s="490">
        <v>19</v>
      </c>
      <c r="J385" s="490">
        <v>13</v>
      </c>
      <c r="K385" s="490">
        <v>16</v>
      </c>
      <c r="L385" s="490">
        <v>24</v>
      </c>
      <c r="M385" s="490">
        <v>190</v>
      </c>
      <c r="N385" s="490">
        <v>1</v>
      </c>
      <c r="O385" s="490">
        <v>2</v>
      </c>
      <c r="P385" s="490">
        <v>7</v>
      </c>
      <c r="Q385" s="490">
        <v>4</v>
      </c>
      <c r="R385" s="490">
        <v>7</v>
      </c>
      <c r="S385" s="490">
        <v>9</v>
      </c>
      <c r="T385" s="490">
        <v>14</v>
      </c>
      <c r="U385" s="490">
        <v>25</v>
      </c>
      <c r="V385" s="490">
        <v>26</v>
      </c>
      <c r="W385" s="490">
        <v>13</v>
      </c>
      <c r="X385" s="490">
        <v>14</v>
      </c>
      <c r="Y385" s="490">
        <v>20</v>
      </c>
      <c r="Z385" s="490">
        <v>24</v>
      </c>
      <c r="AA385" s="490">
        <v>13</v>
      </c>
      <c r="AB385" s="490">
        <v>11</v>
      </c>
      <c r="AC385" s="548">
        <v>60.6</v>
      </c>
      <c r="AD385" s="548">
        <v>60</v>
      </c>
      <c r="AE385" s="548">
        <v>61.3</v>
      </c>
      <c r="AF385" s="492">
        <v>158</v>
      </c>
      <c r="AG385" s="492">
        <v>1</v>
      </c>
      <c r="AH385" s="492" t="s">
        <v>1</v>
      </c>
      <c r="AI385" s="492">
        <v>3</v>
      </c>
      <c r="AJ385" s="492">
        <v>3</v>
      </c>
      <c r="AK385" s="492">
        <v>6</v>
      </c>
      <c r="AL385" s="492">
        <v>6</v>
      </c>
      <c r="AM385" s="492">
        <v>11</v>
      </c>
      <c r="AN385" s="492">
        <v>18</v>
      </c>
      <c r="AO385" s="492">
        <v>22</v>
      </c>
      <c r="AP385" s="492">
        <v>12</v>
      </c>
      <c r="AQ385" s="492">
        <v>11</v>
      </c>
      <c r="AR385" s="492">
        <v>19</v>
      </c>
      <c r="AS385" s="492">
        <v>22</v>
      </c>
      <c r="AT385" s="492">
        <v>13</v>
      </c>
      <c r="AU385" s="492">
        <v>11</v>
      </c>
      <c r="AV385" s="549">
        <v>63</v>
      </c>
      <c r="AW385" s="549">
        <v>62.9</v>
      </c>
      <c r="AX385" s="549">
        <v>63.2</v>
      </c>
      <c r="AY385" s="492">
        <v>137</v>
      </c>
      <c r="AZ385" s="492" t="s">
        <v>1</v>
      </c>
      <c r="BA385" s="492" t="s">
        <v>1</v>
      </c>
      <c r="BB385" s="492">
        <v>3</v>
      </c>
      <c r="BC385" s="492">
        <v>3</v>
      </c>
      <c r="BD385" s="492">
        <v>5</v>
      </c>
      <c r="BE385" s="492">
        <v>5</v>
      </c>
      <c r="BF385" s="492">
        <v>7</v>
      </c>
      <c r="BG385" s="492">
        <v>17</v>
      </c>
      <c r="BH385" s="492">
        <v>21</v>
      </c>
      <c r="BI385" s="492">
        <v>11</v>
      </c>
      <c r="BJ385" s="492">
        <v>9</v>
      </c>
      <c r="BK385" s="492">
        <v>18</v>
      </c>
      <c r="BL385" s="492">
        <v>21</v>
      </c>
      <c r="BM385" s="492">
        <v>12</v>
      </c>
      <c r="BN385" s="492">
        <v>5</v>
      </c>
      <c r="BO385" s="549">
        <v>62.7</v>
      </c>
      <c r="BP385" s="549">
        <v>62.1</v>
      </c>
      <c r="BQ385" s="549">
        <v>63.6</v>
      </c>
      <c r="BR385" s="492">
        <v>65</v>
      </c>
      <c r="BS385" s="492" t="s">
        <v>1</v>
      </c>
      <c r="BT385" s="492" t="s">
        <v>1</v>
      </c>
      <c r="BU385" s="492" t="s">
        <v>1</v>
      </c>
      <c r="BV385" s="492" t="s">
        <v>1</v>
      </c>
      <c r="BW385" s="492" t="s">
        <v>1</v>
      </c>
      <c r="BX385" s="492" t="s">
        <v>1</v>
      </c>
      <c r="BY385" s="492" t="s">
        <v>1</v>
      </c>
      <c r="BZ385" s="492">
        <v>7</v>
      </c>
      <c r="CA385" s="492">
        <v>6</v>
      </c>
      <c r="CB385" s="492">
        <v>9</v>
      </c>
      <c r="CC385" s="492">
        <v>6</v>
      </c>
      <c r="CD385" s="492">
        <v>11</v>
      </c>
      <c r="CE385" s="492">
        <v>13</v>
      </c>
      <c r="CF385" s="492">
        <v>7</v>
      </c>
      <c r="CG385" s="492">
        <v>6</v>
      </c>
      <c r="CH385" s="492">
        <v>50</v>
      </c>
      <c r="CI385" s="492" t="s">
        <v>1</v>
      </c>
      <c r="CJ385" s="492" t="s">
        <v>1</v>
      </c>
      <c r="CK385" s="492" t="s">
        <v>1</v>
      </c>
      <c r="CL385" s="492" t="s">
        <v>1</v>
      </c>
      <c r="CM385" s="492" t="s">
        <v>1</v>
      </c>
      <c r="CN385" s="492">
        <v>3</v>
      </c>
      <c r="CO385" s="492">
        <v>3</v>
      </c>
      <c r="CP385" s="492">
        <v>4</v>
      </c>
      <c r="CQ385" s="492">
        <v>6</v>
      </c>
      <c r="CR385" s="492">
        <v>10</v>
      </c>
      <c r="CS385" s="492">
        <v>13</v>
      </c>
      <c r="CT385" s="492">
        <v>6</v>
      </c>
      <c r="CU385" s="492">
        <v>5</v>
      </c>
      <c r="DC385" s="492">
        <v>276</v>
      </c>
      <c r="DD385" s="492">
        <v>192</v>
      </c>
      <c r="DE385" s="492">
        <v>137</v>
      </c>
      <c r="DF385" s="492">
        <v>38</v>
      </c>
      <c r="DG385" s="492">
        <v>17</v>
      </c>
      <c r="DH385" s="492">
        <v>27</v>
      </c>
      <c r="DI385" s="492">
        <v>34</v>
      </c>
      <c r="DJ385" s="492">
        <v>23</v>
      </c>
      <c r="DK385" s="492">
        <v>61</v>
      </c>
      <c r="DL385" s="492" t="s">
        <v>1</v>
      </c>
      <c r="DM385" s="492" t="s">
        <v>1</v>
      </c>
      <c r="DN385" s="492">
        <v>1</v>
      </c>
      <c r="DO385" s="492" t="s">
        <v>1</v>
      </c>
      <c r="DP385" s="492">
        <v>33</v>
      </c>
      <c r="DQ385" s="492">
        <v>5</v>
      </c>
      <c r="DR385" s="492">
        <v>3</v>
      </c>
      <c r="DS385" s="492">
        <v>14</v>
      </c>
      <c r="DT385" s="492">
        <v>5</v>
      </c>
      <c r="DU385" s="492" t="s">
        <v>1</v>
      </c>
      <c r="DV385" s="492" t="s">
        <v>1</v>
      </c>
      <c r="DW385" s="492" t="s">
        <v>1</v>
      </c>
      <c r="DX385" s="492" t="s">
        <v>1</v>
      </c>
      <c r="EA385" s="492">
        <v>65</v>
      </c>
      <c r="EB385" s="492">
        <v>6557</v>
      </c>
      <c r="EC385" s="492" t="s">
        <v>1</v>
      </c>
      <c r="ED385" s="492">
        <v>6113</v>
      </c>
      <c r="EE385" s="492">
        <v>444</v>
      </c>
      <c r="EF385" s="492">
        <v>133</v>
      </c>
      <c r="EG385" s="492">
        <v>112</v>
      </c>
      <c r="EH385" s="492">
        <v>81</v>
      </c>
      <c r="EI385" s="492">
        <v>20</v>
      </c>
      <c r="EJ385" s="492">
        <v>11</v>
      </c>
      <c r="EK385" s="492" t="s">
        <v>1</v>
      </c>
      <c r="EL385" s="492">
        <v>14</v>
      </c>
      <c r="EM385" s="492">
        <v>7</v>
      </c>
      <c r="EN385" s="492">
        <v>143</v>
      </c>
      <c r="EO385" s="492">
        <v>80</v>
      </c>
      <c r="EP385" s="492">
        <v>56</v>
      </c>
      <c r="EQ385" s="492">
        <v>18</v>
      </c>
      <c r="ER385" s="492">
        <v>6</v>
      </c>
      <c r="ES385" s="492">
        <v>27</v>
      </c>
      <c r="ET385" s="492">
        <v>20</v>
      </c>
      <c r="EU385" s="492">
        <v>16</v>
      </c>
    </row>
    <row r="386" spans="1:151" ht="14.25" customHeight="1">
      <c r="A386" s="503" t="s">
        <v>299</v>
      </c>
      <c r="B386" s="503" t="s">
        <v>588</v>
      </c>
      <c r="C386" s="503" t="s">
        <v>589</v>
      </c>
      <c r="D386" s="503" t="s">
        <v>590</v>
      </c>
      <c r="AC386" s="548"/>
      <c r="AD386" s="548"/>
      <c r="AE386" s="548"/>
      <c r="AV386" s="549"/>
      <c r="AW386" s="549"/>
      <c r="AX386" s="549"/>
      <c r="BO386" s="549"/>
      <c r="BP386" s="549"/>
      <c r="BQ386" s="549"/>
    </row>
    <row r="387" spans="1:151" ht="14.25" customHeight="1">
      <c r="A387" s="503" t="s">
        <v>299</v>
      </c>
      <c r="B387" s="503" t="s">
        <v>588</v>
      </c>
      <c r="C387" s="503" t="s">
        <v>589</v>
      </c>
      <c r="D387" s="503" t="s">
        <v>591</v>
      </c>
      <c r="AC387" s="548"/>
      <c r="AD387" s="548"/>
      <c r="AE387" s="548"/>
      <c r="AV387" s="549"/>
      <c r="AW387" s="549"/>
      <c r="AX387" s="549"/>
      <c r="BO387" s="549"/>
      <c r="BP387" s="549"/>
      <c r="BQ387" s="549"/>
    </row>
    <row r="388" spans="1:151" ht="14.25" customHeight="1">
      <c r="A388" s="503" t="s">
        <v>299</v>
      </c>
      <c r="B388" s="503" t="s">
        <v>588</v>
      </c>
      <c r="C388" s="503" t="s">
        <v>589</v>
      </c>
      <c r="D388" s="503" t="s">
        <v>592</v>
      </c>
      <c r="AC388" s="548"/>
      <c r="AD388" s="548"/>
      <c r="AE388" s="548"/>
      <c r="AV388" s="549"/>
      <c r="AW388" s="549"/>
      <c r="AX388" s="549"/>
      <c r="BO388" s="549"/>
      <c r="BP388" s="549"/>
      <c r="BQ388" s="549"/>
    </row>
    <row r="389" spans="1:151" ht="14.25" customHeight="1">
      <c r="A389" s="503" t="s">
        <v>299</v>
      </c>
      <c r="B389" s="503" t="s">
        <v>588</v>
      </c>
      <c r="C389" s="503" t="s">
        <v>589</v>
      </c>
      <c r="D389" s="503" t="s">
        <v>593</v>
      </c>
      <c r="AC389" s="548"/>
      <c r="AD389" s="548"/>
      <c r="AE389" s="548"/>
      <c r="AV389" s="549"/>
      <c r="AW389" s="549"/>
      <c r="AX389" s="549"/>
      <c r="BO389" s="549"/>
      <c r="BP389" s="549"/>
      <c r="BQ389" s="549"/>
    </row>
    <row r="390" spans="1:151" ht="14.25" customHeight="1">
      <c r="A390" s="503" t="s">
        <v>299</v>
      </c>
      <c r="B390" s="503" t="s">
        <v>588</v>
      </c>
      <c r="C390" s="503" t="s">
        <v>589</v>
      </c>
      <c r="D390" s="503" t="s">
        <v>594</v>
      </c>
      <c r="AC390" s="548"/>
      <c r="AD390" s="548"/>
      <c r="AE390" s="548"/>
      <c r="AV390" s="549"/>
      <c r="AW390" s="549"/>
      <c r="AX390" s="549"/>
      <c r="BO390" s="549"/>
      <c r="BP390" s="549"/>
      <c r="BQ390" s="549"/>
    </row>
    <row r="391" spans="1:151" ht="14.25" customHeight="1">
      <c r="A391" s="503" t="s">
        <v>299</v>
      </c>
      <c r="B391" s="503" t="s">
        <v>588</v>
      </c>
      <c r="C391" s="503" t="s">
        <v>589</v>
      </c>
      <c r="D391" s="503" t="s">
        <v>595</v>
      </c>
      <c r="AC391" s="548"/>
      <c r="AD391" s="548"/>
      <c r="AE391" s="548"/>
      <c r="AV391" s="549"/>
      <c r="AW391" s="549"/>
      <c r="AX391" s="549"/>
      <c r="BO391" s="549"/>
      <c r="BP391" s="549"/>
      <c r="BQ391" s="549"/>
    </row>
    <row r="392" spans="1:151" ht="14.25" customHeight="1">
      <c r="A392" s="503" t="s">
        <v>299</v>
      </c>
      <c r="B392" s="503" t="s">
        <v>588</v>
      </c>
      <c r="C392" s="503" t="s">
        <v>596</v>
      </c>
      <c r="D392" s="503"/>
      <c r="E392" s="490">
        <v>145</v>
      </c>
      <c r="F392" s="490">
        <v>98</v>
      </c>
      <c r="G392" s="490">
        <v>43</v>
      </c>
      <c r="H392" s="490">
        <v>38</v>
      </c>
      <c r="I392" s="490">
        <v>29</v>
      </c>
      <c r="J392" s="490">
        <v>21</v>
      </c>
      <c r="K392" s="490">
        <v>26</v>
      </c>
      <c r="L392" s="490">
        <v>47</v>
      </c>
      <c r="M392" s="490">
        <v>271</v>
      </c>
      <c r="N392" s="490">
        <v>1</v>
      </c>
      <c r="O392" s="490">
        <v>4</v>
      </c>
      <c r="P392" s="490">
        <v>6</v>
      </c>
      <c r="Q392" s="490">
        <v>5</v>
      </c>
      <c r="R392" s="490">
        <v>6</v>
      </c>
      <c r="S392" s="490">
        <v>19</v>
      </c>
      <c r="T392" s="490">
        <v>16</v>
      </c>
      <c r="U392" s="490">
        <v>30</v>
      </c>
      <c r="V392" s="490">
        <v>40</v>
      </c>
      <c r="W392" s="490">
        <v>31</v>
      </c>
      <c r="X392" s="490">
        <v>22</v>
      </c>
      <c r="Y392" s="490">
        <v>26</v>
      </c>
      <c r="Z392" s="490">
        <v>26</v>
      </c>
      <c r="AA392" s="490">
        <v>18</v>
      </c>
      <c r="AB392" s="490">
        <v>21</v>
      </c>
      <c r="AC392" s="548">
        <v>61.5</v>
      </c>
      <c r="AD392" s="548">
        <v>60</v>
      </c>
      <c r="AE392" s="548">
        <v>63.2</v>
      </c>
      <c r="AF392" s="492">
        <v>220</v>
      </c>
      <c r="AG392" s="492">
        <v>1</v>
      </c>
      <c r="AH392" s="492">
        <v>2</v>
      </c>
      <c r="AI392" s="492">
        <v>5</v>
      </c>
      <c r="AJ392" s="492">
        <v>3</v>
      </c>
      <c r="AK392" s="492">
        <v>2</v>
      </c>
      <c r="AL392" s="492">
        <v>9</v>
      </c>
      <c r="AM392" s="492">
        <v>13</v>
      </c>
      <c r="AN392" s="492">
        <v>20</v>
      </c>
      <c r="AO392" s="492">
        <v>31</v>
      </c>
      <c r="AP392" s="492">
        <v>28</v>
      </c>
      <c r="AQ392" s="492">
        <v>20</v>
      </c>
      <c r="AR392" s="492">
        <v>24</v>
      </c>
      <c r="AS392" s="492">
        <v>26</v>
      </c>
      <c r="AT392" s="492">
        <v>17</v>
      </c>
      <c r="AU392" s="492">
        <v>19</v>
      </c>
      <c r="AV392" s="549">
        <v>63.9</v>
      </c>
      <c r="AW392" s="549">
        <v>62.3</v>
      </c>
      <c r="AX392" s="549">
        <v>65.7</v>
      </c>
      <c r="AY392" s="492">
        <v>203</v>
      </c>
      <c r="AZ392" s="492" t="s">
        <v>1</v>
      </c>
      <c r="BA392" s="492" t="s">
        <v>1</v>
      </c>
      <c r="BB392" s="492">
        <v>5</v>
      </c>
      <c r="BC392" s="492">
        <v>3</v>
      </c>
      <c r="BD392" s="492">
        <v>2</v>
      </c>
      <c r="BE392" s="492">
        <v>8</v>
      </c>
      <c r="BF392" s="492">
        <v>12</v>
      </c>
      <c r="BG392" s="492">
        <v>16</v>
      </c>
      <c r="BH392" s="492">
        <v>28</v>
      </c>
      <c r="BI392" s="492">
        <v>27</v>
      </c>
      <c r="BJ392" s="492">
        <v>20</v>
      </c>
      <c r="BK392" s="492">
        <v>24</v>
      </c>
      <c r="BL392" s="492">
        <v>25</v>
      </c>
      <c r="BM392" s="492">
        <v>17</v>
      </c>
      <c r="BN392" s="492">
        <v>16</v>
      </c>
      <c r="BO392" s="549">
        <v>64.599999999999994</v>
      </c>
      <c r="BP392" s="549">
        <v>62.4</v>
      </c>
      <c r="BQ392" s="549">
        <v>67.5</v>
      </c>
      <c r="BR392" s="492">
        <v>98</v>
      </c>
      <c r="BS392" s="492" t="s">
        <v>1</v>
      </c>
      <c r="BT392" s="492" t="s">
        <v>1</v>
      </c>
      <c r="BU392" s="492" t="s">
        <v>1</v>
      </c>
      <c r="BV392" s="492" t="s">
        <v>1</v>
      </c>
      <c r="BW392" s="492" t="s">
        <v>1</v>
      </c>
      <c r="BX392" s="492">
        <v>1</v>
      </c>
      <c r="BY392" s="492">
        <v>1</v>
      </c>
      <c r="BZ392" s="492">
        <v>5</v>
      </c>
      <c r="CA392" s="492">
        <v>10</v>
      </c>
      <c r="CB392" s="492">
        <v>14</v>
      </c>
      <c r="CC392" s="492">
        <v>8</v>
      </c>
      <c r="CD392" s="492">
        <v>13</v>
      </c>
      <c r="CE392" s="492">
        <v>17</v>
      </c>
      <c r="CF392" s="492">
        <v>13</v>
      </c>
      <c r="CG392" s="492">
        <v>16</v>
      </c>
      <c r="CH392" s="492">
        <v>79</v>
      </c>
      <c r="CI392" s="492" t="s">
        <v>1</v>
      </c>
      <c r="CJ392" s="492" t="s">
        <v>1</v>
      </c>
      <c r="CK392" s="492" t="s">
        <v>1</v>
      </c>
      <c r="CL392" s="492" t="s">
        <v>1</v>
      </c>
      <c r="CM392" s="492" t="s">
        <v>1</v>
      </c>
      <c r="CN392" s="492">
        <v>3</v>
      </c>
      <c r="CO392" s="492">
        <v>10</v>
      </c>
      <c r="CP392" s="492">
        <v>9</v>
      </c>
      <c r="CQ392" s="492">
        <v>5</v>
      </c>
      <c r="CR392" s="492">
        <v>11</v>
      </c>
      <c r="CS392" s="492">
        <v>15</v>
      </c>
      <c r="CT392" s="492">
        <v>12</v>
      </c>
      <c r="CU392" s="492">
        <v>14</v>
      </c>
      <c r="DC392" s="492">
        <v>369</v>
      </c>
      <c r="DD392" s="492">
        <v>273</v>
      </c>
      <c r="DE392" s="492">
        <v>203</v>
      </c>
      <c r="DF392" s="492">
        <v>53</v>
      </c>
      <c r="DG392" s="492">
        <v>17</v>
      </c>
      <c r="DH392" s="492">
        <v>31</v>
      </c>
      <c r="DI392" s="492">
        <v>40</v>
      </c>
      <c r="DJ392" s="492">
        <v>25</v>
      </c>
      <c r="DK392" s="492">
        <v>92</v>
      </c>
      <c r="DL392" s="492" t="s">
        <v>1</v>
      </c>
      <c r="DM392" s="492" t="s">
        <v>1</v>
      </c>
      <c r="DN392" s="492">
        <v>2</v>
      </c>
      <c r="DO392" s="492" t="s">
        <v>1</v>
      </c>
      <c r="DP392" s="492">
        <v>50</v>
      </c>
      <c r="DQ392" s="492">
        <v>10</v>
      </c>
      <c r="DR392" s="492">
        <v>18</v>
      </c>
      <c r="DS392" s="492">
        <v>11</v>
      </c>
      <c r="DT392" s="492">
        <v>1</v>
      </c>
      <c r="DU392" s="492" t="s">
        <v>1</v>
      </c>
      <c r="DV392" s="492" t="s">
        <v>1</v>
      </c>
      <c r="DW392" s="492" t="s">
        <v>1</v>
      </c>
      <c r="DX392" s="492" t="s">
        <v>1</v>
      </c>
      <c r="EA392" s="492">
        <v>98</v>
      </c>
      <c r="EB392" s="492">
        <v>6698</v>
      </c>
      <c r="EC392" s="492" t="s">
        <v>1</v>
      </c>
      <c r="ED392" s="492">
        <v>5178</v>
      </c>
      <c r="EE392" s="492">
        <v>1520</v>
      </c>
      <c r="EF392" s="492">
        <v>175</v>
      </c>
      <c r="EG392" s="492">
        <v>151</v>
      </c>
      <c r="EH392" s="492">
        <v>115</v>
      </c>
      <c r="EI392" s="492">
        <v>27</v>
      </c>
      <c r="EJ392" s="492">
        <v>9</v>
      </c>
      <c r="EK392" s="492" t="s">
        <v>1</v>
      </c>
      <c r="EL392" s="492">
        <v>18</v>
      </c>
      <c r="EM392" s="492">
        <v>6</v>
      </c>
      <c r="EN392" s="492">
        <v>194</v>
      </c>
      <c r="EO392" s="492">
        <v>122</v>
      </c>
      <c r="EP392" s="492">
        <v>88</v>
      </c>
      <c r="EQ392" s="492">
        <v>26</v>
      </c>
      <c r="ER392" s="492">
        <v>8</v>
      </c>
      <c r="ES392" s="492">
        <v>31</v>
      </c>
      <c r="ET392" s="492">
        <v>22</v>
      </c>
      <c r="EU392" s="492">
        <v>19</v>
      </c>
    </row>
    <row r="393" spans="1:151" ht="14.25" customHeight="1">
      <c r="A393" s="503" t="s">
        <v>299</v>
      </c>
      <c r="B393" s="503" t="s">
        <v>588</v>
      </c>
      <c r="C393" s="503" t="s">
        <v>596</v>
      </c>
      <c r="D393" s="503" t="s">
        <v>597</v>
      </c>
      <c r="AC393" s="548"/>
      <c r="AD393" s="548"/>
      <c r="AE393" s="548"/>
      <c r="AV393" s="549"/>
      <c r="AW393" s="549"/>
      <c r="AX393" s="549"/>
      <c r="BO393" s="549"/>
      <c r="BP393" s="549"/>
      <c r="BQ393" s="549"/>
    </row>
    <row r="394" spans="1:151" ht="14.25" customHeight="1">
      <c r="A394" s="503" t="s">
        <v>299</v>
      </c>
      <c r="B394" s="503" t="s">
        <v>588</v>
      </c>
      <c r="C394" s="503" t="s">
        <v>596</v>
      </c>
      <c r="D394" s="503" t="s">
        <v>598</v>
      </c>
      <c r="AC394" s="548"/>
      <c r="AD394" s="548"/>
      <c r="AE394" s="548"/>
      <c r="AV394" s="549"/>
      <c r="AW394" s="549"/>
      <c r="AX394" s="549"/>
      <c r="BO394" s="549"/>
      <c r="BP394" s="549"/>
      <c r="BQ394" s="549"/>
    </row>
    <row r="395" spans="1:151" ht="14.25" customHeight="1">
      <c r="A395" s="503" t="s">
        <v>299</v>
      </c>
      <c r="B395" s="503" t="s">
        <v>588</v>
      </c>
      <c r="C395" s="503" t="s">
        <v>596</v>
      </c>
      <c r="D395" s="503" t="s">
        <v>599</v>
      </c>
      <c r="AC395" s="548"/>
      <c r="AD395" s="548"/>
      <c r="AE395" s="548"/>
      <c r="AV395" s="549"/>
      <c r="AW395" s="549"/>
      <c r="AX395" s="549"/>
      <c r="BO395" s="549"/>
      <c r="BP395" s="549"/>
      <c r="BQ395" s="549"/>
    </row>
    <row r="396" spans="1:151" ht="14.25" customHeight="1">
      <c r="A396" s="503" t="s">
        <v>299</v>
      </c>
      <c r="B396" s="503" t="s">
        <v>588</v>
      </c>
      <c r="C396" s="503" t="s">
        <v>596</v>
      </c>
      <c r="D396" s="503" t="s">
        <v>591</v>
      </c>
      <c r="AC396" s="548"/>
      <c r="AD396" s="548"/>
      <c r="AE396" s="548"/>
      <c r="AV396" s="549"/>
      <c r="AW396" s="549"/>
      <c r="AX396" s="549"/>
      <c r="BO396" s="549"/>
      <c r="BP396" s="549"/>
      <c r="BQ396" s="549"/>
    </row>
    <row r="397" spans="1:151" ht="14.25" customHeight="1">
      <c r="A397" s="503" t="s">
        <v>299</v>
      </c>
      <c r="B397" s="503" t="s">
        <v>588</v>
      </c>
      <c r="C397" s="503" t="s">
        <v>596</v>
      </c>
      <c r="D397" s="503" t="s">
        <v>592</v>
      </c>
      <c r="AC397" s="548"/>
      <c r="AD397" s="548"/>
      <c r="AE397" s="548"/>
      <c r="AV397" s="549"/>
      <c r="AW397" s="549"/>
      <c r="AX397" s="549"/>
      <c r="BO397" s="549"/>
      <c r="BP397" s="549"/>
      <c r="BQ397" s="549"/>
    </row>
    <row r="398" spans="1:151" ht="14.25" customHeight="1">
      <c r="A398" s="503" t="s">
        <v>299</v>
      </c>
      <c r="B398" s="503" t="s">
        <v>588</v>
      </c>
      <c r="C398" s="503" t="s">
        <v>596</v>
      </c>
      <c r="D398" s="503" t="s">
        <v>593</v>
      </c>
      <c r="AC398" s="548"/>
      <c r="AD398" s="548"/>
      <c r="AE398" s="548"/>
      <c r="AV398" s="549"/>
      <c r="AW398" s="549"/>
      <c r="AX398" s="549"/>
      <c r="BO398" s="549"/>
      <c r="BP398" s="549"/>
      <c r="BQ398" s="549"/>
    </row>
    <row r="399" spans="1:151" ht="14.25" customHeight="1">
      <c r="A399" s="503" t="s">
        <v>299</v>
      </c>
      <c r="B399" s="503" t="s">
        <v>588</v>
      </c>
      <c r="C399" s="503" t="s">
        <v>596</v>
      </c>
      <c r="D399" s="503" t="s">
        <v>594</v>
      </c>
      <c r="AC399" s="548"/>
      <c r="AD399" s="548"/>
      <c r="AE399" s="548"/>
      <c r="AV399" s="549"/>
      <c r="AW399" s="549"/>
      <c r="AX399" s="549"/>
      <c r="BO399" s="549"/>
      <c r="BP399" s="549"/>
      <c r="BQ399" s="549"/>
    </row>
    <row r="400" spans="1:151" ht="14.25" customHeight="1">
      <c r="A400" s="503" t="s">
        <v>299</v>
      </c>
      <c r="B400" s="503" t="s">
        <v>600</v>
      </c>
      <c r="C400" s="503"/>
      <c r="D400" s="503"/>
      <c r="E400" s="490">
        <v>399</v>
      </c>
      <c r="F400" s="490">
        <v>141</v>
      </c>
      <c r="G400" s="490">
        <v>42</v>
      </c>
      <c r="H400" s="490">
        <v>37</v>
      </c>
      <c r="I400" s="490">
        <v>25</v>
      </c>
      <c r="J400" s="490">
        <v>16</v>
      </c>
      <c r="K400" s="490">
        <v>74</v>
      </c>
      <c r="L400" s="490">
        <v>258</v>
      </c>
      <c r="M400" s="490">
        <v>304</v>
      </c>
      <c r="N400" s="490">
        <v>4</v>
      </c>
      <c r="O400" s="490">
        <v>10</v>
      </c>
      <c r="P400" s="490">
        <v>5</v>
      </c>
      <c r="Q400" s="490">
        <v>6</v>
      </c>
      <c r="R400" s="490">
        <v>12</v>
      </c>
      <c r="S400" s="490">
        <v>7</v>
      </c>
      <c r="T400" s="490">
        <v>17</v>
      </c>
      <c r="U400" s="490">
        <v>32</v>
      </c>
      <c r="V400" s="490">
        <v>35</v>
      </c>
      <c r="W400" s="490">
        <v>43</v>
      </c>
      <c r="X400" s="490">
        <v>46</v>
      </c>
      <c r="Y400" s="490">
        <v>23</v>
      </c>
      <c r="Z400" s="490">
        <v>25</v>
      </c>
      <c r="AA400" s="490">
        <v>22</v>
      </c>
      <c r="AB400" s="490">
        <v>17</v>
      </c>
      <c r="AC400" s="548">
        <v>60.7</v>
      </c>
      <c r="AD400" s="548">
        <v>59.1</v>
      </c>
      <c r="AE400" s="548">
        <v>63</v>
      </c>
      <c r="AF400" s="492">
        <v>213</v>
      </c>
      <c r="AG400" s="492" t="s">
        <v>1</v>
      </c>
      <c r="AH400" s="492">
        <v>1</v>
      </c>
      <c r="AI400" s="492">
        <v>2</v>
      </c>
      <c r="AJ400" s="492">
        <v>3</v>
      </c>
      <c r="AK400" s="492">
        <v>9</v>
      </c>
      <c r="AL400" s="492">
        <v>4</v>
      </c>
      <c r="AM400" s="492">
        <v>12</v>
      </c>
      <c r="AN400" s="492">
        <v>16</v>
      </c>
      <c r="AO400" s="492">
        <v>19</v>
      </c>
      <c r="AP400" s="492">
        <v>38</v>
      </c>
      <c r="AQ400" s="492">
        <v>35</v>
      </c>
      <c r="AR400" s="492">
        <v>21</v>
      </c>
      <c r="AS400" s="492">
        <v>19</v>
      </c>
      <c r="AT400" s="492">
        <v>20</v>
      </c>
      <c r="AU400" s="492">
        <v>14</v>
      </c>
      <c r="AV400" s="549">
        <v>64.400000000000006</v>
      </c>
      <c r="AW400" s="549">
        <v>64.2</v>
      </c>
      <c r="AX400" s="549">
        <v>64.900000000000006</v>
      </c>
      <c r="AY400" s="492">
        <v>200</v>
      </c>
      <c r="AZ400" s="492" t="s">
        <v>1</v>
      </c>
      <c r="BA400" s="492">
        <v>1</v>
      </c>
      <c r="BB400" s="492">
        <v>2</v>
      </c>
      <c r="BC400" s="492">
        <v>2</v>
      </c>
      <c r="BD400" s="492">
        <v>8</v>
      </c>
      <c r="BE400" s="492">
        <v>4</v>
      </c>
      <c r="BF400" s="492">
        <v>11</v>
      </c>
      <c r="BG400" s="492">
        <v>15</v>
      </c>
      <c r="BH400" s="492">
        <v>16</v>
      </c>
      <c r="BI400" s="492">
        <v>37</v>
      </c>
      <c r="BJ400" s="492">
        <v>34</v>
      </c>
      <c r="BK400" s="492">
        <v>20</v>
      </c>
      <c r="BL400" s="492">
        <v>19</v>
      </c>
      <c r="BM400" s="492">
        <v>19</v>
      </c>
      <c r="BN400" s="492">
        <v>12</v>
      </c>
      <c r="BO400" s="549">
        <v>64.599999999999994</v>
      </c>
      <c r="BP400" s="549">
        <v>63.9</v>
      </c>
      <c r="BQ400" s="549">
        <v>65.8</v>
      </c>
      <c r="BR400" s="492">
        <v>141</v>
      </c>
      <c r="BS400" s="492" t="s">
        <v>1</v>
      </c>
      <c r="BT400" s="492" t="s">
        <v>1</v>
      </c>
      <c r="BU400" s="492">
        <v>1</v>
      </c>
      <c r="BV400" s="492">
        <v>1</v>
      </c>
      <c r="BW400" s="492">
        <v>4</v>
      </c>
      <c r="BX400" s="492">
        <v>3</v>
      </c>
      <c r="BY400" s="492">
        <v>6</v>
      </c>
      <c r="BZ400" s="492">
        <v>11</v>
      </c>
      <c r="CA400" s="492">
        <v>14</v>
      </c>
      <c r="CB400" s="492">
        <v>19</v>
      </c>
      <c r="CC400" s="492">
        <v>31</v>
      </c>
      <c r="CD400" s="492">
        <v>11</v>
      </c>
      <c r="CE400" s="492">
        <v>15</v>
      </c>
      <c r="CF400" s="492">
        <v>13</v>
      </c>
      <c r="CG400" s="492">
        <v>12</v>
      </c>
      <c r="CH400" s="492">
        <v>54</v>
      </c>
      <c r="CI400" s="492" t="s">
        <v>1</v>
      </c>
      <c r="CJ400" s="492" t="s">
        <v>1</v>
      </c>
      <c r="CK400" s="492">
        <v>1</v>
      </c>
      <c r="CL400" s="492" t="s">
        <v>1</v>
      </c>
      <c r="CM400" s="492">
        <v>1</v>
      </c>
      <c r="CN400" s="492">
        <v>5</v>
      </c>
      <c r="CO400" s="492">
        <v>6</v>
      </c>
      <c r="CP400" s="492">
        <v>9</v>
      </c>
      <c r="CQ400" s="492">
        <v>7</v>
      </c>
      <c r="CR400" s="492">
        <v>2</v>
      </c>
      <c r="CS400" s="492">
        <v>9</v>
      </c>
      <c r="CT400" s="492">
        <v>6</v>
      </c>
      <c r="CU400" s="492">
        <v>8</v>
      </c>
      <c r="DC400" s="492">
        <v>446</v>
      </c>
      <c r="DD400" s="492">
        <v>308</v>
      </c>
      <c r="DE400" s="492">
        <v>200</v>
      </c>
      <c r="DF400" s="492">
        <v>84</v>
      </c>
      <c r="DG400" s="492">
        <v>24</v>
      </c>
      <c r="DH400" s="492">
        <v>49</v>
      </c>
      <c r="DI400" s="492">
        <v>45</v>
      </c>
      <c r="DJ400" s="492">
        <v>44</v>
      </c>
      <c r="DK400" s="492">
        <v>106</v>
      </c>
      <c r="DL400" s="492" t="s">
        <v>1</v>
      </c>
      <c r="DM400" s="492" t="s">
        <v>1</v>
      </c>
      <c r="DN400" s="492">
        <v>2</v>
      </c>
      <c r="DO400" s="492">
        <v>17</v>
      </c>
      <c r="DP400" s="492">
        <v>53</v>
      </c>
      <c r="DQ400" s="492">
        <v>1</v>
      </c>
      <c r="DR400" s="492">
        <v>6</v>
      </c>
      <c r="DS400" s="492">
        <v>14</v>
      </c>
      <c r="DT400" s="492">
        <v>2</v>
      </c>
      <c r="DU400" s="492">
        <v>8</v>
      </c>
      <c r="DV400" s="492">
        <v>1</v>
      </c>
      <c r="DW400" s="492">
        <v>1</v>
      </c>
      <c r="DX400" s="492">
        <v>1</v>
      </c>
      <c r="EA400" s="492">
        <v>138</v>
      </c>
      <c r="EB400" s="492">
        <v>11598</v>
      </c>
      <c r="EC400" s="492" t="s">
        <v>1</v>
      </c>
      <c r="ED400" s="492">
        <v>8691</v>
      </c>
      <c r="EE400" s="492">
        <v>2907</v>
      </c>
      <c r="EF400" s="492">
        <v>222</v>
      </c>
      <c r="EG400" s="492">
        <v>189</v>
      </c>
      <c r="EH400" s="492">
        <v>130</v>
      </c>
      <c r="EI400" s="492">
        <v>46</v>
      </c>
      <c r="EJ400" s="492">
        <v>13</v>
      </c>
      <c r="EK400" s="492" t="s">
        <v>1</v>
      </c>
      <c r="EL400" s="492">
        <v>23</v>
      </c>
      <c r="EM400" s="492">
        <v>10</v>
      </c>
      <c r="EN400" s="492">
        <v>224</v>
      </c>
      <c r="EO400" s="492">
        <v>119</v>
      </c>
      <c r="EP400" s="492">
        <v>70</v>
      </c>
      <c r="EQ400" s="492">
        <v>38</v>
      </c>
      <c r="ER400" s="492">
        <v>11</v>
      </c>
      <c r="ES400" s="492">
        <v>49</v>
      </c>
      <c r="ET400" s="492">
        <v>22</v>
      </c>
      <c r="EU400" s="492">
        <v>34</v>
      </c>
    </row>
    <row r="401" spans="1:151" ht="14.25" customHeight="1">
      <c r="A401" s="503" t="s">
        <v>299</v>
      </c>
      <c r="B401" s="503" t="s">
        <v>600</v>
      </c>
      <c r="C401" s="503" t="s">
        <v>600</v>
      </c>
      <c r="D401" s="503"/>
      <c r="E401" s="490">
        <v>255</v>
      </c>
      <c r="F401" s="490">
        <v>96</v>
      </c>
      <c r="G401" s="490">
        <v>31</v>
      </c>
      <c r="H401" s="490">
        <v>28</v>
      </c>
      <c r="I401" s="490">
        <v>19</v>
      </c>
      <c r="J401" s="490">
        <v>14</v>
      </c>
      <c r="K401" s="490">
        <v>46</v>
      </c>
      <c r="L401" s="490">
        <v>159</v>
      </c>
      <c r="M401" s="490">
        <v>202</v>
      </c>
      <c r="N401" s="490">
        <v>1</v>
      </c>
      <c r="O401" s="490">
        <v>4</v>
      </c>
      <c r="P401" s="490">
        <v>3</v>
      </c>
      <c r="Q401" s="490">
        <v>6</v>
      </c>
      <c r="R401" s="490">
        <v>10</v>
      </c>
      <c r="S401" s="490">
        <v>6</v>
      </c>
      <c r="T401" s="490">
        <v>11</v>
      </c>
      <c r="U401" s="490">
        <v>20</v>
      </c>
      <c r="V401" s="490">
        <v>20</v>
      </c>
      <c r="W401" s="490">
        <v>29</v>
      </c>
      <c r="X401" s="490">
        <v>35</v>
      </c>
      <c r="Y401" s="490">
        <v>18</v>
      </c>
      <c r="Z401" s="490">
        <v>12</v>
      </c>
      <c r="AA401" s="490">
        <v>16</v>
      </c>
      <c r="AB401" s="490">
        <v>11</v>
      </c>
      <c r="AC401" s="548">
        <v>61.1</v>
      </c>
      <c r="AD401" s="548">
        <v>59.8</v>
      </c>
      <c r="AE401" s="548">
        <v>63.1</v>
      </c>
      <c r="AF401" s="492">
        <v>154</v>
      </c>
      <c r="AG401" s="492" t="s">
        <v>1</v>
      </c>
      <c r="AH401" s="492">
        <v>1</v>
      </c>
      <c r="AI401" s="492">
        <v>2</v>
      </c>
      <c r="AJ401" s="492">
        <v>3</v>
      </c>
      <c r="AK401" s="492">
        <v>8</v>
      </c>
      <c r="AL401" s="492">
        <v>3</v>
      </c>
      <c r="AM401" s="492">
        <v>9</v>
      </c>
      <c r="AN401" s="492">
        <v>14</v>
      </c>
      <c r="AO401" s="492">
        <v>12</v>
      </c>
      <c r="AP401" s="492">
        <v>25</v>
      </c>
      <c r="AQ401" s="492">
        <v>26</v>
      </c>
      <c r="AR401" s="492">
        <v>16</v>
      </c>
      <c r="AS401" s="492">
        <v>10</v>
      </c>
      <c r="AT401" s="492">
        <v>16</v>
      </c>
      <c r="AU401" s="492">
        <v>9</v>
      </c>
      <c r="AV401" s="549">
        <v>63.4</v>
      </c>
      <c r="AW401" s="549">
        <v>62.8</v>
      </c>
      <c r="AX401" s="549">
        <v>64.5</v>
      </c>
      <c r="AY401" s="492">
        <v>147</v>
      </c>
      <c r="AZ401" s="492" t="s">
        <v>1</v>
      </c>
      <c r="BA401" s="492">
        <v>1</v>
      </c>
      <c r="BB401" s="492">
        <v>2</v>
      </c>
      <c r="BC401" s="492">
        <v>2</v>
      </c>
      <c r="BD401" s="492">
        <v>7</v>
      </c>
      <c r="BE401" s="492">
        <v>3</v>
      </c>
      <c r="BF401" s="492">
        <v>9</v>
      </c>
      <c r="BG401" s="492">
        <v>14</v>
      </c>
      <c r="BH401" s="492">
        <v>11</v>
      </c>
      <c r="BI401" s="492">
        <v>25</v>
      </c>
      <c r="BJ401" s="492">
        <v>25</v>
      </c>
      <c r="BK401" s="492">
        <v>15</v>
      </c>
      <c r="BL401" s="492">
        <v>10</v>
      </c>
      <c r="BM401" s="492">
        <v>15</v>
      </c>
      <c r="BN401" s="492">
        <v>8</v>
      </c>
      <c r="BO401" s="549">
        <v>63.4</v>
      </c>
      <c r="BP401" s="549">
        <v>62.5</v>
      </c>
      <c r="BQ401" s="549">
        <v>65.3</v>
      </c>
      <c r="BR401" s="492">
        <v>96</v>
      </c>
      <c r="BS401" s="492" t="s">
        <v>1</v>
      </c>
      <c r="BT401" s="492" t="s">
        <v>1</v>
      </c>
      <c r="BU401" s="492">
        <v>1</v>
      </c>
      <c r="BV401" s="492">
        <v>1</v>
      </c>
      <c r="BW401" s="492">
        <v>3</v>
      </c>
      <c r="BX401" s="492">
        <v>1</v>
      </c>
      <c r="BY401" s="492">
        <v>4</v>
      </c>
      <c r="BZ401" s="492">
        <v>7</v>
      </c>
      <c r="CA401" s="492">
        <v>7</v>
      </c>
      <c r="CB401" s="492">
        <v>15</v>
      </c>
      <c r="CC401" s="492">
        <v>23</v>
      </c>
      <c r="CD401" s="492">
        <v>8</v>
      </c>
      <c r="CE401" s="492">
        <v>7</v>
      </c>
      <c r="CF401" s="492">
        <v>11</v>
      </c>
      <c r="CG401" s="492">
        <v>8</v>
      </c>
      <c r="CH401" s="492">
        <v>34</v>
      </c>
      <c r="CI401" s="492" t="s">
        <v>1</v>
      </c>
      <c r="CJ401" s="492" t="s">
        <v>1</v>
      </c>
      <c r="CK401" s="492">
        <v>1</v>
      </c>
      <c r="CL401" s="492" t="s">
        <v>1</v>
      </c>
      <c r="CM401" s="492">
        <v>1</v>
      </c>
      <c r="CN401" s="492">
        <v>3</v>
      </c>
      <c r="CO401" s="492">
        <v>1</v>
      </c>
      <c r="CP401" s="492">
        <v>7</v>
      </c>
      <c r="CQ401" s="492">
        <v>5</v>
      </c>
      <c r="CR401" s="492" t="s">
        <v>1</v>
      </c>
      <c r="CS401" s="492">
        <v>6</v>
      </c>
      <c r="CT401" s="492">
        <v>5</v>
      </c>
      <c r="CU401" s="492">
        <v>5</v>
      </c>
      <c r="DC401" s="492">
        <v>300</v>
      </c>
      <c r="DD401" s="492">
        <v>213</v>
      </c>
      <c r="DE401" s="492">
        <v>147</v>
      </c>
      <c r="DF401" s="492">
        <v>55</v>
      </c>
      <c r="DG401" s="492">
        <v>11</v>
      </c>
      <c r="DH401" s="492">
        <v>34</v>
      </c>
      <c r="DI401" s="492">
        <v>22</v>
      </c>
      <c r="DJ401" s="492">
        <v>31</v>
      </c>
      <c r="DK401" s="492">
        <v>79</v>
      </c>
      <c r="DL401" s="492" t="s">
        <v>1</v>
      </c>
      <c r="DM401" s="492" t="s">
        <v>1</v>
      </c>
      <c r="DN401" s="492">
        <v>1</v>
      </c>
      <c r="DO401" s="492">
        <v>7</v>
      </c>
      <c r="DP401" s="492">
        <v>43</v>
      </c>
      <c r="DQ401" s="492">
        <v>1</v>
      </c>
      <c r="DR401" s="492">
        <v>5</v>
      </c>
      <c r="DS401" s="492">
        <v>13</v>
      </c>
      <c r="DT401" s="492">
        <v>1</v>
      </c>
      <c r="DU401" s="492">
        <v>7</v>
      </c>
      <c r="DV401" s="492">
        <v>1</v>
      </c>
      <c r="DW401" s="492" t="s">
        <v>1</v>
      </c>
      <c r="DX401" s="492" t="s">
        <v>1</v>
      </c>
      <c r="EA401" s="492">
        <v>94</v>
      </c>
      <c r="EB401" s="492">
        <v>7177</v>
      </c>
      <c r="EC401" s="492" t="s">
        <v>1</v>
      </c>
      <c r="ED401" s="492">
        <v>6013</v>
      </c>
      <c r="EE401" s="492">
        <v>1164</v>
      </c>
      <c r="EF401" s="492">
        <v>150</v>
      </c>
      <c r="EG401" s="492">
        <v>134</v>
      </c>
      <c r="EH401" s="492">
        <v>98</v>
      </c>
      <c r="EI401" s="492">
        <v>30</v>
      </c>
      <c r="EJ401" s="492">
        <v>6</v>
      </c>
      <c r="EK401" s="492" t="s">
        <v>1</v>
      </c>
      <c r="EL401" s="492">
        <v>9</v>
      </c>
      <c r="EM401" s="492">
        <v>7</v>
      </c>
      <c r="EN401" s="492">
        <v>150</v>
      </c>
      <c r="EO401" s="492">
        <v>79</v>
      </c>
      <c r="EP401" s="492">
        <v>49</v>
      </c>
      <c r="EQ401" s="492">
        <v>25</v>
      </c>
      <c r="ER401" s="492">
        <v>5</v>
      </c>
      <c r="ES401" s="492">
        <v>34</v>
      </c>
      <c r="ET401" s="492">
        <v>13</v>
      </c>
      <c r="EU401" s="492">
        <v>24</v>
      </c>
    </row>
    <row r="402" spans="1:151" ht="14.25" customHeight="1">
      <c r="A402" s="503" t="s">
        <v>299</v>
      </c>
      <c r="B402" s="503" t="s">
        <v>600</v>
      </c>
      <c r="C402" s="503" t="s">
        <v>600</v>
      </c>
      <c r="D402" s="503" t="s">
        <v>601</v>
      </c>
      <c r="AC402" s="548"/>
      <c r="AD402" s="548"/>
      <c r="AE402" s="548"/>
      <c r="AV402" s="549"/>
      <c r="AW402" s="549"/>
      <c r="AX402" s="549"/>
      <c r="BO402" s="549"/>
      <c r="BP402" s="549"/>
      <c r="BQ402" s="549"/>
    </row>
    <row r="403" spans="1:151" ht="14.25" customHeight="1">
      <c r="A403" s="503" t="s">
        <v>299</v>
      </c>
      <c r="B403" s="503" t="s">
        <v>600</v>
      </c>
      <c r="C403" s="503" t="s">
        <v>600</v>
      </c>
      <c r="D403" s="503" t="s">
        <v>602</v>
      </c>
      <c r="AC403" s="548"/>
      <c r="AD403" s="548"/>
      <c r="AE403" s="548"/>
      <c r="AV403" s="549"/>
      <c r="AW403" s="549"/>
      <c r="AX403" s="549"/>
      <c r="BO403" s="549"/>
      <c r="BP403" s="549"/>
      <c r="BQ403" s="549"/>
    </row>
    <row r="404" spans="1:151" ht="14.25" customHeight="1">
      <c r="A404" s="503" t="s">
        <v>299</v>
      </c>
      <c r="B404" s="503" t="s">
        <v>600</v>
      </c>
      <c r="C404" s="503" t="s">
        <v>600</v>
      </c>
      <c r="D404" s="503" t="s">
        <v>603</v>
      </c>
      <c r="AC404" s="548"/>
      <c r="AD404" s="548"/>
      <c r="AE404" s="548"/>
      <c r="AV404" s="549"/>
      <c r="AW404" s="549"/>
      <c r="AX404" s="549"/>
      <c r="BO404" s="549"/>
      <c r="BP404" s="549"/>
      <c r="BQ404" s="549"/>
    </row>
    <row r="405" spans="1:151" ht="14.25" customHeight="1">
      <c r="A405" s="503" t="s">
        <v>299</v>
      </c>
      <c r="B405" s="503" t="s">
        <v>600</v>
      </c>
      <c r="C405" s="503" t="s">
        <v>600</v>
      </c>
      <c r="D405" s="503" t="s">
        <v>604</v>
      </c>
      <c r="AC405" s="548"/>
      <c r="AD405" s="548"/>
      <c r="AE405" s="548"/>
      <c r="AV405" s="549"/>
      <c r="AW405" s="549"/>
      <c r="AX405" s="549"/>
      <c r="BO405" s="549"/>
      <c r="BP405" s="549"/>
      <c r="BQ405" s="549"/>
    </row>
    <row r="406" spans="1:151" ht="14.25" customHeight="1">
      <c r="A406" s="503" t="s">
        <v>299</v>
      </c>
      <c r="B406" s="503" t="s">
        <v>600</v>
      </c>
      <c r="C406" s="503" t="s">
        <v>600</v>
      </c>
      <c r="D406" s="503" t="s">
        <v>605</v>
      </c>
      <c r="AC406" s="548"/>
      <c r="AD406" s="548"/>
      <c r="AE406" s="548"/>
      <c r="AV406" s="549"/>
      <c r="AW406" s="549"/>
      <c r="AX406" s="549"/>
      <c r="BO406" s="549"/>
      <c r="BP406" s="549"/>
      <c r="BQ406" s="549"/>
    </row>
    <row r="407" spans="1:151" ht="14.25" customHeight="1">
      <c r="A407" s="503" t="s">
        <v>299</v>
      </c>
      <c r="B407" s="503" t="s">
        <v>600</v>
      </c>
      <c r="C407" s="503" t="s">
        <v>600</v>
      </c>
      <c r="D407" s="503" t="s">
        <v>606</v>
      </c>
      <c r="AC407" s="548"/>
      <c r="AD407" s="548"/>
      <c r="AE407" s="548"/>
      <c r="AV407" s="549"/>
      <c r="AW407" s="549"/>
      <c r="AX407" s="549"/>
      <c r="BO407" s="549"/>
      <c r="BP407" s="549"/>
      <c r="BQ407" s="549"/>
    </row>
    <row r="408" spans="1:151" ht="14.25" customHeight="1">
      <c r="A408" s="503" t="s">
        <v>299</v>
      </c>
      <c r="B408" s="503" t="s">
        <v>600</v>
      </c>
      <c r="C408" s="503" t="s">
        <v>600</v>
      </c>
      <c r="D408" s="503" t="s">
        <v>607</v>
      </c>
      <c r="AC408" s="548"/>
      <c r="AD408" s="548"/>
      <c r="AE408" s="548"/>
      <c r="AV408" s="549"/>
      <c r="AW408" s="549"/>
      <c r="AX408" s="549"/>
      <c r="BO408" s="549"/>
      <c r="BP408" s="549"/>
      <c r="BQ408" s="549"/>
    </row>
    <row r="409" spans="1:151" ht="14.25" customHeight="1">
      <c r="A409" s="503" t="s">
        <v>299</v>
      </c>
      <c r="B409" s="503" t="s">
        <v>600</v>
      </c>
      <c r="C409" s="503" t="s">
        <v>600</v>
      </c>
      <c r="D409" s="503" t="s">
        <v>608</v>
      </c>
      <c r="AC409" s="548"/>
      <c r="AD409" s="548"/>
      <c r="AE409" s="548"/>
      <c r="AV409" s="549"/>
      <c r="AW409" s="549"/>
      <c r="AX409" s="549"/>
      <c r="BO409" s="549"/>
      <c r="BP409" s="549"/>
      <c r="BQ409" s="549"/>
    </row>
    <row r="410" spans="1:151" ht="14.25" customHeight="1">
      <c r="A410" s="503" t="s">
        <v>299</v>
      </c>
      <c r="B410" s="503" t="s">
        <v>600</v>
      </c>
      <c r="C410" s="503" t="s">
        <v>600</v>
      </c>
      <c r="D410" s="503" t="s">
        <v>609</v>
      </c>
      <c r="AC410" s="548"/>
      <c r="AD410" s="548"/>
      <c r="AE410" s="548"/>
      <c r="AV410" s="549"/>
      <c r="AW410" s="549"/>
      <c r="AX410" s="549"/>
      <c r="BO410" s="549"/>
      <c r="BP410" s="549"/>
      <c r="BQ410" s="549"/>
    </row>
    <row r="411" spans="1:151" ht="14.25" customHeight="1">
      <c r="A411" s="503" t="s">
        <v>299</v>
      </c>
      <c r="B411" s="503" t="s">
        <v>600</v>
      </c>
      <c r="C411" s="503" t="s">
        <v>600</v>
      </c>
      <c r="D411" s="503" t="s">
        <v>610</v>
      </c>
      <c r="AC411" s="548"/>
      <c r="AD411" s="548"/>
      <c r="AE411" s="548"/>
      <c r="AV411" s="549"/>
      <c r="AW411" s="549"/>
      <c r="AX411" s="549"/>
      <c r="BO411" s="549"/>
      <c r="BP411" s="549"/>
      <c r="BQ411" s="549"/>
    </row>
    <row r="412" spans="1:151" ht="14.25" customHeight="1">
      <c r="A412" s="503" t="s">
        <v>299</v>
      </c>
      <c r="B412" s="503" t="s">
        <v>600</v>
      </c>
      <c r="C412" s="503" t="s">
        <v>600</v>
      </c>
      <c r="D412" s="503" t="s">
        <v>611</v>
      </c>
      <c r="AC412" s="548"/>
      <c r="AD412" s="548"/>
      <c r="AE412" s="548"/>
      <c r="AV412" s="549"/>
      <c r="AW412" s="549"/>
      <c r="AX412" s="549"/>
      <c r="BO412" s="549"/>
      <c r="BP412" s="549"/>
      <c r="BQ412" s="549"/>
    </row>
    <row r="413" spans="1:151" ht="14.25" customHeight="1">
      <c r="A413" s="503" t="s">
        <v>299</v>
      </c>
      <c r="B413" s="503" t="s">
        <v>600</v>
      </c>
      <c r="C413" s="503" t="s">
        <v>600</v>
      </c>
      <c r="D413" s="503" t="s">
        <v>612</v>
      </c>
      <c r="AC413" s="548"/>
      <c r="AD413" s="548"/>
      <c r="AE413" s="548"/>
      <c r="AV413" s="549"/>
      <c r="AW413" s="549"/>
      <c r="AX413" s="549"/>
      <c r="BO413" s="549"/>
      <c r="BP413" s="549"/>
      <c r="BQ413" s="549"/>
    </row>
    <row r="414" spans="1:151" ht="14.25" customHeight="1">
      <c r="A414" s="503" t="s">
        <v>299</v>
      </c>
      <c r="B414" s="503" t="s">
        <v>600</v>
      </c>
      <c r="C414" s="503" t="s">
        <v>600</v>
      </c>
      <c r="D414" s="503" t="s">
        <v>613</v>
      </c>
      <c r="AC414" s="548"/>
      <c r="AD414" s="548"/>
      <c r="AE414" s="548"/>
      <c r="AV414" s="549"/>
      <c r="AW414" s="549"/>
      <c r="AX414" s="549"/>
      <c r="BO414" s="549"/>
      <c r="BP414" s="549"/>
      <c r="BQ414" s="549"/>
    </row>
    <row r="415" spans="1:151" ht="14.25" customHeight="1">
      <c r="A415" s="503" t="s">
        <v>299</v>
      </c>
      <c r="B415" s="503" t="s">
        <v>600</v>
      </c>
      <c r="C415" s="503" t="s">
        <v>600</v>
      </c>
      <c r="D415" s="503" t="s">
        <v>614</v>
      </c>
      <c r="AC415" s="548"/>
      <c r="AD415" s="548"/>
      <c r="AE415" s="548"/>
      <c r="AV415" s="549"/>
      <c r="AW415" s="549"/>
      <c r="AX415" s="549"/>
      <c r="BO415" s="549"/>
      <c r="BP415" s="549"/>
      <c r="BQ415" s="549"/>
    </row>
    <row r="416" spans="1:151" ht="14.25" customHeight="1">
      <c r="A416" s="503" t="s">
        <v>299</v>
      </c>
      <c r="B416" s="503" t="s">
        <v>600</v>
      </c>
      <c r="C416" s="503" t="s">
        <v>600</v>
      </c>
      <c r="D416" s="503" t="s">
        <v>615</v>
      </c>
      <c r="AC416" s="548"/>
      <c r="AD416" s="548"/>
      <c r="AE416" s="548"/>
      <c r="AV416" s="549"/>
      <c r="AW416" s="549"/>
      <c r="AX416" s="549"/>
      <c r="BO416" s="549"/>
      <c r="BP416" s="549"/>
      <c r="BQ416" s="549"/>
    </row>
    <row r="417" spans="1:151" ht="14.25" customHeight="1">
      <c r="A417" s="503" t="s">
        <v>299</v>
      </c>
      <c r="B417" s="503" t="s">
        <v>600</v>
      </c>
      <c r="C417" s="503" t="s">
        <v>600</v>
      </c>
      <c r="D417" s="503" t="s">
        <v>227</v>
      </c>
      <c r="AC417" s="548"/>
      <c r="AD417" s="548"/>
      <c r="AE417" s="548"/>
      <c r="AV417" s="549"/>
      <c r="AW417" s="549"/>
      <c r="AX417" s="549"/>
      <c r="BO417" s="549"/>
      <c r="BP417" s="549"/>
      <c r="BQ417" s="549"/>
    </row>
    <row r="418" spans="1:151" ht="14.25" customHeight="1">
      <c r="A418" s="503" t="s">
        <v>299</v>
      </c>
      <c r="B418" s="503" t="s">
        <v>600</v>
      </c>
      <c r="C418" s="503" t="s">
        <v>600</v>
      </c>
      <c r="D418" s="503" t="s">
        <v>616</v>
      </c>
      <c r="AC418" s="548"/>
      <c r="AD418" s="548"/>
      <c r="AE418" s="548"/>
      <c r="AV418" s="549"/>
      <c r="AW418" s="549"/>
      <c r="AX418" s="549"/>
      <c r="BO418" s="549"/>
      <c r="BP418" s="549"/>
      <c r="BQ418" s="549"/>
    </row>
    <row r="419" spans="1:151" ht="14.25" customHeight="1">
      <c r="A419" s="503" t="s">
        <v>299</v>
      </c>
      <c r="B419" s="503" t="s">
        <v>600</v>
      </c>
      <c r="C419" s="503" t="s">
        <v>600</v>
      </c>
      <c r="D419" s="503" t="s">
        <v>617</v>
      </c>
      <c r="AC419" s="548"/>
      <c r="AD419" s="548"/>
      <c r="AE419" s="548"/>
      <c r="AV419" s="549"/>
      <c r="AW419" s="549"/>
      <c r="AX419" s="549"/>
      <c r="BO419" s="549"/>
      <c r="BP419" s="549"/>
      <c r="BQ419" s="549"/>
    </row>
    <row r="420" spans="1:151" ht="14.25" customHeight="1">
      <c r="A420" s="503" t="s">
        <v>299</v>
      </c>
      <c r="B420" s="503" t="s">
        <v>600</v>
      </c>
      <c r="C420" s="503" t="s">
        <v>600</v>
      </c>
      <c r="D420" s="503" t="s">
        <v>618</v>
      </c>
      <c r="AC420" s="548"/>
      <c r="AD420" s="548"/>
      <c r="AE420" s="548"/>
      <c r="AV420" s="549"/>
      <c r="AW420" s="549"/>
      <c r="AX420" s="549"/>
      <c r="BO420" s="549"/>
      <c r="BP420" s="549"/>
      <c r="BQ420" s="549"/>
    </row>
    <row r="421" spans="1:151" ht="14.25" customHeight="1">
      <c r="A421" s="503" t="s">
        <v>299</v>
      </c>
      <c r="B421" s="503" t="s">
        <v>600</v>
      </c>
      <c r="C421" s="503" t="s">
        <v>600</v>
      </c>
      <c r="D421" s="503" t="s">
        <v>210</v>
      </c>
      <c r="AC421" s="548"/>
      <c r="AD421" s="548"/>
      <c r="AE421" s="548"/>
      <c r="AV421" s="549"/>
      <c r="AW421" s="549"/>
      <c r="AX421" s="549"/>
      <c r="BO421" s="549"/>
      <c r="BP421" s="549"/>
      <c r="BQ421" s="549"/>
    </row>
    <row r="422" spans="1:151" ht="14.25" customHeight="1">
      <c r="A422" s="503" t="s">
        <v>299</v>
      </c>
      <c r="B422" s="503" t="s">
        <v>600</v>
      </c>
      <c r="C422" s="503" t="s">
        <v>600</v>
      </c>
      <c r="D422" s="503" t="s">
        <v>619</v>
      </c>
      <c r="AC422" s="548"/>
      <c r="AD422" s="548"/>
      <c r="AE422" s="548"/>
      <c r="AV422" s="549"/>
      <c r="AW422" s="549"/>
      <c r="AX422" s="549"/>
      <c r="BO422" s="549"/>
      <c r="BP422" s="549"/>
      <c r="BQ422" s="549"/>
    </row>
    <row r="423" spans="1:151" ht="14.25" customHeight="1">
      <c r="A423" s="503" t="s">
        <v>299</v>
      </c>
      <c r="B423" s="503" t="s">
        <v>600</v>
      </c>
      <c r="C423" s="503" t="s">
        <v>600</v>
      </c>
      <c r="D423" s="503" t="s">
        <v>620</v>
      </c>
      <c r="AC423" s="548"/>
      <c r="AD423" s="548"/>
      <c r="AE423" s="548"/>
      <c r="AV423" s="549"/>
      <c r="AW423" s="549"/>
      <c r="AX423" s="549"/>
      <c r="BO423" s="549"/>
      <c r="BP423" s="549"/>
      <c r="BQ423" s="549"/>
    </row>
    <row r="424" spans="1:151" ht="14.25" customHeight="1">
      <c r="A424" s="503" t="s">
        <v>299</v>
      </c>
      <c r="B424" s="503" t="s">
        <v>600</v>
      </c>
      <c r="C424" s="503" t="s">
        <v>600</v>
      </c>
      <c r="D424" s="503" t="s">
        <v>621</v>
      </c>
      <c r="AC424" s="548"/>
      <c r="AD424" s="548"/>
      <c r="AE424" s="548"/>
      <c r="AV424" s="549"/>
      <c r="AW424" s="549"/>
      <c r="AX424" s="549"/>
      <c r="BO424" s="549"/>
      <c r="BP424" s="549"/>
      <c r="BQ424" s="549"/>
    </row>
    <row r="425" spans="1:151" ht="14.25" customHeight="1">
      <c r="A425" s="503" t="s">
        <v>299</v>
      </c>
      <c r="B425" s="503" t="s">
        <v>600</v>
      </c>
      <c r="C425" s="503" t="s">
        <v>600</v>
      </c>
      <c r="D425" s="503"/>
      <c r="AC425" s="548"/>
      <c r="AD425" s="548"/>
      <c r="AE425" s="548"/>
      <c r="AV425" s="549"/>
      <c r="AW425" s="549"/>
      <c r="AX425" s="549"/>
      <c r="BO425" s="549"/>
      <c r="BP425" s="549"/>
      <c r="BQ425" s="549"/>
    </row>
    <row r="426" spans="1:151" ht="14.25" customHeight="1">
      <c r="A426" s="503" t="s">
        <v>299</v>
      </c>
      <c r="B426" s="503" t="s">
        <v>600</v>
      </c>
      <c r="C426" s="503" t="s">
        <v>622</v>
      </c>
      <c r="D426" s="503"/>
      <c r="E426" s="490">
        <v>144</v>
      </c>
      <c r="F426" s="490">
        <v>45</v>
      </c>
      <c r="G426" s="490">
        <v>11</v>
      </c>
      <c r="H426" s="490">
        <v>9</v>
      </c>
      <c r="I426" s="490">
        <v>6</v>
      </c>
      <c r="J426" s="490">
        <v>2</v>
      </c>
      <c r="K426" s="490">
        <v>28</v>
      </c>
      <c r="L426" s="490">
        <v>99</v>
      </c>
      <c r="M426" s="490">
        <v>102</v>
      </c>
      <c r="N426" s="490">
        <v>3</v>
      </c>
      <c r="O426" s="490">
        <v>6</v>
      </c>
      <c r="P426" s="490">
        <v>2</v>
      </c>
      <c r="Q426" s="490" t="s">
        <v>1</v>
      </c>
      <c r="R426" s="490">
        <v>2</v>
      </c>
      <c r="S426" s="490">
        <v>1</v>
      </c>
      <c r="T426" s="490">
        <v>6</v>
      </c>
      <c r="U426" s="490">
        <v>12</v>
      </c>
      <c r="V426" s="490">
        <v>15</v>
      </c>
      <c r="W426" s="490">
        <v>14</v>
      </c>
      <c r="X426" s="490">
        <v>11</v>
      </c>
      <c r="Y426" s="490">
        <v>5</v>
      </c>
      <c r="Z426" s="490">
        <v>13</v>
      </c>
      <c r="AA426" s="490">
        <v>6</v>
      </c>
      <c r="AB426" s="490">
        <v>6</v>
      </c>
      <c r="AC426" s="548">
        <v>60</v>
      </c>
      <c r="AD426" s="548">
        <v>57.5</v>
      </c>
      <c r="AE426" s="548">
        <v>62.9</v>
      </c>
      <c r="AF426" s="492">
        <v>59</v>
      </c>
      <c r="AG426" s="492" t="s">
        <v>1</v>
      </c>
      <c r="AH426" s="492" t="s">
        <v>1</v>
      </c>
      <c r="AI426" s="492" t="s">
        <v>1</v>
      </c>
      <c r="AJ426" s="492" t="s">
        <v>1</v>
      </c>
      <c r="AK426" s="492">
        <v>1</v>
      </c>
      <c r="AL426" s="492">
        <v>1</v>
      </c>
      <c r="AM426" s="492">
        <v>3</v>
      </c>
      <c r="AN426" s="492">
        <v>2</v>
      </c>
      <c r="AO426" s="492">
        <v>7</v>
      </c>
      <c r="AP426" s="492">
        <v>13</v>
      </c>
      <c r="AQ426" s="492">
        <v>9</v>
      </c>
      <c r="AR426" s="492">
        <v>5</v>
      </c>
      <c r="AS426" s="492">
        <v>9</v>
      </c>
      <c r="AT426" s="492">
        <v>4</v>
      </c>
      <c r="AU426" s="492">
        <v>5</v>
      </c>
      <c r="AV426" s="549">
        <v>67.099999999999994</v>
      </c>
      <c r="AW426" s="549">
        <v>68.3</v>
      </c>
      <c r="AX426" s="549">
        <v>65.7</v>
      </c>
      <c r="AY426" s="492">
        <v>53</v>
      </c>
      <c r="AZ426" s="492" t="s">
        <v>1</v>
      </c>
      <c r="BA426" s="492" t="s">
        <v>1</v>
      </c>
      <c r="BB426" s="492" t="s">
        <v>1</v>
      </c>
      <c r="BC426" s="492" t="s">
        <v>1</v>
      </c>
      <c r="BD426" s="492">
        <v>1</v>
      </c>
      <c r="BE426" s="492">
        <v>1</v>
      </c>
      <c r="BF426" s="492">
        <v>2</v>
      </c>
      <c r="BG426" s="492">
        <v>1</v>
      </c>
      <c r="BH426" s="492">
        <v>5</v>
      </c>
      <c r="BI426" s="492">
        <v>12</v>
      </c>
      <c r="BJ426" s="492">
        <v>9</v>
      </c>
      <c r="BK426" s="492">
        <v>5</v>
      </c>
      <c r="BL426" s="492">
        <v>9</v>
      </c>
      <c r="BM426" s="492">
        <v>4</v>
      </c>
      <c r="BN426" s="492">
        <v>4</v>
      </c>
      <c r="BO426" s="549">
        <v>67.8</v>
      </c>
      <c r="BP426" s="549">
        <v>68.3</v>
      </c>
      <c r="BQ426" s="549">
        <v>67.099999999999994</v>
      </c>
      <c r="BR426" s="492">
        <v>45</v>
      </c>
      <c r="BS426" s="492" t="s">
        <v>1</v>
      </c>
      <c r="BT426" s="492" t="s">
        <v>1</v>
      </c>
      <c r="BU426" s="492" t="s">
        <v>1</v>
      </c>
      <c r="BV426" s="492" t="s">
        <v>1</v>
      </c>
      <c r="BW426" s="492">
        <v>1</v>
      </c>
      <c r="BX426" s="492">
        <v>2</v>
      </c>
      <c r="BY426" s="492">
        <v>2</v>
      </c>
      <c r="BZ426" s="492">
        <v>4</v>
      </c>
      <c r="CA426" s="492">
        <v>7</v>
      </c>
      <c r="CB426" s="492">
        <v>4</v>
      </c>
      <c r="CC426" s="492">
        <v>8</v>
      </c>
      <c r="CD426" s="492">
        <v>3</v>
      </c>
      <c r="CE426" s="492">
        <v>8</v>
      </c>
      <c r="CF426" s="492">
        <v>2</v>
      </c>
      <c r="CG426" s="492">
        <v>4</v>
      </c>
      <c r="CH426" s="492">
        <v>20</v>
      </c>
      <c r="CI426" s="492" t="s">
        <v>1</v>
      </c>
      <c r="CJ426" s="492" t="s">
        <v>1</v>
      </c>
      <c r="CK426" s="492" t="s">
        <v>1</v>
      </c>
      <c r="CL426" s="492" t="s">
        <v>1</v>
      </c>
      <c r="CM426" s="492" t="s">
        <v>1</v>
      </c>
      <c r="CN426" s="492">
        <v>2</v>
      </c>
      <c r="CO426" s="492">
        <v>5</v>
      </c>
      <c r="CP426" s="492">
        <v>2</v>
      </c>
      <c r="CQ426" s="492">
        <v>2</v>
      </c>
      <c r="CR426" s="492">
        <v>2</v>
      </c>
      <c r="CS426" s="492">
        <v>3</v>
      </c>
      <c r="CT426" s="492">
        <v>1</v>
      </c>
      <c r="CU426" s="492">
        <v>3</v>
      </c>
      <c r="DC426" s="492">
        <v>146</v>
      </c>
      <c r="DD426" s="492">
        <v>95</v>
      </c>
      <c r="DE426" s="492">
        <v>53</v>
      </c>
      <c r="DF426" s="492">
        <v>29</v>
      </c>
      <c r="DG426" s="492">
        <v>13</v>
      </c>
      <c r="DH426" s="492">
        <v>15</v>
      </c>
      <c r="DI426" s="492">
        <v>23</v>
      </c>
      <c r="DJ426" s="492">
        <v>13</v>
      </c>
      <c r="DK426" s="492">
        <v>27</v>
      </c>
      <c r="DL426" s="492" t="s">
        <v>1</v>
      </c>
      <c r="DM426" s="492" t="s">
        <v>1</v>
      </c>
      <c r="DN426" s="492">
        <v>1</v>
      </c>
      <c r="DO426" s="492">
        <v>10</v>
      </c>
      <c r="DP426" s="492">
        <v>10</v>
      </c>
      <c r="DQ426" s="492" t="s">
        <v>1</v>
      </c>
      <c r="DR426" s="492">
        <v>1</v>
      </c>
      <c r="DS426" s="492">
        <v>1</v>
      </c>
      <c r="DT426" s="492">
        <v>1</v>
      </c>
      <c r="DU426" s="492">
        <v>1</v>
      </c>
      <c r="DV426" s="492" t="s">
        <v>1</v>
      </c>
      <c r="DW426" s="492">
        <v>1</v>
      </c>
      <c r="DX426" s="492">
        <v>1</v>
      </c>
      <c r="EA426" s="492">
        <v>44</v>
      </c>
      <c r="EB426" s="492">
        <v>4421</v>
      </c>
      <c r="EC426" s="492" t="s">
        <v>1</v>
      </c>
      <c r="ED426" s="492">
        <v>2678</v>
      </c>
      <c r="EE426" s="492">
        <v>1743</v>
      </c>
      <c r="EF426" s="492">
        <v>72</v>
      </c>
      <c r="EG426" s="492">
        <v>55</v>
      </c>
      <c r="EH426" s="492">
        <v>32</v>
      </c>
      <c r="EI426" s="492">
        <v>16</v>
      </c>
      <c r="EJ426" s="492">
        <v>7</v>
      </c>
      <c r="EK426" s="492" t="s">
        <v>1</v>
      </c>
      <c r="EL426" s="492">
        <v>14</v>
      </c>
      <c r="EM426" s="492">
        <v>3</v>
      </c>
      <c r="EN426" s="492">
        <v>74</v>
      </c>
      <c r="EO426" s="492">
        <v>40</v>
      </c>
      <c r="EP426" s="492">
        <v>21</v>
      </c>
      <c r="EQ426" s="492">
        <v>13</v>
      </c>
      <c r="ER426" s="492">
        <v>6</v>
      </c>
      <c r="ES426" s="492">
        <v>15</v>
      </c>
      <c r="ET426" s="492">
        <v>9</v>
      </c>
      <c r="EU426" s="492">
        <v>10</v>
      </c>
    </row>
    <row r="427" spans="1:151" ht="14.25" customHeight="1">
      <c r="A427" s="503" t="s">
        <v>299</v>
      </c>
      <c r="B427" s="503" t="s">
        <v>600</v>
      </c>
      <c r="C427" s="503" t="s">
        <v>622</v>
      </c>
      <c r="D427" s="503" t="s">
        <v>623</v>
      </c>
      <c r="AC427" s="548"/>
      <c r="AD427" s="548"/>
      <c r="AE427" s="548"/>
      <c r="AV427" s="549"/>
      <c r="AW427" s="549"/>
      <c r="AX427" s="549"/>
      <c r="BO427" s="549"/>
      <c r="BP427" s="549"/>
      <c r="BQ427" s="549"/>
    </row>
    <row r="428" spans="1:151" ht="14.25" customHeight="1">
      <c r="A428" s="503" t="s">
        <v>299</v>
      </c>
      <c r="B428" s="503" t="s">
        <v>600</v>
      </c>
      <c r="C428" s="503" t="s">
        <v>622</v>
      </c>
      <c r="D428" s="552" t="s">
        <v>624</v>
      </c>
      <c r="AC428" s="548"/>
      <c r="AD428" s="548"/>
      <c r="AE428" s="548"/>
      <c r="AV428" s="549"/>
      <c r="AW428" s="549"/>
      <c r="AX428" s="549"/>
      <c r="BO428" s="549"/>
      <c r="BP428" s="549"/>
      <c r="BQ428" s="549"/>
    </row>
    <row r="429" spans="1:151" ht="14.25" customHeight="1">
      <c r="A429" s="503" t="s">
        <v>299</v>
      </c>
      <c r="B429" s="503" t="s">
        <v>600</v>
      </c>
      <c r="C429" s="503" t="s">
        <v>622</v>
      </c>
      <c r="D429" s="552" t="s">
        <v>625</v>
      </c>
      <c r="AC429" s="548"/>
      <c r="AD429" s="548"/>
      <c r="AE429" s="548"/>
      <c r="AV429" s="549"/>
      <c r="AW429" s="549"/>
      <c r="AX429" s="549"/>
      <c r="BO429" s="549"/>
      <c r="BP429" s="549"/>
      <c r="BQ429" s="549"/>
    </row>
    <row r="430" spans="1:151" ht="14.25" customHeight="1">
      <c r="A430" s="503" t="s">
        <v>299</v>
      </c>
      <c r="B430" s="503" t="s">
        <v>600</v>
      </c>
      <c r="C430" s="503" t="s">
        <v>622</v>
      </c>
      <c r="D430" s="503" t="s">
        <v>626</v>
      </c>
      <c r="AC430" s="548"/>
      <c r="AD430" s="548"/>
      <c r="AE430" s="548"/>
      <c r="AV430" s="549"/>
      <c r="AW430" s="549"/>
      <c r="AX430" s="549"/>
      <c r="BO430" s="549"/>
      <c r="BP430" s="549"/>
      <c r="BQ430" s="549"/>
    </row>
    <row r="431" spans="1:151" ht="14.25" customHeight="1">
      <c r="A431" s="503" t="s">
        <v>299</v>
      </c>
      <c r="B431" s="503" t="s">
        <v>600</v>
      </c>
      <c r="C431" s="503" t="s">
        <v>622</v>
      </c>
      <c r="D431" s="503" t="s">
        <v>627</v>
      </c>
      <c r="AC431" s="548"/>
      <c r="AD431" s="548"/>
      <c r="AE431" s="548"/>
      <c r="AV431" s="549"/>
      <c r="AW431" s="549"/>
      <c r="AX431" s="549"/>
      <c r="BO431" s="549"/>
      <c r="BP431" s="549"/>
      <c r="BQ431" s="549"/>
    </row>
    <row r="432" spans="1:151" ht="14.25" customHeight="1">
      <c r="A432" s="503" t="s">
        <v>299</v>
      </c>
      <c r="B432" s="503" t="s">
        <v>628</v>
      </c>
      <c r="C432" s="503"/>
      <c r="D432" s="503"/>
      <c r="E432" s="490">
        <v>239</v>
      </c>
      <c r="F432" s="490">
        <v>60</v>
      </c>
      <c r="G432" s="490">
        <v>7</v>
      </c>
      <c r="H432" s="490">
        <v>5</v>
      </c>
      <c r="I432" s="490">
        <v>10</v>
      </c>
      <c r="J432" s="490">
        <v>4</v>
      </c>
      <c r="K432" s="490">
        <v>43</v>
      </c>
      <c r="L432" s="490">
        <v>179</v>
      </c>
      <c r="M432" s="490">
        <v>130</v>
      </c>
      <c r="N432" s="490" t="s">
        <v>1</v>
      </c>
      <c r="O432" s="490">
        <v>1</v>
      </c>
      <c r="P432" s="490">
        <v>2</v>
      </c>
      <c r="Q432" s="490">
        <v>2</v>
      </c>
      <c r="R432" s="490">
        <v>2</v>
      </c>
      <c r="S432" s="490">
        <v>7</v>
      </c>
      <c r="T432" s="490">
        <v>5</v>
      </c>
      <c r="U432" s="490">
        <v>7</v>
      </c>
      <c r="V432" s="490">
        <v>10</v>
      </c>
      <c r="W432" s="490">
        <v>19</v>
      </c>
      <c r="X432" s="490">
        <v>16</v>
      </c>
      <c r="Y432" s="490">
        <v>18</v>
      </c>
      <c r="Z432" s="490">
        <v>23</v>
      </c>
      <c r="AA432" s="490">
        <v>8</v>
      </c>
      <c r="AB432" s="490">
        <v>10</v>
      </c>
      <c r="AC432" s="548">
        <v>65.8</v>
      </c>
      <c r="AD432" s="548">
        <v>66.099999999999994</v>
      </c>
      <c r="AE432" s="548">
        <v>65.2</v>
      </c>
      <c r="AF432" s="492">
        <v>81</v>
      </c>
      <c r="AG432" s="492" t="s">
        <v>1</v>
      </c>
      <c r="AH432" s="492" t="s">
        <v>1</v>
      </c>
      <c r="AI432" s="492" t="s">
        <v>1</v>
      </c>
      <c r="AJ432" s="492">
        <v>1</v>
      </c>
      <c r="AK432" s="492">
        <v>1</v>
      </c>
      <c r="AL432" s="492">
        <v>4</v>
      </c>
      <c r="AM432" s="492">
        <v>2</v>
      </c>
      <c r="AN432" s="492">
        <v>2</v>
      </c>
      <c r="AO432" s="492">
        <v>5</v>
      </c>
      <c r="AP432" s="492">
        <v>8</v>
      </c>
      <c r="AQ432" s="492">
        <v>13</v>
      </c>
      <c r="AR432" s="492">
        <v>11</v>
      </c>
      <c r="AS432" s="492">
        <v>18</v>
      </c>
      <c r="AT432" s="492">
        <v>7</v>
      </c>
      <c r="AU432" s="492">
        <v>9</v>
      </c>
      <c r="AV432" s="549">
        <v>69.8</v>
      </c>
      <c r="AW432" s="549">
        <v>72.3</v>
      </c>
      <c r="AX432" s="549">
        <v>66.2</v>
      </c>
      <c r="AY432" s="492">
        <v>64</v>
      </c>
      <c r="AZ432" s="492" t="s">
        <v>1</v>
      </c>
      <c r="BA432" s="492" t="s">
        <v>1</v>
      </c>
      <c r="BB432" s="492" t="s">
        <v>1</v>
      </c>
      <c r="BC432" s="492" t="s">
        <v>1</v>
      </c>
      <c r="BD432" s="492" t="s">
        <v>1</v>
      </c>
      <c r="BE432" s="492">
        <v>3</v>
      </c>
      <c r="BF432" s="492" t="s">
        <v>1</v>
      </c>
      <c r="BG432" s="492">
        <v>1</v>
      </c>
      <c r="BH432" s="492">
        <v>2</v>
      </c>
      <c r="BI432" s="492">
        <v>7</v>
      </c>
      <c r="BJ432" s="492">
        <v>11</v>
      </c>
      <c r="BK432" s="492">
        <v>8</v>
      </c>
      <c r="BL432" s="492">
        <v>16</v>
      </c>
      <c r="BM432" s="492">
        <v>7</v>
      </c>
      <c r="BN432" s="492">
        <v>9</v>
      </c>
      <c r="BO432" s="549">
        <v>72.7</v>
      </c>
      <c r="BP432" s="549">
        <v>72.3</v>
      </c>
      <c r="BQ432" s="549">
        <v>73.900000000000006</v>
      </c>
      <c r="BR432" s="492">
        <v>60</v>
      </c>
      <c r="BS432" s="492" t="s">
        <v>1</v>
      </c>
      <c r="BT432" s="492" t="s">
        <v>1</v>
      </c>
      <c r="BU432" s="492" t="s">
        <v>1</v>
      </c>
      <c r="BV432" s="492" t="s">
        <v>1</v>
      </c>
      <c r="BW432" s="492">
        <v>1</v>
      </c>
      <c r="BX432" s="492">
        <v>1</v>
      </c>
      <c r="BY432" s="492">
        <v>1</v>
      </c>
      <c r="BZ432" s="492">
        <v>1</v>
      </c>
      <c r="CA432" s="492">
        <v>2</v>
      </c>
      <c r="CB432" s="492">
        <v>9</v>
      </c>
      <c r="CC432" s="492">
        <v>11</v>
      </c>
      <c r="CD432" s="492">
        <v>10</v>
      </c>
      <c r="CE432" s="492">
        <v>14</v>
      </c>
      <c r="CF432" s="492">
        <v>5</v>
      </c>
      <c r="CG432" s="492">
        <v>5</v>
      </c>
      <c r="CH432" s="492">
        <v>31</v>
      </c>
      <c r="CI432" s="492" t="s">
        <v>1</v>
      </c>
      <c r="CJ432" s="492" t="s">
        <v>1</v>
      </c>
      <c r="CK432" s="492" t="s">
        <v>1</v>
      </c>
      <c r="CL432" s="492" t="s">
        <v>1</v>
      </c>
      <c r="CM432" s="492" t="s">
        <v>1</v>
      </c>
      <c r="CN432" s="492" t="s">
        <v>1</v>
      </c>
      <c r="CO432" s="492">
        <v>2</v>
      </c>
      <c r="CP432" s="492">
        <v>3</v>
      </c>
      <c r="CQ432" s="492">
        <v>5</v>
      </c>
      <c r="CR432" s="492">
        <v>5</v>
      </c>
      <c r="CS432" s="492">
        <v>9</v>
      </c>
      <c r="CT432" s="492">
        <v>5</v>
      </c>
      <c r="CU432" s="492">
        <v>2</v>
      </c>
      <c r="DC432" s="492">
        <v>182</v>
      </c>
      <c r="DD432" s="492">
        <v>129</v>
      </c>
      <c r="DE432" s="492">
        <v>64</v>
      </c>
      <c r="DF432" s="492">
        <v>44</v>
      </c>
      <c r="DG432" s="492">
        <v>21</v>
      </c>
      <c r="DH432" s="492">
        <v>31</v>
      </c>
      <c r="DI432" s="492">
        <v>7</v>
      </c>
      <c r="DJ432" s="492">
        <v>15</v>
      </c>
      <c r="DK432" s="492">
        <v>39</v>
      </c>
      <c r="DL432" s="492" t="s">
        <v>1</v>
      </c>
      <c r="DM432" s="492" t="s">
        <v>1</v>
      </c>
      <c r="DN432" s="492">
        <v>5</v>
      </c>
      <c r="DO432" s="492" t="s">
        <v>1</v>
      </c>
      <c r="DP432" s="492">
        <v>17</v>
      </c>
      <c r="DQ432" s="492">
        <v>2</v>
      </c>
      <c r="DR432" s="492">
        <v>12</v>
      </c>
      <c r="DS432" s="492">
        <v>1</v>
      </c>
      <c r="DT432" s="492">
        <v>1</v>
      </c>
      <c r="DU432" s="492">
        <v>1</v>
      </c>
      <c r="DV432" s="492" t="s">
        <v>1</v>
      </c>
      <c r="DW432" s="492" t="s">
        <v>1</v>
      </c>
      <c r="DX432" s="492" t="s">
        <v>1</v>
      </c>
      <c r="EA432" s="492">
        <v>60</v>
      </c>
      <c r="EB432" s="492">
        <v>3727</v>
      </c>
      <c r="EC432" s="492">
        <v>18</v>
      </c>
      <c r="ED432" s="492">
        <v>2816</v>
      </c>
      <c r="EE432" s="492">
        <v>893</v>
      </c>
      <c r="EF432" s="492">
        <v>92</v>
      </c>
      <c r="EG432" s="492">
        <v>86</v>
      </c>
      <c r="EH432" s="492">
        <v>48</v>
      </c>
      <c r="EI432" s="492">
        <v>24</v>
      </c>
      <c r="EJ432" s="492">
        <v>14</v>
      </c>
      <c r="EK432" s="492" t="s">
        <v>1</v>
      </c>
      <c r="EL432" s="492">
        <v>2</v>
      </c>
      <c r="EM432" s="492">
        <v>4</v>
      </c>
      <c r="EN432" s="492">
        <v>90</v>
      </c>
      <c r="EO432" s="492">
        <v>43</v>
      </c>
      <c r="EP432" s="492">
        <v>16</v>
      </c>
      <c r="EQ432" s="492">
        <v>20</v>
      </c>
      <c r="ER432" s="492">
        <v>7</v>
      </c>
      <c r="ES432" s="492">
        <v>31</v>
      </c>
      <c r="ET432" s="492">
        <v>5</v>
      </c>
      <c r="EU432" s="492">
        <v>11</v>
      </c>
    </row>
    <row r="433" spans="1:151" ht="14.25" customHeight="1">
      <c r="A433" s="503" t="s">
        <v>299</v>
      </c>
      <c r="B433" s="503" t="s">
        <v>628</v>
      </c>
      <c r="C433" s="503" t="s">
        <v>629</v>
      </c>
      <c r="D433" s="503"/>
      <c r="E433" s="490">
        <v>113</v>
      </c>
      <c r="F433" s="490">
        <v>34</v>
      </c>
      <c r="G433" s="490">
        <v>4</v>
      </c>
      <c r="H433" s="490">
        <v>3</v>
      </c>
      <c r="I433" s="490">
        <v>7</v>
      </c>
      <c r="J433" s="490">
        <v>2</v>
      </c>
      <c r="K433" s="490">
        <v>23</v>
      </c>
      <c r="L433" s="490">
        <v>79</v>
      </c>
      <c r="M433" s="490">
        <v>77</v>
      </c>
      <c r="N433" s="490" t="s">
        <v>1</v>
      </c>
      <c r="O433" s="490" t="s">
        <v>1</v>
      </c>
      <c r="P433" s="490" t="s">
        <v>1</v>
      </c>
      <c r="Q433" s="490">
        <v>2</v>
      </c>
      <c r="R433" s="490">
        <v>1</v>
      </c>
      <c r="S433" s="490">
        <v>3</v>
      </c>
      <c r="T433" s="490">
        <v>3</v>
      </c>
      <c r="U433" s="490">
        <v>5</v>
      </c>
      <c r="V433" s="490">
        <v>6</v>
      </c>
      <c r="W433" s="490">
        <v>12</v>
      </c>
      <c r="X433" s="490">
        <v>12</v>
      </c>
      <c r="Y433" s="490">
        <v>11</v>
      </c>
      <c r="Z433" s="490">
        <v>13</v>
      </c>
      <c r="AA433" s="490">
        <v>5</v>
      </c>
      <c r="AB433" s="490">
        <v>4</v>
      </c>
      <c r="AC433" s="548">
        <v>66</v>
      </c>
      <c r="AD433" s="548">
        <v>66.5</v>
      </c>
      <c r="AE433" s="548">
        <v>65.400000000000006</v>
      </c>
      <c r="AF433" s="492">
        <v>51</v>
      </c>
      <c r="AG433" s="492" t="s">
        <v>1</v>
      </c>
      <c r="AH433" s="492" t="s">
        <v>1</v>
      </c>
      <c r="AI433" s="492" t="s">
        <v>1</v>
      </c>
      <c r="AJ433" s="492">
        <v>1</v>
      </c>
      <c r="AK433" s="492" t="s">
        <v>1</v>
      </c>
      <c r="AL433" s="492">
        <v>2</v>
      </c>
      <c r="AM433" s="492">
        <v>1</v>
      </c>
      <c r="AN433" s="492">
        <v>1</v>
      </c>
      <c r="AO433" s="492">
        <v>2</v>
      </c>
      <c r="AP433" s="492">
        <v>6</v>
      </c>
      <c r="AQ433" s="492">
        <v>10</v>
      </c>
      <c r="AR433" s="492">
        <v>7</v>
      </c>
      <c r="AS433" s="492">
        <v>12</v>
      </c>
      <c r="AT433" s="492">
        <v>5</v>
      </c>
      <c r="AU433" s="492">
        <v>4</v>
      </c>
      <c r="AV433" s="549">
        <v>70.099999999999994</v>
      </c>
      <c r="AW433" s="549">
        <v>72.2</v>
      </c>
      <c r="AX433" s="549">
        <v>67.5</v>
      </c>
      <c r="AY433" s="492">
        <v>42</v>
      </c>
      <c r="AZ433" s="492" t="s">
        <v>1</v>
      </c>
      <c r="BA433" s="492" t="s">
        <v>1</v>
      </c>
      <c r="BB433" s="492" t="s">
        <v>1</v>
      </c>
      <c r="BC433" s="492" t="s">
        <v>1</v>
      </c>
      <c r="BD433" s="492" t="s">
        <v>1</v>
      </c>
      <c r="BE433" s="492">
        <v>1</v>
      </c>
      <c r="BF433" s="492" t="s">
        <v>1</v>
      </c>
      <c r="BG433" s="492">
        <v>1</v>
      </c>
      <c r="BH433" s="492">
        <v>1</v>
      </c>
      <c r="BI433" s="492">
        <v>5</v>
      </c>
      <c r="BJ433" s="492">
        <v>8</v>
      </c>
      <c r="BK433" s="492">
        <v>6</v>
      </c>
      <c r="BL433" s="492">
        <v>11</v>
      </c>
      <c r="BM433" s="492">
        <v>5</v>
      </c>
      <c r="BN433" s="492">
        <v>4</v>
      </c>
      <c r="BO433" s="549">
        <v>72.599999999999994</v>
      </c>
      <c r="BP433" s="549">
        <v>72.2</v>
      </c>
      <c r="BQ433" s="549">
        <v>73.7</v>
      </c>
      <c r="BR433" s="492">
        <v>34</v>
      </c>
      <c r="BS433" s="492" t="s">
        <v>1</v>
      </c>
      <c r="BT433" s="492" t="s">
        <v>1</v>
      </c>
      <c r="BU433" s="492" t="s">
        <v>1</v>
      </c>
      <c r="BV433" s="492" t="s">
        <v>1</v>
      </c>
      <c r="BW433" s="492">
        <v>1</v>
      </c>
      <c r="BX433" s="492" t="s">
        <v>1</v>
      </c>
      <c r="BY433" s="492" t="s">
        <v>1</v>
      </c>
      <c r="BZ433" s="492">
        <v>1</v>
      </c>
      <c r="CA433" s="492">
        <v>1</v>
      </c>
      <c r="CB433" s="492">
        <v>5</v>
      </c>
      <c r="CC433" s="492">
        <v>7</v>
      </c>
      <c r="CD433" s="492">
        <v>7</v>
      </c>
      <c r="CE433" s="492">
        <v>8</v>
      </c>
      <c r="CF433" s="492">
        <v>4</v>
      </c>
      <c r="CG433" s="492" t="s">
        <v>1</v>
      </c>
      <c r="CH433" s="492">
        <v>17</v>
      </c>
      <c r="CI433" s="492" t="s">
        <v>1</v>
      </c>
      <c r="CJ433" s="492" t="s">
        <v>1</v>
      </c>
      <c r="CK433" s="492" t="s">
        <v>1</v>
      </c>
      <c r="CL433" s="492" t="s">
        <v>1</v>
      </c>
      <c r="CM433" s="492" t="s">
        <v>1</v>
      </c>
      <c r="CN433" s="492" t="s">
        <v>1</v>
      </c>
      <c r="CO433" s="492">
        <v>1</v>
      </c>
      <c r="CP433" s="492">
        <v>1</v>
      </c>
      <c r="CQ433" s="492">
        <v>3</v>
      </c>
      <c r="CR433" s="492">
        <v>3</v>
      </c>
      <c r="CS433" s="492">
        <v>5</v>
      </c>
      <c r="CT433" s="492">
        <v>4</v>
      </c>
      <c r="CU433" s="492" t="s">
        <v>1</v>
      </c>
      <c r="DC433" s="492">
        <v>110</v>
      </c>
      <c r="DD433" s="492">
        <v>80</v>
      </c>
      <c r="DE433" s="492">
        <v>42</v>
      </c>
      <c r="DF433" s="492">
        <v>27</v>
      </c>
      <c r="DG433" s="492">
        <v>11</v>
      </c>
      <c r="DH433" s="492">
        <v>16</v>
      </c>
      <c r="DI433" s="492">
        <v>5</v>
      </c>
      <c r="DJ433" s="492">
        <v>9</v>
      </c>
      <c r="DK433" s="492">
        <v>22</v>
      </c>
      <c r="DL433" s="492" t="s">
        <v>1</v>
      </c>
      <c r="DM433" s="492" t="s">
        <v>1</v>
      </c>
      <c r="DN433" s="492">
        <v>4</v>
      </c>
      <c r="DO433" s="492" t="s">
        <v>1</v>
      </c>
      <c r="DP433" s="492">
        <v>9</v>
      </c>
      <c r="DQ433" s="492">
        <v>2</v>
      </c>
      <c r="DR433" s="492">
        <v>6</v>
      </c>
      <c r="DS433" s="492" t="s">
        <v>1</v>
      </c>
      <c r="DT433" s="492" t="s">
        <v>1</v>
      </c>
      <c r="DU433" s="492">
        <v>1</v>
      </c>
      <c r="DV433" s="492" t="s">
        <v>1</v>
      </c>
      <c r="DW433" s="492" t="s">
        <v>1</v>
      </c>
      <c r="DX433" s="492" t="s">
        <v>1</v>
      </c>
      <c r="EA433" s="492">
        <v>34</v>
      </c>
      <c r="EB433" s="492">
        <v>2130</v>
      </c>
      <c r="EC433" s="492">
        <v>11</v>
      </c>
      <c r="ED433" s="492">
        <v>1614</v>
      </c>
      <c r="EE433" s="492">
        <v>505</v>
      </c>
      <c r="EF433" s="492">
        <v>53</v>
      </c>
      <c r="EG433" s="492">
        <v>49</v>
      </c>
      <c r="EH433" s="492">
        <v>29</v>
      </c>
      <c r="EI433" s="492">
        <v>13</v>
      </c>
      <c r="EJ433" s="492">
        <v>7</v>
      </c>
      <c r="EK433" s="492" t="s">
        <v>1</v>
      </c>
      <c r="EL433" s="492">
        <v>2</v>
      </c>
      <c r="EM433" s="492">
        <v>2</v>
      </c>
      <c r="EN433" s="492">
        <v>57</v>
      </c>
      <c r="EO433" s="492">
        <v>31</v>
      </c>
      <c r="EP433" s="492">
        <v>13</v>
      </c>
      <c r="EQ433" s="492">
        <v>14</v>
      </c>
      <c r="ER433" s="492">
        <v>4</v>
      </c>
      <c r="ES433" s="492">
        <v>16</v>
      </c>
      <c r="ET433" s="492">
        <v>3</v>
      </c>
      <c r="EU433" s="492">
        <v>7</v>
      </c>
    </row>
    <row r="434" spans="1:151" ht="14.25" customHeight="1">
      <c r="A434" s="503" t="s">
        <v>299</v>
      </c>
      <c r="B434" s="503" t="s">
        <v>628</v>
      </c>
      <c r="C434" s="503" t="s">
        <v>629</v>
      </c>
      <c r="D434" s="503" t="s">
        <v>630</v>
      </c>
      <c r="AC434" s="548"/>
      <c r="AD434" s="548"/>
      <c r="AE434" s="548"/>
      <c r="AV434" s="549"/>
      <c r="AW434" s="549"/>
      <c r="AX434" s="549"/>
      <c r="BO434" s="549"/>
      <c r="BP434" s="549"/>
      <c r="BQ434" s="549"/>
    </row>
    <row r="435" spans="1:151" ht="14.25" customHeight="1">
      <c r="A435" s="503" t="s">
        <v>299</v>
      </c>
      <c r="B435" s="503" t="s">
        <v>628</v>
      </c>
      <c r="C435" s="503" t="s">
        <v>631</v>
      </c>
      <c r="D435" s="503"/>
      <c r="E435" s="490">
        <v>126</v>
      </c>
      <c r="F435" s="490">
        <v>26</v>
      </c>
      <c r="G435" s="490">
        <v>3</v>
      </c>
      <c r="H435" s="490">
        <v>2</v>
      </c>
      <c r="I435" s="490">
        <v>3</v>
      </c>
      <c r="J435" s="490">
        <v>2</v>
      </c>
      <c r="K435" s="490">
        <v>20</v>
      </c>
      <c r="L435" s="490">
        <v>100</v>
      </c>
      <c r="M435" s="490">
        <v>53</v>
      </c>
      <c r="N435" s="490" t="s">
        <v>1</v>
      </c>
      <c r="O435" s="490">
        <v>1</v>
      </c>
      <c r="P435" s="490">
        <v>2</v>
      </c>
      <c r="Q435" s="490" t="s">
        <v>1</v>
      </c>
      <c r="R435" s="490">
        <v>1</v>
      </c>
      <c r="S435" s="490">
        <v>4</v>
      </c>
      <c r="T435" s="490">
        <v>2</v>
      </c>
      <c r="U435" s="490">
        <v>2</v>
      </c>
      <c r="V435" s="490">
        <v>4</v>
      </c>
      <c r="W435" s="490">
        <v>7</v>
      </c>
      <c r="X435" s="490">
        <v>4</v>
      </c>
      <c r="Y435" s="490">
        <v>7</v>
      </c>
      <c r="Z435" s="490">
        <v>10</v>
      </c>
      <c r="AA435" s="490">
        <v>3</v>
      </c>
      <c r="AB435" s="490">
        <v>6</v>
      </c>
      <c r="AC435" s="548">
        <v>65.400000000000006</v>
      </c>
      <c r="AD435" s="548">
        <v>65.599999999999994</v>
      </c>
      <c r="AE435" s="548">
        <v>65</v>
      </c>
      <c r="AF435" s="492">
        <v>30</v>
      </c>
      <c r="AG435" s="492" t="s">
        <v>1</v>
      </c>
      <c r="AH435" s="492" t="s">
        <v>1</v>
      </c>
      <c r="AI435" s="492" t="s">
        <v>1</v>
      </c>
      <c r="AJ435" s="492" t="s">
        <v>1</v>
      </c>
      <c r="AK435" s="492">
        <v>1</v>
      </c>
      <c r="AL435" s="492">
        <v>2</v>
      </c>
      <c r="AM435" s="492">
        <v>1</v>
      </c>
      <c r="AN435" s="492">
        <v>1</v>
      </c>
      <c r="AO435" s="492">
        <v>3</v>
      </c>
      <c r="AP435" s="492">
        <v>2</v>
      </c>
      <c r="AQ435" s="492">
        <v>3</v>
      </c>
      <c r="AR435" s="492">
        <v>4</v>
      </c>
      <c r="AS435" s="492">
        <v>6</v>
      </c>
      <c r="AT435" s="492">
        <v>2</v>
      </c>
      <c r="AU435" s="492">
        <v>5</v>
      </c>
      <c r="AV435" s="549">
        <v>69.2</v>
      </c>
      <c r="AW435" s="549">
        <v>72.5</v>
      </c>
      <c r="AX435" s="549">
        <v>63.5</v>
      </c>
      <c r="AY435" s="492">
        <v>22</v>
      </c>
      <c r="AZ435" s="492" t="s">
        <v>1</v>
      </c>
      <c r="BA435" s="492" t="s">
        <v>1</v>
      </c>
      <c r="BB435" s="492" t="s">
        <v>1</v>
      </c>
      <c r="BC435" s="492" t="s">
        <v>1</v>
      </c>
      <c r="BD435" s="492" t="s">
        <v>1</v>
      </c>
      <c r="BE435" s="492">
        <v>2</v>
      </c>
      <c r="BF435" s="492" t="s">
        <v>1</v>
      </c>
      <c r="BG435" s="492" t="s">
        <v>1</v>
      </c>
      <c r="BH435" s="492">
        <v>1</v>
      </c>
      <c r="BI435" s="492">
        <v>2</v>
      </c>
      <c r="BJ435" s="492">
        <v>3</v>
      </c>
      <c r="BK435" s="492">
        <v>2</v>
      </c>
      <c r="BL435" s="492">
        <v>5</v>
      </c>
      <c r="BM435" s="492">
        <v>2</v>
      </c>
      <c r="BN435" s="492">
        <v>5</v>
      </c>
      <c r="BO435" s="549">
        <v>72.8</v>
      </c>
      <c r="BP435" s="549">
        <v>72.5</v>
      </c>
      <c r="BQ435" s="549">
        <v>75</v>
      </c>
      <c r="BR435" s="492">
        <v>26</v>
      </c>
      <c r="BS435" s="492" t="s">
        <v>1</v>
      </c>
      <c r="BT435" s="492" t="s">
        <v>1</v>
      </c>
      <c r="BU435" s="492" t="s">
        <v>1</v>
      </c>
      <c r="BV435" s="492" t="s">
        <v>1</v>
      </c>
      <c r="BW435" s="492" t="s">
        <v>1</v>
      </c>
      <c r="BX435" s="492">
        <v>1</v>
      </c>
      <c r="BY435" s="492">
        <v>1</v>
      </c>
      <c r="BZ435" s="492" t="s">
        <v>1</v>
      </c>
      <c r="CA435" s="492">
        <v>1</v>
      </c>
      <c r="CB435" s="492">
        <v>4</v>
      </c>
      <c r="CC435" s="492">
        <v>4</v>
      </c>
      <c r="CD435" s="492">
        <v>3</v>
      </c>
      <c r="CE435" s="492">
        <v>6</v>
      </c>
      <c r="CF435" s="492">
        <v>1</v>
      </c>
      <c r="CG435" s="492">
        <v>5</v>
      </c>
      <c r="CH435" s="492">
        <v>14</v>
      </c>
      <c r="CI435" s="492" t="s">
        <v>1</v>
      </c>
      <c r="CJ435" s="492" t="s">
        <v>1</v>
      </c>
      <c r="CK435" s="492" t="s">
        <v>1</v>
      </c>
      <c r="CL435" s="492" t="s">
        <v>1</v>
      </c>
      <c r="CM435" s="492" t="s">
        <v>1</v>
      </c>
      <c r="CN435" s="492" t="s">
        <v>1</v>
      </c>
      <c r="CO435" s="492">
        <v>1</v>
      </c>
      <c r="CP435" s="492">
        <v>2</v>
      </c>
      <c r="CQ435" s="492">
        <v>2</v>
      </c>
      <c r="CR435" s="492">
        <v>2</v>
      </c>
      <c r="CS435" s="492">
        <v>4</v>
      </c>
      <c r="CT435" s="492">
        <v>1</v>
      </c>
      <c r="CU435" s="492">
        <v>2</v>
      </c>
      <c r="DC435" s="492">
        <v>72</v>
      </c>
      <c r="DD435" s="492">
        <v>49</v>
      </c>
      <c r="DE435" s="492">
        <v>22</v>
      </c>
      <c r="DF435" s="492">
        <v>17</v>
      </c>
      <c r="DG435" s="492">
        <v>10</v>
      </c>
      <c r="DH435" s="492">
        <v>15</v>
      </c>
      <c r="DI435" s="492">
        <v>2</v>
      </c>
      <c r="DJ435" s="492">
        <v>6</v>
      </c>
      <c r="DK435" s="492">
        <v>17</v>
      </c>
      <c r="DL435" s="492" t="s">
        <v>1</v>
      </c>
      <c r="DM435" s="492" t="s">
        <v>1</v>
      </c>
      <c r="DN435" s="492">
        <v>1</v>
      </c>
      <c r="DO435" s="492" t="s">
        <v>1</v>
      </c>
      <c r="DP435" s="492">
        <v>8</v>
      </c>
      <c r="DQ435" s="492" t="s">
        <v>1</v>
      </c>
      <c r="DR435" s="492">
        <v>6</v>
      </c>
      <c r="DS435" s="492">
        <v>1</v>
      </c>
      <c r="DT435" s="492">
        <v>1</v>
      </c>
      <c r="DU435" s="492" t="s">
        <v>1</v>
      </c>
      <c r="DV435" s="492" t="s">
        <v>1</v>
      </c>
      <c r="DW435" s="492" t="s">
        <v>1</v>
      </c>
      <c r="DX435" s="492" t="s">
        <v>1</v>
      </c>
      <c r="EA435" s="492">
        <v>26</v>
      </c>
      <c r="EB435" s="492">
        <v>1597</v>
      </c>
      <c r="EC435" s="492">
        <v>7</v>
      </c>
      <c r="ED435" s="492">
        <v>1202</v>
      </c>
      <c r="EE435" s="492">
        <v>388</v>
      </c>
      <c r="EF435" s="492">
        <v>39</v>
      </c>
      <c r="EG435" s="492">
        <v>37</v>
      </c>
      <c r="EH435" s="492">
        <v>19</v>
      </c>
      <c r="EI435" s="492">
        <v>11</v>
      </c>
      <c r="EJ435" s="492">
        <v>7</v>
      </c>
      <c r="EK435" s="492" t="s">
        <v>1</v>
      </c>
      <c r="EL435" s="492" t="s">
        <v>1</v>
      </c>
      <c r="EM435" s="492">
        <v>2</v>
      </c>
      <c r="EN435" s="492">
        <v>33</v>
      </c>
      <c r="EO435" s="492">
        <v>12</v>
      </c>
      <c r="EP435" s="492">
        <v>3</v>
      </c>
      <c r="EQ435" s="492">
        <v>6</v>
      </c>
      <c r="ER435" s="492">
        <v>3</v>
      </c>
      <c r="ES435" s="492">
        <v>15</v>
      </c>
      <c r="ET435" s="492">
        <v>2</v>
      </c>
      <c r="EU435" s="492">
        <v>4</v>
      </c>
    </row>
    <row r="436" spans="1:151" ht="14.25" customHeight="1">
      <c r="A436" s="503" t="s">
        <v>299</v>
      </c>
      <c r="B436" s="503" t="s">
        <v>628</v>
      </c>
      <c r="C436" s="503" t="s">
        <v>631</v>
      </c>
      <c r="D436" s="503" t="s">
        <v>632</v>
      </c>
      <c r="AC436" s="548"/>
      <c r="AD436" s="548"/>
      <c r="AE436" s="548"/>
      <c r="AV436" s="549"/>
      <c r="AW436" s="549"/>
      <c r="AX436" s="549"/>
      <c r="BO436" s="549"/>
      <c r="BP436" s="549"/>
      <c r="BQ436" s="549"/>
    </row>
    <row r="437" spans="1:151" ht="14.25" customHeight="1">
      <c r="A437" s="503" t="s">
        <v>299</v>
      </c>
      <c r="B437" s="503" t="s">
        <v>633</v>
      </c>
      <c r="C437" s="503" t="s">
        <v>633</v>
      </c>
      <c r="D437" s="503"/>
      <c r="E437" s="490">
        <v>161</v>
      </c>
      <c r="F437" s="490">
        <v>6</v>
      </c>
      <c r="G437" s="490">
        <v>1</v>
      </c>
      <c r="H437" s="490">
        <v>1</v>
      </c>
      <c r="I437" s="490" t="s">
        <v>1</v>
      </c>
      <c r="J437" s="490" t="s">
        <v>1</v>
      </c>
      <c r="K437" s="490">
        <v>5</v>
      </c>
      <c r="L437" s="490">
        <v>155</v>
      </c>
      <c r="M437" s="490">
        <v>12</v>
      </c>
      <c r="N437" s="490" t="s">
        <v>1</v>
      </c>
      <c r="O437" s="490" t="s">
        <v>1</v>
      </c>
      <c r="P437" s="490" t="s">
        <v>1</v>
      </c>
      <c r="Q437" s="490" t="s">
        <v>1</v>
      </c>
      <c r="R437" s="490" t="s">
        <v>1</v>
      </c>
      <c r="S437" s="490" t="s">
        <v>1</v>
      </c>
      <c r="T437" s="490">
        <v>1</v>
      </c>
      <c r="U437" s="490" t="s">
        <v>1</v>
      </c>
      <c r="V437" s="490">
        <v>1</v>
      </c>
      <c r="W437" s="490">
        <v>1</v>
      </c>
      <c r="X437" s="490">
        <v>4</v>
      </c>
      <c r="Y437" s="490">
        <v>2</v>
      </c>
      <c r="Z437" s="490">
        <v>2</v>
      </c>
      <c r="AA437" s="490" t="s">
        <v>1</v>
      </c>
      <c r="AB437" s="490">
        <v>1</v>
      </c>
      <c r="AC437" s="548">
        <v>68.099999999999994</v>
      </c>
      <c r="AD437" s="548">
        <v>70.7</v>
      </c>
      <c r="AE437" s="548">
        <v>65.5</v>
      </c>
      <c r="AF437" s="492">
        <v>7</v>
      </c>
      <c r="AG437" s="492" t="s">
        <v>1</v>
      </c>
      <c r="AH437" s="492" t="s">
        <v>1</v>
      </c>
      <c r="AI437" s="492" t="s">
        <v>1</v>
      </c>
      <c r="AJ437" s="492" t="s">
        <v>1</v>
      </c>
      <c r="AK437" s="492" t="s">
        <v>1</v>
      </c>
      <c r="AL437" s="492" t="s">
        <v>1</v>
      </c>
      <c r="AM437" s="492" t="s">
        <v>1</v>
      </c>
      <c r="AN437" s="492" t="s">
        <v>1</v>
      </c>
      <c r="AO437" s="492">
        <v>1</v>
      </c>
      <c r="AP437" s="492">
        <v>1</v>
      </c>
      <c r="AQ437" s="492">
        <v>2</v>
      </c>
      <c r="AR437" s="492">
        <v>1</v>
      </c>
      <c r="AS437" s="492">
        <v>1</v>
      </c>
      <c r="AT437" s="492" t="s">
        <v>1</v>
      </c>
      <c r="AU437" s="492">
        <v>1</v>
      </c>
      <c r="AV437" s="549">
        <v>69.099999999999994</v>
      </c>
      <c r="AW437" s="549">
        <v>71</v>
      </c>
      <c r="AX437" s="549">
        <v>66.7</v>
      </c>
      <c r="AY437" s="492">
        <v>6</v>
      </c>
      <c r="AZ437" s="492" t="s">
        <v>1</v>
      </c>
      <c r="BA437" s="492" t="s">
        <v>1</v>
      </c>
      <c r="BB437" s="492" t="s">
        <v>1</v>
      </c>
      <c r="BC437" s="492" t="s">
        <v>1</v>
      </c>
      <c r="BD437" s="492" t="s">
        <v>1</v>
      </c>
      <c r="BE437" s="492" t="s">
        <v>1</v>
      </c>
      <c r="BF437" s="492" t="s">
        <v>1</v>
      </c>
      <c r="BG437" s="492" t="s">
        <v>1</v>
      </c>
      <c r="BH437" s="492">
        <v>1</v>
      </c>
      <c r="BI437" s="492">
        <v>1</v>
      </c>
      <c r="BJ437" s="492">
        <v>2</v>
      </c>
      <c r="BK437" s="492">
        <v>1</v>
      </c>
      <c r="BL437" s="492" t="s">
        <v>1</v>
      </c>
      <c r="BM437" s="492" t="s">
        <v>1</v>
      </c>
      <c r="BN437" s="492">
        <v>1</v>
      </c>
      <c r="BO437" s="549">
        <v>68.2</v>
      </c>
      <c r="BP437" s="549">
        <v>71</v>
      </c>
      <c r="BQ437" s="549">
        <v>62.5</v>
      </c>
      <c r="BR437" s="492">
        <v>6</v>
      </c>
      <c r="BS437" s="492" t="s">
        <v>1</v>
      </c>
      <c r="BT437" s="492" t="s">
        <v>1</v>
      </c>
      <c r="BU437" s="492" t="s">
        <v>1</v>
      </c>
      <c r="BV437" s="492" t="s">
        <v>1</v>
      </c>
      <c r="BW437" s="492" t="s">
        <v>1</v>
      </c>
      <c r="BX437" s="492" t="s">
        <v>1</v>
      </c>
      <c r="BY437" s="492" t="s">
        <v>1</v>
      </c>
      <c r="BZ437" s="492" t="s">
        <v>1</v>
      </c>
      <c r="CA437" s="492" t="s">
        <v>1</v>
      </c>
      <c r="CB437" s="492">
        <v>1</v>
      </c>
      <c r="CC437" s="492">
        <v>2</v>
      </c>
      <c r="CD437" s="492">
        <v>2</v>
      </c>
      <c r="CE437" s="492" t="s">
        <v>1</v>
      </c>
      <c r="CF437" s="492" t="s">
        <v>1</v>
      </c>
      <c r="CG437" s="492">
        <v>1</v>
      </c>
      <c r="CH437" s="492">
        <v>3</v>
      </c>
      <c r="CI437" s="492" t="s">
        <v>1</v>
      </c>
      <c r="CJ437" s="492" t="s">
        <v>1</v>
      </c>
      <c r="CK437" s="492" t="s">
        <v>1</v>
      </c>
      <c r="CL437" s="492" t="s">
        <v>1</v>
      </c>
      <c r="CM437" s="492" t="s">
        <v>1</v>
      </c>
      <c r="CN437" s="492" t="s">
        <v>1</v>
      </c>
      <c r="CO437" s="492" t="s">
        <v>1</v>
      </c>
      <c r="CP437" s="492">
        <v>1</v>
      </c>
      <c r="CQ437" s="492" t="s">
        <v>1</v>
      </c>
      <c r="CR437" s="492">
        <v>1</v>
      </c>
      <c r="CS437" s="492" t="s">
        <v>1</v>
      </c>
      <c r="CT437" s="492" t="s">
        <v>1</v>
      </c>
      <c r="CU437" s="492">
        <v>1</v>
      </c>
      <c r="DC437" s="492">
        <v>14</v>
      </c>
      <c r="DD437" s="492">
        <v>11</v>
      </c>
      <c r="DE437" s="492">
        <v>6</v>
      </c>
      <c r="DF437" s="492">
        <v>4</v>
      </c>
      <c r="DG437" s="492">
        <v>1</v>
      </c>
      <c r="DH437" s="492">
        <v>2</v>
      </c>
      <c r="DI437" s="492">
        <v>1</v>
      </c>
      <c r="DJ437" s="492" t="s">
        <v>1</v>
      </c>
      <c r="DK437" s="492">
        <v>3</v>
      </c>
      <c r="DL437" s="492" t="s">
        <v>1</v>
      </c>
      <c r="DM437" s="492" t="s">
        <v>1</v>
      </c>
      <c r="DN437" s="492">
        <v>1</v>
      </c>
      <c r="DO437" s="492" t="s">
        <v>1</v>
      </c>
      <c r="DP437" s="492" t="s">
        <v>1</v>
      </c>
      <c r="DQ437" s="492" t="s">
        <v>1</v>
      </c>
      <c r="DR437" s="492" t="s">
        <v>1</v>
      </c>
      <c r="DS437" s="492">
        <v>1</v>
      </c>
      <c r="DT437" s="492">
        <v>1</v>
      </c>
      <c r="DU437" s="492" t="s">
        <v>1</v>
      </c>
      <c r="DV437" s="492" t="s">
        <v>1</v>
      </c>
      <c r="DW437" s="492" t="s">
        <v>1</v>
      </c>
      <c r="DX437" s="492" t="s">
        <v>1</v>
      </c>
      <c r="EA437" s="492">
        <v>5</v>
      </c>
      <c r="EB437" s="492">
        <v>262</v>
      </c>
      <c r="EC437" s="492">
        <v>45</v>
      </c>
      <c r="ED437" s="492">
        <v>216</v>
      </c>
      <c r="EE437" s="492">
        <v>1</v>
      </c>
      <c r="EF437" s="492">
        <v>7</v>
      </c>
      <c r="EG437" s="492">
        <v>7</v>
      </c>
      <c r="EH437" s="492">
        <v>4</v>
      </c>
      <c r="EI437" s="492">
        <v>3</v>
      </c>
      <c r="EJ437" s="492" t="s">
        <v>1</v>
      </c>
      <c r="EK437" s="492" t="s">
        <v>1</v>
      </c>
      <c r="EL437" s="492" t="s">
        <v>1</v>
      </c>
      <c r="EM437" s="492" t="s">
        <v>1</v>
      </c>
      <c r="EN437" s="492">
        <v>7</v>
      </c>
      <c r="EO437" s="492">
        <v>4</v>
      </c>
      <c r="EP437" s="492">
        <v>2</v>
      </c>
      <c r="EQ437" s="492">
        <v>1</v>
      </c>
      <c r="ER437" s="492">
        <v>1</v>
      </c>
      <c r="ES437" s="492">
        <v>2</v>
      </c>
      <c r="ET437" s="492">
        <v>1</v>
      </c>
      <c r="EU437" s="492" t="s">
        <v>1</v>
      </c>
    </row>
    <row r="438" spans="1:151" ht="14.25" customHeight="1">
      <c r="A438" s="503" t="s">
        <v>299</v>
      </c>
      <c r="B438" s="503" t="s">
        <v>633</v>
      </c>
      <c r="C438" s="503" t="s">
        <v>633</v>
      </c>
      <c r="D438" s="503" t="s">
        <v>634</v>
      </c>
      <c r="AC438" s="548"/>
      <c r="AD438" s="548"/>
      <c r="AE438" s="548"/>
      <c r="AV438" s="549"/>
      <c r="AW438" s="549"/>
      <c r="AX438" s="549"/>
      <c r="BO438" s="549"/>
      <c r="BP438" s="549"/>
      <c r="BQ438" s="549"/>
    </row>
    <row r="439" spans="1:151" ht="14.25" customHeight="1">
      <c r="A439" s="503" t="s">
        <v>299</v>
      </c>
      <c r="B439" s="503" t="s">
        <v>633</v>
      </c>
      <c r="C439" s="503" t="s">
        <v>633</v>
      </c>
      <c r="D439" s="503" t="s">
        <v>635</v>
      </c>
      <c r="AC439" s="548"/>
      <c r="AD439" s="548"/>
      <c r="AE439" s="548"/>
      <c r="AV439" s="549"/>
      <c r="AW439" s="549"/>
      <c r="AX439" s="549"/>
      <c r="BO439" s="549"/>
      <c r="BP439" s="549"/>
      <c r="BQ439" s="549"/>
    </row>
    <row r="440" spans="1:151" ht="14.25" customHeight="1">
      <c r="A440" s="503" t="s">
        <v>299</v>
      </c>
      <c r="B440" s="503" t="s">
        <v>633</v>
      </c>
      <c r="C440" s="503" t="s">
        <v>633</v>
      </c>
      <c r="D440" s="503" t="s">
        <v>636</v>
      </c>
      <c r="AC440" s="548"/>
      <c r="AD440" s="548"/>
      <c r="AE440" s="548"/>
      <c r="AV440" s="549"/>
      <c r="AW440" s="549"/>
      <c r="AX440" s="549"/>
      <c r="BO440" s="549"/>
      <c r="BP440" s="549"/>
      <c r="BQ440" s="549"/>
    </row>
    <row r="441" spans="1:151" ht="14.25" customHeight="1">
      <c r="A441" s="503" t="s">
        <v>299</v>
      </c>
      <c r="B441" s="503" t="s">
        <v>633</v>
      </c>
      <c r="C441" s="503" t="s">
        <v>633</v>
      </c>
      <c r="D441" s="503" t="s">
        <v>637</v>
      </c>
      <c r="AC441" s="548"/>
      <c r="AD441" s="548"/>
      <c r="AE441" s="548"/>
      <c r="AV441" s="549"/>
      <c r="AW441" s="549"/>
      <c r="AX441" s="549"/>
      <c r="BO441" s="549"/>
      <c r="BP441" s="549"/>
      <c r="BQ441" s="549"/>
    </row>
    <row r="442" spans="1:151" ht="14.25" customHeight="1">
      <c r="A442" s="503" t="s">
        <v>299</v>
      </c>
      <c r="B442" s="503" t="s">
        <v>633</v>
      </c>
      <c r="C442" s="503" t="s">
        <v>633</v>
      </c>
      <c r="D442" s="503" t="s">
        <v>638</v>
      </c>
      <c r="AC442" s="548"/>
      <c r="AD442" s="548"/>
      <c r="AE442" s="548"/>
      <c r="AV442" s="549"/>
      <c r="AW442" s="549"/>
      <c r="AX442" s="549"/>
      <c r="BO442" s="549"/>
      <c r="BP442" s="549"/>
      <c r="BQ442" s="549"/>
    </row>
    <row r="443" spans="1:151" ht="14.25" customHeight="1">
      <c r="A443" s="503" t="s">
        <v>299</v>
      </c>
      <c r="B443" s="503" t="s">
        <v>633</v>
      </c>
      <c r="C443" s="503" t="s">
        <v>633</v>
      </c>
      <c r="D443" s="503" t="s">
        <v>639</v>
      </c>
      <c r="AC443" s="548"/>
      <c r="AD443" s="548"/>
      <c r="AE443" s="548"/>
      <c r="AV443" s="549"/>
      <c r="AW443" s="549"/>
      <c r="AX443" s="549"/>
      <c r="BO443" s="549"/>
      <c r="BP443" s="549"/>
      <c r="BQ443" s="549"/>
    </row>
    <row r="444" spans="1:151" ht="14.25" customHeight="1">
      <c r="A444" s="503" t="s">
        <v>299</v>
      </c>
      <c r="B444" s="503" t="s">
        <v>633</v>
      </c>
      <c r="C444" s="503" t="s">
        <v>633</v>
      </c>
      <c r="D444" s="503" t="s">
        <v>640</v>
      </c>
      <c r="AC444" s="548"/>
      <c r="AD444" s="548"/>
      <c r="AE444" s="548"/>
      <c r="AV444" s="549"/>
      <c r="AW444" s="549"/>
      <c r="AX444" s="549"/>
      <c r="BO444" s="549"/>
      <c r="BP444" s="549"/>
      <c r="BQ444" s="549"/>
    </row>
    <row r="445" spans="1:151" ht="14.25" customHeight="1">
      <c r="A445" s="503" t="s">
        <v>299</v>
      </c>
      <c r="B445" s="503" t="s">
        <v>633</v>
      </c>
      <c r="C445" s="503" t="s">
        <v>633</v>
      </c>
      <c r="D445" s="503" t="s">
        <v>193</v>
      </c>
      <c r="AC445" s="548"/>
      <c r="AD445" s="548"/>
      <c r="AE445" s="548"/>
      <c r="AV445" s="549"/>
      <c r="AW445" s="549"/>
      <c r="AX445" s="549"/>
      <c r="BO445" s="549"/>
      <c r="BP445" s="549"/>
      <c r="BQ445" s="549"/>
    </row>
    <row r="446" spans="1:151" ht="14.25" customHeight="1">
      <c r="A446" s="503" t="s">
        <v>299</v>
      </c>
      <c r="B446" s="503" t="s">
        <v>633</v>
      </c>
      <c r="C446" s="503" t="s">
        <v>633</v>
      </c>
      <c r="D446" s="503" t="s">
        <v>641</v>
      </c>
      <c r="AC446" s="548"/>
      <c r="AD446" s="548"/>
      <c r="AE446" s="548"/>
      <c r="AV446" s="549"/>
      <c r="AW446" s="549"/>
      <c r="AX446" s="549"/>
      <c r="BO446" s="549"/>
      <c r="BP446" s="549"/>
      <c r="BQ446" s="549"/>
    </row>
    <row r="447" spans="1:151" ht="14.25" customHeight="1">
      <c r="A447" s="503" t="s">
        <v>299</v>
      </c>
      <c r="B447" s="503" t="s">
        <v>633</v>
      </c>
      <c r="C447" s="503" t="s">
        <v>633</v>
      </c>
      <c r="D447" s="503" t="s">
        <v>642</v>
      </c>
      <c r="AC447" s="548"/>
      <c r="AD447" s="548"/>
      <c r="AE447" s="548"/>
      <c r="AV447" s="549"/>
      <c r="AW447" s="549"/>
      <c r="AX447" s="549"/>
      <c r="BO447" s="549"/>
      <c r="BP447" s="549"/>
      <c r="BQ447" s="549"/>
    </row>
    <row r="448" spans="1:151" ht="14.25" customHeight="1">
      <c r="A448" s="503" t="s">
        <v>299</v>
      </c>
      <c r="B448" s="503" t="s">
        <v>633</v>
      </c>
      <c r="C448" s="503" t="s">
        <v>633</v>
      </c>
      <c r="D448" s="503" t="s">
        <v>643</v>
      </c>
      <c r="AC448" s="548"/>
      <c r="AD448" s="548"/>
      <c r="AE448" s="548"/>
      <c r="AV448" s="549"/>
      <c r="AW448" s="549"/>
      <c r="AX448" s="549"/>
      <c r="BO448" s="549"/>
      <c r="BP448" s="549"/>
      <c r="BQ448" s="549"/>
    </row>
    <row r="449" spans="1:151" ht="14.25" customHeight="1">
      <c r="A449" s="503" t="s">
        <v>299</v>
      </c>
      <c r="B449" s="503" t="s">
        <v>633</v>
      </c>
      <c r="C449" s="503" t="s">
        <v>633</v>
      </c>
      <c r="D449" s="503" t="s">
        <v>644</v>
      </c>
      <c r="AC449" s="548"/>
      <c r="AD449" s="548"/>
      <c r="AE449" s="548"/>
      <c r="AV449" s="549"/>
      <c r="AW449" s="549"/>
      <c r="AX449" s="549"/>
      <c r="BO449" s="549"/>
      <c r="BP449" s="549"/>
      <c r="BQ449" s="549"/>
    </row>
    <row r="450" spans="1:151" ht="14.25" customHeight="1">
      <c r="A450" s="503" t="s">
        <v>299</v>
      </c>
      <c r="B450" s="503" t="s">
        <v>633</v>
      </c>
      <c r="C450" s="503" t="s">
        <v>633</v>
      </c>
      <c r="D450" s="503" t="s">
        <v>645</v>
      </c>
      <c r="AC450" s="548"/>
      <c r="AD450" s="548"/>
      <c r="AE450" s="548"/>
      <c r="AV450" s="549"/>
      <c r="AW450" s="549"/>
      <c r="AX450" s="549"/>
      <c r="BO450" s="549"/>
      <c r="BP450" s="549"/>
      <c r="BQ450" s="549"/>
    </row>
    <row r="451" spans="1:151" ht="14.25" customHeight="1">
      <c r="A451" s="503" t="s">
        <v>299</v>
      </c>
      <c r="B451" s="503" t="s">
        <v>633</v>
      </c>
      <c r="C451" s="503" t="s">
        <v>633</v>
      </c>
      <c r="D451" s="503" t="s">
        <v>646</v>
      </c>
      <c r="AC451" s="548"/>
      <c r="AD451" s="548"/>
      <c r="AE451" s="548"/>
      <c r="AV451" s="549"/>
      <c r="AW451" s="549"/>
      <c r="AX451" s="549"/>
      <c r="BO451" s="549"/>
      <c r="BP451" s="549"/>
      <c r="BQ451" s="549"/>
    </row>
    <row r="452" spans="1:151" ht="14.25" customHeight="1">
      <c r="A452" s="503" t="s">
        <v>299</v>
      </c>
      <c r="B452" s="503" t="s">
        <v>633</v>
      </c>
      <c r="C452" s="503" t="s">
        <v>633</v>
      </c>
      <c r="D452" s="503" t="s">
        <v>647</v>
      </c>
      <c r="AC452" s="548"/>
      <c r="AD452" s="548"/>
      <c r="AE452" s="548"/>
      <c r="AV452" s="549"/>
      <c r="AW452" s="549"/>
      <c r="AX452" s="549"/>
      <c r="BO452" s="549"/>
      <c r="BP452" s="549"/>
      <c r="BQ452" s="549"/>
    </row>
    <row r="453" spans="1:151" ht="14.25" customHeight="1">
      <c r="A453" s="503" t="s">
        <v>299</v>
      </c>
      <c r="B453" s="503" t="s">
        <v>633</v>
      </c>
      <c r="C453" s="503" t="s">
        <v>633</v>
      </c>
      <c r="D453" s="503" t="s">
        <v>192</v>
      </c>
      <c r="AC453" s="548"/>
      <c r="AD453" s="548"/>
      <c r="AE453" s="548"/>
      <c r="AV453" s="549"/>
      <c r="AW453" s="549"/>
      <c r="AX453" s="549"/>
      <c r="BO453" s="549"/>
      <c r="BP453" s="549"/>
      <c r="BQ453" s="549"/>
    </row>
    <row r="454" spans="1:151" ht="14.25" customHeight="1">
      <c r="A454" s="503" t="s">
        <v>299</v>
      </c>
      <c r="B454" s="503" t="s">
        <v>633</v>
      </c>
      <c r="C454" s="503" t="s">
        <v>633</v>
      </c>
      <c r="D454" s="503" t="s">
        <v>648</v>
      </c>
      <c r="AC454" s="548"/>
      <c r="AD454" s="548"/>
      <c r="AE454" s="548"/>
      <c r="AV454" s="549"/>
      <c r="AW454" s="549"/>
      <c r="AX454" s="549"/>
      <c r="BO454" s="549"/>
      <c r="BP454" s="549"/>
      <c r="BQ454" s="549"/>
    </row>
    <row r="455" spans="1:151" ht="14.25" customHeight="1">
      <c r="A455" s="503" t="s">
        <v>299</v>
      </c>
      <c r="B455" s="503" t="s">
        <v>633</v>
      </c>
      <c r="C455" s="503" t="s">
        <v>633</v>
      </c>
      <c r="D455" s="503" t="s">
        <v>211</v>
      </c>
      <c r="AC455" s="548"/>
      <c r="AD455" s="548"/>
      <c r="AE455" s="548"/>
      <c r="AV455" s="549"/>
      <c r="AW455" s="549"/>
      <c r="AX455" s="549"/>
      <c r="BO455" s="549"/>
      <c r="BP455" s="549"/>
      <c r="BQ455" s="549"/>
    </row>
    <row r="456" spans="1:151" ht="14.25" customHeight="1">
      <c r="A456" s="503" t="s">
        <v>299</v>
      </c>
      <c r="B456" s="503" t="s">
        <v>633</v>
      </c>
      <c r="C456" s="503" t="s">
        <v>633</v>
      </c>
      <c r="D456" s="503" t="s">
        <v>223</v>
      </c>
      <c r="AC456" s="548"/>
      <c r="AD456" s="548"/>
      <c r="AE456" s="548"/>
      <c r="AV456" s="549"/>
      <c r="AW456" s="549"/>
      <c r="AX456" s="549"/>
      <c r="BO456" s="549"/>
      <c r="BP456" s="549"/>
      <c r="BQ456" s="549"/>
    </row>
    <row r="457" spans="1:151" ht="14.25" customHeight="1">
      <c r="A457" s="503" t="s">
        <v>299</v>
      </c>
      <c r="B457" s="503" t="s">
        <v>633</v>
      </c>
      <c r="C457" s="503" t="s">
        <v>633</v>
      </c>
      <c r="D457" s="503" t="s">
        <v>649</v>
      </c>
      <c r="AC457" s="548"/>
      <c r="AD457" s="548"/>
      <c r="AE457" s="548"/>
      <c r="AV457" s="549"/>
      <c r="AW457" s="549"/>
      <c r="AX457" s="549"/>
      <c r="BO457" s="549"/>
      <c r="BP457" s="549"/>
      <c r="BQ457" s="549"/>
    </row>
    <row r="458" spans="1:151" ht="14.25" customHeight="1">
      <c r="A458" s="503" t="s">
        <v>299</v>
      </c>
      <c r="B458" s="503" t="s">
        <v>633</v>
      </c>
      <c r="C458" s="503" t="s">
        <v>633</v>
      </c>
      <c r="D458" s="503" t="s">
        <v>650</v>
      </c>
      <c r="AC458" s="548"/>
      <c r="AD458" s="548"/>
      <c r="AE458" s="548"/>
      <c r="AV458" s="549"/>
      <c r="AW458" s="549"/>
      <c r="AX458" s="549"/>
      <c r="BO458" s="549"/>
      <c r="BP458" s="549"/>
      <c r="BQ458" s="549"/>
    </row>
    <row r="459" spans="1:151" ht="14.25" customHeight="1">
      <c r="A459" s="503" t="s">
        <v>299</v>
      </c>
      <c r="B459" s="503" t="s">
        <v>633</v>
      </c>
      <c r="C459" s="503" t="s">
        <v>633</v>
      </c>
      <c r="D459" s="503" t="s">
        <v>651</v>
      </c>
      <c r="AC459" s="548"/>
      <c r="AD459" s="548"/>
      <c r="AE459" s="548"/>
      <c r="AV459" s="549"/>
      <c r="AW459" s="549"/>
      <c r="AX459" s="549"/>
      <c r="BO459" s="549"/>
      <c r="BP459" s="549"/>
      <c r="BQ459" s="549"/>
    </row>
    <row r="460" spans="1:151" ht="14.25" customHeight="1">
      <c r="A460" s="503" t="s">
        <v>299</v>
      </c>
      <c r="B460" s="503" t="s">
        <v>633</v>
      </c>
      <c r="C460" s="503" t="s">
        <v>633</v>
      </c>
      <c r="D460" s="503" t="s">
        <v>652</v>
      </c>
      <c r="AC460" s="548"/>
      <c r="AD460" s="548"/>
      <c r="AE460" s="548"/>
      <c r="AV460" s="549"/>
      <c r="AW460" s="549"/>
      <c r="AX460" s="549"/>
      <c r="BO460" s="549"/>
      <c r="BP460" s="549"/>
      <c r="BQ460" s="549"/>
    </row>
    <row r="461" spans="1:151" ht="14.25" customHeight="1">
      <c r="A461" s="503" t="s">
        <v>299</v>
      </c>
      <c r="B461" s="503" t="s">
        <v>633</v>
      </c>
      <c r="C461" s="503" t="s">
        <v>633</v>
      </c>
      <c r="D461" s="503" t="s">
        <v>199</v>
      </c>
      <c r="AC461" s="548"/>
      <c r="AD461" s="548"/>
      <c r="AE461" s="548"/>
      <c r="AV461" s="549"/>
      <c r="AW461" s="549"/>
      <c r="AX461" s="549"/>
      <c r="BO461" s="549"/>
      <c r="BP461" s="549"/>
      <c r="BQ461" s="549"/>
    </row>
    <row r="462" spans="1:151" ht="14.25" customHeight="1">
      <c r="A462" s="503" t="s">
        <v>299</v>
      </c>
      <c r="B462" s="503" t="s">
        <v>633</v>
      </c>
      <c r="C462" s="503" t="s">
        <v>633</v>
      </c>
      <c r="D462" s="503" t="s">
        <v>653</v>
      </c>
      <c r="AC462" s="548"/>
      <c r="AD462" s="548"/>
      <c r="AE462" s="548"/>
      <c r="AV462" s="549"/>
      <c r="AW462" s="549"/>
      <c r="AX462" s="549"/>
      <c r="BO462" s="549"/>
      <c r="BP462" s="549"/>
      <c r="BQ462" s="549"/>
    </row>
    <row r="463" spans="1:151" ht="14.25" customHeight="1">
      <c r="A463" s="503" t="s">
        <v>299</v>
      </c>
      <c r="B463" s="503" t="s">
        <v>633</v>
      </c>
      <c r="C463" s="503" t="s">
        <v>633</v>
      </c>
      <c r="D463" s="503" t="s">
        <v>654</v>
      </c>
      <c r="AC463" s="548"/>
      <c r="AD463" s="548"/>
      <c r="AE463" s="548"/>
      <c r="AV463" s="549"/>
      <c r="AW463" s="549"/>
      <c r="AX463" s="549"/>
      <c r="BO463" s="549"/>
      <c r="BP463" s="549"/>
      <c r="BQ463" s="549"/>
    </row>
    <row r="464" spans="1:151" ht="14.25" customHeight="1">
      <c r="A464" s="503" t="s">
        <v>299</v>
      </c>
      <c r="B464" s="503" t="s">
        <v>655</v>
      </c>
      <c r="C464" s="503"/>
      <c r="D464" s="503"/>
      <c r="E464" s="490">
        <v>59</v>
      </c>
      <c r="F464" s="490">
        <v>3</v>
      </c>
      <c r="G464" s="490">
        <v>1</v>
      </c>
      <c r="H464" s="490">
        <v>1</v>
      </c>
      <c r="I464" s="490">
        <v>1</v>
      </c>
      <c r="J464" s="490">
        <v>1</v>
      </c>
      <c r="K464" s="490">
        <v>1</v>
      </c>
      <c r="L464" s="490">
        <v>56</v>
      </c>
      <c r="M464" s="490">
        <v>9</v>
      </c>
      <c r="N464" s="490" t="s">
        <v>1</v>
      </c>
      <c r="O464" s="490" t="s">
        <v>1</v>
      </c>
      <c r="P464" s="490" t="s">
        <v>1</v>
      </c>
      <c r="Q464" s="490" t="s">
        <v>1</v>
      </c>
      <c r="R464" s="490" t="s">
        <v>1</v>
      </c>
      <c r="S464" s="490" t="s">
        <v>1</v>
      </c>
      <c r="T464" s="490">
        <v>2</v>
      </c>
      <c r="U464" s="490">
        <v>2</v>
      </c>
      <c r="V464" s="490">
        <v>1</v>
      </c>
      <c r="W464" s="490" t="s">
        <v>1</v>
      </c>
      <c r="X464" s="490" t="s">
        <v>1</v>
      </c>
      <c r="Y464" s="490">
        <v>2</v>
      </c>
      <c r="Z464" s="490" t="s">
        <v>1</v>
      </c>
      <c r="AA464" s="490">
        <v>2</v>
      </c>
      <c r="AB464" s="490" t="s">
        <v>1</v>
      </c>
      <c r="AC464" s="548">
        <v>63.4</v>
      </c>
      <c r="AD464" s="548">
        <v>62.8</v>
      </c>
      <c r="AE464" s="548">
        <v>64.3</v>
      </c>
      <c r="AF464" s="492">
        <v>5</v>
      </c>
      <c r="AG464" s="492" t="s">
        <v>1</v>
      </c>
      <c r="AH464" s="492" t="s">
        <v>1</v>
      </c>
      <c r="AI464" s="492" t="s">
        <v>1</v>
      </c>
      <c r="AJ464" s="492" t="s">
        <v>1</v>
      </c>
      <c r="AK464" s="492" t="s">
        <v>1</v>
      </c>
      <c r="AL464" s="492" t="s">
        <v>1</v>
      </c>
      <c r="AM464" s="492">
        <v>1</v>
      </c>
      <c r="AN464" s="492">
        <v>1</v>
      </c>
      <c r="AO464" s="492" t="s">
        <v>1</v>
      </c>
      <c r="AP464" s="492" t="s">
        <v>1</v>
      </c>
      <c r="AQ464" s="492" t="s">
        <v>1</v>
      </c>
      <c r="AR464" s="492">
        <v>2</v>
      </c>
      <c r="AS464" s="492" t="s">
        <v>1</v>
      </c>
      <c r="AT464" s="492">
        <v>1</v>
      </c>
      <c r="AU464" s="492" t="s">
        <v>1</v>
      </c>
      <c r="AV464" s="549">
        <v>66.599999999999994</v>
      </c>
      <c r="AW464" s="549">
        <v>69</v>
      </c>
      <c r="AX464" s="549">
        <v>63</v>
      </c>
      <c r="AY464" s="492">
        <v>5</v>
      </c>
      <c r="AZ464" s="492" t="s">
        <v>1</v>
      </c>
      <c r="BA464" s="492" t="s">
        <v>1</v>
      </c>
      <c r="BB464" s="492" t="s">
        <v>1</v>
      </c>
      <c r="BC464" s="492" t="s">
        <v>1</v>
      </c>
      <c r="BD464" s="492" t="s">
        <v>1</v>
      </c>
      <c r="BE464" s="492" t="s">
        <v>1</v>
      </c>
      <c r="BF464" s="492">
        <v>1</v>
      </c>
      <c r="BG464" s="492">
        <v>1</v>
      </c>
      <c r="BH464" s="492" t="s">
        <v>1</v>
      </c>
      <c r="BI464" s="492" t="s">
        <v>1</v>
      </c>
      <c r="BJ464" s="492" t="s">
        <v>1</v>
      </c>
      <c r="BK464" s="492">
        <v>2</v>
      </c>
      <c r="BL464" s="492" t="s">
        <v>1</v>
      </c>
      <c r="BM464" s="492">
        <v>1</v>
      </c>
      <c r="BN464" s="492" t="s">
        <v>1</v>
      </c>
      <c r="BO464" s="549">
        <v>66.599999999999994</v>
      </c>
      <c r="BP464" s="549">
        <v>69</v>
      </c>
      <c r="BQ464" s="549">
        <v>63</v>
      </c>
      <c r="BR464" s="492">
        <v>3</v>
      </c>
      <c r="BS464" s="492" t="s">
        <v>1</v>
      </c>
      <c r="BT464" s="492" t="s">
        <v>1</v>
      </c>
      <c r="BU464" s="492" t="s">
        <v>1</v>
      </c>
      <c r="BV464" s="492" t="s">
        <v>1</v>
      </c>
      <c r="BW464" s="492" t="s">
        <v>1</v>
      </c>
      <c r="BX464" s="492" t="s">
        <v>1</v>
      </c>
      <c r="BY464" s="492" t="s">
        <v>1</v>
      </c>
      <c r="BZ464" s="492">
        <v>1</v>
      </c>
      <c r="CA464" s="492">
        <v>1</v>
      </c>
      <c r="CB464" s="492" t="s">
        <v>1</v>
      </c>
      <c r="CC464" s="492" t="s">
        <v>1</v>
      </c>
      <c r="CD464" s="492">
        <v>1</v>
      </c>
      <c r="CE464" s="492" t="s">
        <v>1</v>
      </c>
      <c r="CF464" s="492" t="s">
        <v>1</v>
      </c>
      <c r="CG464" s="492" t="s">
        <v>1</v>
      </c>
      <c r="CH464" s="492">
        <v>1</v>
      </c>
      <c r="CI464" s="492" t="s">
        <v>1</v>
      </c>
      <c r="CJ464" s="492" t="s">
        <v>1</v>
      </c>
      <c r="CK464" s="492" t="s">
        <v>1</v>
      </c>
      <c r="CL464" s="492" t="s">
        <v>1</v>
      </c>
      <c r="CM464" s="492" t="s">
        <v>1</v>
      </c>
      <c r="CN464" s="492" t="s">
        <v>1</v>
      </c>
      <c r="CO464" s="492" t="s">
        <v>1</v>
      </c>
      <c r="CP464" s="492" t="s">
        <v>1</v>
      </c>
      <c r="CQ464" s="492" t="s">
        <v>1</v>
      </c>
      <c r="CR464" s="492">
        <v>1</v>
      </c>
      <c r="CS464" s="492" t="s">
        <v>1</v>
      </c>
      <c r="CT464" s="492" t="s">
        <v>1</v>
      </c>
      <c r="CU464" s="492" t="s">
        <v>1</v>
      </c>
      <c r="DC464" s="492">
        <v>12</v>
      </c>
      <c r="DD464" s="492">
        <v>11</v>
      </c>
      <c r="DE464" s="492">
        <v>5</v>
      </c>
      <c r="DF464" s="492">
        <v>3</v>
      </c>
      <c r="DG464" s="492">
        <v>3</v>
      </c>
      <c r="DH464" s="492" t="s">
        <v>1</v>
      </c>
      <c r="DI464" s="492" t="s">
        <v>1</v>
      </c>
      <c r="DJ464" s="492">
        <v>1</v>
      </c>
      <c r="DK464" s="492">
        <v>3</v>
      </c>
      <c r="DL464" s="492" t="s">
        <v>1</v>
      </c>
      <c r="DM464" s="492" t="s">
        <v>1</v>
      </c>
      <c r="DN464" s="492" t="s">
        <v>1</v>
      </c>
      <c r="DO464" s="492" t="s">
        <v>1</v>
      </c>
      <c r="DP464" s="492">
        <v>1</v>
      </c>
      <c r="DQ464" s="492" t="s">
        <v>1</v>
      </c>
      <c r="DR464" s="492" t="s">
        <v>1</v>
      </c>
      <c r="DS464" s="492" t="s">
        <v>1</v>
      </c>
      <c r="DT464" s="492">
        <v>2</v>
      </c>
      <c r="DU464" s="492" t="s">
        <v>1</v>
      </c>
      <c r="DV464" s="492" t="s">
        <v>1</v>
      </c>
      <c r="DW464" s="492" t="s">
        <v>1</v>
      </c>
      <c r="DX464" s="492" t="s">
        <v>1</v>
      </c>
      <c r="EA464" s="492">
        <v>2</v>
      </c>
      <c r="EB464" s="492">
        <v>70</v>
      </c>
      <c r="EC464" s="492">
        <v>25</v>
      </c>
      <c r="ED464" s="492">
        <v>15</v>
      </c>
      <c r="EE464" s="492">
        <v>30</v>
      </c>
      <c r="EF464" s="492">
        <v>5</v>
      </c>
      <c r="EG464" s="492">
        <v>5</v>
      </c>
      <c r="EH464" s="492">
        <v>3</v>
      </c>
      <c r="EI464" s="492">
        <v>1</v>
      </c>
      <c r="EJ464" s="492">
        <v>1</v>
      </c>
      <c r="EK464" s="492" t="s">
        <v>1</v>
      </c>
      <c r="EL464" s="492" t="s">
        <v>1</v>
      </c>
      <c r="EM464" s="492" t="s">
        <v>1</v>
      </c>
      <c r="EN464" s="492">
        <v>7</v>
      </c>
      <c r="EO464" s="492">
        <v>6</v>
      </c>
      <c r="EP464" s="492">
        <v>2</v>
      </c>
      <c r="EQ464" s="492">
        <v>2</v>
      </c>
      <c r="ER464" s="492">
        <v>2</v>
      </c>
      <c r="ES464" s="492" t="s">
        <v>1</v>
      </c>
      <c r="ET464" s="492" t="s">
        <v>1</v>
      </c>
      <c r="EU464" s="492">
        <v>1</v>
      </c>
    </row>
    <row r="465" spans="1:151" ht="14.25" customHeight="1">
      <c r="A465" s="503" t="s">
        <v>299</v>
      </c>
      <c r="B465" s="503" t="s">
        <v>655</v>
      </c>
      <c r="C465" s="503" t="s">
        <v>656</v>
      </c>
      <c r="D465" s="503"/>
      <c r="E465" s="490">
        <v>34</v>
      </c>
      <c r="F465" s="490" t="s">
        <v>1</v>
      </c>
      <c r="G465" s="490" t="s">
        <v>1</v>
      </c>
      <c r="H465" s="490" t="s">
        <v>1</v>
      </c>
      <c r="I465" s="490" t="s">
        <v>1</v>
      </c>
      <c r="J465" s="490" t="s">
        <v>1</v>
      </c>
      <c r="K465" s="490" t="s">
        <v>1</v>
      </c>
      <c r="L465" s="490">
        <v>34</v>
      </c>
      <c r="M465" s="490" t="s">
        <v>1</v>
      </c>
      <c r="N465" s="490" t="s">
        <v>1</v>
      </c>
      <c r="O465" s="490" t="s">
        <v>1</v>
      </c>
      <c r="P465" s="490" t="s">
        <v>1</v>
      </c>
      <c r="Q465" s="490" t="s">
        <v>1</v>
      </c>
      <c r="R465" s="490" t="s">
        <v>1</v>
      </c>
      <c r="S465" s="490" t="s">
        <v>1</v>
      </c>
      <c r="T465" s="490" t="s">
        <v>1</v>
      </c>
      <c r="U465" s="490" t="s">
        <v>1</v>
      </c>
      <c r="V465" s="490" t="s">
        <v>1</v>
      </c>
      <c r="W465" s="490" t="s">
        <v>1</v>
      </c>
      <c r="X465" s="490" t="s">
        <v>1</v>
      </c>
      <c r="Y465" s="490" t="s">
        <v>1</v>
      </c>
      <c r="Z465" s="490" t="s">
        <v>1</v>
      </c>
      <c r="AA465" s="490" t="s">
        <v>1</v>
      </c>
      <c r="AB465" s="490" t="s">
        <v>1</v>
      </c>
      <c r="AC465" s="548" t="s">
        <v>1</v>
      </c>
      <c r="AD465" s="548" t="s">
        <v>1</v>
      </c>
      <c r="AE465" s="548" t="s">
        <v>1</v>
      </c>
      <c r="AF465" s="492" t="s">
        <v>1</v>
      </c>
      <c r="AG465" s="492" t="s">
        <v>1</v>
      </c>
      <c r="AH465" s="492" t="s">
        <v>1</v>
      </c>
      <c r="AI465" s="492" t="s">
        <v>1</v>
      </c>
      <c r="AJ465" s="492" t="s">
        <v>1</v>
      </c>
      <c r="AK465" s="492" t="s">
        <v>1</v>
      </c>
      <c r="AL465" s="492" t="s">
        <v>1</v>
      </c>
      <c r="AM465" s="492" t="s">
        <v>1</v>
      </c>
      <c r="AN465" s="492" t="s">
        <v>1</v>
      </c>
      <c r="AO465" s="492" t="s">
        <v>1</v>
      </c>
      <c r="AP465" s="492" t="s">
        <v>1</v>
      </c>
      <c r="AQ465" s="492" t="s">
        <v>1</v>
      </c>
      <c r="AR465" s="492" t="s">
        <v>1</v>
      </c>
      <c r="AS465" s="492" t="s">
        <v>1</v>
      </c>
      <c r="AT465" s="492" t="s">
        <v>1</v>
      </c>
      <c r="AU465" s="492" t="s">
        <v>1</v>
      </c>
      <c r="AV465" s="549" t="s">
        <v>1</v>
      </c>
      <c r="AW465" s="549" t="s">
        <v>1</v>
      </c>
      <c r="AX465" s="549" t="s">
        <v>1</v>
      </c>
      <c r="AY465" s="492" t="s">
        <v>1</v>
      </c>
      <c r="AZ465" s="492" t="s">
        <v>1</v>
      </c>
      <c r="BA465" s="492" t="s">
        <v>1</v>
      </c>
      <c r="BB465" s="492" t="s">
        <v>1</v>
      </c>
      <c r="BC465" s="492" t="s">
        <v>1</v>
      </c>
      <c r="BD465" s="492" t="s">
        <v>1</v>
      </c>
      <c r="BE465" s="492" t="s">
        <v>1</v>
      </c>
      <c r="BF465" s="492" t="s">
        <v>1</v>
      </c>
      <c r="BG465" s="492" t="s">
        <v>1</v>
      </c>
      <c r="BH465" s="492" t="s">
        <v>1</v>
      </c>
      <c r="BI465" s="492" t="s">
        <v>1</v>
      </c>
      <c r="BJ465" s="492" t="s">
        <v>1</v>
      </c>
      <c r="BK465" s="492" t="s">
        <v>1</v>
      </c>
      <c r="BL465" s="492" t="s">
        <v>1</v>
      </c>
      <c r="BM465" s="492" t="s">
        <v>1</v>
      </c>
      <c r="BN465" s="492" t="s">
        <v>1</v>
      </c>
      <c r="BO465" s="549" t="s">
        <v>1</v>
      </c>
      <c r="BP465" s="549" t="s">
        <v>1</v>
      </c>
      <c r="BQ465" s="549" t="s">
        <v>1</v>
      </c>
      <c r="BR465" s="492" t="s">
        <v>1</v>
      </c>
      <c r="BS465" s="492" t="s">
        <v>1</v>
      </c>
      <c r="BT465" s="492" t="s">
        <v>1</v>
      </c>
      <c r="BU465" s="492" t="s">
        <v>1</v>
      </c>
      <c r="BV465" s="492" t="s">
        <v>1</v>
      </c>
      <c r="BW465" s="492" t="s">
        <v>1</v>
      </c>
      <c r="BX465" s="492" t="s">
        <v>1</v>
      </c>
      <c r="BY465" s="492" t="s">
        <v>1</v>
      </c>
      <c r="BZ465" s="492" t="s">
        <v>1</v>
      </c>
      <c r="CA465" s="492" t="s">
        <v>1</v>
      </c>
      <c r="CB465" s="492" t="s">
        <v>1</v>
      </c>
      <c r="CC465" s="492" t="s">
        <v>1</v>
      </c>
      <c r="CD465" s="492" t="s">
        <v>1</v>
      </c>
      <c r="CE465" s="492" t="s">
        <v>1</v>
      </c>
      <c r="CF465" s="492" t="s">
        <v>1</v>
      </c>
      <c r="CG465" s="492" t="s">
        <v>1</v>
      </c>
      <c r="CH465" s="492" t="s">
        <v>1</v>
      </c>
      <c r="CI465" s="492" t="s">
        <v>1</v>
      </c>
      <c r="CJ465" s="492" t="s">
        <v>1</v>
      </c>
      <c r="CK465" s="492" t="s">
        <v>1</v>
      </c>
      <c r="CL465" s="492" t="s">
        <v>1</v>
      </c>
      <c r="CM465" s="492" t="s">
        <v>1</v>
      </c>
      <c r="CN465" s="492" t="s">
        <v>1</v>
      </c>
      <c r="CO465" s="492" t="s">
        <v>1</v>
      </c>
      <c r="CP465" s="492" t="s">
        <v>1</v>
      </c>
      <c r="CQ465" s="492" t="s">
        <v>1</v>
      </c>
      <c r="CR465" s="492" t="s">
        <v>1</v>
      </c>
      <c r="CS465" s="492" t="s">
        <v>1</v>
      </c>
      <c r="CT465" s="492" t="s">
        <v>1</v>
      </c>
      <c r="CU465" s="492" t="s">
        <v>1</v>
      </c>
      <c r="DC465" s="492" t="s">
        <v>1</v>
      </c>
      <c r="DD465" s="492" t="s">
        <v>1</v>
      </c>
      <c r="DE465" s="492" t="s">
        <v>1</v>
      </c>
      <c r="DF465" s="492" t="s">
        <v>1</v>
      </c>
      <c r="DG465" s="492" t="s">
        <v>1</v>
      </c>
      <c r="DH465" s="492" t="s">
        <v>1</v>
      </c>
      <c r="DI465" s="492" t="s">
        <v>1</v>
      </c>
      <c r="DJ465" s="492" t="s">
        <v>1</v>
      </c>
      <c r="DK465" s="492" t="s">
        <v>1</v>
      </c>
      <c r="DL465" s="492" t="s">
        <v>1</v>
      </c>
      <c r="DM465" s="492" t="s">
        <v>1</v>
      </c>
      <c r="DN465" s="492" t="s">
        <v>1</v>
      </c>
      <c r="DO465" s="492" t="s">
        <v>1</v>
      </c>
      <c r="DP465" s="492" t="s">
        <v>1</v>
      </c>
      <c r="DQ465" s="492" t="s">
        <v>1</v>
      </c>
      <c r="DR465" s="492" t="s">
        <v>1</v>
      </c>
      <c r="DS465" s="492" t="s">
        <v>1</v>
      </c>
      <c r="DT465" s="492" t="s">
        <v>1</v>
      </c>
      <c r="DU465" s="492" t="s">
        <v>1</v>
      </c>
      <c r="DV465" s="492" t="s">
        <v>1</v>
      </c>
      <c r="DW465" s="492" t="s">
        <v>1</v>
      </c>
      <c r="DX465" s="492" t="s">
        <v>1</v>
      </c>
      <c r="EA465" s="492" t="s">
        <v>1</v>
      </c>
      <c r="EB465" s="492" t="s">
        <v>1</v>
      </c>
      <c r="EC465" s="492" t="s">
        <v>1</v>
      </c>
      <c r="ED465" s="492" t="s">
        <v>1</v>
      </c>
      <c r="EE465" s="492" t="s">
        <v>1</v>
      </c>
      <c r="EF465" s="492" t="s">
        <v>1</v>
      </c>
      <c r="EG465" s="492" t="s">
        <v>1</v>
      </c>
      <c r="EH465" s="492" t="s">
        <v>1</v>
      </c>
      <c r="EI465" s="492" t="s">
        <v>1</v>
      </c>
      <c r="EJ465" s="492" t="s">
        <v>1</v>
      </c>
      <c r="EK465" s="492" t="s">
        <v>1</v>
      </c>
      <c r="EL465" s="492" t="s">
        <v>1</v>
      </c>
      <c r="EM465" s="492" t="s">
        <v>1</v>
      </c>
      <c r="EN465" s="492" t="s">
        <v>1</v>
      </c>
      <c r="EO465" s="492" t="s">
        <v>1</v>
      </c>
      <c r="EP465" s="492" t="s">
        <v>1</v>
      </c>
      <c r="EQ465" s="492" t="s">
        <v>1</v>
      </c>
      <c r="ER465" s="492" t="s">
        <v>1</v>
      </c>
      <c r="ES465" s="492" t="s">
        <v>1</v>
      </c>
      <c r="ET465" s="492" t="s">
        <v>1</v>
      </c>
      <c r="EU465" s="492" t="s">
        <v>1</v>
      </c>
    </row>
    <row r="466" spans="1:151" ht="14.25" customHeight="1">
      <c r="A466" s="503" t="s">
        <v>299</v>
      </c>
      <c r="B466" s="503" t="s">
        <v>655</v>
      </c>
      <c r="C466" s="503" t="s">
        <v>656</v>
      </c>
      <c r="D466" s="503" t="s">
        <v>657</v>
      </c>
      <c r="AC466" s="548"/>
      <c r="AD466" s="548"/>
      <c r="AE466" s="548"/>
      <c r="AV466" s="549"/>
      <c r="AW466" s="549"/>
      <c r="AX466" s="549"/>
      <c r="BO466" s="549"/>
      <c r="BP466" s="549"/>
      <c r="BQ466" s="549"/>
    </row>
    <row r="467" spans="1:151" ht="14.25" customHeight="1">
      <c r="A467" s="503" t="s">
        <v>299</v>
      </c>
      <c r="B467" s="503" t="s">
        <v>655</v>
      </c>
      <c r="C467" s="503" t="s">
        <v>656</v>
      </c>
      <c r="D467" s="503" t="s">
        <v>658</v>
      </c>
      <c r="AC467" s="548"/>
      <c r="AD467" s="548"/>
      <c r="AE467" s="548"/>
      <c r="AV467" s="549"/>
      <c r="AW467" s="549"/>
      <c r="AX467" s="549"/>
      <c r="BO467" s="549"/>
      <c r="BP467" s="549"/>
      <c r="BQ467" s="549"/>
    </row>
    <row r="468" spans="1:151" ht="14.25" customHeight="1">
      <c r="A468" s="503" t="s">
        <v>299</v>
      </c>
      <c r="B468" s="503" t="s">
        <v>655</v>
      </c>
      <c r="C468" s="503" t="s">
        <v>656</v>
      </c>
      <c r="D468" s="503" t="s">
        <v>659</v>
      </c>
      <c r="AC468" s="548"/>
      <c r="AD468" s="548"/>
      <c r="AE468" s="548"/>
      <c r="AV468" s="549"/>
      <c r="AW468" s="549"/>
      <c r="AX468" s="549"/>
      <c r="BO468" s="549"/>
      <c r="BP468" s="549"/>
      <c r="BQ468" s="549"/>
    </row>
    <row r="469" spans="1:151" ht="14.25" customHeight="1">
      <c r="A469" s="503" t="s">
        <v>299</v>
      </c>
      <c r="B469" s="503" t="s">
        <v>655</v>
      </c>
      <c r="C469" s="503" t="s">
        <v>656</v>
      </c>
      <c r="D469" s="503" t="s">
        <v>660</v>
      </c>
      <c r="AC469" s="548"/>
      <c r="AD469" s="548"/>
      <c r="AE469" s="548"/>
      <c r="AV469" s="549"/>
      <c r="AW469" s="549"/>
      <c r="AX469" s="549"/>
      <c r="BO469" s="549"/>
      <c r="BP469" s="549"/>
      <c r="BQ469" s="549"/>
    </row>
    <row r="470" spans="1:151" ht="14.25" customHeight="1">
      <c r="A470" s="503" t="s">
        <v>299</v>
      </c>
      <c r="B470" s="503" t="s">
        <v>655</v>
      </c>
      <c r="C470" s="503" t="s">
        <v>656</v>
      </c>
      <c r="D470" s="503" t="s">
        <v>661</v>
      </c>
      <c r="AC470" s="548"/>
      <c r="AD470" s="548"/>
      <c r="AE470" s="548"/>
      <c r="AV470" s="549"/>
      <c r="AW470" s="549"/>
      <c r="AX470" s="549"/>
      <c r="BO470" s="549"/>
      <c r="BP470" s="549"/>
      <c r="BQ470" s="549"/>
    </row>
    <row r="471" spans="1:151" ht="14.25" customHeight="1">
      <c r="A471" s="503" t="s">
        <v>299</v>
      </c>
      <c r="B471" s="503" t="s">
        <v>655</v>
      </c>
      <c r="C471" s="503" t="s">
        <v>656</v>
      </c>
      <c r="D471" s="503" t="s">
        <v>662</v>
      </c>
      <c r="AC471" s="548"/>
      <c r="AD471" s="548"/>
      <c r="AE471" s="548"/>
      <c r="AV471" s="549"/>
      <c r="AW471" s="549"/>
      <c r="AX471" s="549"/>
      <c r="BO471" s="549"/>
      <c r="BP471" s="549"/>
      <c r="BQ471" s="549"/>
    </row>
    <row r="472" spans="1:151" ht="14.25" customHeight="1">
      <c r="A472" s="503" t="s">
        <v>299</v>
      </c>
      <c r="B472" s="503" t="s">
        <v>655</v>
      </c>
      <c r="C472" s="503" t="s">
        <v>656</v>
      </c>
      <c r="D472" s="503" t="s">
        <v>663</v>
      </c>
      <c r="AC472" s="548"/>
      <c r="AD472" s="548"/>
      <c r="AE472" s="548"/>
      <c r="AV472" s="549"/>
      <c r="AW472" s="549"/>
      <c r="AX472" s="549"/>
      <c r="BO472" s="549"/>
      <c r="BP472" s="549"/>
      <c r="BQ472" s="549"/>
    </row>
    <row r="473" spans="1:151" ht="14.25" customHeight="1">
      <c r="A473" s="503" t="s">
        <v>299</v>
      </c>
      <c r="B473" s="503" t="s">
        <v>655</v>
      </c>
      <c r="C473" s="503" t="s">
        <v>656</v>
      </c>
      <c r="D473" s="503" t="s">
        <v>664</v>
      </c>
      <c r="AC473" s="548"/>
      <c r="AD473" s="548"/>
      <c r="AE473" s="548"/>
      <c r="AV473" s="549"/>
      <c r="AW473" s="549"/>
      <c r="AX473" s="549"/>
      <c r="BO473" s="549"/>
      <c r="BP473" s="549"/>
      <c r="BQ473" s="549"/>
    </row>
    <row r="474" spans="1:151" ht="14.25" customHeight="1">
      <c r="A474" s="503" t="s">
        <v>299</v>
      </c>
      <c r="B474" s="503" t="s">
        <v>655</v>
      </c>
      <c r="C474" s="503" t="s">
        <v>656</v>
      </c>
      <c r="D474" s="503" t="s">
        <v>224</v>
      </c>
      <c r="AC474" s="548"/>
      <c r="AD474" s="548"/>
      <c r="AE474" s="548"/>
      <c r="AV474" s="549"/>
      <c r="AW474" s="549"/>
      <c r="AX474" s="549"/>
      <c r="BO474" s="549"/>
      <c r="BP474" s="549"/>
      <c r="BQ474" s="549"/>
    </row>
    <row r="475" spans="1:151" ht="14.25" customHeight="1">
      <c r="A475" s="503" t="s">
        <v>299</v>
      </c>
      <c r="B475" s="503" t="s">
        <v>655</v>
      </c>
      <c r="C475" s="503" t="s">
        <v>656</v>
      </c>
      <c r="D475" s="503" t="s">
        <v>665</v>
      </c>
      <c r="AC475" s="548"/>
      <c r="AD475" s="548"/>
      <c r="AE475" s="548"/>
      <c r="AV475" s="549"/>
      <c r="AW475" s="549"/>
      <c r="AX475" s="549"/>
      <c r="BO475" s="549"/>
      <c r="BP475" s="549"/>
      <c r="BQ475" s="549"/>
    </row>
    <row r="476" spans="1:151" ht="14.25" customHeight="1">
      <c r="A476" s="503" t="s">
        <v>299</v>
      </c>
      <c r="B476" s="503" t="s">
        <v>655</v>
      </c>
      <c r="C476" s="503" t="s">
        <v>656</v>
      </c>
      <c r="D476" s="503" t="s">
        <v>666</v>
      </c>
      <c r="AC476" s="548"/>
      <c r="AD476" s="548"/>
      <c r="AE476" s="548"/>
      <c r="AV476" s="549"/>
      <c r="AW476" s="549"/>
      <c r="AX476" s="549"/>
      <c r="BO476" s="549"/>
      <c r="BP476" s="549"/>
      <c r="BQ476" s="549"/>
    </row>
    <row r="477" spans="1:151" ht="14.25" customHeight="1">
      <c r="A477" s="503" t="s">
        <v>299</v>
      </c>
      <c r="B477" s="503" t="s">
        <v>655</v>
      </c>
      <c r="C477" s="503" t="s">
        <v>656</v>
      </c>
      <c r="D477" s="503" t="s">
        <v>667</v>
      </c>
      <c r="AC477" s="548"/>
      <c r="AD477" s="548"/>
      <c r="AE477" s="548"/>
      <c r="AV477" s="549"/>
      <c r="AW477" s="549"/>
      <c r="AX477" s="549"/>
      <c r="BO477" s="549"/>
      <c r="BP477" s="549"/>
      <c r="BQ477" s="549"/>
    </row>
    <row r="478" spans="1:151" ht="14.25" customHeight="1">
      <c r="A478" s="503" t="s">
        <v>299</v>
      </c>
      <c r="B478" s="503" t="s">
        <v>655</v>
      </c>
      <c r="C478" s="503" t="s">
        <v>656</v>
      </c>
      <c r="D478" s="503" t="s">
        <v>668</v>
      </c>
      <c r="AC478" s="548"/>
      <c r="AD478" s="548"/>
      <c r="AE478" s="548"/>
      <c r="AV478" s="549"/>
      <c r="AW478" s="549"/>
      <c r="AX478" s="549"/>
      <c r="BO478" s="549"/>
      <c r="BP478" s="549"/>
      <c r="BQ478" s="549"/>
    </row>
    <row r="479" spans="1:151" ht="14.25" customHeight="1">
      <c r="A479" s="498" t="s">
        <v>299</v>
      </c>
      <c r="B479" s="498" t="s">
        <v>655</v>
      </c>
      <c r="C479" s="498" t="s">
        <v>669</v>
      </c>
      <c r="D479" s="498"/>
      <c r="E479" s="495">
        <v>22</v>
      </c>
      <c r="F479" s="495">
        <v>2</v>
      </c>
      <c r="G479" s="495" t="s">
        <v>190</v>
      </c>
      <c r="H479" s="495" t="s">
        <v>190</v>
      </c>
      <c r="I479" s="495" t="s">
        <v>190</v>
      </c>
      <c r="J479" s="495" t="s">
        <v>190</v>
      </c>
      <c r="K479" s="495" t="s">
        <v>190</v>
      </c>
      <c r="L479" s="495">
        <v>20</v>
      </c>
      <c r="M479" s="495" t="s">
        <v>190</v>
      </c>
      <c r="N479" s="495" t="s">
        <v>190</v>
      </c>
      <c r="O479" s="495" t="s">
        <v>190</v>
      </c>
      <c r="P479" s="495" t="s">
        <v>190</v>
      </c>
      <c r="Q479" s="495" t="s">
        <v>190</v>
      </c>
      <c r="R479" s="495" t="s">
        <v>190</v>
      </c>
      <c r="S479" s="495" t="s">
        <v>190</v>
      </c>
      <c r="T479" s="495" t="s">
        <v>190</v>
      </c>
      <c r="U479" s="495" t="s">
        <v>190</v>
      </c>
      <c r="V479" s="495" t="s">
        <v>190</v>
      </c>
      <c r="W479" s="495" t="s">
        <v>190</v>
      </c>
      <c r="X479" s="495" t="s">
        <v>190</v>
      </c>
      <c r="Y479" s="495" t="s">
        <v>190</v>
      </c>
      <c r="Z479" s="495" t="s">
        <v>190</v>
      </c>
      <c r="AA479" s="495" t="s">
        <v>190</v>
      </c>
      <c r="AB479" s="495" t="s">
        <v>190</v>
      </c>
      <c r="AC479" s="495" t="s">
        <v>190</v>
      </c>
      <c r="AD479" s="495" t="s">
        <v>190</v>
      </c>
      <c r="AE479" s="495" t="s">
        <v>190</v>
      </c>
      <c r="AF479" s="495" t="s">
        <v>190</v>
      </c>
      <c r="AG479" s="495" t="s">
        <v>190</v>
      </c>
      <c r="AH479" s="495" t="s">
        <v>190</v>
      </c>
      <c r="AI479" s="495" t="s">
        <v>190</v>
      </c>
      <c r="AJ479" s="495" t="s">
        <v>190</v>
      </c>
      <c r="AK479" s="495" t="s">
        <v>190</v>
      </c>
      <c r="AL479" s="495" t="s">
        <v>190</v>
      </c>
      <c r="AM479" s="495" t="s">
        <v>190</v>
      </c>
      <c r="AN479" s="495" t="s">
        <v>190</v>
      </c>
      <c r="AO479" s="495" t="s">
        <v>190</v>
      </c>
      <c r="AP479" s="495" t="s">
        <v>190</v>
      </c>
      <c r="AQ479" s="495" t="s">
        <v>190</v>
      </c>
      <c r="AR479" s="495" t="s">
        <v>190</v>
      </c>
      <c r="AS479" s="495" t="s">
        <v>190</v>
      </c>
      <c r="AT479" s="495" t="s">
        <v>190</v>
      </c>
      <c r="AU479" s="495" t="s">
        <v>190</v>
      </c>
      <c r="AV479" s="495" t="s">
        <v>190</v>
      </c>
      <c r="AW479" s="495" t="s">
        <v>190</v>
      </c>
      <c r="AX479" s="495" t="s">
        <v>190</v>
      </c>
      <c r="AY479" s="495" t="s">
        <v>190</v>
      </c>
      <c r="AZ479" s="495" t="s">
        <v>190</v>
      </c>
      <c r="BA479" s="495" t="s">
        <v>190</v>
      </c>
      <c r="BB479" s="495" t="s">
        <v>190</v>
      </c>
      <c r="BC479" s="495" t="s">
        <v>190</v>
      </c>
      <c r="BD479" s="495" t="s">
        <v>190</v>
      </c>
      <c r="BE479" s="495" t="s">
        <v>190</v>
      </c>
      <c r="BF479" s="495" t="s">
        <v>190</v>
      </c>
      <c r="BG479" s="495" t="s">
        <v>190</v>
      </c>
      <c r="BH479" s="495" t="s">
        <v>190</v>
      </c>
      <c r="BI479" s="495" t="s">
        <v>190</v>
      </c>
      <c r="BJ479" s="495" t="s">
        <v>190</v>
      </c>
      <c r="BK479" s="495" t="s">
        <v>190</v>
      </c>
      <c r="BL479" s="495" t="s">
        <v>190</v>
      </c>
      <c r="BM479" s="495" t="s">
        <v>190</v>
      </c>
      <c r="BN479" s="495" t="s">
        <v>190</v>
      </c>
      <c r="BO479" s="495" t="s">
        <v>190</v>
      </c>
      <c r="BP479" s="495" t="s">
        <v>190</v>
      </c>
      <c r="BQ479" s="495" t="s">
        <v>190</v>
      </c>
      <c r="BR479" s="495" t="s">
        <v>190</v>
      </c>
      <c r="BS479" s="495" t="s">
        <v>190</v>
      </c>
      <c r="BT479" s="495" t="s">
        <v>190</v>
      </c>
      <c r="BU479" s="495" t="s">
        <v>190</v>
      </c>
      <c r="BV479" s="495" t="s">
        <v>190</v>
      </c>
      <c r="BW479" s="495" t="s">
        <v>190</v>
      </c>
      <c r="BX479" s="495" t="s">
        <v>190</v>
      </c>
      <c r="BY479" s="495" t="s">
        <v>190</v>
      </c>
      <c r="BZ479" s="495" t="s">
        <v>190</v>
      </c>
      <c r="CA479" s="495" t="s">
        <v>190</v>
      </c>
      <c r="CB479" s="495" t="s">
        <v>190</v>
      </c>
      <c r="CC479" s="495" t="s">
        <v>190</v>
      </c>
      <c r="CD479" s="495" t="s">
        <v>190</v>
      </c>
      <c r="CE479" s="495" t="s">
        <v>190</v>
      </c>
      <c r="CF479" s="495" t="s">
        <v>190</v>
      </c>
      <c r="CG479" s="495" t="s">
        <v>190</v>
      </c>
      <c r="CH479" s="495" t="s">
        <v>190</v>
      </c>
      <c r="CI479" s="495" t="s">
        <v>190</v>
      </c>
      <c r="CJ479" s="495" t="s">
        <v>190</v>
      </c>
      <c r="CK479" s="495" t="s">
        <v>190</v>
      </c>
      <c r="CL479" s="495" t="s">
        <v>190</v>
      </c>
      <c r="CM479" s="495" t="s">
        <v>190</v>
      </c>
      <c r="CN479" s="495" t="s">
        <v>190</v>
      </c>
      <c r="CO479" s="495" t="s">
        <v>190</v>
      </c>
      <c r="CP479" s="495" t="s">
        <v>190</v>
      </c>
      <c r="CQ479" s="495" t="s">
        <v>190</v>
      </c>
      <c r="CR479" s="495" t="s">
        <v>190</v>
      </c>
      <c r="CS479" s="495" t="s">
        <v>190</v>
      </c>
      <c r="CT479" s="495" t="s">
        <v>190</v>
      </c>
      <c r="CU479" s="495" t="s">
        <v>190</v>
      </c>
      <c r="CV479" s="495"/>
      <c r="CW479" s="495"/>
      <c r="CX479" s="495"/>
      <c r="CY479" s="495"/>
      <c r="CZ479" s="495"/>
      <c r="DA479" s="495"/>
      <c r="DB479" s="495"/>
      <c r="DC479" s="495" t="s">
        <v>190</v>
      </c>
      <c r="DD479" s="495" t="s">
        <v>190</v>
      </c>
      <c r="DE479" s="495" t="s">
        <v>190</v>
      </c>
      <c r="DF479" s="495" t="s">
        <v>190</v>
      </c>
      <c r="DG479" s="495" t="s">
        <v>190</v>
      </c>
      <c r="DH479" s="495" t="s">
        <v>190</v>
      </c>
      <c r="DI479" s="495" t="s">
        <v>190</v>
      </c>
      <c r="DJ479" s="495" t="s">
        <v>190</v>
      </c>
      <c r="DK479" s="495" t="s">
        <v>190</v>
      </c>
      <c r="DL479" s="495" t="s">
        <v>190</v>
      </c>
      <c r="DM479" s="495" t="s">
        <v>190</v>
      </c>
      <c r="DN479" s="495" t="s">
        <v>190</v>
      </c>
      <c r="DO479" s="495" t="s">
        <v>190</v>
      </c>
      <c r="DP479" s="495" t="s">
        <v>190</v>
      </c>
      <c r="DQ479" s="495" t="s">
        <v>190</v>
      </c>
      <c r="DR479" s="495" t="s">
        <v>190</v>
      </c>
      <c r="DS479" s="495" t="s">
        <v>190</v>
      </c>
      <c r="DT479" s="495" t="s">
        <v>190</v>
      </c>
      <c r="DU479" s="495" t="s">
        <v>190</v>
      </c>
      <c r="DV479" s="495" t="s">
        <v>190</v>
      </c>
      <c r="DW479" s="495" t="s">
        <v>190</v>
      </c>
      <c r="DX479" s="495" t="s">
        <v>190</v>
      </c>
      <c r="DY479" s="495" t="s">
        <v>190</v>
      </c>
      <c r="DZ479" s="495" t="s">
        <v>190</v>
      </c>
      <c r="EA479" s="495" t="s">
        <v>190</v>
      </c>
      <c r="EB479" s="495" t="s">
        <v>190</v>
      </c>
      <c r="EC479" s="495" t="s">
        <v>190</v>
      </c>
      <c r="ED479" s="495" t="s">
        <v>190</v>
      </c>
      <c r="EE479" s="495" t="s">
        <v>190</v>
      </c>
      <c r="EF479" s="495" t="s">
        <v>190</v>
      </c>
      <c r="EG479" s="495" t="s">
        <v>190</v>
      </c>
      <c r="EH479" s="495" t="s">
        <v>190</v>
      </c>
      <c r="EI479" s="495" t="s">
        <v>190</v>
      </c>
      <c r="EJ479" s="495" t="s">
        <v>190</v>
      </c>
      <c r="EK479" s="495" t="s">
        <v>190</v>
      </c>
      <c r="EL479" s="495" t="s">
        <v>190</v>
      </c>
      <c r="EM479" s="495" t="s">
        <v>190</v>
      </c>
      <c r="EN479" s="495" t="s">
        <v>190</v>
      </c>
      <c r="EO479" s="495" t="s">
        <v>190</v>
      </c>
      <c r="EP479" s="495" t="s">
        <v>190</v>
      </c>
      <c r="EQ479" s="495" t="s">
        <v>190</v>
      </c>
      <c r="ER479" s="495" t="s">
        <v>190</v>
      </c>
      <c r="ES479" s="495" t="s">
        <v>190</v>
      </c>
      <c r="ET479" s="495" t="s">
        <v>190</v>
      </c>
      <c r="EU479" s="495" t="s">
        <v>190</v>
      </c>
    </row>
    <row r="480" spans="1:151" ht="14.25" customHeight="1">
      <c r="A480" s="503" t="s">
        <v>299</v>
      </c>
      <c r="B480" s="503" t="s">
        <v>655</v>
      </c>
      <c r="C480" s="503" t="s">
        <v>669</v>
      </c>
      <c r="D480" s="503" t="s">
        <v>670</v>
      </c>
      <c r="AC480" s="548"/>
      <c r="AD480" s="548"/>
      <c r="AE480" s="548"/>
      <c r="AV480" s="549"/>
      <c r="AW480" s="549"/>
      <c r="AX480" s="549"/>
      <c r="BO480" s="549"/>
      <c r="BP480" s="549"/>
      <c r="BQ480" s="549"/>
    </row>
    <row r="481" spans="1:151" ht="14.25" customHeight="1">
      <c r="A481" s="503" t="s">
        <v>299</v>
      </c>
      <c r="B481" s="503" t="s">
        <v>655</v>
      </c>
      <c r="C481" s="503" t="s">
        <v>669</v>
      </c>
      <c r="D481" s="503" t="s">
        <v>671</v>
      </c>
      <c r="AC481" s="548"/>
      <c r="AD481" s="548"/>
      <c r="AE481" s="548"/>
      <c r="AV481" s="549"/>
      <c r="AW481" s="549"/>
      <c r="AX481" s="549"/>
      <c r="BO481" s="549"/>
      <c r="BP481" s="549"/>
      <c r="BQ481" s="549"/>
    </row>
    <row r="482" spans="1:151" ht="14.25" customHeight="1">
      <c r="A482" s="503" t="s">
        <v>299</v>
      </c>
      <c r="B482" s="503" t="s">
        <v>655</v>
      </c>
      <c r="C482" s="503" t="s">
        <v>669</v>
      </c>
      <c r="D482" s="503" t="s">
        <v>672</v>
      </c>
      <c r="AC482" s="548"/>
      <c r="AD482" s="548"/>
      <c r="AE482" s="548"/>
      <c r="AV482" s="549"/>
      <c r="AW482" s="549"/>
      <c r="AX482" s="549"/>
      <c r="BO482" s="549"/>
      <c r="BP482" s="549"/>
      <c r="BQ482" s="549"/>
    </row>
    <row r="483" spans="1:151" ht="14.25" customHeight="1">
      <c r="A483" s="503" t="s">
        <v>299</v>
      </c>
      <c r="B483" s="503" t="s">
        <v>655</v>
      </c>
      <c r="C483" s="503" t="s">
        <v>669</v>
      </c>
      <c r="D483" s="503" t="s">
        <v>673</v>
      </c>
      <c r="AC483" s="548"/>
      <c r="AD483" s="548"/>
      <c r="AE483" s="548"/>
      <c r="AV483" s="549"/>
      <c r="AW483" s="549"/>
      <c r="AX483" s="549"/>
      <c r="BO483" s="549"/>
      <c r="BP483" s="549"/>
      <c r="BQ483" s="549"/>
    </row>
    <row r="484" spans="1:151" ht="14.25" customHeight="1">
      <c r="A484" s="503" t="s">
        <v>299</v>
      </c>
      <c r="B484" s="503" t="s">
        <v>655</v>
      </c>
      <c r="C484" s="503" t="s">
        <v>669</v>
      </c>
      <c r="D484" s="503" t="s">
        <v>674</v>
      </c>
      <c r="AC484" s="548"/>
      <c r="AD484" s="548"/>
      <c r="AE484" s="548"/>
      <c r="AV484" s="549"/>
      <c r="AW484" s="549"/>
      <c r="AX484" s="549"/>
      <c r="BO484" s="549"/>
      <c r="BP484" s="549"/>
      <c r="BQ484" s="549"/>
    </row>
    <row r="485" spans="1:151" ht="14.25" customHeight="1">
      <c r="A485" s="503" t="s">
        <v>299</v>
      </c>
      <c r="B485" s="503" t="s">
        <v>655</v>
      </c>
      <c r="C485" s="503" t="s">
        <v>669</v>
      </c>
      <c r="D485" s="503" t="s">
        <v>675</v>
      </c>
      <c r="AC485" s="548"/>
      <c r="AD485" s="548"/>
      <c r="AE485" s="548"/>
      <c r="AV485" s="549"/>
      <c r="AW485" s="549"/>
      <c r="AX485" s="549"/>
      <c r="BO485" s="549"/>
      <c r="BP485" s="549"/>
      <c r="BQ485" s="549"/>
    </row>
    <row r="486" spans="1:151" ht="14.25" customHeight="1">
      <c r="A486" s="503" t="s">
        <v>299</v>
      </c>
      <c r="B486" s="503" t="s">
        <v>655</v>
      </c>
      <c r="C486" s="503" t="s">
        <v>669</v>
      </c>
      <c r="D486" s="503" t="s">
        <v>676</v>
      </c>
      <c r="AC486" s="548"/>
      <c r="AD486" s="548"/>
      <c r="AE486" s="548"/>
      <c r="AV486" s="549"/>
      <c r="AW486" s="549"/>
      <c r="AX486" s="549"/>
      <c r="BO486" s="549"/>
      <c r="BP486" s="549"/>
      <c r="BQ486" s="549"/>
    </row>
    <row r="487" spans="1:151" ht="14.25" customHeight="1">
      <c r="A487" s="503" t="s">
        <v>299</v>
      </c>
      <c r="B487" s="503" t="s">
        <v>655</v>
      </c>
      <c r="C487" s="503" t="s">
        <v>669</v>
      </c>
      <c r="D487" s="503" t="s">
        <v>677</v>
      </c>
      <c r="AC487" s="548"/>
      <c r="AD487" s="548"/>
      <c r="AE487" s="548"/>
      <c r="AV487" s="549"/>
      <c r="AW487" s="549"/>
      <c r="AX487" s="549"/>
      <c r="BO487" s="549"/>
      <c r="BP487" s="549"/>
      <c r="BQ487" s="549"/>
    </row>
    <row r="488" spans="1:151" ht="14.25" customHeight="1">
      <c r="A488" s="503" t="s">
        <v>299</v>
      </c>
      <c r="B488" s="503" t="s">
        <v>655</v>
      </c>
      <c r="C488" s="503" t="s">
        <v>669</v>
      </c>
      <c r="D488" s="503" t="s">
        <v>678</v>
      </c>
      <c r="AC488" s="548"/>
      <c r="AD488" s="548"/>
      <c r="AE488" s="548"/>
      <c r="AV488" s="549"/>
      <c r="AW488" s="549"/>
      <c r="AX488" s="549"/>
      <c r="BO488" s="549"/>
      <c r="BP488" s="549"/>
      <c r="BQ488" s="549"/>
    </row>
    <row r="489" spans="1:151" ht="14.25" customHeight="1">
      <c r="A489" s="503" t="s">
        <v>299</v>
      </c>
      <c r="B489" s="503" t="s">
        <v>655</v>
      </c>
      <c r="C489" s="503" t="s">
        <v>669</v>
      </c>
      <c r="D489" s="503" t="s">
        <v>679</v>
      </c>
      <c r="AC489" s="548"/>
      <c r="AD489" s="548"/>
      <c r="AE489" s="548"/>
      <c r="AV489" s="549"/>
      <c r="AW489" s="549"/>
      <c r="AX489" s="549"/>
      <c r="BO489" s="549"/>
      <c r="BP489" s="549"/>
      <c r="BQ489" s="549"/>
    </row>
    <row r="490" spans="1:151" ht="14.25" customHeight="1">
      <c r="A490" s="503" t="s">
        <v>299</v>
      </c>
      <c r="B490" s="503" t="s">
        <v>655</v>
      </c>
      <c r="C490" s="503" t="s">
        <v>669</v>
      </c>
      <c r="D490" s="503" t="s">
        <v>680</v>
      </c>
      <c r="AC490" s="548"/>
      <c r="AD490" s="548"/>
      <c r="AE490" s="548"/>
      <c r="AV490" s="549"/>
      <c r="AW490" s="549"/>
      <c r="AX490" s="549"/>
      <c r="BO490" s="549"/>
      <c r="BP490" s="549"/>
      <c r="BQ490" s="549"/>
    </row>
    <row r="491" spans="1:151" ht="14.25" customHeight="1">
      <c r="A491" s="503" t="s">
        <v>299</v>
      </c>
      <c r="B491" s="503" t="s">
        <v>655</v>
      </c>
      <c r="C491" s="503" t="s">
        <v>669</v>
      </c>
      <c r="D491" s="503" t="s">
        <v>681</v>
      </c>
      <c r="AC491" s="548"/>
      <c r="AD491" s="548"/>
      <c r="AE491" s="548"/>
      <c r="AV491" s="549"/>
      <c r="AW491" s="549"/>
      <c r="AX491" s="549"/>
      <c r="BO491" s="549"/>
      <c r="BP491" s="549"/>
      <c r="BQ491" s="549"/>
    </row>
    <row r="492" spans="1:151" ht="14.25" customHeight="1">
      <c r="A492" s="503" t="s">
        <v>299</v>
      </c>
      <c r="B492" s="503" t="s">
        <v>655</v>
      </c>
      <c r="C492" s="503" t="s">
        <v>669</v>
      </c>
      <c r="D492" s="503" t="s">
        <v>682</v>
      </c>
      <c r="AC492" s="548"/>
      <c r="AD492" s="548"/>
      <c r="AE492" s="548"/>
      <c r="AV492" s="549"/>
      <c r="AW492" s="549"/>
      <c r="AX492" s="549"/>
      <c r="BO492" s="549"/>
      <c r="BP492" s="549"/>
      <c r="BQ492" s="549"/>
    </row>
    <row r="493" spans="1:151" ht="14.25" customHeight="1">
      <c r="A493" s="503" t="s">
        <v>299</v>
      </c>
      <c r="B493" s="503" t="s">
        <v>655</v>
      </c>
      <c r="C493" s="503" t="s">
        <v>669</v>
      </c>
      <c r="D493" s="503" t="s">
        <v>683</v>
      </c>
      <c r="AC493" s="548"/>
      <c r="AD493" s="548"/>
      <c r="AE493" s="548"/>
      <c r="AV493" s="549"/>
      <c r="AW493" s="549"/>
      <c r="AX493" s="549"/>
      <c r="BO493" s="549"/>
      <c r="BP493" s="549"/>
      <c r="BQ493" s="549"/>
    </row>
    <row r="494" spans="1:151" ht="14.25" customHeight="1">
      <c r="A494" s="498" t="s">
        <v>299</v>
      </c>
      <c r="B494" s="498" t="s">
        <v>655</v>
      </c>
      <c r="C494" s="498" t="s">
        <v>684</v>
      </c>
      <c r="D494" s="498"/>
      <c r="E494" s="495">
        <v>3</v>
      </c>
      <c r="F494" s="495">
        <v>1</v>
      </c>
      <c r="G494" s="495" t="s">
        <v>190</v>
      </c>
      <c r="H494" s="495" t="s">
        <v>190</v>
      </c>
      <c r="I494" s="495" t="s">
        <v>190</v>
      </c>
      <c r="J494" s="495" t="s">
        <v>190</v>
      </c>
      <c r="K494" s="495" t="s">
        <v>190</v>
      </c>
      <c r="L494" s="495">
        <v>2</v>
      </c>
      <c r="M494" s="495" t="s">
        <v>190</v>
      </c>
      <c r="N494" s="495" t="s">
        <v>190</v>
      </c>
      <c r="O494" s="495" t="s">
        <v>190</v>
      </c>
      <c r="P494" s="495" t="s">
        <v>190</v>
      </c>
      <c r="Q494" s="495" t="s">
        <v>190</v>
      </c>
      <c r="R494" s="495" t="s">
        <v>190</v>
      </c>
      <c r="S494" s="495" t="s">
        <v>190</v>
      </c>
      <c r="T494" s="495" t="s">
        <v>190</v>
      </c>
      <c r="U494" s="495" t="s">
        <v>190</v>
      </c>
      <c r="V494" s="495" t="s">
        <v>190</v>
      </c>
      <c r="W494" s="495" t="s">
        <v>190</v>
      </c>
      <c r="X494" s="495" t="s">
        <v>190</v>
      </c>
      <c r="Y494" s="495" t="s">
        <v>190</v>
      </c>
      <c r="Z494" s="495" t="s">
        <v>190</v>
      </c>
      <c r="AA494" s="495" t="s">
        <v>190</v>
      </c>
      <c r="AB494" s="495" t="s">
        <v>190</v>
      </c>
      <c r="AC494" s="495" t="s">
        <v>190</v>
      </c>
      <c r="AD494" s="495" t="s">
        <v>190</v>
      </c>
      <c r="AE494" s="495" t="s">
        <v>190</v>
      </c>
      <c r="AF494" s="495" t="s">
        <v>190</v>
      </c>
      <c r="AG494" s="495" t="s">
        <v>190</v>
      </c>
      <c r="AH494" s="495" t="s">
        <v>190</v>
      </c>
      <c r="AI494" s="495" t="s">
        <v>190</v>
      </c>
      <c r="AJ494" s="495" t="s">
        <v>190</v>
      </c>
      <c r="AK494" s="495" t="s">
        <v>190</v>
      </c>
      <c r="AL494" s="495" t="s">
        <v>190</v>
      </c>
      <c r="AM494" s="495" t="s">
        <v>190</v>
      </c>
      <c r="AN494" s="495" t="s">
        <v>190</v>
      </c>
      <c r="AO494" s="495" t="s">
        <v>190</v>
      </c>
      <c r="AP494" s="495" t="s">
        <v>190</v>
      </c>
      <c r="AQ494" s="495" t="s">
        <v>190</v>
      </c>
      <c r="AR494" s="495" t="s">
        <v>190</v>
      </c>
      <c r="AS494" s="495" t="s">
        <v>190</v>
      </c>
      <c r="AT494" s="495" t="s">
        <v>190</v>
      </c>
      <c r="AU494" s="495" t="s">
        <v>190</v>
      </c>
      <c r="AV494" s="495" t="s">
        <v>190</v>
      </c>
      <c r="AW494" s="495" t="s">
        <v>190</v>
      </c>
      <c r="AX494" s="495" t="s">
        <v>190</v>
      </c>
      <c r="AY494" s="495" t="s">
        <v>190</v>
      </c>
      <c r="AZ494" s="495" t="s">
        <v>190</v>
      </c>
      <c r="BA494" s="495" t="s">
        <v>190</v>
      </c>
      <c r="BB494" s="495" t="s">
        <v>190</v>
      </c>
      <c r="BC494" s="495" t="s">
        <v>190</v>
      </c>
      <c r="BD494" s="495" t="s">
        <v>190</v>
      </c>
      <c r="BE494" s="495" t="s">
        <v>190</v>
      </c>
      <c r="BF494" s="495" t="s">
        <v>190</v>
      </c>
      <c r="BG494" s="495" t="s">
        <v>190</v>
      </c>
      <c r="BH494" s="495" t="s">
        <v>190</v>
      </c>
      <c r="BI494" s="495" t="s">
        <v>190</v>
      </c>
      <c r="BJ494" s="495" t="s">
        <v>190</v>
      </c>
      <c r="BK494" s="495" t="s">
        <v>190</v>
      </c>
      <c r="BL494" s="495" t="s">
        <v>190</v>
      </c>
      <c r="BM494" s="495" t="s">
        <v>190</v>
      </c>
      <c r="BN494" s="495" t="s">
        <v>190</v>
      </c>
      <c r="BO494" s="495" t="s">
        <v>190</v>
      </c>
      <c r="BP494" s="495" t="s">
        <v>190</v>
      </c>
      <c r="BQ494" s="495" t="s">
        <v>190</v>
      </c>
      <c r="BR494" s="495" t="s">
        <v>190</v>
      </c>
      <c r="BS494" s="495" t="s">
        <v>190</v>
      </c>
      <c r="BT494" s="495" t="s">
        <v>190</v>
      </c>
      <c r="BU494" s="495" t="s">
        <v>190</v>
      </c>
      <c r="BV494" s="495" t="s">
        <v>190</v>
      </c>
      <c r="BW494" s="495" t="s">
        <v>190</v>
      </c>
      <c r="BX494" s="495" t="s">
        <v>190</v>
      </c>
      <c r="BY494" s="495" t="s">
        <v>190</v>
      </c>
      <c r="BZ494" s="495" t="s">
        <v>190</v>
      </c>
      <c r="CA494" s="495" t="s">
        <v>190</v>
      </c>
      <c r="CB494" s="495" t="s">
        <v>190</v>
      </c>
      <c r="CC494" s="495" t="s">
        <v>190</v>
      </c>
      <c r="CD494" s="495" t="s">
        <v>190</v>
      </c>
      <c r="CE494" s="495" t="s">
        <v>190</v>
      </c>
      <c r="CF494" s="495" t="s">
        <v>190</v>
      </c>
      <c r="CG494" s="495" t="s">
        <v>190</v>
      </c>
      <c r="CH494" s="495" t="s">
        <v>190</v>
      </c>
      <c r="CI494" s="495" t="s">
        <v>190</v>
      </c>
      <c r="CJ494" s="495" t="s">
        <v>190</v>
      </c>
      <c r="CK494" s="495" t="s">
        <v>190</v>
      </c>
      <c r="CL494" s="495" t="s">
        <v>190</v>
      </c>
      <c r="CM494" s="495" t="s">
        <v>190</v>
      </c>
      <c r="CN494" s="495" t="s">
        <v>190</v>
      </c>
      <c r="CO494" s="495" t="s">
        <v>190</v>
      </c>
      <c r="CP494" s="495" t="s">
        <v>190</v>
      </c>
      <c r="CQ494" s="495" t="s">
        <v>190</v>
      </c>
      <c r="CR494" s="495" t="s">
        <v>190</v>
      </c>
      <c r="CS494" s="495" t="s">
        <v>190</v>
      </c>
      <c r="CT494" s="495" t="s">
        <v>190</v>
      </c>
      <c r="CU494" s="495" t="s">
        <v>190</v>
      </c>
      <c r="CV494" s="495"/>
      <c r="CW494" s="495"/>
      <c r="CX494" s="495"/>
      <c r="CY494" s="495"/>
      <c r="CZ494" s="495"/>
      <c r="DA494" s="495"/>
      <c r="DB494" s="495"/>
      <c r="DC494" s="495" t="s">
        <v>190</v>
      </c>
      <c r="DD494" s="495" t="s">
        <v>190</v>
      </c>
      <c r="DE494" s="495" t="s">
        <v>190</v>
      </c>
      <c r="DF494" s="495" t="s">
        <v>190</v>
      </c>
      <c r="DG494" s="495" t="s">
        <v>190</v>
      </c>
      <c r="DH494" s="495" t="s">
        <v>190</v>
      </c>
      <c r="DI494" s="495" t="s">
        <v>190</v>
      </c>
      <c r="DJ494" s="495" t="s">
        <v>190</v>
      </c>
      <c r="DK494" s="495" t="s">
        <v>190</v>
      </c>
      <c r="DL494" s="495" t="s">
        <v>190</v>
      </c>
      <c r="DM494" s="495" t="s">
        <v>190</v>
      </c>
      <c r="DN494" s="495" t="s">
        <v>190</v>
      </c>
      <c r="DO494" s="495" t="s">
        <v>190</v>
      </c>
      <c r="DP494" s="495" t="s">
        <v>190</v>
      </c>
      <c r="DQ494" s="495" t="s">
        <v>190</v>
      </c>
      <c r="DR494" s="495" t="s">
        <v>190</v>
      </c>
      <c r="DS494" s="495" t="s">
        <v>190</v>
      </c>
      <c r="DT494" s="495" t="s">
        <v>190</v>
      </c>
      <c r="DU494" s="495" t="s">
        <v>190</v>
      </c>
      <c r="DV494" s="495" t="s">
        <v>190</v>
      </c>
      <c r="DW494" s="495" t="s">
        <v>190</v>
      </c>
      <c r="DX494" s="495" t="s">
        <v>190</v>
      </c>
      <c r="DY494" s="495" t="s">
        <v>190</v>
      </c>
      <c r="DZ494" s="495" t="s">
        <v>190</v>
      </c>
      <c r="EA494" s="495" t="s">
        <v>190</v>
      </c>
      <c r="EB494" s="495" t="s">
        <v>190</v>
      </c>
      <c r="EC494" s="495" t="s">
        <v>190</v>
      </c>
      <c r="ED494" s="495" t="s">
        <v>190</v>
      </c>
      <c r="EE494" s="495" t="s">
        <v>190</v>
      </c>
      <c r="EF494" s="495" t="s">
        <v>190</v>
      </c>
      <c r="EG494" s="495" t="s">
        <v>190</v>
      </c>
      <c r="EH494" s="495" t="s">
        <v>190</v>
      </c>
      <c r="EI494" s="495" t="s">
        <v>190</v>
      </c>
      <c r="EJ494" s="495" t="s">
        <v>190</v>
      </c>
      <c r="EK494" s="495" t="s">
        <v>190</v>
      </c>
      <c r="EL494" s="495" t="s">
        <v>190</v>
      </c>
      <c r="EM494" s="495" t="s">
        <v>190</v>
      </c>
      <c r="EN494" s="495" t="s">
        <v>190</v>
      </c>
      <c r="EO494" s="495" t="s">
        <v>190</v>
      </c>
      <c r="EP494" s="495" t="s">
        <v>190</v>
      </c>
      <c r="EQ494" s="495" t="s">
        <v>190</v>
      </c>
      <c r="ER494" s="495" t="s">
        <v>190</v>
      </c>
      <c r="ES494" s="495" t="s">
        <v>190</v>
      </c>
      <c r="ET494" s="495" t="s">
        <v>190</v>
      </c>
      <c r="EU494" s="495" t="s">
        <v>190</v>
      </c>
    </row>
    <row r="495" spans="1:151" ht="14.25" customHeight="1">
      <c r="A495" s="503" t="s">
        <v>299</v>
      </c>
      <c r="B495" s="503" t="s">
        <v>655</v>
      </c>
      <c r="C495" s="503" t="s">
        <v>684</v>
      </c>
      <c r="D495" s="503" t="s">
        <v>203</v>
      </c>
      <c r="AC495" s="548"/>
      <c r="AD495" s="548"/>
      <c r="AE495" s="548"/>
      <c r="AV495" s="549"/>
      <c r="AW495" s="549"/>
      <c r="AX495" s="549"/>
      <c r="BO495" s="549"/>
      <c r="BP495" s="549"/>
      <c r="BQ495" s="549"/>
    </row>
    <row r="496" spans="1:151" ht="14.25" customHeight="1">
      <c r="A496" s="503" t="s">
        <v>299</v>
      </c>
      <c r="B496" s="503" t="s">
        <v>655</v>
      </c>
      <c r="C496" s="503" t="s">
        <v>684</v>
      </c>
      <c r="D496" s="503" t="s">
        <v>685</v>
      </c>
      <c r="AC496" s="548"/>
      <c r="AD496" s="548"/>
      <c r="AE496" s="548"/>
      <c r="AV496" s="549"/>
      <c r="AW496" s="549"/>
      <c r="AX496" s="549"/>
      <c r="BO496" s="549"/>
      <c r="BP496" s="549"/>
      <c r="BQ496" s="549"/>
    </row>
    <row r="497" spans="1:151" ht="14.25" customHeight="1">
      <c r="A497" s="503" t="s">
        <v>299</v>
      </c>
      <c r="B497" s="503" t="s">
        <v>655</v>
      </c>
      <c r="C497" s="503" t="s">
        <v>684</v>
      </c>
      <c r="D497" s="503" t="s">
        <v>686</v>
      </c>
      <c r="AC497" s="548"/>
      <c r="AD497" s="548"/>
      <c r="AE497" s="548"/>
      <c r="AV497" s="549"/>
      <c r="AW497" s="549"/>
      <c r="AX497" s="549"/>
      <c r="BO497" s="549"/>
      <c r="BP497" s="549"/>
      <c r="BQ497" s="549"/>
    </row>
    <row r="498" spans="1:151" ht="14.25" customHeight="1">
      <c r="A498" s="503" t="s">
        <v>299</v>
      </c>
      <c r="B498" s="503" t="s">
        <v>655</v>
      </c>
      <c r="C498" s="503" t="s">
        <v>684</v>
      </c>
      <c r="D498" s="503" t="s">
        <v>687</v>
      </c>
      <c r="AC498" s="548"/>
      <c r="AD498" s="548"/>
      <c r="AE498" s="548"/>
      <c r="AV498" s="549"/>
      <c r="AW498" s="549"/>
      <c r="AX498" s="549"/>
      <c r="BO498" s="549"/>
      <c r="BP498" s="549"/>
      <c r="BQ498" s="549"/>
    </row>
    <row r="499" spans="1:151" ht="14.25" customHeight="1">
      <c r="A499" s="503" t="s">
        <v>299</v>
      </c>
      <c r="B499" s="503" t="s">
        <v>655</v>
      </c>
      <c r="C499" s="503" t="s">
        <v>684</v>
      </c>
      <c r="D499" s="503" t="s">
        <v>195</v>
      </c>
      <c r="AC499" s="548"/>
      <c r="AD499" s="548"/>
      <c r="AE499" s="548"/>
      <c r="AV499" s="549"/>
      <c r="AW499" s="549"/>
      <c r="AX499" s="549"/>
      <c r="BO499" s="549"/>
      <c r="BP499" s="549"/>
      <c r="BQ499" s="549"/>
    </row>
    <row r="500" spans="1:151" ht="14.25" customHeight="1">
      <c r="A500" s="503" t="s">
        <v>299</v>
      </c>
      <c r="B500" s="503" t="s">
        <v>655</v>
      </c>
      <c r="C500" s="503" t="s">
        <v>684</v>
      </c>
      <c r="D500" s="503" t="s">
        <v>688</v>
      </c>
      <c r="AC500" s="548"/>
      <c r="AD500" s="548"/>
      <c r="AE500" s="548"/>
      <c r="AV500" s="549"/>
      <c r="AW500" s="549"/>
      <c r="AX500" s="549"/>
      <c r="BO500" s="549"/>
      <c r="BP500" s="549"/>
      <c r="BQ500" s="549"/>
    </row>
    <row r="501" spans="1:151" ht="14.25" customHeight="1">
      <c r="A501" s="503" t="s">
        <v>299</v>
      </c>
      <c r="B501" s="503" t="s">
        <v>689</v>
      </c>
      <c r="C501" s="503"/>
      <c r="D501" s="503"/>
      <c r="E501" s="490">
        <v>143</v>
      </c>
      <c r="F501" s="490">
        <v>70</v>
      </c>
      <c r="G501" s="490">
        <v>16</v>
      </c>
      <c r="H501" s="490">
        <v>16</v>
      </c>
      <c r="I501" s="490">
        <v>4</v>
      </c>
      <c r="J501" s="490">
        <v>3</v>
      </c>
      <c r="K501" s="490">
        <v>50</v>
      </c>
      <c r="L501" s="490">
        <v>73</v>
      </c>
      <c r="M501" s="490">
        <v>114</v>
      </c>
      <c r="N501" s="490" t="s">
        <v>1</v>
      </c>
      <c r="O501" s="490" t="s">
        <v>1</v>
      </c>
      <c r="P501" s="490" t="s">
        <v>1</v>
      </c>
      <c r="Q501" s="490" t="s">
        <v>1</v>
      </c>
      <c r="R501" s="490">
        <v>1</v>
      </c>
      <c r="S501" s="490">
        <v>3</v>
      </c>
      <c r="T501" s="490">
        <v>3</v>
      </c>
      <c r="U501" s="490">
        <v>7</v>
      </c>
      <c r="V501" s="490">
        <v>5</v>
      </c>
      <c r="W501" s="490">
        <v>7</v>
      </c>
      <c r="X501" s="490">
        <v>13</v>
      </c>
      <c r="Y501" s="490">
        <v>22</v>
      </c>
      <c r="Z501" s="490">
        <v>26</v>
      </c>
      <c r="AA501" s="490">
        <v>21</v>
      </c>
      <c r="AB501" s="490">
        <v>6</v>
      </c>
      <c r="AC501" s="548">
        <v>70.900000000000006</v>
      </c>
      <c r="AD501" s="548">
        <v>71.099999999999994</v>
      </c>
      <c r="AE501" s="548">
        <v>70.7</v>
      </c>
      <c r="AF501" s="492">
        <v>106</v>
      </c>
      <c r="AG501" s="492" t="s">
        <v>1</v>
      </c>
      <c r="AH501" s="492" t="s">
        <v>1</v>
      </c>
      <c r="AI501" s="492" t="s">
        <v>1</v>
      </c>
      <c r="AJ501" s="492" t="s">
        <v>1</v>
      </c>
      <c r="AK501" s="492">
        <v>1</v>
      </c>
      <c r="AL501" s="492">
        <v>2</v>
      </c>
      <c r="AM501" s="492">
        <v>2</v>
      </c>
      <c r="AN501" s="492">
        <v>7</v>
      </c>
      <c r="AO501" s="492">
        <v>5</v>
      </c>
      <c r="AP501" s="492">
        <v>7</v>
      </c>
      <c r="AQ501" s="492">
        <v>13</v>
      </c>
      <c r="AR501" s="492">
        <v>18</v>
      </c>
      <c r="AS501" s="492">
        <v>24</v>
      </c>
      <c r="AT501" s="492">
        <v>21</v>
      </c>
      <c r="AU501" s="492">
        <v>6</v>
      </c>
      <c r="AV501" s="549">
        <v>71.3</v>
      </c>
      <c r="AW501" s="549">
        <v>71</v>
      </c>
      <c r="AX501" s="549">
        <v>71.8</v>
      </c>
      <c r="AY501" s="492">
        <v>103</v>
      </c>
      <c r="AZ501" s="492" t="s">
        <v>1</v>
      </c>
      <c r="BA501" s="492" t="s">
        <v>1</v>
      </c>
      <c r="BB501" s="492" t="s">
        <v>1</v>
      </c>
      <c r="BC501" s="492" t="s">
        <v>1</v>
      </c>
      <c r="BD501" s="492">
        <v>1</v>
      </c>
      <c r="BE501" s="492">
        <v>2</v>
      </c>
      <c r="BF501" s="492">
        <v>2</v>
      </c>
      <c r="BG501" s="492">
        <v>7</v>
      </c>
      <c r="BH501" s="492">
        <v>5</v>
      </c>
      <c r="BI501" s="492">
        <v>7</v>
      </c>
      <c r="BJ501" s="492">
        <v>12</v>
      </c>
      <c r="BK501" s="492">
        <v>16</v>
      </c>
      <c r="BL501" s="492">
        <v>24</v>
      </c>
      <c r="BM501" s="492">
        <v>21</v>
      </c>
      <c r="BN501" s="492">
        <v>6</v>
      </c>
      <c r="BO501" s="549">
        <v>71.400000000000006</v>
      </c>
      <c r="BP501" s="549">
        <v>71</v>
      </c>
      <c r="BQ501" s="549">
        <v>72.099999999999994</v>
      </c>
      <c r="BR501" s="492">
        <v>70</v>
      </c>
      <c r="BS501" s="492" t="s">
        <v>1</v>
      </c>
      <c r="BT501" s="492" t="s">
        <v>1</v>
      </c>
      <c r="BU501" s="492" t="s">
        <v>1</v>
      </c>
      <c r="BV501" s="492" t="s">
        <v>1</v>
      </c>
      <c r="BW501" s="492">
        <v>1</v>
      </c>
      <c r="BX501" s="492">
        <v>1</v>
      </c>
      <c r="BY501" s="492">
        <v>1</v>
      </c>
      <c r="BZ501" s="492">
        <v>3</v>
      </c>
      <c r="CA501" s="492">
        <v>3</v>
      </c>
      <c r="CB501" s="492">
        <v>4</v>
      </c>
      <c r="CC501" s="492">
        <v>7</v>
      </c>
      <c r="CD501" s="492">
        <v>12</v>
      </c>
      <c r="CE501" s="492">
        <v>14</v>
      </c>
      <c r="CF501" s="492">
        <v>18</v>
      </c>
      <c r="CG501" s="492">
        <v>6</v>
      </c>
      <c r="CH501" s="492">
        <v>19</v>
      </c>
      <c r="CI501" s="492" t="s">
        <v>1</v>
      </c>
      <c r="CJ501" s="492" t="s">
        <v>1</v>
      </c>
      <c r="CK501" s="492" t="s">
        <v>1</v>
      </c>
      <c r="CL501" s="492" t="s">
        <v>1</v>
      </c>
      <c r="CM501" s="492" t="s">
        <v>1</v>
      </c>
      <c r="CN501" s="492">
        <v>1</v>
      </c>
      <c r="CO501" s="492">
        <v>1</v>
      </c>
      <c r="CP501" s="492">
        <v>1</v>
      </c>
      <c r="CQ501" s="492">
        <v>1</v>
      </c>
      <c r="CR501" s="492">
        <v>3</v>
      </c>
      <c r="CS501" s="492">
        <v>4</v>
      </c>
      <c r="CT501" s="492">
        <v>4</v>
      </c>
      <c r="CU501" s="492">
        <v>4</v>
      </c>
      <c r="DC501" s="492">
        <v>138</v>
      </c>
      <c r="DD501" s="492">
        <v>115</v>
      </c>
      <c r="DE501" s="492">
        <v>103</v>
      </c>
      <c r="DF501" s="492">
        <v>9</v>
      </c>
      <c r="DG501" s="492">
        <v>3</v>
      </c>
      <c r="DH501" s="492">
        <v>8</v>
      </c>
      <c r="DI501" s="492">
        <v>5</v>
      </c>
      <c r="DJ501" s="492">
        <v>10</v>
      </c>
      <c r="DK501" s="492">
        <v>65</v>
      </c>
      <c r="DL501" s="492" t="s">
        <v>1</v>
      </c>
      <c r="DM501" s="492" t="s">
        <v>1</v>
      </c>
      <c r="DN501" s="492">
        <v>1</v>
      </c>
      <c r="DO501" s="492">
        <v>1</v>
      </c>
      <c r="DP501" s="492">
        <v>18</v>
      </c>
      <c r="DQ501" s="492">
        <v>5</v>
      </c>
      <c r="DR501" s="492" t="s">
        <v>1</v>
      </c>
      <c r="DS501" s="492">
        <v>40</v>
      </c>
      <c r="DT501" s="492" t="s">
        <v>1</v>
      </c>
      <c r="DU501" s="492" t="s">
        <v>1</v>
      </c>
      <c r="DV501" s="492" t="s">
        <v>1</v>
      </c>
      <c r="DW501" s="492" t="s">
        <v>1</v>
      </c>
      <c r="DX501" s="492" t="s">
        <v>1</v>
      </c>
      <c r="EA501" s="492">
        <v>69</v>
      </c>
      <c r="EB501" s="492">
        <v>6770</v>
      </c>
      <c r="EC501" s="492" t="s">
        <v>1</v>
      </c>
      <c r="ED501" s="492">
        <v>6385</v>
      </c>
      <c r="EE501" s="492">
        <v>385</v>
      </c>
      <c r="EF501" s="492">
        <v>75</v>
      </c>
      <c r="EG501" s="492">
        <v>67</v>
      </c>
      <c r="EH501" s="492">
        <v>65</v>
      </c>
      <c r="EI501" s="492">
        <v>1</v>
      </c>
      <c r="EJ501" s="492">
        <v>1</v>
      </c>
      <c r="EK501" s="492" t="s">
        <v>1</v>
      </c>
      <c r="EL501" s="492">
        <v>3</v>
      </c>
      <c r="EM501" s="492">
        <v>5</v>
      </c>
      <c r="EN501" s="492">
        <v>63</v>
      </c>
      <c r="EO501" s="492">
        <v>48</v>
      </c>
      <c r="EP501" s="492">
        <v>38</v>
      </c>
      <c r="EQ501" s="492">
        <v>8</v>
      </c>
      <c r="ER501" s="492">
        <v>2</v>
      </c>
      <c r="ES501" s="492">
        <v>8</v>
      </c>
      <c r="ET501" s="492">
        <v>2</v>
      </c>
      <c r="EU501" s="492">
        <v>5</v>
      </c>
    </row>
    <row r="502" spans="1:151" ht="14.25" customHeight="1">
      <c r="A502" s="503" t="s">
        <v>299</v>
      </c>
      <c r="B502" s="503" t="s">
        <v>689</v>
      </c>
      <c r="C502" s="503" t="s">
        <v>690</v>
      </c>
      <c r="D502" s="503"/>
      <c r="E502" s="490">
        <v>52</v>
      </c>
      <c r="F502" s="490">
        <v>33</v>
      </c>
      <c r="G502" s="490">
        <v>8</v>
      </c>
      <c r="H502" s="490">
        <v>8</v>
      </c>
      <c r="I502" s="490">
        <v>1</v>
      </c>
      <c r="J502" s="490">
        <v>1</v>
      </c>
      <c r="K502" s="490">
        <v>24</v>
      </c>
      <c r="L502" s="490">
        <v>19</v>
      </c>
      <c r="M502" s="490">
        <v>56</v>
      </c>
      <c r="N502" s="490" t="s">
        <v>1</v>
      </c>
      <c r="O502" s="490" t="s">
        <v>1</v>
      </c>
      <c r="P502" s="490" t="s">
        <v>1</v>
      </c>
      <c r="Q502" s="490" t="s">
        <v>1</v>
      </c>
      <c r="R502" s="490" t="s">
        <v>1</v>
      </c>
      <c r="S502" s="490">
        <v>1</v>
      </c>
      <c r="T502" s="490">
        <v>2</v>
      </c>
      <c r="U502" s="490">
        <v>3</v>
      </c>
      <c r="V502" s="490">
        <v>2</v>
      </c>
      <c r="W502" s="490">
        <v>4</v>
      </c>
      <c r="X502" s="490">
        <v>4</v>
      </c>
      <c r="Y502" s="490">
        <v>13</v>
      </c>
      <c r="Z502" s="490">
        <v>10</v>
      </c>
      <c r="AA502" s="490">
        <v>13</v>
      </c>
      <c r="AB502" s="490">
        <v>4</v>
      </c>
      <c r="AC502" s="548">
        <v>72.400000000000006</v>
      </c>
      <c r="AD502" s="548">
        <v>72.5</v>
      </c>
      <c r="AE502" s="548">
        <v>72.099999999999994</v>
      </c>
      <c r="AF502" s="492">
        <v>54</v>
      </c>
      <c r="AG502" s="492" t="s">
        <v>1</v>
      </c>
      <c r="AH502" s="492" t="s">
        <v>1</v>
      </c>
      <c r="AI502" s="492" t="s">
        <v>1</v>
      </c>
      <c r="AJ502" s="492" t="s">
        <v>1</v>
      </c>
      <c r="AK502" s="492" t="s">
        <v>1</v>
      </c>
      <c r="AL502" s="492">
        <v>1</v>
      </c>
      <c r="AM502" s="492">
        <v>2</v>
      </c>
      <c r="AN502" s="492">
        <v>3</v>
      </c>
      <c r="AO502" s="492">
        <v>2</v>
      </c>
      <c r="AP502" s="492">
        <v>4</v>
      </c>
      <c r="AQ502" s="492">
        <v>4</v>
      </c>
      <c r="AR502" s="492">
        <v>11</v>
      </c>
      <c r="AS502" s="492">
        <v>10</v>
      </c>
      <c r="AT502" s="492">
        <v>13</v>
      </c>
      <c r="AU502" s="492">
        <v>4</v>
      </c>
      <c r="AV502" s="549">
        <v>72.400000000000006</v>
      </c>
      <c r="AW502" s="549">
        <v>72.599999999999994</v>
      </c>
      <c r="AX502" s="549">
        <v>72.099999999999994</v>
      </c>
      <c r="AY502" s="492">
        <v>53</v>
      </c>
      <c r="AZ502" s="492" t="s">
        <v>1</v>
      </c>
      <c r="BA502" s="492" t="s">
        <v>1</v>
      </c>
      <c r="BB502" s="492" t="s">
        <v>1</v>
      </c>
      <c r="BC502" s="492" t="s">
        <v>1</v>
      </c>
      <c r="BD502" s="492" t="s">
        <v>1</v>
      </c>
      <c r="BE502" s="492">
        <v>1</v>
      </c>
      <c r="BF502" s="492">
        <v>2</v>
      </c>
      <c r="BG502" s="492">
        <v>3</v>
      </c>
      <c r="BH502" s="492">
        <v>2</v>
      </c>
      <c r="BI502" s="492">
        <v>4</v>
      </c>
      <c r="BJ502" s="492">
        <v>4</v>
      </c>
      <c r="BK502" s="492">
        <v>10</v>
      </c>
      <c r="BL502" s="492">
        <v>10</v>
      </c>
      <c r="BM502" s="492">
        <v>13</v>
      </c>
      <c r="BN502" s="492">
        <v>4</v>
      </c>
      <c r="BO502" s="549">
        <v>72.400000000000006</v>
      </c>
      <c r="BP502" s="549">
        <v>72.599999999999994</v>
      </c>
      <c r="BQ502" s="549">
        <v>72.2</v>
      </c>
      <c r="BR502" s="492">
        <v>33</v>
      </c>
      <c r="BS502" s="492" t="s">
        <v>1</v>
      </c>
      <c r="BT502" s="492" t="s">
        <v>1</v>
      </c>
      <c r="BU502" s="492" t="s">
        <v>1</v>
      </c>
      <c r="BV502" s="492" t="s">
        <v>1</v>
      </c>
      <c r="BW502" s="492" t="s">
        <v>1</v>
      </c>
      <c r="BX502" s="492" t="s">
        <v>1</v>
      </c>
      <c r="BY502" s="492">
        <v>1</v>
      </c>
      <c r="BZ502" s="492">
        <v>1</v>
      </c>
      <c r="CA502" s="492">
        <v>1</v>
      </c>
      <c r="CB502" s="492">
        <v>2</v>
      </c>
      <c r="CC502" s="492">
        <v>2</v>
      </c>
      <c r="CD502" s="492">
        <v>8</v>
      </c>
      <c r="CE502" s="492">
        <v>5</v>
      </c>
      <c r="CF502" s="492">
        <v>10</v>
      </c>
      <c r="CG502" s="492">
        <v>3</v>
      </c>
      <c r="CH502" s="492">
        <v>8</v>
      </c>
      <c r="CI502" s="492" t="s">
        <v>1</v>
      </c>
      <c r="CJ502" s="492" t="s">
        <v>1</v>
      </c>
      <c r="CK502" s="492" t="s">
        <v>1</v>
      </c>
      <c r="CL502" s="492" t="s">
        <v>1</v>
      </c>
      <c r="CM502" s="492" t="s">
        <v>1</v>
      </c>
      <c r="CN502" s="492" t="s">
        <v>1</v>
      </c>
      <c r="CO502" s="492">
        <v>1</v>
      </c>
      <c r="CP502" s="492" t="s">
        <v>1</v>
      </c>
      <c r="CQ502" s="492" t="s">
        <v>1</v>
      </c>
      <c r="CR502" s="492">
        <v>3</v>
      </c>
      <c r="CS502" s="492">
        <v>1</v>
      </c>
      <c r="CT502" s="492">
        <v>2</v>
      </c>
      <c r="CU502" s="492">
        <v>1</v>
      </c>
      <c r="DC502" s="492">
        <v>67</v>
      </c>
      <c r="DD502" s="492">
        <v>58</v>
      </c>
      <c r="DE502" s="492">
        <v>53</v>
      </c>
      <c r="DF502" s="492">
        <v>3</v>
      </c>
      <c r="DG502" s="492">
        <v>2</v>
      </c>
      <c r="DH502" s="492">
        <v>5</v>
      </c>
      <c r="DI502" s="492">
        <v>2</v>
      </c>
      <c r="DJ502" s="492">
        <v>2</v>
      </c>
      <c r="DK502" s="492">
        <v>30</v>
      </c>
      <c r="DL502" s="492" t="s">
        <v>1</v>
      </c>
      <c r="DM502" s="492" t="s">
        <v>1</v>
      </c>
      <c r="DN502" s="492" t="s">
        <v>1</v>
      </c>
      <c r="DO502" s="492">
        <v>1</v>
      </c>
      <c r="DP502" s="492">
        <v>9</v>
      </c>
      <c r="DQ502" s="492">
        <v>1</v>
      </c>
      <c r="DR502" s="492" t="s">
        <v>1</v>
      </c>
      <c r="DS502" s="492">
        <v>19</v>
      </c>
      <c r="DT502" s="492" t="s">
        <v>1</v>
      </c>
      <c r="DU502" s="492" t="s">
        <v>1</v>
      </c>
      <c r="DV502" s="492" t="s">
        <v>1</v>
      </c>
      <c r="DW502" s="492" t="s">
        <v>1</v>
      </c>
      <c r="DX502" s="492" t="s">
        <v>1</v>
      </c>
      <c r="EA502" s="492">
        <v>32</v>
      </c>
      <c r="EB502" s="492">
        <v>3720</v>
      </c>
      <c r="EC502" s="492" t="s">
        <v>1</v>
      </c>
      <c r="ED502" s="492">
        <v>3405</v>
      </c>
      <c r="EE502" s="492">
        <v>315</v>
      </c>
      <c r="EF502" s="492">
        <v>35</v>
      </c>
      <c r="EG502" s="492">
        <v>33</v>
      </c>
      <c r="EH502" s="492">
        <v>32</v>
      </c>
      <c r="EI502" s="492" t="s">
        <v>1</v>
      </c>
      <c r="EJ502" s="492">
        <v>1</v>
      </c>
      <c r="EK502" s="492" t="s">
        <v>1</v>
      </c>
      <c r="EL502" s="492">
        <v>1</v>
      </c>
      <c r="EM502" s="492">
        <v>1</v>
      </c>
      <c r="EN502" s="492">
        <v>32</v>
      </c>
      <c r="EO502" s="492">
        <v>25</v>
      </c>
      <c r="EP502" s="492">
        <v>21</v>
      </c>
      <c r="EQ502" s="492">
        <v>3</v>
      </c>
      <c r="ER502" s="492">
        <v>1</v>
      </c>
      <c r="ES502" s="492">
        <v>5</v>
      </c>
      <c r="ET502" s="492">
        <v>1</v>
      </c>
      <c r="EU502" s="492">
        <v>1</v>
      </c>
    </row>
    <row r="503" spans="1:151" ht="14.25" customHeight="1">
      <c r="A503" s="503" t="s">
        <v>299</v>
      </c>
      <c r="B503" s="503" t="s">
        <v>689</v>
      </c>
      <c r="C503" s="503" t="s">
        <v>690</v>
      </c>
      <c r="D503" s="503" t="s">
        <v>197</v>
      </c>
      <c r="AC503" s="548"/>
      <c r="AD503" s="548"/>
      <c r="AE503" s="548"/>
      <c r="AV503" s="549"/>
      <c r="AW503" s="549"/>
      <c r="AX503" s="549"/>
      <c r="BO503" s="549"/>
      <c r="BP503" s="549"/>
      <c r="BQ503" s="549"/>
    </row>
    <row r="504" spans="1:151" ht="14.25" customHeight="1">
      <c r="A504" s="503" t="s">
        <v>299</v>
      </c>
      <c r="B504" s="503" t="s">
        <v>689</v>
      </c>
      <c r="C504" s="503" t="s">
        <v>690</v>
      </c>
      <c r="D504" s="503" t="s">
        <v>691</v>
      </c>
      <c r="AC504" s="548"/>
      <c r="AD504" s="548"/>
      <c r="AE504" s="548"/>
      <c r="AV504" s="549"/>
      <c r="AW504" s="549"/>
      <c r="AX504" s="549"/>
      <c r="BO504" s="549"/>
      <c r="BP504" s="549"/>
      <c r="BQ504" s="549"/>
    </row>
    <row r="505" spans="1:151" ht="14.25" customHeight="1">
      <c r="A505" s="498" t="s">
        <v>299</v>
      </c>
      <c r="B505" s="498" t="s">
        <v>689</v>
      </c>
      <c r="C505" s="498" t="s">
        <v>692</v>
      </c>
      <c r="D505" s="498"/>
      <c r="E505" s="495">
        <v>12</v>
      </c>
      <c r="F505" s="495">
        <v>3</v>
      </c>
      <c r="G505" s="495" t="s">
        <v>190</v>
      </c>
      <c r="H505" s="495" t="s">
        <v>190</v>
      </c>
      <c r="I505" s="495" t="s">
        <v>190</v>
      </c>
      <c r="J505" s="495" t="s">
        <v>190</v>
      </c>
      <c r="K505" s="495" t="s">
        <v>190</v>
      </c>
      <c r="L505" s="495">
        <v>9</v>
      </c>
      <c r="M505" s="495" t="s">
        <v>190</v>
      </c>
      <c r="N505" s="495" t="s">
        <v>190</v>
      </c>
      <c r="O505" s="495" t="s">
        <v>190</v>
      </c>
      <c r="P505" s="495" t="s">
        <v>190</v>
      </c>
      <c r="Q505" s="495" t="s">
        <v>190</v>
      </c>
      <c r="R505" s="495" t="s">
        <v>190</v>
      </c>
      <c r="S505" s="495" t="s">
        <v>190</v>
      </c>
      <c r="T505" s="495" t="s">
        <v>190</v>
      </c>
      <c r="U505" s="495" t="s">
        <v>190</v>
      </c>
      <c r="V505" s="495" t="s">
        <v>190</v>
      </c>
      <c r="W505" s="495" t="s">
        <v>190</v>
      </c>
      <c r="X505" s="495" t="s">
        <v>190</v>
      </c>
      <c r="Y505" s="495" t="s">
        <v>190</v>
      </c>
      <c r="Z505" s="495" t="s">
        <v>190</v>
      </c>
      <c r="AA505" s="495" t="s">
        <v>190</v>
      </c>
      <c r="AB505" s="495" t="s">
        <v>190</v>
      </c>
      <c r="AC505" s="495" t="s">
        <v>190</v>
      </c>
      <c r="AD505" s="495" t="s">
        <v>190</v>
      </c>
      <c r="AE505" s="495" t="s">
        <v>190</v>
      </c>
      <c r="AF505" s="495" t="s">
        <v>190</v>
      </c>
      <c r="AG505" s="495" t="s">
        <v>190</v>
      </c>
      <c r="AH505" s="495" t="s">
        <v>190</v>
      </c>
      <c r="AI505" s="495" t="s">
        <v>190</v>
      </c>
      <c r="AJ505" s="495" t="s">
        <v>190</v>
      </c>
      <c r="AK505" s="495" t="s">
        <v>190</v>
      </c>
      <c r="AL505" s="495" t="s">
        <v>190</v>
      </c>
      <c r="AM505" s="495" t="s">
        <v>190</v>
      </c>
      <c r="AN505" s="495" t="s">
        <v>190</v>
      </c>
      <c r="AO505" s="495" t="s">
        <v>190</v>
      </c>
      <c r="AP505" s="495" t="s">
        <v>190</v>
      </c>
      <c r="AQ505" s="495" t="s">
        <v>190</v>
      </c>
      <c r="AR505" s="495" t="s">
        <v>190</v>
      </c>
      <c r="AS505" s="495" t="s">
        <v>190</v>
      </c>
      <c r="AT505" s="495" t="s">
        <v>190</v>
      </c>
      <c r="AU505" s="495" t="s">
        <v>190</v>
      </c>
      <c r="AV505" s="495" t="s">
        <v>190</v>
      </c>
      <c r="AW505" s="495" t="s">
        <v>190</v>
      </c>
      <c r="AX505" s="495" t="s">
        <v>190</v>
      </c>
      <c r="AY505" s="495" t="s">
        <v>190</v>
      </c>
      <c r="AZ505" s="495" t="s">
        <v>190</v>
      </c>
      <c r="BA505" s="495" t="s">
        <v>190</v>
      </c>
      <c r="BB505" s="495" t="s">
        <v>190</v>
      </c>
      <c r="BC505" s="495" t="s">
        <v>190</v>
      </c>
      <c r="BD505" s="495" t="s">
        <v>190</v>
      </c>
      <c r="BE505" s="495" t="s">
        <v>190</v>
      </c>
      <c r="BF505" s="495" t="s">
        <v>190</v>
      </c>
      <c r="BG505" s="495" t="s">
        <v>190</v>
      </c>
      <c r="BH505" s="495" t="s">
        <v>190</v>
      </c>
      <c r="BI505" s="495" t="s">
        <v>190</v>
      </c>
      <c r="BJ505" s="495" t="s">
        <v>190</v>
      </c>
      <c r="BK505" s="495" t="s">
        <v>190</v>
      </c>
      <c r="BL505" s="495" t="s">
        <v>190</v>
      </c>
      <c r="BM505" s="495" t="s">
        <v>190</v>
      </c>
      <c r="BN505" s="495" t="s">
        <v>190</v>
      </c>
      <c r="BO505" s="495" t="s">
        <v>190</v>
      </c>
      <c r="BP505" s="495" t="s">
        <v>190</v>
      </c>
      <c r="BQ505" s="495" t="s">
        <v>190</v>
      </c>
      <c r="BR505" s="495" t="s">
        <v>190</v>
      </c>
      <c r="BS505" s="495" t="s">
        <v>190</v>
      </c>
      <c r="BT505" s="495" t="s">
        <v>190</v>
      </c>
      <c r="BU505" s="495" t="s">
        <v>190</v>
      </c>
      <c r="BV505" s="495" t="s">
        <v>190</v>
      </c>
      <c r="BW505" s="495" t="s">
        <v>190</v>
      </c>
      <c r="BX505" s="495" t="s">
        <v>190</v>
      </c>
      <c r="BY505" s="495" t="s">
        <v>190</v>
      </c>
      <c r="BZ505" s="495" t="s">
        <v>190</v>
      </c>
      <c r="CA505" s="495" t="s">
        <v>190</v>
      </c>
      <c r="CB505" s="495" t="s">
        <v>190</v>
      </c>
      <c r="CC505" s="495" t="s">
        <v>190</v>
      </c>
      <c r="CD505" s="495" t="s">
        <v>190</v>
      </c>
      <c r="CE505" s="495" t="s">
        <v>190</v>
      </c>
      <c r="CF505" s="495" t="s">
        <v>190</v>
      </c>
      <c r="CG505" s="495" t="s">
        <v>190</v>
      </c>
      <c r="CH505" s="495" t="s">
        <v>190</v>
      </c>
      <c r="CI505" s="495" t="s">
        <v>190</v>
      </c>
      <c r="CJ505" s="495" t="s">
        <v>190</v>
      </c>
      <c r="CK505" s="495" t="s">
        <v>190</v>
      </c>
      <c r="CL505" s="495" t="s">
        <v>190</v>
      </c>
      <c r="CM505" s="495" t="s">
        <v>190</v>
      </c>
      <c r="CN505" s="495" t="s">
        <v>190</v>
      </c>
      <c r="CO505" s="495" t="s">
        <v>190</v>
      </c>
      <c r="CP505" s="495" t="s">
        <v>190</v>
      </c>
      <c r="CQ505" s="495" t="s">
        <v>190</v>
      </c>
      <c r="CR505" s="495" t="s">
        <v>190</v>
      </c>
      <c r="CS505" s="495" t="s">
        <v>190</v>
      </c>
      <c r="CT505" s="495" t="s">
        <v>190</v>
      </c>
      <c r="CU505" s="495" t="s">
        <v>190</v>
      </c>
      <c r="CV505" s="495"/>
      <c r="CW505" s="495"/>
      <c r="CX505" s="495"/>
      <c r="CY505" s="495"/>
      <c r="CZ505" s="495"/>
      <c r="DA505" s="495"/>
      <c r="DB505" s="495"/>
      <c r="DC505" s="495" t="s">
        <v>190</v>
      </c>
      <c r="DD505" s="495" t="s">
        <v>190</v>
      </c>
      <c r="DE505" s="495" t="s">
        <v>190</v>
      </c>
      <c r="DF505" s="495" t="s">
        <v>190</v>
      </c>
      <c r="DG505" s="495" t="s">
        <v>190</v>
      </c>
      <c r="DH505" s="495" t="s">
        <v>190</v>
      </c>
      <c r="DI505" s="495" t="s">
        <v>190</v>
      </c>
      <c r="DJ505" s="495" t="s">
        <v>190</v>
      </c>
      <c r="DK505" s="495" t="s">
        <v>190</v>
      </c>
      <c r="DL505" s="495" t="s">
        <v>190</v>
      </c>
      <c r="DM505" s="495" t="s">
        <v>190</v>
      </c>
      <c r="DN505" s="495" t="s">
        <v>190</v>
      </c>
      <c r="DO505" s="495" t="s">
        <v>190</v>
      </c>
      <c r="DP505" s="495" t="s">
        <v>190</v>
      </c>
      <c r="DQ505" s="495" t="s">
        <v>190</v>
      </c>
      <c r="DR505" s="495" t="s">
        <v>190</v>
      </c>
      <c r="DS505" s="495" t="s">
        <v>190</v>
      </c>
      <c r="DT505" s="495" t="s">
        <v>190</v>
      </c>
      <c r="DU505" s="495" t="s">
        <v>190</v>
      </c>
      <c r="DV505" s="495" t="s">
        <v>190</v>
      </c>
      <c r="DW505" s="495" t="s">
        <v>190</v>
      </c>
      <c r="DX505" s="495" t="s">
        <v>190</v>
      </c>
      <c r="DY505" s="495" t="s">
        <v>190</v>
      </c>
      <c r="DZ505" s="495" t="s">
        <v>190</v>
      </c>
      <c r="EA505" s="495" t="s">
        <v>190</v>
      </c>
      <c r="EB505" s="495" t="s">
        <v>190</v>
      </c>
      <c r="EC505" s="495" t="s">
        <v>190</v>
      </c>
      <c r="ED505" s="495" t="s">
        <v>190</v>
      </c>
      <c r="EE505" s="495" t="s">
        <v>190</v>
      </c>
      <c r="EF505" s="495" t="s">
        <v>190</v>
      </c>
      <c r="EG505" s="495" t="s">
        <v>190</v>
      </c>
      <c r="EH505" s="495" t="s">
        <v>190</v>
      </c>
      <c r="EI505" s="495" t="s">
        <v>190</v>
      </c>
      <c r="EJ505" s="495" t="s">
        <v>190</v>
      </c>
      <c r="EK505" s="495" t="s">
        <v>190</v>
      </c>
      <c r="EL505" s="495" t="s">
        <v>190</v>
      </c>
      <c r="EM505" s="495" t="s">
        <v>190</v>
      </c>
      <c r="EN505" s="495" t="s">
        <v>190</v>
      </c>
      <c r="EO505" s="495" t="s">
        <v>190</v>
      </c>
      <c r="EP505" s="495" t="s">
        <v>190</v>
      </c>
      <c r="EQ505" s="495" t="s">
        <v>190</v>
      </c>
      <c r="ER505" s="495" t="s">
        <v>190</v>
      </c>
      <c r="ES505" s="495" t="s">
        <v>190</v>
      </c>
      <c r="ET505" s="495" t="s">
        <v>190</v>
      </c>
      <c r="EU505" s="495" t="s">
        <v>190</v>
      </c>
    </row>
    <row r="506" spans="1:151" ht="14.25" customHeight="1">
      <c r="A506" s="503" t="s">
        <v>299</v>
      </c>
      <c r="B506" s="503" t="s">
        <v>689</v>
      </c>
      <c r="C506" s="503" t="s">
        <v>692</v>
      </c>
      <c r="D506" s="503" t="s">
        <v>221</v>
      </c>
      <c r="AC506" s="548"/>
      <c r="AD506" s="548"/>
      <c r="AE506" s="548"/>
      <c r="AV506" s="549"/>
      <c r="AW506" s="549"/>
      <c r="AX506" s="549"/>
      <c r="BO506" s="549"/>
      <c r="BP506" s="549"/>
      <c r="BQ506" s="549"/>
    </row>
    <row r="507" spans="1:151" ht="14.25" customHeight="1">
      <c r="A507" s="498" t="s">
        <v>299</v>
      </c>
      <c r="B507" s="498" t="s">
        <v>689</v>
      </c>
      <c r="C507" s="498" t="s">
        <v>693</v>
      </c>
      <c r="D507" s="498"/>
      <c r="E507" s="495">
        <v>11</v>
      </c>
      <c r="F507" s="495">
        <v>1</v>
      </c>
      <c r="G507" s="495" t="s">
        <v>190</v>
      </c>
      <c r="H507" s="495" t="s">
        <v>190</v>
      </c>
      <c r="I507" s="495" t="s">
        <v>190</v>
      </c>
      <c r="J507" s="495" t="s">
        <v>190</v>
      </c>
      <c r="K507" s="495" t="s">
        <v>190</v>
      </c>
      <c r="L507" s="495">
        <v>10</v>
      </c>
      <c r="M507" s="495" t="s">
        <v>190</v>
      </c>
      <c r="N507" s="495" t="s">
        <v>190</v>
      </c>
      <c r="O507" s="495" t="s">
        <v>190</v>
      </c>
      <c r="P507" s="495" t="s">
        <v>190</v>
      </c>
      <c r="Q507" s="495" t="s">
        <v>190</v>
      </c>
      <c r="R507" s="495" t="s">
        <v>190</v>
      </c>
      <c r="S507" s="495" t="s">
        <v>190</v>
      </c>
      <c r="T507" s="495" t="s">
        <v>190</v>
      </c>
      <c r="U507" s="495" t="s">
        <v>190</v>
      </c>
      <c r="V507" s="495" t="s">
        <v>190</v>
      </c>
      <c r="W507" s="495" t="s">
        <v>190</v>
      </c>
      <c r="X507" s="495" t="s">
        <v>190</v>
      </c>
      <c r="Y507" s="495" t="s">
        <v>190</v>
      </c>
      <c r="Z507" s="495" t="s">
        <v>190</v>
      </c>
      <c r="AA507" s="495" t="s">
        <v>190</v>
      </c>
      <c r="AB507" s="495" t="s">
        <v>190</v>
      </c>
      <c r="AC507" s="495" t="s">
        <v>190</v>
      </c>
      <c r="AD507" s="495" t="s">
        <v>190</v>
      </c>
      <c r="AE507" s="495" t="s">
        <v>190</v>
      </c>
      <c r="AF507" s="495" t="s">
        <v>190</v>
      </c>
      <c r="AG507" s="495" t="s">
        <v>190</v>
      </c>
      <c r="AH507" s="495" t="s">
        <v>190</v>
      </c>
      <c r="AI507" s="495" t="s">
        <v>190</v>
      </c>
      <c r="AJ507" s="495" t="s">
        <v>190</v>
      </c>
      <c r="AK507" s="495" t="s">
        <v>190</v>
      </c>
      <c r="AL507" s="495" t="s">
        <v>190</v>
      </c>
      <c r="AM507" s="495" t="s">
        <v>190</v>
      </c>
      <c r="AN507" s="495" t="s">
        <v>190</v>
      </c>
      <c r="AO507" s="495" t="s">
        <v>190</v>
      </c>
      <c r="AP507" s="495" t="s">
        <v>190</v>
      </c>
      <c r="AQ507" s="495" t="s">
        <v>190</v>
      </c>
      <c r="AR507" s="495" t="s">
        <v>190</v>
      </c>
      <c r="AS507" s="495" t="s">
        <v>190</v>
      </c>
      <c r="AT507" s="495" t="s">
        <v>190</v>
      </c>
      <c r="AU507" s="495" t="s">
        <v>190</v>
      </c>
      <c r="AV507" s="495" t="s">
        <v>190</v>
      </c>
      <c r="AW507" s="495" t="s">
        <v>190</v>
      </c>
      <c r="AX507" s="495" t="s">
        <v>190</v>
      </c>
      <c r="AY507" s="495" t="s">
        <v>190</v>
      </c>
      <c r="AZ507" s="495" t="s">
        <v>190</v>
      </c>
      <c r="BA507" s="495" t="s">
        <v>190</v>
      </c>
      <c r="BB507" s="495" t="s">
        <v>190</v>
      </c>
      <c r="BC507" s="495" t="s">
        <v>190</v>
      </c>
      <c r="BD507" s="495" t="s">
        <v>190</v>
      </c>
      <c r="BE507" s="495" t="s">
        <v>190</v>
      </c>
      <c r="BF507" s="495" t="s">
        <v>190</v>
      </c>
      <c r="BG507" s="495" t="s">
        <v>190</v>
      </c>
      <c r="BH507" s="495" t="s">
        <v>190</v>
      </c>
      <c r="BI507" s="495" t="s">
        <v>190</v>
      </c>
      <c r="BJ507" s="495" t="s">
        <v>190</v>
      </c>
      <c r="BK507" s="495" t="s">
        <v>190</v>
      </c>
      <c r="BL507" s="495" t="s">
        <v>190</v>
      </c>
      <c r="BM507" s="495" t="s">
        <v>190</v>
      </c>
      <c r="BN507" s="495" t="s">
        <v>190</v>
      </c>
      <c r="BO507" s="495" t="s">
        <v>190</v>
      </c>
      <c r="BP507" s="495" t="s">
        <v>190</v>
      </c>
      <c r="BQ507" s="495" t="s">
        <v>190</v>
      </c>
      <c r="BR507" s="495" t="s">
        <v>190</v>
      </c>
      <c r="BS507" s="495" t="s">
        <v>190</v>
      </c>
      <c r="BT507" s="495" t="s">
        <v>190</v>
      </c>
      <c r="BU507" s="495" t="s">
        <v>190</v>
      </c>
      <c r="BV507" s="495" t="s">
        <v>190</v>
      </c>
      <c r="BW507" s="495" t="s">
        <v>190</v>
      </c>
      <c r="BX507" s="495" t="s">
        <v>190</v>
      </c>
      <c r="BY507" s="495" t="s">
        <v>190</v>
      </c>
      <c r="BZ507" s="495" t="s">
        <v>190</v>
      </c>
      <c r="CA507" s="495" t="s">
        <v>190</v>
      </c>
      <c r="CB507" s="495" t="s">
        <v>190</v>
      </c>
      <c r="CC507" s="495" t="s">
        <v>190</v>
      </c>
      <c r="CD507" s="495" t="s">
        <v>190</v>
      </c>
      <c r="CE507" s="495" t="s">
        <v>190</v>
      </c>
      <c r="CF507" s="495" t="s">
        <v>190</v>
      </c>
      <c r="CG507" s="495" t="s">
        <v>190</v>
      </c>
      <c r="CH507" s="495" t="s">
        <v>190</v>
      </c>
      <c r="CI507" s="495" t="s">
        <v>190</v>
      </c>
      <c r="CJ507" s="495" t="s">
        <v>190</v>
      </c>
      <c r="CK507" s="495" t="s">
        <v>190</v>
      </c>
      <c r="CL507" s="495" t="s">
        <v>190</v>
      </c>
      <c r="CM507" s="495" t="s">
        <v>190</v>
      </c>
      <c r="CN507" s="495" t="s">
        <v>190</v>
      </c>
      <c r="CO507" s="495" t="s">
        <v>190</v>
      </c>
      <c r="CP507" s="495" t="s">
        <v>190</v>
      </c>
      <c r="CQ507" s="495" t="s">
        <v>190</v>
      </c>
      <c r="CR507" s="495" t="s">
        <v>190</v>
      </c>
      <c r="CS507" s="495" t="s">
        <v>190</v>
      </c>
      <c r="CT507" s="495" t="s">
        <v>190</v>
      </c>
      <c r="CU507" s="495" t="s">
        <v>190</v>
      </c>
      <c r="CV507" s="495"/>
      <c r="CW507" s="495"/>
      <c r="CX507" s="495"/>
      <c r="CY507" s="495"/>
      <c r="CZ507" s="495"/>
      <c r="DA507" s="495"/>
      <c r="DB507" s="495"/>
      <c r="DC507" s="495" t="s">
        <v>190</v>
      </c>
      <c r="DD507" s="495" t="s">
        <v>190</v>
      </c>
      <c r="DE507" s="495" t="s">
        <v>190</v>
      </c>
      <c r="DF507" s="495" t="s">
        <v>190</v>
      </c>
      <c r="DG507" s="495" t="s">
        <v>190</v>
      </c>
      <c r="DH507" s="495" t="s">
        <v>190</v>
      </c>
      <c r="DI507" s="495" t="s">
        <v>190</v>
      </c>
      <c r="DJ507" s="495" t="s">
        <v>190</v>
      </c>
      <c r="DK507" s="495" t="s">
        <v>190</v>
      </c>
      <c r="DL507" s="495" t="s">
        <v>190</v>
      </c>
      <c r="DM507" s="495" t="s">
        <v>190</v>
      </c>
      <c r="DN507" s="495" t="s">
        <v>190</v>
      </c>
      <c r="DO507" s="495" t="s">
        <v>190</v>
      </c>
      <c r="DP507" s="495" t="s">
        <v>190</v>
      </c>
      <c r="DQ507" s="495" t="s">
        <v>190</v>
      </c>
      <c r="DR507" s="495" t="s">
        <v>190</v>
      </c>
      <c r="DS507" s="495" t="s">
        <v>190</v>
      </c>
      <c r="DT507" s="495" t="s">
        <v>190</v>
      </c>
      <c r="DU507" s="495" t="s">
        <v>190</v>
      </c>
      <c r="DV507" s="495" t="s">
        <v>190</v>
      </c>
      <c r="DW507" s="495" t="s">
        <v>190</v>
      </c>
      <c r="DX507" s="495" t="s">
        <v>190</v>
      </c>
      <c r="DY507" s="495" t="s">
        <v>190</v>
      </c>
      <c r="DZ507" s="495" t="s">
        <v>190</v>
      </c>
      <c r="EA507" s="495" t="s">
        <v>190</v>
      </c>
      <c r="EB507" s="495" t="s">
        <v>190</v>
      </c>
      <c r="EC507" s="495" t="s">
        <v>190</v>
      </c>
      <c r="ED507" s="495" t="s">
        <v>190</v>
      </c>
      <c r="EE507" s="495" t="s">
        <v>190</v>
      </c>
      <c r="EF507" s="495" t="s">
        <v>190</v>
      </c>
      <c r="EG507" s="495" t="s">
        <v>190</v>
      </c>
      <c r="EH507" s="495" t="s">
        <v>190</v>
      </c>
      <c r="EI507" s="495" t="s">
        <v>190</v>
      </c>
      <c r="EJ507" s="495" t="s">
        <v>190</v>
      </c>
      <c r="EK507" s="495" t="s">
        <v>190</v>
      </c>
      <c r="EL507" s="495" t="s">
        <v>190</v>
      </c>
      <c r="EM507" s="495" t="s">
        <v>190</v>
      </c>
      <c r="EN507" s="495" t="s">
        <v>190</v>
      </c>
      <c r="EO507" s="495" t="s">
        <v>190</v>
      </c>
      <c r="EP507" s="495" t="s">
        <v>190</v>
      </c>
      <c r="EQ507" s="495" t="s">
        <v>190</v>
      </c>
      <c r="ER507" s="495" t="s">
        <v>190</v>
      </c>
      <c r="ES507" s="495" t="s">
        <v>190</v>
      </c>
      <c r="ET507" s="495" t="s">
        <v>190</v>
      </c>
      <c r="EU507" s="495" t="s">
        <v>190</v>
      </c>
    </row>
    <row r="508" spans="1:151" ht="14.25" customHeight="1">
      <c r="A508" s="503" t="s">
        <v>299</v>
      </c>
      <c r="B508" s="503" t="s">
        <v>689</v>
      </c>
      <c r="C508" s="503" t="s">
        <v>693</v>
      </c>
      <c r="D508" s="503" t="s">
        <v>694</v>
      </c>
      <c r="AC508" s="548"/>
      <c r="AD508" s="548"/>
      <c r="AE508" s="548"/>
      <c r="AV508" s="549"/>
      <c r="AW508" s="549"/>
      <c r="AX508" s="549"/>
      <c r="BO508" s="549"/>
      <c r="BP508" s="549"/>
      <c r="BQ508" s="549"/>
    </row>
    <row r="509" spans="1:151" ht="14.25" customHeight="1">
      <c r="A509" s="503" t="s">
        <v>299</v>
      </c>
      <c r="B509" s="503" t="s">
        <v>689</v>
      </c>
      <c r="C509" s="503" t="s">
        <v>695</v>
      </c>
      <c r="D509" s="503"/>
      <c r="E509" s="490">
        <v>13</v>
      </c>
      <c r="F509" s="490">
        <v>7</v>
      </c>
      <c r="G509" s="490">
        <v>1</v>
      </c>
      <c r="H509" s="490">
        <v>1</v>
      </c>
      <c r="I509" s="490" t="s">
        <v>1</v>
      </c>
      <c r="J509" s="490" t="s">
        <v>1</v>
      </c>
      <c r="K509" s="490">
        <v>6</v>
      </c>
      <c r="L509" s="490">
        <v>6</v>
      </c>
      <c r="M509" s="490">
        <v>12</v>
      </c>
      <c r="N509" s="490" t="s">
        <v>1</v>
      </c>
      <c r="O509" s="490" t="s">
        <v>1</v>
      </c>
      <c r="P509" s="490" t="s">
        <v>1</v>
      </c>
      <c r="Q509" s="490" t="s">
        <v>1</v>
      </c>
      <c r="R509" s="490" t="s">
        <v>1</v>
      </c>
      <c r="S509" s="490" t="s">
        <v>1</v>
      </c>
      <c r="T509" s="490" t="s">
        <v>1</v>
      </c>
      <c r="U509" s="490" t="s">
        <v>1</v>
      </c>
      <c r="V509" s="490" t="s">
        <v>1</v>
      </c>
      <c r="W509" s="490">
        <v>1</v>
      </c>
      <c r="X509" s="490">
        <v>1</v>
      </c>
      <c r="Y509" s="490">
        <v>3</v>
      </c>
      <c r="Z509" s="490">
        <v>5</v>
      </c>
      <c r="AA509" s="490">
        <v>2</v>
      </c>
      <c r="AB509" s="490" t="s">
        <v>1</v>
      </c>
      <c r="AC509" s="548">
        <v>74.2</v>
      </c>
      <c r="AD509" s="548">
        <v>73.7</v>
      </c>
      <c r="AE509" s="548">
        <v>74.8</v>
      </c>
      <c r="AF509" s="492">
        <v>11</v>
      </c>
      <c r="AG509" s="492" t="s">
        <v>1</v>
      </c>
      <c r="AH509" s="492" t="s">
        <v>1</v>
      </c>
      <c r="AI509" s="492" t="s">
        <v>1</v>
      </c>
      <c r="AJ509" s="492" t="s">
        <v>1</v>
      </c>
      <c r="AK509" s="492" t="s">
        <v>1</v>
      </c>
      <c r="AL509" s="492" t="s">
        <v>1</v>
      </c>
      <c r="AM509" s="492" t="s">
        <v>1</v>
      </c>
      <c r="AN509" s="492" t="s">
        <v>1</v>
      </c>
      <c r="AO509" s="492" t="s">
        <v>1</v>
      </c>
      <c r="AP509" s="492">
        <v>1</v>
      </c>
      <c r="AQ509" s="492">
        <v>1</v>
      </c>
      <c r="AR509" s="492">
        <v>3</v>
      </c>
      <c r="AS509" s="492">
        <v>4</v>
      </c>
      <c r="AT509" s="492">
        <v>2</v>
      </c>
      <c r="AU509" s="492" t="s">
        <v>1</v>
      </c>
      <c r="AV509" s="549">
        <v>74.099999999999994</v>
      </c>
      <c r="AW509" s="549">
        <v>73.5</v>
      </c>
      <c r="AX509" s="549">
        <v>74.8</v>
      </c>
      <c r="AY509" s="492">
        <v>10</v>
      </c>
      <c r="AZ509" s="492" t="s">
        <v>1</v>
      </c>
      <c r="BA509" s="492" t="s">
        <v>1</v>
      </c>
      <c r="BB509" s="492" t="s">
        <v>1</v>
      </c>
      <c r="BC509" s="492" t="s">
        <v>1</v>
      </c>
      <c r="BD509" s="492" t="s">
        <v>1</v>
      </c>
      <c r="BE509" s="492" t="s">
        <v>1</v>
      </c>
      <c r="BF509" s="492" t="s">
        <v>1</v>
      </c>
      <c r="BG509" s="492" t="s">
        <v>1</v>
      </c>
      <c r="BH509" s="492" t="s">
        <v>1</v>
      </c>
      <c r="BI509" s="492">
        <v>1</v>
      </c>
      <c r="BJ509" s="492">
        <v>1</v>
      </c>
      <c r="BK509" s="492">
        <v>2</v>
      </c>
      <c r="BL509" s="492">
        <v>4</v>
      </c>
      <c r="BM509" s="492">
        <v>2</v>
      </c>
      <c r="BN509" s="492" t="s">
        <v>1</v>
      </c>
      <c r="BO509" s="549">
        <v>74.5</v>
      </c>
      <c r="BP509" s="549">
        <v>73.5</v>
      </c>
      <c r="BQ509" s="549">
        <v>76</v>
      </c>
      <c r="BR509" s="492">
        <v>7</v>
      </c>
      <c r="BS509" s="492" t="s">
        <v>1</v>
      </c>
      <c r="BT509" s="492" t="s">
        <v>1</v>
      </c>
      <c r="BU509" s="492" t="s">
        <v>1</v>
      </c>
      <c r="BV509" s="492" t="s">
        <v>1</v>
      </c>
      <c r="BW509" s="492" t="s">
        <v>1</v>
      </c>
      <c r="BX509" s="492" t="s">
        <v>1</v>
      </c>
      <c r="BY509" s="492" t="s">
        <v>1</v>
      </c>
      <c r="BZ509" s="492" t="s">
        <v>1</v>
      </c>
      <c r="CA509" s="492" t="s">
        <v>1</v>
      </c>
      <c r="CB509" s="492">
        <v>1</v>
      </c>
      <c r="CC509" s="492" t="s">
        <v>1</v>
      </c>
      <c r="CD509" s="492">
        <v>2</v>
      </c>
      <c r="CE509" s="492">
        <v>3</v>
      </c>
      <c r="CF509" s="492">
        <v>1</v>
      </c>
      <c r="CG509" s="492" t="s">
        <v>1</v>
      </c>
      <c r="CH509" s="492" t="s">
        <v>1</v>
      </c>
      <c r="CI509" s="492" t="s">
        <v>1</v>
      </c>
      <c r="CJ509" s="492" t="s">
        <v>1</v>
      </c>
      <c r="CK509" s="492" t="s">
        <v>1</v>
      </c>
      <c r="CL509" s="492" t="s">
        <v>1</v>
      </c>
      <c r="CM509" s="492" t="s">
        <v>1</v>
      </c>
      <c r="CN509" s="492" t="s">
        <v>1</v>
      </c>
      <c r="CO509" s="492" t="s">
        <v>1</v>
      </c>
      <c r="CP509" s="492" t="s">
        <v>1</v>
      </c>
      <c r="CQ509" s="492" t="s">
        <v>1</v>
      </c>
      <c r="CR509" s="492" t="s">
        <v>1</v>
      </c>
      <c r="CS509" s="492" t="s">
        <v>1</v>
      </c>
      <c r="CT509" s="492" t="s">
        <v>1</v>
      </c>
      <c r="CU509" s="492" t="s">
        <v>1</v>
      </c>
      <c r="DC509" s="492">
        <v>13</v>
      </c>
      <c r="DD509" s="492">
        <v>10</v>
      </c>
      <c r="DE509" s="492">
        <v>10</v>
      </c>
      <c r="DF509" s="492" t="s">
        <v>1</v>
      </c>
      <c r="DG509" s="492" t="s">
        <v>1</v>
      </c>
      <c r="DH509" s="492" t="s">
        <v>1</v>
      </c>
      <c r="DI509" s="492" t="s">
        <v>1</v>
      </c>
      <c r="DJ509" s="492">
        <v>3</v>
      </c>
      <c r="DK509" s="492">
        <v>7</v>
      </c>
      <c r="DL509" s="492" t="s">
        <v>1</v>
      </c>
      <c r="DM509" s="492" t="s">
        <v>1</v>
      </c>
      <c r="DN509" s="492">
        <v>1</v>
      </c>
      <c r="DO509" s="492" t="s">
        <v>1</v>
      </c>
      <c r="DP509" s="492">
        <v>2</v>
      </c>
      <c r="DQ509" s="492">
        <v>1</v>
      </c>
      <c r="DR509" s="492" t="s">
        <v>1</v>
      </c>
      <c r="DS509" s="492">
        <v>3</v>
      </c>
      <c r="DT509" s="492" t="s">
        <v>1</v>
      </c>
      <c r="DU509" s="492" t="s">
        <v>1</v>
      </c>
      <c r="DV509" s="492" t="s">
        <v>1</v>
      </c>
      <c r="DW509" s="492" t="s">
        <v>1</v>
      </c>
      <c r="DX509" s="492" t="s">
        <v>1</v>
      </c>
      <c r="EA509" s="492">
        <v>7</v>
      </c>
      <c r="EB509" s="492">
        <v>700</v>
      </c>
      <c r="EC509" s="492" t="s">
        <v>1</v>
      </c>
      <c r="ED509" s="492">
        <v>655</v>
      </c>
      <c r="EE509" s="492">
        <v>45</v>
      </c>
      <c r="EF509" s="492">
        <v>7</v>
      </c>
      <c r="EG509" s="492">
        <v>6</v>
      </c>
      <c r="EH509" s="492">
        <v>6</v>
      </c>
      <c r="EI509" s="492" t="s">
        <v>1</v>
      </c>
      <c r="EJ509" s="492" t="s">
        <v>1</v>
      </c>
      <c r="EK509" s="492" t="s">
        <v>1</v>
      </c>
      <c r="EL509" s="492" t="s">
        <v>1</v>
      </c>
      <c r="EM509" s="492">
        <v>1</v>
      </c>
      <c r="EN509" s="492">
        <v>6</v>
      </c>
      <c r="EO509" s="492">
        <v>4</v>
      </c>
      <c r="EP509" s="492">
        <v>4</v>
      </c>
      <c r="EQ509" s="492" t="s">
        <v>1</v>
      </c>
      <c r="ER509" s="492" t="s">
        <v>1</v>
      </c>
      <c r="ES509" s="492" t="s">
        <v>1</v>
      </c>
      <c r="ET509" s="492" t="s">
        <v>1</v>
      </c>
      <c r="EU509" s="492">
        <v>2</v>
      </c>
    </row>
    <row r="510" spans="1:151" ht="14.25" customHeight="1">
      <c r="A510" s="503" t="s">
        <v>299</v>
      </c>
      <c r="B510" s="503" t="s">
        <v>689</v>
      </c>
      <c r="C510" s="503" t="s">
        <v>695</v>
      </c>
      <c r="D510" s="503" t="s">
        <v>696</v>
      </c>
      <c r="AC510" s="548"/>
      <c r="AD510" s="548"/>
      <c r="AE510" s="548"/>
      <c r="AV510" s="549"/>
      <c r="AW510" s="549"/>
      <c r="AX510" s="549"/>
      <c r="BO510" s="549"/>
      <c r="BP510" s="549"/>
      <c r="BQ510" s="549"/>
    </row>
    <row r="511" spans="1:151" ht="14.25" customHeight="1">
      <c r="A511" s="503" t="s">
        <v>299</v>
      </c>
      <c r="B511" s="503" t="s">
        <v>689</v>
      </c>
      <c r="C511" s="503" t="s">
        <v>695</v>
      </c>
      <c r="D511" s="503" t="s">
        <v>697</v>
      </c>
      <c r="AC511" s="548"/>
      <c r="AD511" s="548"/>
      <c r="AE511" s="548"/>
      <c r="AV511" s="549"/>
      <c r="AW511" s="549"/>
      <c r="AX511" s="549"/>
      <c r="BO511" s="549"/>
      <c r="BP511" s="549"/>
      <c r="BQ511" s="549"/>
    </row>
    <row r="512" spans="1:151" ht="14.25" customHeight="1">
      <c r="A512" s="503" t="s">
        <v>299</v>
      </c>
      <c r="B512" s="503" t="s">
        <v>689</v>
      </c>
      <c r="C512" s="503" t="s">
        <v>698</v>
      </c>
      <c r="D512" s="503"/>
      <c r="E512" s="490">
        <v>49</v>
      </c>
      <c r="F512" s="490">
        <v>22</v>
      </c>
      <c r="G512" s="490">
        <v>5</v>
      </c>
      <c r="H512" s="490">
        <v>5</v>
      </c>
      <c r="I512" s="490">
        <v>1</v>
      </c>
      <c r="J512" s="490" t="s">
        <v>1</v>
      </c>
      <c r="K512" s="490">
        <v>16</v>
      </c>
      <c r="L512" s="490">
        <v>27</v>
      </c>
      <c r="M512" s="490">
        <v>32</v>
      </c>
      <c r="N512" s="490" t="s">
        <v>1</v>
      </c>
      <c r="O512" s="490" t="s">
        <v>1</v>
      </c>
      <c r="P512" s="490" t="s">
        <v>1</v>
      </c>
      <c r="Q512" s="490" t="s">
        <v>1</v>
      </c>
      <c r="R512" s="490" t="s">
        <v>1</v>
      </c>
      <c r="S512" s="490" t="s">
        <v>1</v>
      </c>
      <c r="T512" s="490">
        <v>1</v>
      </c>
      <c r="U512" s="490">
        <v>4</v>
      </c>
      <c r="V512" s="490">
        <v>2</v>
      </c>
      <c r="W512" s="490">
        <v>1</v>
      </c>
      <c r="X512" s="490">
        <v>5</v>
      </c>
      <c r="Y512" s="490">
        <v>5</v>
      </c>
      <c r="Z512" s="490">
        <v>9</v>
      </c>
      <c r="AA512" s="490">
        <v>3</v>
      </c>
      <c r="AB512" s="490">
        <v>2</v>
      </c>
      <c r="AC512" s="548">
        <v>69.7</v>
      </c>
      <c r="AD512" s="548">
        <v>70.099999999999994</v>
      </c>
      <c r="AE512" s="548">
        <v>69.2</v>
      </c>
      <c r="AF512" s="492">
        <v>29</v>
      </c>
      <c r="AG512" s="492" t="s">
        <v>1</v>
      </c>
      <c r="AH512" s="492" t="s">
        <v>1</v>
      </c>
      <c r="AI512" s="492" t="s">
        <v>1</v>
      </c>
      <c r="AJ512" s="492" t="s">
        <v>1</v>
      </c>
      <c r="AK512" s="492" t="s">
        <v>1</v>
      </c>
      <c r="AL512" s="492" t="s">
        <v>1</v>
      </c>
      <c r="AM512" s="492" t="s">
        <v>1</v>
      </c>
      <c r="AN512" s="492">
        <v>4</v>
      </c>
      <c r="AO512" s="492">
        <v>2</v>
      </c>
      <c r="AP512" s="492">
        <v>1</v>
      </c>
      <c r="AQ512" s="492">
        <v>5</v>
      </c>
      <c r="AR512" s="492">
        <v>3</v>
      </c>
      <c r="AS512" s="492">
        <v>9</v>
      </c>
      <c r="AT512" s="492">
        <v>3</v>
      </c>
      <c r="AU512" s="492">
        <v>2</v>
      </c>
      <c r="AV512" s="549">
        <v>70.5</v>
      </c>
      <c r="AW512" s="549">
        <v>70.099999999999994</v>
      </c>
      <c r="AX512" s="549">
        <v>71.2</v>
      </c>
      <c r="AY512" s="492">
        <v>29</v>
      </c>
      <c r="AZ512" s="492" t="s">
        <v>1</v>
      </c>
      <c r="BA512" s="492" t="s">
        <v>1</v>
      </c>
      <c r="BB512" s="492" t="s">
        <v>1</v>
      </c>
      <c r="BC512" s="492" t="s">
        <v>1</v>
      </c>
      <c r="BD512" s="492" t="s">
        <v>1</v>
      </c>
      <c r="BE512" s="492" t="s">
        <v>1</v>
      </c>
      <c r="BF512" s="492" t="s">
        <v>1</v>
      </c>
      <c r="BG512" s="492">
        <v>4</v>
      </c>
      <c r="BH512" s="492">
        <v>2</v>
      </c>
      <c r="BI512" s="492">
        <v>1</v>
      </c>
      <c r="BJ512" s="492">
        <v>5</v>
      </c>
      <c r="BK512" s="492">
        <v>3</v>
      </c>
      <c r="BL512" s="492">
        <v>9</v>
      </c>
      <c r="BM512" s="492">
        <v>3</v>
      </c>
      <c r="BN512" s="492">
        <v>2</v>
      </c>
      <c r="BO512" s="549">
        <v>70.5</v>
      </c>
      <c r="BP512" s="549">
        <v>70.099999999999994</v>
      </c>
      <c r="BQ512" s="549">
        <v>71.2</v>
      </c>
      <c r="BR512" s="492">
        <v>22</v>
      </c>
      <c r="BS512" s="492" t="s">
        <v>1</v>
      </c>
      <c r="BT512" s="492" t="s">
        <v>1</v>
      </c>
      <c r="BU512" s="492" t="s">
        <v>1</v>
      </c>
      <c r="BV512" s="492" t="s">
        <v>1</v>
      </c>
      <c r="BW512" s="492" t="s">
        <v>1</v>
      </c>
      <c r="BX512" s="492" t="s">
        <v>1</v>
      </c>
      <c r="BY512" s="492" t="s">
        <v>1</v>
      </c>
      <c r="BZ512" s="492">
        <v>2</v>
      </c>
      <c r="CA512" s="492">
        <v>1</v>
      </c>
      <c r="CB512" s="492">
        <v>1</v>
      </c>
      <c r="CC512" s="492">
        <v>4</v>
      </c>
      <c r="CD512" s="492">
        <v>1</v>
      </c>
      <c r="CE512" s="492">
        <v>6</v>
      </c>
      <c r="CF512" s="492">
        <v>4</v>
      </c>
      <c r="CG512" s="492">
        <v>3</v>
      </c>
      <c r="CH512" s="492">
        <v>10</v>
      </c>
      <c r="CI512" s="492" t="s">
        <v>1</v>
      </c>
      <c r="CJ512" s="492" t="s">
        <v>1</v>
      </c>
      <c r="CK512" s="492" t="s">
        <v>1</v>
      </c>
      <c r="CL512" s="492" t="s">
        <v>1</v>
      </c>
      <c r="CM512" s="492" t="s">
        <v>1</v>
      </c>
      <c r="CN512" s="492">
        <v>1</v>
      </c>
      <c r="CO512" s="492" t="s">
        <v>1</v>
      </c>
      <c r="CP512" s="492">
        <v>1</v>
      </c>
      <c r="CQ512" s="492">
        <v>1</v>
      </c>
      <c r="CR512" s="492" t="s">
        <v>1</v>
      </c>
      <c r="CS512" s="492">
        <v>3</v>
      </c>
      <c r="CT512" s="492">
        <v>1</v>
      </c>
      <c r="CU512" s="492">
        <v>3</v>
      </c>
      <c r="DC512" s="492">
        <v>43</v>
      </c>
      <c r="DD512" s="492">
        <v>34</v>
      </c>
      <c r="DE512" s="492">
        <v>29</v>
      </c>
      <c r="DF512" s="492">
        <v>4</v>
      </c>
      <c r="DG512" s="492">
        <v>1</v>
      </c>
      <c r="DH512" s="492">
        <v>1</v>
      </c>
      <c r="DI512" s="492">
        <v>3</v>
      </c>
      <c r="DJ512" s="492">
        <v>5</v>
      </c>
      <c r="DK512" s="492">
        <v>20</v>
      </c>
      <c r="DL512" s="492" t="s">
        <v>1</v>
      </c>
      <c r="DM512" s="492" t="s">
        <v>1</v>
      </c>
      <c r="DN512" s="492" t="s">
        <v>1</v>
      </c>
      <c r="DO512" s="492" t="s">
        <v>1</v>
      </c>
      <c r="DP512" s="492">
        <v>4</v>
      </c>
      <c r="DQ512" s="492">
        <v>2</v>
      </c>
      <c r="DR512" s="492" t="s">
        <v>1</v>
      </c>
      <c r="DS512" s="492">
        <v>14</v>
      </c>
      <c r="DT512" s="492" t="s">
        <v>1</v>
      </c>
      <c r="DU512" s="492" t="s">
        <v>1</v>
      </c>
      <c r="DV512" s="492" t="s">
        <v>1</v>
      </c>
      <c r="DW512" s="492" t="s">
        <v>1</v>
      </c>
      <c r="DX512" s="492" t="s">
        <v>1</v>
      </c>
      <c r="EA512" s="492">
        <v>22</v>
      </c>
      <c r="EB512" s="492">
        <v>1848</v>
      </c>
      <c r="EC512" s="492" t="s">
        <v>1</v>
      </c>
      <c r="ED512" s="492">
        <v>1836</v>
      </c>
      <c r="EE512" s="492">
        <v>12</v>
      </c>
      <c r="EF512" s="492">
        <v>25</v>
      </c>
      <c r="EG512" s="492">
        <v>20</v>
      </c>
      <c r="EH512" s="492">
        <v>19</v>
      </c>
      <c r="EI512" s="492">
        <v>1</v>
      </c>
      <c r="EJ512" s="492" t="s">
        <v>1</v>
      </c>
      <c r="EK512" s="492" t="s">
        <v>1</v>
      </c>
      <c r="EL512" s="492">
        <v>2</v>
      </c>
      <c r="EM512" s="492">
        <v>3</v>
      </c>
      <c r="EN512" s="492">
        <v>18</v>
      </c>
      <c r="EO512" s="492">
        <v>14</v>
      </c>
      <c r="EP512" s="492">
        <v>10</v>
      </c>
      <c r="EQ512" s="492">
        <v>3</v>
      </c>
      <c r="ER512" s="492">
        <v>1</v>
      </c>
      <c r="ES512" s="492">
        <v>1</v>
      </c>
      <c r="ET512" s="492">
        <v>1</v>
      </c>
      <c r="EU512" s="492">
        <v>2</v>
      </c>
    </row>
    <row r="513" spans="1:151" ht="14.25" customHeight="1">
      <c r="A513" s="503" t="s">
        <v>299</v>
      </c>
      <c r="B513" s="503" t="s">
        <v>689</v>
      </c>
      <c r="C513" s="503" t="s">
        <v>698</v>
      </c>
      <c r="D513" s="503" t="s">
        <v>699</v>
      </c>
      <c r="AC513" s="548"/>
      <c r="AD513" s="548"/>
      <c r="AE513" s="548"/>
      <c r="AV513" s="549"/>
      <c r="AW513" s="549"/>
      <c r="AX513" s="549"/>
      <c r="BO513" s="549"/>
      <c r="BP513" s="549"/>
      <c r="BQ513" s="549"/>
    </row>
    <row r="514" spans="1:151" ht="14.25" customHeight="1">
      <c r="A514" s="503" t="s">
        <v>299</v>
      </c>
      <c r="B514" s="503" t="s">
        <v>689</v>
      </c>
      <c r="C514" s="503" t="s">
        <v>698</v>
      </c>
      <c r="D514" s="503" t="s">
        <v>700</v>
      </c>
      <c r="AC514" s="548"/>
      <c r="AD514" s="548"/>
      <c r="AE514" s="548"/>
      <c r="AV514" s="549"/>
      <c r="AW514" s="549"/>
      <c r="AX514" s="549"/>
      <c r="BO514" s="549"/>
      <c r="BP514" s="549"/>
      <c r="BQ514" s="549"/>
    </row>
    <row r="515" spans="1:151" ht="14.25" customHeight="1">
      <c r="A515" s="503" t="s">
        <v>299</v>
      </c>
      <c r="B515" s="503" t="s">
        <v>689</v>
      </c>
      <c r="C515" s="503" t="s">
        <v>701</v>
      </c>
      <c r="D515" s="503"/>
      <c r="E515" s="490">
        <v>6</v>
      </c>
      <c r="F515" s="490">
        <v>4</v>
      </c>
      <c r="G515" s="490">
        <v>2</v>
      </c>
      <c r="H515" s="490">
        <v>2</v>
      </c>
      <c r="I515" s="490">
        <v>1</v>
      </c>
      <c r="J515" s="490">
        <v>1</v>
      </c>
      <c r="K515" s="490">
        <v>1</v>
      </c>
      <c r="L515" s="490">
        <v>2</v>
      </c>
      <c r="M515" s="490">
        <v>7</v>
      </c>
      <c r="N515" s="490" t="s">
        <v>1</v>
      </c>
      <c r="O515" s="490" t="s">
        <v>1</v>
      </c>
      <c r="P515" s="490" t="s">
        <v>1</v>
      </c>
      <c r="Q515" s="490" t="s">
        <v>1</v>
      </c>
      <c r="R515" s="490" t="s">
        <v>1</v>
      </c>
      <c r="S515" s="490">
        <v>2</v>
      </c>
      <c r="T515" s="490" t="s">
        <v>1</v>
      </c>
      <c r="U515" s="490" t="s">
        <v>1</v>
      </c>
      <c r="V515" s="490">
        <v>1</v>
      </c>
      <c r="W515" s="490">
        <v>1</v>
      </c>
      <c r="X515" s="490">
        <v>1</v>
      </c>
      <c r="Y515" s="490" t="s">
        <v>1</v>
      </c>
      <c r="Z515" s="490">
        <v>1</v>
      </c>
      <c r="AA515" s="490">
        <v>1</v>
      </c>
      <c r="AB515" s="490" t="s">
        <v>1</v>
      </c>
      <c r="AC515" s="548">
        <v>61.4</v>
      </c>
      <c r="AD515" s="548">
        <v>61.8</v>
      </c>
      <c r="AE515" s="548">
        <v>61</v>
      </c>
      <c r="AF515" s="492">
        <v>5</v>
      </c>
      <c r="AG515" s="492" t="s">
        <v>1</v>
      </c>
      <c r="AH515" s="492" t="s">
        <v>1</v>
      </c>
      <c r="AI515" s="492" t="s">
        <v>1</v>
      </c>
      <c r="AJ515" s="492" t="s">
        <v>1</v>
      </c>
      <c r="AK515" s="492" t="s">
        <v>1</v>
      </c>
      <c r="AL515" s="492">
        <v>1</v>
      </c>
      <c r="AM515" s="492" t="s">
        <v>1</v>
      </c>
      <c r="AN515" s="492" t="s">
        <v>1</v>
      </c>
      <c r="AO515" s="492">
        <v>1</v>
      </c>
      <c r="AP515" s="492">
        <v>1</v>
      </c>
      <c r="AQ515" s="492">
        <v>1</v>
      </c>
      <c r="AR515" s="492" t="s">
        <v>1</v>
      </c>
      <c r="AS515" s="492" t="s">
        <v>1</v>
      </c>
      <c r="AT515" s="492">
        <v>1</v>
      </c>
      <c r="AU515" s="492" t="s">
        <v>1</v>
      </c>
      <c r="AV515" s="549">
        <v>61.6</v>
      </c>
      <c r="AW515" s="549">
        <v>61.8</v>
      </c>
      <c r="AX515" s="549">
        <v>61</v>
      </c>
      <c r="AY515" s="492">
        <v>5</v>
      </c>
      <c r="AZ515" s="492" t="s">
        <v>1</v>
      </c>
      <c r="BA515" s="492" t="s">
        <v>1</v>
      </c>
      <c r="BB515" s="492" t="s">
        <v>1</v>
      </c>
      <c r="BC515" s="492" t="s">
        <v>1</v>
      </c>
      <c r="BD515" s="492" t="s">
        <v>1</v>
      </c>
      <c r="BE515" s="492">
        <v>1</v>
      </c>
      <c r="BF515" s="492" t="s">
        <v>1</v>
      </c>
      <c r="BG515" s="492" t="s">
        <v>1</v>
      </c>
      <c r="BH515" s="492">
        <v>1</v>
      </c>
      <c r="BI515" s="492">
        <v>1</v>
      </c>
      <c r="BJ515" s="492">
        <v>1</v>
      </c>
      <c r="BK515" s="492" t="s">
        <v>1</v>
      </c>
      <c r="BL515" s="492" t="s">
        <v>1</v>
      </c>
      <c r="BM515" s="492">
        <v>1</v>
      </c>
      <c r="BN515" s="492" t="s">
        <v>1</v>
      </c>
      <c r="BO515" s="549">
        <v>61.6</v>
      </c>
      <c r="BP515" s="549">
        <v>61.8</v>
      </c>
      <c r="BQ515" s="549">
        <v>61</v>
      </c>
      <c r="BR515" s="492">
        <v>4</v>
      </c>
      <c r="BS515" s="492" t="s">
        <v>1</v>
      </c>
      <c r="BT515" s="492" t="s">
        <v>1</v>
      </c>
      <c r="BU515" s="492" t="s">
        <v>1</v>
      </c>
      <c r="BV515" s="492" t="s">
        <v>1</v>
      </c>
      <c r="BW515" s="492" t="s">
        <v>1</v>
      </c>
      <c r="BX515" s="492">
        <v>1</v>
      </c>
      <c r="BY515" s="492" t="s">
        <v>1</v>
      </c>
      <c r="BZ515" s="492" t="s">
        <v>1</v>
      </c>
      <c r="CA515" s="492">
        <v>1</v>
      </c>
      <c r="CB515" s="492" t="s">
        <v>1</v>
      </c>
      <c r="CC515" s="492">
        <v>1</v>
      </c>
      <c r="CD515" s="492" t="s">
        <v>1</v>
      </c>
      <c r="CE515" s="492" t="s">
        <v>1</v>
      </c>
      <c r="CF515" s="492">
        <v>1</v>
      </c>
      <c r="CG515" s="492" t="s">
        <v>1</v>
      </c>
      <c r="CH515" s="492">
        <v>1</v>
      </c>
      <c r="CI515" s="492" t="s">
        <v>1</v>
      </c>
      <c r="CJ515" s="492" t="s">
        <v>1</v>
      </c>
      <c r="CK515" s="492" t="s">
        <v>1</v>
      </c>
      <c r="CL515" s="492" t="s">
        <v>1</v>
      </c>
      <c r="CM515" s="492" t="s">
        <v>1</v>
      </c>
      <c r="CN515" s="492" t="s">
        <v>1</v>
      </c>
      <c r="CO515" s="492" t="s">
        <v>1</v>
      </c>
      <c r="CP515" s="492" t="s">
        <v>1</v>
      </c>
      <c r="CQ515" s="492" t="s">
        <v>1</v>
      </c>
      <c r="CR515" s="492" t="s">
        <v>1</v>
      </c>
      <c r="CS515" s="492" t="s">
        <v>1</v>
      </c>
      <c r="CT515" s="492">
        <v>1</v>
      </c>
      <c r="CU515" s="492" t="s">
        <v>1</v>
      </c>
      <c r="DC515" s="492">
        <v>7</v>
      </c>
      <c r="DD515" s="492">
        <v>6</v>
      </c>
      <c r="DE515" s="492">
        <v>5</v>
      </c>
      <c r="DF515" s="492">
        <v>1</v>
      </c>
      <c r="DG515" s="492" t="s">
        <v>1</v>
      </c>
      <c r="DH515" s="492">
        <v>1</v>
      </c>
      <c r="DI515" s="492" t="s">
        <v>1</v>
      </c>
      <c r="DJ515" s="492" t="s">
        <v>1</v>
      </c>
      <c r="DK515" s="492">
        <v>4</v>
      </c>
      <c r="DL515" s="492" t="s">
        <v>1</v>
      </c>
      <c r="DM515" s="492" t="s">
        <v>1</v>
      </c>
      <c r="DN515" s="492" t="s">
        <v>1</v>
      </c>
      <c r="DO515" s="492" t="s">
        <v>1</v>
      </c>
      <c r="DP515" s="492" t="s">
        <v>1</v>
      </c>
      <c r="DQ515" s="492">
        <v>1</v>
      </c>
      <c r="DR515" s="492" t="s">
        <v>1</v>
      </c>
      <c r="DS515" s="492">
        <v>3</v>
      </c>
      <c r="DT515" s="492" t="s">
        <v>1</v>
      </c>
      <c r="DU515" s="492" t="s">
        <v>1</v>
      </c>
      <c r="DV515" s="492" t="s">
        <v>1</v>
      </c>
      <c r="DW515" s="492" t="s">
        <v>1</v>
      </c>
      <c r="DX515" s="492" t="s">
        <v>1</v>
      </c>
      <c r="EA515" s="492">
        <v>4</v>
      </c>
      <c r="EB515" s="492">
        <v>187</v>
      </c>
      <c r="EC515" s="492" t="s">
        <v>1</v>
      </c>
      <c r="ED515" s="492">
        <v>177</v>
      </c>
      <c r="EE515" s="492">
        <v>10</v>
      </c>
      <c r="EF515" s="492">
        <v>4</v>
      </c>
      <c r="EG515" s="492">
        <v>4</v>
      </c>
      <c r="EH515" s="492">
        <v>4</v>
      </c>
      <c r="EI515" s="492" t="s">
        <v>1</v>
      </c>
      <c r="EJ515" s="492" t="s">
        <v>1</v>
      </c>
      <c r="EK515" s="492" t="s">
        <v>1</v>
      </c>
      <c r="EL515" s="492" t="s">
        <v>1</v>
      </c>
      <c r="EM515" s="492" t="s">
        <v>1</v>
      </c>
      <c r="EN515" s="492">
        <v>3</v>
      </c>
      <c r="EO515" s="492">
        <v>2</v>
      </c>
      <c r="EP515" s="492">
        <v>1</v>
      </c>
      <c r="EQ515" s="492">
        <v>1</v>
      </c>
      <c r="ER515" s="492" t="s">
        <v>1</v>
      </c>
      <c r="ES515" s="492">
        <v>1</v>
      </c>
      <c r="ET515" s="492" t="s">
        <v>1</v>
      </c>
      <c r="EU515" s="492" t="s">
        <v>1</v>
      </c>
    </row>
    <row r="516" spans="1:151" ht="14.25" customHeight="1">
      <c r="A516" s="503" t="s">
        <v>299</v>
      </c>
      <c r="B516" s="503" t="s">
        <v>689</v>
      </c>
      <c r="C516" s="503" t="s">
        <v>701</v>
      </c>
      <c r="D516" s="503" t="s">
        <v>702</v>
      </c>
      <c r="AC516" s="548"/>
      <c r="AD516" s="548"/>
      <c r="AE516" s="548"/>
      <c r="AV516" s="549"/>
      <c r="AW516" s="549"/>
      <c r="AX516" s="549"/>
      <c r="BO516" s="549"/>
      <c r="BP516" s="549"/>
      <c r="BQ516" s="549"/>
    </row>
    <row r="517" spans="1:151" ht="14.25" customHeight="1">
      <c r="A517" s="503" t="s">
        <v>299</v>
      </c>
      <c r="B517" s="503" t="s">
        <v>689</v>
      </c>
      <c r="C517" s="503"/>
      <c r="D517" s="503"/>
      <c r="AC517" s="548"/>
      <c r="AD517" s="548"/>
      <c r="AE517" s="548"/>
      <c r="AV517" s="549"/>
      <c r="AW517" s="549"/>
      <c r="AX517" s="549"/>
      <c r="BO517" s="549"/>
      <c r="BP517" s="549"/>
      <c r="BQ517" s="549"/>
    </row>
    <row r="518" spans="1:151" ht="14.25" customHeight="1">
      <c r="A518" s="503" t="s">
        <v>299</v>
      </c>
      <c r="B518" s="503" t="s">
        <v>689</v>
      </c>
      <c r="C518" s="503"/>
      <c r="D518" s="503"/>
      <c r="AC518" s="548"/>
      <c r="AD518" s="548"/>
      <c r="AE518" s="548"/>
      <c r="AV518" s="549"/>
      <c r="AW518" s="549"/>
      <c r="AX518" s="549"/>
      <c r="BO518" s="549"/>
      <c r="BP518" s="549"/>
      <c r="BQ518" s="549"/>
    </row>
    <row r="519" spans="1:151" ht="14.25" customHeight="1">
      <c r="A519" s="503" t="s">
        <v>299</v>
      </c>
      <c r="B519" s="503" t="s">
        <v>703</v>
      </c>
      <c r="C519" s="503" t="s">
        <v>703</v>
      </c>
      <c r="D519" s="503"/>
      <c r="E519" s="490">
        <v>39</v>
      </c>
      <c r="F519" s="490">
        <v>38</v>
      </c>
      <c r="G519" s="490">
        <v>8</v>
      </c>
      <c r="H519" s="490">
        <v>5</v>
      </c>
      <c r="I519" s="490">
        <v>8</v>
      </c>
      <c r="J519" s="490">
        <v>2</v>
      </c>
      <c r="K519" s="490">
        <v>22</v>
      </c>
      <c r="L519" s="490">
        <v>1</v>
      </c>
      <c r="M519" s="490">
        <v>74</v>
      </c>
      <c r="N519" s="490" t="s">
        <v>1</v>
      </c>
      <c r="O519" s="490" t="s">
        <v>1</v>
      </c>
      <c r="P519" s="490">
        <v>2</v>
      </c>
      <c r="Q519" s="490" t="s">
        <v>1</v>
      </c>
      <c r="R519" s="490">
        <v>4</v>
      </c>
      <c r="S519" s="490">
        <v>2</v>
      </c>
      <c r="T519" s="490" t="s">
        <v>1</v>
      </c>
      <c r="U519" s="490">
        <v>4</v>
      </c>
      <c r="V519" s="490">
        <v>5</v>
      </c>
      <c r="W519" s="490">
        <v>11</v>
      </c>
      <c r="X519" s="490">
        <v>17</v>
      </c>
      <c r="Y519" s="490">
        <v>8</v>
      </c>
      <c r="Z519" s="490">
        <v>9</v>
      </c>
      <c r="AA519" s="490">
        <v>9</v>
      </c>
      <c r="AB519" s="490">
        <v>3</v>
      </c>
      <c r="AC519" s="548">
        <v>65.7</v>
      </c>
      <c r="AD519" s="548">
        <v>65.3</v>
      </c>
      <c r="AE519" s="548">
        <v>66.099999999999994</v>
      </c>
      <c r="AF519" s="492">
        <v>49</v>
      </c>
      <c r="AG519" s="492" t="s">
        <v>1</v>
      </c>
      <c r="AH519" s="492" t="s">
        <v>1</v>
      </c>
      <c r="AI519" s="492" t="s">
        <v>1</v>
      </c>
      <c r="AJ519" s="492" t="s">
        <v>1</v>
      </c>
      <c r="AK519" s="492" t="s">
        <v>1</v>
      </c>
      <c r="AL519" s="492" t="s">
        <v>1</v>
      </c>
      <c r="AM519" s="492" t="s">
        <v>1</v>
      </c>
      <c r="AN519" s="492">
        <v>3</v>
      </c>
      <c r="AO519" s="492">
        <v>1</v>
      </c>
      <c r="AP519" s="492">
        <v>5</v>
      </c>
      <c r="AQ519" s="492">
        <v>12</v>
      </c>
      <c r="AR519" s="492">
        <v>7</v>
      </c>
      <c r="AS519" s="492">
        <v>9</v>
      </c>
      <c r="AT519" s="492">
        <v>9</v>
      </c>
      <c r="AU519" s="492">
        <v>3</v>
      </c>
      <c r="AV519" s="549">
        <v>71.900000000000006</v>
      </c>
      <c r="AW519" s="549">
        <v>71.599999999999994</v>
      </c>
      <c r="AX519" s="549">
        <v>72.099999999999994</v>
      </c>
      <c r="AY519" s="492">
        <v>48</v>
      </c>
      <c r="AZ519" s="492" t="s">
        <v>1</v>
      </c>
      <c r="BA519" s="492" t="s">
        <v>1</v>
      </c>
      <c r="BB519" s="492" t="s">
        <v>1</v>
      </c>
      <c r="BC519" s="492" t="s">
        <v>1</v>
      </c>
      <c r="BD519" s="492" t="s">
        <v>1</v>
      </c>
      <c r="BE519" s="492" t="s">
        <v>1</v>
      </c>
      <c r="BF519" s="492" t="s">
        <v>1</v>
      </c>
      <c r="BG519" s="492">
        <v>3</v>
      </c>
      <c r="BH519" s="492">
        <v>1</v>
      </c>
      <c r="BI519" s="492">
        <v>4</v>
      </c>
      <c r="BJ519" s="492">
        <v>12</v>
      </c>
      <c r="BK519" s="492">
        <v>7</v>
      </c>
      <c r="BL519" s="492">
        <v>9</v>
      </c>
      <c r="BM519" s="492">
        <v>9</v>
      </c>
      <c r="BN519" s="492">
        <v>3</v>
      </c>
      <c r="BO519" s="549">
        <v>72</v>
      </c>
      <c r="BP519" s="549">
        <v>71.599999999999994</v>
      </c>
      <c r="BQ519" s="549">
        <v>72.400000000000006</v>
      </c>
      <c r="BR519" s="492">
        <v>38</v>
      </c>
      <c r="BS519" s="492" t="s">
        <v>1</v>
      </c>
      <c r="BT519" s="492" t="s">
        <v>1</v>
      </c>
      <c r="BU519" s="492">
        <v>1</v>
      </c>
      <c r="BV519" s="492" t="s">
        <v>1</v>
      </c>
      <c r="BW519" s="492">
        <v>2</v>
      </c>
      <c r="BX519" s="492" t="s">
        <v>1</v>
      </c>
      <c r="BY519" s="492" t="s">
        <v>1</v>
      </c>
      <c r="BZ519" s="492">
        <v>1</v>
      </c>
      <c r="CA519" s="492">
        <v>2</v>
      </c>
      <c r="CB519" s="492">
        <v>6</v>
      </c>
      <c r="CC519" s="492">
        <v>11</v>
      </c>
      <c r="CD519" s="492">
        <v>5</v>
      </c>
      <c r="CE519" s="492">
        <v>4</v>
      </c>
      <c r="CF519" s="492">
        <v>4</v>
      </c>
      <c r="CG519" s="492">
        <v>2</v>
      </c>
      <c r="CH519" s="492">
        <v>18</v>
      </c>
      <c r="CI519" s="492" t="s">
        <v>1</v>
      </c>
      <c r="CJ519" s="492" t="s">
        <v>1</v>
      </c>
      <c r="CK519" s="492" t="s">
        <v>1</v>
      </c>
      <c r="CL519" s="492" t="s">
        <v>1</v>
      </c>
      <c r="CM519" s="492" t="s">
        <v>1</v>
      </c>
      <c r="CN519" s="492">
        <v>1</v>
      </c>
      <c r="CO519" s="492">
        <v>1</v>
      </c>
      <c r="CP519" s="492">
        <v>1</v>
      </c>
      <c r="CQ519" s="492">
        <v>6</v>
      </c>
      <c r="CR519" s="492">
        <v>4</v>
      </c>
      <c r="CS519" s="492">
        <v>2</v>
      </c>
      <c r="CT519" s="492">
        <v>3</v>
      </c>
      <c r="CU519" s="492" t="s">
        <v>1</v>
      </c>
      <c r="DC519" s="492">
        <v>87</v>
      </c>
      <c r="DD519" s="492">
        <v>79</v>
      </c>
      <c r="DE519" s="492">
        <v>48</v>
      </c>
      <c r="DF519" s="492">
        <v>10</v>
      </c>
      <c r="DG519" s="492">
        <v>21</v>
      </c>
      <c r="DH519" s="492">
        <v>3</v>
      </c>
      <c r="DI519" s="492" t="s">
        <v>1</v>
      </c>
      <c r="DJ519" s="492">
        <v>5</v>
      </c>
      <c r="DK519" s="492">
        <v>38</v>
      </c>
      <c r="DL519" s="492" t="s">
        <v>1</v>
      </c>
      <c r="DM519" s="492" t="s">
        <v>1</v>
      </c>
      <c r="DN519" s="492" t="s">
        <v>1</v>
      </c>
      <c r="DO519" s="492">
        <v>37</v>
      </c>
      <c r="DP519" s="492">
        <v>1</v>
      </c>
      <c r="DQ519" s="492" t="s">
        <v>1</v>
      </c>
      <c r="DR519" s="492" t="s">
        <v>1</v>
      </c>
      <c r="DS519" s="492" t="s">
        <v>1</v>
      </c>
      <c r="DT519" s="492" t="s">
        <v>1</v>
      </c>
      <c r="DU519" s="492" t="s">
        <v>1</v>
      </c>
      <c r="DV519" s="492" t="s">
        <v>1</v>
      </c>
      <c r="DW519" s="492" t="s">
        <v>1</v>
      </c>
      <c r="DX519" s="492" t="s">
        <v>1</v>
      </c>
      <c r="EA519" s="492">
        <v>38</v>
      </c>
      <c r="EB519" s="492">
        <v>12453</v>
      </c>
      <c r="EC519" s="492" t="s">
        <v>1</v>
      </c>
      <c r="ED519" s="492">
        <v>390</v>
      </c>
      <c r="EE519" s="492">
        <v>12063</v>
      </c>
      <c r="EF519" s="492">
        <v>45</v>
      </c>
      <c r="EG519" s="492">
        <v>41</v>
      </c>
      <c r="EH519" s="492">
        <v>24</v>
      </c>
      <c r="EI519" s="492">
        <v>7</v>
      </c>
      <c r="EJ519" s="492">
        <v>10</v>
      </c>
      <c r="EK519" s="492">
        <v>1</v>
      </c>
      <c r="EL519" s="492" t="s">
        <v>1</v>
      </c>
      <c r="EM519" s="492">
        <v>3</v>
      </c>
      <c r="EN519" s="492">
        <v>42</v>
      </c>
      <c r="EO519" s="492">
        <v>38</v>
      </c>
      <c r="EP519" s="492">
        <v>24</v>
      </c>
      <c r="EQ519" s="492">
        <v>3</v>
      </c>
      <c r="ER519" s="492">
        <v>11</v>
      </c>
      <c r="ES519" s="492">
        <v>2</v>
      </c>
      <c r="ET519" s="492" t="s">
        <v>1</v>
      </c>
      <c r="EU519" s="492">
        <v>2</v>
      </c>
    </row>
    <row r="520" spans="1:151" ht="14.25" customHeight="1">
      <c r="A520" s="503" t="s">
        <v>299</v>
      </c>
      <c r="B520" s="503" t="s">
        <v>703</v>
      </c>
      <c r="C520" s="503" t="s">
        <v>703</v>
      </c>
      <c r="D520" s="503" t="s">
        <v>703</v>
      </c>
      <c r="AC520" s="548"/>
      <c r="AD520" s="548"/>
      <c r="AE520" s="548"/>
      <c r="AV520" s="549"/>
      <c r="AW520" s="549"/>
      <c r="AX520" s="549"/>
      <c r="BO520" s="549"/>
      <c r="BP520" s="549"/>
      <c r="BQ520" s="549"/>
    </row>
    <row r="521" spans="1:151" ht="14.25" customHeight="1">
      <c r="A521" s="503" t="s">
        <v>299</v>
      </c>
      <c r="B521" s="503" t="s">
        <v>704</v>
      </c>
      <c r="C521" s="503"/>
      <c r="D521" s="503"/>
      <c r="E521" s="490">
        <v>110</v>
      </c>
      <c r="F521" s="490">
        <v>6</v>
      </c>
      <c r="G521" s="490">
        <v>1</v>
      </c>
      <c r="H521" s="490">
        <v>1</v>
      </c>
      <c r="I521" s="490" t="s">
        <v>1</v>
      </c>
      <c r="J521" s="490" t="s">
        <v>1</v>
      </c>
      <c r="K521" s="490">
        <v>5</v>
      </c>
      <c r="L521" s="490">
        <v>104</v>
      </c>
      <c r="M521" s="490">
        <v>9</v>
      </c>
      <c r="N521" s="490" t="s">
        <v>1</v>
      </c>
      <c r="O521" s="490" t="s">
        <v>1</v>
      </c>
      <c r="P521" s="490" t="s">
        <v>1</v>
      </c>
      <c r="Q521" s="490" t="s">
        <v>1</v>
      </c>
      <c r="R521" s="490" t="s">
        <v>1</v>
      </c>
      <c r="S521" s="490" t="s">
        <v>1</v>
      </c>
      <c r="T521" s="490" t="s">
        <v>1</v>
      </c>
      <c r="U521" s="490" t="s">
        <v>1</v>
      </c>
      <c r="V521" s="490">
        <v>2</v>
      </c>
      <c r="W521" s="490" t="s">
        <v>1</v>
      </c>
      <c r="X521" s="490">
        <v>2</v>
      </c>
      <c r="Y521" s="490">
        <v>1</v>
      </c>
      <c r="Z521" s="490">
        <v>2</v>
      </c>
      <c r="AA521" s="490">
        <v>1</v>
      </c>
      <c r="AB521" s="490">
        <v>1</v>
      </c>
      <c r="AC521" s="548">
        <v>71.8</v>
      </c>
      <c r="AD521" s="548">
        <v>72.8</v>
      </c>
      <c r="AE521" s="548">
        <v>69.7</v>
      </c>
      <c r="AF521" s="492">
        <v>9</v>
      </c>
      <c r="AG521" s="492" t="s">
        <v>1</v>
      </c>
      <c r="AH521" s="492" t="s">
        <v>1</v>
      </c>
      <c r="AI521" s="492" t="s">
        <v>1</v>
      </c>
      <c r="AJ521" s="492" t="s">
        <v>1</v>
      </c>
      <c r="AK521" s="492" t="s">
        <v>1</v>
      </c>
      <c r="AL521" s="492" t="s">
        <v>1</v>
      </c>
      <c r="AM521" s="492" t="s">
        <v>1</v>
      </c>
      <c r="AN521" s="492" t="s">
        <v>1</v>
      </c>
      <c r="AO521" s="492">
        <v>2</v>
      </c>
      <c r="AP521" s="492" t="s">
        <v>1</v>
      </c>
      <c r="AQ521" s="492">
        <v>2</v>
      </c>
      <c r="AR521" s="492">
        <v>1</v>
      </c>
      <c r="AS521" s="492">
        <v>2</v>
      </c>
      <c r="AT521" s="492">
        <v>1</v>
      </c>
      <c r="AU521" s="492">
        <v>1</v>
      </c>
      <c r="AV521" s="549">
        <v>71.8</v>
      </c>
      <c r="AW521" s="549">
        <v>72.8</v>
      </c>
      <c r="AX521" s="549">
        <v>69.7</v>
      </c>
      <c r="AY521" s="492">
        <v>9</v>
      </c>
      <c r="AZ521" s="492" t="s">
        <v>1</v>
      </c>
      <c r="BA521" s="492" t="s">
        <v>1</v>
      </c>
      <c r="BB521" s="492" t="s">
        <v>1</v>
      </c>
      <c r="BC521" s="492" t="s">
        <v>1</v>
      </c>
      <c r="BD521" s="492" t="s">
        <v>1</v>
      </c>
      <c r="BE521" s="492" t="s">
        <v>1</v>
      </c>
      <c r="BF521" s="492" t="s">
        <v>1</v>
      </c>
      <c r="BG521" s="492" t="s">
        <v>1</v>
      </c>
      <c r="BH521" s="492">
        <v>2</v>
      </c>
      <c r="BI521" s="492" t="s">
        <v>1</v>
      </c>
      <c r="BJ521" s="492">
        <v>2</v>
      </c>
      <c r="BK521" s="492">
        <v>1</v>
      </c>
      <c r="BL521" s="492">
        <v>2</v>
      </c>
      <c r="BM521" s="492">
        <v>1</v>
      </c>
      <c r="BN521" s="492">
        <v>1</v>
      </c>
      <c r="BO521" s="549">
        <v>71.8</v>
      </c>
      <c r="BP521" s="549">
        <v>72.8</v>
      </c>
      <c r="BQ521" s="549">
        <v>69.7</v>
      </c>
      <c r="BR521" s="492">
        <v>6</v>
      </c>
      <c r="BS521" s="492" t="s">
        <v>1</v>
      </c>
      <c r="BT521" s="492" t="s">
        <v>1</v>
      </c>
      <c r="BU521" s="492" t="s">
        <v>1</v>
      </c>
      <c r="BV521" s="492" t="s">
        <v>1</v>
      </c>
      <c r="BW521" s="492" t="s">
        <v>1</v>
      </c>
      <c r="BX521" s="492" t="s">
        <v>1</v>
      </c>
      <c r="BY521" s="492" t="s">
        <v>1</v>
      </c>
      <c r="BZ521" s="492" t="s">
        <v>1</v>
      </c>
      <c r="CA521" s="492">
        <v>1</v>
      </c>
      <c r="CB521" s="492" t="s">
        <v>1</v>
      </c>
      <c r="CC521" s="492">
        <v>1</v>
      </c>
      <c r="CD521" s="492">
        <v>1</v>
      </c>
      <c r="CE521" s="492">
        <v>2</v>
      </c>
      <c r="CF521" s="492" t="s">
        <v>1</v>
      </c>
      <c r="CG521" s="492">
        <v>1</v>
      </c>
      <c r="CH521" s="492">
        <v>1</v>
      </c>
      <c r="CI521" s="492" t="s">
        <v>1</v>
      </c>
      <c r="CJ521" s="492" t="s">
        <v>1</v>
      </c>
      <c r="CK521" s="492" t="s">
        <v>1</v>
      </c>
      <c r="CL521" s="492" t="s">
        <v>1</v>
      </c>
      <c r="CM521" s="492" t="s">
        <v>1</v>
      </c>
      <c r="CN521" s="492" t="s">
        <v>1</v>
      </c>
      <c r="CO521" s="492" t="s">
        <v>1</v>
      </c>
      <c r="CP521" s="492" t="s">
        <v>1</v>
      </c>
      <c r="CQ521" s="492">
        <v>1</v>
      </c>
      <c r="CR521" s="492" t="s">
        <v>1</v>
      </c>
      <c r="CS521" s="492" t="s">
        <v>1</v>
      </c>
      <c r="CT521" s="492" t="s">
        <v>1</v>
      </c>
      <c r="CU521" s="492" t="s">
        <v>1</v>
      </c>
      <c r="DC521" s="492">
        <v>10</v>
      </c>
      <c r="DD521" s="492">
        <v>10</v>
      </c>
      <c r="DE521" s="492">
        <v>9</v>
      </c>
      <c r="DF521" s="492">
        <v>1</v>
      </c>
      <c r="DG521" s="492" t="s">
        <v>1</v>
      </c>
      <c r="DH521" s="492" t="s">
        <v>1</v>
      </c>
      <c r="DI521" s="492" t="s">
        <v>1</v>
      </c>
      <c r="DJ521" s="492" t="s">
        <v>1</v>
      </c>
      <c r="DK521" s="492">
        <v>6</v>
      </c>
      <c r="DL521" s="492" t="s">
        <v>1</v>
      </c>
      <c r="DM521" s="492" t="s">
        <v>1</v>
      </c>
      <c r="DN521" s="492">
        <v>1</v>
      </c>
      <c r="DO521" s="492" t="s">
        <v>1</v>
      </c>
      <c r="DP521" s="492">
        <v>1</v>
      </c>
      <c r="DQ521" s="492" t="s">
        <v>1</v>
      </c>
      <c r="DR521" s="492">
        <v>1</v>
      </c>
      <c r="DS521" s="492">
        <v>2</v>
      </c>
      <c r="DT521" s="492">
        <v>1</v>
      </c>
      <c r="DU521" s="492" t="s">
        <v>1</v>
      </c>
      <c r="DV521" s="492" t="s">
        <v>1</v>
      </c>
      <c r="DW521" s="492" t="s">
        <v>1</v>
      </c>
      <c r="DX521" s="492" t="s">
        <v>1</v>
      </c>
      <c r="EA521" s="492">
        <v>5</v>
      </c>
      <c r="EB521" s="492">
        <v>376</v>
      </c>
      <c r="EC521" s="492" t="s">
        <v>1</v>
      </c>
      <c r="ED521" s="492">
        <v>352</v>
      </c>
      <c r="EE521" s="492">
        <v>24</v>
      </c>
      <c r="EF521" s="492">
        <v>6</v>
      </c>
      <c r="EG521" s="492">
        <v>6</v>
      </c>
      <c r="EH521" s="492">
        <v>6</v>
      </c>
      <c r="EI521" s="492" t="s">
        <v>1</v>
      </c>
      <c r="EJ521" s="492" t="s">
        <v>1</v>
      </c>
      <c r="EK521" s="492" t="s">
        <v>1</v>
      </c>
      <c r="EL521" s="492" t="s">
        <v>1</v>
      </c>
      <c r="EM521" s="492" t="s">
        <v>1</v>
      </c>
      <c r="EN521" s="492">
        <v>4</v>
      </c>
      <c r="EO521" s="492">
        <v>4</v>
      </c>
      <c r="EP521" s="492">
        <v>3</v>
      </c>
      <c r="EQ521" s="492">
        <v>1</v>
      </c>
      <c r="ER521" s="492" t="s">
        <v>1</v>
      </c>
      <c r="ES521" s="492" t="s">
        <v>1</v>
      </c>
      <c r="ET521" s="492" t="s">
        <v>1</v>
      </c>
      <c r="EU521" s="492" t="s">
        <v>1</v>
      </c>
    </row>
    <row r="522" spans="1:151" ht="14.25" customHeight="1">
      <c r="A522" s="498" t="s">
        <v>299</v>
      </c>
      <c r="B522" s="498" t="s">
        <v>704</v>
      </c>
      <c r="C522" s="498" t="s">
        <v>705</v>
      </c>
      <c r="D522" s="498"/>
      <c r="E522" s="495">
        <v>34</v>
      </c>
      <c r="F522" s="495">
        <v>1</v>
      </c>
      <c r="G522" s="495" t="s">
        <v>190</v>
      </c>
      <c r="H522" s="495" t="s">
        <v>190</v>
      </c>
      <c r="I522" s="495" t="s">
        <v>190</v>
      </c>
      <c r="J522" s="495" t="s">
        <v>190</v>
      </c>
      <c r="K522" s="495" t="s">
        <v>190</v>
      </c>
      <c r="L522" s="495">
        <v>33</v>
      </c>
      <c r="M522" s="495" t="s">
        <v>190</v>
      </c>
      <c r="N522" s="495" t="s">
        <v>190</v>
      </c>
      <c r="O522" s="495" t="s">
        <v>190</v>
      </c>
      <c r="P522" s="495" t="s">
        <v>190</v>
      </c>
      <c r="Q522" s="495" t="s">
        <v>190</v>
      </c>
      <c r="R522" s="495" t="s">
        <v>190</v>
      </c>
      <c r="S522" s="495" t="s">
        <v>190</v>
      </c>
      <c r="T522" s="495" t="s">
        <v>190</v>
      </c>
      <c r="U522" s="495" t="s">
        <v>190</v>
      </c>
      <c r="V522" s="495" t="s">
        <v>190</v>
      </c>
      <c r="W522" s="495" t="s">
        <v>190</v>
      </c>
      <c r="X522" s="495" t="s">
        <v>190</v>
      </c>
      <c r="Y522" s="495" t="s">
        <v>190</v>
      </c>
      <c r="Z522" s="495" t="s">
        <v>190</v>
      </c>
      <c r="AA522" s="495" t="s">
        <v>190</v>
      </c>
      <c r="AB522" s="495" t="s">
        <v>190</v>
      </c>
      <c r="AC522" s="495" t="s">
        <v>190</v>
      </c>
      <c r="AD522" s="495" t="s">
        <v>190</v>
      </c>
      <c r="AE522" s="495" t="s">
        <v>190</v>
      </c>
      <c r="AF522" s="495" t="s">
        <v>190</v>
      </c>
      <c r="AG522" s="495" t="s">
        <v>190</v>
      </c>
      <c r="AH522" s="495" t="s">
        <v>190</v>
      </c>
      <c r="AI522" s="495" t="s">
        <v>190</v>
      </c>
      <c r="AJ522" s="495" t="s">
        <v>190</v>
      </c>
      <c r="AK522" s="495" t="s">
        <v>190</v>
      </c>
      <c r="AL522" s="495" t="s">
        <v>190</v>
      </c>
      <c r="AM522" s="495" t="s">
        <v>190</v>
      </c>
      <c r="AN522" s="495" t="s">
        <v>190</v>
      </c>
      <c r="AO522" s="495" t="s">
        <v>190</v>
      </c>
      <c r="AP522" s="495" t="s">
        <v>190</v>
      </c>
      <c r="AQ522" s="495" t="s">
        <v>190</v>
      </c>
      <c r="AR522" s="495" t="s">
        <v>190</v>
      </c>
      <c r="AS522" s="495" t="s">
        <v>190</v>
      </c>
      <c r="AT522" s="495" t="s">
        <v>190</v>
      </c>
      <c r="AU522" s="495" t="s">
        <v>190</v>
      </c>
      <c r="AV522" s="495" t="s">
        <v>190</v>
      </c>
      <c r="AW522" s="495" t="s">
        <v>190</v>
      </c>
      <c r="AX522" s="495" t="s">
        <v>190</v>
      </c>
      <c r="AY522" s="495" t="s">
        <v>190</v>
      </c>
      <c r="AZ522" s="495" t="s">
        <v>190</v>
      </c>
      <c r="BA522" s="495" t="s">
        <v>190</v>
      </c>
      <c r="BB522" s="495" t="s">
        <v>190</v>
      </c>
      <c r="BC522" s="495" t="s">
        <v>190</v>
      </c>
      <c r="BD522" s="495" t="s">
        <v>190</v>
      </c>
      <c r="BE522" s="495" t="s">
        <v>190</v>
      </c>
      <c r="BF522" s="495" t="s">
        <v>190</v>
      </c>
      <c r="BG522" s="495" t="s">
        <v>190</v>
      </c>
      <c r="BH522" s="495" t="s">
        <v>190</v>
      </c>
      <c r="BI522" s="495" t="s">
        <v>190</v>
      </c>
      <c r="BJ522" s="495" t="s">
        <v>190</v>
      </c>
      <c r="BK522" s="495" t="s">
        <v>190</v>
      </c>
      <c r="BL522" s="495" t="s">
        <v>190</v>
      </c>
      <c r="BM522" s="495" t="s">
        <v>190</v>
      </c>
      <c r="BN522" s="495" t="s">
        <v>190</v>
      </c>
      <c r="BO522" s="495" t="s">
        <v>190</v>
      </c>
      <c r="BP522" s="495" t="s">
        <v>190</v>
      </c>
      <c r="BQ522" s="495" t="s">
        <v>190</v>
      </c>
      <c r="BR522" s="495" t="s">
        <v>190</v>
      </c>
      <c r="BS522" s="495" t="s">
        <v>190</v>
      </c>
      <c r="BT522" s="495" t="s">
        <v>190</v>
      </c>
      <c r="BU522" s="495" t="s">
        <v>190</v>
      </c>
      <c r="BV522" s="495" t="s">
        <v>190</v>
      </c>
      <c r="BW522" s="495" t="s">
        <v>190</v>
      </c>
      <c r="BX522" s="495" t="s">
        <v>190</v>
      </c>
      <c r="BY522" s="495" t="s">
        <v>190</v>
      </c>
      <c r="BZ522" s="495" t="s">
        <v>190</v>
      </c>
      <c r="CA522" s="495" t="s">
        <v>190</v>
      </c>
      <c r="CB522" s="495" t="s">
        <v>190</v>
      </c>
      <c r="CC522" s="495" t="s">
        <v>190</v>
      </c>
      <c r="CD522" s="495" t="s">
        <v>190</v>
      </c>
      <c r="CE522" s="495" t="s">
        <v>190</v>
      </c>
      <c r="CF522" s="495" t="s">
        <v>190</v>
      </c>
      <c r="CG522" s="495" t="s">
        <v>190</v>
      </c>
      <c r="CH522" s="495" t="s">
        <v>190</v>
      </c>
      <c r="CI522" s="495" t="s">
        <v>190</v>
      </c>
      <c r="CJ522" s="495" t="s">
        <v>190</v>
      </c>
      <c r="CK522" s="495" t="s">
        <v>190</v>
      </c>
      <c r="CL522" s="495" t="s">
        <v>190</v>
      </c>
      <c r="CM522" s="495" t="s">
        <v>190</v>
      </c>
      <c r="CN522" s="495" t="s">
        <v>190</v>
      </c>
      <c r="CO522" s="495" t="s">
        <v>190</v>
      </c>
      <c r="CP522" s="495" t="s">
        <v>190</v>
      </c>
      <c r="CQ522" s="495" t="s">
        <v>190</v>
      </c>
      <c r="CR522" s="495" t="s">
        <v>190</v>
      </c>
      <c r="CS522" s="495" t="s">
        <v>190</v>
      </c>
      <c r="CT522" s="495" t="s">
        <v>190</v>
      </c>
      <c r="CU522" s="495" t="s">
        <v>190</v>
      </c>
      <c r="CV522" s="495"/>
      <c r="CW522" s="495"/>
      <c r="CX522" s="495"/>
      <c r="CY522" s="495"/>
      <c r="CZ522" s="495"/>
      <c r="DA522" s="495"/>
      <c r="DB522" s="495"/>
      <c r="DC522" s="495" t="s">
        <v>190</v>
      </c>
      <c r="DD522" s="495" t="s">
        <v>190</v>
      </c>
      <c r="DE522" s="495" t="s">
        <v>190</v>
      </c>
      <c r="DF522" s="495" t="s">
        <v>190</v>
      </c>
      <c r="DG522" s="495" t="s">
        <v>190</v>
      </c>
      <c r="DH522" s="495" t="s">
        <v>190</v>
      </c>
      <c r="DI522" s="495" t="s">
        <v>190</v>
      </c>
      <c r="DJ522" s="495" t="s">
        <v>190</v>
      </c>
      <c r="DK522" s="495" t="s">
        <v>190</v>
      </c>
      <c r="DL522" s="495" t="s">
        <v>190</v>
      </c>
      <c r="DM522" s="495" t="s">
        <v>190</v>
      </c>
      <c r="DN522" s="495" t="s">
        <v>190</v>
      </c>
      <c r="DO522" s="495" t="s">
        <v>190</v>
      </c>
      <c r="DP522" s="495" t="s">
        <v>190</v>
      </c>
      <c r="DQ522" s="495" t="s">
        <v>190</v>
      </c>
      <c r="DR522" s="495" t="s">
        <v>190</v>
      </c>
      <c r="DS522" s="495" t="s">
        <v>190</v>
      </c>
      <c r="DT522" s="495" t="s">
        <v>190</v>
      </c>
      <c r="DU522" s="495" t="s">
        <v>190</v>
      </c>
      <c r="DV522" s="495" t="s">
        <v>190</v>
      </c>
      <c r="DW522" s="495" t="s">
        <v>190</v>
      </c>
      <c r="DX522" s="495" t="s">
        <v>190</v>
      </c>
      <c r="DY522" s="495" t="s">
        <v>190</v>
      </c>
      <c r="DZ522" s="495" t="s">
        <v>190</v>
      </c>
      <c r="EA522" s="495" t="s">
        <v>190</v>
      </c>
      <c r="EB522" s="495" t="s">
        <v>190</v>
      </c>
      <c r="EC522" s="495" t="s">
        <v>190</v>
      </c>
      <c r="ED522" s="495" t="s">
        <v>190</v>
      </c>
      <c r="EE522" s="495" t="s">
        <v>190</v>
      </c>
      <c r="EF522" s="495" t="s">
        <v>190</v>
      </c>
      <c r="EG522" s="495" t="s">
        <v>190</v>
      </c>
      <c r="EH522" s="495" t="s">
        <v>190</v>
      </c>
      <c r="EI522" s="495" t="s">
        <v>190</v>
      </c>
      <c r="EJ522" s="495" t="s">
        <v>190</v>
      </c>
      <c r="EK522" s="495" t="s">
        <v>190</v>
      </c>
      <c r="EL522" s="495" t="s">
        <v>190</v>
      </c>
      <c r="EM522" s="495" t="s">
        <v>190</v>
      </c>
      <c r="EN522" s="495" t="s">
        <v>190</v>
      </c>
      <c r="EO522" s="495" t="s">
        <v>190</v>
      </c>
      <c r="EP522" s="495" t="s">
        <v>190</v>
      </c>
      <c r="EQ522" s="495" t="s">
        <v>190</v>
      </c>
      <c r="ER522" s="495" t="s">
        <v>190</v>
      </c>
      <c r="ES522" s="495" t="s">
        <v>190</v>
      </c>
      <c r="ET522" s="495" t="s">
        <v>190</v>
      </c>
      <c r="EU522" s="495" t="s">
        <v>190</v>
      </c>
    </row>
    <row r="523" spans="1:151" ht="14.25" customHeight="1">
      <c r="A523" s="503" t="s">
        <v>299</v>
      </c>
      <c r="B523" s="503" t="s">
        <v>704</v>
      </c>
      <c r="C523" s="503" t="s">
        <v>705</v>
      </c>
      <c r="D523" s="503" t="s">
        <v>706</v>
      </c>
      <c r="AC523" s="548"/>
      <c r="AD523" s="548"/>
      <c r="AE523" s="548"/>
      <c r="AV523" s="549"/>
      <c r="AW523" s="549"/>
      <c r="AX523" s="549"/>
      <c r="BO523" s="549"/>
      <c r="BP523" s="549"/>
      <c r="BQ523" s="549"/>
    </row>
    <row r="524" spans="1:151" ht="14.25" customHeight="1">
      <c r="A524" s="498" t="s">
        <v>299</v>
      </c>
      <c r="B524" s="498" t="s">
        <v>704</v>
      </c>
      <c r="C524" s="498" t="s">
        <v>198</v>
      </c>
      <c r="D524" s="498"/>
      <c r="E524" s="495">
        <v>76</v>
      </c>
      <c r="F524" s="495">
        <v>5</v>
      </c>
      <c r="G524" s="495" t="s">
        <v>190</v>
      </c>
      <c r="H524" s="495" t="s">
        <v>190</v>
      </c>
      <c r="I524" s="495" t="s">
        <v>190</v>
      </c>
      <c r="J524" s="495" t="s">
        <v>190</v>
      </c>
      <c r="K524" s="495" t="s">
        <v>190</v>
      </c>
      <c r="L524" s="495">
        <v>71</v>
      </c>
      <c r="M524" s="495" t="s">
        <v>190</v>
      </c>
      <c r="N524" s="495" t="s">
        <v>190</v>
      </c>
      <c r="O524" s="495" t="s">
        <v>190</v>
      </c>
      <c r="P524" s="495" t="s">
        <v>190</v>
      </c>
      <c r="Q524" s="495" t="s">
        <v>190</v>
      </c>
      <c r="R524" s="495" t="s">
        <v>190</v>
      </c>
      <c r="S524" s="495" t="s">
        <v>190</v>
      </c>
      <c r="T524" s="495" t="s">
        <v>190</v>
      </c>
      <c r="U524" s="495" t="s">
        <v>190</v>
      </c>
      <c r="V524" s="495" t="s">
        <v>190</v>
      </c>
      <c r="W524" s="495" t="s">
        <v>190</v>
      </c>
      <c r="X524" s="495" t="s">
        <v>190</v>
      </c>
      <c r="Y524" s="495" t="s">
        <v>190</v>
      </c>
      <c r="Z524" s="495" t="s">
        <v>190</v>
      </c>
      <c r="AA524" s="495" t="s">
        <v>190</v>
      </c>
      <c r="AB524" s="495" t="s">
        <v>190</v>
      </c>
      <c r="AC524" s="495" t="s">
        <v>190</v>
      </c>
      <c r="AD524" s="495" t="s">
        <v>190</v>
      </c>
      <c r="AE524" s="495" t="s">
        <v>190</v>
      </c>
      <c r="AF524" s="495" t="s">
        <v>190</v>
      </c>
      <c r="AG524" s="495" t="s">
        <v>190</v>
      </c>
      <c r="AH524" s="495" t="s">
        <v>190</v>
      </c>
      <c r="AI524" s="495" t="s">
        <v>190</v>
      </c>
      <c r="AJ524" s="495" t="s">
        <v>190</v>
      </c>
      <c r="AK524" s="495" t="s">
        <v>190</v>
      </c>
      <c r="AL524" s="495" t="s">
        <v>190</v>
      </c>
      <c r="AM524" s="495" t="s">
        <v>190</v>
      </c>
      <c r="AN524" s="495" t="s">
        <v>190</v>
      </c>
      <c r="AO524" s="495" t="s">
        <v>190</v>
      </c>
      <c r="AP524" s="495" t="s">
        <v>190</v>
      </c>
      <c r="AQ524" s="495" t="s">
        <v>190</v>
      </c>
      <c r="AR524" s="495" t="s">
        <v>190</v>
      </c>
      <c r="AS524" s="495" t="s">
        <v>190</v>
      </c>
      <c r="AT524" s="495" t="s">
        <v>190</v>
      </c>
      <c r="AU524" s="495" t="s">
        <v>190</v>
      </c>
      <c r="AV524" s="495" t="s">
        <v>190</v>
      </c>
      <c r="AW524" s="495" t="s">
        <v>190</v>
      </c>
      <c r="AX524" s="495" t="s">
        <v>190</v>
      </c>
      <c r="AY524" s="495" t="s">
        <v>190</v>
      </c>
      <c r="AZ524" s="495" t="s">
        <v>190</v>
      </c>
      <c r="BA524" s="495" t="s">
        <v>190</v>
      </c>
      <c r="BB524" s="495" t="s">
        <v>190</v>
      </c>
      <c r="BC524" s="495" t="s">
        <v>190</v>
      </c>
      <c r="BD524" s="495" t="s">
        <v>190</v>
      </c>
      <c r="BE524" s="495" t="s">
        <v>190</v>
      </c>
      <c r="BF524" s="495" t="s">
        <v>190</v>
      </c>
      <c r="BG524" s="495" t="s">
        <v>190</v>
      </c>
      <c r="BH524" s="495" t="s">
        <v>190</v>
      </c>
      <c r="BI524" s="495" t="s">
        <v>190</v>
      </c>
      <c r="BJ524" s="495" t="s">
        <v>190</v>
      </c>
      <c r="BK524" s="495" t="s">
        <v>190</v>
      </c>
      <c r="BL524" s="495" t="s">
        <v>190</v>
      </c>
      <c r="BM524" s="495" t="s">
        <v>190</v>
      </c>
      <c r="BN524" s="495" t="s">
        <v>190</v>
      </c>
      <c r="BO524" s="495" t="s">
        <v>190</v>
      </c>
      <c r="BP524" s="495" t="s">
        <v>190</v>
      </c>
      <c r="BQ524" s="495" t="s">
        <v>190</v>
      </c>
      <c r="BR524" s="495" t="s">
        <v>190</v>
      </c>
      <c r="BS524" s="495" t="s">
        <v>190</v>
      </c>
      <c r="BT524" s="495" t="s">
        <v>190</v>
      </c>
      <c r="BU524" s="495" t="s">
        <v>190</v>
      </c>
      <c r="BV524" s="495" t="s">
        <v>190</v>
      </c>
      <c r="BW524" s="495" t="s">
        <v>190</v>
      </c>
      <c r="BX524" s="495" t="s">
        <v>190</v>
      </c>
      <c r="BY524" s="495" t="s">
        <v>190</v>
      </c>
      <c r="BZ524" s="495" t="s">
        <v>190</v>
      </c>
      <c r="CA524" s="495" t="s">
        <v>190</v>
      </c>
      <c r="CB524" s="495" t="s">
        <v>190</v>
      </c>
      <c r="CC524" s="495" t="s">
        <v>190</v>
      </c>
      <c r="CD524" s="495" t="s">
        <v>190</v>
      </c>
      <c r="CE524" s="495" t="s">
        <v>190</v>
      </c>
      <c r="CF524" s="495" t="s">
        <v>190</v>
      </c>
      <c r="CG524" s="495" t="s">
        <v>190</v>
      </c>
      <c r="CH524" s="495" t="s">
        <v>190</v>
      </c>
      <c r="CI524" s="495" t="s">
        <v>190</v>
      </c>
      <c r="CJ524" s="495" t="s">
        <v>190</v>
      </c>
      <c r="CK524" s="495" t="s">
        <v>190</v>
      </c>
      <c r="CL524" s="495" t="s">
        <v>190</v>
      </c>
      <c r="CM524" s="495" t="s">
        <v>190</v>
      </c>
      <c r="CN524" s="495" t="s">
        <v>190</v>
      </c>
      <c r="CO524" s="495" t="s">
        <v>190</v>
      </c>
      <c r="CP524" s="495" t="s">
        <v>190</v>
      </c>
      <c r="CQ524" s="495" t="s">
        <v>190</v>
      </c>
      <c r="CR524" s="495" t="s">
        <v>190</v>
      </c>
      <c r="CS524" s="495" t="s">
        <v>190</v>
      </c>
      <c r="CT524" s="495" t="s">
        <v>190</v>
      </c>
      <c r="CU524" s="495" t="s">
        <v>190</v>
      </c>
      <c r="CV524" s="495"/>
      <c r="CW524" s="495"/>
      <c r="CX524" s="495"/>
      <c r="CY524" s="495"/>
      <c r="CZ524" s="495"/>
      <c r="DA524" s="495"/>
      <c r="DB524" s="495"/>
      <c r="DC524" s="495" t="s">
        <v>190</v>
      </c>
      <c r="DD524" s="495" t="s">
        <v>190</v>
      </c>
      <c r="DE524" s="495" t="s">
        <v>190</v>
      </c>
      <c r="DF524" s="495" t="s">
        <v>190</v>
      </c>
      <c r="DG524" s="495" t="s">
        <v>190</v>
      </c>
      <c r="DH524" s="495" t="s">
        <v>190</v>
      </c>
      <c r="DI524" s="495" t="s">
        <v>190</v>
      </c>
      <c r="DJ524" s="495" t="s">
        <v>190</v>
      </c>
      <c r="DK524" s="495" t="s">
        <v>190</v>
      </c>
      <c r="DL524" s="495" t="s">
        <v>190</v>
      </c>
      <c r="DM524" s="495" t="s">
        <v>190</v>
      </c>
      <c r="DN524" s="495" t="s">
        <v>190</v>
      </c>
      <c r="DO524" s="495" t="s">
        <v>190</v>
      </c>
      <c r="DP524" s="495" t="s">
        <v>190</v>
      </c>
      <c r="DQ524" s="495" t="s">
        <v>190</v>
      </c>
      <c r="DR524" s="495" t="s">
        <v>190</v>
      </c>
      <c r="DS524" s="495" t="s">
        <v>190</v>
      </c>
      <c r="DT524" s="495" t="s">
        <v>190</v>
      </c>
      <c r="DU524" s="495" t="s">
        <v>190</v>
      </c>
      <c r="DV524" s="495" t="s">
        <v>190</v>
      </c>
      <c r="DW524" s="495" t="s">
        <v>190</v>
      </c>
      <c r="DX524" s="495" t="s">
        <v>190</v>
      </c>
      <c r="DY524" s="495" t="s">
        <v>190</v>
      </c>
      <c r="DZ524" s="495" t="s">
        <v>190</v>
      </c>
      <c r="EA524" s="495" t="s">
        <v>190</v>
      </c>
      <c r="EB524" s="495" t="s">
        <v>190</v>
      </c>
      <c r="EC524" s="495" t="s">
        <v>190</v>
      </c>
      <c r="ED524" s="495" t="s">
        <v>190</v>
      </c>
      <c r="EE524" s="495" t="s">
        <v>190</v>
      </c>
      <c r="EF524" s="495" t="s">
        <v>190</v>
      </c>
      <c r="EG524" s="495" t="s">
        <v>190</v>
      </c>
      <c r="EH524" s="495" t="s">
        <v>190</v>
      </c>
      <c r="EI524" s="495" t="s">
        <v>190</v>
      </c>
      <c r="EJ524" s="495" t="s">
        <v>190</v>
      </c>
      <c r="EK524" s="495" t="s">
        <v>190</v>
      </c>
      <c r="EL524" s="495" t="s">
        <v>190</v>
      </c>
      <c r="EM524" s="495" t="s">
        <v>190</v>
      </c>
      <c r="EN524" s="495" t="s">
        <v>190</v>
      </c>
      <c r="EO524" s="495" t="s">
        <v>190</v>
      </c>
      <c r="EP524" s="495" t="s">
        <v>190</v>
      </c>
      <c r="EQ524" s="495" t="s">
        <v>190</v>
      </c>
      <c r="ER524" s="495" t="s">
        <v>190</v>
      </c>
      <c r="ES524" s="495" t="s">
        <v>190</v>
      </c>
      <c r="ET524" s="495" t="s">
        <v>190</v>
      </c>
      <c r="EU524" s="495" t="s">
        <v>190</v>
      </c>
    </row>
    <row r="525" spans="1:151" ht="14.25" customHeight="1">
      <c r="A525" s="503" t="s">
        <v>299</v>
      </c>
      <c r="B525" s="503" t="s">
        <v>704</v>
      </c>
      <c r="C525" s="503" t="s">
        <v>198</v>
      </c>
      <c r="D525" s="503" t="s">
        <v>707</v>
      </c>
      <c r="AC525" s="548"/>
      <c r="AD525" s="548"/>
      <c r="AE525" s="548"/>
      <c r="AV525" s="549"/>
      <c r="AW525" s="549"/>
      <c r="AX525" s="549"/>
      <c r="BO525" s="549"/>
      <c r="BP525" s="549"/>
      <c r="BQ525" s="549"/>
    </row>
    <row r="526" spans="1:151" ht="14.25" customHeight="1">
      <c r="A526" s="503" t="s">
        <v>299</v>
      </c>
      <c r="B526" s="503" t="s">
        <v>704</v>
      </c>
      <c r="C526" s="503" t="s">
        <v>198</v>
      </c>
      <c r="D526" s="503" t="s">
        <v>708</v>
      </c>
      <c r="AC526" s="548"/>
      <c r="AD526" s="548"/>
      <c r="AE526" s="548"/>
      <c r="AV526" s="549"/>
      <c r="AW526" s="549"/>
      <c r="AX526" s="549"/>
      <c r="BO526" s="549"/>
      <c r="BP526" s="549"/>
      <c r="BQ526" s="549"/>
    </row>
    <row r="527" spans="1:151" ht="14.25" customHeight="1">
      <c r="A527" s="503" t="s">
        <v>299</v>
      </c>
      <c r="B527" s="503" t="s">
        <v>704</v>
      </c>
      <c r="C527" s="503"/>
      <c r="D527" s="503"/>
      <c r="AC527" s="548"/>
      <c r="AD527" s="548"/>
      <c r="AE527" s="548"/>
      <c r="AV527" s="549"/>
      <c r="AW527" s="549"/>
      <c r="AX527" s="549"/>
      <c r="BO527" s="549"/>
      <c r="BP527" s="549"/>
      <c r="BQ527" s="549"/>
    </row>
    <row r="528" spans="1:151" ht="14.25" customHeight="1">
      <c r="A528" s="503" t="s">
        <v>299</v>
      </c>
      <c r="B528" s="503" t="s">
        <v>704</v>
      </c>
      <c r="C528" s="503"/>
      <c r="D528" s="503"/>
      <c r="AC528" s="548"/>
      <c r="AD528" s="548"/>
      <c r="AE528" s="548"/>
      <c r="AV528" s="549"/>
      <c r="AW528" s="549"/>
      <c r="AX528" s="549"/>
      <c r="BO528" s="549"/>
      <c r="BP528" s="549"/>
      <c r="BQ528" s="549"/>
    </row>
    <row r="529" spans="1:151" ht="14.25" customHeight="1">
      <c r="A529" s="503" t="s">
        <v>299</v>
      </c>
      <c r="B529" s="503" t="s">
        <v>709</v>
      </c>
      <c r="C529" s="503" t="s">
        <v>709</v>
      </c>
      <c r="D529" s="503"/>
      <c r="E529" s="490">
        <v>41</v>
      </c>
      <c r="F529" s="490">
        <v>19</v>
      </c>
      <c r="G529" s="490">
        <v>3</v>
      </c>
      <c r="H529" s="490">
        <v>3</v>
      </c>
      <c r="I529" s="490">
        <v>3</v>
      </c>
      <c r="J529" s="490">
        <v>3</v>
      </c>
      <c r="K529" s="490">
        <v>13</v>
      </c>
      <c r="L529" s="490">
        <v>22</v>
      </c>
      <c r="M529" s="490">
        <v>36</v>
      </c>
      <c r="N529" s="490" t="s">
        <v>1</v>
      </c>
      <c r="O529" s="490" t="s">
        <v>1</v>
      </c>
      <c r="P529" s="490">
        <v>1</v>
      </c>
      <c r="Q529" s="490" t="s">
        <v>1</v>
      </c>
      <c r="R529" s="490">
        <v>1</v>
      </c>
      <c r="S529" s="490" t="s">
        <v>1</v>
      </c>
      <c r="T529" s="490">
        <v>2</v>
      </c>
      <c r="U529" s="490">
        <v>2</v>
      </c>
      <c r="V529" s="490">
        <v>3</v>
      </c>
      <c r="W529" s="490">
        <v>4</v>
      </c>
      <c r="X529" s="490">
        <v>3</v>
      </c>
      <c r="Y529" s="490">
        <v>3</v>
      </c>
      <c r="Z529" s="490">
        <v>7</v>
      </c>
      <c r="AA529" s="490">
        <v>9</v>
      </c>
      <c r="AB529" s="490">
        <v>1</v>
      </c>
      <c r="AC529" s="548">
        <v>68.599999999999994</v>
      </c>
      <c r="AD529" s="548">
        <v>66.099999999999994</v>
      </c>
      <c r="AE529" s="548">
        <v>70.7</v>
      </c>
      <c r="AF529" s="492">
        <v>28</v>
      </c>
      <c r="AG529" s="492" t="s">
        <v>1</v>
      </c>
      <c r="AH529" s="492" t="s">
        <v>1</v>
      </c>
      <c r="AI529" s="492" t="s">
        <v>1</v>
      </c>
      <c r="AJ529" s="492" t="s">
        <v>1</v>
      </c>
      <c r="AK529" s="492" t="s">
        <v>1</v>
      </c>
      <c r="AL529" s="492" t="s">
        <v>1</v>
      </c>
      <c r="AM529" s="492">
        <v>1</v>
      </c>
      <c r="AN529" s="492">
        <v>1</v>
      </c>
      <c r="AO529" s="492">
        <v>1</v>
      </c>
      <c r="AP529" s="492">
        <v>4</v>
      </c>
      <c r="AQ529" s="492">
        <v>3</v>
      </c>
      <c r="AR529" s="492">
        <v>2</v>
      </c>
      <c r="AS529" s="492">
        <v>6</v>
      </c>
      <c r="AT529" s="492">
        <v>9</v>
      </c>
      <c r="AU529" s="492">
        <v>1</v>
      </c>
      <c r="AV529" s="549">
        <v>73</v>
      </c>
      <c r="AW529" s="549">
        <v>75.900000000000006</v>
      </c>
      <c r="AX529" s="549">
        <v>71.400000000000006</v>
      </c>
      <c r="AY529" s="492">
        <v>27</v>
      </c>
      <c r="AZ529" s="492" t="s">
        <v>1</v>
      </c>
      <c r="BA529" s="492" t="s">
        <v>1</v>
      </c>
      <c r="BB529" s="492" t="s">
        <v>1</v>
      </c>
      <c r="BC529" s="492" t="s">
        <v>1</v>
      </c>
      <c r="BD529" s="492" t="s">
        <v>1</v>
      </c>
      <c r="BE529" s="492" t="s">
        <v>1</v>
      </c>
      <c r="BF529" s="492">
        <v>1</v>
      </c>
      <c r="BG529" s="492">
        <v>1</v>
      </c>
      <c r="BH529" s="492">
        <v>1</v>
      </c>
      <c r="BI529" s="492">
        <v>4</v>
      </c>
      <c r="BJ529" s="492">
        <v>2</v>
      </c>
      <c r="BK529" s="492">
        <v>2</v>
      </c>
      <c r="BL529" s="492">
        <v>6</v>
      </c>
      <c r="BM529" s="492">
        <v>9</v>
      </c>
      <c r="BN529" s="492">
        <v>1</v>
      </c>
      <c r="BO529" s="549">
        <v>73.2</v>
      </c>
      <c r="BP529" s="549">
        <v>75.900000000000006</v>
      </c>
      <c r="BQ529" s="549">
        <v>71.599999999999994</v>
      </c>
      <c r="BR529" s="492">
        <v>19</v>
      </c>
      <c r="BS529" s="492" t="s">
        <v>1</v>
      </c>
      <c r="BT529" s="492" t="s">
        <v>1</v>
      </c>
      <c r="BU529" s="492" t="s">
        <v>1</v>
      </c>
      <c r="BV529" s="492" t="s">
        <v>1</v>
      </c>
      <c r="BW529" s="492" t="s">
        <v>1</v>
      </c>
      <c r="BX529" s="492" t="s">
        <v>1</v>
      </c>
      <c r="BY529" s="492" t="s">
        <v>1</v>
      </c>
      <c r="BZ529" s="492" t="s">
        <v>1</v>
      </c>
      <c r="CA529" s="492">
        <v>2</v>
      </c>
      <c r="CB529" s="492">
        <v>3</v>
      </c>
      <c r="CC529" s="492">
        <v>2</v>
      </c>
      <c r="CD529" s="492">
        <v>1</v>
      </c>
      <c r="CE529" s="492">
        <v>4</v>
      </c>
      <c r="CF529" s="492">
        <v>6</v>
      </c>
      <c r="CG529" s="492">
        <v>1</v>
      </c>
      <c r="CH529" s="492">
        <v>2</v>
      </c>
      <c r="CI529" s="492" t="s">
        <v>1</v>
      </c>
      <c r="CJ529" s="492" t="s">
        <v>1</v>
      </c>
      <c r="CK529" s="492" t="s">
        <v>1</v>
      </c>
      <c r="CL529" s="492" t="s">
        <v>1</v>
      </c>
      <c r="CM529" s="492" t="s">
        <v>1</v>
      </c>
      <c r="CN529" s="492" t="s">
        <v>1</v>
      </c>
      <c r="CO529" s="492" t="s">
        <v>1</v>
      </c>
      <c r="CP529" s="492" t="s">
        <v>1</v>
      </c>
      <c r="CQ529" s="492" t="s">
        <v>1</v>
      </c>
      <c r="CR529" s="492" t="s">
        <v>1</v>
      </c>
      <c r="CS529" s="492">
        <v>2</v>
      </c>
      <c r="CT529" s="492" t="s">
        <v>1</v>
      </c>
      <c r="CU529" s="492" t="s">
        <v>1</v>
      </c>
      <c r="DC529" s="492">
        <v>43</v>
      </c>
      <c r="DD529" s="492">
        <v>38</v>
      </c>
      <c r="DE529" s="492">
        <v>27</v>
      </c>
      <c r="DF529" s="492">
        <v>6</v>
      </c>
      <c r="DG529" s="492">
        <v>5</v>
      </c>
      <c r="DH529" s="492">
        <v>1</v>
      </c>
      <c r="DI529" s="492" t="s">
        <v>1</v>
      </c>
      <c r="DJ529" s="492">
        <v>4</v>
      </c>
      <c r="DK529" s="492">
        <v>19</v>
      </c>
      <c r="DL529" s="492" t="s">
        <v>1</v>
      </c>
      <c r="DM529" s="492" t="s">
        <v>1</v>
      </c>
      <c r="DN529" s="492" t="s">
        <v>1</v>
      </c>
      <c r="DO529" s="492" t="s">
        <v>1</v>
      </c>
      <c r="DP529" s="492">
        <v>7</v>
      </c>
      <c r="DQ529" s="492">
        <v>1</v>
      </c>
      <c r="DR529" s="492">
        <v>2</v>
      </c>
      <c r="DS529" s="492">
        <v>9</v>
      </c>
      <c r="DT529" s="492" t="s">
        <v>1</v>
      </c>
      <c r="DU529" s="492" t="s">
        <v>1</v>
      </c>
      <c r="DV529" s="492" t="s">
        <v>1</v>
      </c>
      <c r="DW529" s="492" t="s">
        <v>1</v>
      </c>
      <c r="DX529" s="492" t="s">
        <v>1</v>
      </c>
      <c r="EA529" s="492">
        <v>18</v>
      </c>
      <c r="EB529" s="492">
        <v>395</v>
      </c>
      <c r="EC529" s="492" t="s">
        <v>1</v>
      </c>
      <c r="ED529" s="492">
        <v>376</v>
      </c>
      <c r="EE529" s="492">
        <v>19</v>
      </c>
      <c r="EF529" s="492">
        <v>20</v>
      </c>
      <c r="EG529" s="492">
        <v>17</v>
      </c>
      <c r="EH529" s="492">
        <v>10</v>
      </c>
      <c r="EI529" s="492">
        <v>4</v>
      </c>
      <c r="EJ529" s="492">
        <v>3</v>
      </c>
      <c r="EK529" s="492" t="s">
        <v>1</v>
      </c>
      <c r="EL529" s="492" t="s">
        <v>1</v>
      </c>
      <c r="EM529" s="492">
        <v>3</v>
      </c>
      <c r="EN529" s="492">
        <v>23</v>
      </c>
      <c r="EO529" s="492">
        <v>21</v>
      </c>
      <c r="EP529" s="492">
        <v>17</v>
      </c>
      <c r="EQ529" s="492">
        <v>2</v>
      </c>
      <c r="ER529" s="492">
        <v>2</v>
      </c>
      <c r="ES529" s="492">
        <v>1</v>
      </c>
      <c r="ET529" s="492" t="s">
        <v>1</v>
      </c>
      <c r="EU529" s="492">
        <v>1</v>
      </c>
    </row>
    <row r="530" spans="1:151" ht="14.25" customHeight="1">
      <c r="A530" s="503" t="s">
        <v>299</v>
      </c>
      <c r="B530" s="503" t="s">
        <v>709</v>
      </c>
      <c r="C530" s="503" t="s">
        <v>709</v>
      </c>
      <c r="D530" s="503" t="s">
        <v>709</v>
      </c>
      <c r="AC530" s="548"/>
      <c r="AD530" s="548"/>
      <c r="AE530" s="548"/>
      <c r="AV530" s="549"/>
      <c r="AW530" s="549"/>
      <c r="AX530" s="549"/>
      <c r="BO530" s="549"/>
      <c r="BP530" s="549"/>
      <c r="BQ530" s="549"/>
    </row>
    <row r="531" spans="1:151" ht="14.25" customHeight="1">
      <c r="A531" s="503" t="s">
        <v>299</v>
      </c>
      <c r="B531" s="503" t="s">
        <v>709</v>
      </c>
      <c r="C531" s="503"/>
      <c r="D531" s="503"/>
      <c r="AC531" s="548"/>
      <c r="AD531" s="548"/>
      <c r="AE531" s="548"/>
      <c r="AV531" s="549"/>
      <c r="AW531" s="549"/>
      <c r="AX531" s="549"/>
      <c r="BO531" s="549"/>
      <c r="BP531" s="549"/>
      <c r="BQ531" s="549"/>
    </row>
    <row r="532" spans="1:151" ht="14.25" customHeight="1">
      <c r="A532" s="503" t="s">
        <v>299</v>
      </c>
      <c r="B532" s="503" t="s">
        <v>709</v>
      </c>
      <c r="C532" s="503"/>
      <c r="D532" s="503"/>
      <c r="AC532" s="548"/>
      <c r="AD532" s="548"/>
      <c r="AE532" s="548"/>
      <c r="AV532" s="549"/>
      <c r="AW532" s="549"/>
      <c r="AX532" s="549"/>
      <c r="BO532" s="549"/>
      <c r="BP532" s="549"/>
      <c r="BQ532" s="549"/>
    </row>
    <row r="533" spans="1:151" ht="14.25" customHeight="1">
      <c r="A533" s="503" t="s">
        <v>299</v>
      </c>
      <c r="B533" s="503" t="s">
        <v>710</v>
      </c>
      <c r="C533" s="503"/>
      <c r="D533" s="503"/>
      <c r="E533" s="490">
        <v>102</v>
      </c>
      <c r="F533" s="490">
        <v>47</v>
      </c>
      <c r="G533" s="490">
        <v>9</v>
      </c>
      <c r="H533" s="490">
        <v>8</v>
      </c>
      <c r="I533" s="490">
        <v>6</v>
      </c>
      <c r="J533" s="490">
        <v>4</v>
      </c>
      <c r="K533" s="490">
        <v>32</v>
      </c>
      <c r="L533" s="490">
        <v>55</v>
      </c>
      <c r="M533" s="490">
        <v>75</v>
      </c>
      <c r="N533" s="490" t="s">
        <v>1</v>
      </c>
      <c r="O533" s="490" t="s">
        <v>1</v>
      </c>
      <c r="P533" s="490" t="s">
        <v>1</v>
      </c>
      <c r="Q533" s="490">
        <v>2</v>
      </c>
      <c r="R533" s="490" t="s">
        <v>1</v>
      </c>
      <c r="S533" s="490">
        <v>1</v>
      </c>
      <c r="T533" s="490" t="s">
        <v>1</v>
      </c>
      <c r="U533" s="490">
        <v>3</v>
      </c>
      <c r="V533" s="490">
        <v>6</v>
      </c>
      <c r="W533" s="490">
        <v>15</v>
      </c>
      <c r="X533" s="490">
        <v>9</v>
      </c>
      <c r="Y533" s="490">
        <v>5</v>
      </c>
      <c r="Z533" s="490">
        <v>16</v>
      </c>
      <c r="AA533" s="490">
        <v>11</v>
      </c>
      <c r="AB533" s="490">
        <v>7</v>
      </c>
      <c r="AC533" s="548">
        <v>70.400000000000006</v>
      </c>
      <c r="AD533" s="548">
        <v>68.599999999999994</v>
      </c>
      <c r="AE533" s="548">
        <v>72.8</v>
      </c>
      <c r="AF533" s="492">
        <v>61</v>
      </c>
      <c r="AG533" s="492" t="s">
        <v>1</v>
      </c>
      <c r="AH533" s="492" t="s">
        <v>1</v>
      </c>
      <c r="AI533" s="492" t="s">
        <v>1</v>
      </c>
      <c r="AJ533" s="492" t="s">
        <v>1</v>
      </c>
      <c r="AK533" s="492" t="s">
        <v>1</v>
      </c>
      <c r="AL533" s="492" t="s">
        <v>1</v>
      </c>
      <c r="AM533" s="492" t="s">
        <v>1</v>
      </c>
      <c r="AN533" s="492">
        <v>1</v>
      </c>
      <c r="AO533" s="492">
        <v>4</v>
      </c>
      <c r="AP533" s="492">
        <v>12</v>
      </c>
      <c r="AQ533" s="492">
        <v>7</v>
      </c>
      <c r="AR533" s="492">
        <v>4</v>
      </c>
      <c r="AS533" s="492">
        <v>16</v>
      </c>
      <c r="AT533" s="492">
        <v>11</v>
      </c>
      <c r="AU533" s="492">
        <v>6</v>
      </c>
      <c r="AV533" s="549">
        <v>73.3</v>
      </c>
      <c r="AW533" s="549">
        <v>71.900000000000006</v>
      </c>
      <c r="AX533" s="549">
        <v>75.099999999999994</v>
      </c>
      <c r="AY533" s="492">
        <v>60</v>
      </c>
      <c r="AZ533" s="492" t="s">
        <v>1</v>
      </c>
      <c r="BA533" s="492" t="s">
        <v>1</v>
      </c>
      <c r="BB533" s="492" t="s">
        <v>1</v>
      </c>
      <c r="BC533" s="492" t="s">
        <v>1</v>
      </c>
      <c r="BD533" s="492" t="s">
        <v>1</v>
      </c>
      <c r="BE533" s="492" t="s">
        <v>1</v>
      </c>
      <c r="BF533" s="492" t="s">
        <v>1</v>
      </c>
      <c r="BG533" s="492">
        <v>1</v>
      </c>
      <c r="BH533" s="492">
        <v>4</v>
      </c>
      <c r="BI533" s="492">
        <v>11</v>
      </c>
      <c r="BJ533" s="492">
        <v>7</v>
      </c>
      <c r="BK533" s="492">
        <v>4</v>
      </c>
      <c r="BL533" s="492">
        <v>16</v>
      </c>
      <c r="BM533" s="492">
        <v>11</v>
      </c>
      <c r="BN533" s="492">
        <v>6</v>
      </c>
      <c r="BO533" s="549">
        <v>73.5</v>
      </c>
      <c r="BP533" s="549">
        <v>71.900000000000006</v>
      </c>
      <c r="BQ533" s="549">
        <v>75.7</v>
      </c>
      <c r="BR533" s="492">
        <v>47</v>
      </c>
      <c r="BS533" s="492" t="s">
        <v>1</v>
      </c>
      <c r="BT533" s="492" t="s">
        <v>1</v>
      </c>
      <c r="BU533" s="492" t="s">
        <v>1</v>
      </c>
      <c r="BV533" s="492">
        <v>2</v>
      </c>
      <c r="BW533" s="492" t="s">
        <v>1</v>
      </c>
      <c r="BX533" s="492">
        <v>1</v>
      </c>
      <c r="BY533" s="492" t="s">
        <v>1</v>
      </c>
      <c r="BZ533" s="492">
        <v>1</v>
      </c>
      <c r="CA533" s="492">
        <v>5</v>
      </c>
      <c r="CB533" s="492">
        <v>8</v>
      </c>
      <c r="CC533" s="492">
        <v>5</v>
      </c>
      <c r="CD533" s="492">
        <v>3</v>
      </c>
      <c r="CE533" s="492">
        <v>8</v>
      </c>
      <c r="CF533" s="492">
        <v>8</v>
      </c>
      <c r="CG533" s="492">
        <v>6</v>
      </c>
      <c r="CH533" s="492">
        <v>1</v>
      </c>
      <c r="CI533" s="492" t="s">
        <v>1</v>
      </c>
      <c r="CJ533" s="492" t="s">
        <v>1</v>
      </c>
      <c r="CK533" s="492" t="s">
        <v>1</v>
      </c>
      <c r="CL533" s="492" t="s">
        <v>1</v>
      </c>
      <c r="CM533" s="492" t="s">
        <v>1</v>
      </c>
      <c r="CN533" s="492" t="s">
        <v>1</v>
      </c>
      <c r="CO533" s="492" t="s">
        <v>1</v>
      </c>
      <c r="CP533" s="492">
        <v>1</v>
      </c>
      <c r="CQ533" s="492" t="s">
        <v>1</v>
      </c>
      <c r="CR533" s="492" t="s">
        <v>1</v>
      </c>
      <c r="CS533" s="492" t="s">
        <v>1</v>
      </c>
      <c r="CT533" s="492" t="s">
        <v>1</v>
      </c>
      <c r="CU533" s="492" t="s">
        <v>1</v>
      </c>
      <c r="DC533" s="492">
        <v>84</v>
      </c>
      <c r="DD533" s="492">
        <v>80</v>
      </c>
      <c r="DE533" s="492">
        <v>60</v>
      </c>
      <c r="DF533" s="492">
        <v>14</v>
      </c>
      <c r="DG533" s="492">
        <v>6</v>
      </c>
      <c r="DH533" s="492">
        <v>2</v>
      </c>
      <c r="DI533" s="492" t="s">
        <v>1</v>
      </c>
      <c r="DJ533" s="492">
        <v>2</v>
      </c>
      <c r="DK533" s="492">
        <v>31</v>
      </c>
      <c r="DL533" s="492" t="s">
        <v>1</v>
      </c>
      <c r="DM533" s="492" t="s">
        <v>1</v>
      </c>
      <c r="DN533" s="492">
        <v>1</v>
      </c>
      <c r="DO533" s="492" t="s">
        <v>1</v>
      </c>
      <c r="DP533" s="492">
        <v>16</v>
      </c>
      <c r="DQ533" s="492">
        <v>3</v>
      </c>
      <c r="DR533" s="492">
        <v>3</v>
      </c>
      <c r="DS533" s="492">
        <v>8</v>
      </c>
      <c r="DT533" s="492" t="s">
        <v>1</v>
      </c>
      <c r="DU533" s="492" t="s">
        <v>1</v>
      </c>
      <c r="DV533" s="492" t="s">
        <v>1</v>
      </c>
      <c r="DW533" s="492" t="s">
        <v>1</v>
      </c>
      <c r="DX533" s="492" t="s">
        <v>1</v>
      </c>
      <c r="EA533" s="492">
        <v>47</v>
      </c>
      <c r="EB533" s="492">
        <v>2510</v>
      </c>
      <c r="EC533" s="492" t="s">
        <v>1</v>
      </c>
      <c r="ED533" s="492">
        <v>2441</v>
      </c>
      <c r="EE533" s="492">
        <v>69</v>
      </c>
      <c r="EF533" s="492">
        <v>48</v>
      </c>
      <c r="EG533" s="492">
        <v>48</v>
      </c>
      <c r="EH533" s="492">
        <v>34</v>
      </c>
      <c r="EI533" s="492">
        <v>11</v>
      </c>
      <c r="EJ533" s="492">
        <v>3</v>
      </c>
      <c r="EK533" s="492" t="s">
        <v>1</v>
      </c>
      <c r="EL533" s="492" t="s">
        <v>1</v>
      </c>
      <c r="EM533" s="492" t="s">
        <v>1</v>
      </c>
      <c r="EN533" s="492">
        <v>36</v>
      </c>
      <c r="EO533" s="492">
        <v>32</v>
      </c>
      <c r="EP533" s="492">
        <v>26</v>
      </c>
      <c r="EQ533" s="492">
        <v>3</v>
      </c>
      <c r="ER533" s="492">
        <v>3</v>
      </c>
      <c r="ES533" s="492">
        <v>2</v>
      </c>
      <c r="ET533" s="492" t="s">
        <v>1</v>
      </c>
      <c r="EU533" s="492">
        <v>2</v>
      </c>
    </row>
    <row r="534" spans="1:151" ht="14.25" customHeight="1">
      <c r="A534" s="503" t="s">
        <v>299</v>
      </c>
      <c r="B534" s="503" t="s">
        <v>710</v>
      </c>
      <c r="C534" s="503"/>
      <c r="D534" s="503"/>
      <c r="AC534" s="548"/>
      <c r="AD534" s="548"/>
      <c r="AE534" s="548"/>
      <c r="AV534" s="549"/>
      <c r="AW534" s="549"/>
      <c r="AX534" s="549"/>
      <c r="BO534" s="549"/>
      <c r="BP534" s="549"/>
      <c r="BQ534" s="549"/>
    </row>
    <row r="535" spans="1:151" ht="14.25" customHeight="1">
      <c r="A535" s="503" t="s">
        <v>299</v>
      </c>
      <c r="B535" s="503" t="s">
        <v>710</v>
      </c>
      <c r="C535" s="503" t="s">
        <v>710</v>
      </c>
      <c r="D535" s="503"/>
      <c r="E535" s="490">
        <v>51</v>
      </c>
      <c r="F535" s="490">
        <v>24</v>
      </c>
      <c r="G535" s="490">
        <v>3</v>
      </c>
      <c r="H535" s="490">
        <v>3</v>
      </c>
      <c r="I535" s="490">
        <v>4</v>
      </c>
      <c r="J535" s="490">
        <v>3</v>
      </c>
      <c r="K535" s="490">
        <v>17</v>
      </c>
      <c r="L535" s="490">
        <v>27</v>
      </c>
      <c r="M535" s="490">
        <v>37</v>
      </c>
      <c r="N535" s="490" t="s">
        <v>1</v>
      </c>
      <c r="O535" s="490" t="s">
        <v>1</v>
      </c>
      <c r="P535" s="490" t="s">
        <v>1</v>
      </c>
      <c r="Q535" s="490">
        <v>2</v>
      </c>
      <c r="R535" s="490" t="s">
        <v>1</v>
      </c>
      <c r="S535" s="490">
        <v>1</v>
      </c>
      <c r="T535" s="490" t="s">
        <v>1</v>
      </c>
      <c r="U535" s="490">
        <v>1</v>
      </c>
      <c r="V535" s="490">
        <v>1</v>
      </c>
      <c r="W535" s="490">
        <v>9</v>
      </c>
      <c r="X535" s="490">
        <v>5</v>
      </c>
      <c r="Y535" s="490">
        <v>2</v>
      </c>
      <c r="Z535" s="490">
        <v>11</v>
      </c>
      <c r="AA535" s="490">
        <v>3</v>
      </c>
      <c r="AB535" s="490">
        <v>2</v>
      </c>
      <c r="AC535" s="548">
        <v>68.7</v>
      </c>
      <c r="AD535" s="548">
        <v>66.599999999999994</v>
      </c>
      <c r="AE535" s="548">
        <v>72.099999999999994</v>
      </c>
      <c r="AF535" s="492">
        <v>29</v>
      </c>
      <c r="AG535" s="492" t="s">
        <v>1</v>
      </c>
      <c r="AH535" s="492" t="s">
        <v>1</v>
      </c>
      <c r="AI535" s="492" t="s">
        <v>1</v>
      </c>
      <c r="AJ535" s="492" t="s">
        <v>1</v>
      </c>
      <c r="AK535" s="492" t="s">
        <v>1</v>
      </c>
      <c r="AL535" s="492" t="s">
        <v>1</v>
      </c>
      <c r="AM535" s="492" t="s">
        <v>1</v>
      </c>
      <c r="AN535" s="492" t="s">
        <v>1</v>
      </c>
      <c r="AO535" s="492" t="s">
        <v>1</v>
      </c>
      <c r="AP535" s="492">
        <v>8</v>
      </c>
      <c r="AQ535" s="492">
        <v>4</v>
      </c>
      <c r="AR535" s="492">
        <v>1</v>
      </c>
      <c r="AS535" s="492">
        <v>11</v>
      </c>
      <c r="AT535" s="492">
        <v>3</v>
      </c>
      <c r="AU535" s="492">
        <v>2</v>
      </c>
      <c r="AV535" s="549">
        <v>73.2</v>
      </c>
      <c r="AW535" s="549">
        <v>72.900000000000006</v>
      </c>
      <c r="AX535" s="549">
        <v>73.5</v>
      </c>
      <c r="AY535" s="492">
        <v>28</v>
      </c>
      <c r="AZ535" s="492" t="s">
        <v>1</v>
      </c>
      <c r="BA535" s="492" t="s">
        <v>1</v>
      </c>
      <c r="BB535" s="492" t="s">
        <v>1</v>
      </c>
      <c r="BC535" s="492" t="s">
        <v>1</v>
      </c>
      <c r="BD535" s="492" t="s">
        <v>1</v>
      </c>
      <c r="BE535" s="492" t="s">
        <v>1</v>
      </c>
      <c r="BF535" s="492" t="s">
        <v>1</v>
      </c>
      <c r="BG535" s="492" t="s">
        <v>1</v>
      </c>
      <c r="BH535" s="492" t="s">
        <v>1</v>
      </c>
      <c r="BI535" s="492">
        <v>7</v>
      </c>
      <c r="BJ535" s="492">
        <v>4</v>
      </c>
      <c r="BK535" s="492">
        <v>1</v>
      </c>
      <c r="BL535" s="492">
        <v>11</v>
      </c>
      <c r="BM535" s="492">
        <v>3</v>
      </c>
      <c r="BN535" s="492">
        <v>2</v>
      </c>
      <c r="BO535" s="549">
        <v>73.7</v>
      </c>
      <c r="BP535" s="549">
        <v>72.900000000000006</v>
      </c>
      <c r="BQ535" s="549">
        <v>74.7</v>
      </c>
      <c r="BR535" s="492">
        <v>24</v>
      </c>
      <c r="BS535" s="492" t="s">
        <v>1</v>
      </c>
      <c r="BT535" s="492" t="s">
        <v>1</v>
      </c>
      <c r="BU535" s="492" t="s">
        <v>1</v>
      </c>
      <c r="BV535" s="492">
        <v>2</v>
      </c>
      <c r="BW535" s="492" t="s">
        <v>1</v>
      </c>
      <c r="BX535" s="492">
        <v>1</v>
      </c>
      <c r="BY535" s="492" t="s">
        <v>1</v>
      </c>
      <c r="BZ535" s="492" t="s">
        <v>1</v>
      </c>
      <c r="CA535" s="492">
        <v>1</v>
      </c>
      <c r="CB535" s="492">
        <v>5</v>
      </c>
      <c r="CC535" s="492">
        <v>3</v>
      </c>
      <c r="CD535" s="492">
        <v>2</v>
      </c>
      <c r="CE535" s="492">
        <v>5</v>
      </c>
      <c r="CF535" s="492">
        <v>3</v>
      </c>
      <c r="CG535" s="492">
        <v>2</v>
      </c>
      <c r="CH535" s="492">
        <v>1</v>
      </c>
      <c r="CI535" s="492" t="s">
        <v>1</v>
      </c>
      <c r="CJ535" s="492" t="s">
        <v>1</v>
      </c>
      <c r="CK535" s="492" t="s">
        <v>1</v>
      </c>
      <c r="CL535" s="492" t="s">
        <v>1</v>
      </c>
      <c r="CM535" s="492" t="s">
        <v>1</v>
      </c>
      <c r="CN535" s="492" t="s">
        <v>1</v>
      </c>
      <c r="CO535" s="492" t="s">
        <v>1</v>
      </c>
      <c r="CP535" s="492">
        <v>1</v>
      </c>
      <c r="CQ535" s="492" t="s">
        <v>1</v>
      </c>
      <c r="CR535" s="492" t="s">
        <v>1</v>
      </c>
      <c r="CS535" s="492" t="s">
        <v>1</v>
      </c>
      <c r="CT535" s="492" t="s">
        <v>1</v>
      </c>
      <c r="CU535" s="492" t="s">
        <v>1</v>
      </c>
      <c r="DC535" s="492">
        <v>41</v>
      </c>
      <c r="DD535" s="492">
        <v>39</v>
      </c>
      <c r="DE535" s="492">
        <v>28</v>
      </c>
      <c r="DF535" s="492">
        <v>10</v>
      </c>
      <c r="DG535" s="492">
        <v>1</v>
      </c>
      <c r="DH535" s="492">
        <v>1</v>
      </c>
      <c r="DI535" s="492" t="s">
        <v>1</v>
      </c>
      <c r="DJ535" s="492">
        <v>1</v>
      </c>
      <c r="DK535" s="492">
        <v>13</v>
      </c>
      <c r="DL535" s="492" t="s">
        <v>1</v>
      </c>
      <c r="DM535" s="492" t="s">
        <v>1</v>
      </c>
      <c r="DN535" s="492" t="s">
        <v>1</v>
      </c>
      <c r="DO535" s="492" t="s">
        <v>1</v>
      </c>
      <c r="DP535" s="492">
        <v>6</v>
      </c>
      <c r="DQ535" s="492" t="s">
        <v>1</v>
      </c>
      <c r="DR535" s="492">
        <v>2</v>
      </c>
      <c r="DS535" s="492">
        <v>5</v>
      </c>
      <c r="DT535" s="492" t="s">
        <v>1</v>
      </c>
      <c r="DU535" s="492" t="s">
        <v>1</v>
      </c>
      <c r="DV535" s="492" t="s">
        <v>1</v>
      </c>
      <c r="DW535" s="492" t="s">
        <v>1</v>
      </c>
      <c r="DX535" s="492" t="s">
        <v>1</v>
      </c>
      <c r="EA535" s="492">
        <v>24</v>
      </c>
      <c r="EB535" s="492">
        <v>1264</v>
      </c>
      <c r="EC535" s="492" t="s">
        <v>1</v>
      </c>
      <c r="ED535" s="492">
        <v>1223</v>
      </c>
      <c r="EE535" s="492">
        <v>41</v>
      </c>
      <c r="EF535" s="492">
        <v>24</v>
      </c>
      <c r="EG535" s="492">
        <v>24</v>
      </c>
      <c r="EH535" s="492">
        <v>16</v>
      </c>
      <c r="EI535" s="492">
        <v>7</v>
      </c>
      <c r="EJ535" s="492">
        <v>1</v>
      </c>
      <c r="EK535" s="492" t="s">
        <v>1</v>
      </c>
      <c r="EL535" s="492" t="s">
        <v>1</v>
      </c>
      <c r="EM535" s="492" t="s">
        <v>1</v>
      </c>
      <c r="EN535" s="492">
        <v>17</v>
      </c>
      <c r="EO535" s="492">
        <v>15</v>
      </c>
      <c r="EP535" s="492">
        <v>12</v>
      </c>
      <c r="EQ535" s="492">
        <v>3</v>
      </c>
      <c r="ER535" s="492" t="s">
        <v>1</v>
      </c>
      <c r="ES535" s="492">
        <v>1</v>
      </c>
      <c r="ET535" s="492" t="s">
        <v>1</v>
      </c>
      <c r="EU535" s="492">
        <v>1</v>
      </c>
    </row>
    <row r="536" spans="1:151" ht="14.25" customHeight="1">
      <c r="A536" s="503" t="s">
        <v>299</v>
      </c>
      <c r="B536" s="503" t="s">
        <v>710</v>
      </c>
      <c r="C536" s="503" t="s">
        <v>710</v>
      </c>
      <c r="D536" s="503" t="s">
        <v>711</v>
      </c>
      <c r="AC536" s="548"/>
      <c r="AD536" s="548"/>
      <c r="AE536" s="548"/>
      <c r="AV536" s="549"/>
      <c r="AW536" s="549"/>
      <c r="AX536" s="549"/>
      <c r="BO536" s="549"/>
      <c r="BP536" s="549"/>
      <c r="BQ536" s="549"/>
    </row>
    <row r="537" spans="1:151" ht="14.25" customHeight="1">
      <c r="A537" s="503" t="s">
        <v>299</v>
      </c>
      <c r="B537" s="503" t="s">
        <v>710</v>
      </c>
      <c r="C537" s="503" t="s">
        <v>710</v>
      </c>
      <c r="D537" s="503" t="s">
        <v>712</v>
      </c>
      <c r="AC537" s="548"/>
      <c r="AD537" s="548"/>
      <c r="AE537" s="548"/>
      <c r="AV537" s="549"/>
      <c r="AW537" s="549"/>
      <c r="AX537" s="549"/>
      <c r="BO537" s="549"/>
      <c r="BP537" s="549"/>
      <c r="BQ537" s="549"/>
    </row>
    <row r="538" spans="1:151" ht="14.25" customHeight="1">
      <c r="A538" s="503" t="s">
        <v>299</v>
      </c>
      <c r="B538" s="503" t="s">
        <v>710</v>
      </c>
      <c r="C538" s="503" t="s">
        <v>710</v>
      </c>
      <c r="D538" s="503" t="s">
        <v>713</v>
      </c>
      <c r="AC538" s="548"/>
      <c r="AD538" s="548"/>
      <c r="AE538" s="548"/>
      <c r="AV538" s="549"/>
      <c r="AW538" s="549"/>
      <c r="AX538" s="549"/>
      <c r="BO538" s="549"/>
      <c r="BP538" s="549"/>
      <c r="BQ538" s="549"/>
    </row>
    <row r="539" spans="1:151" ht="14.25" customHeight="1">
      <c r="A539" s="503" t="s">
        <v>299</v>
      </c>
      <c r="B539" s="503" t="s">
        <v>710</v>
      </c>
      <c r="C539" s="503" t="s">
        <v>714</v>
      </c>
      <c r="D539" s="503"/>
      <c r="E539" s="490">
        <v>20</v>
      </c>
      <c r="F539" s="490">
        <v>9</v>
      </c>
      <c r="G539" s="490">
        <v>4</v>
      </c>
      <c r="H539" s="490">
        <v>4</v>
      </c>
      <c r="I539" s="490">
        <v>1</v>
      </c>
      <c r="J539" s="490">
        <v>1</v>
      </c>
      <c r="K539" s="490">
        <v>4</v>
      </c>
      <c r="L539" s="490">
        <v>11</v>
      </c>
      <c r="M539" s="490">
        <v>14</v>
      </c>
      <c r="N539" s="490" t="s">
        <v>1</v>
      </c>
      <c r="O539" s="490" t="s">
        <v>1</v>
      </c>
      <c r="P539" s="490" t="s">
        <v>1</v>
      </c>
      <c r="Q539" s="490" t="s">
        <v>1</v>
      </c>
      <c r="R539" s="490" t="s">
        <v>1</v>
      </c>
      <c r="S539" s="490" t="s">
        <v>1</v>
      </c>
      <c r="T539" s="490" t="s">
        <v>1</v>
      </c>
      <c r="U539" s="490">
        <v>2</v>
      </c>
      <c r="V539" s="490">
        <v>3</v>
      </c>
      <c r="W539" s="490">
        <v>1</v>
      </c>
      <c r="X539" s="490" t="s">
        <v>1</v>
      </c>
      <c r="Y539" s="490">
        <v>2</v>
      </c>
      <c r="Z539" s="490">
        <v>1</v>
      </c>
      <c r="AA539" s="490">
        <v>4</v>
      </c>
      <c r="AB539" s="490">
        <v>1</v>
      </c>
      <c r="AC539" s="548">
        <v>69.900000000000006</v>
      </c>
      <c r="AD539" s="548">
        <v>68.900000000000006</v>
      </c>
      <c r="AE539" s="548">
        <v>71.8</v>
      </c>
      <c r="AF539" s="492">
        <v>13</v>
      </c>
      <c r="AG539" s="492" t="s">
        <v>1</v>
      </c>
      <c r="AH539" s="492" t="s">
        <v>1</v>
      </c>
      <c r="AI539" s="492" t="s">
        <v>1</v>
      </c>
      <c r="AJ539" s="492" t="s">
        <v>1</v>
      </c>
      <c r="AK539" s="492" t="s">
        <v>1</v>
      </c>
      <c r="AL539" s="492" t="s">
        <v>1</v>
      </c>
      <c r="AM539" s="492" t="s">
        <v>1</v>
      </c>
      <c r="AN539" s="492">
        <v>1</v>
      </c>
      <c r="AO539" s="492">
        <v>3</v>
      </c>
      <c r="AP539" s="492">
        <v>1</v>
      </c>
      <c r="AQ539" s="492" t="s">
        <v>1</v>
      </c>
      <c r="AR539" s="492">
        <v>2</v>
      </c>
      <c r="AS539" s="492">
        <v>1</v>
      </c>
      <c r="AT539" s="492">
        <v>4</v>
      </c>
      <c r="AU539" s="492">
        <v>1</v>
      </c>
      <c r="AV539" s="549">
        <v>71.2</v>
      </c>
      <c r="AW539" s="549">
        <v>68.900000000000006</v>
      </c>
      <c r="AX539" s="549">
        <v>76.5</v>
      </c>
      <c r="AY539" s="492">
        <v>13</v>
      </c>
      <c r="AZ539" s="492" t="s">
        <v>1</v>
      </c>
      <c r="BA539" s="492" t="s">
        <v>1</v>
      </c>
      <c r="BB539" s="492" t="s">
        <v>1</v>
      </c>
      <c r="BC539" s="492" t="s">
        <v>1</v>
      </c>
      <c r="BD539" s="492" t="s">
        <v>1</v>
      </c>
      <c r="BE539" s="492" t="s">
        <v>1</v>
      </c>
      <c r="BF539" s="492" t="s">
        <v>1</v>
      </c>
      <c r="BG539" s="492">
        <v>1</v>
      </c>
      <c r="BH539" s="492">
        <v>3</v>
      </c>
      <c r="BI539" s="492">
        <v>1</v>
      </c>
      <c r="BJ539" s="492" t="s">
        <v>1</v>
      </c>
      <c r="BK539" s="492">
        <v>2</v>
      </c>
      <c r="BL539" s="492">
        <v>1</v>
      </c>
      <c r="BM539" s="492">
        <v>4</v>
      </c>
      <c r="BN539" s="492">
        <v>1</v>
      </c>
      <c r="BO539" s="549">
        <v>71.2</v>
      </c>
      <c r="BP539" s="549">
        <v>68.900000000000006</v>
      </c>
      <c r="BQ539" s="549">
        <v>76.5</v>
      </c>
      <c r="BR539" s="492">
        <v>9</v>
      </c>
      <c r="BS539" s="492" t="s">
        <v>1</v>
      </c>
      <c r="BT539" s="492" t="s">
        <v>1</v>
      </c>
      <c r="BU539" s="492" t="s">
        <v>1</v>
      </c>
      <c r="BV539" s="492" t="s">
        <v>1</v>
      </c>
      <c r="BW539" s="492" t="s">
        <v>1</v>
      </c>
      <c r="BX539" s="492" t="s">
        <v>1</v>
      </c>
      <c r="BY539" s="492" t="s">
        <v>1</v>
      </c>
      <c r="BZ539" s="492">
        <v>1</v>
      </c>
      <c r="CA539" s="492">
        <v>3</v>
      </c>
      <c r="CB539" s="492">
        <v>1</v>
      </c>
      <c r="CC539" s="492" t="s">
        <v>1</v>
      </c>
      <c r="CD539" s="492" t="s">
        <v>1</v>
      </c>
      <c r="CE539" s="492">
        <v>1</v>
      </c>
      <c r="CF539" s="492">
        <v>2</v>
      </c>
      <c r="CG539" s="492">
        <v>1</v>
      </c>
      <c r="CH539" s="492" t="s">
        <v>1</v>
      </c>
      <c r="CI539" s="492" t="s">
        <v>1</v>
      </c>
      <c r="CJ539" s="492" t="s">
        <v>1</v>
      </c>
      <c r="CK539" s="492" t="s">
        <v>1</v>
      </c>
      <c r="CL539" s="492" t="s">
        <v>1</v>
      </c>
      <c r="CM539" s="492" t="s">
        <v>1</v>
      </c>
      <c r="CN539" s="492" t="s">
        <v>1</v>
      </c>
      <c r="CO539" s="492" t="s">
        <v>1</v>
      </c>
      <c r="CP539" s="492" t="s">
        <v>1</v>
      </c>
      <c r="CQ539" s="492" t="s">
        <v>1</v>
      </c>
      <c r="CR539" s="492" t="s">
        <v>1</v>
      </c>
      <c r="CS539" s="492" t="s">
        <v>1</v>
      </c>
      <c r="CT539" s="492" t="s">
        <v>1</v>
      </c>
      <c r="CU539" s="492" t="s">
        <v>1</v>
      </c>
      <c r="DC539" s="492">
        <v>19</v>
      </c>
      <c r="DD539" s="492">
        <v>17</v>
      </c>
      <c r="DE539" s="492">
        <v>13</v>
      </c>
      <c r="DF539" s="492">
        <v>3</v>
      </c>
      <c r="DG539" s="492">
        <v>1</v>
      </c>
      <c r="DH539" s="492">
        <v>1</v>
      </c>
      <c r="DI539" s="492" t="s">
        <v>1</v>
      </c>
      <c r="DJ539" s="492">
        <v>1</v>
      </c>
      <c r="DK539" s="492">
        <v>7</v>
      </c>
      <c r="DL539" s="492" t="s">
        <v>1</v>
      </c>
      <c r="DM539" s="492" t="s">
        <v>1</v>
      </c>
      <c r="DN539" s="492" t="s">
        <v>1</v>
      </c>
      <c r="DO539" s="492" t="s">
        <v>1</v>
      </c>
      <c r="DP539" s="492" t="s">
        <v>1</v>
      </c>
      <c r="DQ539" s="492">
        <v>3</v>
      </c>
      <c r="DR539" s="492">
        <v>1</v>
      </c>
      <c r="DS539" s="492">
        <v>3</v>
      </c>
      <c r="DT539" s="492" t="s">
        <v>1</v>
      </c>
      <c r="DU539" s="492" t="s">
        <v>1</v>
      </c>
      <c r="DV539" s="492" t="s">
        <v>1</v>
      </c>
      <c r="DW539" s="492" t="s">
        <v>1</v>
      </c>
      <c r="DX539" s="492" t="s">
        <v>1</v>
      </c>
      <c r="EA539" s="492">
        <v>9</v>
      </c>
      <c r="EB539" s="492">
        <v>377</v>
      </c>
      <c r="EC539" s="492" t="s">
        <v>1</v>
      </c>
      <c r="ED539" s="492">
        <v>369</v>
      </c>
      <c r="EE539" s="492">
        <v>8</v>
      </c>
      <c r="EF539" s="492">
        <v>12</v>
      </c>
      <c r="EG539" s="492">
        <v>12</v>
      </c>
      <c r="EH539" s="492">
        <v>9</v>
      </c>
      <c r="EI539" s="492">
        <v>3</v>
      </c>
      <c r="EJ539" s="492" t="s">
        <v>1</v>
      </c>
      <c r="EK539" s="492" t="s">
        <v>1</v>
      </c>
      <c r="EL539" s="492" t="s">
        <v>1</v>
      </c>
      <c r="EM539" s="492" t="s">
        <v>1</v>
      </c>
      <c r="EN539" s="492">
        <v>7</v>
      </c>
      <c r="EO539" s="492">
        <v>5</v>
      </c>
      <c r="EP539" s="492">
        <v>4</v>
      </c>
      <c r="EQ539" s="492" t="s">
        <v>1</v>
      </c>
      <c r="ER539" s="492">
        <v>1</v>
      </c>
      <c r="ES539" s="492">
        <v>1</v>
      </c>
      <c r="ET539" s="492" t="s">
        <v>1</v>
      </c>
      <c r="EU539" s="492">
        <v>1</v>
      </c>
    </row>
    <row r="540" spans="1:151" ht="14.25" customHeight="1">
      <c r="A540" s="503" t="s">
        <v>299</v>
      </c>
      <c r="B540" s="503" t="s">
        <v>710</v>
      </c>
      <c r="C540" s="503" t="s">
        <v>714</v>
      </c>
      <c r="D540" s="503" t="s">
        <v>715</v>
      </c>
      <c r="AC540" s="548"/>
      <c r="AD540" s="548"/>
      <c r="AE540" s="548"/>
      <c r="AV540" s="549"/>
      <c r="AW540" s="549"/>
      <c r="AX540" s="549"/>
      <c r="BO540" s="549"/>
      <c r="BP540" s="549"/>
      <c r="BQ540" s="549"/>
    </row>
    <row r="541" spans="1:151" ht="14.25" customHeight="1">
      <c r="A541" s="503" t="s">
        <v>299</v>
      </c>
      <c r="B541" s="503" t="s">
        <v>710</v>
      </c>
      <c r="C541" s="503" t="s">
        <v>714</v>
      </c>
      <c r="D541" s="503" t="s">
        <v>716</v>
      </c>
      <c r="AC541" s="548"/>
      <c r="AD541" s="548"/>
      <c r="AE541" s="548"/>
      <c r="AV541" s="549"/>
      <c r="AW541" s="549"/>
      <c r="AX541" s="549"/>
      <c r="BO541" s="549"/>
      <c r="BP541" s="549"/>
      <c r="BQ541" s="549"/>
    </row>
    <row r="542" spans="1:151" ht="14.25" customHeight="1">
      <c r="A542" s="503" t="s">
        <v>299</v>
      </c>
      <c r="B542" s="503" t="s">
        <v>710</v>
      </c>
      <c r="C542" s="503" t="s">
        <v>717</v>
      </c>
      <c r="D542" s="503"/>
      <c r="E542" s="490">
        <v>31</v>
      </c>
      <c r="F542" s="490">
        <v>14</v>
      </c>
      <c r="G542" s="490">
        <v>2</v>
      </c>
      <c r="H542" s="490">
        <v>1</v>
      </c>
      <c r="I542" s="490">
        <v>1</v>
      </c>
      <c r="J542" s="490" t="s">
        <v>1</v>
      </c>
      <c r="K542" s="490">
        <v>11</v>
      </c>
      <c r="L542" s="490">
        <v>17</v>
      </c>
      <c r="M542" s="490">
        <v>24</v>
      </c>
      <c r="N542" s="490" t="s">
        <v>1</v>
      </c>
      <c r="O542" s="490" t="s">
        <v>1</v>
      </c>
      <c r="P542" s="490" t="s">
        <v>1</v>
      </c>
      <c r="Q542" s="490" t="s">
        <v>1</v>
      </c>
      <c r="R542" s="490" t="s">
        <v>1</v>
      </c>
      <c r="S542" s="490" t="s">
        <v>1</v>
      </c>
      <c r="T542" s="490" t="s">
        <v>1</v>
      </c>
      <c r="U542" s="490" t="s">
        <v>1</v>
      </c>
      <c r="V542" s="490">
        <v>2</v>
      </c>
      <c r="W542" s="490">
        <v>5</v>
      </c>
      <c r="X542" s="490">
        <v>4</v>
      </c>
      <c r="Y542" s="490">
        <v>1</v>
      </c>
      <c r="Z542" s="490">
        <v>4</v>
      </c>
      <c r="AA542" s="490">
        <v>4</v>
      </c>
      <c r="AB542" s="490">
        <v>4</v>
      </c>
      <c r="AC542" s="548">
        <v>73.2</v>
      </c>
      <c r="AD542" s="548">
        <v>72.3</v>
      </c>
      <c r="AE542" s="548">
        <v>74.099999999999994</v>
      </c>
      <c r="AF542" s="492">
        <v>19</v>
      </c>
      <c r="AG542" s="492" t="s">
        <v>1</v>
      </c>
      <c r="AH542" s="492" t="s">
        <v>1</v>
      </c>
      <c r="AI542" s="492" t="s">
        <v>1</v>
      </c>
      <c r="AJ542" s="492" t="s">
        <v>1</v>
      </c>
      <c r="AK542" s="492" t="s">
        <v>1</v>
      </c>
      <c r="AL542" s="492" t="s">
        <v>1</v>
      </c>
      <c r="AM542" s="492" t="s">
        <v>1</v>
      </c>
      <c r="AN542" s="492" t="s">
        <v>1</v>
      </c>
      <c r="AO542" s="492">
        <v>1</v>
      </c>
      <c r="AP542" s="492">
        <v>3</v>
      </c>
      <c r="AQ542" s="492">
        <v>3</v>
      </c>
      <c r="AR542" s="492">
        <v>1</v>
      </c>
      <c r="AS542" s="492">
        <v>4</v>
      </c>
      <c r="AT542" s="492">
        <v>4</v>
      </c>
      <c r="AU542" s="492">
        <v>3</v>
      </c>
      <c r="AV542" s="549">
        <v>74.8</v>
      </c>
      <c r="AW542" s="549">
        <v>72.900000000000006</v>
      </c>
      <c r="AX542" s="549">
        <v>76.5</v>
      </c>
      <c r="AY542" s="492">
        <v>19</v>
      </c>
      <c r="AZ542" s="492" t="s">
        <v>1</v>
      </c>
      <c r="BA542" s="492" t="s">
        <v>1</v>
      </c>
      <c r="BB542" s="492" t="s">
        <v>1</v>
      </c>
      <c r="BC542" s="492" t="s">
        <v>1</v>
      </c>
      <c r="BD542" s="492" t="s">
        <v>1</v>
      </c>
      <c r="BE542" s="492" t="s">
        <v>1</v>
      </c>
      <c r="BF542" s="492" t="s">
        <v>1</v>
      </c>
      <c r="BG542" s="492" t="s">
        <v>1</v>
      </c>
      <c r="BH542" s="492">
        <v>1</v>
      </c>
      <c r="BI542" s="492">
        <v>3</v>
      </c>
      <c r="BJ542" s="492">
        <v>3</v>
      </c>
      <c r="BK542" s="492">
        <v>1</v>
      </c>
      <c r="BL542" s="492">
        <v>4</v>
      </c>
      <c r="BM542" s="492">
        <v>4</v>
      </c>
      <c r="BN542" s="492">
        <v>3</v>
      </c>
      <c r="BO542" s="549">
        <v>74.8</v>
      </c>
      <c r="BP542" s="549">
        <v>72.900000000000006</v>
      </c>
      <c r="BQ542" s="549">
        <v>76.5</v>
      </c>
      <c r="BR542" s="492">
        <v>14</v>
      </c>
      <c r="BS542" s="492" t="s">
        <v>1</v>
      </c>
      <c r="BT542" s="492" t="s">
        <v>1</v>
      </c>
      <c r="BU542" s="492" t="s">
        <v>1</v>
      </c>
      <c r="BV542" s="492" t="s">
        <v>1</v>
      </c>
      <c r="BW542" s="492" t="s">
        <v>1</v>
      </c>
      <c r="BX542" s="492" t="s">
        <v>1</v>
      </c>
      <c r="BY542" s="492" t="s">
        <v>1</v>
      </c>
      <c r="BZ542" s="492" t="s">
        <v>1</v>
      </c>
      <c r="CA542" s="492">
        <v>1</v>
      </c>
      <c r="CB542" s="492">
        <v>2</v>
      </c>
      <c r="CC542" s="492">
        <v>2</v>
      </c>
      <c r="CD542" s="492">
        <v>1</v>
      </c>
      <c r="CE542" s="492">
        <v>2</v>
      </c>
      <c r="CF542" s="492">
        <v>3</v>
      </c>
      <c r="CG542" s="492">
        <v>3</v>
      </c>
      <c r="CH542" s="492" t="s">
        <v>1</v>
      </c>
      <c r="CI542" s="492" t="s">
        <v>1</v>
      </c>
      <c r="CJ542" s="492" t="s">
        <v>1</v>
      </c>
      <c r="CK542" s="492" t="s">
        <v>1</v>
      </c>
      <c r="CL542" s="492" t="s">
        <v>1</v>
      </c>
      <c r="CM542" s="492" t="s">
        <v>1</v>
      </c>
      <c r="CN542" s="492" t="s">
        <v>1</v>
      </c>
      <c r="CO542" s="492" t="s">
        <v>1</v>
      </c>
      <c r="CP542" s="492" t="s">
        <v>1</v>
      </c>
      <c r="CQ542" s="492" t="s">
        <v>1</v>
      </c>
      <c r="CR542" s="492" t="s">
        <v>1</v>
      </c>
      <c r="CS542" s="492" t="s">
        <v>1</v>
      </c>
      <c r="CT542" s="492" t="s">
        <v>1</v>
      </c>
      <c r="CU542" s="492" t="s">
        <v>1</v>
      </c>
      <c r="DC542" s="492">
        <v>24</v>
      </c>
      <c r="DD542" s="492">
        <v>24</v>
      </c>
      <c r="DE542" s="492">
        <v>19</v>
      </c>
      <c r="DF542" s="492">
        <v>1</v>
      </c>
      <c r="DG542" s="492">
        <v>4</v>
      </c>
      <c r="DH542" s="492" t="s">
        <v>1</v>
      </c>
      <c r="DI542" s="492" t="s">
        <v>1</v>
      </c>
      <c r="DJ542" s="492" t="s">
        <v>1</v>
      </c>
      <c r="DK542" s="492">
        <v>11</v>
      </c>
      <c r="DL542" s="492" t="s">
        <v>1</v>
      </c>
      <c r="DM542" s="492" t="s">
        <v>1</v>
      </c>
      <c r="DN542" s="492">
        <v>1</v>
      </c>
      <c r="DO542" s="492" t="s">
        <v>1</v>
      </c>
      <c r="DP542" s="492">
        <v>10</v>
      </c>
      <c r="DQ542" s="492" t="s">
        <v>1</v>
      </c>
      <c r="DR542" s="492" t="s">
        <v>1</v>
      </c>
      <c r="DS542" s="492" t="s">
        <v>1</v>
      </c>
      <c r="DT542" s="492" t="s">
        <v>1</v>
      </c>
      <c r="DU542" s="492" t="s">
        <v>1</v>
      </c>
      <c r="DV542" s="492" t="s">
        <v>1</v>
      </c>
      <c r="DW542" s="492" t="s">
        <v>1</v>
      </c>
      <c r="DX542" s="492" t="s">
        <v>1</v>
      </c>
      <c r="EA542" s="492">
        <v>14</v>
      </c>
      <c r="EB542" s="492">
        <v>869</v>
      </c>
      <c r="EC542" s="492" t="s">
        <v>1</v>
      </c>
      <c r="ED542" s="492">
        <v>849</v>
      </c>
      <c r="EE542" s="492">
        <v>20</v>
      </c>
      <c r="EF542" s="492">
        <v>12</v>
      </c>
      <c r="EG542" s="492">
        <v>12</v>
      </c>
      <c r="EH542" s="492">
        <v>9</v>
      </c>
      <c r="EI542" s="492">
        <v>1</v>
      </c>
      <c r="EJ542" s="492">
        <v>2</v>
      </c>
      <c r="EK542" s="492" t="s">
        <v>1</v>
      </c>
      <c r="EL542" s="492" t="s">
        <v>1</v>
      </c>
      <c r="EM542" s="492" t="s">
        <v>1</v>
      </c>
      <c r="EN542" s="492">
        <v>12</v>
      </c>
      <c r="EO542" s="492">
        <v>12</v>
      </c>
      <c r="EP542" s="492">
        <v>10</v>
      </c>
      <c r="EQ542" s="492" t="s">
        <v>1</v>
      </c>
      <c r="ER542" s="492">
        <v>2</v>
      </c>
      <c r="ES542" s="492" t="s">
        <v>1</v>
      </c>
      <c r="ET542" s="492" t="s">
        <v>1</v>
      </c>
      <c r="EU542" s="492" t="s">
        <v>1</v>
      </c>
    </row>
    <row r="543" spans="1:151" ht="14.25" customHeight="1">
      <c r="A543" s="503" t="s">
        <v>299</v>
      </c>
      <c r="B543" s="503" t="s">
        <v>710</v>
      </c>
      <c r="C543" s="503" t="s">
        <v>717</v>
      </c>
      <c r="D543" s="503" t="s">
        <v>718</v>
      </c>
      <c r="AC543" s="548"/>
      <c r="AD543" s="548"/>
      <c r="AE543" s="548"/>
      <c r="AV543" s="549"/>
      <c r="AW543" s="549"/>
      <c r="AX543" s="549"/>
      <c r="BO543" s="549"/>
      <c r="BP543" s="549"/>
      <c r="BQ543" s="549"/>
    </row>
    <row r="544" spans="1:151" ht="14.25" customHeight="1">
      <c r="A544" s="503" t="s">
        <v>299</v>
      </c>
      <c r="B544" s="503" t="s">
        <v>710</v>
      </c>
      <c r="C544" s="503" t="s">
        <v>717</v>
      </c>
      <c r="D544" s="503" t="s">
        <v>719</v>
      </c>
      <c r="AC544" s="548"/>
      <c r="AD544" s="548"/>
      <c r="AE544" s="548"/>
      <c r="AV544" s="549"/>
      <c r="AW544" s="549"/>
      <c r="AX544" s="549"/>
      <c r="BO544" s="549"/>
      <c r="BP544" s="549"/>
      <c r="BQ544" s="549"/>
    </row>
    <row r="545" spans="1:151" ht="14.25" customHeight="1">
      <c r="A545" s="503" t="s">
        <v>299</v>
      </c>
      <c r="B545" s="503" t="s">
        <v>710</v>
      </c>
      <c r="C545" s="503"/>
      <c r="D545" s="503"/>
      <c r="AC545" s="548"/>
      <c r="AD545" s="548"/>
      <c r="AE545" s="548"/>
      <c r="AV545" s="549"/>
      <c r="AW545" s="549"/>
      <c r="AX545" s="549"/>
      <c r="BO545" s="549"/>
      <c r="BP545" s="549"/>
      <c r="BQ545" s="549"/>
    </row>
    <row r="546" spans="1:151" ht="14.25" customHeight="1">
      <c r="A546" s="503" t="s">
        <v>299</v>
      </c>
      <c r="B546" s="503" t="s">
        <v>710</v>
      </c>
      <c r="C546" s="503"/>
      <c r="D546" s="503"/>
      <c r="AC546" s="548"/>
      <c r="AD546" s="548"/>
      <c r="AE546" s="548"/>
      <c r="AV546" s="549"/>
      <c r="AW546" s="549"/>
      <c r="AX546" s="549"/>
      <c r="BO546" s="549"/>
      <c r="BP546" s="549"/>
      <c r="BQ546" s="549"/>
    </row>
    <row r="547" spans="1:151" ht="14.25" customHeight="1">
      <c r="A547" s="503" t="s">
        <v>299</v>
      </c>
      <c r="B547" s="503" t="s">
        <v>720</v>
      </c>
      <c r="C547" s="503" t="s">
        <v>720</v>
      </c>
      <c r="D547" s="503"/>
      <c r="E547" s="490">
        <v>23</v>
      </c>
      <c r="F547" s="490">
        <v>14</v>
      </c>
      <c r="G547" s="490" t="s">
        <v>1</v>
      </c>
      <c r="H547" s="490" t="s">
        <v>1</v>
      </c>
      <c r="I547" s="490" t="s">
        <v>1</v>
      </c>
      <c r="J547" s="490" t="s">
        <v>1</v>
      </c>
      <c r="K547" s="490">
        <v>14</v>
      </c>
      <c r="L547" s="490">
        <v>9</v>
      </c>
      <c r="M547" s="490">
        <v>27</v>
      </c>
      <c r="N547" s="490" t="s">
        <v>1</v>
      </c>
      <c r="O547" s="490" t="s">
        <v>1</v>
      </c>
      <c r="P547" s="490" t="s">
        <v>1</v>
      </c>
      <c r="Q547" s="490" t="s">
        <v>1</v>
      </c>
      <c r="R547" s="490">
        <v>1</v>
      </c>
      <c r="S547" s="490">
        <v>1</v>
      </c>
      <c r="T547" s="490" t="s">
        <v>1</v>
      </c>
      <c r="U547" s="490" t="s">
        <v>1</v>
      </c>
      <c r="V547" s="490">
        <v>2</v>
      </c>
      <c r="W547" s="490">
        <v>6</v>
      </c>
      <c r="X547" s="490">
        <v>11</v>
      </c>
      <c r="Y547" s="490">
        <v>5</v>
      </c>
      <c r="Z547" s="490" t="s">
        <v>1</v>
      </c>
      <c r="AA547" s="490">
        <v>1</v>
      </c>
      <c r="AB547" s="490" t="s">
        <v>1</v>
      </c>
      <c r="AC547" s="548">
        <v>64.7</v>
      </c>
      <c r="AD547" s="548">
        <v>63.5</v>
      </c>
      <c r="AE547" s="548">
        <v>65.900000000000006</v>
      </c>
      <c r="AF547" s="492">
        <v>4</v>
      </c>
      <c r="AG547" s="492" t="s">
        <v>1</v>
      </c>
      <c r="AH547" s="492" t="s">
        <v>1</v>
      </c>
      <c r="AI547" s="492" t="s">
        <v>1</v>
      </c>
      <c r="AJ547" s="492" t="s">
        <v>1</v>
      </c>
      <c r="AK547" s="492" t="s">
        <v>1</v>
      </c>
      <c r="AL547" s="492" t="s">
        <v>1</v>
      </c>
      <c r="AM547" s="492" t="s">
        <v>1</v>
      </c>
      <c r="AN547" s="492" t="s">
        <v>1</v>
      </c>
      <c r="AO547" s="492" t="s">
        <v>1</v>
      </c>
      <c r="AP547" s="492" t="s">
        <v>1</v>
      </c>
      <c r="AQ547" s="492">
        <v>2</v>
      </c>
      <c r="AR547" s="492">
        <v>1</v>
      </c>
      <c r="AS547" s="492" t="s">
        <v>1</v>
      </c>
      <c r="AT547" s="492">
        <v>1</v>
      </c>
      <c r="AU547" s="492" t="s">
        <v>1</v>
      </c>
      <c r="AV547" s="549">
        <v>72.8</v>
      </c>
      <c r="AW547" s="549">
        <v>69.5</v>
      </c>
      <c r="AX547" s="549">
        <v>76</v>
      </c>
      <c r="AY547" s="492">
        <v>4</v>
      </c>
      <c r="AZ547" s="492" t="s">
        <v>1</v>
      </c>
      <c r="BA547" s="492" t="s">
        <v>1</v>
      </c>
      <c r="BB547" s="492" t="s">
        <v>1</v>
      </c>
      <c r="BC547" s="492" t="s">
        <v>1</v>
      </c>
      <c r="BD547" s="492" t="s">
        <v>1</v>
      </c>
      <c r="BE547" s="492" t="s">
        <v>1</v>
      </c>
      <c r="BF547" s="492" t="s">
        <v>1</v>
      </c>
      <c r="BG547" s="492" t="s">
        <v>1</v>
      </c>
      <c r="BH547" s="492" t="s">
        <v>1</v>
      </c>
      <c r="BI547" s="492" t="s">
        <v>1</v>
      </c>
      <c r="BJ547" s="492">
        <v>2</v>
      </c>
      <c r="BK547" s="492">
        <v>1</v>
      </c>
      <c r="BL547" s="492" t="s">
        <v>1</v>
      </c>
      <c r="BM547" s="492">
        <v>1</v>
      </c>
      <c r="BN547" s="492" t="s">
        <v>1</v>
      </c>
      <c r="BO547" s="549">
        <v>72.8</v>
      </c>
      <c r="BP547" s="549">
        <v>69.5</v>
      </c>
      <c r="BQ547" s="549">
        <v>76</v>
      </c>
      <c r="BR547" s="492">
        <v>14</v>
      </c>
      <c r="BS547" s="492" t="s">
        <v>1</v>
      </c>
      <c r="BT547" s="492" t="s">
        <v>1</v>
      </c>
      <c r="BU547" s="492" t="s">
        <v>1</v>
      </c>
      <c r="BV547" s="492" t="s">
        <v>1</v>
      </c>
      <c r="BW547" s="492" t="s">
        <v>1</v>
      </c>
      <c r="BX547" s="492" t="s">
        <v>1</v>
      </c>
      <c r="BY547" s="492" t="s">
        <v>1</v>
      </c>
      <c r="BZ547" s="492" t="s">
        <v>1</v>
      </c>
      <c r="CA547" s="492">
        <v>1</v>
      </c>
      <c r="CB547" s="492">
        <v>1</v>
      </c>
      <c r="CC547" s="492">
        <v>6</v>
      </c>
      <c r="CD547" s="492">
        <v>5</v>
      </c>
      <c r="CE547" s="492" t="s">
        <v>1</v>
      </c>
      <c r="CF547" s="492">
        <v>1</v>
      </c>
      <c r="CG547" s="492" t="s">
        <v>1</v>
      </c>
      <c r="CH547" s="492" t="s">
        <v>1</v>
      </c>
      <c r="CI547" s="492" t="s">
        <v>1</v>
      </c>
      <c r="CJ547" s="492" t="s">
        <v>1</v>
      </c>
      <c r="CK547" s="492" t="s">
        <v>1</v>
      </c>
      <c r="CL547" s="492" t="s">
        <v>1</v>
      </c>
      <c r="CM547" s="492" t="s">
        <v>1</v>
      </c>
      <c r="CN547" s="492" t="s">
        <v>1</v>
      </c>
      <c r="CO547" s="492" t="s">
        <v>1</v>
      </c>
      <c r="CP547" s="492" t="s">
        <v>1</v>
      </c>
      <c r="CQ547" s="492" t="s">
        <v>1</v>
      </c>
      <c r="CR547" s="492" t="s">
        <v>1</v>
      </c>
      <c r="CS547" s="492" t="s">
        <v>1</v>
      </c>
      <c r="CT547" s="492" t="s">
        <v>1</v>
      </c>
      <c r="CU547" s="492" t="s">
        <v>1</v>
      </c>
      <c r="DC547" s="492">
        <v>28</v>
      </c>
      <c r="DD547" s="492">
        <v>27</v>
      </c>
      <c r="DE547" s="492">
        <v>4</v>
      </c>
      <c r="DF547" s="492">
        <v>20</v>
      </c>
      <c r="DG547" s="492">
        <v>3</v>
      </c>
      <c r="DH547" s="492">
        <v>1</v>
      </c>
      <c r="DI547" s="492" t="s">
        <v>1</v>
      </c>
      <c r="DJ547" s="492" t="s">
        <v>1</v>
      </c>
      <c r="DK547" s="492">
        <v>4</v>
      </c>
      <c r="DL547" s="492" t="s">
        <v>1</v>
      </c>
      <c r="DM547" s="492" t="s">
        <v>1</v>
      </c>
      <c r="DN547" s="492" t="s">
        <v>1</v>
      </c>
      <c r="DO547" s="492" t="s">
        <v>1</v>
      </c>
      <c r="DP547" s="492">
        <v>4</v>
      </c>
      <c r="DQ547" s="492" t="s">
        <v>1</v>
      </c>
      <c r="DR547" s="492" t="s">
        <v>1</v>
      </c>
      <c r="DS547" s="492" t="s">
        <v>1</v>
      </c>
      <c r="DT547" s="492" t="s">
        <v>1</v>
      </c>
      <c r="DU547" s="492" t="s">
        <v>1</v>
      </c>
      <c r="DV547" s="492" t="s">
        <v>1</v>
      </c>
      <c r="DW547" s="492" t="s">
        <v>1</v>
      </c>
      <c r="DX547" s="492" t="s">
        <v>1</v>
      </c>
      <c r="EA547" s="492">
        <v>14</v>
      </c>
      <c r="EB547" s="492">
        <v>618</v>
      </c>
      <c r="EC547" s="492" t="s">
        <v>1</v>
      </c>
      <c r="ED547" s="492">
        <v>618</v>
      </c>
      <c r="EE547" s="492" t="s">
        <v>1</v>
      </c>
      <c r="EF547" s="492">
        <v>14</v>
      </c>
      <c r="EG547" s="492">
        <v>14</v>
      </c>
      <c r="EH547" s="492">
        <v>2</v>
      </c>
      <c r="EI547" s="492">
        <v>10</v>
      </c>
      <c r="EJ547" s="492">
        <v>2</v>
      </c>
      <c r="EK547" s="492" t="s">
        <v>1</v>
      </c>
      <c r="EL547" s="492" t="s">
        <v>1</v>
      </c>
      <c r="EM547" s="492" t="s">
        <v>1</v>
      </c>
      <c r="EN547" s="492">
        <v>14</v>
      </c>
      <c r="EO547" s="492">
        <v>13</v>
      </c>
      <c r="EP547" s="492">
        <v>2</v>
      </c>
      <c r="EQ547" s="492">
        <v>10</v>
      </c>
      <c r="ER547" s="492">
        <v>1</v>
      </c>
      <c r="ES547" s="492">
        <v>1</v>
      </c>
      <c r="ET547" s="492" t="s">
        <v>1</v>
      </c>
      <c r="EU547" s="492" t="s">
        <v>1</v>
      </c>
    </row>
    <row r="548" spans="1:151" ht="14.25" customHeight="1">
      <c r="A548" s="503" t="s">
        <v>299</v>
      </c>
      <c r="B548" s="503" t="s">
        <v>720</v>
      </c>
      <c r="C548" s="503" t="s">
        <v>720</v>
      </c>
      <c r="D548" s="503" t="s">
        <v>720</v>
      </c>
      <c r="AC548" s="548"/>
      <c r="AD548" s="548"/>
      <c r="AE548" s="548"/>
      <c r="AV548" s="549"/>
      <c r="AW548" s="549"/>
      <c r="AX548" s="549"/>
      <c r="BO548" s="549"/>
      <c r="BP548" s="549"/>
      <c r="BQ548" s="549"/>
    </row>
    <row r="549" spans="1:151" ht="14.25" customHeight="1">
      <c r="A549" s="503" t="s">
        <v>299</v>
      </c>
      <c r="B549" s="503" t="s">
        <v>720</v>
      </c>
      <c r="C549" s="503"/>
      <c r="D549" s="503"/>
      <c r="AC549" s="548"/>
      <c r="AD549" s="548"/>
      <c r="AE549" s="548"/>
      <c r="AV549" s="549"/>
      <c r="AW549" s="549"/>
      <c r="AX549" s="549"/>
      <c r="BO549" s="549"/>
      <c r="BP549" s="549"/>
      <c r="BQ549" s="549"/>
    </row>
    <row r="550" spans="1:151" ht="14.25" customHeight="1">
      <c r="A550" s="503" t="s">
        <v>299</v>
      </c>
      <c r="B550" s="503" t="s">
        <v>720</v>
      </c>
      <c r="C550" s="503"/>
      <c r="D550" s="503"/>
      <c r="AC550" s="548"/>
      <c r="AD550" s="548"/>
      <c r="AE550" s="548"/>
      <c r="AV550" s="549"/>
      <c r="AW550" s="549"/>
      <c r="AX550" s="549"/>
      <c r="BO550" s="549"/>
      <c r="BP550" s="549"/>
      <c r="BQ550" s="549"/>
    </row>
    <row r="551" spans="1:151" ht="14.25" customHeight="1">
      <c r="A551" s="503" t="s">
        <v>299</v>
      </c>
      <c r="B551" s="503" t="s">
        <v>721</v>
      </c>
      <c r="C551" s="503"/>
      <c r="D551" s="503"/>
      <c r="E551" s="490">
        <v>370</v>
      </c>
      <c r="F551" s="490">
        <v>307</v>
      </c>
      <c r="G551" s="490">
        <v>94</v>
      </c>
      <c r="H551" s="490">
        <v>82</v>
      </c>
      <c r="I551" s="490">
        <v>29</v>
      </c>
      <c r="J551" s="490">
        <v>13</v>
      </c>
      <c r="K551" s="490">
        <v>184</v>
      </c>
      <c r="L551" s="490">
        <v>63</v>
      </c>
      <c r="M551" s="490">
        <v>488</v>
      </c>
      <c r="N551" s="490">
        <v>1</v>
      </c>
      <c r="O551" s="490">
        <v>3</v>
      </c>
      <c r="P551" s="490">
        <v>6</v>
      </c>
      <c r="Q551" s="490">
        <v>9</v>
      </c>
      <c r="R551" s="490">
        <v>14</v>
      </c>
      <c r="S551" s="490">
        <v>9</v>
      </c>
      <c r="T551" s="490">
        <v>9</v>
      </c>
      <c r="U551" s="490">
        <v>29</v>
      </c>
      <c r="V551" s="490">
        <v>37</v>
      </c>
      <c r="W551" s="490">
        <v>64</v>
      </c>
      <c r="X551" s="490">
        <v>105</v>
      </c>
      <c r="Y551" s="490">
        <v>64</v>
      </c>
      <c r="Z551" s="490">
        <v>68</v>
      </c>
      <c r="AA551" s="490">
        <v>50</v>
      </c>
      <c r="AB551" s="490">
        <v>20</v>
      </c>
      <c r="AC551" s="548">
        <v>66</v>
      </c>
      <c r="AD551" s="548">
        <v>65.900000000000006</v>
      </c>
      <c r="AE551" s="548">
        <v>66.099999999999994</v>
      </c>
      <c r="AF551" s="492">
        <v>426</v>
      </c>
      <c r="AG551" s="492">
        <v>1</v>
      </c>
      <c r="AH551" s="492">
        <v>2</v>
      </c>
      <c r="AI551" s="492">
        <v>6</v>
      </c>
      <c r="AJ551" s="492">
        <v>7</v>
      </c>
      <c r="AK551" s="492">
        <v>7</v>
      </c>
      <c r="AL551" s="492">
        <v>7</v>
      </c>
      <c r="AM551" s="492">
        <v>8</v>
      </c>
      <c r="AN551" s="492">
        <v>26</v>
      </c>
      <c r="AO551" s="492">
        <v>29</v>
      </c>
      <c r="AP551" s="492">
        <v>53</v>
      </c>
      <c r="AQ551" s="492">
        <v>91</v>
      </c>
      <c r="AR551" s="492">
        <v>60</v>
      </c>
      <c r="AS551" s="492">
        <v>64</v>
      </c>
      <c r="AT551" s="492">
        <v>47</v>
      </c>
      <c r="AU551" s="492">
        <v>18</v>
      </c>
      <c r="AV551" s="549">
        <v>66.8</v>
      </c>
      <c r="AW551" s="549">
        <v>66.900000000000006</v>
      </c>
      <c r="AX551" s="549">
        <v>66.8</v>
      </c>
      <c r="AY551" s="492">
        <v>413</v>
      </c>
      <c r="AZ551" s="492" t="s">
        <v>1</v>
      </c>
      <c r="BA551" s="492">
        <v>2</v>
      </c>
      <c r="BB551" s="492">
        <v>6</v>
      </c>
      <c r="BC551" s="492">
        <v>6</v>
      </c>
      <c r="BD551" s="492">
        <v>7</v>
      </c>
      <c r="BE551" s="492">
        <v>7</v>
      </c>
      <c r="BF551" s="492">
        <v>8</v>
      </c>
      <c r="BG551" s="492">
        <v>25</v>
      </c>
      <c r="BH551" s="492">
        <v>26</v>
      </c>
      <c r="BI551" s="492">
        <v>51</v>
      </c>
      <c r="BJ551" s="492">
        <v>90</v>
      </c>
      <c r="BK551" s="492">
        <v>59</v>
      </c>
      <c r="BL551" s="492">
        <v>62</v>
      </c>
      <c r="BM551" s="492">
        <v>47</v>
      </c>
      <c r="BN551" s="492">
        <v>17</v>
      </c>
      <c r="BO551" s="549">
        <v>67.099999999999994</v>
      </c>
      <c r="BP551" s="549">
        <v>66.8</v>
      </c>
      <c r="BQ551" s="549">
        <v>67.5</v>
      </c>
      <c r="BR551" s="492">
        <v>307</v>
      </c>
      <c r="BS551" s="492" t="s">
        <v>1</v>
      </c>
      <c r="BT551" s="492" t="s">
        <v>1</v>
      </c>
      <c r="BU551" s="492">
        <v>4</v>
      </c>
      <c r="BV551" s="492">
        <v>3</v>
      </c>
      <c r="BW551" s="492">
        <v>6</v>
      </c>
      <c r="BX551" s="492">
        <v>5</v>
      </c>
      <c r="BY551" s="492">
        <v>7</v>
      </c>
      <c r="BZ551" s="492">
        <v>16</v>
      </c>
      <c r="CA551" s="492">
        <v>17</v>
      </c>
      <c r="CB551" s="492">
        <v>38</v>
      </c>
      <c r="CC551" s="492">
        <v>63</v>
      </c>
      <c r="CD551" s="492">
        <v>40</v>
      </c>
      <c r="CE551" s="492">
        <v>53</v>
      </c>
      <c r="CF551" s="492">
        <v>38</v>
      </c>
      <c r="CG551" s="492">
        <v>17</v>
      </c>
      <c r="CH551" s="492">
        <v>56</v>
      </c>
      <c r="CI551" s="492" t="s">
        <v>1</v>
      </c>
      <c r="CJ551" s="492" t="s">
        <v>1</v>
      </c>
      <c r="CK551" s="492">
        <v>1</v>
      </c>
      <c r="CL551" s="492" t="s">
        <v>1</v>
      </c>
      <c r="CM551" s="492" t="s">
        <v>1</v>
      </c>
      <c r="CN551" s="492">
        <v>2</v>
      </c>
      <c r="CO551" s="492">
        <v>4</v>
      </c>
      <c r="CP551" s="492">
        <v>4</v>
      </c>
      <c r="CQ551" s="492">
        <v>9</v>
      </c>
      <c r="CR551" s="492">
        <v>8</v>
      </c>
      <c r="CS551" s="492">
        <v>12</v>
      </c>
      <c r="CT551" s="492">
        <v>8</v>
      </c>
      <c r="CU551" s="492">
        <v>8</v>
      </c>
      <c r="DC551" s="492">
        <v>557</v>
      </c>
      <c r="DD551" s="492">
        <v>485</v>
      </c>
      <c r="DE551" s="492">
        <v>413</v>
      </c>
      <c r="DF551" s="492">
        <v>53</v>
      </c>
      <c r="DG551" s="492">
        <v>19</v>
      </c>
      <c r="DH551" s="492">
        <v>47</v>
      </c>
      <c r="DI551" s="492">
        <v>5</v>
      </c>
      <c r="DJ551" s="492">
        <v>20</v>
      </c>
      <c r="DK551" s="492">
        <v>295</v>
      </c>
      <c r="DL551" s="492" t="s">
        <v>1</v>
      </c>
      <c r="DM551" s="492" t="s">
        <v>1</v>
      </c>
      <c r="DN551" s="492">
        <v>1</v>
      </c>
      <c r="DO551" s="492" t="s">
        <v>1</v>
      </c>
      <c r="DP551" s="492">
        <v>31</v>
      </c>
      <c r="DQ551" s="492">
        <v>1</v>
      </c>
      <c r="DR551" s="492">
        <v>5</v>
      </c>
      <c r="DS551" s="492">
        <v>248</v>
      </c>
      <c r="DT551" s="492">
        <v>6</v>
      </c>
      <c r="DU551" s="492" t="s">
        <v>1</v>
      </c>
      <c r="DV551" s="492">
        <v>2</v>
      </c>
      <c r="DW551" s="492" t="s">
        <v>1</v>
      </c>
      <c r="DX551" s="492">
        <v>1</v>
      </c>
      <c r="EA551" s="492">
        <v>307</v>
      </c>
      <c r="EB551" s="492">
        <v>29020</v>
      </c>
      <c r="EC551" s="492">
        <v>57</v>
      </c>
      <c r="ED551" s="492">
        <v>8342</v>
      </c>
      <c r="EE551" s="492">
        <v>20621</v>
      </c>
      <c r="EF551" s="492">
        <v>309</v>
      </c>
      <c r="EG551" s="492">
        <v>298</v>
      </c>
      <c r="EH551" s="492">
        <v>260</v>
      </c>
      <c r="EI551" s="492">
        <v>26</v>
      </c>
      <c r="EJ551" s="492">
        <v>12</v>
      </c>
      <c r="EK551" s="492" t="s">
        <v>1</v>
      </c>
      <c r="EL551" s="492">
        <v>2</v>
      </c>
      <c r="EM551" s="492">
        <v>9</v>
      </c>
      <c r="EN551" s="492">
        <v>248</v>
      </c>
      <c r="EO551" s="492">
        <v>187</v>
      </c>
      <c r="EP551" s="492">
        <v>153</v>
      </c>
      <c r="EQ551" s="492">
        <v>27</v>
      </c>
      <c r="ER551" s="492">
        <v>7</v>
      </c>
      <c r="ES551" s="492">
        <v>47</v>
      </c>
      <c r="ET551" s="492">
        <v>3</v>
      </c>
      <c r="EU551" s="492">
        <v>11</v>
      </c>
    </row>
    <row r="552" spans="1:151" ht="14.25" customHeight="1">
      <c r="A552" s="503" t="s">
        <v>299</v>
      </c>
      <c r="B552" s="503" t="s">
        <v>721</v>
      </c>
      <c r="C552" s="503" t="s">
        <v>722</v>
      </c>
      <c r="D552" s="503"/>
      <c r="E552" s="490">
        <v>85</v>
      </c>
      <c r="F552" s="490">
        <v>77</v>
      </c>
      <c r="G552" s="490">
        <v>30</v>
      </c>
      <c r="H552" s="490">
        <v>24</v>
      </c>
      <c r="I552" s="490">
        <v>10</v>
      </c>
      <c r="J552" s="490">
        <v>5</v>
      </c>
      <c r="K552" s="490">
        <v>37</v>
      </c>
      <c r="L552" s="490">
        <v>8</v>
      </c>
      <c r="M552" s="490">
        <v>127</v>
      </c>
      <c r="N552" s="490">
        <v>1</v>
      </c>
      <c r="O552" s="490" t="s">
        <v>1</v>
      </c>
      <c r="P552" s="490">
        <v>1</v>
      </c>
      <c r="Q552" s="490">
        <v>4</v>
      </c>
      <c r="R552" s="490">
        <v>6</v>
      </c>
      <c r="S552" s="490">
        <v>3</v>
      </c>
      <c r="T552" s="490">
        <v>3</v>
      </c>
      <c r="U552" s="490">
        <v>5</v>
      </c>
      <c r="V552" s="490">
        <v>10</v>
      </c>
      <c r="W552" s="490">
        <v>21</v>
      </c>
      <c r="X552" s="490">
        <v>28</v>
      </c>
      <c r="Y552" s="490">
        <v>13</v>
      </c>
      <c r="Z552" s="490">
        <v>15</v>
      </c>
      <c r="AA552" s="490">
        <v>15</v>
      </c>
      <c r="AB552" s="490">
        <v>2</v>
      </c>
      <c r="AC552" s="548">
        <v>64.3</v>
      </c>
      <c r="AD552" s="548">
        <v>64.2</v>
      </c>
      <c r="AE552" s="548">
        <v>64.400000000000006</v>
      </c>
      <c r="AF552" s="492">
        <v>111</v>
      </c>
      <c r="AG552" s="492">
        <v>1</v>
      </c>
      <c r="AH552" s="492" t="s">
        <v>1</v>
      </c>
      <c r="AI552" s="492">
        <v>1</v>
      </c>
      <c r="AJ552" s="492">
        <v>4</v>
      </c>
      <c r="AK552" s="492">
        <v>1</v>
      </c>
      <c r="AL552" s="492">
        <v>3</v>
      </c>
      <c r="AM552" s="492">
        <v>3</v>
      </c>
      <c r="AN552" s="492">
        <v>5</v>
      </c>
      <c r="AO552" s="492">
        <v>9</v>
      </c>
      <c r="AP552" s="492">
        <v>18</v>
      </c>
      <c r="AQ552" s="492">
        <v>26</v>
      </c>
      <c r="AR552" s="492">
        <v>12</v>
      </c>
      <c r="AS552" s="492">
        <v>13</v>
      </c>
      <c r="AT552" s="492">
        <v>13</v>
      </c>
      <c r="AU552" s="492">
        <v>2</v>
      </c>
      <c r="AV552" s="549">
        <v>65.099999999999994</v>
      </c>
      <c r="AW552" s="549">
        <v>65.400000000000006</v>
      </c>
      <c r="AX552" s="549">
        <v>64.400000000000006</v>
      </c>
      <c r="AY552" s="492">
        <v>106</v>
      </c>
      <c r="AZ552" s="492" t="s">
        <v>1</v>
      </c>
      <c r="BA552" s="492" t="s">
        <v>1</v>
      </c>
      <c r="BB552" s="492">
        <v>1</v>
      </c>
      <c r="BC552" s="492">
        <v>3</v>
      </c>
      <c r="BD552" s="492">
        <v>1</v>
      </c>
      <c r="BE552" s="492">
        <v>3</v>
      </c>
      <c r="BF552" s="492">
        <v>3</v>
      </c>
      <c r="BG552" s="492">
        <v>5</v>
      </c>
      <c r="BH552" s="492">
        <v>8</v>
      </c>
      <c r="BI552" s="492">
        <v>17</v>
      </c>
      <c r="BJ552" s="492">
        <v>25</v>
      </c>
      <c r="BK552" s="492">
        <v>12</v>
      </c>
      <c r="BL552" s="492">
        <v>13</v>
      </c>
      <c r="BM552" s="492">
        <v>13</v>
      </c>
      <c r="BN552" s="492">
        <v>2</v>
      </c>
      <c r="BO552" s="549">
        <v>65.900000000000006</v>
      </c>
      <c r="BP552" s="549">
        <v>65.400000000000006</v>
      </c>
      <c r="BQ552" s="549">
        <v>66.8</v>
      </c>
      <c r="BR552" s="492">
        <v>77</v>
      </c>
      <c r="BS552" s="492" t="s">
        <v>1</v>
      </c>
      <c r="BT552" s="492" t="s">
        <v>1</v>
      </c>
      <c r="BU552" s="492">
        <v>1</v>
      </c>
      <c r="BV552" s="492">
        <v>2</v>
      </c>
      <c r="BW552" s="492">
        <v>2</v>
      </c>
      <c r="BX552" s="492">
        <v>3</v>
      </c>
      <c r="BY552" s="492">
        <v>2</v>
      </c>
      <c r="BZ552" s="492">
        <v>2</v>
      </c>
      <c r="CA552" s="492">
        <v>5</v>
      </c>
      <c r="CB552" s="492">
        <v>11</v>
      </c>
      <c r="CC552" s="492">
        <v>17</v>
      </c>
      <c r="CD552" s="492">
        <v>8</v>
      </c>
      <c r="CE552" s="492">
        <v>8</v>
      </c>
      <c r="CF552" s="492">
        <v>13</v>
      </c>
      <c r="CG552" s="492">
        <v>3</v>
      </c>
      <c r="CH552" s="492">
        <v>11</v>
      </c>
      <c r="CI552" s="492" t="s">
        <v>1</v>
      </c>
      <c r="CJ552" s="492" t="s">
        <v>1</v>
      </c>
      <c r="CK552" s="492" t="s">
        <v>1</v>
      </c>
      <c r="CL552" s="492" t="s">
        <v>1</v>
      </c>
      <c r="CM552" s="492" t="s">
        <v>1</v>
      </c>
      <c r="CN552" s="492" t="s">
        <v>1</v>
      </c>
      <c r="CO552" s="492" t="s">
        <v>1</v>
      </c>
      <c r="CP552" s="492">
        <v>1</v>
      </c>
      <c r="CQ552" s="492">
        <v>3</v>
      </c>
      <c r="CR552" s="492">
        <v>1</v>
      </c>
      <c r="CS552" s="492">
        <v>1</v>
      </c>
      <c r="CT552" s="492">
        <v>3</v>
      </c>
      <c r="CU552" s="492">
        <v>2</v>
      </c>
      <c r="DC552" s="492">
        <v>150</v>
      </c>
      <c r="DD552" s="492">
        <v>125</v>
      </c>
      <c r="DE552" s="492">
        <v>106</v>
      </c>
      <c r="DF552" s="492">
        <v>14</v>
      </c>
      <c r="DG552" s="492">
        <v>5</v>
      </c>
      <c r="DH552" s="492">
        <v>17</v>
      </c>
      <c r="DI552" s="492">
        <v>2</v>
      </c>
      <c r="DJ552" s="492">
        <v>6</v>
      </c>
      <c r="DK552" s="492">
        <v>76</v>
      </c>
      <c r="DL552" s="492" t="s">
        <v>1</v>
      </c>
      <c r="DM552" s="492" t="s">
        <v>1</v>
      </c>
      <c r="DN552" s="492" t="s">
        <v>1</v>
      </c>
      <c r="DO552" s="492" t="s">
        <v>1</v>
      </c>
      <c r="DP552" s="492">
        <v>13</v>
      </c>
      <c r="DQ552" s="492" t="s">
        <v>1</v>
      </c>
      <c r="DR552" s="492">
        <v>3</v>
      </c>
      <c r="DS552" s="492">
        <v>57</v>
      </c>
      <c r="DT552" s="492">
        <v>3</v>
      </c>
      <c r="DU552" s="492" t="s">
        <v>1</v>
      </c>
      <c r="DV552" s="492" t="s">
        <v>1</v>
      </c>
      <c r="DW552" s="492" t="s">
        <v>1</v>
      </c>
      <c r="DX552" s="492" t="s">
        <v>1</v>
      </c>
      <c r="EA552" s="492">
        <v>77</v>
      </c>
      <c r="EB552" s="492">
        <v>9081</v>
      </c>
      <c r="EC552" s="492" t="s">
        <v>1</v>
      </c>
      <c r="ED552" s="492">
        <v>2657</v>
      </c>
      <c r="EE552" s="492">
        <v>6424</v>
      </c>
      <c r="EF552" s="492">
        <v>81</v>
      </c>
      <c r="EG552" s="492">
        <v>77</v>
      </c>
      <c r="EH552" s="492">
        <v>68</v>
      </c>
      <c r="EI552" s="492">
        <v>6</v>
      </c>
      <c r="EJ552" s="492">
        <v>3</v>
      </c>
      <c r="EK552" s="492" t="s">
        <v>1</v>
      </c>
      <c r="EL552" s="492">
        <v>1</v>
      </c>
      <c r="EM552" s="492">
        <v>3</v>
      </c>
      <c r="EN552" s="492">
        <v>69</v>
      </c>
      <c r="EO552" s="492">
        <v>48</v>
      </c>
      <c r="EP552" s="492">
        <v>38</v>
      </c>
      <c r="EQ552" s="492">
        <v>8</v>
      </c>
      <c r="ER552" s="492">
        <v>2</v>
      </c>
      <c r="ES552" s="492">
        <v>17</v>
      </c>
      <c r="ET552" s="492">
        <v>1</v>
      </c>
      <c r="EU552" s="492">
        <v>3</v>
      </c>
    </row>
    <row r="553" spans="1:151" ht="14.25" customHeight="1">
      <c r="A553" s="503" t="s">
        <v>299</v>
      </c>
      <c r="B553" s="503" t="s">
        <v>721</v>
      </c>
      <c r="C553" s="503" t="s">
        <v>722</v>
      </c>
      <c r="D553" s="503" t="s">
        <v>723</v>
      </c>
      <c r="AC553" s="548"/>
      <c r="AD553" s="548"/>
      <c r="AE553" s="548"/>
      <c r="AV553" s="549"/>
      <c r="AW553" s="549"/>
      <c r="AX553" s="549"/>
      <c r="BO553" s="549"/>
      <c r="BP553" s="549"/>
      <c r="BQ553" s="549"/>
    </row>
    <row r="554" spans="1:151" ht="14.25" customHeight="1">
      <c r="A554" s="503" t="s">
        <v>299</v>
      </c>
      <c r="B554" s="503" t="s">
        <v>721</v>
      </c>
      <c r="C554" s="503" t="s">
        <v>724</v>
      </c>
      <c r="D554" s="503"/>
      <c r="E554" s="490">
        <v>146</v>
      </c>
      <c r="F554" s="490">
        <v>118</v>
      </c>
      <c r="G554" s="490">
        <v>32</v>
      </c>
      <c r="H554" s="490">
        <v>31</v>
      </c>
      <c r="I554" s="490">
        <v>11</v>
      </c>
      <c r="J554" s="490">
        <v>5</v>
      </c>
      <c r="K554" s="490">
        <v>75</v>
      </c>
      <c r="L554" s="490">
        <v>28</v>
      </c>
      <c r="M554" s="490">
        <v>178</v>
      </c>
      <c r="N554" s="490" t="s">
        <v>1</v>
      </c>
      <c r="O554" s="490">
        <v>1</v>
      </c>
      <c r="P554" s="490">
        <v>3</v>
      </c>
      <c r="Q554" s="490">
        <v>5</v>
      </c>
      <c r="R554" s="490">
        <v>3</v>
      </c>
      <c r="S554" s="490">
        <v>5</v>
      </c>
      <c r="T554" s="490">
        <v>3</v>
      </c>
      <c r="U554" s="490">
        <v>14</v>
      </c>
      <c r="V554" s="490">
        <v>15</v>
      </c>
      <c r="W554" s="490">
        <v>18</v>
      </c>
      <c r="X554" s="490">
        <v>37</v>
      </c>
      <c r="Y554" s="490">
        <v>26</v>
      </c>
      <c r="Z554" s="490">
        <v>23</v>
      </c>
      <c r="AA554" s="490">
        <v>18</v>
      </c>
      <c r="AB554" s="490">
        <v>7</v>
      </c>
      <c r="AC554" s="548">
        <v>65.400000000000006</v>
      </c>
      <c r="AD554" s="548">
        <v>65.5</v>
      </c>
      <c r="AE554" s="548">
        <v>65.2</v>
      </c>
      <c r="AF554" s="492">
        <v>158</v>
      </c>
      <c r="AG554" s="492" t="s">
        <v>1</v>
      </c>
      <c r="AH554" s="492">
        <v>1</v>
      </c>
      <c r="AI554" s="492">
        <v>3</v>
      </c>
      <c r="AJ554" s="492">
        <v>3</v>
      </c>
      <c r="AK554" s="492">
        <v>3</v>
      </c>
      <c r="AL554" s="492">
        <v>4</v>
      </c>
      <c r="AM554" s="492">
        <v>2</v>
      </c>
      <c r="AN554" s="492">
        <v>11</v>
      </c>
      <c r="AO554" s="492">
        <v>12</v>
      </c>
      <c r="AP554" s="492">
        <v>16</v>
      </c>
      <c r="AQ554" s="492">
        <v>32</v>
      </c>
      <c r="AR554" s="492">
        <v>25</v>
      </c>
      <c r="AS554" s="492">
        <v>22</v>
      </c>
      <c r="AT554" s="492">
        <v>18</v>
      </c>
      <c r="AU554" s="492">
        <v>6</v>
      </c>
      <c r="AV554" s="549">
        <v>66.2</v>
      </c>
      <c r="AW554" s="549">
        <v>66.5</v>
      </c>
      <c r="AX554" s="549">
        <v>65.900000000000006</v>
      </c>
      <c r="AY554" s="492">
        <v>154</v>
      </c>
      <c r="AZ554" s="492" t="s">
        <v>1</v>
      </c>
      <c r="BA554" s="492">
        <v>1</v>
      </c>
      <c r="BB554" s="492">
        <v>3</v>
      </c>
      <c r="BC554" s="492">
        <v>3</v>
      </c>
      <c r="BD554" s="492">
        <v>3</v>
      </c>
      <c r="BE554" s="492">
        <v>4</v>
      </c>
      <c r="BF554" s="492">
        <v>2</v>
      </c>
      <c r="BG554" s="492">
        <v>10</v>
      </c>
      <c r="BH554" s="492">
        <v>10</v>
      </c>
      <c r="BI554" s="492">
        <v>16</v>
      </c>
      <c r="BJ554" s="492">
        <v>32</v>
      </c>
      <c r="BK554" s="492">
        <v>25</v>
      </c>
      <c r="BL554" s="492">
        <v>21</v>
      </c>
      <c r="BM554" s="492">
        <v>18</v>
      </c>
      <c r="BN554" s="492">
        <v>6</v>
      </c>
      <c r="BO554" s="549">
        <v>66.400000000000006</v>
      </c>
      <c r="BP554" s="549">
        <v>66.5</v>
      </c>
      <c r="BQ554" s="549">
        <v>66.2</v>
      </c>
      <c r="BR554" s="492">
        <v>118</v>
      </c>
      <c r="BS554" s="492" t="s">
        <v>1</v>
      </c>
      <c r="BT554" s="492" t="s">
        <v>1</v>
      </c>
      <c r="BU554" s="492">
        <v>1</v>
      </c>
      <c r="BV554" s="492">
        <v>1</v>
      </c>
      <c r="BW554" s="492">
        <v>2</v>
      </c>
      <c r="BX554" s="492">
        <v>2</v>
      </c>
      <c r="BY554" s="492">
        <v>2</v>
      </c>
      <c r="BZ554" s="492">
        <v>7</v>
      </c>
      <c r="CA554" s="492">
        <v>6</v>
      </c>
      <c r="CB554" s="492">
        <v>14</v>
      </c>
      <c r="CC554" s="492">
        <v>24</v>
      </c>
      <c r="CD554" s="492">
        <v>16</v>
      </c>
      <c r="CE554" s="492">
        <v>25</v>
      </c>
      <c r="CF554" s="492">
        <v>12</v>
      </c>
      <c r="CG554" s="492">
        <v>6</v>
      </c>
      <c r="CH554" s="492">
        <v>29</v>
      </c>
      <c r="CI554" s="492" t="s">
        <v>1</v>
      </c>
      <c r="CJ554" s="492" t="s">
        <v>1</v>
      </c>
      <c r="CK554" s="492" t="s">
        <v>1</v>
      </c>
      <c r="CL554" s="492" t="s">
        <v>1</v>
      </c>
      <c r="CM554" s="492" t="s">
        <v>1</v>
      </c>
      <c r="CN554" s="492" t="s">
        <v>1</v>
      </c>
      <c r="CO554" s="492">
        <v>3</v>
      </c>
      <c r="CP554" s="492">
        <v>3</v>
      </c>
      <c r="CQ554" s="492">
        <v>3</v>
      </c>
      <c r="CR554" s="492">
        <v>7</v>
      </c>
      <c r="CS554" s="492">
        <v>7</v>
      </c>
      <c r="CT554" s="492">
        <v>3</v>
      </c>
      <c r="CU554" s="492">
        <v>3</v>
      </c>
      <c r="DC554" s="492">
        <v>206</v>
      </c>
      <c r="DD554" s="492">
        <v>181</v>
      </c>
      <c r="DE554" s="492">
        <v>154</v>
      </c>
      <c r="DF554" s="492">
        <v>19</v>
      </c>
      <c r="DG554" s="492">
        <v>8</v>
      </c>
      <c r="DH554" s="492">
        <v>18</v>
      </c>
      <c r="DI554" s="492">
        <v>2</v>
      </c>
      <c r="DJ554" s="492">
        <v>5</v>
      </c>
      <c r="DK554" s="492">
        <v>112</v>
      </c>
      <c r="DL554" s="492" t="s">
        <v>1</v>
      </c>
      <c r="DM554" s="492" t="s">
        <v>1</v>
      </c>
      <c r="DN554" s="492">
        <v>1</v>
      </c>
      <c r="DO554" s="492" t="s">
        <v>1</v>
      </c>
      <c r="DP554" s="492">
        <v>11</v>
      </c>
      <c r="DQ554" s="492">
        <v>1</v>
      </c>
      <c r="DR554" s="492" t="s">
        <v>1</v>
      </c>
      <c r="DS554" s="492">
        <v>96</v>
      </c>
      <c r="DT554" s="492" t="s">
        <v>1</v>
      </c>
      <c r="DU554" s="492" t="s">
        <v>1</v>
      </c>
      <c r="DV554" s="492">
        <v>2</v>
      </c>
      <c r="DW554" s="492" t="s">
        <v>1</v>
      </c>
      <c r="DX554" s="492">
        <v>1</v>
      </c>
      <c r="EA554" s="492">
        <v>118</v>
      </c>
      <c r="EB554" s="492">
        <v>11607</v>
      </c>
      <c r="EC554" s="492">
        <v>57</v>
      </c>
      <c r="ED554" s="492">
        <v>3056</v>
      </c>
      <c r="EE554" s="492">
        <v>8494</v>
      </c>
      <c r="EF554" s="492">
        <v>114</v>
      </c>
      <c r="EG554" s="492">
        <v>112</v>
      </c>
      <c r="EH554" s="492">
        <v>98</v>
      </c>
      <c r="EI554" s="492">
        <v>8</v>
      </c>
      <c r="EJ554" s="492">
        <v>6</v>
      </c>
      <c r="EK554" s="492" t="s">
        <v>1</v>
      </c>
      <c r="EL554" s="492" t="s">
        <v>1</v>
      </c>
      <c r="EM554" s="492">
        <v>2</v>
      </c>
      <c r="EN554" s="492">
        <v>92</v>
      </c>
      <c r="EO554" s="492">
        <v>69</v>
      </c>
      <c r="EP554" s="492">
        <v>56</v>
      </c>
      <c r="EQ554" s="492">
        <v>11</v>
      </c>
      <c r="ER554" s="492">
        <v>2</v>
      </c>
      <c r="ES554" s="492">
        <v>18</v>
      </c>
      <c r="ET554" s="492">
        <v>2</v>
      </c>
      <c r="EU554" s="492">
        <v>3</v>
      </c>
    </row>
    <row r="555" spans="1:151" ht="14.25" customHeight="1">
      <c r="A555" s="503" t="s">
        <v>299</v>
      </c>
      <c r="B555" s="503" t="s">
        <v>721</v>
      </c>
      <c r="C555" s="503" t="s">
        <v>724</v>
      </c>
      <c r="D555" s="503" t="s">
        <v>725</v>
      </c>
      <c r="AC555" s="548"/>
      <c r="AD555" s="548"/>
      <c r="AE555" s="548"/>
      <c r="AV555" s="549"/>
      <c r="AW555" s="549"/>
      <c r="AX555" s="549"/>
      <c r="BO555" s="549"/>
      <c r="BP555" s="549"/>
      <c r="BQ555" s="549"/>
    </row>
    <row r="556" spans="1:151" ht="14.25" customHeight="1">
      <c r="A556" s="503" t="s">
        <v>299</v>
      </c>
      <c r="B556" s="503" t="s">
        <v>721</v>
      </c>
      <c r="C556" s="503" t="s">
        <v>726</v>
      </c>
      <c r="D556" s="503"/>
      <c r="E556" s="490">
        <v>57</v>
      </c>
      <c r="F556" s="490">
        <v>47</v>
      </c>
      <c r="G556" s="490">
        <v>15</v>
      </c>
      <c r="H556" s="490">
        <v>13</v>
      </c>
      <c r="I556" s="490">
        <v>4</v>
      </c>
      <c r="J556" s="490">
        <v>1</v>
      </c>
      <c r="K556" s="490">
        <v>28</v>
      </c>
      <c r="L556" s="490">
        <v>10</v>
      </c>
      <c r="M556" s="490">
        <v>75</v>
      </c>
      <c r="N556" s="490" t="s">
        <v>1</v>
      </c>
      <c r="O556" s="490">
        <v>1</v>
      </c>
      <c r="P556" s="490" t="s">
        <v>1</v>
      </c>
      <c r="Q556" s="490" t="s">
        <v>1</v>
      </c>
      <c r="R556" s="490">
        <v>4</v>
      </c>
      <c r="S556" s="490">
        <v>1</v>
      </c>
      <c r="T556" s="490">
        <v>2</v>
      </c>
      <c r="U556" s="490">
        <v>2</v>
      </c>
      <c r="V556" s="490">
        <v>5</v>
      </c>
      <c r="W556" s="490">
        <v>15</v>
      </c>
      <c r="X556" s="490">
        <v>16</v>
      </c>
      <c r="Y556" s="490">
        <v>7</v>
      </c>
      <c r="Z556" s="490">
        <v>9</v>
      </c>
      <c r="AA556" s="490">
        <v>7</v>
      </c>
      <c r="AB556" s="490">
        <v>6</v>
      </c>
      <c r="AC556" s="548">
        <v>66.7</v>
      </c>
      <c r="AD556" s="548">
        <v>67.400000000000006</v>
      </c>
      <c r="AE556" s="548">
        <v>65.5</v>
      </c>
      <c r="AF556" s="492">
        <v>62</v>
      </c>
      <c r="AG556" s="492" t="s">
        <v>1</v>
      </c>
      <c r="AH556" s="492" t="s">
        <v>1</v>
      </c>
      <c r="AI556" s="492" t="s">
        <v>1</v>
      </c>
      <c r="AJ556" s="492" t="s">
        <v>1</v>
      </c>
      <c r="AK556" s="492">
        <v>2</v>
      </c>
      <c r="AL556" s="492" t="s">
        <v>1</v>
      </c>
      <c r="AM556" s="492">
        <v>2</v>
      </c>
      <c r="AN556" s="492">
        <v>2</v>
      </c>
      <c r="AO556" s="492">
        <v>3</v>
      </c>
      <c r="AP556" s="492">
        <v>11</v>
      </c>
      <c r="AQ556" s="492">
        <v>15</v>
      </c>
      <c r="AR556" s="492">
        <v>7</v>
      </c>
      <c r="AS556" s="492">
        <v>8</v>
      </c>
      <c r="AT556" s="492">
        <v>6</v>
      </c>
      <c r="AU556" s="492">
        <v>6</v>
      </c>
      <c r="AV556" s="549">
        <v>68.8</v>
      </c>
      <c r="AW556" s="549">
        <v>69.5</v>
      </c>
      <c r="AX556" s="549">
        <v>67.400000000000006</v>
      </c>
      <c r="AY556" s="492">
        <v>59</v>
      </c>
      <c r="AZ556" s="492" t="s">
        <v>1</v>
      </c>
      <c r="BA556" s="492" t="s">
        <v>1</v>
      </c>
      <c r="BB556" s="492" t="s">
        <v>1</v>
      </c>
      <c r="BC556" s="492" t="s">
        <v>1</v>
      </c>
      <c r="BD556" s="492">
        <v>2</v>
      </c>
      <c r="BE556" s="492" t="s">
        <v>1</v>
      </c>
      <c r="BF556" s="492">
        <v>2</v>
      </c>
      <c r="BG556" s="492">
        <v>2</v>
      </c>
      <c r="BH556" s="492">
        <v>3</v>
      </c>
      <c r="BI556" s="492">
        <v>10</v>
      </c>
      <c r="BJ556" s="492">
        <v>15</v>
      </c>
      <c r="BK556" s="492">
        <v>6</v>
      </c>
      <c r="BL556" s="492">
        <v>7</v>
      </c>
      <c r="BM556" s="492">
        <v>6</v>
      </c>
      <c r="BN556" s="492">
        <v>6</v>
      </c>
      <c r="BO556" s="549">
        <v>68.7</v>
      </c>
      <c r="BP556" s="549">
        <v>69.3</v>
      </c>
      <c r="BQ556" s="549">
        <v>67.400000000000006</v>
      </c>
      <c r="BR556" s="492">
        <v>47</v>
      </c>
      <c r="BS556" s="492" t="s">
        <v>1</v>
      </c>
      <c r="BT556" s="492" t="s">
        <v>1</v>
      </c>
      <c r="BU556" s="492" t="s">
        <v>1</v>
      </c>
      <c r="BV556" s="492" t="s">
        <v>1</v>
      </c>
      <c r="BW556" s="492">
        <v>1</v>
      </c>
      <c r="BX556" s="492" t="s">
        <v>1</v>
      </c>
      <c r="BY556" s="492">
        <v>2</v>
      </c>
      <c r="BZ556" s="492">
        <v>1</v>
      </c>
      <c r="CA556" s="492">
        <v>2</v>
      </c>
      <c r="CB556" s="492">
        <v>9</v>
      </c>
      <c r="CC556" s="492">
        <v>12</v>
      </c>
      <c r="CD556" s="492">
        <v>3</v>
      </c>
      <c r="CE556" s="492">
        <v>6</v>
      </c>
      <c r="CF556" s="492">
        <v>6</v>
      </c>
      <c r="CG556" s="492">
        <v>5</v>
      </c>
      <c r="CH556" s="492">
        <v>8</v>
      </c>
      <c r="CI556" s="492" t="s">
        <v>1</v>
      </c>
      <c r="CJ556" s="492" t="s">
        <v>1</v>
      </c>
      <c r="CK556" s="492" t="s">
        <v>1</v>
      </c>
      <c r="CL556" s="492" t="s">
        <v>1</v>
      </c>
      <c r="CM556" s="492" t="s">
        <v>1</v>
      </c>
      <c r="CN556" s="492" t="s">
        <v>1</v>
      </c>
      <c r="CO556" s="492" t="s">
        <v>1</v>
      </c>
      <c r="CP556" s="492" t="s">
        <v>1</v>
      </c>
      <c r="CQ556" s="492">
        <v>2</v>
      </c>
      <c r="CR556" s="492" t="s">
        <v>1</v>
      </c>
      <c r="CS556" s="492">
        <v>2</v>
      </c>
      <c r="CT556" s="492">
        <v>2</v>
      </c>
      <c r="CU556" s="492">
        <v>2</v>
      </c>
      <c r="DC556" s="492">
        <v>85</v>
      </c>
      <c r="DD556" s="492">
        <v>73</v>
      </c>
      <c r="DE556" s="492">
        <v>59</v>
      </c>
      <c r="DF556" s="492">
        <v>11</v>
      </c>
      <c r="DG556" s="492">
        <v>3</v>
      </c>
      <c r="DH556" s="492">
        <v>8</v>
      </c>
      <c r="DI556" s="492">
        <v>1</v>
      </c>
      <c r="DJ556" s="492">
        <v>3</v>
      </c>
      <c r="DK556" s="492">
        <v>46</v>
      </c>
      <c r="DL556" s="492" t="s">
        <v>1</v>
      </c>
      <c r="DM556" s="492" t="s">
        <v>1</v>
      </c>
      <c r="DN556" s="492" t="s">
        <v>1</v>
      </c>
      <c r="DO556" s="492" t="s">
        <v>1</v>
      </c>
      <c r="DP556" s="492">
        <v>3</v>
      </c>
      <c r="DQ556" s="492" t="s">
        <v>1</v>
      </c>
      <c r="DR556" s="492" t="s">
        <v>1</v>
      </c>
      <c r="DS556" s="492">
        <v>41</v>
      </c>
      <c r="DT556" s="492">
        <v>2</v>
      </c>
      <c r="DU556" s="492" t="s">
        <v>1</v>
      </c>
      <c r="DV556" s="492" t="s">
        <v>1</v>
      </c>
      <c r="DW556" s="492" t="s">
        <v>1</v>
      </c>
      <c r="DX556" s="492" t="s">
        <v>1</v>
      </c>
      <c r="EA556" s="492">
        <v>47</v>
      </c>
      <c r="EB556" s="492">
        <v>3635</v>
      </c>
      <c r="EC556" s="492" t="s">
        <v>1</v>
      </c>
      <c r="ED556" s="492">
        <v>1233</v>
      </c>
      <c r="EE556" s="492">
        <v>2402</v>
      </c>
      <c r="EF556" s="492">
        <v>51</v>
      </c>
      <c r="EG556" s="492">
        <v>49</v>
      </c>
      <c r="EH556" s="492">
        <v>42</v>
      </c>
      <c r="EI556" s="492">
        <v>6</v>
      </c>
      <c r="EJ556" s="492">
        <v>1</v>
      </c>
      <c r="EK556" s="492" t="s">
        <v>1</v>
      </c>
      <c r="EL556" s="492">
        <v>1</v>
      </c>
      <c r="EM556" s="492">
        <v>1</v>
      </c>
      <c r="EN556" s="492">
        <v>34</v>
      </c>
      <c r="EO556" s="492">
        <v>24</v>
      </c>
      <c r="EP556" s="492">
        <v>17</v>
      </c>
      <c r="EQ556" s="492">
        <v>5</v>
      </c>
      <c r="ER556" s="492">
        <v>2</v>
      </c>
      <c r="ES556" s="492">
        <v>8</v>
      </c>
      <c r="ET556" s="492" t="s">
        <v>1</v>
      </c>
      <c r="EU556" s="492">
        <v>2</v>
      </c>
    </row>
    <row r="557" spans="1:151" ht="14.25" customHeight="1">
      <c r="A557" s="503" t="s">
        <v>299</v>
      </c>
      <c r="B557" s="503" t="s">
        <v>721</v>
      </c>
      <c r="C557" s="503" t="s">
        <v>726</v>
      </c>
      <c r="D557" s="503" t="s">
        <v>727</v>
      </c>
      <c r="AC557" s="548"/>
      <c r="AD557" s="548"/>
      <c r="AE557" s="548"/>
      <c r="AV557" s="549"/>
      <c r="AW557" s="549"/>
      <c r="AX557" s="549"/>
      <c r="BO557" s="549"/>
      <c r="BP557" s="549"/>
      <c r="BQ557" s="549"/>
    </row>
    <row r="558" spans="1:151" ht="14.25" customHeight="1">
      <c r="A558" s="503" t="s">
        <v>299</v>
      </c>
      <c r="B558" s="503" t="s">
        <v>721</v>
      </c>
      <c r="C558" s="503" t="s">
        <v>728</v>
      </c>
      <c r="D558" s="503"/>
      <c r="E558" s="490">
        <v>60</v>
      </c>
      <c r="F558" s="490">
        <v>48</v>
      </c>
      <c r="G558" s="490">
        <v>14</v>
      </c>
      <c r="H558" s="490">
        <v>12</v>
      </c>
      <c r="I558" s="490">
        <v>2</v>
      </c>
      <c r="J558" s="490">
        <v>2</v>
      </c>
      <c r="K558" s="490">
        <v>32</v>
      </c>
      <c r="L558" s="490">
        <v>12</v>
      </c>
      <c r="M558" s="490">
        <v>81</v>
      </c>
      <c r="N558" s="490" t="s">
        <v>1</v>
      </c>
      <c r="O558" s="490" t="s">
        <v>1</v>
      </c>
      <c r="P558" s="490">
        <v>2</v>
      </c>
      <c r="Q558" s="490" t="s">
        <v>1</v>
      </c>
      <c r="R558" s="490">
        <v>1</v>
      </c>
      <c r="S558" s="490" t="s">
        <v>1</v>
      </c>
      <c r="T558" s="490">
        <v>1</v>
      </c>
      <c r="U558" s="490">
        <v>6</v>
      </c>
      <c r="V558" s="490">
        <v>3</v>
      </c>
      <c r="W558" s="490">
        <v>7</v>
      </c>
      <c r="X558" s="490">
        <v>21</v>
      </c>
      <c r="Y558" s="490">
        <v>14</v>
      </c>
      <c r="Z558" s="490">
        <v>16</v>
      </c>
      <c r="AA558" s="490">
        <v>6</v>
      </c>
      <c r="AB558" s="490">
        <v>4</v>
      </c>
      <c r="AC558" s="548">
        <v>68.599999999999994</v>
      </c>
      <c r="AD558" s="548">
        <v>67.400000000000006</v>
      </c>
      <c r="AE558" s="548">
        <v>69.900000000000006</v>
      </c>
      <c r="AF558" s="492">
        <v>71</v>
      </c>
      <c r="AG558" s="492" t="s">
        <v>1</v>
      </c>
      <c r="AH558" s="492" t="s">
        <v>1</v>
      </c>
      <c r="AI558" s="492">
        <v>2</v>
      </c>
      <c r="AJ558" s="492" t="s">
        <v>1</v>
      </c>
      <c r="AK558" s="492">
        <v>1</v>
      </c>
      <c r="AL558" s="492" t="s">
        <v>1</v>
      </c>
      <c r="AM558" s="492">
        <v>1</v>
      </c>
      <c r="AN558" s="492">
        <v>6</v>
      </c>
      <c r="AO558" s="492">
        <v>3</v>
      </c>
      <c r="AP558" s="492">
        <v>6</v>
      </c>
      <c r="AQ558" s="492">
        <v>15</v>
      </c>
      <c r="AR558" s="492">
        <v>12</v>
      </c>
      <c r="AS558" s="492">
        <v>16</v>
      </c>
      <c r="AT558" s="492">
        <v>6</v>
      </c>
      <c r="AU558" s="492">
        <v>3</v>
      </c>
      <c r="AV558" s="549">
        <v>68.400000000000006</v>
      </c>
      <c r="AW558" s="549">
        <v>66.7</v>
      </c>
      <c r="AX558" s="549">
        <v>70.400000000000006</v>
      </c>
      <c r="AY558" s="492">
        <v>70</v>
      </c>
      <c r="AZ558" s="492" t="s">
        <v>1</v>
      </c>
      <c r="BA558" s="492" t="s">
        <v>1</v>
      </c>
      <c r="BB558" s="492">
        <v>2</v>
      </c>
      <c r="BC558" s="492" t="s">
        <v>1</v>
      </c>
      <c r="BD558" s="492">
        <v>1</v>
      </c>
      <c r="BE558" s="492" t="s">
        <v>1</v>
      </c>
      <c r="BF558" s="492">
        <v>1</v>
      </c>
      <c r="BG558" s="492">
        <v>6</v>
      </c>
      <c r="BH558" s="492">
        <v>3</v>
      </c>
      <c r="BI558" s="492">
        <v>6</v>
      </c>
      <c r="BJ558" s="492">
        <v>15</v>
      </c>
      <c r="BK558" s="492">
        <v>12</v>
      </c>
      <c r="BL558" s="492">
        <v>16</v>
      </c>
      <c r="BM558" s="492">
        <v>6</v>
      </c>
      <c r="BN558" s="492">
        <v>2</v>
      </c>
      <c r="BO558" s="549">
        <v>68.2</v>
      </c>
      <c r="BP558" s="549">
        <v>66.7</v>
      </c>
      <c r="BQ558" s="549">
        <v>69.900000000000006</v>
      </c>
      <c r="BR558" s="492">
        <v>48</v>
      </c>
      <c r="BS558" s="492" t="s">
        <v>1</v>
      </c>
      <c r="BT558" s="492" t="s">
        <v>1</v>
      </c>
      <c r="BU558" s="492">
        <v>2</v>
      </c>
      <c r="BV558" s="492" t="s">
        <v>1</v>
      </c>
      <c r="BW558" s="492">
        <v>1</v>
      </c>
      <c r="BX558" s="492" t="s">
        <v>1</v>
      </c>
      <c r="BY558" s="492">
        <v>1</v>
      </c>
      <c r="BZ558" s="492">
        <v>5</v>
      </c>
      <c r="CA558" s="492">
        <v>2</v>
      </c>
      <c r="CB558" s="492">
        <v>2</v>
      </c>
      <c r="CC558" s="492">
        <v>8</v>
      </c>
      <c r="CD558" s="492">
        <v>11</v>
      </c>
      <c r="CE558" s="492">
        <v>10</v>
      </c>
      <c r="CF558" s="492">
        <v>4</v>
      </c>
      <c r="CG558" s="492">
        <v>2</v>
      </c>
      <c r="CH558" s="492">
        <v>4</v>
      </c>
      <c r="CI558" s="492" t="s">
        <v>1</v>
      </c>
      <c r="CJ558" s="492" t="s">
        <v>1</v>
      </c>
      <c r="CK558" s="492">
        <v>1</v>
      </c>
      <c r="CL558" s="492" t="s">
        <v>1</v>
      </c>
      <c r="CM558" s="492" t="s">
        <v>1</v>
      </c>
      <c r="CN558" s="492">
        <v>1</v>
      </c>
      <c r="CO558" s="492" t="s">
        <v>1</v>
      </c>
      <c r="CP558" s="492" t="s">
        <v>1</v>
      </c>
      <c r="CQ558" s="492" t="s">
        <v>1</v>
      </c>
      <c r="CR558" s="492" t="s">
        <v>1</v>
      </c>
      <c r="CS558" s="492">
        <v>1</v>
      </c>
      <c r="CT558" s="492" t="s">
        <v>1</v>
      </c>
      <c r="CU558" s="492">
        <v>1</v>
      </c>
      <c r="DC558" s="492">
        <v>87</v>
      </c>
      <c r="DD558" s="492">
        <v>78</v>
      </c>
      <c r="DE558" s="492">
        <v>70</v>
      </c>
      <c r="DF558" s="492">
        <v>5</v>
      </c>
      <c r="DG558" s="492">
        <v>3</v>
      </c>
      <c r="DH558" s="492">
        <v>4</v>
      </c>
      <c r="DI558" s="492" t="s">
        <v>1</v>
      </c>
      <c r="DJ558" s="492">
        <v>5</v>
      </c>
      <c r="DK558" s="492">
        <v>44</v>
      </c>
      <c r="DL558" s="492" t="s">
        <v>1</v>
      </c>
      <c r="DM558" s="492" t="s">
        <v>1</v>
      </c>
      <c r="DN558" s="492" t="s">
        <v>1</v>
      </c>
      <c r="DO558" s="492" t="s">
        <v>1</v>
      </c>
      <c r="DP558" s="492">
        <v>1</v>
      </c>
      <c r="DQ558" s="492" t="s">
        <v>1</v>
      </c>
      <c r="DR558" s="492">
        <v>2</v>
      </c>
      <c r="DS558" s="492">
        <v>40</v>
      </c>
      <c r="DT558" s="492">
        <v>1</v>
      </c>
      <c r="DU558" s="492" t="s">
        <v>1</v>
      </c>
      <c r="DV558" s="492" t="s">
        <v>1</v>
      </c>
      <c r="DW558" s="492" t="s">
        <v>1</v>
      </c>
      <c r="DX558" s="492" t="s">
        <v>1</v>
      </c>
      <c r="EA558" s="492">
        <v>48</v>
      </c>
      <c r="EB558" s="492">
        <v>3199</v>
      </c>
      <c r="EC558" s="492" t="s">
        <v>1</v>
      </c>
      <c r="ED558" s="492">
        <v>462</v>
      </c>
      <c r="EE558" s="492">
        <v>2737</v>
      </c>
      <c r="EF558" s="492">
        <v>46</v>
      </c>
      <c r="EG558" s="492">
        <v>44</v>
      </c>
      <c r="EH558" s="492">
        <v>38</v>
      </c>
      <c r="EI558" s="492">
        <v>4</v>
      </c>
      <c r="EJ558" s="492">
        <v>2</v>
      </c>
      <c r="EK558" s="492" t="s">
        <v>1</v>
      </c>
      <c r="EL558" s="492" t="s">
        <v>1</v>
      </c>
      <c r="EM558" s="492">
        <v>2</v>
      </c>
      <c r="EN558" s="492">
        <v>41</v>
      </c>
      <c r="EO558" s="492">
        <v>34</v>
      </c>
      <c r="EP558" s="492">
        <v>32</v>
      </c>
      <c r="EQ558" s="492">
        <v>1</v>
      </c>
      <c r="ER558" s="492">
        <v>1</v>
      </c>
      <c r="ES558" s="492">
        <v>4</v>
      </c>
      <c r="ET558" s="492" t="s">
        <v>1</v>
      </c>
      <c r="EU558" s="492">
        <v>3</v>
      </c>
    </row>
    <row r="559" spans="1:151" ht="14.25" customHeight="1">
      <c r="A559" s="503" t="s">
        <v>299</v>
      </c>
      <c r="B559" s="503" t="s">
        <v>721</v>
      </c>
      <c r="C559" s="503" t="s">
        <v>728</v>
      </c>
      <c r="D559" s="503" t="s">
        <v>729</v>
      </c>
      <c r="AC559" s="548"/>
      <c r="AD559" s="548"/>
      <c r="AE559" s="548"/>
      <c r="AV559" s="549"/>
      <c r="AW559" s="549"/>
      <c r="AX559" s="549"/>
      <c r="BO559" s="549"/>
      <c r="BP559" s="549"/>
      <c r="BQ559" s="549"/>
    </row>
    <row r="560" spans="1:151" ht="14.25" customHeight="1">
      <c r="A560" s="503" t="s">
        <v>299</v>
      </c>
      <c r="B560" s="503" t="s">
        <v>721</v>
      </c>
      <c r="C560" s="503" t="s">
        <v>730</v>
      </c>
      <c r="D560" s="503"/>
      <c r="E560" s="490">
        <v>22</v>
      </c>
      <c r="F560" s="490">
        <v>17</v>
      </c>
      <c r="G560" s="490">
        <v>3</v>
      </c>
      <c r="H560" s="490">
        <v>2</v>
      </c>
      <c r="I560" s="490">
        <v>2</v>
      </c>
      <c r="J560" s="490" t="s">
        <v>1</v>
      </c>
      <c r="K560" s="490">
        <v>12</v>
      </c>
      <c r="L560" s="490">
        <v>5</v>
      </c>
      <c r="M560" s="490">
        <v>27</v>
      </c>
      <c r="N560" s="490" t="s">
        <v>1</v>
      </c>
      <c r="O560" s="490">
        <v>1</v>
      </c>
      <c r="P560" s="490" t="s">
        <v>1</v>
      </c>
      <c r="Q560" s="490" t="s">
        <v>1</v>
      </c>
      <c r="R560" s="490" t="s">
        <v>1</v>
      </c>
      <c r="S560" s="490" t="s">
        <v>1</v>
      </c>
      <c r="T560" s="490" t="s">
        <v>1</v>
      </c>
      <c r="U560" s="490">
        <v>2</v>
      </c>
      <c r="V560" s="490">
        <v>4</v>
      </c>
      <c r="W560" s="490">
        <v>3</v>
      </c>
      <c r="X560" s="490">
        <v>3</v>
      </c>
      <c r="Y560" s="490">
        <v>4</v>
      </c>
      <c r="Z560" s="490">
        <v>5</v>
      </c>
      <c r="AA560" s="490">
        <v>4</v>
      </c>
      <c r="AB560" s="490">
        <v>1</v>
      </c>
      <c r="AC560" s="548">
        <v>68.2</v>
      </c>
      <c r="AD560" s="548">
        <v>68.2</v>
      </c>
      <c r="AE560" s="548">
        <v>68.3</v>
      </c>
      <c r="AF560" s="492">
        <v>24</v>
      </c>
      <c r="AG560" s="492" t="s">
        <v>1</v>
      </c>
      <c r="AH560" s="492">
        <v>1</v>
      </c>
      <c r="AI560" s="492" t="s">
        <v>1</v>
      </c>
      <c r="AJ560" s="492" t="s">
        <v>1</v>
      </c>
      <c r="AK560" s="492" t="s">
        <v>1</v>
      </c>
      <c r="AL560" s="492" t="s">
        <v>1</v>
      </c>
      <c r="AM560" s="492" t="s">
        <v>1</v>
      </c>
      <c r="AN560" s="492">
        <v>2</v>
      </c>
      <c r="AO560" s="492">
        <v>2</v>
      </c>
      <c r="AP560" s="492">
        <v>2</v>
      </c>
      <c r="AQ560" s="492">
        <v>3</v>
      </c>
      <c r="AR560" s="492">
        <v>4</v>
      </c>
      <c r="AS560" s="492">
        <v>5</v>
      </c>
      <c r="AT560" s="492">
        <v>4</v>
      </c>
      <c r="AU560" s="492">
        <v>1</v>
      </c>
      <c r="AV560" s="549">
        <v>69.3</v>
      </c>
      <c r="AW560" s="549">
        <v>68.5</v>
      </c>
      <c r="AX560" s="549">
        <v>70.3</v>
      </c>
      <c r="AY560" s="492">
        <v>24</v>
      </c>
      <c r="AZ560" s="492" t="s">
        <v>1</v>
      </c>
      <c r="BA560" s="492">
        <v>1</v>
      </c>
      <c r="BB560" s="492" t="s">
        <v>1</v>
      </c>
      <c r="BC560" s="492" t="s">
        <v>1</v>
      </c>
      <c r="BD560" s="492" t="s">
        <v>1</v>
      </c>
      <c r="BE560" s="492" t="s">
        <v>1</v>
      </c>
      <c r="BF560" s="492" t="s">
        <v>1</v>
      </c>
      <c r="BG560" s="492">
        <v>2</v>
      </c>
      <c r="BH560" s="492">
        <v>2</v>
      </c>
      <c r="BI560" s="492">
        <v>2</v>
      </c>
      <c r="BJ560" s="492">
        <v>3</v>
      </c>
      <c r="BK560" s="492">
        <v>4</v>
      </c>
      <c r="BL560" s="492">
        <v>5</v>
      </c>
      <c r="BM560" s="492">
        <v>4</v>
      </c>
      <c r="BN560" s="492">
        <v>1</v>
      </c>
      <c r="BO560" s="549">
        <v>69.3</v>
      </c>
      <c r="BP560" s="549">
        <v>68.5</v>
      </c>
      <c r="BQ560" s="549">
        <v>70.3</v>
      </c>
      <c r="BR560" s="492">
        <v>17</v>
      </c>
      <c r="BS560" s="492" t="s">
        <v>1</v>
      </c>
      <c r="BT560" s="492" t="s">
        <v>1</v>
      </c>
      <c r="BU560" s="492" t="s">
        <v>1</v>
      </c>
      <c r="BV560" s="492" t="s">
        <v>1</v>
      </c>
      <c r="BW560" s="492" t="s">
        <v>1</v>
      </c>
      <c r="BX560" s="492" t="s">
        <v>1</v>
      </c>
      <c r="BY560" s="492" t="s">
        <v>1</v>
      </c>
      <c r="BZ560" s="492">
        <v>1</v>
      </c>
      <c r="CA560" s="492">
        <v>2</v>
      </c>
      <c r="CB560" s="492">
        <v>2</v>
      </c>
      <c r="CC560" s="492">
        <v>2</v>
      </c>
      <c r="CD560" s="492">
        <v>2</v>
      </c>
      <c r="CE560" s="492">
        <v>4</v>
      </c>
      <c r="CF560" s="492">
        <v>3</v>
      </c>
      <c r="CG560" s="492">
        <v>1</v>
      </c>
      <c r="CH560" s="492">
        <v>4</v>
      </c>
      <c r="CI560" s="492" t="s">
        <v>1</v>
      </c>
      <c r="CJ560" s="492" t="s">
        <v>1</v>
      </c>
      <c r="CK560" s="492" t="s">
        <v>1</v>
      </c>
      <c r="CL560" s="492" t="s">
        <v>1</v>
      </c>
      <c r="CM560" s="492" t="s">
        <v>1</v>
      </c>
      <c r="CN560" s="492">
        <v>1</v>
      </c>
      <c r="CO560" s="492">
        <v>1</v>
      </c>
      <c r="CP560" s="492" t="s">
        <v>1</v>
      </c>
      <c r="CQ560" s="492">
        <v>1</v>
      </c>
      <c r="CR560" s="492" t="s">
        <v>1</v>
      </c>
      <c r="CS560" s="492">
        <v>1</v>
      </c>
      <c r="CT560" s="492" t="s">
        <v>1</v>
      </c>
      <c r="CU560" s="492" t="s">
        <v>1</v>
      </c>
      <c r="DC560" s="492">
        <v>29</v>
      </c>
      <c r="DD560" s="492">
        <v>28</v>
      </c>
      <c r="DE560" s="492">
        <v>24</v>
      </c>
      <c r="DF560" s="492">
        <v>4</v>
      </c>
      <c r="DG560" s="492" t="s">
        <v>1</v>
      </c>
      <c r="DH560" s="492" t="s">
        <v>1</v>
      </c>
      <c r="DI560" s="492" t="s">
        <v>1</v>
      </c>
      <c r="DJ560" s="492">
        <v>1</v>
      </c>
      <c r="DK560" s="492">
        <v>17</v>
      </c>
      <c r="DL560" s="492" t="s">
        <v>1</v>
      </c>
      <c r="DM560" s="492" t="s">
        <v>1</v>
      </c>
      <c r="DN560" s="492" t="s">
        <v>1</v>
      </c>
      <c r="DO560" s="492" t="s">
        <v>1</v>
      </c>
      <c r="DP560" s="492">
        <v>3</v>
      </c>
      <c r="DQ560" s="492" t="s">
        <v>1</v>
      </c>
      <c r="DR560" s="492" t="s">
        <v>1</v>
      </c>
      <c r="DS560" s="492">
        <v>14</v>
      </c>
      <c r="DT560" s="492" t="s">
        <v>1</v>
      </c>
      <c r="DU560" s="492" t="s">
        <v>1</v>
      </c>
      <c r="DV560" s="492" t="s">
        <v>1</v>
      </c>
      <c r="DW560" s="492" t="s">
        <v>1</v>
      </c>
      <c r="DX560" s="492" t="s">
        <v>1</v>
      </c>
      <c r="EA560" s="492">
        <v>17</v>
      </c>
      <c r="EB560" s="492">
        <v>1498</v>
      </c>
      <c r="EC560" s="492" t="s">
        <v>1</v>
      </c>
      <c r="ED560" s="492">
        <v>934</v>
      </c>
      <c r="EE560" s="492">
        <v>564</v>
      </c>
      <c r="EF560" s="492">
        <v>17</v>
      </c>
      <c r="EG560" s="492">
        <v>16</v>
      </c>
      <c r="EH560" s="492">
        <v>14</v>
      </c>
      <c r="EI560" s="492">
        <v>2</v>
      </c>
      <c r="EJ560" s="492" t="s">
        <v>1</v>
      </c>
      <c r="EK560" s="492" t="s">
        <v>1</v>
      </c>
      <c r="EL560" s="492" t="s">
        <v>1</v>
      </c>
      <c r="EM560" s="492">
        <v>1</v>
      </c>
      <c r="EN560" s="492">
        <v>12</v>
      </c>
      <c r="EO560" s="492">
        <v>12</v>
      </c>
      <c r="EP560" s="492">
        <v>10</v>
      </c>
      <c r="EQ560" s="492">
        <v>2</v>
      </c>
      <c r="ER560" s="492" t="s">
        <v>1</v>
      </c>
      <c r="ES560" s="492" t="s">
        <v>1</v>
      </c>
      <c r="ET560" s="492" t="s">
        <v>1</v>
      </c>
      <c r="EU560" s="492" t="s">
        <v>1</v>
      </c>
    </row>
    <row r="561" spans="1:151" ht="14.25" customHeight="1">
      <c r="A561" s="503" t="s">
        <v>299</v>
      </c>
      <c r="B561" s="503" t="s">
        <v>721</v>
      </c>
      <c r="C561" s="503" t="s">
        <v>730</v>
      </c>
      <c r="D561" s="503" t="s">
        <v>731</v>
      </c>
      <c r="AC561" s="548"/>
      <c r="AD561" s="548"/>
      <c r="AE561" s="548"/>
      <c r="AV561" s="549"/>
      <c r="AW561" s="549"/>
      <c r="AX561" s="549"/>
      <c r="BO561" s="549"/>
      <c r="BP561" s="549"/>
      <c r="BQ561" s="549"/>
    </row>
    <row r="562" spans="1:151" ht="14.25" customHeight="1">
      <c r="A562" s="503" t="s">
        <v>299</v>
      </c>
      <c r="B562" s="503" t="s">
        <v>721</v>
      </c>
      <c r="C562" s="503"/>
      <c r="D562" s="503"/>
      <c r="AC562" s="548"/>
      <c r="AD562" s="548"/>
      <c r="AE562" s="548"/>
      <c r="AV562" s="549"/>
      <c r="AW562" s="549"/>
      <c r="AX562" s="549"/>
      <c r="BO562" s="549"/>
      <c r="BP562" s="549"/>
      <c r="BQ562" s="549"/>
    </row>
    <row r="563" spans="1:151" ht="14.25" customHeight="1">
      <c r="A563" s="503" t="s">
        <v>299</v>
      </c>
      <c r="B563" s="503" t="s">
        <v>721</v>
      </c>
      <c r="C563" s="503"/>
      <c r="D563" s="503"/>
      <c r="AC563" s="548"/>
      <c r="AD563" s="548"/>
      <c r="AE563" s="548"/>
      <c r="AV563" s="549"/>
      <c r="AW563" s="549"/>
      <c r="AX563" s="549"/>
      <c r="BO563" s="549"/>
      <c r="BP563" s="549"/>
      <c r="BQ563" s="549"/>
    </row>
    <row r="564" spans="1:151" ht="14.25" customHeight="1">
      <c r="A564" s="503" t="s">
        <v>299</v>
      </c>
      <c r="B564" s="503" t="s">
        <v>732</v>
      </c>
      <c r="C564" s="503" t="s">
        <v>732</v>
      </c>
      <c r="D564" s="503"/>
      <c r="E564" s="490">
        <v>9</v>
      </c>
      <c r="F564" s="490">
        <v>6</v>
      </c>
      <c r="G564" s="490">
        <v>3</v>
      </c>
      <c r="H564" s="490">
        <v>3</v>
      </c>
      <c r="I564" s="490" t="s">
        <v>1</v>
      </c>
      <c r="J564" s="490" t="s">
        <v>1</v>
      </c>
      <c r="K564" s="490">
        <v>3</v>
      </c>
      <c r="L564" s="490">
        <v>3</v>
      </c>
      <c r="M564" s="490">
        <v>9</v>
      </c>
      <c r="N564" s="490" t="s">
        <v>1</v>
      </c>
      <c r="O564" s="490" t="s">
        <v>1</v>
      </c>
      <c r="P564" s="490" t="s">
        <v>1</v>
      </c>
      <c r="Q564" s="490" t="s">
        <v>1</v>
      </c>
      <c r="R564" s="490">
        <v>1</v>
      </c>
      <c r="S564" s="490" t="s">
        <v>1</v>
      </c>
      <c r="T564" s="490">
        <v>1</v>
      </c>
      <c r="U564" s="490" t="s">
        <v>1</v>
      </c>
      <c r="V564" s="490">
        <v>1</v>
      </c>
      <c r="W564" s="490">
        <v>3</v>
      </c>
      <c r="X564" s="490" t="s">
        <v>1</v>
      </c>
      <c r="Y564" s="490">
        <v>1</v>
      </c>
      <c r="Z564" s="490">
        <v>1</v>
      </c>
      <c r="AA564" s="490">
        <v>1</v>
      </c>
      <c r="AB564" s="490" t="s">
        <v>1</v>
      </c>
      <c r="AC564" s="548">
        <v>61.7</v>
      </c>
      <c r="AD564" s="548">
        <v>61.1</v>
      </c>
      <c r="AE564" s="548">
        <v>63.5</v>
      </c>
      <c r="AF564" s="492">
        <v>6</v>
      </c>
      <c r="AG564" s="492" t="s">
        <v>1</v>
      </c>
      <c r="AH564" s="492" t="s">
        <v>1</v>
      </c>
      <c r="AI564" s="492" t="s">
        <v>1</v>
      </c>
      <c r="AJ564" s="492" t="s">
        <v>1</v>
      </c>
      <c r="AK564" s="492" t="s">
        <v>1</v>
      </c>
      <c r="AL564" s="492" t="s">
        <v>1</v>
      </c>
      <c r="AM564" s="492">
        <v>1</v>
      </c>
      <c r="AN564" s="492" t="s">
        <v>1</v>
      </c>
      <c r="AO564" s="492">
        <v>1</v>
      </c>
      <c r="AP564" s="492">
        <v>2</v>
      </c>
      <c r="AQ564" s="492" t="s">
        <v>1</v>
      </c>
      <c r="AR564" s="492" t="s">
        <v>1</v>
      </c>
      <c r="AS564" s="492">
        <v>1</v>
      </c>
      <c r="AT564" s="492">
        <v>1</v>
      </c>
      <c r="AU564" s="492" t="s">
        <v>1</v>
      </c>
      <c r="AV564" s="549">
        <v>64.5</v>
      </c>
      <c r="AW564" s="549">
        <v>65</v>
      </c>
      <c r="AX564" s="549">
        <v>63.5</v>
      </c>
      <c r="AY564" s="492">
        <v>5</v>
      </c>
      <c r="AZ564" s="492" t="s">
        <v>1</v>
      </c>
      <c r="BA564" s="492" t="s">
        <v>1</v>
      </c>
      <c r="BB564" s="492" t="s">
        <v>1</v>
      </c>
      <c r="BC564" s="492" t="s">
        <v>1</v>
      </c>
      <c r="BD564" s="492" t="s">
        <v>1</v>
      </c>
      <c r="BE564" s="492" t="s">
        <v>1</v>
      </c>
      <c r="BF564" s="492">
        <v>1</v>
      </c>
      <c r="BG564" s="492" t="s">
        <v>1</v>
      </c>
      <c r="BH564" s="492">
        <v>1</v>
      </c>
      <c r="BI564" s="492">
        <v>2</v>
      </c>
      <c r="BJ564" s="492" t="s">
        <v>1</v>
      </c>
      <c r="BK564" s="492" t="s">
        <v>1</v>
      </c>
      <c r="BL564" s="492" t="s">
        <v>1</v>
      </c>
      <c r="BM564" s="492">
        <v>1</v>
      </c>
      <c r="BN564" s="492" t="s">
        <v>1</v>
      </c>
      <c r="BO564" s="549">
        <v>61.8</v>
      </c>
      <c r="BP564" s="549">
        <v>65</v>
      </c>
      <c r="BQ564" s="549">
        <v>49</v>
      </c>
      <c r="BR564" s="492">
        <v>6</v>
      </c>
      <c r="BS564" s="492" t="s">
        <v>1</v>
      </c>
      <c r="BT564" s="492" t="s">
        <v>1</v>
      </c>
      <c r="BU564" s="492" t="s">
        <v>1</v>
      </c>
      <c r="BV564" s="492" t="s">
        <v>1</v>
      </c>
      <c r="BW564" s="492" t="s">
        <v>1</v>
      </c>
      <c r="BX564" s="492" t="s">
        <v>1</v>
      </c>
      <c r="BY564" s="492" t="s">
        <v>1</v>
      </c>
      <c r="BZ564" s="492" t="s">
        <v>1</v>
      </c>
      <c r="CA564" s="492">
        <v>1</v>
      </c>
      <c r="CB564" s="492">
        <v>3</v>
      </c>
      <c r="CC564" s="492" t="s">
        <v>1</v>
      </c>
      <c r="CD564" s="492">
        <v>1</v>
      </c>
      <c r="CE564" s="492">
        <v>1</v>
      </c>
      <c r="CF564" s="492" t="s">
        <v>1</v>
      </c>
      <c r="CG564" s="492" t="s">
        <v>1</v>
      </c>
      <c r="CH564" s="492">
        <v>3</v>
      </c>
      <c r="CI564" s="492" t="s">
        <v>1</v>
      </c>
      <c r="CJ564" s="492" t="s">
        <v>1</v>
      </c>
      <c r="CK564" s="492" t="s">
        <v>1</v>
      </c>
      <c r="CL564" s="492" t="s">
        <v>1</v>
      </c>
      <c r="CM564" s="492" t="s">
        <v>1</v>
      </c>
      <c r="CN564" s="492" t="s">
        <v>1</v>
      </c>
      <c r="CO564" s="492">
        <v>1</v>
      </c>
      <c r="CP564" s="492">
        <v>1</v>
      </c>
      <c r="CQ564" s="492" t="s">
        <v>1</v>
      </c>
      <c r="CR564" s="492" t="s">
        <v>1</v>
      </c>
      <c r="CS564" s="492">
        <v>1</v>
      </c>
      <c r="CT564" s="492" t="s">
        <v>1</v>
      </c>
      <c r="CU564" s="492" t="s">
        <v>1</v>
      </c>
      <c r="DC564" s="492">
        <v>10</v>
      </c>
      <c r="DD564" s="492">
        <v>9</v>
      </c>
      <c r="DE564" s="492">
        <v>5</v>
      </c>
      <c r="DF564" s="492">
        <v>2</v>
      </c>
      <c r="DG564" s="492">
        <v>2</v>
      </c>
      <c r="DH564" s="492">
        <v>1</v>
      </c>
      <c r="DI564" s="492" t="s">
        <v>1</v>
      </c>
      <c r="DJ564" s="492" t="s">
        <v>1</v>
      </c>
      <c r="DK564" s="492">
        <v>5</v>
      </c>
      <c r="DL564" s="492" t="s">
        <v>1</v>
      </c>
      <c r="DM564" s="492" t="s">
        <v>1</v>
      </c>
      <c r="DN564" s="492">
        <v>2</v>
      </c>
      <c r="DO564" s="492" t="s">
        <v>1</v>
      </c>
      <c r="DP564" s="492" t="s">
        <v>1</v>
      </c>
      <c r="DQ564" s="492" t="s">
        <v>1</v>
      </c>
      <c r="DR564" s="492" t="s">
        <v>1</v>
      </c>
      <c r="DS564" s="492">
        <v>2</v>
      </c>
      <c r="DT564" s="492" t="s">
        <v>1</v>
      </c>
      <c r="DU564" s="492" t="s">
        <v>1</v>
      </c>
      <c r="DV564" s="492">
        <v>1</v>
      </c>
      <c r="DW564" s="492" t="s">
        <v>1</v>
      </c>
      <c r="DX564" s="492" t="s">
        <v>1</v>
      </c>
      <c r="EA564" s="492">
        <v>6</v>
      </c>
      <c r="EB564" s="492">
        <v>422</v>
      </c>
      <c r="EC564" s="492" t="s">
        <v>1</v>
      </c>
      <c r="ED564" s="492">
        <v>286</v>
      </c>
      <c r="EE564" s="492">
        <v>136</v>
      </c>
      <c r="EF564" s="492">
        <v>7</v>
      </c>
      <c r="EG564" s="492">
        <v>7</v>
      </c>
      <c r="EH564" s="492">
        <v>4</v>
      </c>
      <c r="EI564" s="492">
        <v>2</v>
      </c>
      <c r="EJ564" s="492">
        <v>1</v>
      </c>
      <c r="EK564" s="492" t="s">
        <v>1</v>
      </c>
      <c r="EL564" s="492" t="s">
        <v>1</v>
      </c>
      <c r="EM564" s="492" t="s">
        <v>1</v>
      </c>
      <c r="EN564" s="492">
        <v>3</v>
      </c>
      <c r="EO564" s="492">
        <v>2</v>
      </c>
      <c r="EP564" s="492">
        <v>1</v>
      </c>
      <c r="EQ564" s="492" t="s">
        <v>1</v>
      </c>
      <c r="ER564" s="492">
        <v>1</v>
      </c>
      <c r="ES564" s="492">
        <v>1</v>
      </c>
      <c r="ET564" s="492" t="s">
        <v>1</v>
      </c>
      <c r="EU564" s="492" t="s">
        <v>1</v>
      </c>
    </row>
    <row r="565" spans="1:151" ht="14.25" customHeight="1">
      <c r="A565" s="503" t="s">
        <v>299</v>
      </c>
      <c r="B565" s="503" t="s">
        <v>732</v>
      </c>
      <c r="C565" s="503" t="s">
        <v>732</v>
      </c>
      <c r="D565" s="503" t="s">
        <v>733</v>
      </c>
      <c r="AC565" s="548"/>
      <c r="AD565" s="548"/>
      <c r="AE565" s="548"/>
      <c r="AV565" s="549"/>
      <c r="AW565" s="549"/>
      <c r="AX565" s="549"/>
      <c r="BO565" s="549"/>
      <c r="BP565" s="549"/>
      <c r="BQ565" s="549"/>
    </row>
    <row r="566" spans="1:151" ht="14.25" customHeight="1">
      <c r="A566" s="503" t="s">
        <v>299</v>
      </c>
      <c r="B566" s="503" t="s">
        <v>734</v>
      </c>
      <c r="C566" s="503" t="s">
        <v>734</v>
      </c>
      <c r="D566" s="503"/>
      <c r="E566" s="490">
        <v>54</v>
      </c>
      <c r="F566" s="490">
        <v>31</v>
      </c>
      <c r="G566" s="490">
        <v>14</v>
      </c>
      <c r="H566" s="490">
        <v>13</v>
      </c>
      <c r="I566" s="490">
        <v>5</v>
      </c>
      <c r="J566" s="490">
        <v>4</v>
      </c>
      <c r="K566" s="490">
        <v>12</v>
      </c>
      <c r="L566" s="490">
        <v>23</v>
      </c>
      <c r="M566" s="490">
        <v>51</v>
      </c>
      <c r="N566" s="490" t="s">
        <v>1</v>
      </c>
      <c r="O566" s="490">
        <v>1</v>
      </c>
      <c r="P566" s="490">
        <v>2</v>
      </c>
      <c r="Q566" s="490" t="s">
        <v>1</v>
      </c>
      <c r="R566" s="490">
        <v>5</v>
      </c>
      <c r="S566" s="490">
        <v>9</v>
      </c>
      <c r="T566" s="490">
        <v>4</v>
      </c>
      <c r="U566" s="490" t="s">
        <v>1</v>
      </c>
      <c r="V566" s="490">
        <v>6</v>
      </c>
      <c r="W566" s="490">
        <v>4</v>
      </c>
      <c r="X566" s="490">
        <v>7</v>
      </c>
      <c r="Y566" s="490">
        <v>7</v>
      </c>
      <c r="Z566" s="490">
        <v>3</v>
      </c>
      <c r="AA566" s="490">
        <v>2</v>
      </c>
      <c r="AB566" s="490">
        <v>1</v>
      </c>
      <c r="AC566" s="548">
        <v>56.2</v>
      </c>
      <c r="AD566" s="548">
        <v>56.6</v>
      </c>
      <c r="AE566" s="548">
        <v>55.6</v>
      </c>
      <c r="AF566" s="492">
        <v>37</v>
      </c>
      <c r="AG566" s="492" t="s">
        <v>1</v>
      </c>
      <c r="AH566" s="492" t="s">
        <v>1</v>
      </c>
      <c r="AI566" s="492">
        <v>2</v>
      </c>
      <c r="AJ566" s="492" t="s">
        <v>1</v>
      </c>
      <c r="AK566" s="492">
        <v>2</v>
      </c>
      <c r="AL566" s="492">
        <v>8</v>
      </c>
      <c r="AM566" s="492">
        <v>4</v>
      </c>
      <c r="AN566" s="492" t="s">
        <v>1</v>
      </c>
      <c r="AO566" s="492">
        <v>4</v>
      </c>
      <c r="AP566" s="492">
        <v>3</v>
      </c>
      <c r="AQ566" s="492">
        <v>5</v>
      </c>
      <c r="AR566" s="492">
        <v>4</v>
      </c>
      <c r="AS566" s="492">
        <v>2</v>
      </c>
      <c r="AT566" s="492">
        <v>2</v>
      </c>
      <c r="AU566" s="492">
        <v>1</v>
      </c>
      <c r="AV566" s="549">
        <v>56.7</v>
      </c>
      <c r="AW566" s="549">
        <v>56.9</v>
      </c>
      <c r="AX566" s="549">
        <v>56.4</v>
      </c>
      <c r="AY566" s="492">
        <v>36</v>
      </c>
      <c r="AZ566" s="492" t="s">
        <v>1</v>
      </c>
      <c r="BA566" s="492" t="s">
        <v>1</v>
      </c>
      <c r="BB566" s="492">
        <v>2</v>
      </c>
      <c r="BC566" s="492" t="s">
        <v>1</v>
      </c>
      <c r="BD566" s="492">
        <v>2</v>
      </c>
      <c r="BE566" s="492">
        <v>8</v>
      </c>
      <c r="BF566" s="492">
        <v>3</v>
      </c>
      <c r="BG566" s="492" t="s">
        <v>1</v>
      </c>
      <c r="BH566" s="492">
        <v>4</v>
      </c>
      <c r="BI566" s="492">
        <v>3</v>
      </c>
      <c r="BJ566" s="492">
        <v>5</v>
      </c>
      <c r="BK566" s="492">
        <v>4</v>
      </c>
      <c r="BL566" s="492">
        <v>2</v>
      </c>
      <c r="BM566" s="492">
        <v>2</v>
      </c>
      <c r="BN566" s="492">
        <v>1</v>
      </c>
      <c r="BO566" s="549">
        <v>57</v>
      </c>
      <c r="BP566" s="549">
        <v>56.9</v>
      </c>
      <c r="BQ566" s="549">
        <v>57.2</v>
      </c>
      <c r="BR566" s="492">
        <v>31</v>
      </c>
      <c r="BS566" s="492" t="s">
        <v>1</v>
      </c>
      <c r="BT566" s="492" t="s">
        <v>1</v>
      </c>
      <c r="BU566" s="492">
        <v>1</v>
      </c>
      <c r="BV566" s="492" t="s">
        <v>1</v>
      </c>
      <c r="BW566" s="492">
        <v>3</v>
      </c>
      <c r="BX566" s="492">
        <v>6</v>
      </c>
      <c r="BY566" s="492">
        <v>2</v>
      </c>
      <c r="BZ566" s="492" t="s">
        <v>1</v>
      </c>
      <c r="CA566" s="492">
        <v>4</v>
      </c>
      <c r="CB566" s="492">
        <v>2</v>
      </c>
      <c r="CC566" s="492">
        <v>3</v>
      </c>
      <c r="CD566" s="492">
        <v>5</v>
      </c>
      <c r="CE566" s="492">
        <v>2</v>
      </c>
      <c r="CF566" s="492">
        <v>2</v>
      </c>
      <c r="CG566" s="492">
        <v>1</v>
      </c>
      <c r="CH566" s="492">
        <v>9</v>
      </c>
      <c r="CI566" s="492" t="s">
        <v>1</v>
      </c>
      <c r="CJ566" s="492" t="s">
        <v>1</v>
      </c>
      <c r="CK566" s="492" t="s">
        <v>1</v>
      </c>
      <c r="CL566" s="492">
        <v>1</v>
      </c>
      <c r="CM566" s="492" t="s">
        <v>1</v>
      </c>
      <c r="CN566" s="492" t="s">
        <v>1</v>
      </c>
      <c r="CO566" s="492" t="s">
        <v>1</v>
      </c>
      <c r="CP566" s="492">
        <v>2</v>
      </c>
      <c r="CQ566" s="492">
        <v>1</v>
      </c>
      <c r="CR566" s="492">
        <v>3</v>
      </c>
      <c r="CS566" s="492">
        <v>1</v>
      </c>
      <c r="CT566" s="492">
        <v>1</v>
      </c>
      <c r="CU566" s="492" t="s">
        <v>1</v>
      </c>
      <c r="DC566" s="492">
        <v>57</v>
      </c>
      <c r="DD566" s="492">
        <v>52</v>
      </c>
      <c r="DE566" s="492">
        <v>36</v>
      </c>
      <c r="DF566" s="492">
        <v>8</v>
      </c>
      <c r="DG566" s="492">
        <v>8</v>
      </c>
      <c r="DH566" s="492">
        <v>4</v>
      </c>
      <c r="DI566" s="492" t="s">
        <v>1</v>
      </c>
      <c r="DJ566" s="492">
        <v>1</v>
      </c>
      <c r="DK566" s="492">
        <v>30</v>
      </c>
      <c r="DL566" s="492" t="s">
        <v>1</v>
      </c>
      <c r="DM566" s="492" t="s">
        <v>1</v>
      </c>
      <c r="DN566" s="492">
        <v>2</v>
      </c>
      <c r="DO566" s="492" t="s">
        <v>1</v>
      </c>
      <c r="DP566" s="492">
        <v>1</v>
      </c>
      <c r="DQ566" s="492">
        <v>3</v>
      </c>
      <c r="DR566" s="492">
        <v>22</v>
      </c>
      <c r="DS566" s="492">
        <v>2</v>
      </c>
      <c r="DT566" s="492" t="s">
        <v>1</v>
      </c>
      <c r="DU566" s="492" t="s">
        <v>1</v>
      </c>
      <c r="DV566" s="492" t="s">
        <v>1</v>
      </c>
      <c r="DW566" s="492" t="s">
        <v>1</v>
      </c>
      <c r="DX566" s="492" t="s">
        <v>1</v>
      </c>
      <c r="EA566" s="492">
        <v>31</v>
      </c>
      <c r="EB566" s="492">
        <v>2072</v>
      </c>
      <c r="EC566" s="492" t="s">
        <v>1</v>
      </c>
      <c r="ED566" s="492">
        <v>960</v>
      </c>
      <c r="EE566" s="492">
        <v>1112</v>
      </c>
      <c r="EF566" s="492">
        <v>31</v>
      </c>
      <c r="EG566" s="492">
        <v>31</v>
      </c>
      <c r="EH566" s="492">
        <v>21</v>
      </c>
      <c r="EI566" s="492">
        <v>5</v>
      </c>
      <c r="EJ566" s="492">
        <v>5</v>
      </c>
      <c r="EK566" s="492" t="s">
        <v>1</v>
      </c>
      <c r="EL566" s="492" t="s">
        <v>1</v>
      </c>
      <c r="EM566" s="492" t="s">
        <v>1</v>
      </c>
      <c r="EN566" s="492">
        <v>26</v>
      </c>
      <c r="EO566" s="492">
        <v>21</v>
      </c>
      <c r="EP566" s="492">
        <v>15</v>
      </c>
      <c r="EQ566" s="492">
        <v>3</v>
      </c>
      <c r="ER566" s="492">
        <v>3</v>
      </c>
      <c r="ES566" s="492">
        <v>4</v>
      </c>
      <c r="ET566" s="492" t="s">
        <v>1</v>
      </c>
      <c r="EU566" s="492">
        <v>1</v>
      </c>
    </row>
    <row r="567" spans="1:151" ht="14.25" customHeight="1">
      <c r="A567" s="503" t="s">
        <v>299</v>
      </c>
      <c r="B567" s="503" t="s">
        <v>734</v>
      </c>
      <c r="C567" s="503" t="s">
        <v>734</v>
      </c>
      <c r="D567" s="503" t="s">
        <v>735</v>
      </c>
      <c r="AC567" s="548"/>
      <c r="AD567" s="548"/>
      <c r="AE567" s="548"/>
      <c r="AV567" s="549"/>
      <c r="AW567" s="549"/>
      <c r="AX567" s="549"/>
      <c r="BO567" s="549"/>
      <c r="BP567" s="549"/>
      <c r="BQ567" s="549"/>
    </row>
    <row r="568" spans="1:151" ht="14.25" customHeight="1">
      <c r="A568" s="503" t="s">
        <v>299</v>
      </c>
      <c r="B568" s="503" t="s">
        <v>734</v>
      </c>
      <c r="C568" s="503" t="s">
        <v>734</v>
      </c>
      <c r="D568" s="503" t="s">
        <v>736</v>
      </c>
      <c r="AC568" s="548"/>
      <c r="AD568" s="548"/>
      <c r="AE568" s="548"/>
      <c r="AV568" s="549"/>
      <c r="AW568" s="549"/>
      <c r="AX568" s="549"/>
      <c r="BO568" s="549"/>
      <c r="BP568" s="549"/>
      <c r="BQ568" s="549"/>
    </row>
    <row r="569" spans="1:151" ht="14.25" customHeight="1">
      <c r="A569" s="503" t="s">
        <v>299</v>
      </c>
      <c r="B569" s="503" t="s">
        <v>734</v>
      </c>
      <c r="C569" s="503" t="s">
        <v>734</v>
      </c>
      <c r="D569" s="503"/>
      <c r="AC569" s="548"/>
      <c r="AD569" s="548"/>
      <c r="AE569" s="548"/>
      <c r="AV569" s="549"/>
      <c r="AW569" s="549"/>
      <c r="AX569" s="549"/>
      <c r="BO569" s="549"/>
      <c r="BP569" s="549"/>
      <c r="BQ569" s="549"/>
    </row>
    <row r="570" spans="1:151" ht="14.25" customHeight="1">
      <c r="A570" s="503" t="s">
        <v>299</v>
      </c>
      <c r="B570" s="503" t="s">
        <v>734</v>
      </c>
      <c r="C570" s="503" t="s">
        <v>734</v>
      </c>
      <c r="D570" s="503"/>
      <c r="AC570" s="548"/>
      <c r="AD570" s="548"/>
      <c r="AE570" s="548"/>
      <c r="AV570" s="549"/>
      <c r="AW570" s="549"/>
      <c r="AX570" s="549"/>
      <c r="BO570" s="549"/>
      <c r="BP570" s="549"/>
      <c r="BQ570" s="549"/>
    </row>
  </sheetData>
  <autoFilter ref="A5:EU570"/>
  <mergeCells count="12">
    <mergeCell ref="A1:A5"/>
    <mergeCell ref="B1:B5"/>
    <mergeCell ref="C1:C5"/>
    <mergeCell ref="EE2:EE3"/>
    <mergeCell ref="EC2:EC3"/>
    <mergeCell ref="AV1:AX2"/>
    <mergeCell ref="BO1:BQ2"/>
    <mergeCell ref="BR1:CG1"/>
    <mergeCell ref="ED2:ED3"/>
    <mergeCell ref="EA2:EA3"/>
    <mergeCell ref="EB2:EB3"/>
    <mergeCell ref="D1:D5"/>
  </mergeCells>
  <phoneticPr fontId="14"/>
  <pageMargins left="0.70866141732283505" right="0.70866141732283505" top="0.39370078740157499" bottom="0.39370078740157499" header="0.39370078740157499" footer="0.39370078740157499"/>
  <pageSetup paperSize="9" scale="60" pageOrder="overThenDown"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ワークシート</vt:lpstr>
      </vt:variant>
      <vt:variant>
        <vt:i4>4</vt:i4>
      </vt:variant>
      <vt:variant>
        <vt:lpstr>名前付き一覧</vt:lpstr>
      </vt:variant>
      <vt:variant>
        <vt:i4>2</vt:i4>
      </vt:variant>
    </vt:vector>
  </HeadingPairs>
  <TitlesOfParts>
    <vt:vector size="6" baseType="lpstr">
      <vt:lpstr>Info</vt:lpstr>
      <vt:lpstr>元データ</vt:lpstr>
      <vt:lpstr>2010年</vt:lpstr>
      <vt:lpstr>2015年</vt:lpstr>
      <vt:lpstr>Info!Print_Area</vt:lpstr>
      <vt:lpstr>元データ!Print_Area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2017-09-07T06:58:20Z</dcterms:modified>
</cp:coreProperties>
</file>